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5"/>
  </bookViews>
  <sheets>
    <sheet name="Help" sheetId="29" r:id="rId1"/>
    <sheet name="Master" sheetId="1" r:id="rId2"/>
    <sheet name="Result Entry" sheetId="15" r:id="rId3"/>
    <sheet name="Result Sheet 11" sheetId="19" r:id="rId4"/>
    <sheet name="Statics" sheetId="21" r:id="rId5"/>
    <sheet name="Mark Sheets 2 in 1" sheetId="22" state="hidden" r:id="rId6"/>
    <sheet name="Mark Sheets 1 in 1" sheetId="23" state="hidden" r:id="rId7"/>
    <sheet name="Cat. Wise Result" sheetId="25" r:id="rId8"/>
    <sheet name="Report Card With Personal Logo" sheetId="31" r:id="rId9"/>
    <sheet name="Blank Report Card" sheetId="28" r:id="rId10"/>
  </sheets>
  <definedNames>
    <definedName name="logo">INDEX(Master!$P$4,MATCH('Report Card With Personal Logo'!$B$3,Master!$K$4:$P$4,0))</definedName>
    <definedName name="_xlnm.Print_Area" localSheetId="7">'Cat. Wise Result'!$A$1:$AZ$26</definedName>
    <definedName name="_xlnm.Print_Area" localSheetId="8">'Report Card With Personal Logo'!$A$1:$R$390</definedName>
    <definedName name="_xlnm.Print_Area" localSheetId="2">'Result Entry'!#REF!</definedName>
    <definedName name="_xlnm.Print_Area" localSheetId="3">'Result Sheet 11'!$B$2:$FU$112</definedName>
    <definedName name="_xlnm.Print_Titles" localSheetId="3">'Result Sheet 11'!$F:$H,'Result Sheet 11'!$2:$6</definedName>
  </definedNames>
  <calcPr calcId="124519"/>
</workbook>
</file>

<file path=xl/calcChain.xml><?xml version="1.0" encoding="utf-8"?>
<calcChain xmlns="http://schemas.openxmlformats.org/spreadsheetml/2006/main">
  <c r="BD107" i="15"/>
  <c r="BD106"/>
  <c r="BD105"/>
  <c r="BD104"/>
  <c r="BD103"/>
  <c r="BD102"/>
  <c r="BD101"/>
  <c r="BD100"/>
  <c r="BD99"/>
  <c r="BD98"/>
  <c r="BD97"/>
  <c r="BD96"/>
  <c r="BD95"/>
  <c r="BD94"/>
  <c r="BD93"/>
  <c r="BD92"/>
  <c r="BD91"/>
  <c r="BD90"/>
  <c r="BD89"/>
  <c r="BD88"/>
  <c r="BD87"/>
  <c r="BD86"/>
  <c r="BD85"/>
  <c r="BD84"/>
  <c r="BD83"/>
  <c r="BD82"/>
  <c r="BD81"/>
  <c r="BD80"/>
  <c r="BD79"/>
  <c r="BD78"/>
  <c r="BD77"/>
  <c r="BD76"/>
  <c r="BD75"/>
  <c r="BD74"/>
  <c r="BD73"/>
  <c r="BD72"/>
  <c r="BD71"/>
  <c r="BD70"/>
  <c r="BD69"/>
  <c r="BD68"/>
  <c r="BD67"/>
  <c r="BD66"/>
  <c r="BD65"/>
  <c r="BD64"/>
  <c r="BD63"/>
  <c r="BD62"/>
  <c r="BD61"/>
  <c r="BD60"/>
  <c r="BD59"/>
  <c r="BD58"/>
  <c r="BD57"/>
  <c r="BD56"/>
  <c r="BD55"/>
  <c r="BD54"/>
  <c r="BD53"/>
  <c r="BD52"/>
  <c r="BD51"/>
  <c r="BD50"/>
  <c r="BD49"/>
  <c r="BD48"/>
  <c r="BD47"/>
  <c r="BD46"/>
  <c r="BD45"/>
  <c r="BD44"/>
  <c r="BD43"/>
  <c r="BD42"/>
  <c r="BD41"/>
  <c r="BD40"/>
  <c r="BD39"/>
  <c r="BD38"/>
  <c r="BD37"/>
  <c r="BD36"/>
  <c r="BD35"/>
  <c r="BD34"/>
  <c r="BD33"/>
  <c r="BD32"/>
  <c r="BD31"/>
  <c r="BD30"/>
  <c r="BD29"/>
  <c r="BD28"/>
  <c r="BD27"/>
  <c r="BD26"/>
  <c r="BD25"/>
  <c r="BD24"/>
  <c r="BD23"/>
  <c r="BD22"/>
  <c r="BD21"/>
  <c r="BD20"/>
  <c r="BD19"/>
  <c r="BD18"/>
  <c r="BD17"/>
  <c r="BD16"/>
  <c r="BD15"/>
  <c r="BD14"/>
  <c r="BD13"/>
  <c r="BD12"/>
  <c r="BD11"/>
  <c r="BD10"/>
  <c r="BD9"/>
  <c r="BU107"/>
  <c r="BU106"/>
  <c r="BU105"/>
  <c r="BU104"/>
  <c r="BU103"/>
  <c r="BU102"/>
  <c r="BU101"/>
  <c r="BU100"/>
  <c r="BU99"/>
  <c r="BU98"/>
  <c r="BU97"/>
  <c r="BU96"/>
  <c r="BU95"/>
  <c r="BU94"/>
  <c r="BU93"/>
  <c r="BU92"/>
  <c r="BU91"/>
  <c r="BU90"/>
  <c r="BU89"/>
  <c r="BU88"/>
  <c r="BU87"/>
  <c r="BU86"/>
  <c r="BU85"/>
  <c r="BU84"/>
  <c r="BU83"/>
  <c r="BU82"/>
  <c r="BU81"/>
  <c r="BU80"/>
  <c r="BU79"/>
  <c r="BU78"/>
  <c r="BU77"/>
  <c r="BU76"/>
  <c r="BU75"/>
  <c r="BU74"/>
  <c r="BU73"/>
  <c r="BU72"/>
  <c r="BU71"/>
  <c r="BU70"/>
  <c r="BU69"/>
  <c r="BU68"/>
  <c r="BU67"/>
  <c r="BU66"/>
  <c r="BU65"/>
  <c r="BU64"/>
  <c r="BU63"/>
  <c r="BU62"/>
  <c r="BU61"/>
  <c r="BU60"/>
  <c r="BU59"/>
  <c r="BU58"/>
  <c r="BU57"/>
  <c r="BU56"/>
  <c r="BU55"/>
  <c r="BU54"/>
  <c r="BU53"/>
  <c r="BU52"/>
  <c r="BU51"/>
  <c r="BU50"/>
  <c r="BU49"/>
  <c r="BU48"/>
  <c r="BU47"/>
  <c r="BU46"/>
  <c r="BU45"/>
  <c r="BU44"/>
  <c r="BU43"/>
  <c r="BU42"/>
  <c r="BU41"/>
  <c r="BU40"/>
  <c r="BU39"/>
  <c r="BU38"/>
  <c r="BU37"/>
  <c r="BU36"/>
  <c r="BU35"/>
  <c r="BU34"/>
  <c r="BU33"/>
  <c r="BU32"/>
  <c r="BU31"/>
  <c r="BU30"/>
  <c r="BU29"/>
  <c r="BU28"/>
  <c r="BU27"/>
  <c r="BU26"/>
  <c r="BU25"/>
  <c r="BU24"/>
  <c r="BU23"/>
  <c r="BU22"/>
  <c r="BU21"/>
  <c r="BU20"/>
  <c r="BU19"/>
  <c r="BU18"/>
  <c r="BU17"/>
  <c r="BU16"/>
  <c r="BU15"/>
  <c r="BU14"/>
  <c r="BU13"/>
  <c r="BU12"/>
  <c r="BU11"/>
  <c r="BU10"/>
  <c r="BU9"/>
  <c r="CL107"/>
  <c r="CL106"/>
  <c r="CL105"/>
  <c r="CL104"/>
  <c r="CL103"/>
  <c r="CL102"/>
  <c r="CL101"/>
  <c r="CL100"/>
  <c r="CL99"/>
  <c r="CL98"/>
  <c r="CL97"/>
  <c r="CL96"/>
  <c r="CL95"/>
  <c r="CL94"/>
  <c r="CL93"/>
  <c r="CL92"/>
  <c r="CL91"/>
  <c r="CL90"/>
  <c r="CL89"/>
  <c r="CL88"/>
  <c r="CL87"/>
  <c r="CL86"/>
  <c r="CL85"/>
  <c r="CL84"/>
  <c r="CL83"/>
  <c r="CL82"/>
  <c r="CL81"/>
  <c r="CL80"/>
  <c r="CL79"/>
  <c r="CL78"/>
  <c r="CL77"/>
  <c r="CL76"/>
  <c r="CL75"/>
  <c r="CL74"/>
  <c r="CL73"/>
  <c r="CL72"/>
  <c r="CL71"/>
  <c r="CL70"/>
  <c r="CL69"/>
  <c r="CL68"/>
  <c r="CL67"/>
  <c r="CL66"/>
  <c r="CL65"/>
  <c r="CL64"/>
  <c r="CL63"/>
  <c r="CL62"/>
  <c r="CL61"/>
  <c r="CL60"/>
  <c r="CL59"/>
  <c r="CL58"/>
  <c r="CL57"/>
  <c r="CL56"/>
  <c r="CL55"/>
  <c r="CL54"/>
  <c r="CL53"/>
  <c r="CL52"/>
  <c r="CL51"/>
  <c r="CL50"/>
  <c r="CL49"/>
  <c r="CL48"/>
  <c r="CL47"/>
  <c r="CL46"/>
  <c r="CL45"/>
  <c r="CL44"/>
  <c r="CL43"/>
  <c r="CL42"/>
  <c r="CL41"/>
  <c r="CL40"/>
  <c r="CL39"/>
  <c r="CL38"/>
  <c r="CL37"/>
  <c r="CL36"/>
  <c r="CL35"/>
  <c r="CL34"/>
  <c r="CL33"/>
  <c r="CL32"/>
  <c r="CL31"/>
  <c r="CL30"/>
  <c r="CL29"/>
  <c r="CL28"/>
  <c r="CL27"/>
  <c r="CL26"/>
  <c r="CL25"/>
  <c r="CL24"/>
  <c r="CL23"/>
  <c r="CL22"/>
  <c r="CL21"/>
  <c r="CL20"/>
  <c r="CL19"/>
  <c r="CL18"/>
  <c r="CL17"/>
  <c r="CL16"/>
  <c r="CL15"/>
  <c r="CL14"/>
  <c r="CL13"/>
  <c r="CL12"/>
  <c r="CL11"/>
  <c r="CL10"/>
  <c r="CL9"/>
  <c r="DT108"/>
  <c r="DT107"/>
  <c r="DT106"/>
  <c r="DT105"/>
  <c r="DT104"/>
  <c r="DT103"/>
  <c r="DT102"/>
  <c r="DT101"/>
  <c r="DT100"/>
  <c r="DT99"/>
  <c r="DT98"/>
  <c r="DT97"/>
  <c r="DT96"/>
  <c r="DT95"/>
  <c r="DT94"/>
  <c r="DT93"/>
  <c r="DT92"/>
  <c r="DT91"/>
  <c r="DT90"/>
  <c r="DT89"/>
  <c r="DT88"/>
  <c r="DT87"/>
  <c r="DT86"/>
  <c r="DT85"/>
  <c r="DT84"/>
  <c r="DT83"/>
  <c r="DT82"/>
  <c r="DT81"/>
  <c r="DT80"/>
  <c r="DT79"/>
  <c r="DT78"/>
  <c r="DT77"/>
  <c r="DT76"/>
  <c r="DT75"/>
  <c r="DT74"/>
  <c r="DT73"/>
  <c r="DT72"/>
  <c r="DT71"/>
  <c r="DT70"/>
  <c r="DT69"/>
  <c r="DT68"/>
  <c r="DT67"/>
  <c r="DT66"/>
  <c r="DT65"/>
  <c r="DT64"/>
  <c r="DT63"/>
  <c r="DT62"/>
  <c r="DT61"/>
  <c r="DT60"/>
  <c r="DT59"/>
  <c r="DT58"/>
  <c r="DT57"/>
  <c r="DT56"/>
  <c r="DT55"/>
  <c r="DT54"/>
  <c r="DT53"/>
  <c r="DT52"/>
  <c r="DT51"/>
  <c r="DT50"/>
  <c r="DT49"/>
  <c r="DT48"/>
  <c r="DT47"/>
  <c r="DT46"/>
  <c r="DT45"/>
  <c r="DT44"/>
  <c r="DT43"/>
  <c r="DT42"/>
  <c r="DT41"/>
  <c r="DT40"/>
  <c r="DT39"/>
  <c r="DT38"/>
  <c r="DT37"/>
  <c r="DT36"/>
  <c r="DT35"/>
  <c r="DT34"/>
  <c r="DT33"/>
  <c r="DT32"/>
  <c r="DT31"/>
  <c r="DT30"/>
  <c r="DT29"/>
  <c r="DT28"/>
  <c r="DT27"/>
  <c r="DT26"/>
  <c r="DT25"/>
  <c r="DT24"/>
  <c r="DT23"/>
  <c r="DT22"/>
  <c r="DT21"/>
  <c r="DT20"/>
  <c r="DT19"/>
  <c r="DT18"/>
  <c r="DT17"/>
  <c r="DT16"/>
  <c r="DT15"/>
  <c r="DT14"/>
  <c r="DT13"/>
  <c r="DT12"/>
  <c r="DT11"/>
  <c r="DT10"/>
  <c r="DT9"/>
  <c r="DC108"/>
  <c r="DC107"/>
  <c r="DC106"/>
  <c r="DC105"/>
  <c r="DC104"/>
  <c r="DC103"/>
  <c r="DC102"/>
  <c r="DC101"/>
  <c r="DC100"/>
  <c r="DC99"/>
  <c r="DC98"/>
  <c r="DC97"/>
  <c r="DC96"/>
  <c r="DC95"/>
  <c r="DC94"/>
  <c r="DC93"/>
  <c r="DC92"/>
  <c r="DC91"/>
  <c r="DC90"/>
  <c r="DC89"/>
  <c r="DC88"/>
  <c r="DC87"/>
  <c r="DC86"/>
  <c r="DC85"/>
  <c r="DC84"/>
  <c r="DC83"/>
  <c r="DC82"/>
  <c r="DC81"/>
  <c r="DC80"/>
  <c r="DC79"/>
  <c r="DC78"/>
  <c r="DC77"/>
  <c r="DC76"/>
  <c r="DC75"/>
  <c r="DC74"/>
  <c r="DC73"/>
  <c r="DC72"/>
  <c r="DC71"/>
  <c r="DC70"/>
  <c r="DC69"/>
  <c r="DC68"/>
  <c r="DC67"/>
  <c r="DC66"/>
  <c r="DC65"/>
  <c r="DC64"/>
  <c r="DC63"/>
  <c r="DC62"/>
  <c r="DC61"/>
  <c r="DC60"/>
  <c r="DC59"/>
  <c r="DC58"/>
  <c r="DC57"/>
  <c r="DC56"/>
  <c r="DC55"/>
  <c r="DC54"/>
  <c r="DC53"/>
  <c r="DC52"/>
  <c r="DC51"/>
  <c r="DC50"/>
  <c r="DC49"/>
  <c r="DC48"/>
  <c r="DC47"/>
  <c r="DC46"/>
  <c r="DC45"/>
  <c r="DC44"/>
  <c r="DC43"/>
  <c r="DC42"/>
  <c r="DC41"/>
  <c r="DC40"/>
  <c r="DC39"/>
  <c r="DC38"/>
  <c r="DC37"/>
  <c r="DC36"/>
  <c r="DC35"/>
  <c r="DC34"/>
  <c r="DC33"/>
  <c r="DC32"/>
  <c r="DC31"/>
  <c r="DC30"/>
  <c r="DC29"/>
  <c r="DC28"/>
  <c r="DC27"/>
  <c r="DC26"/>
  <c r="DC25"/>
  <c r="DC24"/>
  <c r="DC23"/>
  <c r="DC22"/>
  <c r="DC21"/>
  <c r="DC20"/>
  <c r="DC19"/>
  <c r="DC18"/>
  <c r="DC17"/>
  <c r="DC16"/>
  <c r="DC15"/>
  <c r="DC14"/>
  <c r="DC12"/>
  <c r="DC11"/>
  <c r="DC10"/>
  <c r="DC9"/>
  <c r="A1" i="31"/>
  <c r="C383"/>
  <c r="C382"/>
  <c r="C381"/>
  <c r="C380"/>
  <c r="N369"/>
  <c r="N368"/>
  <c r="O367"/>
  <c r="K367"/>
  <c r="G367"/>
  <c r="F367"/>
  <c r="E367"/>
  <c r="H367" s="1"/>
  <c r="L367" s="1"/>
  <c r="P367" s="1"/>
  <c r="P358"/>
  <c r="P356"/>
  <c r="D355"/>
  <c r="D354"/>
  <c r="C354"/>
  <c r="C344"/>
  <c r="C343"/>
  <c r="C342"/>
  <c r="C341"/>
  <c r="N330"/>
  <c r="N329"/>
  <c r="O328"/>
  <c r="K328"/>
  <c r="G328"/>
  <c r="F328"/>
  <c r="E328"/>
  <c r="H328" s="1"/>
  <c r="L328" s="1"/>
  <c r="P328" s="1"/>
  <c r="P319"/>
  <c r="P317"/>
  <c r="D316"/>
  <c r="D315"/>
  <c r="C315"/>
  <c r="C305"/>
  <c r="C304"/>
  <c r="C303"/>
  <c r="C302"/>
  <c r="N291"/>
  <c r="N290"/>
  <c r="O289"/>
  <c r="K289"/>
  <c r="G289"/>
  <c r="F289"/>
  <c r="H289" s="1"/>
  <c r="L289" s="1"/>
  <c r="P289" s="1"/>
  <c r="E289"/>
  <c r="P280"/>
  <c r="P278"/>
  <c r="D277"/>
  <c r="D276"/>
  <c r="C276"/>
  <c r="C266"/>
  <c r="C265"/>
  <c r="C264"/>
  <c r="C263"/>
  <c r="N252"/>
  <c r="N251"/>
  <c r="O250"/>
  <c r="K250"/>
  <c r="G250"/>
  <c r="F250"/>
  <c r="E250"/>
  <c r="P241"/>
  <c r="P239"/>
  <c r="D238"/>
  <c r="D237"/>
  <c r="C237"/>
  <c r="C227"/>
  <c r="C226"/>
  <c r="C225"/>
  <c r="C224"/>
  <c r="N213"/>
  <c r="N212"/>
  <c r="O211"/>
  <c r="K211"/>
  <c r="G211"/>
  <c r="F211"/>
  <c r="H211" s="1"/>
  <c r="L211" s="1"/>
  <c r="P211" s="1"/>
  <c r="E211"/>
  <c r="P202"/>
  <c r="P200"/>
  <c r="D199"/>
  <c r="D198"/>
  <c r="C198"/>
  <c r="C188"/>
  <c r="C187"/>
  <c r="C186"/>
  <c r="C185"/>
  <c r="N174"/>
  <c r="N173"/>
  <c r="O172"/>
  <c r="K172"/>
  <c r="G172"/>
  <c r="F172"/>
  <c r="E172"/>
  <c r="P163"/>
  <c r="P161"/>
  <c r="D160"/>
  <c r="D159"/>
  <c r="C159"/>
  <c r="C149"/>
  <c r="C148"/>
  <c r="C147"/>
  <c r="C146"/>
  <c r="N135"/>
  <c r="N134"/>
  <c r="O133"/>
  <c r="K133"/>
  <c r="G133"/>
  <c r="F133"/>
  <c r="E133"/>
  <c r="H133" s="1"/>
  <c r="L133" s="1"/>
  <c r="P133" s="1"/>
  <c r="P124"/>
  <c r="P122"/>
  <c r="D121"/>
  <c r="D120"/>
  <c r="C120"/>
  <c r="C110"/>
  <c r="C109"/>
  <c r="C108"/>
  <c r="C107"/>
  <c r="N96"/>
  <c r="N95"/>
  <c r="O94"/>
  <c r="K94"/>
  <c r="G94"/>
  <c r="F94"/>
  <c r="H94" s="1"/>
  <c r="L94" s="1"/>
  <c r="P94" s="1"/>
  <c r="E94"/>
  <c r="P85"/>
  <c r="P83"/>
  <c r="D82"/>
  <c r="D81"/>
  <c r="C81"/>
  <c r="A40"/>
  <c r="AB61" s="1"/>
  <c r="C71"/>
  <c r="C70"/>
  <c r="C69"/>
  <c r="C68"/>
  <c r="N57"/>
  <c r="N56"/>
  <c r="O55"/>
  <c r="K55"/>
  <c r="G55"/>
  <c r="F55"/>
  <c r="E55"/>
  <c r="P46"/>
  <c r="P44"/>
  <c r="D43"/>
  <c r="D42"/>
  <c r="C42"/>
  <c r="T9"/>
  <c r="C3"/>
  <c r="A79" l="1"/>
  <c r="H250"/>
  <c r="L250" s="1"/>
  <c r="P250" s="1"/>
  <c r="H55"/>
  <c r="L55" s="1"/>
  <c r="P55" s="1"/>
  <c r="H172"/>
  <c r="L172" s="1"/>
  <c r="P172" s="1"/>
  <c r="I52"/>
  <c r="P66"/>
  <c r="I48"/>
  <c r="AB58"/>
  <c r="C58" s="1"/>
  <c r="I47"/>
  <c r="I50"/>
  <c r="AB59"/>
  <c r="C59" s="1"/>
  <c r="C61"/>
  <c r="N65"/>
  <c r="L44"/>
  <c r="AA61" s="1"/>
  <c r="N61" s="1"/>
  <c r="I51"/>
  <c r="J56"/>
  <c r="J57"/>
  <c r="F62"/>
  <c r="AB62"/>
  <c r="C62" s="1"/>
  <c r="N66"/>
  <c r="I49"/>
  <c r="C56"/>
  <c r="C57"/>
  <c r="AB60"/>
  <c r="C60" s="1"/>
  <c r="I9"/>
  <c r="I13"/>
  <c r="AB22"/>
  <c r="C22" s="1"/>
  <c r="N27"/>
  <c r="J18"/>
  <c r="I10"/>
  <c r="P27"/>
  <c r="AB21"/>
  <c r="C21" s="1"/>
  <c r="N26"/>
  <c r="J17"/>
  <c r="C18"/>
  <c r="AB19"/>
  <c r="C19" s="1"/>
  <c r="AB23"/>
  <c r="C23" s="1"/>
  <c r="C17"/>
  <c r="I8"/>
  <c r="I12"/>
  <c r="L5"/>
  <c r="E21" s="1"/>
  <c r="I11"/>
  <c r="AB20"/>
  <c r="C20" s="1"/>
  <c r="D3"/>
  <c r="P105" l="1"/>
  <c r="AB101"/>
  <c r="C101" s="1"/>
  <c r="AB97"/>
  <c r="C97" s="1"/>
  <c r="I91"/>
  <c r="I87"/>
  <c r="L83"/>
  <c r="E100" s="1"/>
  <c r="AB98"/>
  <c r="C98" s="1"/>
  <c r="C96"/>
  <c r="I88"/>
  <c r="AB100"/>
  <c r="C100" s="1"/>
  <c r="I86"/>
  <c r="A118"/>
  <c r="N107"/>
  <c r="N104"/>
  <c r="AB99"/>
  <c r="C99" s="1"/>
  <c r="J96"/>
  <c r="C95"/>
  <c r="I89"/>
  <c r="N105"/>
  <c r="J95"/>
  <c r="I90"/>
  <c r="X60"/>
  <c r="X101"/>
  <c r="X95"/>
  <c r="I95" s="1"/>
  <c r="G101"/>
  <c r="G97"/>
  <c r="I103"/>
  <c r="E98"/>
  <c r="AA101"/>
  <c r="N101" s="1"/>
  <c r="Y99"/>
  <c r="J99" s="1"/>
  <c r="AA97"/>
  <c r="N97" s="1"/>
  <c r="E96"/>
  <c r="Q17"/>
  <c r="X18"/>
  <c r="I18" s="1"/>
  <c r="G98"/>
  <c r="F96"/>
  <c r="Y101"/>
  <c r="J101" s="1"/>
  <c r="AA99"/>
  <c r="N99" s="1"/>
  <c r="Y97"/>
  <c r="J97" s="1"/>
  <c r="Z95"/>
  <c r="O95" s="1"/>
  <c r="G100"/>
  <c r="Q98"/>
  <c r="Z100"/>
  <c r="F98"/>
  <c r="Q96"/>
  <c r="F21"/>
  <c r="F30"/>
  <c r="I30" s="1"/>
  <c r="F107"/>
  <c r="I107" s="1"/>
  <c r="AA100"/>
  <c r="N100" s="1"/>
  <c r="Y98"/>
  <c r="J98" s="1"/>
  <c r="X96"/>
  <c r="I96" s="1"/>
  <c r="F103"/>
  <c r="F100"/>
  <c r="Z98"/>
  <c r="G96"/>
  <c r="Y100"/>
  <c r="J100" s="1"/>
  <c r="AA98"/>
  <c r="N98" s="1"/>
  <c r="F109"/>
  <c r="I109" s="1"/>
  <c r="E101"/>
  <c r="X98"/>
  <c r="I98" s="1"/>
  <c r="E97"/>
  <c r="E95"/>
  <c r="E59"/>
  <c r="Y21"/>
  <c r="J21" s="1"/>
  <c r="Z22"/>
  <c r="F31"/>
  <c r="I31" s="1"/>
  <c r="G17"/>
  <c r="Z62"/>
  <c r="F57"/>
  <c r="Q21"/>
  <c r="Z18"/>
  <c r="F20"/>
  <c r="X21"/>
  <c r="I21" s="1"/>
  <c r="Y61"/>
  <c r="J61" s="1"/>
  <c r="F60"/>
  <c r="Z58"/>
  <c r="M58" s="1"/>
  <c r="X56"/>
  <c r="K56" s="1"/>
  <c r="F71"/>
  <c r="I71" s="1"/>
  <c r="I64"/>
  <c r="Q59"/>
  <c r="G61"/>
  <c r="AA59"/>
  <c r="N59" s="1"/>
  <c r="G59"/>
  <c r="AA62"/>
  <c r="N62" s="1"/>
  <c r="Y22"/>
  <c r="J22" s="1"/>
  <c r="X17"/>
  <c r="I17" s="1"/>
  <c r="E62"/>
  <c r="X59"/>
  <c r="I59" s="1"/>
  <c r="Z23"/>
  <c r="Z21"/>
  <c r="F56"/>
  <c r="I101"/>
  <c r="K95"/>
  <c r="E17"/>
  <c r="I25"/>
  <c r="AA21"/>
  <c r="X22"/>
  <c r="I22" s="1"/>
  <c r="E23"/>
  <c r="AA20"/>
  <c r="X20"/>
  <c r="I20" s="1"/>
  <c r="X58"/>
  <c r="I58" s="1"/>
  <c r="Y60"/>
  <c r="J60" s="1"/>
  <c r="E56"/>
  <c r="M100"/>
  <c r="X19"/>
  <c r="I19" s="1"/>
  <c r="AA19"/>
  <c r="F70"/>
  <c r="I70" s="1"/>
  <c r="E58"/>
  <c r="X62"/>
  <c r="I62" s="1"/>
  <c r="Q62"/>
  <c r="Q56"/>
  <c r="F68"/>
  <c r="I68" s="1"/>
  <c r="F58"/>
  <c r="Z60"/>
  <c r="X57"/>
  <c r="K57" s="1"/>
  <c r="Q58"/>
  <c r="E61"/>
  <c r="M60"/>
  <c r="AA58"/>
  <c r="N58" s="1"/>
  <c r="E57"/>
  <c r="F69"/>
  <c r="I69" s="1"/>
  <c r="F64"/>
  <c r="Y62"/>
  <c r="J62" s="1"/>
  <c r="G62"/>
  <c r="X61"/>
  <c r="F61"/>
  <c r="AA60"/>
  <c r="N60" s="1"/>
  <c r="Q60"/>
  <c r="E60"/>
  <c r="Z59"/>
  <c r="Y58"/>
  <c r="J58" s="1"/>
  <c r="G58"/>
  <c r="Z57"/>
  <c r="G57"/>
  <c r="Z56"/>
  <c r="G56"/>
  <c r="F19"/>
  <c r="F32"/>
  <c r="I32" s="1"/>
  <c r="G18"/>
  <c r="E22"/>
  <c r="Q23"/>
  <c r="F18"/>
  <c r="Z61"/>
  <c r="G60"/>
  <c r="F59"/>
  <c r="Q57"/>
  <c r="Y59"/>
  <c r="J59" s="1"/>
  <c r="I60"/>
  <c r="G21"/>
  <c r="E19"/>
  <c r="E20"/>
  <c r="Q20"/>
  <c r="Z17"/>
  <c r="E18"/>
  <c r="Q18"/>
  <c r="Z19"/>
  <c r="G22"/>
  <c r="F23"/>
  <c r="AA23"/>
  <c r="Y19"/>
  <c r="J19" s="1"/>
  <c r="F22"/>
  <c r="Y23"/>
  <c r="J23" s="1"/>
  <c r="G19"/>
  <c r="G20"/>
  <c r="AA22"/>
  <c r="X23"/>
  <c r="I23" s="1"/>
  <c r="F17"/>
  <c r="Y20"/>
  <c r="J20" s="1"/>
  <c r="F29"/>
  <c r="I29" s="1"/>
  <c r="Q19"/>
  <c r="Z20"/>
  <c r="G23"/>
  <c r="C32"/>
  <c r="C31"/>
  <c r="C30"/>
  <c r="C29"/>
  <c r="N18"/>
  <c r="N17"/>
  <c r="O16"/>
  <c r="K16"/>
  <c r="G16"/>
  <c r="F16"/>
  <c r="E16"/>
  <c r="P7"/>
  <c r="P5"/>
  <c r="D4"/>
  <c r="T2" i="15"/>
  <c r="ER9"/>
  <c r="EN9"/>
  <c r="EF108"/>
  <c r="EF107"/>
  <c r="EF106"/>
  <c r="EF105"/>
  <c r="EF104"/>
  <c r="EF103"/>
  <c r="EF102"/>
  <c r="EF101"/>
  <c r="EF100"/>
  <c r="EF99"/>
  <c r="EF98"/>
  <c r="EF97"/>
  <c r="EF96"/>
  <c r="EF95"/>
  <c r="EF94"/>
  <c r="EF93"/>
  <c r="EF92"/>
  <c r="EF91"/>
  <c r="EF90"/>
  <c r="EF89"/>
  <c r="EF88"/>
  <c r="EF87"/>
  <c r="EF86"/>
  <c r="EF85"/>
  <c r="EF84"/>
  <c r="EF83"/>
  <c r="EF82"/>
  <c r="EF81"/>
  <c r="EF80"/>
  <c r="EF79"/>
  <c r="EF78"/>
  <c r="EF77"/>
  <c r="EF76"/>
  <c r="EF75"/>
  <c r="EF74"/>
  <c r="EF73"/>
  <c r="EF72"/>
  <c r="EF71"/>
  <c r="EF70"/>
  <c r="EF69"/>
  <c r="EF68"/>
  <c r="EF67"/>
  <c r="EF66"/>
  <c r="EF65"/>
  <c r="EF64"/>
  <c r="EF63"/>
  <c r="EF62"/>
  <c r="EF61"/>
  <c r="EF60"/>
  <c r="EF59"/>
  <c r="EF58"/>
  <c r="EF57"/>
  <c r="EF56"/>
  <c r="EF55"/>
  <c r="EF54"/>
  <c r="EF53"/>
  <c r="EF52"/>
  <c r="EF51"/>
  <c r="EF50"/>
  <c r="EF49"/>
  <c r="EF48"/>
  <c r="EF47"/>
  <c r="EF46"/>
  <c r="EF45"/>
  <c r="EF44"/>
  <c r="EF43"/>
  <c r="EF42"/>
  <c r="EF41"/>
  <c r="EF40"/>
  <c r="EF39"/>
  <c r="EF38"/>
  <c r="EF37"/>
  <c r="EF36"/>
  <c r="EF35"/>
  <c r="EF34"/>
  <c r="EF33"/>
  <c r="EF32"/>
  <c r="EF31"/>
  <c r="EF30"/>
  <c r="EF29"/>
  <c r="EF28"/>
  <c r="EF27"/>
  <c r="EF26"/>
  <c r="EF25"/>
  <c r="EF24"/>
  <c r="EF23"/>
  <c r="EF22"/>
  <c r="EF21"/>
  <c r="EF20"/>
  <c r="EF19"/>
  <c r="EF18"/>
  <c r="EF17"/>
  <c r="EF16"/>
  <c r="EF15"/>
  <c r="EF14"/>
  <c r="EF13"/>
  <c r="EF12"/>
  <c r="EF11"/>
  <c r="EF10"/>
  <c r="EF9"/>
  <c r="DP108"/>
  <c r="DO106" i="19" s="1"/>
  <c r="DF215" s="1"/>
  <c r="DP107" i="15"/>
  <c r="DP106"/>
  <c r="DP105"/>
  <c r="DP104"/>
  <c r="DO102" i="19" s="1"/>
  <c r="DF211" s="1"/>
  <c r="DP103" i="15"/>
  <c r="DP102"/>
  <c r="DP101"/>
  <c r="DP100"/>
  <c r="DO98" i="19" s="1"/>
  <c r="DF207" s="1"/>
  <c r="DP99" i="15"/>
  <c r="DP98"/>
  <c r="DP97"/>
  <c r="DP96"/>
  <c r="DO94" i="19" s="1"/>
  <c r="DF203" s="1"/>
  <c r="DP95" i="15"/>
  <c r="DP94"/>
  <c r="DP93"/>
  <c r="DP92"/>
  <c r="DO90" i="19" s="1"/>
  <c r="DF199" s="1"/>
  <c r="DP91" i="15"/>
  <c r="DP90"/>
  <c r="DP89"/>
  <c r="DP88"/>
  <c r="DO86" i="19" s="1"/>
  <c r="DF195" s="1"/>
  <c r="DP87" i="15"/>
  <c r="DP86"/>
  <c r="DP85"/>
  <c r="DP84"/>
  <c r="DO82" i="19" s="1"/>
  <c r="DF191" s="1"/>
  <c r="DP83" i="15"/>
  <c r="DP82"/>
  <c r="DP81"/>
  <c r="DP80"/>
  <c r="DO78" i="19" s="1"/>
  <c r="DF187" s="1"/>
  <c r="DP79" i="15"/>
  <c r="DP78"/>
  <c r="DP77"/>
  <c r="DP76"/>
  <c r="DO74" i="19" s="1"/>
  <c r="DF183" s="1"/>
  <c r="DP75" i="15"/>
  <c r="DP74"/>
  <c r="DP73"/>
  <c r="DP72"/>
  <c r="DO70" i="19" s="1"/>
  <c r="DF179" s="1"/>
  <c r="DP71" i="15"/>
  <c r="DP70"/>
  <c r="DP69"/>
  <c r="DP68"/>
  <c r="DO66" i="19" s="1"/>
  <c r="DF175" s="1"/>
  <c r="DP67" i="15"/>
  <c r="DP66"/>
  <c r="DP65"/>
  <c r="DP64"/>
  <c r="DO62" i="19" s="1"/>
  <c r="DF171" s="1"/>
  <c r="DP63" i="15"/>
  <c r="DP62"/>
  <c r="DP61"/>
  <c r="DP60"/>
  <c r="DO58" i="19" s="1"/>
  <c r="DF167" s="1"/>
  <c r="DP59" i="15"/>
  <c r="DP58"/>
  <c r="DP57"/>
  <c r="DP56"/>
  <c r="DO54" i="19" s="1"/>
  <c r="DF163" s="1"/>
  <c r="DP55" i="15"/>
  <c r="DP54"/>
  <c r="DP53"/>
  <c r="DP52"/>
  <c r="DO50" i="19" s="1"/>
  <c r="DF159" s="1"/>
  <c r="DP51" i="15"/>
  <c r="DP50"/>
  <c r="DP49"/>
  <c r="DP48"/>
  <c r="DO46" i="19" s="1"/>
  <c r="DF155" s="1"/>
  <c r="DP47" i="15"/>
  <c r="DP46"/>
  <c r="DP45"/>
  <c r="DP44"/>
  <c r="DO42" i="19" s="1"/>
  <c r="DF151" s="1"/>
  <c r="DP43" i="15"/>
  <c r="DP42"/>
  <c r="DP41"/>
  <c r="DP40"/>
  <c r="DO38" i="19" s="1"/>
  <c r="DF147" s="1"/>
  <c r="DP39" i="15"/>
  <c r="DP38"/>
  <c r="DP37"/>
  <c r="DP36"/>
  <c r="DO34" i="19" s="1"/>
  <c r="DF143" s="1"/>
  <c r="DP35" i="15"/>
  <c r="DP34"/>
  <c r="DP33"/>
  <c r="DP32"/>
  <c r="DO30" i="19" s="1"/>
  <c r="DF139" s="1"/>
  <c r="DP31" i="15"/>
  <c r="DP30"/>
  <c r="DP29"/>
  <c r="DP28"/>
  <c r="DO26" i="19" s="1"/>
  <c r="DF135" s="1"/>
  <c r="DP27" i="15"/>
  <c r="DP26"/>
  <c r="DP25"/>
  <c r="DP24"/>
  <c r="DO22" i="19" s="1"/>
  <c r="DF131" s="1"/>
  <c r="DP23" i="15"/>
  <c r="DP22"/>
  <c r="DP21"/>
  <c r="DP20"/>
  <c r="DO18" i="19" s="1"/>
  <c r="DF127" s="1"/>
  <c r="DP19" i="15"/>
  <c r="DP18"/>
  <c r="DP17"/>
  <c r="DP16"/>
  <c r="DO14" i="19" s="1"/>
  <c r="DF123" s="1"/>
  <c r="DP15" i="15"/>
  <c r="DP14"/>
  <c r="DP13"/>
  <c r="DP12"/>
  <c r="DO10" i="19" s="1"/>
  <c r="DF119" s="1"/>
  <c r="DP11" i="15"/>
  <c r="DP10"/>
  <c r="DP9"/>
  <c r="CY108"/>
  <c r="CX106" i="19" s="1"/>
  <c r="CO215" s="1"/>
  <c r="CY107" i="15"/>
  <c r="CY106"/>
  <c r="CY105"/>
  <c r="CY104"/>
  <c r="CX102" i="19" s="1"/>
  <c r="CO211" s="1"/>
  <c r="CY103" i="15"/>
  <c r="CY102"/>
  <c r="CY101"/>
  <c r="CY100"/>
  <c r="CX98" i="19" s="1"/>
  <c r="CO207" s="1"/>
  <c r="CY99" i="15"/>
  <c r="CY98"/>
  <c r="CY97"/>
  <c r="CY96"/>
  <c r="CX94" i="19" s="1"/>
  <c r="CO203" s="1"/>
  <c r="CY95" i="15"/>
  <c r="CY94"/>
  <c r="CY93"/>
  <c r="CY92"/>
  <c r="CX90" i="19" s="1"/>
  <c r="CO199" s="1"/>
  <c r="CY91" i="15"/>
  <c r="CY90"/>
  <c r="CY89"/>
  <c r="CY88"/>
  <c r="CX86" i="19" s="1"/>
  <c r="CO195" s="1"/>
  <c r="CY87" i="15"/>
  <c r="CY86"/>
  <c r="CY85"/>
  <c r="CY84"/>
  <c r="CX82" i="19" s="1"/>
  <c r="CO191" s="1"/>
  <c r="CY83" i="15"/>
  <c r="CY82"/>
  <c r="CY81"/>
  <c r="CY80"/>
  <c r="CX78" i="19" s="1"/>
  <c r="CO187" s="1"/>
  <c r="CY79" i="15"/>
  <c r="CY78"/>
  <c r="CY77"/>
  <c r="CY76"/>
  <c r="CX74" i="19" s="1"/>
  <c r="CO183" s="1"/>
  <c r="CY75" i="15"/>
  <c r="CY74"/>
  <c r="CY73"/>
  <c r="CY72"/>
  <c r="CX70" i="19" s="1"/>
  <c r="CO179" s="1"/>
  <c r="CY71" i="15"/>
  <c r="CY70"/>
  <c r="CY69"/>
  <c r="CY68"/>
  <c r="CX66" i="19" s="1"/>
  <c r="CO175" s="1"/>
  <c r="CY67" i="15"/>
  <c r="CY66"/>
  <c r="CY65"/>
  <c r="CY64"/>
  <c r="CX62" i="19" s="1"/>
  <c r="CO171" s="1"/>
  <c r="CY63" i="15"/>
  <c r="CY62"/>
  <c r="CY61"/>
  <c r="CY60"/>
  <c r="CX58" i="19" s="1"/>
  <c r="CO167" s="1"/>
  <c r="CY59" i="15"/>
  <c r="CY58"/>
  <c r="CY57"/>
  <c r="CY56"/>
  <c r="CX54" i="19" s="1"/>
  <c r="CO163" s="1"/>
  <c r="CY55" i="15"/>
  <c r="CY54"/>
  <c r="CY53"/>
  <c r="CY52"/>
  <c r="CX50" i="19" s="1"/>
  <c r="CO159" s="1"/>
  <c r="CY51" i="15"/>
  <c r="CY50"/>
  <c r="CY49"/>
  <c r="CY48"/>
  <c r="CX46" i="19" s="1"/>
  <c r="CO155" s="1"/>
  <c r="CY47" i="15"/>
  <c r="CY46"/>
  <c r="CY45"/>
  <c r="CY44"/>
  <c r="CX42" i="19" s="1"/>
  <c r="CO151" s="1"/>
  <c r="CY43" i="15"/>
  <c r="CY42"/>
  <c r="CY41"/>
  <c r="CY40"/>
  <c r="CX38" i="19" s="1"/>
  <c r="CO147" s="1"/>
  <c r="CY39" i="15"/>
  <c r="CY38"/>
  <c r="CY37"/>
  <c r="CY36"/>
  <c r="CX34" i="19" s="1"/>
  <c r="CO143" s="1"/>
  <c r="CY35" i="15"/>
  <c r="CY34"/>
  <c r="CY33"/>
  <c r="CY32"/>
  <c r="CX30" i="19" s="1"/>
  <c r="CO139" s="1"/>
  <c r="CY31" i="15"/>
  <c r="CY30"/>
  <c r="CY29"/>
  <c r="CY28"/>
  <c r="CX26" i="19" s="1"/>
  <c r="CO135" s="1"/>
  <c r="CY27" i="15"/>
  <c r="CY26"/>
  <c r="CY25"/>
  <c r="CY24"/>
  <c r="CX22" i="19" s="1"/>
  <c r="CO131" s="1"/>
  <c r="CY23" i="15"/>
  <c r="CY22"/>
  <c r="CY21"/>
  <c r="CY20"/>
  <c r="CX18" i="19" s="1"/>
  <c r="CO127" s="1"/>
  <c r="CY19" i="15"/>
  <c r="CY18"/>
  <c r="CY17"/>
  <c r="CY16"/>
  <c r="CX14" i="19" s="1"/>
  <c r="CO123" s="1"/>
  <c r="CY15" i="15"/>
  <c r="CY14"/>
  <c r="CY13"/>
  <c r="CY12"/>
  <c r="CX10" i="19" s="1"/>
  <c r="CO119" s="1"/>
  <c r="CY11" i="15"/>
  <c r="CY10"/>
  <c r="CY9"/>
  <c r="CH108"/>
  <c r="CG106" i="19" s="1"/>
  <c r="CH107" i="15"/>
  <c r="CH106"/>
  <c r="CH105"/>
  <c r="CH104"/>
  <c r="CG102" i="19" s="1"/>
  <c r="CH103" i="15"/>
  <c r="CH102"/>
  <c r="CH101"/>
  <c r="CH100"/>
  <c r="CG98" i="19" s="1"/>
  <c r="CH99" i="15"/>
  <c r="CH98"/>
  <c r="CH97"/>
  <c r="CH96"/>
  <c r="CG94" i="19" s="1"/>
  <c r="CH95" i="15"/>
  <c r="CH94"/>
  <c r="CH93"/>
  <c r="CH92"/>
  <c r="CG90" i="19" s="1"/>
  <c r="CH91" i="15"/>
  <c r="CH90"/>
  <c r="CH89"/>
  <c r="CH88"/>
  <c r="CG86" i="19" s="1"/>
  <c r="CH87" i="15"/>
  <c r="CH86"/>
  <c r="CH85"/>
  <c r="CH84"/>
  <c r="CG82" i="19" s="1"/>
  <c r="CH83" i="15"/>
  <c r="CH82"/>
  <c r="CH81"/>
  <c r="CH80"/>
  <c r="CG78" i="19" s="1"/>
  <c r="CH79" i="15"/>
  <c r="CH78"/>
  <c r="CH77"/>
  <c r="CH76"/>
  <c r="CG74" i="19" s="1"/>
  <c r="CH75" i="15"/>
  <c r="CH74"/>
  <c r="CH73"/>
  <c r="CH72"/>
  <c r="CG70" i="19" s="1"/>
  <c r="CH71" i="15"/>
  <c r="CH70"/>
  <c r="CH69"/>
  <c r="CH68"/>
  <c r="CG66" i="19" s="1"/>
  <c r="CH67" i="15"/>
  <c r="CH66"/>
  <c r="CH65"/>
  <c r="CH64"/>
  <c r="CG62" i="19" s="1"/>
  <c r="CH63" i="15"/>
  <c r="CH62"/>
  <c r="CH61"/>
  <c r="CH60"/>
  <c r="CG58" i="19" s="1"/>
  <c r="CH59" i="15"/>
  <c r="CH58"/>
  <c r="CH57"/>
  <c r="CH56"/>
  <c r="CG54" i="19" s="1"/>
  <c r="CH55" i="15"/>
  <c r="CH54"/>
  <c r="CH53"/>
  <c r="CH52"/>
  <c r="CG50" i="19" s="1"/>
  <c r="CH51" i="15"/>
  <c r="CH50"/>
  <c r="CH49"/>
  <c r="CH48"/>
  <c r="CG46" i="19" s="1"/>
  <c r="CH47" i="15"/>
  <c r="CH46"/>
  <c r="CH45"/>
  <c r="CH44"/>
  <c r="CG42" i="19" s="1"/>
  <c r="CH43" i="15"/>
  <c r="CH42"/>
  <c r="CH41"/>
  <c r="CH40"/>
  <c r="CG38" i="19" s="1"/>
  <c r="CH39" i="15"/>
  <c r="CH38"/>
  <c r="CH37"/>
  <c r="CH36"/>
  <c r="CG34" i="19" s="1"/>
  <c r="CH35" i="15"/>
  <c r="CH34"/>
  <c r="CH33"/>
  <c r="CH32"/>
  <c r="CG30" i="19" s="1"/>
  <c r="CH31" i="15"/>
  <c r="CH30"/>
  <c r="CH29"/>
  <c r="CH28"/>
  <c r="CG26" i="19" s="1"/>
  <c r="CH27" i="15"/>
  <c r="CH26"/>
  <c r="CH25"/>
  <c r="CH24"/>
  <c r="CG22" i="19" s="1"/>
  <c r="CH23" i="15"/>
  <c r="CH22"/>
  <c r="CH21"/>
  <c r="CH20"/>
  <c r="CG18" i="19" s="1"/>
  <c r="CH19" i="15"/>
  <c r="CH18"/>
  <c r="CH17"/>
  <c r="CH16"/>
  <c r="CG14" i="19" s="1"/>
  <c r="CH15" i="15"/>
  <c r="CH14"/>
  <c r="CH13"/>
  <c r="CH12"/>
  <c r="CG10" i="19" s="1"/>
  <c r="CH11" i="15"/>
  <c r="CH10"/>
  <c r="CH9"/>
  <c r="BQ108"/>
  <c r="BQ107"/>
  <c r="BQ106"/>
  <c r="BQ105"/>
  <c r="BQ104"/>
  <c r="BQ103"/>
  <c r="BQ102"/>
  <c r="BQ101"/>
  <c r="BQ100"/>
  <c r="BQ99"/>
  <c r="BQ98"/>
  <c r="BQ97"/>
  <c r="BQ96"/>
  <c r="BQ95"/>
  <c r="BQ94"/>
  <c r="BQ93"/>
  <c r="BQ92"/>
  <c r="BQ91"/>
  <c r="BQ90"/>
  <c r="BQ89"/>
  <c r="BQ88"/>
  <c r="BQ87"/>
  <c r="BQ86"/>
  <c r="BQ85"/>
  <c r="BQ84"/>
  <c r="BQ83"/>
  <c r="BQ82"/>
  <c r="BQ81"/>
  <c r="BQ80"/>
  <c r="BQ79"/>
  <c r="BQ78"/>
  <c r="BQ77"/>
  <c r="BQ76"/>
  <c r="BQ75"/>
  <c r="BQ74"/>
  <c r="BQ73"/>
  <c r="BQ72"/>
  <c r="BQ71"/>
  <c r="BQ70"/>
  <c r="BQ69"/>
  <c r="BQ68"/>
  <c r="BQ67"/>
  <c r="BQ66"/>
  <c r="BQ65"/>
  <c r="BQ64"/>
  <c r="BQ63"/>
  <c r="BQ62"/>
  <c r="BQ61"/>
  <c r="BQ60"/>
  <c r="BQ59"/>
  <c r="BQ58"/>
  <c r="BQ57"/>
  <c r="BQ56"/>
  <c r="BQ55"/>
  <c r="BQ54"/>
  <c r="BQ53"/>
  <c r="BQ52"/>
  <c r="BQ51"/>
  <c r="BQ50"/>
  <c r="BQ49"/>
  <c r="BQ48"/>
  <c r="BQ47"/>
  <c r="BQ46"/>
  <c r="BQ45"/>
  <c r="BQ44"/>
  <c r="BQ43"/>
  <c r="BQ42"/>
  <c r="BQ41"/>
  <c r="BQ40"/>
  <c r="BQ39"/>
  <c r="BQ38"/>
  <c r="BQ37"/>
  <c r="BQ36"/>
  <c r="BQ35"/>
  <c r="BQ34"/>
  <c r="BQ33"/>
  <c r="BQ32"/>
  <c r="BQ31"/>
  <c r="BQ30"/>
  <c r="BQ29"/>
  <c r="BQ28"/>
  <c r="BQ27"/>
  <c r="BQ26"/>
  <c r="BQ25"/>
  <c r="BQ24"/>
  <c r="BQ23"/>
  <c r="BQ22"/>
  <c r="BQ21"/>
  <c r="BQ20"/>
  <c r="BQ19"/>
  <c r="BQ18"/>
  <c r="BQ17"/>
  <c r="BQ16"/>
  <c r="BQ15"/>
  <c r="BQ14"/>
  <c r="BQ13"/>
  <c r="BQ12"/>
  <c r="BQ11"/>
  <c r="BQ10"/>
  <c r="BQ9"/>
  <c r="AZ108"/>
  <c r="AZ107"/>
  <c r="AZ106"/>
  <c r="AZ105"/>
  <c r="AZ104"/>
  <c r="AZ103"/>
  <c r="AZ102"/>
  <c r="AZ101"/>
  <c r="AZ100"/>
  <c r="AZ99"/>
  <c r="AZ98"/>
  <c r="AZ97"/>
  <c r="AZ96"/>
  <c r="AZ95"/>
  <c r="AZ94"/>
  <c r="AZ93"/>
  <c r="AZ92"/>
  <c r="AZ91"/>
  <c r="AZ90"/>
  <c r="AZ89"/>
  <c r="AZ88"/>
  <c r="AZ87"/>
  <c r="AZ86"/>
  <c r="AZ85"/>
  <c r="AZ84"/>
  <c r="AZ83"/>
  <c r="AZ82"/>
  <c r="AZ81"/>
  <c r="AZ80"/>
  <c r="AZ79"/>
  <c r="AZ78"/>
  <c r="AZ77"/>
  <c r="AZ76"/>
  <c r="AZ75"/>
  <c r="AZ74"/>
  <c r="AZ73"/>
  <c r="AZ72"/>
  <c r="AZ71"/>
  <c r="AZ70"/>
  <c r="AZ69"/>
  <c r="AZ68"/>
  <c r="AZ67"/>
  <c r="AZ66"/>
  <c r="AZ65"/>
  <c r="AZ64"/>
  <c r="AZ63"/>
  <c r="AZ62"/>
  <c r="AZ61"/>
  <c r="AZ60"/>
  <c r="AZ59"/>
  <c r="AZ58"/>
  <c r="AZ57"/>
  <c r="AZ56"/>
  <c r="AZ55"/>
  <c r="AZ54"/>
  <c r="AZ53"/>
  <c r="AZ52"/>
  <c r="AZ51"/>
  <c r="AZ50"/>
  <c r="AZ49"/>
  <c r="AZ48"/>
  <c r="AZ47"/>
  <c r="AZ46"/>
  <c r="AZ45"/>
  <c r="AZ44"/>
  <c r="AZ43"/>
  <c r="AZ42"/>
  <c r="AZ41"/>
  <c r="AZ40"/>
  <c r="AZ39"/>
  <c r="AZ38"/>
  <c r="AZ37"/>
  <c r="AZ36"/>
  <c r="AZ35"/>
  <c r="AZ34"/>
  <c r="AZ33"/>
  <c r="AZ32"/>
  <c r="AZ31"/>
  <c r="AZ30"/>
  <c r="AZ29"/>
  <c r="AZ28"/>
  <c r="AZ27"/>
  <c r="AZ26"/>
  <c r="AZ25"/>
  <c r="AZ24"/>
  <c r="AZ23"/>
  <c r="AZ22"/>
  <c r="AZ21"/>
  <c r="AZ20"/>
  <c r="AZ19"/>
  <c r="AZ18"/>
  <c r="AZ17"/>
  <c r="AZ16"/>
  <c r="AZ15"/>
  <c r="AZ14"/>
  <c r="AZ13"/>
  <c r="AZ12"/>
  <c r="AZ11"/>
  <c r="AZ10"/>
  <c r="AZ9"/>
  <c r="AV9"/>
  <c r="DC106" i="19"/>
  <c r="DC105"/>
  <c r="DC104"/>
  <c r="DC103"/>
  <c r="DC102"/>
  <c r="DC101"/>
  <c r="DC100"/>
  <c r="DC99"/>
  <c r="DC98"/>
  <c r="DC97"/>
  <c r="DC96"/>
  <c r="DC95"/>
  <c r="DC94"/>
  <c r="DC93"/>
  <c r="DC92"/>
  <c r="DC91"/>
  <c r="DC90"/>
  <c r="DC89"/>
  <c r="DC88"/>
  <c r="DC87"/>
  <c r="DC86"/>
  <c r="DC85"/>
  <c r="DC84"/>
  <c r="DC83"/>
  <c r="DC82"/>
  <c r="DC81"/>
  <c r="DC80"/>
  <c r="DC79"/>
  <c r="DC78"/>
  <c r="DC77"/>
  <c r="DC76"/>
  <c r="DC75"/>
  <c r="DC74"/>
  <c r="DC73"/>
  <c r="DC72"/>
  <c r="DC71"/>
  <c r="DC70"/>
  <c r="DC69"/>
  <c r="DC68"/>
  <c r="DC67"/>
  <c r="DC66"/>
  <c r="DC65"/>
  <c r="DC64"/>
  <c r="DC63"/>
  <c r="DC62"/>
  <c r="DC61"/>
  <c r="DC60"/>
  <c r="DC59"/>
  <c r="DC58"/>
  <c r="DC57"/>
  <c r="DC56"/>
  <c r="DC55"/>
  <c r="DC54"/>
  <c r="DC53"/>
  <c r="DC52"/>
  <c r="DC51"/>
  <c r="DC50"/>
  <c r="DC49"/>
  <c r="DC48"/>
  <c r="DC47"/>
  <c r="DC46"/>
  <c r="DC45"/>
  <c r="DC44"/>
  <c r="DC43"/>
  <c r="DC42"/>
  <c r="DC41"/>
  <c r="DC40"/>
  <c r="DC39"/>
  <c r="DC38"/>
  <c r="DC37"/>
  <c r="DC36"/>
  <c r="DC35"/>
  <c r="DC34"/>
  <c r="DC33"/>
  <c r="DC32"/>
  <c r="DC31"/>
  <c r="DC30"/>
  <c r="DC29"/>
  <c r="DC28"/>
  <c r="DC27"/>
  <c r="DC26"/>
  <c r="DC25"/>
  <c r="DC24"/>
  <c r="DC23"/>
  <c r="DC22"/>
  <c r="DC21"/>
  <c r="DC20"/>
  <c r="DC19"/>
  <c r="DC18"/>
  <c r="DC17"/>
  <c r="DC16"/>
  <c r="DC15"/>
  <c r="DC14"/>
  <c r="DC13"/>
  <c r="DC12"/>
  <c r="DC11"/>
  <c r="DC10"/>
  <c r="DC9"/>
  <c r="DC8"/>
  <c r="DC7"/>
  <c r="CL106"/>
  <c r="CL105"/>
  <c r="CL104"/>
  <c r="CL103"/>
  <c r="CL102"/>
  <c r="CL101"/>
  <c r="CL100"/>
  <c r="CL99"/>
  <c r="CL98"/>
  <c r="CL97"/>
  <c r="CL96"/>
  <c r="CL95"/>
  <c r="CL94"/>
  <c r="CL93"/>
  <c r="CL92"/>
  <c r="CL91"/>
  <c r="CL90"/>
  <c r="CL89"/>
  <c r="CL88"/>
  <c r="CL87"/>
  <c r="CL86"/>
  <c r="CL85"/>
  <c r="CL84"/>
  <c r="CL83"/>
  <c r="CL82"/>
  <c r="CL81"/>
  <c r="CL80"/>
  <c r="CL79"/>
  <c r="CL78"/>
  <c r="CL77"/>
  <c r="CL76"/>
  <c r="CL75"/>
  <c r="CL74"/>
  <c r="CL73"/>
  <c r="CL72"/>
  <c r="CL71"/>
  <c r="CL70"/>
  <c r="CL69"/>
  <c r="CL68"/>
  <c r="CL67"/>
  <c r="CL66"/>
  <c r="CL65"/>
  <c r="CL64"/>
  <c r="CL63"/>
  <c r="CL62"/>
  <c r="CL61"/>
  <c r="CL60"/>
  <c r="CL59"/>
  <c r="CL58"/>
  <c r="CL57"/>
  <c r="CL56"/>
  <c r="CL55"/>
  <c r="CL54"/>
  <c r="CL53"/>
  <c r="CL52"/>
  <c r="CL51"/>
  <c r="CL50"/>
  <c r="CL49"/>
  <c r="CL48"/>
  <c r="CL47"/>
  <c r="CL46"/>
  <c r="CL45"/>
  <c r="CL44"/>
  <c r="CL43"/>
  <c r="CL42"/>
  <c r="CL41"/>
  <c r="CL40"/>
  <c r="CL39"/>
  <c r="CL38"/>
  <c r="CL37"/>
  <c r="CL36"/>
  <c r="CL35"/>
  <c r="CL34"/>
  <c r="CL33"/>
  <c r="CL32"/>
  <c r="CL31"/>
  <c r="CL30"/>
  <c r="CL29"/>
  <c r="CL28"/>
  <c r="CL27"/>
  <c r="CL26"/>
  <c r="CL25"/>
  <c r="CL24"/>
  <c r="CL23"/>
  <c r="CL22"/>
  <c r="CL21"/>
  <c r="CL20"/>
  <c r="CL19"/>
  <c r="CL18"/>
  <c r="CL17"/>
  <c r="CL16"/>
  <c r="CL15"/>
  <c r="CL14"/>
  <c r="CL13"/>
  <c r="CL12"/>
  <c r="CL11"/>
  <c r="CL10"/>
  <c r="CL9"/>
  <c r="CL8"/>
  <c r="CL7"/>
  <c r="BU106"/>
  <c r="BU105"/>
  <c r="BU104"/>
  <c r="BU103"/>
  <c r="BU102"/>
  <c r="BU101"/>
  <c r="BU100"/>
  <c r="BU99"/>
  <c r="BU98"/>
  <c r="BU97"/>
  <c r="BU96"/>
  <c r="BU95"/>
  <c r="BU94"/>
  <c r="BU93"/>
  <c r="BU92"/>
  <c r="BU91"/>
  <c r="BU90"/>
  <c r="BU89"/>
  <c r="BU88"/>
  <c r="BU87"/>
  <c r="BU86"/>
  <c r="BU85"/>
  <c r="BU84"/>
  <c r="BU83"/>
  <c r="BU82"/>
  <c r="BU81"/>
  <c r="BU80"/>
  <c r="BU79"/>
  <c r="BU78"/>
  <c r="BU77"/>
  <c r="BU76"/>
  <c r="BU75"/>
  <c r="BU74"/>
  <c r="BU73"/>
  <c r="BU72"/>
  <c r="BU71"/>
  <c r="BU70"/>
  <c r="BU69"/>
  <c r="BU68"/>
  <c r="BU67"/>
  <c r="BU66"/>
  <c r="BU65"/>
  <c r="BU64"/>
  <c r="BU63"/>
  <c r="BU62"/>
  <c r="BU61"/>
  <c r="BU60"/>
  <c r="BU59"/>
  <c r="BU58"/>
  <c r="BU57"/>
  <c r="BU56"/>
  <c r="BU55"/>
  <c r="BU54"/>
  <c r="BU53"/>
  <c r="BU52"/>
  <c r="BU51"/>
  <c r="BU50"/>
  <c r="BU49"/>
  <c r="BU48"/>
  <c r="BU47"/>
  <c r="BU46"/>
  <c r="BU45"/>
  <c r="BU44"/>
  <c r="BU43"/>
  <c r="BU42"/>
  <c r="BU41"/>
  <c r="BU40"/>
  <c r="BU39"/>
  <c r="BU38"/>
  <c r="BU37"/>
  <c r="BU36"/>
  <c r="BU35"/>
  <c r="BU34"/>
  <c r="BU33"/>
  <c r="BU32"/>
  <c r="BU31"/>
  <c r="BU30"/>
  <c r="BU29"/>
  <c r="BU28"/>
  <c r="BU27"/>
  <c r="BU26"/>
  <c r="BU25"/>
  <c r="BU24"/>
  <c r="BU23"/>
  <c r="BU22"/>
  <c r="BU21"/>
  <c r="BU20"/>
  <c r="BU19"/>
  <c r="BU18"/>
  <c r="BU17"/>
  <c r="BU16"/>
  <c r="BU15"/>
  <c r="BU14"/>
  <c r="BU13"/>
  <c r="BU12"/>
  <c r="BU11"/>
  <c r="BU10"/>
  <c r="BU9"/>
  <c r="BU8"/>
  <c r="BU7"/>
  <c r="BD8"/>
  <c r="BD9"/>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BD48"/>
  <c r="BD49"/>
  <c r="BD50"/>
  <c r="BD51"/>
  <c r="BD52"/>
  <c r="BD53"/>
  <c r="BD54"/>
  <c r="BD55"/>
  <c r="BD56"/>
  <c r="BD57"/>
  <c r="BD58"/>
  <c r="BD59"/>
  <c r="BD60"/>
  <c r="BD61"/>
  <c r="BD62"/>
  <c r="BD63"/>
  <c r="BD64"/>
  <c r="BD65"/>
  <c r="BD66"/>
  <c r="BD67"/>
  <c r="BD68"/>
  <c r="BD69"/>
  <c r="BD70"/>
  <c r="BD71"/>
  <c r="BD72"/>
  <c r="BD73"/>
  <c r="BD74"/>
  <c r="BD75"/>
  <c r="BD76"/>
  <c r="BD77"/>
  <c r="BD78"/>
  <c r="BD79"/>
  <c r="BD80"/>
  <c r="BD81"/>
  <c r="BD82"/>
  <c r="BD83"/>
  <c r="BD84"/>
  <c r="BD85"/>
  <c r="BD86"/>
  <c r="BD87"/>
  <c r="BD88"/>
  <c r="BD89"/>
  <c r="BD90"/>
  <c r="BD91"/>
  <c r="BD92"/>
  <c r="BD93"/>
  <c r="BD94"/>
  <c r="BD95"/>
  <c r="BD96"/>
  <c r="BD97"/>
  <c r="BD98"/>
  <c r="BD99"/>
  <c r="BD100"/>
  <c r="BD101"/>
  <c r="BD102"/>
  <c r="BD103"/>
  <c r="BD104"/>
  <c r="BD105"/>
  <c r="BD106"/>
  <c r="BD7"/>
  <c r="BT4"/>
  <c r="AM8"/>
  <c r="AM9"/>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7"/>
  <c r="H16" i="28"/>
  <c r="L16" s="1"/>
  <c r="P16" s="1"/>
  <c r="C32"/>
  <c r="C31"/>
  <c r="C30"/>
  <c r="C29"/>
  <c r="C18"/>
  <c r="C17"/>
  <c r="D4"/>
  <c r="D3"/>
  <c r="HO10" i="15"/>
  <c r="HP10"/>
  <c r="HO11"/>
  <c r="HP11"/>
  <c r="HO12"/>
  <c r="HP12"/>
  <c r="HO13"/>
  <c r="HP13"/>
  <c r="HO14"/>
  <c r="HP14"/>
  <c r="HO15"/>
  <c r="HP15"/>
  <c r="HO16"/>
  <c r="HP16"/>
  <c r="HO17"/>
  <c r="HP17"/>
  <c r="HO18"/>
  <c r="HP18"/>
  <c r="HO19"/>
  <c r="HP19"/>
  <c r="HO20"/>
  <c r="HP20"/>
  <c r="HO21"/>
  <c r="HP21"/>
  <c r="HO22"/>
  <c r="HP22"/>
  <c r="HO23"/>
  <c r="HP23"/>
  <c r="HO24"/>
  <c r="HP24"/>
  <c r="HO25"/>
  <c r="HP25"/>
  <c r="HO26"/>
  <c r="HP26"/>
  <c r="HO27"/>
  <c r="HP27"/>
  <c r="HO28"/>
  <c r="HP28"/>
  <c r="HO29"/>
  <c r="HP29"/>
  <c r="HO30"/>
  <c r="HP30"/>
  <c r="HO31"/>
  <c r="HP31"/>
  <c r="HO32"/>
  <c r="HP32"/>
  <c r="HO33"/>
  <c r="HP33"/>
  <c r="HO34"/>
  <c r="HP34"/>
  <c r="HO35"/>
  <c r="HP35"/>
  <c r="HO36"/>
  <c r="HP36"/>
  <c r="HO37"/>
  <c r="HP37"/>
  <c r="HO38"/>
  <c r="HP38"/>
  <c r="HO39"/>
  <c r="HP39"/>
  <c r="HO40"/>
  <c r="HP40"/>
  <c r="HO41"/>
  <c r="HP41"/>
  <c r="HO42"/>
  <c r="HP42"/>
  <c r="HO43"/>
  <c r="HP43"/>
  <c r="HO44"/>
  <c r="HP44"/>
  <c r="HO45"/>
  <c r="HP45"/>
  <c r="HO46"/>
  <c r="HP46"/>
  <c r="HO47"/>
  <c r="HP47"/>
  <c r="HO48"/>
  <c r="HP48"/>
  <c r="HO49"/>
  <c r="HP49"/>
  <c r="HO50"/>
  <c r="HP50"/>
  <c r="HO51"/>
  <c r="HP51"/>
  <c r="HO52"/>
  <c r="HP52"/>
  <c r="HO53"/>
  <c r="HP53"/>
  <c r="HO54"/>
  <c r="HP54"/>
  <c r="HO55"/>
  <c r="HP55"/>
  <c r="HO56"/>
  <c r="HP56"/>
  <c r="HO57"/>
  <c r="HP57"/>
  <c r="HO58"/>
  <c r="HP58"/>
  <c r="HO59"/>
  <c r="HP59"/>
  <c r="HO60"/>
  <c r="HP60"/>
  <c r="HO61"/>
  <c r="HP61"/>
  <c r="HO62"/>
  <c r="HP62"/>
  <c r="HO63"/>
  <c r="HP63"/>
  <c r="HO64"/>
  <c r="HP64"/>
  <c r="HO65"/>
  <c r="HP65"/>
  <c r="HO66"/>
  <c r="HP66"/>
  <c r="HO67"/>
  <c r="HP67"/>
  <c r="HO68"/>
  <c r="HP68"/>
  <c r="HO69"/>
  <c r="HP69"/>
  <c r="HO70"/>
  <c r="HP70"/>
  <c r="HO71"/>
  <c r="HP71"/>
  <c r="HO72"/>
  <c r="HP72"/>
  <c r="HO73"/>
  <c r="HP73"/>
  <c r="HO74"/>
  <c r="HP74"/>
  <c r="HO75"/>
  <c r="HP75"/>
  <c r="HO76"/>
  <c r="HP76"/>
  <c r="HO77"/>
  <c r="HP77"/>
  <c r="HO78"/>
  <c r="HP78"/>
  <c r="HO79"/>
  <c r="HP79"/>
  <c r="HO80"/>
  <c r="HP80"/>
  <c r="HO81"/>
  <c r="HP81"/>
  <c r="HO82"/>
  <c r="HP82"/>
  <c r="HO83"/>
  <c r="HP83"/>
  <c r="HO84"/>
  <c r="HP84"/>
  <c r="HO85"/>
  <c r="HP85"/>
  <c r="HO86"/>
  <c r="HP86"/>
  <c r="HO87"/>
  <c r="HP87"/>
  <c r="HO88"/>
  <c r="HP88"/>
  <c r="HO89"/>
  <c r="HP89"/>
  <c r="HO90"/>
  <c r="HP90"/>
  <c r="HO91"/>
  <c r="HP91"/>
  <c r="HO92"/>
  <c r="HP92"/>
  <c r="HO93"/>
  <c r="HP93"/>
  <c r="HO94"/>
  <c r="HP94"/>
  <c r="HO95"/>
  <c r="HP95"/>
  <c r="HO96"/>
  <c r="HP96"/>
  <c r="HO97"/>
  <c r="HP97"/>
  <c r="HO98"/>
  <c r="HP98"/>
  <c r="HO99"/>
  <c r="HP99"/>
  <c r="HO100"/>
  <c r="HP100"/>
  <c r="HO101"/>
  <c r="HP101"/>
  <c r="HO102"/>
  <c r="HP102"/>
  <c r="HO103"/>
  <c r="HP103"/>
  <c r="HO104"/>
  <c r="HP104"/>
  <c r="HO105"/>
  <c r="HP105"/>
  <c r="HO106"/>
  <c r="HP106"/>
  <c r="HO107"/>
  <c r="HP107"/>
  <c r="HO108"/>
  <c r="HP108"/>
  <c r="HP9"/>
  <c r="HO9"/>
  <c r="HN10"/>
  <c r="HN11"/>
  <c r="HN12"/>
  <c r="HN13"/>
  <c r="HN14"/>
  <c r="HN15"/>
  <c r="HN16"/>
  <c r="HN17"/>
  <c r="HN18"/>
  <c r="HN19"/>
  <c r="HN20"/>
  <c r="HN21"/>
  <c r="HN22"/>
  <c r="HN23"/>
  <c r="HN24"/>
  <c r="HN25"/>
  <c r="HN26"/>
  <c r="HN27"/>
  <c r="HN28"/>
  <c r="HN29"/>
  <c r="HN30"/>
  <c r="HN31"/>
  <c r="HN32"/>
  <c r="HN33"/>
  <c r="HN34"/>
  <c r="HN35"/>
  <c r="HN36"/>
  <c r="HN37"/>
  <c r="HN38"/>
  <c r="HN39"/>
  <c r="HN40"/>
  <c r="HN41"/>
  <c r="HN42"/>
  <c r="HN43"/>
  <c r="HN44"/>
  <c r="HN45"/>
  <c r="HN46"/>
  <c r="HN47"/>
  <c r="HN48"/>
  <c r="HN49"/>
  <c r="HN50"/>
  <c r="HN51"/>
  <c r="HN52"/>
  <c r="HN53"/>
  <c r="HN54"/>
  <c r="HN55"/>
  <c r="HN56"/>
  <c r="HN57"/>
  <c r="HN58"/>
  <c r="HN59"/>
  <c r="HN60"/>
  <c r="HN61"/>
  <c r="HN62"/>
  <c r="HN63"/>
  <c r="HN64"/>
  <c r="HN65"/>
  <c r="HN66"/>
  <c r="HN67"/>
  <c r="HN68"/>
  <c r="HN69"/>
  <c r="HN70"/>
  <c r="HN71"/>
  <c r="HN72"/>
  <c r="HN73"/>
  <c r="HN74"/>
  <c r="HN75"/>
  <c r="HN76"/>
  <c r="HN77"/>
  <c r="HN78"/>
  <c r="HN79"/>
  <c r="HN80"/>
  <c r="HN81"/>
  <c r="HN82"/>
  <c r="HN83"/>
  <c r="HN84"/>
  <c r="HN85"/>
  <c r="HN86"/>
  <c r="HN87"/>
  <c r="HN88"/>
  <c r="HN89"/>
  <c r="HN90"/>
  <c r="HN91"/>
  <c r="HN92"/>
  <c r="HN93"/>
  <c r="HN94"/>
  <c r="HN95"/>
  <c r="HN96"/>
  <c r="HN97"/>
  <c r="HN98"/>
  <c r="HN99"/>
  <c r="HN100"/>
  <c r="HN101"/>
  <c r="HN102"/>
  <c r="HN103"/>
  <c r="HN104"/>
  <c r="HN105"/>
  <c r="HN106"/>
  <c r="HN107"/>
  <c r="HN108"/>
  <c r="HM10"/>
  <c r="HM11"/>
  <c r="HM12"/>
  <c r="HM13"/>
  <c r="HM14"/>
  <c r="HM15"/>
  <c r="HM16"/>
  <c r="HM17"/>
  <c r="HM18"/>
  <c r="HM19"/>
  <c r="HM20"/>
  <c r="HM21"/>
  <c r="HM22"/>
  <c r="HM23"/>
  <c r="HM24"/>
  <c r="HM25"/>
  <c r="HM26"/>
  <c r="HM27"/>
  <c r="HM28"/>
  <c r="HM29"/>
  <c r="HM30"/>
  <c r="HM31"/>
  <c r="HM32"/>
  <c r="HM33"/>
  <c r="HM34"/>
  <c r="HM35"/>
  <c r="HM36"/>
  <c r="HM37"/>
  <c r="HM38"/>
  <c r="HM39"/>
  <c r="HM40"/>
  <c r="HM41"/>
  <c r="HM42"/>
  <c r="HM43"/>
  <c r="HM44"/>
  <c r="HM45"/>
  <c r="HM46"/>
  <c r="HM47"/>
  <c r="HM48"/>
  <c r="HM49"/>
  <c r="HM50"/>
  <c r="HM51"/>
  <c r="HM52"/>
  <c r="HM53"/>
  <c r="HM54"/>
  <c r="HM55"/>
  <c r="HM56"/>
  <c r="HM57"/>
  <c r="HM58"/>
  <c r="HM59"/>
  <c r="HM60"/>
  <c r="HM61"/>
  <c r="HM62"/>
  <c r="HM63"/>
  <c r="HM64"/>
  <c r="HM65"/>
  <c r="HM66"/>
  <c r="HM67"/>
  <c r="HM68"/>
  <c r="HM69"/>
  <c r="HM70"/>
  <c r="HM71"/>
  <c r="HM72"/>
  <c r="HM73"/>
  <c r="HM74"/>
  <c r="HM75"/>
  <c r="HM76"/>
  <c r="HM77"/>
  <c r="HM78"/>
  <c r="HM79"/>
  <c r="HM80"/>
  <c r="HM81"/>
  <c r="HM82"/>
  <c r="HM83"/>
  <c r="HM84"/>
  <c r="HM85"/>
  <c r="HM86"/>
  <c r="HM87"/>
  <c r="HM88"/>
  <c r="HM89"/>
  <c r="HM90"/>
  <c r="HM91"/>
  <c r="HM92"/>
  <c r="HM93"/>
  <c r="HM94"/>
  <c r="HM95"/>
  <c r="HM96"/>
  <c r="HM97"/>
  <c r="HM98"/>
  <c r="HM99"/>
  <c r="HM100"/>
  <c r="HM101"/>
  <c r="HM102"/>
  <c r="HM103"/>
  <c r="HM104"/>
  <c r="HM105"/>
  <c r="HM106"/>
  <c r="HM107"/>
  <c r="HM108"/>
  <c r="HN9"/>
  <c r="HM9"/>
  <c r="HL10"/>
  <c r="HL11"/>
  <c r="HL12"/>
  <c r="HL13"/>
  <c r="HL14"/>
  <c r="HL15"/>
  <c r="HL16"/>
  <c r="HL17"/>
  <c r="HL18"/>
  <c r="HL19"/>
  <c r="HL20"/>
  <c r="HL21"/>
  <c r="HL22"/>
  <c r="HL23"/>
  <c r="HL24"/>
  <c r="HL25"/>
  <c r="HL26"/>
  <c r="HL27"/>
  <c r="HL28"/>
  <c r="HL29"/>
  <c r="HL30"/>
  <c r="HL31"/>
  <c r="HL32"/>
  <c r="HL33"/>
  <c r="HL34"/>
  <c r="HL35"/>
  <c r="HL36"/>
  <c r="HL37"/>
  <c r="HL38"/>
  <c r="HL39"/>
  <c r="HL40"/>
  <c r="HL41"/>
  <c r="HL42"/>
  <c r="HL43"/>
  <c r="HL44"/>
  <c r="HL45"/>
  <c r="HL46"/>
  <c r="HL47"/>
  <c r="HL48"/>
  <c r="HL49"/>
  <c r="HL50"/>
  <c r="HL51"/>
  <c r="HL52"/>
  <c r="HL53"/>
  <c r="HL54"/>
  <c r="HL55"/>
  <c r="HL56"/>
  <c r="HL57"/>
  <c r="HL58"/>
  <c r="HL59"/>
  <c r="HL60"/>
  <c r="HL61"/>
  <c r="HL62"/>
  <c r="HL63"/>
  <c r="HL64"/>
  <c r="HL65"/>
  <c r="HL66"/>
  <c r="HL67"/>
  <c r="HL68"/>
  <c r="HL69"/>
  <c r="HL70"/>
  <c r="HL71"/>
  <c r="HL72"/>
  <c r="HL73"/>
  <c r="HL74"/>
  <c r="HL75"/>
  <c r="HL76"/>
  <c r="HL77"/>
  <c r="HL78"/>
  <c r="HL79"/>
  <c r="HL80"/>
  <c r="HL81"/>
  <c r="HL82"/>
  <c r="HL83"/>
  <c r="HL84"/>
  <c r="HL85"/>
  <c r="HL86"/>
  <c r="HL87"/>
  <c r="HL88"/>
  <c r="HL89"/>
  <c r="HL90"/>
  <c r="HL91"/>
  <c r="HL92"/>
  <c r="HL93"/>
  <c r="HL94"/>
  <c r="HL95"/>
  <c r="HL96"/>
  <c r="HL97"/>
  <c r="HL98"/>
  <c r="HL99"/>
  <c r="HL100"/>
  <c r="HL101"/>
  <c r="HL102"/>
  <c r="HL103"/>
  <c r="HL104"/>
  <c r="HL105"/>
  <c r="HL106"/>
  <c r="HL107"/>
  <c r="HL108"/>
  <c r="HL9"/>
  <c r="HJ9"/>
  <c r="AX13" i="25"/>
  <c r="AW13"/>
  <c r="AV13"/>
  <c r="AU13"/>
  <c r="AT13"/>
  <c r="AS13"/>
  <c r="AP13"/>
  <c r="AO13"/>
  <c r="AX5"/>
  <c r="AW5"/>
  <c r="AV5"/>
  <c r="AU5"/>
  <c r="AT5"/>
  <c r="AS5"/>
  <c r="AS4"/>
  <c r="AQ5"/>
  <c r="AP5"/>
  <c r="AO5"/>
  <c r="AN5"/>
  <c r="AM5"/>
  <c r="AL5"/>
  <c r="AL4"/>
  <c r="CX15"/>
  <c r="CY15"/>
  <c r="CZ15"/>
  <c r="DA15"/>
  <c r="DB15"/>
  <c r="DC15"/>
  <c r="CR15"/>
  <c r="CS15"/>
  <c r="CT15"/>
  <c r="CU15"/>
  <c r="CV15"/>
  <c r="CW15"/>
  <c r="CX1"/>
  <c r="CR1"/>
  <c r="DC111"/>
  <c r="DB111"/>
  <c r="DA111"/>
  <c r="CZ111"/>
  <c r="CY111"/>
  <c r="CX111"/>
  <c r="CW111"/>
  <c r="AQ13" s="1"/>
  <c r="CV111"/>
  <c r="CU111"/>
  <c r="CT111"/>
  <c r="AN13" s="1"/>
  <c r="CS111"/>
  <c r="AM13" s="1"/>
  <c r="CR111"/>
  <c r="AL13" s="1"/>
  <c r="FL10" i="15"/>
  <c r="FL11"/>
  <c r="FL12"/>
  <c r="FL13"/>
  <c r="FL14"/>
  <c r="FL15"/>
  <c r="FL16"/>
  <c r="FL17"/>
  <c r="FL18"/>
  <c r="FL19"/>
  <c r="FL20"/>
  <c r="FL21"/>
  <c r="FL22"/>
  <c r="FL23"/>
  <c r="FL24"/>
  <c r="FL25"/>
  <c r="FL26"/>
  <c r="FL27"/>
  <c r="FL28"/>
  <c r="FL29"/>
  <c r="FL30"/>
  <c r="FL31"/>
  <c r="FL32"/>
  <c r="FL33"/>
  <c r="FL34"/>
  <c r="FL35"/>
  <c r="FL36"/>
  <c r="FL37"/>
  <c r="FL38"/>
  <c r="FL39"/>
  <c r="FL40"/>
  <c r="FL41"/>
  <c r="FL42"/>
  <c r="FL43"/>
  <c r="FL44"/>
  <c r="FL45"/>
  <c r="FL46"/>
  <c r="FL47"/>
  <c r="FL48"/>
  <c r="FL49"/>
  <c r="FL50"/>
  <c r="FL51"/>
  <c r="FL52"/>
  <c r="FL53"/>
  <c r="FL54"/>
  <c r="FL55"/>
  <c r="FL56"/>
  <c r="FL57"/>
  <c r="FL58"/>
  <c r="FL59"/>
  <c r="FL60"/>
  <c r="FL61"/>
  <c r="FL62"/>
  <c r="FL63"/>
  <c r="FL64"/>
  <c r="FL65"/>
  <c r="FL66"/>
  <c r="FL67"/>
  <c r="FL68"/>
  <c r="FL69"/>
  <c r="FL70"/>
  <c r="FL71"/>
  <c r="FL72"/>
  <c r="FL73"/>
  <c r="FL74"/>
  <c r="FL75"/>
  <c r="FL76"/>
  <c r="FL77"/>
  <c r="FL78"/>
  <c r="FL79"/>
  <c r="FL80"/>
  <c r="FL81"/>
  <c r="FL82"/>
  <c r="FL83"/>
  <c r="FL84"/>
  <c r="FL85"/>
  <c r="FL86"/>
  <c r="FL87"/>
  <c r="FL88"/>
  <c r="FL89"/>
  <c r="FL90"/>
  <c r="FL91"/>
  <c r="FL92"/>
  <c r="FL93"/>
  <c r="FL94"/>
  <c r="FL95"/>
  <c r="FL96"/>
  <c r="FL97"/>
  <c r="FL98"/>
  <c r="FL99"/>
  <c r="FL100"/>
  <c r="FL101"/>
  <c r="FL102"/>
  <c r="FL103"/>
  <c r="FL104"/>
  <c r="FL105"/>
  <c r="FL106"/>
  <c r="FL107"/>
  <c r="FL108"/>
  <c r="FL9"/>
  <c r="FD106" i="19"/>
  <c r="FC106"/>
  <c r="EV214" s="1"/>
  <c r="FB106"/>
  <c r="FA106"/>
  <c r="EZ106"/>
  <c r="EY106"/>
  <c r="EX106"/>
  <c r="EW106"/>
  <c r="EV106"/>
  <c r="EU106"/>
  <c r="FD105"/>
  <c r="FC105"/>
  <c r="EV213" s="1"/>
  <c r="FB105"/>
  <c r="FA105"/>
  <c r="EZ105"/>
  <c r="EY105"/>
  <c r="EX105"/>
  <c r="EW105"/>
  <c r="EV105"/>
  <c r="EU105"/>
  <c r="FD104"/>
  <c r="FC104"/>
  <c r="EV212" s="1"/>
  <c r="FB104"/>
  <c r="FA104"/>
  <c r="EZ104"/>
  <c r="EY104"/>
  <c r="EX104"/>
  <c r="EW104"/>
  <c r="EV104"/>
  <c r="EU104"/>
  <c r="FD103"/>
  <c r="FC103"/>
  <c r="EV211" s="1"/>
  <c r="FB103"/>
  <c r="FA103"/>
  <c r="EZ103"/>
  <c r="EY103"/>
  <c r="EX103"/>
  <c r="EW103"/>
  <c r="EV103"/>
  <c r="EU103"/>
  <c r="FD102"/>
  <c r="FC102"/>
  <c r="EV210" s="1"/>
  <c r="FB102"/>
  <c r="FA102"/>
  <c r="EZ102"/>
  <c r="EY102"/>
  <c r="EX102"/>
  <c r="EW102"/>
  <c r="EV102"/>
  <c r="EU102"/>
  <c r="FD101"/>
  <c r="FC101"/>
  <c r="EV209" s="1"/>
  <c r="FB101"/>
  <c r="FA101"/>
  <c r="EZ101"/>
  <c r="EY101"/>
  <c r="EX101"/>
  <c r="EW101"/>
  <c r="EV101"/>
  <c r="EU101"/>
  <c r="FD100"/>
  <c r="FC100"/>
  <c r="EV208" s="1"/>
  <c r="FB100"/>
  <c r="FA100"/>
  <c r="EZ100"/>
  <c r="EY100"/>
  <c r="EX100"/>
  <c r="EW100"/>
  <c r="EV100"/>
  <c r="EU100"/>
  <c r="FD99"/>
  <c r="FC99"/>
  <c r="EV207" s="1"/>
  <c r="FB99"/>
  <c r="FA99"/>
  <c r="EZ99"/>
  <c r="EY99"/>
  <c r="EX99"/>
  <c r="EW99"/>
  <c r="EV99"/>
  <c r="EU99"/>
  <c r="FD98"/>
  <c r="FC98"/>
  <c r="EV206" s="1"/>
  <c r="FB98"/>
  <c r="FA98"/>
  <c r="EZ98"/>
  <c r="EY98"/>
  <c r="EX98"/>
  <c r="EW98"/>
  <c r="EV98"/>
  <c r="EU98"/>
  <c r="FD97"/>
  <c r="FC97"/>
  <c r="EV205" s="1"/>
  <c r="FB97"/>
  <c r="FA97"/>
  <c r="EZ97"/>
  <c r="EY97"/>
  <c r="EX97"/>
  <c r="EW97"/>
  <c r="EV97"/>
  <c r="EU97"/>
  <c r="FD96"/>
  <c r="FC96"/>
  <c r="EV204" s="1"/>
  <c r="FB96"/>
  <c r="FA96"/>
  <c r="EZ96"/>
  <c r="EY96"/>
  <c r="EX96"/>
  <c r="EW96"/>
  <c r="EV96"/>
  <c r="EU96"/>
  <c r="FD95"/>
  <c r="FC95"/>
  <c r="EV203" s="1"/>
  <c r="FB95"/>
  <c r="FA95"/>
  <c r="EZ95"/>
  <c r="EY95"/>
  <c r="EX95"/>
  <c r="EW95"/>
  <c r="EV95"/>
  <c r="EU95"/>
  <c r="FD94"/>
  <c r="FC94"/>
  <c r="EV202" s="1"/>
  <c r="FB94"/>
  <c r="FA94"/>
  <c r="EZ94"/>
  <c r="EY94"/>
  <c r="EX94"/>
  <c r="EW94"/>
  <c r="EV94"/>
  <c r="EU94"/>
  <c r="FD93"/>
  <c r="FC93"/>
  <c r="EV201" s="1"/>
  <c r="FB93"/>
  <c r="FA93"/>
  <c r="EZ93"/>
  <c r="EY93"/>
  <c r="EX93"/>
  <c r="EW93"/>
  <c r="EV93"/>
  <c r="EU93"/>
  <c r="FD92"/>
  <c r="FC92"/>
  <c r="EV200" s="1"/>
  <c r="FB92"/>
  <c r="FA92"/>
  <c r="EZ92"/>
  <c r="EY92"/>
  <c r="EX92"/>
  <c r="EW92"/>
  <c r="EV92"/>
  <c r="EU92"/>
  <c r="FD91"/>
  <c r="FC91"/>
  <c r="EV199" s="1"/>
  <c r="FB91"/>
  <c r="FA91"/>
  <c r="EZ91"/>
  <c r="EY91"/>
  <c r="EX91"/>
  <c r="EW91"/>
  <c r="EV91"/>
  <c r="EU91"/>
  <c r="FD90"/>
  <c r="FC90"/>
  <c r="EV198" s="1"/>
  <c r="FB90"/>
  <c r="FA90"/>
  <c r="EZ90"/>
  <c r="EY90"/>
  <c r="EX90"/>
  <c r="EW90"/>
  <c r="EV90"/>
  <c r="EU90"/>
  <c r="FD89"/>
  <c r="FC89"/>
  <c r="EV197" s="1"/>
  <c r="FB89"/>
  <c r="FA89"/>
  <c r="EZ89"/>
  <c r="EY89"/>
  <c r="EX89"/>
  <c r="EW89"/>
  <c r="EV89"/>
  <c r="EU89"/>
  <c r="FD88"/>
  <c r="FC88"/>
  <c r="EV196" s="1"/>
  <c r="FB88"/>
  <c r="FA88"/>
  <c r="EZ88"/>
  <c r="EY88"/>
  <c r="EX88"/>
  <c r="EW88"/>
  <c r="EV88"/>
  <c r="EU88"/>
  <c r="FD87"/>
  <c r="FC87"/>
  <c r="EV195" s="1"/>
  <c r="FB87"/>
  <c r="FA87"/>
  <c r="EZ87"/>
  <c r="EY87"/>
  <c r="EX87"/>
  <c r="EW87"/>
  <c r="EV87"/>
  <c r="EU87"/>
  <c r="FD86"/>
  <c r="FC86"/>
  <c r="EV194" s="1"/>
  <c r="FB86"/>
  <c r="FA86"/>
  <c r="EZ86"/>
  <c r="EY86"/>
  <c r="EX86"/>
  <c r="EW86"/>
  <c r="EV86"/>
  <c r="EU86"/>
  <c r="FD85"/>
  <c r="FC85"/>
  <c r="EV193" s="1"/>
  <c r="FB85"/>
  <c r="FA85"/>
  <c r="EZ85"/>
  <c r="EY85"/>
  <c r="EX85"/>
  <c r="EW85"/>
  <c r="EV85"/>
  <c r="EU85"/>
  <c r="FD84"/>
  <c r="FC84"/>
  <c r="EV192" s="1"/>
  <c r="FB84"/>
  <c r="FA84"/>
  <c r="EZ84"/>
  <c r="EY84"/>
  <c r="EX84"/>
  <c r="EW84"/>
  <c r="EV84"/>
  <c r="EU84"/>
  <c r="FD83"/>
  <c r="FC83"/>
  <c r="EV191" s="1"/>
  <c r="FB83"/>
  <c r="FA83"/>
  <c r="EZ83"/>
  <c r="EY83"/>
  <c r="EX83"/>
  <c r="EW83"/>
  <c r="EV83"/>
  <c r="EU83"/>
  <c r="FD82"/>
  <c r="FC82"/>
  <c r="EV190" s="1"/>
  <c r="FB82"/>
  <c r="FA82"/>
  <c r="EZ82"/>
  <c r="EY82"/>
  <c r="EX82"/>
  <c r="EW82"/>
  <c r="EV82"/>
  <c r="EU82"/>
  <c r="FD81"/>
  <c r="FC81"/>
  <c r="EV189" s="1"/>
  <c r="FB81"/>
  <c r="FA81"/>
  <c r="EZ81"/>
  <c r="EY81"/>
  <c r="EX81"/>
  <c r="EW81"/>
  <c r="EV81"/>
  <c r="EU81"/>
  <c r="FD80"/>
  <c r="FC80"/>
  <c r="EV188" s="1"/>
  <c r="FB80"/>
  <c r="FA80"/>
  <c r="EZ80"/>
  <c r="EY80"/>
  <c r="EX80"/>
  <c r="EW80"/>
  <c r="EV80"/>
  <c r="EU80"/>
  <c r="FD79"/>
  <c r="FC79"/>
  <c r="EV187" s="1"/>
  <c r="FB79"/>
  <c r="FA79"/>
  <c r="EZ79"/>
  <c r="EY79"/>
  <c r="EX79"/>
  <c r="EW79"/>
  <c r="EV79"/>
  <c r="EU79"/>
  <c r="FD78"/>
  <c r="FC78"/>
  <c r="EV186" s="1"/>
  <c r="FB78"/>
  <c r="FA78"/>
  <c r="EZ78"/>
  <c r="EY78"/>
  <c r="EX78"/>
  <c r="EW78"/>
  <c r="EV78"/>
  <c r="EU78"/>
  <c r="FD77"/>
  <c r="FC77"/>
  <c r="EV185" s="1"/>
  <c r="FB77"/>
  <c r="FA77"/>
  <c r="EZ77"/>
  <c r="EY77"/>
  <c r="EX77"/>
  <c r="EW77"/>
  <c r="EV77"/>
  <c r="EU77"/>
  <c r="FD76"/>
  <c r="FC76"/>
  <c r="EV184" s="1"/>
  <c r="FB76"/>
  <c r="FA76"/>
  <c r="EZ76"/>
  <c r="EY76"/>
  <c r="EX76"/>
  <c r="EW76"/>
  <c r="EV76"/>
  <c r="EU76"/>
  <c r="FD75"/>
  <c r="FC75"/>
  <c r="EV183" s="1"/>
  <c r="FB75"/>
  <c r="FA75"/>
  <c r="EZ75"/>
  <c r="EY75"/>
  <c r="EX75"/>
  <c r="EW75"/>
  <c r="EV75"/>
  <c r="EU75"/>
  <c r="FD74"/>
  <c r="FC74"/>
  <c r="EV182" s="1"/>
  <c r="FB74"/>
  <c r="FA74"/>
  <c r="EZ74"/>
  <c r="EY74"/>
  <c r="EX74"/>
  <c r="EW74"/>
  <c r="EV74"/>
  <c r="EU74"/>
  <c r="FD73"/>
  <c r="FC73"/>
  <c r="EV181" s="1"/>
  <c r="FB73"/>
  <c r="FA73"/>
  <c r="EZ73"/>
  <c r="EY73"/>
  <c r="EX73"/>
  <c r="EW73"/>
  <c r="EV73"/>
  <c r="EU73"/>
  <c r="FD72"/>
  <c r="FC72"/>
  <c r="EV180" s="1"/>
  <c r="FB72"/>
  <c r="FA72"/>
  <c r="EZ72"/>
  <c r="EY72"/>
  <c r="EX72"/>
  <c r="EW72"/>
  <c r="EV72"/>
  <c r="EU72"/>
  <c r="FD71"/>
  <c r="FC71"/>
  <c r="EV179" s="1"/>
  <c r="FB71"/>
  <c r="FA71"/>
  <c r="EZ71"/>
  <c r="EY71"/>
  <c r="EX71"/>
  <c r="EW71"/>
  <c r="EV71"/>
  <c r="EU71"/>
  <c r="FD70"/>
  <c r="FC70"/>
  <c r="EV178" s="1"/>
  <c r="FB70"/>
  <c r="FA70"/>
  <c r="EZ70"/>
  <c r="EY70"/>
  <c r="EX70"/>
  <c r="EW70"/>
  <c r="EV70"/>
  <c r="EU70"/>
  <c r="FD69"/>
  <c r="FC69"/>
  <c r="EV177" s="1"/>
  <c r="FB69"/>
  <c r="FA69"/>
  <c r="EZ69"/>
  <c r="EY69"/>
  <c r="EX69"/>
  <c r="EW69"/>
  <c r="EV69"/>
  <c r="EU69"/>
  <c r="FD68"/>
  <c r="FC68"/>
  <c r="EV176" s="1"/>
  <c r="FB68"/>
  <c r="FA68"/>
  <c r="EZ68"/>
  <c r="EY68"/>
  <c r="EX68"/>
  <c r="EW68"/>
  <c r="EV68"/>
  <c r="EU68"/>
  <c r="FD67"/>
  <c r="FC67"/>
  <c r="EV175" s="1"/>
  <c r="FB67"/>
  <c r="FA67"/>
  <c r="EZ67"/>
  <c r="EY67"/>
  <c r="EX67"/>
  <c r="EW67"/>
  <c r="EV67"/>
  <c r="EU67"/>
  <c r="FD66"/>
  <c r="FC66"/>
  <c r="EV174" s="1"/>
  <c r="FB66"/>
  <c r="FA66"/>
  <c r="EZ66"/>
  <c r="EY66"/>
  <c r="EX66"/>
  <c r="EW66"/>
  <c r="EV66"/>
  <c r="EU66"/>
  <c r="FD65"/>
  <c r="FC65"/>
  <c r="EV173" s="1"/>
  <c r="FB65"/>
  <c r="FA65"/>
  <c r="EZ65"/>
  <c r="EY65"/>
  <c r="EX65"/>
  <c r="EW65"/>
  <c r="EV65"/>
  <c r="EU65"/>
  <c r="FD64"/>
  <c r="FC64"/>
  <c r="EV172" s="1"/>
  <c r="FB64"/>
  <c r="FA64"/>
  <c r="EZ64"/>
  <c r="EY64"/>
  <c r="EX64"/>
  <c r="EW64"/>
  <c r="EV64"/>
  <c r="EU64"/>
  <c r="FD63"/>
  <c r="FC63"/>
  <c r="EV171" s="1"/>
  <c r="FB63"/>
  <c r="FA63"/>
  <c r="EZ63"/>
  <c r="EY63"/>
  <c r="EX63"/>
  <c r="EW63"/>
  <c r="EV63"/>
  <c r="EU63"/>
  <c r="FD62"/>
  <c r="FC62"/>
  <c r="EV170" s="1"/>
  <c r="FB62"/>
  <c r="FA62"/>
  <c r="EZ62"/>
  <c r="EY62"/>
  <c r="EX62"/>
  <c r="EW62"/>
  <c r="EV62"/>
  <c r="EU62"/>
  <c r="FD61"/>
  <c r="FC61"/>
  <c r="EV169" s="1"/>
  <c r="FB61"/>
  <c r="FA61"/>
  <c r="EZ61"/>
  <c r="EY61"/>
  <c r="EX61"/>
  <c r="EW61"/>
  <c r="EV61"/>
  <c r="EU61"/>
  <c r="FD60"/>
  <c r="FC60"/>
  <c r="EV168" s="1"/>
  <c r="FB60"/>
  <c r="FA60"/>
  <c r="EZ60"/>
  <c r="EY60"/>
  <c r="EX60"/>
  <c r="EW60"/>
  <c r="EV60"/>
  <c r="EU60"/>
  <c r="FD59"/>
  <c r="FC59"/>
  <c r="EV167" s="1"/>
  <c r="FB59"/>
  <c r="FA59"/>
  <c r="EZ59"/>
  <c r="EY59"/>
  <c r="EX59"/>
  <c r="EW59"/>
  <c r="EV59"/>
  <c r="EU59"/>
  <c r="FD58"/>
  <c r="FC58"/>
  <c r="EV166" s="1"/>
  <c r="FB58"/>
  <c r="FA58"/>
  <c r="EZ58"/>
  <c r="EY58"/>
  <c r="EX58"/>
  <c r="EW58"/>
  <c r="EV58"/>
  <c r="EU58"/>
  <c r="FD57"/>
  <c r="FC57"/>
  <c r="EV165" s="1"/>
  <c r="FB57"/>
  <c r="FA57"/>
  <c r="EZ57"/>
  <c r="EY57"/>
  <c r="EX57"/>
  <c r="EW57"/>
  <c r="EV57"/>
  <c r="EU57"/>
  <c r="FD56"/>
  <c r="FC56"/>
  <c r="EV164" s="1"/>
  <c r="FB56"/>
  <c r="FA56"/>
  <c r="EZ56"/>
  <c r="EY56"/>
  <c r="EX56"/>
  <c r="EW56"/>
  <c r="EV56"/>
  <c r="EU56"/>
  <c r="FD55"/>
  <c r="FC55"/>
  <c r="EV163" s="1"/>
  <c r="FB55"/>
  <c r="FA55"/>
  <c r="EZ55"/>
  <c r="EY55"/>
  <c r="EX55"/>
  <c r="EW55"/>
  <c r="EV55"/>
  <c r="EU55"/>
  <c r="FD54"/>
  <c r="FC54"/>
  <c r="EV162" s="1"/>
  <c r="FB54"/>
  <c r="FA54"/>
  <c r="EZ54"/>
  <c r="EY54"/>
  <c r="EX54"/>
  <c r="EW54"/>
  <c r="EV54"/>
  <c r="EU54"/>
  <c r="FD53"/>
  <c r="FC53"/>
  <c r="EV161" s="1"/>
  <c r="FB53"/>
  <c r="FA53"/>
  <c r="EZ53"/>
  <c r="EY53"/>
  <c r="EX53"/>
  <c r="EW53"/>
  <c r="EV53"/>
  <c r="EU53"/>
  <c r="FD52"/>
  <c r="FC52"/>
  <c r="EV160" s="1"/>
  <c r="FB52"/>
  <c r="FA52"/>
  <c r="EZ52"/>
  <c r="EY52"/>
  <c r="EX52"/>
  <c r="EW52"/>
  <c r="EV52"/>
  <c r="EU52"/>
  <c r="FD51"/>
  <c r="FC51"/>
  <c r="EV159" s="1"/>
  <c r="FB51"/>
  <c r="FA51"/>
  <c r="EZ51"/>
  <c r="EY51"/>
  <c r="EX51"/>
  <c r="EW51"/>
  <c r="EV51"/>
  <c r="EU51"/>
  <c r="FD50"/>
  <c r="FC50"/>
  <c r="EV158" s="1"/>
  <c r="FB50"/>
  <c r="FA50"/>
  <c r="EZ50"/>
  <c r="EY50"/>
  <c r="EX50"/>
  <c r="EW50"/>
  <c r="EV50"/>
  <c r="EU50"/>
  <c r="FD49"/>
  <c r="FC49"/>
  <c r="EV157" s="1"/>
  <c r="FB49"/>
  <c r="FA49"/>
  <c r="EZ49"/>
  <c r="EY49"/>
  <c r="EX49"/>
  <c r="EW49"/>
  <c r="EV49"/>
  <c r="EU49"/>
  <c r="FD48"/>
  <c r="FC48"/>
  <c r="EV156" s="1"/>
  <c r="FB48"/>
  <c r="FA48"/>
  <c r="EZ48"/>
  <c r="EY48"/>
  <c r="EX48"/>
  <c r="EW48"/>
  <c r="EV48"/>
  <c r="EU48"/>
  <c r="FD47"/>
  <c r="FC47"/>
  <c r="EV155" s="1"/>
  <c r="FB47"/>
  <c r="FA47"/>
  <c r="EZ47"/>
  <c r="EY47"/>
  <c r="EX47"/>
  <c r="EW47"/>
  <c r="EV47"/>
  <c r="EU47"/>
  <c r="FD46"/>
  <c r="FC46"/>
  <c r="EV154" s="1"/>
  <c r="FB46"/>
  <c r="FA46"/>
  <c r="EZ46"/>
  <c r="EY46"/>
  <c r="EX46"/>
  <c r="EW46"/>
  <c r="EV46"/>
  <c r="EU46"/>
  <c r="FD45"/>
  <c r="FC45"/>
  <c r="EV153" s="1"/>
  <c r="FB45"/>
  <c r="FA45"/>
  <c r="EZ45"/>
  <c r="EY45"/>
  <c r="EX45"/>
  <c r="EW45"/>
  <c r="EV45"/>
  <c r="EU45"/>
  <c r="FD44"/>
  <c r="FC44"/>
  <c r="EV152" s="1"/>
  <c r="FB44"/>
  <c r="FA44"/>
  <c r="EZ44"/>
  <c r="EY44"/>
  <c r="EX44"/>
  <c r="EW44"/>
  <c r="EV44"/>
  <c r="EU44"/>
  <c r="FD43"/>
  <c r="FC43"/>
  <c r="EV151" s="1"/>
  <c r="FB43"/>
  <c r="FA43"/>
  <c r="EZ43"/>
  <c r="EY43"/>
  <c r="EX43"/>
  <c r="EW43"/>
  <c r="EV43"/>
  <c r="EU43"/>
  <c r="FD42"/>
  <c r="FC42"/>
  <c r="EV150" s="1"/>
  <c r="FB42"/>
  <c r="FA42"/>
  <c r="EZ42"/>
  <c r="EY42"/>
  <c r="EX42"/>
  <c r="EW42"/>
  <c r="EV42"/>
  <c r="EU42"/>
  <c r="FD41"/>
  <c r="FC41"/>
  <c r="EV149" s="1"/>
  <c r="FB41"/>
  <c r="FA41"/>
  <c r="EZ41"/>
  <c r="EY41"/>
  <c r="EX41"/>
  <c r="EW41"/>
  <c r="EV41"/>
  <c r="EU41"/>
  <c r="FD40"/>
  <c r="FC40"/>
  <c r="EV148" s="1"/>
  <c r="FB40"/>
  <c r="FA40"/>
  <c r="EZ40"/>
  <c r="EY40"/>
  <c r="EX40"/>
  <c r="EW40"/>
  <c r="EV40"/>
  <c r="EU40"/>
  <c r="FD39"/>
  <c r="FC39"/>
  <c r="EV147" s="1"/>
  <c r="FB39"/>
  <c r="FA39"/>
  <c r="EZ39"/>
  <c r="EY39"/>
  <c r="EX39"/>
  <c r="EW39"/>
  <c r="EV39"/>
  <c r="EU39"/>
  <c r="FD38"/>
  <c r="FC38"/>
  <c r="EV146" s="1"/>
  <c r="FB38"/>
  <c r="FA38"/>
  <c r="EZ38"/>
  <c r="EY38"/>
  <c r="EX38"/>
  <c r="EW38"/>
  <c r="EV38"/>
  <c r="EU38"/>
  <c r="FD37"/>
  <c r="FC37"/>
  <c r="EV145" s="1"/>
  <c r="FB37"/>
  <c r="FA37"/>
  <c r="EZ37"/>
  <c r="EY37"/>
  <c r="EX37"/>
  <c r="EW37"/>
  <c r="EV37"/>
  <c r="EU37"/>
  <c r="FD36"/>
  <c r="FC36"/>
  <c r="EV144" s="1"/>
  <c r="FB36"/>
  <c r="FA36"/>
  <c r="EZ36"/>
  <c r="EY36"/>
  <c r="EX36"/>
  <c r="EW36"/>
  <c r="EV36"/>
  <c r="EU36"/>
  <c r="FD35"/>
  <c r="FC35"/>
  <c r="EV143" s="1"/>
  <c r="FB35"/>
  <c r="FA35"/>
  <c r="EZ35"/>
  <c r="EY35"/>
  <c r="EX35"/>
  <c r="EW35"/>
  <c r="EV35"/>
  <c r="EU35"/>
  <c r="FD34"/>
  <c r="FC34"/>
  <c r="EV142" s="1"/>
  <c r="FB34"/>
  <c r="FA34"/>
  <c r="EZ34"/>
  <c r="EY34"/>
  <c r="EX34"/>
  <c r="EW34"/>
  <c r="EV34"/>
  <c r="EU34"/>
  <c r="FD33"/>
  <c r="FC33"/>
  <c r="EV141" s="1"/>
  <c r="FB33"/>
  <c r="FA33"/>
  <c r="EZ33"/>
  <c r="EY33"/>
  <c r="EX33"/>
  <c r="EW33"/>
  <c r="EV33"/>
  <c r="EU33"/>
  <c r="FD32"/>
  <c r="FC32"/>
  <c r="EV140" s="1"/>
  <c r="FB32"/>
  <c r="FA32"/>
  <c r="EZ32"/>
  <c r="EY32"/>
  <c r="EX32"/>
  <c r="EW32"/>
  <c r="EV32"/>
  <c r="EU32"/>
  <c r="FD31"/>
  <c r="FC31"/>
  <c r="EV139" s="1"/>
  <c r="FB31"/>
  <c r="FA31"/>
  <c r="EZ31"/>
  <c r="EY31"/>
  <c r="EX31"/>
  <c r="EW31"/>
  <c r="EV31"/>
  <c r="EU31"/>
  <c r="FD30"/>
  <c r="FC30"/>
  <c r="EV138" s="1"/>
  <c r="FB30"/>
  <c r="FA30"/>
  <c r="EZ30"/>
  <c r="EY30"/>
  <c r="EX30"/>
  <c r="EW30"/>
  <c r="EV30"/>
  <c r="EU30"/>
  <c r="FD29"/>
  <c r="FC29"/>
  <c r="EV137" s="1"/>
  <c r="FB29"/>
  <c r="FA29"/>
  <c r="EZ29"/>
  <c r="EY29"/>
  <c r="EX29"/>
  <c r="EW29"/>
  <c r="EV29"/>
  <c r="EU29"/>
  <c r="FD28"/>
  <c r="FC28"/>
  <c r="EV136" s="1"/>
  <c r="FB28"/>
  <c r="FA28"/>
  <c r="EZ28"/>
  <c r="EY28"/>
  <c r="EX28"/>
  <c r="EW28"/>
  <c r="EV28"/>
  <c r="EU28"/>
  <c r="FD27"/>
  <c r="FC27"/>
  <c r="EV135" s="1"/>
  <c r="FB27"/>
  <c r="FA27"/>
  <c r="EZ27"/>
  <c r="EY27"/>
  <c r="EX27"/>
  <c r="EW27"/>
  <c r="EV27"/>
  <c r="EU27"/>
  <c r="FD26"/>
  <c r="FC26"/>
  <c r="EV134" s="1"/>
  <c r="FB26"/>
  <c r="FA26"/>
  <c r="EZ26"/>
  <c r="EY26"/>
  <c r="EX26"/>
  <c r="EW26"/>
  <c r="EV26"/>
  <c r="EU26"/>
  <c r="FD25"/>
  <c r="FC25"/>
  <c r="EV133" s="1"/>
  <c r="FB25"/>
  <c r="FA25"/>
  <c r="EZ25"/>
  <c r="EY25"/>
  <c r="EX25"/>
  <c r="EW25"/>
  <c r="EV25"/>
  <c r="EU25"/>
  <c r="FD24"/>
  <c r="FC24"/>
  <c r="EV132" s="1"/>
  <c r="FB24"/>
  <c r="FA24"/>
  <c r="EZ24"/>
  <c r="EY24"/>
  <c r="EX24"/>
  <c r="EW24"/>
  <c r="EV24"/>
  <c r="EU24"/>
  <c r="FD23"/>
  <c r="FC23"/>
  <c r="EV131" s="1"/>
  <c r="FB23"/>
  <c r="FA23"/>
  <c r="EZ23"/>
  <c r="EY23"/>
  <c r="EX23"/>
  <c r="EW23"/>
  <c r="EV23"/>
  <c r="EU23"/>
  <c r="FD22"/>
  <c r="FC22"/>
  <c r="EV130" s="1"/>
  <c r="FB22"/>
  <c r="FA22"/>
  <c r="EZ22"/>
  <c r="EY22"/>
  <c r="EX22"/>
  <c r="EW22"/>
  <c r="EV22"/>
  <c r="EU22"/>
  <c r="FD21"/>
  <c r="FC21"/>
  <c r="EV129" s="1"/>
  <c r="FB21"/>
  <c r="FA21"/>
  <c r="EZ21"/>
  <c r="EY21"/>
  <c r="EX21"/>
  <c r="EW21"/>
  <c r="EV21"/>
  <c r="EU21"/>
  <c r="FD20"/>
  <c r="FC20"/>
  <c r="EV128" s="1"/>
  <c r="FB20"/>
  <c r="FA20"/>
  <c r="EZ20"/>
  <c r="EY20"/>
  <c r="EX20"/>
  <c r="EW20"/>
  <c r="EV20"/>
  <c r="EU20"/>
  <c r="FD19"/>
  <c r="FC19"/>
  <c r="EV127" s="1"/>
  <c r="FB19"/>
  <c r="FA19"/>
  <c r="EZ19"/>
  <c r="EY19"/>
  <c r="EX19"/>
  <c r="EW19"/>
  <c r="EV19"/>
  <c r="EU19"/>
  <c r="FD18"/>
  <c r="FC18"/>
  <c r="EV126" s="1"/>
  <c r="FB18"/>
  <c r="FA18"/>
  <c r="EZ18"/>
  <c r="EY18"/>
  <c r="EX18"/>
  <c r="EW18"/>
  <c r="EV18"/>
  <c r="EU18"/>
  <c r="FD17"/>
  <c r="FC17"/>
  <c r="EV125" s="1"/>
  <c r="FB17"/>
  <c r="FA17"/>
  <c r="EZ17"/>
  <c r="EY17"/>
  <c r="EX17"/>
  <c r="EW17"/>
  <c r="EV17"/>
  <c r="EU17"/>
  <c r="FD16"/>
  <c r="FC16"/>
  <c r="EV124" s="1"/>
  <c r="FB16"/>
  <c r="FA16"/>
  <c r="EZ16"/>
  <c r="EY16"/>
  <c r="EX16"/>
  <c r="EW16"/>
  <c r="EV16"/>
  <c r="EU16"/>
  <c r="FD15"/>
  <c r="FC15"/>
  <c r="EV123" s="1"/>
  <c r="FB15"/>
  <c r="FA15"/>
  <c r="EZ15"/>
  <c r="EY15"/>
  <c r="EX15"/>
  <c r="EW15"/>
  <c r="EV15"/>
  <c r="EU15"/>
  <c r="FD14"/>
  <c r="FC14"/>
  <c r="EV122" s="1"/>
  <c r="FB14"/>
  <c r="FA14"/>
  <c r="EZ14"/>
  <c r="EY14"/>
  <c r="EX14"/>
  <c r="EW14"/>
  <c r="EV14"/>
  <c r="EU14"/>
  <c r="FD13"/>
  <c r="FC13"/>
  <c r="EV121" s="1"/>
  <c r="FB13"/>
  <c r="FA13"/>
  <c r="EZ13"/>
  <c r="EY13"/>
  <c r="EX13"/>
  <c r="EW13"/>
  <c r="EV13"/>
  <c r="EU13"/>
  <c r="FD12"/>
  <c r="FC12"/>
  <c r="EV120" s="1"/>
  <c r="FB12"/>
  <c r="FA12"/>
  <c r="EZ12"/>
  <c r="EY12"/>
  <c r="EX12"/>
  <c r="EW12"/>
  <c r="EV12"/>
  <c r="EU12"/>
  <c r="FE11"/>
  <c r="FD11"/>
  <c r="FC11"/>
  <c r="EV119" s="1"/>
  <c r="FB11"/>
  <c r="FA11"/>
  <c r="EZ11"/>
  <c r="EY11"/>
  <c r="EX11"/>
  <c r="EW11"/>
  <c r="EV11"/>
  <c r="EU11"/>
  <c r="FE10"/>
  <c r="FD10"/>
  <c r="FC10"/>
  <c r="EV118" s="1"/>
  <c r="FB10"/>
  <c r="FA10"/>
  <c r="EZ10"/>
  <c r="EY10"/>
  <c r="EX10"/>
  <c r="EW10"/>
  <c r="EV10"/>
  <c r="EU10"/>
  <c r="FE9"/>
  <c r="FD9"/>
  <c r="FC9"/>
  <c r="EV117" s="1"/>
  <c r="FB9"/>
  <c r="FA9"/>
  <c r="EZ9"/>
  <c r="EY9"/>
  <c r="EX9"/>
  <c r="EW9"/>
  <c r="EV9"/>
  <c r="EU9"/>
  <c r="FE8"/>
  <c r="FD8"/>
  <c r="FC8"/>
  <c r="EV116" s="1"/>
  <c r="FB8"/>
  <c r="FA8"/>
  <c r="EZ8"/>
  <c r="EY8"/>
  <c r="EX8"/>
  <c r="EW8"/>
  <c r="EV8"/>
  <c r="EU8"/>
  <c r="FB7"/>
  <c r="FA7"/>
  <c r="EZ7"/>
  <c r="EX7"/>
  <c r="EW7"/>
  <c r="EV7"/>
  <c r="EU7"/>
  <c r="ET106"/>
  <c r="ET105"/>
  <c r="ET104"/>
  <c r="ET103"/>
  <c r="ET102"/>
  <c r="ET101"/>
  <c r="ET100"/>
  <c r="ET99"/>
  <c r="ET98"/>
  <c r="ET97"/>
  <c r="ET96"/>
  <c r="ET95"/>
  <c r="ET94"/>
  <c r="ET93"/>
  <c r="ET92"/>
  <c r="ET91"/>
  <c r="ET90"/>
  <c r="ET89"/>
  <c r="ET88"/>
  <c r="ET87"/>
  <c r="ET86"/>
  <c r="ET85"/>
  <c r="ET84"/>
  <c r="ET83"/>
  <c r="ET82"/>
  <c r="ET81"/>
  <c r="ET80"/>
  <c r="ET79"/>
  <c r="ET78"/>
  <c r="ET77"/>
  <c r="ET76"/>
  <c r="ET75"/>
  <c r="ET74"/>
  <c r="ET73"/>
  <c r="ET72"/>
  <c r="ET71"/>
  <c r="ET70"/>
  <c r="ET69"/>
  <c r="ET68"/>
  <c r="ET67"/>
  <c r="ET66"/>
  <c r="ET65"/>
  <c r="ET64"/>
  <c r="ET63"/>
  <c r="ET62"/>
  <c r="ET61"/>
  <c r="ET60"/>
  <c r="ET59"/>
  <c r="ET58"/>
  <c r="ET57"/>
  <c r="ET56"/>
  <c r="ET55"/>
  <c r="ET54"/>
  <c r="ET53"/>
  <c r="ET52"/>
  <c r="ET51"/>
  <c r="ET50"/>
  <c r="ET49"/>
  <c r="ET48"/>
  <c r="ET47"/>
  <c r="ET46"/>
  <c r="ET45"/>
  <c r="ET44"/>
  <c r="ET43"/>
  <c r="ET42"/>
  <c r="ET41"/>
  <c r="ET40"/>
  <c r="ET39"/>
  <c r="ET38"/>
  <c r="ET37"/>
  <c r="ET36"/>
  <c r="ET35"/>
  <c r="ET34"/>
  <c r="ET33"/>
  <c r="ET32"/>
  <c r="ET31"/>
  <c r="ET30"/>
  <c r="ET29"/>
  <c r="ET28"/>
  <c r="ET27"/>
  <c r="ET26"/>
  <c r="ET25"/>
  <c r="ET24"/>
  <c r="ET23"/>
  <c r="ET22"/>
  <c r="ET21"/>
  <c r="ET20"/>
  <c r="ET19"/>
  <c r="ET18"/>
  <c r="ET17"/>
  <c r="ET16"/>
  <c r="ET15"/>
  <c r="ET14"/>
  <c r="ET13"/>
  <c r="ET12"/>
  <c r="ET11"/>
  <c r="ET10"/>
  <c r="ET9"/>
  <c r="ET8"/>
  <c r="ET7"/>
  <c r="ET2"/>
  <c r="ET3"/>
  <c r="FC6"/>
  <c r="FB6"/>
  <c r="FA6"/>
  <c r="EZ6"/>
  <c r="EY6"/>
  <c r="EX6"/>
  <c r="EW6"/>
  <c r="EV6"/>
  <c r="EU6"/>
  <c r="ET6"/>
  <c r="FE6"/>
  <c r="FD6"/>
  <c r="FE5"/>
  <c r="FD5"/>
  <c r="FC5"/>
  <c r="FB5"/>
  <c r="FA5"/>
  <c r="EZ5"/>
  <c r="EY5"/>
  <c r="EX5"/>
  <c r="EW5"/>
  <c r="EV5"/>
  <c r="EU5"/>
  <c r="ET5"/>
  <c r="FE4"/>
  <c r="FD4"/>
  <c r="FC4"/>
  <c r="FA4"/>
  <c r="EZ4"/>
  <c r="EY4"/>
  <c r="EX4"/>
  <c r="EW4"/>
  <c r="ET4"/>
  <c r="FF10" i="15"/>
  <c r="FF11"/>
  <c r="FF12"/>
  <c r="FF13"/>
  <c r="FF14"/>
  <c r="FE12" i="19" s="1"/>
  <c r="FF15" i="15"/>
  <c r="FE13" i="19" s="1"/>
  <c r="FF16" i="15"/>
  <c r="FE14" i="19" s="1"/>
  <c r="FF17" i="15"/>
  <c r="FE15" i="19" s="1"/>
  <c r="FF18" i="15"/>
  <c r="FE16" i="19" s="1"/>
  <c r="FF19" i="15"/>
  <c r="FE17" i="19" s="1"/>
  <c r="FF20" i="15"/>
  <c r="FE18" i="19" s="1"/>
  <c r="FF21" i="15"/>
  <c r="FE19" i="19" s="1"/>
  <c r="FF22" i="15"/>
  <c r="FE20" i="19" s="1"/>
  <c r="FF23" i="15"/>
  <c r="FE21" i="19" s="1"/>
  <c r="FF24" i="15"/>
  <c r="FE22" i="19" s="1"/>
  <c r="FF25" i="15"/>
  <c r="FE23" i="19" s="1"/>
  <c r="FF26" i="15"/>
  <c r="FE24" i="19" s="1"/>
  <c r="FF27" i="15"/>
  <c r="FE25" i="19" s="1"/>
  <c r="FF28" i="15"/>
  <c r="FE26" i="19" s="1"/>
  <c r="FF29" i="15"/>
  <c r="FE27" i="19" s="1"/>
  <c r="FF30" i="15"/>
  <c r="FE28" i="19" s="1"/>
  <c r="FF31" i="15"/>
  <c r="FE29" i="19" s="1"/>
  <c r="FF32" i="15"/>
  <c r="FE30" i="19" s="1"/>
  <c r="FF33" i="15"/>
  <c r="FE31" i="19" s="1"/>
  <c r="FF34" i="15"/>
  <c r="FE32" i="19" s="1"/>
  <c r="FF35" i="15"/>
  <c r="FE33" i="19" s="1"/>
  <c r="FF36" i="15"/>
  <c r="FE34" i="19" s="1"/>
  <c r="FF37" i="15"/>
  <c r="FE35" i="19" s="1"/>
  <c r="FF38" i="15"/>
  <c r="FE36" i="19" s="1"/>
  <c r="FF39" i="15"/>
  <c r="FE37" i="19" s="1"/>
  <c r="FF40" i="15"/>
  <c r="FE38" i="19" s="1"/>
  <c r="FF41" i="15"/>
  <c r="FE39" i="19" s="1"/>
  <c r="FF42" i="15"/>
  <c r="FE40" i="19" s="1"/>
  <c r="FF43" i="15"/>
  <c r="FE41" i="19" s="1"/>
  <c r="FF44" i="15"/>
  <c r="FE42" i="19" s="1"/>
  <c r="FF45" i="15"/>
  <c r="FE43" i="19" s="1"/>
  <c r="FF46" i="15"/>
  <c r="FE44" i="19" s="1"/>
  <c r="FF47" i="15"/>
  <c r="FE45" i="19" s="1"/>
  <c r="FF48" i="15"/>
  <c r="FE46" i="19" s="1"/>
  <c r="FF49" i="15"/>
  <c r="FE47" i="19" s="1"/>
  <c r="FF50" i="15"/>
  <c r="FE48" i="19" s="1"/>
  <c r="FF51" i="15"/>
  <c r="FE49" i="19" s="1"/>
  <c r="FF52" i="15"/>
  <c r="FE50" i="19" s="1"/>
  <c r="FF53" i="15"/>
  <c r="FE51" i="19" s="1"/>
  <c r="FF54" i="15"/>
  <c r="FE52" i="19" s="1"/>
  <c r="FF55" i="15"/>
  <c r="FE53" i="19" s="1"/>
  <c r="FF56" i="15"/>
  <c r="FE54" i="19" s="1"/>
  <c r="FF57" i="15"/>
  <c r="FE55" i="19" s="1"/>
  <c r="FF58" i="15"/>
  <c r="FE56" i="19" s="1"/>
  <c r="FF59" i="15"/>
  <c r="FE57" i="19" s="1"/>
  <c r="FF60" i="15"/>
  <c r="FE58" i="19" s="1"/>
  <c r="FF61" i="15"/>
  <c r="FE59" i="19" s="1"/>
  <c r="FF62" i="15"/>
  <c r="FE60" i="19" s="1"/>
  <c r="FF63" i="15"/>
  <c r="FE61" i="19" s="1"/>
  <c r="FF64" i="15"/>
  <c r="FE62" i="19" s="1"/>
  <c r="FF65" i="15"/>
  <c r="FE63" i="19" s="1"/>
  <c r="FF66" i="15"/>
  <c r="FE64" i="19" s="1"/>
  <c r="FF67" i="15"/>
  <c r="FE65" i="19" s="1"/>
  <c r="FF68" i="15"/>
  <c r="FE66" i="19" s="1"/>
  <c r="FF69" i="15"/>
  <c r="FE67" i="19" s="1"/>
  <c r="FF70" i="15"/>
  <c r="FE68" i="19" s="1"/>
  <c r="FF71" i="15"/>
  <c r="FE69" i="19" s="1"/>
  <c r="FF72" i="15"/>
  <c r="FE70" i="19" s="1"/>
  <c r="FF73" i="15"/>
  <c r="FE71" i="19" s="1"/>
  <c r="FF74" i="15"/>
  <c r="FE72" i="19" s="1"/>
  <c r="FF75" i="15"/>
  <c r="FE73" i="19" s="1"/>
  <c r="FF76" i="15"/>
  <c r="FE74" i="19" s="1"/>
  <c r="FF77" i="15"/>
  <c r="FE75" i="19" s="1"/>
  <c r="FF78" i="15"/>
  <c r="FE76" i="19" s="1"/>
  <c r="FF79" i="15"/>
  <c r="FE77" i="19" s="1"/>
  <c r="FF80" i="15"/>
  <c r="FE78" i="19" s="1"/>
  <c r="FF81" i="15"/>
  <c r="FE79" i="19" s="1"/>
  <c r="FF82" i="15"/>
  <c r="FE80" i="19" s="1"/>
  <c r="FF83" i="15"/>
  <c r="FE81" i="19" s="1"/>
  <c r="FF84" i="15"/>
  <c r="FE82" i="19" s="1"/>
  <c r="FF85" i="15"/>
  <c r="FE83" i="19" s="1"/>
  <c r="FF86" i="15"/>
  <c r="FE84" i="19" s="1"/>
  <c r="FF87" i="15"/>
  <c r="FE85" i="19" s="1"/>
  <c r="FF88" i="15"/>
  <c r="FE86" i="19" s="1"/>
  <c r="FF89" i="15"/>
  <c r="FE87" i="19" s="1"/>
  <c r="FF90" i="15"/>
  <c r="FE88" i="19" s="1"/>
  <c r="FF91" i="15"/>
  <c r="FE89" i="19" s="1"/>
  <c r="FF92" i="15"/>
  <c r="FE90" i="19" s="1"/>
  <c r="FF93" i="15"/>
  <c r="FE91" i="19" s="1"/>
  <c r="FF94" i="15"/>
  <c r="FE92" i="19" s="1"/>
  <c r="FF95" i="15"/>
  <c r="FE93" i="19" s="1"/>
  <c r="FF96" i="15"/>
  <c r="FE94" i="19" s="1"/>
  <c r="FF97" i="15"/>
  <c r="FE95" i="19" s="1"/>
  <c r="FF98" i="15"/>
  <c r="FE96" i="19" s="1"/>
  <c r="FF99" i="15"/>
  <c r="FE97" i="19" s="1"/>
  <c r="FF100" i="15"/>
  <c r="FE98" i="19" s="1"/>
  <c r="FF101" i="15"/>
  <c r="FE99" i="19" s="1"/>
  <c r="FF102" i="15"/>
  <c r="FE100" i="19" s="1"/>
  <c r="FF103" i="15"/>
  <c r="FE101" i="19" s="1"/>
  <c r="FF104" i="15"/>
  <c r="FE102" i="19" s="1"/>
  <c r="FF105" i="15"/>
  <c r="FE103" i="19" s="1"/>
  <c r="FF106" i="15"/>
  <c r="FE104" i="19" s="1"/>
  <c r="FF107" i="15"/>
  <c r="FE105" i="19" s="1"/>
  <c r="FF108" i="15"/>
  <c r="FE106" i="19" s="1"/>
  <c r="ET11" i="15"/>
  <c r="ET12"/>
  <c r="ET14"/>
  <c r="ET15"/>
  <c r="ET16"/>
  <c r="ET17"/>
  <c r="ES15" i="19" s="1"/>
  <c r="ET18" i="15"/>
  <c r="ET19"/>
  <c r="ET20"/>
  <c r="ET21"/>
  <c r="ES19" i="19" s="1"/>
  <c r="ET22" i="15"/>
  <c r="ET23"/>
  <c r="ET24"/>
  <c r="ET25"/>
  <c r="ES23" i="19" s="1"/>
  <c r="ET26" i="15"/>
  <c r="ET27"/>
  <c r="ET28"/>
  <c r="ET29"/>
  <c r="ES27" i="19" s="1"/>
  <c r="ET30" i="15"/>
  <c r="ET31"/>
  <c r="ET32"/>
  <c r="ET33"/>
  <c r="ES31" i="19" s="1"/>
  <c r="ET34" i="15"/>
  <c r="ET35"/>
  <c r="ET36"/>
  <c r="ET37"/>
  <c r="ES35" i="19" s="1"/>
  <c r="ET38" i="15"/>
  <c r="ET39"/>
  <c r="ET40"/>
  <c r="ET41"/>
  <c r="ES39" i="19" s="1"/>
  <c r="ET42" i="15"/>
  <c r="ET43"/>
  <c r="ET44"/>
  <c r="ET45"/>
  <c r="ES43" i="19" s="1"/>
  <c r="ET46" i="15"/>
  <c r="ET47"/>
  <c r="ET48"/>
  <c r="ET49"/>
  <c r="ES47" i="19" s="1"/>
  <c r="ET50" i="15"/>
  <c r="ET51"/>
  <c r="ET52"/>
  <c r="ET53"/>
  <c r="ES51" i="19" s="1"/>
  <c r="ET54" i="15"/>
  <c r="ET55"/>
  <c r="ET56"/>
  <c r="ET57"/>
  <c r="ES55" i="19" s="1"/>
  <c r="ET58" i="15"/>
  <c r="ET59"/>
  <c r="ET60"/>
  <c r="ET61"/>
  <c r="ES59" i="19" s="1"/>
  <c r="ET62" i="15"/>
  <c r="ET63"/>
  <c r="ET64"/>
  <c r="ET65"/>
  <c r="ES63" i="19" s="1"/>
  <c r="ET66" i="15"/>
  <c r="ET67"/>
  <c r="ET68"/>
  <c r="ET69"/>
  <c r="ES67" i="19" s="1"/>
  <c r="ET70" i="15"/>
  <c r="ET71"/>
  <c r="ET72"/>
  <c r="ET73"/>
  <c r="ES71" i="19" s="1"/>
  <c r="ET74" i="15"/>
  <c r="ET75"/>
  <c r="ET76"/>
  <c r="ET77"/>
  <c r="ES75" i="19" s="1"/>
  <c r="ET78" i="15"/>
  <c r="ET79"/>
  <c r="ET80"/>
  <c r="ET81"/>
  <c r="ES79" i="19" s="1"/>
  <c r="ET82" i="15"/>
  <c r="ET83"/>
  <c r="ET84"/>
  <c r="ET85"/>
  <c r="ES83" i="19" s="1"/>
  <c r="ET86" i="15"/>
  <c r="ET87"/>
  <c r="ET88"/>
  <c r="ET89"/>
  <c r="ES87" i="19" s="1"/>
  <c r="ET90" i="15"/>
  <c r="ET91"/>
  <c r="ET92"/>
  <c r="ET93"/>
  <c r="ES91" i="19" s="1"/>
  <c r="ET94" i="15"/>
  <c r="ET95"/>
  <c r="ET96"/>
  <c r="ET97"/>
  <c r="ES95" i="19" s="1"/>
  <c r="ET98" i="15"/>
  <c r="ET99"/>
  <c r="ET100"/>
  <c r="ET101"/>
  <c r="ES99" i="19" s="1"/>
  <c r="ET102" i="15"/>
  <c r="ET103"/>
  <c r="ET104"/>
  <c r="ET105"/>
  <c r="ES103" i="19" s="1"/>
  <c r="ET106" i="15"/>
  <c r="ET107"/>
  <c r="ET108"/>
  <c r="EH12"/>
  <c r="EH14"/>
  <c r="EG12" i="19" s="1"/>
  <c r="EH15" i="15"/>
  <c r="EH16"/>
  <c r="EH17"/>
  <c r="EH18"/>
  <c r="EH19"/>
  <c r="EH20"/>
  <c r="EH21"/>
  <c r="EH22"/>
  <c r="EH23"/>
  <c r="EH24"/>
  <c r="EH25"/>
  <c r="EH26"/>
  <c r="EH27"/>
  <c r="EH28"/>
  <c r="EH29"/>
  <c r="EH30"/>
  <c r="EH31"/>
  <c r="EH32"/>
  <c r="EH33"/>
  <c r="EH34"/>
  <c r="EH35"/>
  <c r="EH36"/>
  <c r="EH37"/>
  <c r="EH38"/>
  <c r="EH39"/>
  <c r="EH40"/>
  <c r="EH41"/>
  <c r="EH42"/>
  <c r="EH43"/>
  <c r="EH44"/>
  <c r="EH45"/>
  <c r="EH46"/>
  <c r="EH47"/>
  <c r="EH48"/>
  <c r="EH49"/>
  <c r="EH50"/>
  <c r="EH51"/>
  <c r="EH52"/>
  <c r="EH53"/>
  <c r="EH54"/>
  <c r="EH55"/>
  <c r="EH56"/>
  <c r="EH57"/>
  <c r="EH58"/>
  <c r="EH59"/>
  <c r="EH60"/>
  <c r="EH61"/>
  <c r="EH62"/>
  <c r="EH63"/>
  <c r="EH64"/>
  <c r="EH65"/>
  <c r="EH66"/>
  <c r="EH67"/>
  <c r="EH68"/>
  <c r="EH69"/>
  <c r="EH70"/>
  <c r="EH71"/>
  <c r="EH72"/>
  <c r="EH73"/>
  <c r="EH74"/>
  <c r="EH75"/>
  <c r="EH76"/>
  <c r="EH77"/>
  <c r="EH78"/>
  <c r="EH79"/>
  <c r="EH80"/>
  <c r="EH81"/>
  <c r="EH82"/>
  <c r="EH83"/>
  <c r="EH84"/>
  <c r="EH85"/>
  <c r="EH86"/>
  <c r="EH87"/>
  <c r="EH88"/>
  <c r="EH89"/>
  <c r="EH90"/>
  <c r="EH91"/>
  <c r="EH92"/>
  <c r="EH93"/>
  <c r="EH94"/>
  <c r="EH95"/>
  <c r="EH96"/>
  <c r="EH97"/>
  <c r="EH98"/>
  <c r="EH99"/>
  <c r="EH100"/>
  <c r="EH101"/>
  <c r="EH102"/>
  <c r="EH103"/>
  <c r="EH104"/>
  <c r="EH105"/>
  <c r="EH106"/>
  <c r="EH107"/>
  <c r="EH108"/>
  <c r="ER4" i="19"/>
  <c r="ES106"/>
  <c r="ER106"/>
  <c r="EQ106"/>
  <c r="EJ214" s="1"/>
  <c r="EP106"/>
  <c r="EO106"/>
  <c r="EN106"/>
  <c r="EM106"/>
  <c r="EL106"/>
  <c r="EK106"/>
  <c r="EJ106"/>
  <c r="EI106"/>
  <c r="ES105"/>
  <c r="ER105"/>
  <c r="EQ105"/>
  <c r="EJ213" s="1"/>
  <c r="EP105"/>
  <c r="EO105"/>
  <c r="EN105"/>
  <c r="EM105"/>
  <c r="EL105"/>
  <c r="EK105"/>
  <c r="EJ105"/>
  <c r="EI105"/>
  <c r="ES104"/>
  <c r="ER104"/>
  <c r="EQ104"/>
  <c r="EJ212" s="1"/>
  <c r="EP104"/>
  <c r="EO104"/>
  <c r="EN104"/>
  <c r="EM104"/>
  <c r="EL104"/>
  <c r="EK104"/>
  <c r="EJ104"/>
  <c r="EI104"/>
  <c r="ER103"/>
  <c r="EQ103"/>
  <c r="EJ211" s="1"/>
  <c r="EP103"/>
  <c r="EO103"/>
  <c r="EN103"/>
  <c r="EM103"/>
  <c r="EL103"/>
  <c r="EK103"/>
  <c r="EJ103"/>
  <c r="EI103"/>
  <c r="ES102"/>
  <c r="ER102"/>
  <c r="EQ102"/>
  <c r="EJ210" s="1"/>
  <c r="EP102"/>
  <c r="EO102"/>
  <c r="EN102"/>
  <c r="EM102"/>
  <c r="EL102"/>
  <c r="EK102"/>
  <c r="EJ102"/>
  <c r="EI102"/>
  <c r="ES101"/>
  <c r="ER101"/>
  <c r="EQ101"/>
  <c r="EJ209" s="1"/>
  <c r="EP101"/>
  <c r="EO101"/>
  <c r="EN101"/>
  <c r="EM101"/>
  <c r="EL101"/>
  <c r="EK101"/>
  <c r="EJ101"/>
  <c r="EI101"/>
  <c r="ES100"/>
  <c r="ER100"/>
  <c r="EQ100"/>
  <c r="EJ208" s="1"/>
  <c r="EP100"/>
  <c r="EO100"/>
  <c r="EN100"/>
  <c r="EM100"/>
  <c r="EL100"/>
  <c r="EK100"/>
  <c r="EJ100"/>
  <c r="EI100"/>
  <c r="ER99"/>
  <c r="EQ99"/>
  <c r="EJ207" s="1"/>
  <c r="EP99"/>
  <c r="EO99"/>
  <c r="EN99"/>
  <c r="EM99"/>
  <c r="EL99"/>
  <c r="EK99"/>
  <c r="EJ99"/>
  <c r="EI99"/>
  <c r="ES98"/>
  <c r="ER98"/>
  <c r="EQ98"/>
  <c r="EJ206" s="1"/>
  <c r="EP98"/>
  <c r="EO98"/>
  <c r="EN98"/>
  <c r="EM98"/>
  <c r="EL98"/>
  <c r="EK98"/>
  <c r="EJ98"/>
  <c r="EI98"/>
  <c r="ES97"/>
  <c r="ER97"/>
  <c r="EQ97"/>
  <c r="EJ205" s="1"/>
  <c r="EP97"/>
  <c r="EO97"/>
  <c r="EN97"/>
  <c r="EM97"/>
  <c r="EL97"/>
  <c r="EK97"/>
  <c r="EJ97"/>
  <c r="EI97"/>
  <c r="ES96"/>
  <c r="ER96"/>
  <c r="EQ96"/>
  <c r="EJ204" s="1"/>
  <c r="EP96"/>
  <c r="EO96"/>
  <c r="EN96"/>
  <c r="EM96"/>
  <c r="EL96"/>
  <c r="EK96"/>
  <c r="EJ96"/>
  <c r="EI96"/>
  <c r="ER95"/>
  <c r="EQ95"/>
  <c r="EJ203" s="1"/>
  <c r="EP95"/>
  <c r="EO95"/>
  <c r="EN95"/>
  <c r="EM95"/>
  <c r="EL95"/>
  <c r="EK95"/>
  <c r="EJ95"/>
  <c r="EI95"/>
  <c r="ES94"/>
  <c r="ER94"/>
  <c r="EQ94"/>
  <c r="EJ202" s="1"/>
  <c r="EP94"/>
  <c r="EO94"/>
  <c r="EN94"/>
  <c r="EM94"/>
  <c r="EL94"/>
  <c r="EK94"/>
  <c r="EJ94"/>
  <c r="EI94"/>
  <c r="ES93"/>
  <c r="ER93"/>
  <c r="EQ93"/>
  <c r="EJ201" s="1"/>
  <c r="EP93"/>
  <c r="EO93"/>
  <c r="EN93"/>
  <c r="EM93"/>
  <c r="EL93"/>
  <c r="EK93"/>
  <c r="EJ93"/>
  <c r="EI93"/>
  <c r="ES92"/>
  <c r="ER92"/>
  <c r="EQ92"/>
  <c r="EJ200" s="1"/>
  <c r="EP92"/>
  <c r="EO92"/>
  <c r="EN92"/>
  <c r="EM92"/>
  <c r="EL92"/>
  <c r="EK92"/>
  <c r="EJ92"/>
  <c r="EI92"/>
  <c r="ER91"/>
  <c r="EQ91"/>
  <c r="EJ199" s="1"/>
  <c r="EP91"/>
  <c r="EO91"/>
  <c r="EN91"/>
  <c r="EM91"/>
  <c r="EL91"/>
  <c r="EK91"/>
  <c r="EJ91"/>
  <c r="EI91"/>
  <c r="ES90"/>
  <c r="ER90"/>
  <c r="EQ90"/>
  <c r="EJ198" s="1"/>
  <c r="EP90"/>
  <c r="EO90"/>
  <c r="EN90"/>
  <c r="EM90"/>
  <c r="EL90"/>
  <c r="EK90"/>
  <c r="EJ90"/>
  <c r="EI90"/>
  <c r="ES89"/>
  <c r="ER89"/>
  <c r="EQ89"/>
  <c r="EJ197" s="1"/>
  <c r="EP89"/>
  <c r="EO89"/>
  <c r="EN89"/>
  <c r="EM89"/>
  <c r="EL89"/>
  <c r="EK89"/>
  <c r="EJ89"/>
  <c r="EI89"/>
  <c r="ES88"/>
  <c r="ER88"/>
  <c r="EQ88"/>
  <c r="EJ196" s="1"/>
  <c r="EP88"/>
  <c r="EO88"/>
  <c r="EN88"/>
  <c r="EM88"/>
  <c r="EL88"/>
  <c r="EK88"/>
  <c r="EJ88"/>
  <c r="EI88"/>
  <c r="ER87"/>
  <c r="EQ87"/>
  <c r="EJ195" s="1"/>
  <c r="EP87"/>
  <c r="EO87"/>
  <c r="EN87"/>
  <c r="EM87"/>
  <c r="EL87"/>
  <c r="EK87"/>
  <c r="EJ87"/>
  <c r="EI87"/>
  <c r="ES86"/>
  <c r="ER86"/>
  <c r="EQ86"/>
  <c r="EJ194" s="1"/>
  <c r="EP86"/>
  <c r="EO86"/>
  <c r="EN86"/>
  <c r="EM86"/>
  <c r="EL86"/>
  <c r="EK86"/>
  <c r="EJ86"/>
  <c r="EI86"/>
  <c r="ES85"/>
  <c r="ER85"/>
  <c r="EQ85"/>
  <c r="EJ193" s="1"/>
  <c r="EP85"/>
  <c r="EO85"/>
  <c r="EN85"/>
  <c r="EM85"/>
  <c r="EL85"/>
  <c r="EK85"/>
  <c r="EJ85"/>
  <c r="EI85"/>
  <c r="ES84"/>
  <c r="ER84"/>
  <c r="EQ84"/>
  <c r="EJ192" s="1"/>
  <c r="EP84"/>
  <c r="EO84"/>
  <c r="EN84"/>
  <c r="EM84"/>
  <c r="EL84"/>
  <c r="EK84"/>
  <c r="EJ84"/>
  <c r="EI84"/>
  <c r="ER83"/>
  <c r="EQ83"/>
  <c r="EJ191" s="1"/>
  <c r="EP83"/>
  <c r="EO83"/>
  <c r="EN83"/>
  <c r="EM83"/>
  <c r="EL83"/>
  <c r="EK83"/>
  <c r="EJ83"/>
  <c r="EI83"/>
  <c r="ES82"/>
  <c r="ER82"/>
  <c r="EQ82"/>
  <c r="EJ190" s="1"/>
  <c r="EP82"/>
  <c r="EO82"/>
  <c r="EN82"/>
  <c r="EM82"/>
  <c r="EL82"/>
  <c r="EK82"/>
  <c r="EJ82"/>
  <c r="EI82"/>
  <c r="ES81"/>
  <c r="ER81"/>
  <c r="EQ81"/>
  <c r="EJ189" s="1"/>
  <c r="EP81"/>
  <c r="EO81"/>
  <c r="EN81"/>
  <c r="EM81"/>
  <c r="EL81"/>
  <c r="EK81"/>
  <c r="EJ81"/>
  <c r="EI81"/>
  <c r="ES80"/>
  <c r="ER80"/>
  <c r="EQ80"/>
  <c r="EJ188" s="1"/>
  <c r="EP80"/>
  <c r="EO80"/>
  <c r="EN80"/>
  <c r="EM80"/>
  <c r="EL80"/>
  <c r="EK80"/>
  <c r="EJ80"/>
  <c r="EI80"/>
  <c r="ER79"/>
  <c r="EQ79"/>
  <c r="EJ187" s="1"/>
  <c r="EP79"/>
  <c r="EO79"/>
  <c r="EN79"/>
  <c r="EM79"/>
  <c r="EL79"/>
  <c r="EK79"/>
  <c r="EJ79"/>
  <c r="EI79"/>
  <c r="ES78"/>
  <c r="ER78"/>
  <c r="EQ78"/>
  <c r="EJ186" s="1"/>
  <c r="EP78"/>
  <c r="EO78"/>
  <c r="EN78"/>
  <c r="EM78"/>
  <c r="EL78"/>
  <c r="EK78"/>
  <c r="EJ78"/>
  <c r="EI78"/>
  <c r="ES77"/>
  <c r="ER77"/>
  <c r="EQ77"/>
  <c r="EJ185" s="1"/>
  <c r="EP77"/>
  <c r="EO77"/>
  <c r="EN77"/>
  <c r="EM77"/>
  <c r="EL77"/>
  <c r="EK77"/>
  <c r="EJ77"/>
  <c r="EI77"/>
  <c r="ES76"/>
  <c r="ER76"/>
  <c r="EQ76"/>
  <c r="EJ184" s="1"/>
  <c r="EP76"/>
  <c r="EO76"/>
  <c r="EN76"/>
  <c r="EM76"/>
  <c r="EL76"/>
  <c r="EK76"/>
  <c r="EJ76"/>
  <c r="EI76"/>
  <c r="ER75"/>
  <c r="EQ75"/>
  <c r="EJ183" s="1"/>
  <c r="EP75"/>
  <c r="EO75"/>
  <c r="EN75"/>
  <c r="EM75"/>
  <c r="EL75"/>
  <c r="EK75"/>
  <c r="EJ75"/>
  <c r="EI75"/>
  <c r="ES74"/>
  <c r="ER74"/>
  <c r="EQ74"/>
  <c r="EJ182" s="1"/>
  <c r="EP74"/>
  <c r="EO74"/>
  <c r="EN74"/>
  <c r="EM74"/>
  <c r="EL74"/>
  <c r="EK74"/>
  <c r="EJ74"/>
  <c r="EI74"/>
  <c r="ES73"/>
  <c r="ER73"/>
  <c r="EQ73"/>
  <c r="EJ181" s="1"/>
  <c r="EP73"/>
  <c r="EO73"/>
  <c r="EN73"/>
  <c r="EM73"/>
  <c r="EL73"/>
  <c r="EK73"/>
  <c r="EJ73"/>
  <c r="EI73"/>
  <c r="ES72"/>
  <c r="ER72"/>
  <c r="EQ72"/>
  <c r="EJ180" s="1"/>
  <c r="EP72"/>
  <c r="EO72"/>
  <c r="EN72"/>
  <c r="EM72"/>
  <c r="EL72"/>
  <c r="EK72"/>
  <c r="EJ72"/>
  <c r="EI72"/>
  <c r="ER71"/>
  <c r="EQ71"/>
  <c r="EJ179" s="1"/>
  <c r="EP71"/>
  <c r="EO71"/>
  <c r="EN71"/>
  <c r="EM71"/>
  <c r="EL71"/>
  <c r="EK71"/>
  <c r="EJ71"/>
  <c r="EI71"/>
  <c r="ES70"/>
  <c r="ER70"/>
  <c r="EQ70"/>
  <c r="EJ178" s="1"/>
  <c r="EP70"/>
  <c r="EO70"/>
  <c r="EN70"/>
  <c r="EM70"/>
  <c r="EL70"/>
  <c r="EK70"/>
  <c r="EJ70"/>
  <c r="EI70"/>
  <c r="ES69"/>
  <c r="ER69"/>
  <c r="EQ69"/>
  <c r="EJ177" s="1"/>
  <c r="EP69"/>
  <c r="EO69"/>
  <c r="EN69"/>
  <c r="EM69"/>
  <c r="EL69"/>
  <c r="EK69"/>
  <c r="EJ69"/>
  <c r="EI69"/>
  <c r="ES68"/>
  <c r="ER68"/>
  <c r="EQ68"/>
  <c r="EJ176" s="1"/>
  <c r="EP68"/>
  <c r="EO68"/>
  <c r="EN68"/>
  <c r="EM68"/>
  <c r="EL68"/>
  <c r="EK68"/>
  <c r="EJ68"/>
  <c r="EI68"/>
  <c r="ER67"/>
  <c r="EQ67"/>
  <c r="EJ175" s="1"/>
  <c r="EP67"/>
  <c r="EO67"/>
  <c r="EN67"/>
  <c r="EM67"/>
  <c r="EL67"/>
  <c r="EK67"/>
  <c r="EJ67"/>
  <c r="EI67"/>
  <c r="ES66"/>
  <c r="ER66"/>
  <c r="EQ66"/>
  <c r="EJ174" s="1"/>
  <c r="EP66"/>
  <c r="EO66"/>
  <c r="EN66"/>
  <c r="EM66"/>
  <c r="EL66"/>
  <c r="EK66"/>
  <c r="EJ66"/>
  <c r="EI66"/>
  <c r="ES65"/>
  <c r="ER65"/>
  <c r="EQ65"/>
  <c r="EJ173" s="1"/>
  <c r="EP65"/>
  <c r="EO65"/>
  <c r="EN65"/>
  <c r="EM65"/>
  <c r="EL65"/>
  <c r="EK65"/>
  <c r="EJ65"/>
  <c r="EI65"/>
  <c r="ES64"/>
  <c r="ER64"/>
  <c r="EQ64"/>
  <c r="EJ172" s="1"/>
  <c r="EP64"/>
  <c r="EO64"/>
  <c r="EN64"/>
  <c r="EM64"/>
  <c r="EL64"/>
  <c r="EK64"/>
  <c r="EJ64"/>
  <c r="EI64"/>
  <c r="ER63"/>
  <c r="EQ63"/>
  <c r="EJ171" s="1"/>
  <c r="EP63"/>
  <c r="EO63"/>
  <c r="EN63"/>
  <c r="EM63"/>
  <c r="EL63"/>
  <c r="EK63"/>
  <c r="EJ63"/>
  <c r="EI63"/>
  <c r="ES62"/>
  <c r="ER62"/>
  <c r="EQ62"/>
  <c r="EJ170" s="1"/>
  <c r="EP62"/>
  <c r="EO62"/>
  <c r="EN62"/>
  <c r="EM62"/>
  <c r="EL62"/>
  <c r="EK62"/>
  <c r="EJ62"/>
  <c r="EI62"/>
  <c r="ES61"/>
  <c r="ER61"/>
  <c r="EQ61"/>
  <c r="EJ169" s="1"/>
  <c r="EP61"/>
  <c r="EO61"/>
  <c r="EN61"/>
  <c r="EM61"/>
  <c r="EL61"/>
  <c r="EK61"/>
  <c r="EJ61"/>
  <c r="EI61"/>
  <c r="ES60"/>
  <c r="ER60"/>
  <c r="EQ60"/>
  <c r="EJ168" s="1"/>
  <c r="EP60"/>
  <c r="EO60"/>
  <c r="EN60"/>
  <c r="EM60"/>
  <c r="EL60"/>
  <c r="EK60"/>
  <c r="EJ60"/>
  <c r="EI60"/>
  <c r="ER59"/>
  <c r="EQ59"/>
  <c r="EJ167" s="1"/>
  <c r="EP59"/>
  <c r="EO59"/>
  <c r="EN59"/>
  <c r="EM59"/>
  <c r="EL59"/>
  <c r="EK59"/>
  <c r="EJ59"/>
  <c r="EI59"/>
  <c r="ES58"/>
  <c r="ER58"/>
  <c r="EQ58"/>
  <c r="EJ166" s="1"/>
  <c r="EP58"/>
  <c r="EO58"/>
  <c r="EN58"/>
  <c r="EM58"/>
  <c r="EL58"/>
  <c r="EK58"/>
  <c r="EJ58"/>
  <c r="EI58"/>
  <c r="ES57"/>
  <c r="ER57"/>
  <c r="EQ57"/>
  <c r="EJ165" s="1"/>
  <c r="EP57"/>
  <c r="EO57"/>
  <c r="EN57"/>
  <c r="EM57"/>
  <c r="EL57"/>
  <c r="EK57"/>
  <c r="EJ57"/>
  <c r="EI57"/>
  <c r="ES56"/>
  <c r="ER56"/>
  <c r="EQ56"/>
  <c r="EJ164" s="1"/>
  <c r="EP56"/>
  <c r="EO56"/>
  <c r="EN56"/>
  <c r="EM56"/>
  <c r="EL56"/>
  <c r="EK56"/>
  <c r="EJ56"/>
  <c r="EI56"/>
  <c r="ER55"/>
  <c r="EQ55"/>
  <c r="EJ163" s="1"/>
  <c r="EP55"/>
  <c r="EO55"/>
  <c r="EN55"/>
  <c r="EM55"/>
  <c r="EL55"/>
  <c r="EK55"/>
  <c r="EJ55"/>
  <c r="EI55"/>
  <c r="ES54"/>
  <c r="ER54"/>
  <c r="EQ54"/>
  <c r="EJ162" s="1"/>
  <c r="EP54"/>
  <c r="EO54"/>
  <c r="EN54"/>
  <c r="EM54"/>
  <c r="EL54"/>
  <c r="EK54"/>
  <c r="EJ54"/>
  <c r="EI54"/>
  <c r="ES53"/>
  <c r="ER53"/>
  <c r="EQ53"/>
  <c r="EJ161" s="1"/>
  <c r="EP53"/>
  <c r="EO53"/>
  <c r="EN53"/>
  <c r="EM53"/>
  <c r="EL53"/>
  <c r="EK53"/>
  <c r="EJ53"/>
  <c r="EI53"/>
  <c r="ES52"/>
  <c r="ER52"/>
  <c r="EQ52"/>
  <c r="EJ160" s="1"/>
  <c r="EP52"/>
  <c r="EO52"/>
  <c r="EN52"/>
  <c r="EM52"/>
  <c r="EL52"/>
  <c r="EK52"/>
  <c r="EJ52"/>
  <c r="EI52"/>
  <c r="ER51"/>
  <c r="EQ51"/>
  <c r="EJ159" s="1"/>
  <c r="EP51"/>
  <c r="EO51"/>
  <c r="EN51"/>
  <c r="EM51"/>
  <c r="EL51"/>
  <c r="EK51"/>
  <c r="EJ51"/>
  <c r="EI51"/>
  <c r="ES50"/>
  <c r="ER50"/>
  <c r="EQ50"/>
  <c r="EJ158" s="1"/>
  <c r="EP50"/>
  <c r="EO50"/>
  <c r="EN50"/>
  <c r="EM50"/>
  <c r="EL50"/>
  <c r="EK50"/>
  <c r="EJ50"/>
  <c r="EI50"/>
  <c r="ES49"/>
  <c r="ER49"/>
  <c r="EQ49"/>
  <c r="EJ157" s="1"/>
  <c r="EP49"/>
  <c r="EO49"/>
  <c r="EN49"/>
  <c r="EM49"/>
  <c r="EL49"/>
  <c r="EK49"/>
  <c r="EJ49"/>
  <c r="EI49"/>
  <c r="ES48"/>
  <c r="ER48"/>
  <c r="EQ48"/>
  <c r="EJ156" s="1"/>
  <c r="EP48"/>
  <c r="EO48"/>
  <c r="EN48"/>
  <c r="EM48"/>
  <c r="EL48"/>
  <c r="EK48"/>
  <c r="EJ48"/>
  <c r="EI48"/>
  <c r="ER47"/>
  <c r="EQ47"/>
  <c r="EJ155" s="1"/>
  <c r="EP47"/>
  <c r="EO47"/>
  <c r="EN47"/>
  <c r="EM47"/>
  <c r="EL47"/>
  <c r="EK47"/>
  <c r="EJ47"/>
  <c r="EI47"/>
  <c r="ES46"/>
  <c r="ER46"/>
  <c r="EQ46"/>
  <c r="EJ154" s="1"/>
  <c r="EP46"/>
  <c r="EO46"/>
  <c r="EN46"/>
  <c r="EM46"/>
  <c r="EL46"/>
  <c r="EK46"/>
  <c r="EJ46"/>
  <c r="EI46"/>
  <c r="ES45"/>
  <c r="ER45"/>
  <c r="EQ45"/>
  <c r="EJ153" s="1"/>
  <c r="EP45"/>
  <c r="EO45"/>
  <c r="EN45"/>
  <c r="EM45"/>
  <c r="EL45"/>
  <c r="EK45"/>
  <c r="EJ45"/>
  <c r="EI45"/>
  <c r="ES44"/>
  <c r="ER44"/>
  <c r="EQ44"/>
  <c r="EJ152" s="1"/>
  <c r="EP44"/>
  <c r="EO44"/>
  <c r="EN44"/>
  <c r="EM44"/>
  <c r="EL44"/>
  <c r="EK44"/>
  <c r="EJ44"/>
  <c r="EI44"/>
  <c r="ER43"/>
  <c r="EQ43"/>
  <c r="EJ151" s="1"/>
  <c r="EP43"/>
  <c r="EO43"/>
  <c r="EN43"/>
  <c r="EM43"/>
  <c r="EL43"/>
  <c r="EK43"/>
  <c r="EJ43"/>
  <c r="EI43"/>
  <c r="ES42"/>
  <c r="ER42"/>
  <c r="EQ42"/>
  <c r="EJ150" s="1"/>
  <c r="EP42"/>
  <c r="EO42"/>
  <c r="EN42"/>
  <c r="EM42"/>
  <c r="EL42"/>
  <c r="EK42"/>
  <c r="EJ42"/>
  <c r="EI42"/>
  <c r="ES41"/>
  <c r="ER41"/>
  <c r="EQ41"/>
  <c r="EJ149" s="1"/>
  <c r="EP41"/>
  <c r="EO41"/>
  <c r="EN41"/>
  <c r="EM41"/>
  <c r="EL41"/>
  <c r="EK41"/>
  <c r="EJ41"/>
  <c r="EI41"/>
  <c r="ES40"/>
  <c r="ER40"/>
  <c r="EQ40"/>
  <c r="EJ148" s="1"/>
  <c r="EP40"/>
  <c r="EO40"/>
  <c r="EN40"/>
  <c r="EM40"/>
  <c r="EL40"/>
  <c r="EK40"/>
  <c r="EJ40"/>
  <c r="EI40"/>
  <c r="ER39"/>
  <c r="EQ39"/>
  <c r="EJ147" s="1"/>
  <c r="EP39"/>
  <c r="EO39"/>
  <c r="EN39"/>
  <c r="EM39"/>
  <c r="EL39"/>
  <c r="EK39"/>
  <c r="EJ39"/>
  <c r="EI39"/>
  <c r="ES38"/>
  <c r="ER38"/>
  <c r="EQ38"/>
  <c r="EJ146" s="1"/>
  <c r="EP38"/>
  <c r="EO38"/>
  <c r="EN38"/>
  <c r="EM38"/>
  <c r="EL38"/>
  <c r="EK38"/>
  <c r="EJ38"/>
  <c r="EI38"/>
  <c r="ES37"/>
  <c r="ER37"/>
  <c r="EQ37"/>
  <c r="EJ145" s="1"/>
  <c r="EP37"/>
  <c r="EO37"/>
  <c r="EN37"/>
  <c r="EM37"/>
  <c r="EL37"/>
  <c r="EK37"/>
  <c r="EJ37"/>
  <c r="EI37"/>
  <c r="ES36"/>
  <c r="ER36"/>
  <c r="EQ36"/>
  <c r="EJ144" s="1"/>
  <c r="EP36"/>
  <c r="EO36"/>
  <c r="EN36"/>
  <c r="EM36"/>
  <c r="EL36"/>
  <c r="EK36"/>
  <c r="EJ36"/>
  <c r="EI36"/>
  <c r="ER35"/>
  <c r="EQ35"/>
  <c r="EJ143" s="1"/>
  <c r="EP35"/>
  <c r="EO35"/>
  <c r="EN35"/>
  <c r="EM35"/>
  <c r="EL35"/>
  <c r="EK35"/>
  <c r="EJ35"/>
  <c r="EI35"/>
  <c r="ES34"/>
  <c r="ER34"/>
  <c r="EQ34"/>
  <c r="EJ142" s="1"/>
  <c r="EP34"/>
  <c r="EO34"/>
  <c r="EN34"/>
  <c r="EM34"/>
  <c r="EL34"/>
  <c r="EK34"/>
  <c r="EJ34"/>
  <c r="EI34"/>
  <c r="ES33"/>
  <c r="ER33"/>
  <c r="EQ33"/>
  <c r="EJ141" s="1"/>
  <c r="EP33"/>
  <c r="EO33"/>
  <c r="EN33"/>
  <c r="EM33"/>
  <c r="EL33"/>
  <c r="EK33"/>
  <c r="EJ33"/>
  <c r="EI33"/>
  <c r="ES32"/>
  <c r="ER32"/>
  <c r="EQ32"/>
  <c r="EJ140" s="1"/>
  <c r="EP32"/>
  <c r="EO32"/>
  <c r="EN32"/>
  <c r="EM32"/>
  <c r="EL32"/>
  <c r="EK32"/>
  <c r="EJ32"/>
  <c r="EI32"/>
  <c r="ER31"/>
  <c r="EQ31"/>
  <c r="EJ139" s="1"/>
  <c r="EP31"/>
  <c r="EO31"/>
  <c r="EN31"/>
  <c r="EM31"/>
  <c r="EL31"/>
  <c r="EK31"/>
  <c r="EJ31"/>
  <c r="EI31"/>
  <c r="ES30"/>
  <c r="ER30"/>
  <c r="EQ30"/>
  <c r="EJ138" s="1"/>
  <c r="EP30"/>
  <c r="EO30"/>
  <c r="EN30"/>
  <c r="EM30"/>
  <c r="EL30"/>
  <c r="EK30"/>
  <c r="EJ30"/>
  <c r="EI30"/>
  <c r="ES29"/>
  <c r="ER29"/>
  <c r="EQ29"/>
  <c r="EJ137" s="1"/>
  <c r="EP29"/>
  <c r="EO29"/>
  <c r="EN29"/>
  <c r="EM29"/>
  <c r="EL29"/>
  <c r="EK29"/>
  <c r="EJ29"/>
  <c r="EI29"/>
  <c r="ES28"/>
  <c r="ER28"/>
  <c r="EQ28"/>
  <c r="EJ136" s="1"/>
  <c r="EP28"/>
  <c r="EO28"/>
  <c r="EN28"/>
  <c r="EM28"/>
  <c r="EL28"/>
  <c r="EK28"/>
  <c r="EJ28"/>
  <c r="EI28"/>
  <c r="ER27"/>
  <c r="EQ27"/>
  <c r="EJ135" s="1"/>
  <c r="EP27"/>
  <c r="EO27"/>
  <c r="EN27"/>
  <c r="EM27"/>
  <c r="EL27"/>
  <c r="EK27"/>
  <c r="EJ27"/>
  <c r="EI27"/>
  <c r="ES26"/>
  <c r="ER26"/>
  <c r="EQ26"/>
  <c r="EJ134" s="1"/>
  <c r="EP26"/>
  <c r="EO26"/>
  <c r="EN26"/>
  <c r="EM26"/>
  <c r="EL26"/>
  <c r="EK26"/>
  <c r="EJ26"/>
  <c r="EI26"/>
  <c r="ES25"/>
  <c r="ER25"/>
  <c r="EQ25"/>
  <c r="EJ133" s="1"/>
  <c r="EP25"/>
  <c r="EO25"/>
  <c r="EN25"/>
  <c r="EM25"/>
  <c r="EL25"/>
  <c r="EK25"/>
  <c r="EJ25"/>
  <c r="EI25"/>
  <c r="ES24"/>
  <c r="ER24"/>
  <c r="EQ24"/>
  <c r="EJ132" s="1"/>
  <c r="EP24"/>
  <c r="EO24"/>
  <c r="EN24"/>
  <c r="EM24"/>
  <c r="EL24"/>
  <c r="EK24"/>
  <c r="EJ24"/>
  <c r="EI24"/>
  <c r="ER23"/>
  <c r="EQ23"/>
  <c r="EJ131" s="1"/>
  <c r="EP23"/>
  <c r="EO23"/>
  <c r="EN23"/>
  <c r="EM23"/>
  <c r="EL23"/>
  <c r="EK23"/>
  <c r="EJ23"/>
  <c r="EI23"/>
  <c r="ES22"/>
  <c r="ER22"/>
  <c r="EQ22"/>
  <c r="EJ130" s="1"/>
  <c r="EP22"/>
  <c r="EO22"/>
  <c r="EN22"/>
  <c r="EM22"/>
  <c r="EL22"/>
  <c r="EK22"/>
  <c r="EJ22"/>
  <c r="EI22"/>
  <c r="ES21"/>
  <c r="ER21"/>
  <c r="EQ21"/>
  <c r="EJ129" s="1"/>
  <c r="EP21"/>
  <c r="EO21"/>
  <c r="EN21"/>
  <c r="EM21"/>
  <c r="EL21"/>
  <c r="EK21"/>
  <c r="EJ21"/>
  <c r="EI21"/>
  <c r="ES20"/>
  <c r="ER20"/>
  <c r="EQ20"/>
  <c r="EJ128" s="1"/>
  <c r="EP20"/>
  <c r="EO20"/>
  <c r="EN20"/>
  <c r="EM20"/>
  <c r="EL20"/>
  <c r="EK20"/>
  <c r="EJ20"/>
  <c r="EI20"/>
  <c r="ER19"/>
  <c r="EQ19"/>
  <c r="EJ127" s="1"/>
  <c r="EP19"/>
  <c r="EO19"/>
  <c r="EN19"/>
  <c r="EM19"/>
  <c r="EL19"/>
  <c r="EK19"/>
  <c r="EJ19"/>
  <c r="EI19"/>
  <c r="ES18"/>
  <c r="ER18"/>
  <c r="EQ18"/>
  <c r="EJ126" s="1"/>
  <c r="EP18"/>
  <c r="EO18"/>
  <c r="EN18"/>
  <c r="EM18"/>
  <c r="EL18"/>
  <c r="EK18"/>
  <c r="EJ18"/>
  <c r="EI18"/>
  <c r="ES17"/>
  <c r="ER17"/>
  <c r="EQ17"/>
  <c r="EJ125" s="1"/>
  <c r="EP17"/>
  <c r="EO17"/>
  <c r="EN17"/>
  <c r="EM17"/>
  <c r="EL17"/>
  <c r="EK17"/>
  <c r="EJ17"/>
  <c r="EI17"/>
  <c r="ES16"/>
  <c r="ER16"/>
  <c r="EQ16"/>
  <c r="EJ124" s="1"/>
  <c r="EP16"/>
  <c r="EO16"/>
  <c r="EN16"/>
  <c r="EM16"/>
  <c r="EL16"/>
  <c r="EK16"/>
  <c r="EJ16"/>
  <c r="EI16"/>
  <c r="ER15"/>
  <c r="EQ15"/>
  <c r="EJ123" s="1"/>
  <c r="EP15"/>
  <c r="EO15"/>
  <c r="EN15"/>
  <c r="EM15"/>
  <c r="EL15"/>
  <c r="EK15"/>
  <c r="EJ15"/>
  <c r="EI15"/>
  <c r="ES14"/>
  <c r="ER14"/>
  <c r="EQ14"/>
  <c r="EJ122" s="1"/>
  <c r="EP14"/>
  <c r="EO14"/>
  <c r="EN14"/>
  <c r="EM14"/>
  <c r="EL14"/>
  <c r="EK14"/>
  <c r="EJ14"/>
  <c r="EI14"/>
  <c r="ES13"/>
  <c r="ER13"/>
  <c r="EQ13"/>
  <c r="EJ121" s="1"/>
  <c r="EP13"/>
  <c r="EO13"/>
  <c r="EN13"/>
  <c r="EM13"/>
  <c r="EL13"/>
  <c r="EK13"/>
  <c r="EJ13"/>
  <c r="EI13"/>
  <c r="ES12"/>
  <c r="ER12"/>
  <c r="EQ12"/>
  <c r="EJ120" s="1"/>
  <c r="EP12"/>
  <c r="EO12"/>
  <c r="EN12"/>
  <c r="EM12"/>
  <c r="EL12"/>
  <c r="EK12"/>
  <c r="EJ12"/>
  <c r="EI12"/>
  <c r="EP11"/>
  <c r="EO11"/>
  <c r="EN11"/>
  <c r="EL11"/>
  <c r="EJ11"/>
  <c r="EI11"/>
  <c r="ES10"/>
  <c r="ER10"/>
  <c r="EQ10"/>
  <c r="EJ118" s="1"/>
  <c r="EP10"/>
  <c r="EO10"/>
  <c r="EN10"/>
  <c r="EM10"/>
  <c r="EL10"/>
  <c r="EK10"/>
  <c r="EJ10"/>
  <c r="EI10"/>
  <c r="ES9"/>
  <c r="ER9"/>
  <c r="EQ9"/>
  <c r="EJ117" s="1"/>
  <c r="EP9"/>
  <c r="EO9"/>
  <c r="EN9"/>
  <c r="EM9"/>
  <c r="EL9"/>
  <c r="EK9"/>
  <c r="EJ9"/>
  <c r="EI9"/>
  <c r="EP8"/>
  <c r="EO8"/>
  <c r="EN8"/>
  <c r="EL8"/>
  <c r="EK8"/>
  <c r="EJ8"/>
  <c r="EI8"/>
  <c r="EP7"/>
  <c r="EO7"/>
  <c r="EN7"/>
  <c r="EL7"/>
  <c r="EK7"/>
  <c r="EJ7"/>
  <c r="EI7"/>
  <c r="EH106"/>
  <c r="EH105"/>
  <c r="EH104"/>
  <c r="EH103"/>
  <c r="EH102"/>
  <c r="EH101"/>
  <c r="EH100"/>
  <c r="EH99"/>
  <c r="EH98"/>
  <c r="EH97"/>
  <c r="EH96"/>
  <c r="EH95"/>
  <c r="EH94"/>
  <c r="EH93"/>
  <c r="EH92"/>
  <c r="EH91"/>
  <c r="EH90"/>
  <c r="EH89"/>
  <c r="EH88"/>
  <c r="EH87"/>
  <c r="EH86"/>
  <c r="EH85"/>
  <c r="EH84"/>
  <c r="EH83"/>
  <c r="EH82"/>
  <c r="EH81"/>
  <c r="EH80"/>
  <c r="EH79"/>
  <c r="EH78"/>
  <c r="EH77"/>
  <c r="EH76"/>
  <c r="EH75"/>
  <c r="EH74"/>
  <c r="EH73"/>
  <c r="EH72"/>
  <c r="EH71"/>
  <c r="EH70"/>
  <c r="EH69"/>
  <c r="EH68"/>
  <c r="EH67"/>
  <c r="EH66"/>
  <c r="EH65"/>
  <c r="EH64"/>
  <c r="EH63"/>
  <c r="EH62"/>
  <c r="EH61"/>
  <c r="EH60"/>
  <c r="EH59"/>
  <c r="EH58"/>
  <c r="EH57"/>
  <c r="EH56"/>
  <c r="EH55"/>
  <c r="EH54"/>
  <c r="EH53"/>
  <c r="EH52"/>
  <c r="EH51"/>
  <c r="EH50"/>
  <c r="EH49"/>
  <c r="EH48"/>
  <c r="EH47"/>
  <c r="EH46"/>
  <c r="EH45"/>
  <c r="EH44"/>
  <c r="EH43"/>
  <c r="EH42"/>
  <c r="EH41"/>
  <c r="EH40"/>
  <c r="EH39"/>
  <c r="EH38"/>
  <c r="EH37"/>
  <c r="EH36"/>
  <c r="EH35"/>
  <c r="EH34"/>
  <c r="EH33"/>
  <c r="EH32"/>
  <c r="EH31"/>
  <c r="EH30"/>
  <c r="EH29"/>
  <c r="EH28"/>
  <c r="EH27"/>
  <c r="EH26"/>
  <c r="EH25"/>
  <c r="EH24"/>
  <c r="EH23"/>
  <c r="EH22"/>
  <c r="EH21"/>
  <c r="EH20"/>
  <c r="EH19"/>
  <c r="EH18"/>
  <c r="EH17"/>
  <c r="EH16"/>
  <c r="EH15"/>
  <c r="EH14"/>
  <c r="EH13"/>
  <c r="EH12"/>
  <c r="EH11"/>
  <c r="EH10"/>
  <c r="EH9"/>
  <c r="EH8"/>
  <c r="EQ6"/>
  <c r="EP6"/>
  <c r="EO6"/>
  <c r="EN6"/>
  <c r="EM6"/>
  <c r="EL6"/>
  <c r="EK6"/>
  <c r="EJ6"/>
  <c r="EI6"/>
  <c r="EH6"/>
  <c r="ES6"/>
  <c r="ES5"/>
  <c r="ES4"/>
  <c r="ER6"/>
  <c r="ER5"/>
  <c r="EQ5"/>
  <c r="EQ4"/>
  <c r="EP5"/>
  <c r="EO5"/>
  <c r="EO4"/>
  <c r="EN5"/>
  <c r="EN4"/>
  <c r="EM5"/>
  <c r="EM4"/>
  <c r="EL5"/>
  <c r="EL4"/>
  <c r="EK5"/>
  <c r="EK4"/>
  <c r="EJ5"/>
  <c r="EI5"/>
  <c r="EH5"/>
  <c r="EH4"/>
  <c r="EH3"/>
  <c r="EH2"/>
  <c r="CY4"/>
  <c r="EG106"/>
  <c r="EE106"/>
  <c r="DX214" s="1"/>
  <c r="ED106"/>
  <c r="EC106"/>
  <c r="EB106"/>
  <c r="EA106"/>
  <c r="DZ106"/>
  <c r="DY106"/>
  <c r="DX106"/>
  <c r="DW106"/>
  <c r="DV106"/>
  <c r="DU106"/>
  <c r="EG105"/>
  <c r="EE105"/>
  <c r="DX213" s="1"/>
  <c r="ED105"/>
  <c r="EC105"/>
  <c r="EB105"/>
  <c r="EA105"/>
  <c r="DZ105"/>
  <c r="DY105"/>
  <c r="DX105"/>
  <c r="DW105"/>
  <c r="DV105"/>
  <c r="DU105"/>
  <c r="EG104"/>
  <c r="EE104"/>
  <c r="DX212" s="1"/>
  <c r="ED104"/>
  <c r="EC104"/>
  <c r="EB104"/>
  <c r="EA104"/>
  <c r="DZ104"/>
  <c r="DY104"/>
  <c r="DX104"/>
  <c r="DW104"/>
  <c r="DV104"/>
  <c r="DU104"/>
  <c r="EG103"/>
  <c r="EE103"/>
  <c r="DX211" s="1"/>
  <c r="ED103"/>
  <c r="EC103"/>
  <c r="EB103"/>
  <c r="EA103"/>
  <c r="DZ103"/>
  <c r="DY103"/>
  <c r="DX103"/>
  <c r="DW103"/>
  <c r="DV103"/>
  <c r="DU103"/>
  <c r="EG102"/>
  <c r="EE102"/>
  <c r="DX210" s="1"/>
  <c r="ED102"/>
  <c r="EC102"/>
  <c r="EB102"/>
  <c r="EA102"/>
  <c r="DZ102"/>
  <c r="DY102"/>
  <c r="DX102"/>
  <c r="DW102"/>
  <c r="DV102"/>
  <c r="DU102"/>
  <c r="EG101"/>
  <c r="EE101"/>
  <c r="DX209" s="1"/>
  <c r="ED101"/>
  <c r="EC101"/>
  <c r="EB101"/>
  <c r="EA101"/>
  <c r="DZ101"/>
  <c r="DY101"/>
  <c r="DX101"/>
  <c r="DW101"/>
  <c r="DV101"/>
  <c r="DU101"/>
  <c r="EG100"/>
  <c r="EE100"/>
  <c r="DX208" s="1"/>
  <c r="ED100"/>
  <c r="EC100"/>
  <c r="EB100"/>
  <c r="EA100"/>
  <c r="DZ100"/>
  <c r="DY100"/>
  <c r="DX100"/>
  <c r="DW100"/>
  <c r="DV100"/>
  <c r="DU100"/>
  <c r="EG99"/>
  <c r="EE99"/>
  <c r="DX207" s="1"/>
  <c r="ED99"/>
  <c r="EC99"/>
  <c r="EB99"/>
  <c r="EA99"/>
  <c r="DZ99"/>
  <c r="DY99"/>
  <c r="DX99"/>
  <c r="DW99"/>
  <c r="DV99"/>
  <c r="DU99"/>
  <c r="EG98"/>
  <c r="EE98"/>
  <c r="DX206" s="1"/>
  <c r="ED98"/>
  <c r="EC98"/>
  <c r="EB98"/>
  <c r="EA98"/>
  <c r="DZ98"/>
  <c r="DY98"/>
  <c r="DX98"/>
  <c r="DW98"/>
  <c r="DV98"/>
  <c r="DU98"/>
  <c r="EG97"/>
  <c r="EE97"/>
  <c r="DX205" s="1"/>
  <c r="ED97"/>
  <c r="EC97"/>
  <c r="EB97"/>
  <c r="EA97"/>
  <c r="DZ97"/>
  <c r="DY97"/>
  <c r="DX97"/>
  <c r="DW97"/>
  <c r="DV97"/>
  <c r="DU97"/>
  <c r="EG96"/>
  <c r="EE96"/>
  <c r="DX204" s="1"/>
  <c r="ED96"/>
  <c r="EC96"/>
  <c r="EB96"/>
  <c r="EA96"/>
  <c r="DZ96"/>
  <c r="DY96"/>
  <c r="DX96"/>
  <c r="DW96"/>
  <c r="DV96"/>
  <c r="DU96"/>
  <c r="EG95"/>
  <c r="EE95"/>
  <c r="DX203" s="1"/>
  <c r="ED95"/>
  <c r="EC95"/>
  <c r="EB95"/>
  <c r="EA95"/>
  <c r="DZ95"/>
  <c r="DY95"/>
  <c r="DX95"/>
  <c r="DW95"/>
  <c r="DV95"/>
  <c r="DU95"/>
  <c r="EG94"/>
  <c r="EE94"/>
  <c r="DX202" s="1"/>
  <c r="ED94"/>
  <c r="EC94"/>
  <c r="EB94"/>
  <c r="EA94"/>
  <c r="DZ94"/>
  <c r="DY94"/>
  <c r="DX94"/>
  <c r="DW94"/>
  <c r="DV94"/>
  <c r="DU94"/>
  <c r="EG93"/>
  <c r="EE93"/>
  <c r="DX201" s="1"/>
  <c r="ED93"/>
  <c r="EC93"/>
  <c r="EB93"/>
  <c r="EA93"/>
  <c r="DZ93"/>
  <c r="DY93"/>
  <c r="DX93"/>
  <c r="DW93"/>
  <c r="DV93"/>
  <c r="DU93"/>
  <c r="EG92"/>
  <c r="EE92"/>
  <c r="DX200" s="1"/>
  <c r="ED92"/>
  <c r="EC92"/>
  <c r="EB92"/>
  <c r="EA92"/>
  <c r="DZ92"/>
  <c r="DY92"/>
  <c r="DX92"/>
  <c r="DW92"/>
  <c r="DV92"/>
  <c r="DU92"/>
  <c r="EG91"/>
  <c r="EE91"/>
  <c r="DX199" s="1"/>
  <c r="ED91"/>
  <c r="EC91"/>
  <c r="EB91"/>
  <c r="EA91"/>
  <c r="DZ91"/>
  <c r="DY91"/>
  <c r="DX91"/>
  <c r="DW91"/>
  <c r="DV91"/>
  <c r="DU91"/>
  <c r="EG90"/>
  <c r="EE90"/>
  <c r="DX198" s="1"/>
  <c r="ED90"/>
  <c r="EC90"/>
  <c r="EB90"/>
  <c r="EA90"/>
  <c r="DZ90"/>
  <c r="DY90"/>
  <c r="DX90"/>
  <c r="DW90"/>
  <c r="DV90"/>
  <c r="DU90"/>
  <c r="EG89"/>
  <c r="EE89"/>
  <c r="DX197" s="1"/>
  <c r="ED89"/>
  <c r="EC89"/>
  <c r="EB89"/>
  <c r="EA89"/>
  <c r="DZ89"/>
  <c r="DY89"/>
  <c r="DX89"/>
  <c r="DW89"/>
  <c r="DV89"/>
  <c r="DU89"/>
  <c r="EG88"/>
  <c r="EE88"/>
  <c r="DX196" s="1"/>
  <c r="ED88"/>
  <c r="EC88"/>
  <c r="EB88"/>
  <c r="EA88"/>
  <c r="DZ88"/>
  <c r="DY88"/>
  <c r="DX88"/>
  <c r="DW88"/>
  <c r="DV88"/>
  <c r="DU88"/>
  <c r="EG87"/>
  <c r="EE87"/>
  <c r="DX195" s="1"/>
  <c r="ED87"/>
  <c r="EC87"/>
  <c r="EB87"/>
  <c r="EA87"/>
  <c r="DZ87"/>
  <c r="DY87"/>
  <c r="DX87"/>
  <c r="DW87"/>
  <c r="DV87"/>
  <c r="DU87"/>
  <c r="EG86"/>
  <c r="EE86"/>
  <c r="DX194" s="1"/>
  <c r="ED86"/>
  <c r="EC86"/>
  <c r="EB86"/>
  <c r="EA86"/>
  <c r="DZ86"/>
  <c r="DY86"/>
  <c r="DX86"/>
  <c r="DW86"/>
  <c r="DV86"/>
  <c r="DU86"/>
  <c r="EG85"/>
  <c r="EE85"/>
  <c r="DX193" s="1"/>
  <c r="ED85"/>
  <c r="EC85"/>
  <c r="EB85"/>
  <c r="EA85"/>
  <c r="DZ85"/>
  <c r="DY85"/>
  <c r="DX85"/>
  <c r="DW85"/>
  <c r="DV85"/>
  <c r="DU85"/>
  <c r="EG84"/>
  <c r="EE84"/>
  <c r="DX192" s="1"/>
  <c r="ED84"/>
  <c r="EC84"/>
  <c r="EB84"/>
  <c r="EA84"/>
  <c r="DZ84"/>
  <c r="DY84"/>
  <c r="DX84"/>
  <c r="DW84"/>
  <c r="DV84"/>
  <c r="DU84"/>
  <c r="EG83"/>
  <c r="EE83"/>
  <c r="DX191" s="1"/>
  <c r="ED83"/>
  <c r="EC83"/>
  <c r="EB83"/>
  <c r="EA83"/>
  <c r="DZ83"/>
  <c r="DY83"/>
  <c r="DX83"/>
  <c r="DW83"/>
  <c r="DV83"/>
  <c r="DU83"/>
  <c r="EG82"/>
  <c r="EE82"/>
  <c r="DX190" s="1"/>
  <c r="ED82"/>
  <c r="EC82"/>
  <c r="EB82"/>
  <c r="EA82"/>
  <c r="DZ82"/>
  <c r="DY82"/>
  <c r="DX82"/>
  <c r="DW82"/>
  <c r="DV82"/>
  <c r="DU82"/>
  <c r="EG81"/>
  <c r="EE81"/>
  <c r="DX189" s="1"/>
  <c r="ED81"/>
  <c r="EC81"/>
  <c r="EB81"/>
  <c r="EA81"/>
  <c r="DZ81"/>
  <c r="DY81"/>
  <c r="DX81"/>
  <c r="DW81"/>
  <c r="DV81"/>
  <c r="DU81"/>
  <c r="EG80"/>
  <c r="EE80"/>
  <c r="DX188" s="1"/>
  <c r="ED80"/>
  <c r="EC80"/>
  <c r="EB80"/>
  <c r="EA80"/>
  <c r="DZ80"/>
  <c r="DY80"/>
  <c r="DX80"/>
  <c r="DW80"/>
  <c r="DV80"/>
  <c r="DU80"/>
  <c r="EG79"/>
  <c r="EE79"/>
  <c r="DX187" s="1"/>
  <c r="ED79"/>
  <c r="EC79"/>
  <c r="EB79"/>
  <c r="EA79"/>
  <c r="DZ79"/>
  <c r="DY79"/>
  <c r="DX79"/>
  <c r="DW79"/>
  <c r="DV79"/>
  <c r="DU79"/>
  <c r="EG78"/>
  <c r="EE78"/>
  <c r="DX186" s="1"/>
  <c r="ED78"/>
  <c r="EC78"/>
  <c r="EB78"/>
  <c r="EA78"/>
  <c r="DZ78"/>
  <c r="DY78"/>
  <c r="DX78"/>
  <c r="DW78"/>
  <c r="DV78"/>
  <c r="DU78"/>
  <c r="EG77"/>
  <c r="EE77"/>
  <c r="DX185" s="1"/>
  <c r="ED77"/>
  <c r="EC77"/>
  <c r="EB77"/>
  <c r="EA77"/>
  <c r="DZ77"/>
  <c r="DY77"/>
  <c r="DX77"/>
  <c r="DW77"/>
  <c r="DV77"/>
  <c r="DU77"/>
  <c r="EG76"/>
  <c r="EE76"/>
  <c r="DX184" s="1"/>
  <c r="ED76"/>
  <c r="EC76"/>
  <c r="EB76"/>
  <c r="EA76"/>
  <c r="DZ76"/>
  <c r="DY76"/>
  <c r="DX76"/>
  <c r="DW76"/>
  <c r="DV76"/>
  <c r="DU76"/>
  <c r="EG75"/>
  <c r="EE75"/>
  <c r="DX183" s="1"/>
  <c r="ED75"/>
  <c r="EC75"/>
  <c r="EB75"/>
  <c r="EA75"/>
  <c r="DZ75"/>
  <c r="DY75"/>
  <c r="DX75"/>
  <c r="DW75"/>
  <c r="DV75"/>
  <c r="DU75"/>
  <c r="EG74"/>
  <c r="EE74"/>
  <c r="DX182" s="1"/>
  <c r="ED74"/>
  <c r="EC74"/>
  <c r="EB74"/>
  <c r="EA74"/>
  <c r="DZ74"/>
  <c r="DY74"/>
  <c r="DX74"/>
  <c r="DW74"/>
  <c r="DV74"/>
  <c r="DU74"/>
  <c r="EG73"/>
  <c r="EE73"/>
  <c r="DX181" s="1"/>
  <c r="ED73"/>
  <c r="EC73"/>
  <c r="EB73"/>
  <c r="EA73"/>
  <c r="DZ73"/>
  <c r="DY73"/>
  <c r="DX73"/>
  <c r="DW73"/>
  <c r="DV73"/>
  <c r="DU73"/>
  <c r="EG72"/>
  <c r="EE72"/>
  <c r="DX180" s="1"/>
  <c r="ED72"/>
  <c r="EC72"/>
  <c r="EB72"/>
  <c r="EA72"/>
  <c r="DZ72"/>
  <c r="DY72"/>
  <c r="DX72"/>
  <c r="DW72"/>
  <c r="DV72"/>
  <c r="DU72"/>
  <c r="EG71"/>
  <c r="EE71"/>
  <c r="DX179" s="1"/>
  <c r="ED71"/>
  <c r="EC71"/>
  <c r="EB71"/>
  <c r="EA71"/>
  <c r="DZ71"/>
  <c r="DY71"/>
  <c r="DX71"/>
  <c r="DW71"/>
  <c r="DV71"/>
  <c r="DU71"/>
  <c r="EG70"/>
  <c r="EE70"/>
  <c r="DX178" s="1"/>
  <c r="ED70"/>
  <c r="EC70"/>
  <c r="EB70"/>
  <c r="EA70"/>
  <c r="DZ70"/>
  <c r="DY70"/>
  <c r="DX70"/>
  <c r="DW70"/>
  <c r="DV70"/>
  <c r="DU70"/>
  <c r="EG69"/>
  <c r="EE69"/>
  <c r="DX177" s="1"/>
  <c r="ED69"/>
  <c r="EC69"/>
  <c r="EB69"/>
  <c r="EA69"/>
  <c r="DZ69"/>
  <c r="DY69"/>
  <c r="DX69"/>
  <c r="DW69"/>
  <c r="DV69"/>
  <c r="DU69"/>
  <c r="EG68"/>
  <c r="EE68"/>
  <c r="DX176" s="1"/>
  <c r="ED68"/>
  <c r="EC68"/>
  <c r="EB68"/>
  <c r="EA68"/>
  <c r="DZ68"/>
  <c r="DY68"/>
  <c r="DX68"/>
  <c r="DW68"/>
  <c r="DV68"/>
  <c r="DU68"/>
  <c r="EG67"/>
  <c r="EE67"/>
  <c r="DX175" s="1"/>
  <c r="ED67"/>
  <c r="EC67"/>
  <c r="EB67"/>
  <c r="EA67"/>
  <c r="DZ67"/>
  <c r="DY67"/>
  <c r="DX67"/>
  <c r="DW67"/>
  <c r="DV67"/>
  <c r="DU67"/>
  <c r="EG66"/>
  <c r="EE66"/>
  <c r="DX174" s="1"/>
  <c r="ED66"/>
  <c r="EC66"/>
  <c r="EB66"/>
  <c r="EA66"/>
  <c r="DZ66"/>
  <c r="DY66"/>
  <c r="DX66"/>
  <c r="DW66"/>
  <c r="DV66"/>
  <c r="DU66"/>
  <c r="EG65"/>
  <c r="EE65"/>
  <c r="DX173" s="1"/>
  <c r="ED65"/>
  <c r="EC65"/>
  <c r="EB65"/>
  <c r="EA65"/>
  <c r="DZ65"/>
  <c r="DY65"/>
  <c r="DX65"/>
  <c r="DW65"/>
  <c r="DV65"/>
  <c r="DU65"/>
  <c r="EG64"/>
  <c r="EE64"/>
  <c r="DX172" s="1"/>
  <c r="ED64"/>
  <c r="EC64"/>
  <c r="EB64"/>
  <c r="EA64"/>
  <c r="DZ64"/>
  <c r="DY64"/>
  <c r="DX64"/>
  <c r="DW64"/>
  <c r="DV64"/>
  <c r="DU64"/>
  <c r="EG63"/>
  <c r="EE63"/>
  <c r="DX171" s="1"/>
  <c r="ED63"/>
  <c r="EC63"/>
  <c r="EB63"/>
  <c r="EA63"/>
  <c r="DZ63"/>
  <c r="DY63"/>
  <c r="DX63"/>
  <c r="DW63"/>
  <c r="DV63"/>
  <c r="DU63"/>
  <c r="EG62"/>
  <c r="EE62"/>
  <c r="DX170" s="1"/>
  <c r="ED62"/>
  <c r="EC62"/>
  <c r="EB62"/>
  <c r="EA62"/>
  <c r="DZ62"/>
  <c r="DY62"/>
  <c r="DX62"/>
  <c r="DW62"/>
  <c r="DV62"/>
  <c r="DU62"/>
  <c r="EG61"/>
  <c r="EE61"/>
  <c r="DX169" s="1"/>
  <c r="ED61"/>
  <c r="EC61"/>
  <c r="EB61"/>
  <c r="EA61"/>
  <c r="DZ61"/>
  <c r="DY61"/>
  <c r="DX61"/>
  <c r="DW61"/>
  <c r="DV61"/>
  <c r="DU61"/>
  <c r="EG60"/>
  <c r="EE60"/>
  <c r="DX168" s="1"/>
  <c r="ED60"/>
  <c r="EC60"/>
  <c r="EB60"/>
  <c r="EA60"/>
  <c r="DZ60"/>
  <c r="DY60"/>
  <c r="DX60"/>
  <c r="DW60"/>
  <c r="DV60"/>
  <c r="DU60"/>
  <c r="EG59"/>
  <c r="EE59"/>
  <c r="DX167" s="1"/>
  <c r="ED59"/>
  <c r="EC59"/>
  <c r="EB59"/>
  <c r="EA59"/>
  <c r="DZ59"/>
  <c r="DY59"/>
  <c r="DX59"/>
  <c r="DW59"/>
  <c r="DV59"/>
  <c r="DU59"/>
  <c r="EG58"/>
  <c r="EE58"/>
  <c r="DX166" s="1"/>
  <c r="ED58"/>
  <c r="EC58"/>
  <c r="EB58"/>
  <c r="EA58"/>
  <c r="DZ58"/>
  <c r="DY58"/>
  <c r="DX58"/>
  <c r="DW58"/>
  <c r="DV58"/>
  <c r="DU58"/>
  <c r="EG57"/>
  <c r="EE57"/>
  <c r="DX165" s="1"/>
  <c r="ED57"/>
  <c r="EC57"/>
  <c r="EB57"/>
  <c r="EA57"/>
  <c r="DZ57"/>
  <c r="DY57"/>
  <c r="DX57"/>
  <c r="DW57"/>
  <c r="DV57"/>
  <c r="DU57"/>
  <c r="EG56"/>
  <c r="EE56"/>
  <c r="DX164" s="1"/>
  <c r="ED56"/>
  <c r="EC56"/>
  <c r="EB56"/>
  <c r="EA56"/>
  <c r="DZ56"/>
  <c r="DY56"/>
  <c r="DX56"/>
  <c r="DW56"/>
  <c r="DV56"/>
  <c r="DU56"/>
  <c r="EG55"/>
  <c r="EE55"/>
  <c r="DX163" s="1"/>
  <c r="ED55"/>
  <c r="EC55"/>
  <c r="EB55"/>
  <c r="EA55"/>
  <c r="DZ55"/>
  <c r="DY55"/>
  <c r="DX55"/>
  <c r="DW55"/>
  <c r="DV55"/>
  <c r="DU55"/>
  <c r="EG54"/>
  <c r="EE54"/>
  <c r="DX162" s="1"/>
  <c r="ED54"/>
  <c r="EC54"/>
  <c r="EB54"/>
  <c r="EA54"/>
  <c r="DZ54"/>
  <c r="DY54"/>
  <c r="DX54"/>
  <c r="DW54"/>
  <c r="DV54"/>
  <c r="DU54"/>
  <c r="EG53"/>
  <c r="EE53"/>
  <c r="DX161" s="1"/>
  <c r="ED53"/>
  <c r="EC53"/>
  <c r="EB53"/>
  <c r="EA53"/>
  <c r="DZ53"/>
  <c r="DY53"/>
  <c r="DX53"/>
  <c r="DW53"/>
  <c r="DV53"/>
  <c r="DU53"/>
  <c r="EG52"/>
  <c r="EE52"/>
  <c r="DX160" s="1"/>
  <c r="ED52"/>
  <c r="EC52"/>
  <c r="EB52"/>
  <c r="EA52"/>
  <c r="DZ52"/>
  <c r="DY52"/>
  <c r="DX52"/>
  <c r="DW52"/>
  <c r="DV52"/>
  <c r="DU52"/>
  <c r="EG51"/>
  <c r="EE51"/>
  <c r="DX159" s="1"/>
  <c r="ED51"/>
  <c r="EC51"/>
  <c r="EB51"/>
  <c r="EA51"/>
  <c r="DZ51"/>
  <c r="DY51"/>
  <c r="DX51"/>
  <c r="DW51"/>
  <c r="DV51"/>
  <c r="DU51"/>
  <c r="EG50"/>
  <c r="EE50"/>
  <c r="DX158" s="1"/>
  <c r="ED50"/>
  <c r="EC50"/>
  <c r="EB50"/>
  <c r="EA50"/>
  <c r="DZ50"/>
  <c r="DY50"/>
  <c r="DX50"/>
  <c r="DW50"/>
  <c r="DV50"/>
  <c r="DU50"/>
  <c r="EG49"/>
  <c r="EE49"/>
  <c r="DX157" s="1"/>
  <c r="ED49"/>
  <c r="EC49"/>
  <c r="EB49"/>
  <c r="EA49"/>
  <c r="DZ49"/>
  <c r="DY49"/>
  <c r="DX49"/>
  <c r="DW49"/>
  <c r="DV49"/>
  <c r="DU49"/>
  <c r="EG48"/>
  <c r="EE48"/>
  <c r="DX156" s="1"/>
  <c r="ED48"/>
  <c r="EC48"/>
  <c r="EB48"/>
  <c r="EA48"/>
  <c r="DZ48"/>
  <c r="DY48"/>
  <c r="DX48"/>
  <c r="DW48"/>
  <c r="DV48"/>
  <c r="DU48"/>
  <c r="EG47"/>
  <c r="EE47"/>
  <c r="DX155" s="1"/>
  <c r="ED47"/>
  <c r="EC47"/>
  <c r="EB47"/>
  <c r="EA47"/>
  <c r="DZ47"/>
  <c r="DY47"/>
  <c r="DX47"/>
  <c r="DW47"/>
  <c r="DV47"/>
  <c r="DU47"/>
  <c r="EG46"/>
  <c r="EE46"/>
  <c r="DX154" s="1"/>
  <c r="ED46"/>
  <c r="EC46"/>
  <c r="EB46"/>
  <c r="EA46"/>
  <c r="DZ46"/>
  <c r="DY46"/>
  <c r="DX46"/>
  <c r="DW46"/>
  <c r="DV46"/>
  <c r="DU46"/>
  <c r="EG45"/>
  <c r="EE45"/>
  <c r="DX153" s="1"/>
  <c r="ED45"/>
  <c r="EC45"/>
  <c r="EB45"/>
  <c r="EA45"/>
  <c r="DZ45"/>
  <c r="DY45"/>
  <c r="DX45"/>
  <c r="DW45"/>
  <c r="DV45"/>
  <c r="DU45"/>
  <c r="EG44"/>
  <c r="EE44"/>
  <c r="DX152" s="1"/>
  <c r="ED44"/>
  <c r="EC44"/>
  <c r="EB44"/>
  <c r="EA44"/>
  <c r="DZ44"/>
  <c r="DY44"/>
  <c r="DX44"/>
  <c r="DW44"/>
  <c r="DV44"/>
  <c r="DU44"/>
  <c r="EG43"/>
  <c r="EE43"/>
  <c r="DX151" s="1"/>
  <c r="ED43"/>
  <c r="EC43"/>
  <c r="EB43"/>
  <c r="EA43"/>
  <c r="DZ43"/>
  <c r="DY43"/>
  <c r="DX43"/>
  <c r="DW43"/>
  <c r="DV43"/>
  <c r="DU43"/>
  <c r="EG42"/>
  <c r="EE42"/>
  <c r="DX150" s="1"/>
  <c r="ED42"/>
  <c r="EC42"/>
  <c r="EB42"/>
  <c r="EA42"/>
  <c r="DZ42"/>
  <c r="DY42"/>
  <c r="DX42"/>
  <c r="DW42"/>
  <c r="DV42"/>
  <c r="DU42"/>
  <c r="EG41"/>
  <c r="EE41"/>
  <c r="DX149" s="1"/>
  <c r="ED41"/>
  <c r="EC41"/>
  <c r="EB41"/>
  <c r="EA41"/>
  <c r="DZ41"/>
  <c r="DY41"/>
  <c r="DX41"/>
  <c r="DW41"/>
  <c r="DV41"/>
  <c r="DU41"/>
  <c r="EG40"/>
  <c r="EE40"/>
  <c r="DX148" s="1"/>
  <c r="ED40"/>
  <c r="EC40"/>
  <c r="EB40"/>
  <c r="EA40"/>
  <c r="DZ40"/>
  <c r="DY40"/>
  <c r="DX40"/>
  <c r="DW40"/>
  <c r="DV40"/>
  <c r="DU40"/>
  <c r="EG39"/>
  <c r="EE39"/>
  <c r="DX147" s="1"/>
  <c r="ED39"/>
  <c r="EC39"/>
  <c r="EB39"/>
  <c r="EA39"/>
  <c r="DZ39"/>
  <c r="DY39"/>
  <c r="DX39"/>
  <c r="DW39"/>
  <c r="DV39"/>
  <c r="DU39"/>
  <c r="EG38"/>
  <c r="EE38"/>
  <c r="DX146" s="1"/>
  <c r="ED38"/>
  <c r="EC38"/>
  <c r="EB38"/>
  <c r="EA38"/>
  <c r="DZ38"/>
  <c r="DY38"/>
  <c r="DX38"/>
  <c r="DW38"/>
  <c r="DV38"/>
  <c r="DU38"/>
  <c r="EG37"/>
  <c r="EE37"/>
  <c r="DX145" s="1"/>
  <c r="ED37"/>
  <c r="EC37"/>
  <c r="EB37"/>
  <c r="EA37"/>
  <c r="DZ37"/>
  <c r="DY37"/>
  <c r="DX37"/>
  <c r="DW37"/>
  <c r="DV37"/>
  <c r="DU37"/>
  <c r="EG36"/>
  <c r="EE36"/>
  <c r="DX144" s="1"/>
  <c r="ED36"/>
  <c r="EC36"/>
  <c r="EB36"/>
  <c r="EA36"/>
  <c r="DZ36"/>
  <c r="DY36"/>
  <c r="DX36"/>
  <c r="DW36"/>
  <c r="DV36"/>
  <c r="DU36"/>
  <c r="EG35"/>
  <c r="EE35"/>
  <c r="DX143" s="1"/>
  <c r="ED35"/>
  <c r="EC35"/>
  <c r="EB35"/>
  <c r="EA35"/>
  <c r="DZ35"/>
  <c r="DY35"/>
  <c r="DX35"/>
  <c r="DW35"/>
  <c r="DV35"/>
  <c r="DU35"/>
  <c r="EG34"/>
  <c r="EE34"/>
  <c r="DX142" s="1"/>
  <c r="ED34"/>
  <c r="EC34"/>
  <c r="EB34"/>
  <c r="EA34"/>
  <c r="DZ34"/>
  <c r="DY34"/>
  <c r="DX34"/>
  <c r="DW34"/>
  <c r="DV34"/>
  <c r="DU34"/>
  <c r="EG33"/>
  <c r="EE33"/>
  <c r="DX141" s="1"/>
  <c r="ED33"/>
  <c r="EC33"/>
  <c r="EB33"/>
  <c r="EA33"/>
  <c r="DZ33"/>
  <c r="DY33"/>
  <c r="DX33"/>
  <c r="DW33"/>
  <c r="DV33"/>
  <c r="DU33"/>
  <c r="EG32"/>
  <c r="EE32"/>
  <c r="DX140" s="1"/>
  <c r="ED32"/>
  <c r="EC32"/>
  <c r="EB32"/>
  <c r="EA32"/>
  <c r="DZ32"/>
  <c r="DY32"/>
  <c r="DX32"/>
  <c r="DW32"/>
  <c r="DV32"/>
  <c r="DU32"/>
  <c r="EG31"/>
  <c r="EE31"/>
  <c r="DX139" s="1"/>
  <c r="ED31"/>
  <c r="EC31"/>
  <c r="EB31"/>
  <c r="EA31"/>
  <c r="DZ31"/>
  <c r="DY31"/>
  <c r="DX31"/>
  <c r="DW31"/>
  <c r="DV31"/>
  <c r="DU31"/>
  <c r="EG30"/>
  <c r="EE30"/>
  <c r="DX138" s="1"/>
  <c r="ED30"/>
  <c r="EC30"/>
  <c r="EB30"/>
  <c r="EA30"/>
  <c r="DZ30"/>
  <c r="DY30"/>
  <c r="DX30"/>
  <c r="DW30"/>
  <c r="DV30"/>
  <c r="DU30"/>
  <c r="EG29"/>
  <c r="EE29"/>
  <c r="DX137" s="1"/>
  <c r="ED29"/>
  <c r="EC29"/>
  <c r="EB29"/>
  <c r="EA29"/>
  <c r="DZ29"/>
  <c r="DY29"/>
  <c r="DX29"/>
  <c r="DW29"/>
  <c r="DV29"/>
  <c r="DU29"/>
  <c r="EG28"/>
  <c r="EE28"/>
  <c r="DX136" s="1"/>
  <c r="ED28"/>
  <c r="EC28"/>
  <c r="EB28"/>
  <c r="EA28"/>
  <c r="DZ28"/>
  <c r="DY28"/>
  <c r="DX28"/>
  <c r="DW28"/>
  <c r="DV28"/>
  <c r="DU28"/>
  <c r="EG27"/>
  <c r="EE27"/>
  <c r="DX135" s="1"/>
  <c r="ED27"/>
  <c r="EC27"/>
  <c r="EB27"/>
  <c r="EA27"/>
  <c r="DZ27"/>
  <c r="DY27"/>
  <c r="DX27"/>
  <c r="DW27"/>
  <c r="DV27"/>
  <c r="DU27"/>
  <c r="EG26"/>
  <c r="EE26"/>
  <c r="DX134" s="1"/>
  <c r="ED26"/>
  <c r="EC26"/>
  <c r="EB26"/>
  <c r="EA26"/>
  <c r="DZ26"/>
  <c r="DY26"/>
  <c r="DX26"/>
  <c r="DW26"/>
  <c r="DV26"/>
  <c r="DU26"/>
  <c r="EG25"/>
  <c r="EE25"/>
  <c r="DX133" s="1"/>
  <c r="ED25"/>
  <c r="EC25"/>
  <c r="EB25"/>
  <c r="EA25"/>
  <c r="DZ25"/>
  <c r="DY25"/>
  <c r="DX25"/>
  <c r="DW25"/>
  <c r="DV25"/>
  <c r="DU25"/>
  <c r="EG24"/>
  <c r="EE24"/>
  <c r="DX132" s="1"/>
  <c r="ED24"/>
  <c r="EC24"/>
  <c r="EB24"/>
  <c r="EA24"/>
  <c r="DZ24"/>
  <c r="DY24"/>
  <c r="DX24"/>
  <c r="DW24"/>
  <c r="DV24"/>
  <c r="DU24"/>
  <c r="EG23"/>
  <c r="EE23"/>
  <c r="DX131" s="1"/>
  <c r="ED23"/>
  <c r="EC23"/>
  <c r="EB23"/>
  <c r="EA23"/>
  <c r="DZ23"/>
  <c r="DY23"/>
  <c r="DX23"/>
  <c r="DW23"/>
  <c r="DV23"/>
  <c r="DU23"/>
  <c r="EG22"/>
  <c r="EE22"/>
  <c r="DX130" s="1"/>
  <c r="ED22"/>
  <c r="EC22"/>
  <c r="EB22"/>
  <c r="EA22"/>
  <c r="DZ22"/>
  <c r="DY22"/>
  <c r="DX22"/>
  <c r="DW22"/>
  <c r="DV22"/>
  <c r="DU22"/>
  <c r="EG21"/>
  <c r="EE21"/>
  <c r="DX129" s="1"/>
  <c r="ED21"/>
  <c r="EC21"/>
  <c r="EB21"/>
  <c r="EA21"/>
  <c r="DZ21"/>
  <c r="DY21"/>
  <c r="DX21"/>
  <c r="DW21"/>
  <c r="DV21"/>
  <c r="DU21"/>
  <c r="EG20"/>
  <c r="EE20"/>
  <c r="DX128" s="1"/>
  <c r="ED20"/>
  <c r="EC20"/>
  <c r="EB20"/>
  <c r="EA20"/>
  <c r="DZ20"/>
  <c r="DY20"/>
  <c r="DX20"/>
  <c r="DW20"/>
  <c r="DV20"/>
  <c r="DU20"/>
  <c r="EG19"/>
  <c r="EE19"/>
  <c r="DX127" s="1"/>
  <c r="ED19"/>
  <c r="EC19"/>
  <c r="EB19"/>
  <c r="EA19"/>
  <c r="DZ19"/>
  <c r="DY19"/>
  <c r="DX19"/>
  <c r="DW19"/>
  <c r="DV19"/>
  <c r="DU19"/>
  <c r="EG18"/>
  <c r="EE18"/>
  <c r="DX126" s="1"/>
  <c r="ED18"/>
  <c r="EC18"/>
  <c r="EB18"/>
  <c r="EA18"/>
  <c r="DZ18"/>
  <c r="DY18"/>
  <c r="DX18"/>
  <c r="DW18"/>
  <c r="DV18"/>
  <c r="DU18"/>
  <c r="EG17"/>
  <c r="EE17"/>
  <c r="DX125" s="1"/>
  <c r="ED17"/>
  <c r="EC17"/>
  <c r="EB17"/>
  <c r="EA17"/>
  <c r="DZ17"/>
  <c r="DY17"/>
  <c r="DX17"/>
  <c r="DW17"/>
  <c r="DV17"/>
  <c r="DU17"/>
  <c r="EG16"/>
  <c r="EE16"/>
  <c r="DX124" s="1"/>
  <c r="ED16"/>
  <c r="EC16"/>
  <c r="EB16"/>
  <c r="EA16"/>
  <c r="DZ16"/>
  <c r="DY16"/>
  <c r="DX16"/>
  <c r="DW16"/>
  <c r="DV16"/>
  <c r="DU16"/>
  <c r="EG15"/>
  <c r="EE15"/>
  <c r="DX123" s="1"/>
  <c r="ED15"/>
  <c r="EC15"/>
  <c r="EB15"/>
  <c r="EA15"/>
  <c r="DZ15"/>
  <c r="DY15"/>
  <c r="DX15"/>
  <c r="DW15"/>
  <c r="DV15"/>
  <c r="DU15"/>
  <c r="EG14"/>
  <c r="EE14"/>
  <c r="DX122" s="1"/>
  <c r="ED14"/>
  <c r="EC14"/>
  <c r="EB14"/>
  <c r="EA14"/>
  <c r="DZ14"/>
  <c r="DY14"/>
  <c r="DX14"/>
  <c r="DW14"/>
  <c r="DV14"/>
  <c r="DU14"/>
  <c r="EG13"/>
  <c r="EE13"/>
  <c r="DX121" s="1"/>
  <c r="ED13"/>
  <c r="EC13"/>
  <c r="EB13"/>
  <c r="EA13"/>
  <c r="DZ13"/>
  <c r="DY13"/>
  <c r="DX13"/>
  <c r="DW13"/>
  <c r="DV13"/>
  <c r="DU13"/>
  <c r="EE12"/>
  <c r="DX120" s="1"/>
  <c r="ED12"/>
  <c r="EC12"/>
  <c r="EB12"/>
  <c r="EA12"/>
  <c r="DZ12"/>
  <c r="DY12"/>
  <c r="DX12"/>
  <c r="DW12"/>
  <c r="DV12"/>
  <c r="DU12"/>
  <c r="EE11"/>
  <c r="DX119" s="1"/>
  <c r="ED11"/>
  <c r="EC11"/>
  <c r="EB11"/>
  <c r="EA11"/>
  <c r="DZ11"/>
  <c r="DY11"/>
  <c r="DX11"/>
  <c r="DW11"/>
  <c r="DV11"/>
  <c r="DU11"/>
  <c r="EG10"/>
  <c r="EE10"/>
  <c r="DX118" s="1"/>
  <c r="ED10"/>
  <c r="EC10"/>
  <c r="EB10"/>
  <c r="EA10"/>
  <c r="DZ10"/>
  <c r="DY10"/>
  <c r="DX10"/>
  <c r="DW10"/>
  <c r="DV10"/>
  <c r="DU10"/>
  <c r="EE9"/>
  <c r="DX117" s="1"/>
  <c r="ED9"/>
  <c r="EC9"/>
  <c r="EB9"/>
  <c r="EA9"/>
  <c r="DZ9"/>
  <c r="DY9"/>
  <c r="DX9"/>
  <c r="DW9"/>
  <c r="DV9"/>
  <c r="DU9"/>
  <c r="EE8"/>
  <c r="DX116" s="1"/>
  <c r="ED8"/>
  <c r="EC8"/>
  <c r="EB8"/>
  <c r="EA8"/>
  <c r="DZ8"/>
  <c r="DY8"/>
  <c r="DX8"/>
  <c r="DW8"/>
  <c r="DV8"/>
  <c r="DU8"/>
  <c r="EE7"/>
  <c r="DX115" s="1"/>
  <c r="ED7"/>
  <c r="EC7"/>
  <c r="EB7"/>
  <c r="EA7"/>
  <c r="DZ7"/>
  <c r="DY7"/>
  <c r="DX7"/>
  <c r="DW7"/>
  <c r="DV7"/>
  <c r="DU7"/>
  <c r="DT106"/>
  <c r="DT105"/>
  <c r="DT104"/>
  <c r="DT103"/>
  <c r="DT102"/>
  <c r="DT101"/>
  <c r="DT100"/>
  <c r="DT99"/>
  <c r="DT98"/>
  <c r="DT97"/>
  <c r="DT96"/>
  <c r="DT95"/>
  <c r="DT94"/>
  <c r="DT93"/>
  <c r="DT92"/>
  <c r="DT91"/>
  <c r="DT90"/>
  <c r="DT89"/>
  <c r="DT88"/>
  <c r="DT87"/>
  <c r="DT86"/>
  <c r="DT85"/>
  <c r="DT84"/>
  <c r="DT83"/>
  <c r="DT82"/>
  <c r="DT81"/>
  <c r="DT80"/>
  <c r="DT79"/>
  <c r="DT78"/>
  <c r="DT77"/>
  <c r="DT76"/>
  <c r="DT75"/>
  <c r="DT74"/>
  <c r="DT73"/>
  <c r="DT72"/>
  <c r="DT71"/>
  <c r="DT70"/>
  <c r="DT69"/>
  <c r="DT68"/>
  <c r="DT67"/>
  <c r="DT66"/>
  <c r="DT65"/>
  <c r="DT64"/>
  <c r="DT63"/>
  <c r="DT62"/>
  <c r="DT61"/>
  <c r="DT60"/>
  <c r="DT59"/>
  <c r="DT58"/>
  <c r="DT57"/>
  <c r="DT56"/>
  <c r="DT55"/>
  <c r="DT54"/>
  <c r="DT53"/>
  <c r="DT52"/>
  <c r="DT51"/>
  <c r="DT50"/>
  <c r="DT49"/>
  <c r="DT48"/>
  <c r="DT47"/>
  <c r="DT46"/>
  <c r="DT45"/>
  <c r="DT44"/>
  <c r="DT43"/>
  <c r="DT42"/>
  <c r="DT41"/>
  <c r="DT40"/>
  <c r="DT39"/>
  <c r="DT38"/>
  <c r="DT37"/>
  <c r="DT36"/>
  <c r="DT35"/>
  <c r="DT34"/>
  <c r="DT33"/>
  <c r="DT32"/>
  <c r="DT31"/>
  <c r="DT30"/>
  <c r="DT29"/>
  <c r="DT28"/>
  <c r="DT27"/>
  <c r="DT26"/>
  <c r="DT25"/>
  <c r="DT24"/>
  <c r="DT23"/>
  <c r="DT22"/>
  <c r="DT21"/>
  <c r="DT20"/>
  <c r="DT19"/>
  <c r="DT18"/>
  <c r="DT17"/>
  <c r="DT16"/>
  <c r="DT15"/>
  <c r="DT14"/>
  <c r="DT13"/>
  <c r="DT12"/>
  <c r="DT11"/>
  <c r="DT10"/>
  <c r="DT9"/>
  <c r="DT8"/>
  <c r="DT7"/>
  <c r="EE6"/>
  <c r="ED6"/>
  <c r="EC6"/>
  <c r="EB6"/>
  <c r="EA6"/>
  <c r="DZ6"/>
  <c r="DY6"/>
  <c r="DX6"/>
  <c r="DW6"/>
  <c r="DV6"/>
  <c r="DU6"/>
  <c r="DT6"/>
  <c r="EG4"/>
  <c r="EG6"/>
  <c r="EG5"/>
  <c r="EF6"/>
  <c r="EF5"/>
  <c r="EF4"/>
  <c r="EE5"/>
  <c r="EE4"/>
  <c r="ED5"/>
  <c r="EC5"/>
  <c r="ED4"/>
  <c r="EC4"/>
  <c r="EB4"/>
  <c r="EB5"/>
  <c r="EA5"/>
  <c r="EA4"/>
  <c r="DZ5"/>
  <c r="DZ4"/>
  <c r="DY4"/>
  <c r="DX4"/>
  <c r="DY5"/>
  <c r="DX5"/>
  <c r="DW5"/>
  <c r="DW4"/>
  <c r="DV5"/>
  <c r="DU5"/>
  <c r="DT5"/>
  <c r="DT4"/>
  <c r="DT3"/>
  <c r="DT2"/>
  <c r="CO217"/>
  <c r="CO218"/>
  <c r="CO220"/>
  <c r="CO221"/>
  <c r="CO222"/>
  <c r="CO223"/>
  <c r="CO224"/>
  <c r="CO225"/>
  <c r="CO226"/>
  <c r="DO6"/>
  <c r="DN6"/>
  <c r="DM6"/>
  <c r="DL6"/>
  <c r="DK6"/>
  <c r="DJ6"/>
  <c r="DI6"/>
  <c r="DH6"/>
  <c r="DG6"/>
  <c r="DF6"/>
  <c r="DE6"/>
  <c r="DD6"/>
  <c r="DS6"/>
  <c r="DR6"/>
  <c r="DQ6"/>
  <c r="DP6"/>
  <c r="DS5"/>
  <c r="DR5"/>
  <c r="DQ5"/>
  <c r="DP5"/>
  <c r="DO5"/>
  <c r="DN5"/>
  <c r="DM5"/>
  <c r="DL5"/>
  <c r="DK5"/>
  <c r="DJ5"/>
  <c r="DI5"/>
  <c r="DH5"/>
  <c r="DG5"/>
  <c r="DF5"/>
  <c r="DE5"/>
  <c r="DD5"/>
  <c r="DS4"/>
  <c r="DR4"/>
  <c r="DQ4"/>
  <c r="DP4"/>
  <c r="DO4"/>
  <c r="DL4"/>
  <c r="DK4"/>
  <c r="DH4"/>
  <c r="DG4"/>
  <c r="DD4"/>
  <c r="DD2"/>
  <c r="DD3"/>
  <c r="DQ106"/>
  <c r="DN106"/>
  <c r="DM106"/>
  <c r="DL106"/>
  <c r="DK106"/>
  <c r="DJ106"/>
  <c r="DI106"/>
  <c r="DH106"/>
  <c r="DG106"/>
  <c r="DF106"/>
  <c r="DE106"/>
  <c r="DD106"/>
  <c r="DQ105"/>
  <c r="DO105"/>
  <c r="DF214" s="1"/>
  <c r="DN105"/>
  <c r="DM105"/>
  <c r="DL105"/>
  <c r="DK105"/>
  <c r="DJ105"/>
  <c r="DI105"/>
  <c r="DH105"/>
  <c r="DG105"/>
  <c r="DF105"/>
  <c r="DE105"/>
  <c r="DD105"/>
  <c r="DQ104"/>
  <c r="DO104"/>
  <c r="DF213" s="1"/>
  <c r="DN104"/>
  <c r="DM104"/>
  <c r="DL104"/>
  <c r="DK104"/>
  <c r="DJ104"/>
  <c r="DI104"/>
  <c r="DH104"/>
  <c r="DG104"/>
  <c r="DF104"/>
  <c r="DE104"/>
  <c r="DD104"/>
  <c r="DQ103"/>
  <c r="DO103"/>
  <c r="DF212" s="1"/>
  <c r="DN103"/>
  <c r="DM103"/>
  <c r="DL103"/>
  <c r="DK103"/>
  <c r="DJ103"/>
  <c r="DI103"/>
  <c r="DH103"/>
  <c r="DG103"/>
  <c r="DF103"/>
  <c r="DE103"/>
  <c r="DD103"/>
  <c r="DQ102"/>
  <c r="DN102"/>
  <c r="DM102"/>
  <c r="DL102"/>
  <c r="DK102"/>
  <c r="DJ102"/>
  <c r="DI102"/>
  <c r="DH102"/>
  <c r="DG102"/>
  <c r="DF102"/>
  <c r="DE102"/>
  <c r="DD102"/>
  <c r="DQ101"/>
  <c r="DO101"/>
  <c r="DF210" s="1"/>
  <c r="DN101"/>
  <c r="DM101"/>
  <c r="DL101"/>
  <c r="DK101"/>
  <c r="DJ101"/>
  <c r="DI101"/>
  <c r="DH101"/>
  <c r="DG101"/>
  <c r="DF101"/>
  <c r="DE101"/>
  <c r="DD101"/>
  <c r="DQ100"/>
  <c r="DO100"/>
  <c r="DF209" s="1"/>
  <c r="DN100"/>
  <c r="DM100"/>
  <c r="DL100"/>
  <c r="DK100"/>
  <c r="DJ100"/>
  <c r="DI100"/>
  <c r="DH100"/>
  <c r="DG100"/>
  <c r="DF100"/>
  <c r="DE100"/>
  <c r="DD100"/>
  <c r="DQ99"/>
  <c r="DO99"/>
  <c r="DF208" s="1"/>
  <c r="DN99"/>
  <c r="DM99"/>
  <c r="DL99"/>
  <c r="DK99"/>
  <c r="DJ99"/>
  <c r="DI99"/>
  <c r="DH99"/>
  <c r="DG99"/>
  <c r="DF99"/>
  <c r="DE99"/>
  <c r="DD99"/>
  <c r="DQ98"/>
  <c r="DN98"/>
  <c r="DM98"/>
  <c r="DL98"/>
  <c r="DK98"/>
  <c r="DJ98"/>
  <c r="DI98"/>
  <c r="DH98"/>
  <c r="DG98"/>
  <c r="DF98"/>
  <c r="DE98"/>
  <c r="DD98"/>
  <c r="DQ97"/>
  <c r="DO97"/>
  <c r="DF206" s="1"/>
  <c r="DN97"/>
  <c r="DM97"/>
  <c r="DL97"/>
  <c r="DK97"/>
  <c r="DJ97"/>
  <c r="DI97"/>
  <c r="DH97"/>
  <c r="DG97"/>
  <c r="DF97"/>
  <c r="DE97"/>
  <c r="DD97"/>
  <c r="DQ96"/>
  <c r="DO96"/>
  <c r="DF205" s="1"/>
  <c r="DN96"/>
  <c r="DM96"/>
  <c r="DL96"/>
  <c r="DK96"/>
  <c r="DJ96"/>
  <c r="DI96"/>
  <c r="DH96"/>
  <c r="DG96"/>
  <c r="DF96"/>
  <c r="DE96"/>
  <c r="DD96"/>
  <c r="DQ95"/>
  <c r="DO95"/>
  <c r="DF204" s="1"/>
  <c r="DN95"/>
  <c r="DM95"/>
  <c r="DL95"/>
  <c r="DK95"/>
  <c r="DJ95"/>
  <c r="DI95"/>
  <c r="DH95"/>
  <c r="DG95"/>
  <c r="DF95"/>
  <c r="DE95"/>
  <c r="DD95"/>
  <c r="DQ94"/>
  <c r="DN94"/>
  <c r="DM94"/>
  <c r="DL94"/>
  <c r="DK94"/>
  <c r="DJ94"/>
  <c r="DI94"/>
  <c r="DH94"/>
  <c r="DG94"/>
  <c r="DF94"/>
  <c r="DE94"/>
  <c r="DD94"/>
  <c r="DQ93"/>
  <c r="DO93"/>
  <c r="DF202" s="1"/>
  <c r="DN93"/>
  <c r="DM93"/>
  <c r="DL93"/>
  <c r="DK93"/>
  <c r="DJ93"/>
  <c r="DI93"/>
  <c r="DH93"/>
  <c r="DG93"/>
  <c r="DF93"/>
  <c r="DE93"/>
  <c r="DD93"/>
  <c r="DQ92"/>
  <c r="DO92"/>
  <c r="DF201" s="1"/>
  <c r="DN92"/>
  <c r="DM92"/>
  <c r="DL92"/>
  <c r="DK92"/>
  <c r="DJ92"/>
  <c r="DI92"/>
  <c r="DH92"/>
  <c r="DG92"/>
  <c r="DF92"/>
  <c r="DE92"/>
  <c r="DD92"/>
  <c r="DQ91"/>
  <c r="DO91"/>
  <c r="DF200" s="1"/>
  <c r="DN91"/>
  <c r="DM91"/>
  <c r="DL91"/>
  <c r="DK91"/>
  <c r="DJ91"/>
  <c r="DI91"/>
  <c r="DH91"/>
  <c r="DG91"/>
  <c r="DF91"/>
  <c r="DE91"/>
  <c r="DD91"/>
  <c r="DQ90"/>
  <c r="DN90"/>
  <c r="DM90"/>
  <c r="DL90"/>
  <c r="DK90"/>
  <c r="DJ90"/>
  <c r="DI90"/>
  <c r="DH90"/>
  <c r="DG90"/>
  <c r="DF90"/>
  <c r="DE90"/>
  <c r="DD90"/>
  <c r="DQ89"/>
  <c r="DO89"/>
  <c r="DF198" s="1"/>
  <c r="DN89"/>
  <c r="DM89"/>
  <c r="DL89"/>
  <c r="DK89"/>
  <c r="DJ89"/>
  <c r="DI89"/>
  <c r="DH89"/>
  <c r="DG89"/>
  <c r="DF89"/>
  <c r="DE89"/>
  <c r="DD89"/>
  <c r="DQ88"/>
  <c r="DO88"/>
  <c r="DF197" s="1"/>
  <c r="DN88"/>
  <c r="DM88"/>
  <c r="DL88"/>
  <c r="DK88"/>
  <c r="DJ88"/>
  <c r="DI88"/>
  <c r="DH88"/>
  <c r="DG88"/>
  <c r="DF88"/>
  <c r="DE88"/>
  <c r="DD88"/>
  <c r="DQ87"/>
  <c r="DO87"/>
  <c r="DF196" s="1"/>
  <c r="DN87"/>
  <c r="DM87"/>
  <c r="DL87"/>
  <c r="DK87"/>
  <c r="DJ87"/>
  <c r="DI87"/>
  <c r="DH87"/>
  <c r="DG87"/>
  <c r="DF87"/>
  <c r="DE87"/>
  <c r="DD87"/>
  <c r="DQ86"/>
  <c r="DN86"/>
  <c r="DM86"/>
  <c r="DL86"/>
  <c r="DK86"/>
  <c r="DJ86"/>
  <c r="DI86"/>
  <c r="DH86"/>
  <c r="DG86"/>
  <c r="DF86"/>
  <c r="DE86"/>
  <c r="DD86"/>
  <c r="DQ85"/>
  <c r="DO85"/>
  <c r="DF194" s="1"/>
  <c r="DN85"/>
  <c r="DM85"/>
  <c r="DL85"/>
  <c r="DK85"/>
  <c r="DJ85"/>
  <c r="DI85"/>
  <c r="DH85"/>
  <c r="DG85"/>
  <c r="DF85"/>
  <c r="DE85"/>
  <c r="DD85"/>
  <c r="DQ84"/>
  <c r="DO84"/>
  <c r="DF193" s="1"/>
  <c r="DN84"/>
  <c r="DM84"/>
  <c r="DL84"/>
  <c r="DK84"/>
  <c r="DJ84"/>
  <c r="DI84"/>
  <c r="DH84"/>
  <c r="DG84"/>
  <c r="DF84"/>
  <c r="DE84"/>
  <c r="DD84"/>
  <c r="DQ83"/>
  <c r="DO83"/>
  <c r="DF192" s="1"/>
  <c r="DN83"/>
  <c r="DM83"/>
  <c r="DL83"/>
  <c r="DK83"/>
  <c r="DJ83"/>
  <c r="DI83"/>
  <c r="DH83"/>
  <c r="DG83"/>
  <c r="DF83"/>
  <c r="DE83"/>
  <c r="DD83"/>
  <c r="DQ82"/>
  <c r="DN82"/>
  <c r="DM82"/>
  <c r="DL82"/>
  <c r="DK82"/>
  <c r="DJ82"/>
  <c r="DI82"/>
  <c r="DH82"/>
  <c r="DG82"/>
  <c r="DF82"/>
  <c r="DE82"/>
  <c r="DD82"/>
  <c r="DQ81"/>
  <c r="DO81"/>
  <c r="DF190" s="1"/>
  <c r="DN81"/>
  <c r="DM81"/>
  <c r="DL81"/>
  <c r="DK81"/>
  <c r="DJ81"/>
  <c r="DI81"/>
  <c r="DH81"/>
  <c r="DG81"/>
  <c r="DF81"/>
  <c r="DE81"/>
  <c r="DD81"/>
  <c r="DQ80"/>
  <c r="DO80"/>
  <c r="DF189" s="1"/>
  <c r="DN80"/>
  <c r="DM80"/>
  <c r="DL80"/>
  <c r="DK80"/>
  <c r="DJ80"/>
  <c r="DI80"/>
  <c r="DH80"/>
  <c r="DG80"/>
  <c r="DF80"/>
  <c r="DE80"/>
  <c r="DD80"/>
  <c r="DQ79"/>
  <c r="DO79"/>
  <c r="DF188" s="1"/>
  <c r="DN79"/>
  <c r="DM79"/>
  <c r="DL79"/>
  <c r="DK79"/>
  <c r="DJ79"/>
  <c r="DI79"/>
  <c r="DH79"/>
  <c r="DG79"/>
  <c r="DF79"/>
  <c r="DE79"/>
  <c r="DD79"/>
  <c r="DQ78"/>
  <c r="DN78"/>
  <c r="DM78"/>
  <c r="DL78"/>
  <c r="DK78"/>
  <c r="DJ78"/>
  <c r="DI78"/>
  <c r="DH78"/>
  <c r="DG78"/>
  <c r="DF78"/>
  <c r="DE78"/>
  <c r="DD78"/>
  <c r="DQ77"/>
  <c r="DO77"/>
  <c r="DF186" s="1"/>
  <c r="DN77"/>
  <c r="DM77"/>
  <c r="DL77"/>
  <c r="DK77"/>
  <c r="DJ77"/>
  <c r="DI77"/>
  <c r="DH77"/>
  <c r="DG77"/>
  <c r="DF77"/>
  <c r="DE77"/>
  <c r="DD77"/>
  <c r="DQ76"/>
  <c r="DO76"/>
  <c r="DF185" s="1"/>
  <c r="DN76"/>
  <c r="DM76"/>
  <c r="DL76"/>
  <c r="DK76"/>
  <c r="DJ76"/>
  <c r="DI76"/>
  <c r="DH76"/>
  <c r="DG76"/>
  <c r="DF76"/>
  <c r="DE76"/>
  <c r="DD76"/>
  <c r="DQ75"/>
  <c r="DO75"/>
  <c r="DF184" s="1"/>
  <c r="DN75"/>
  <c r="DM75"/>
  <c r="DL75"/>
  <c r="DK75"/>
  <c r="DJ75"/>
  <c r="DI75"/>
  <c r="DH75"/>
  <c r="DG75"/>
  <c r="DF75"/>
  <c r="DE75"/>
  <c r="DD75"/>
  <c r="DQ74"/>
  <c r="DN74"/>
  <c r="DM74"/>
  <c r="DL74"/>
  <c r="DK74"/>
  <c r="DJ74"/>
  <c r="DI74"/>
  <c r="DH74"/>
  <c r="DG74"/>
  <c r="DF74"/>
  <c r="DE74"/>
  <c r="DD74"/>
  <c r="DQ73"/>
  <c r="DO73"/>
  <c r="DF182" s="1"/>
  <c r="DN73"/>
  <c r="DM73"/>
  <c r="DL73"/>
  <c r="DK73"/>
  <c r="DJ73"/>
  <c r="DI73"/>
  <c r="DH73"/>
  <c r="DG73"/>
  <c r="DF73"/>
  <c r="DE73"/>
  <c r="DD73"/>
  <c r="DQ72"/>
  <c r="DO72"/>
  <c r="DF181" s="1"/>
  <c r="DN72"/>
  <c r="DM72"/>
  <c r="DL72"/>
  <c r="DK72"/>
  <c r="DJ72"/>
  <c r="DI72"/>
  <c r="DH72"/>
  <c r="DG72"/>
  <c r="DF72"/>
  <c r="DE72"/>
  <c r="DD72"/>
  <c r="DQ71"/>
  <c r="DO71"/>
  <c r="DF180" s="1"/>
  <c r="DN71"/>
  <c r="DM71"/>
  <c r="DL71"/>
  <c r="DK71"/>
  <c r="DJ71"/>
  <c r="DI71"/>
  <c r="DH71"/>
  <c r="DG71"/>
  <c r="DF71"/>
  <c r="DE71"/>
  <c r="DD71"/>
  <c r="DQ70"/>
  <c r="DN70"/>
  <c r="DM70"/>
  <c r="DL70"/>
  <c r="DK70"/>
  <c r="DJ70"/>
  <c r="DI70"/>
  <c r="DH70"/>
  <c r="DG70"/>
  <c r="DF70"/>
  <c r="DE70"/>
  <c r="DD70"/>
  <c r="DQ69"/>
  <c r="DO69"/>
  <c r="DF178" s="1"/>
  <c r="DN69"/>
  <c r="DM69"/>
  <c r="DL69"/>
  <c r="DK69"/>
  <c r="DJ69"/>
  <c r="DI69"/>
  <c r="DH69"/>
  <c r="DG69"/>
  <c r="DF69"/>
  <c r="DE69"/>
  <c r="DD69"/>
  <c r="DQ68"/>
  <c r="DO68"/>
  <c r="DF177" s="1"/>
  <c r="DN68"/>
  <c r="DM68"/>
  <c r="DL68"/>
  <c r="DK68"/>
  <c r="DJ68"/>
  <c r="DI68"/>
  <c r="DH68"/>
  <c r="DG68"/>
  <c r="DF68"/>
  <c r="DE68"/>
  <c r="DD68"/>
  <c r="DQ67"/>
  <c r="DO67"/>
  <c r="DF176" s="1"/>
  <c r="DN67"/>
  <c r="DM67"/>
  <c r="DL67"/>
  <c r="DK67"/>
  <c r="DJ67"/>
  <c r="DI67"/>
  <c r="DH67"/>
  <c r="DG67"/>
  <c r="DF67"/>
  <c r="DE67"/>
  <c r="DD67"/>
  <c r="DQ66"/>
  <c r="DN66"/>
  <c r="DM66"/>
  <c r="DL66"/>
  <c r="DK66"/>
  <c r="DJ66"/>
  <c r="DI66"/>
  <c r="DH66"/>
  <c r="DG66"/>
  <c r="DF66"/>
  <c r="DE66"/>
  <c r="DD66"/>
  <c r="DQ65"/>
  <c r="DO65"/>
  <c r="DF174" s="1"/>
  <c r="DN65"/>
  <c r="DM65"/>
  <c r="DL65"/>
  <c r="DK65"/>
  <c r="DJ65"/>
  <c r="DI65"/>
  <c r="DH65"/>
  <c r="DG65"/>
  <c r="DF65"/>
  <c r="DE65"/>
  <c r="DD65"/>
  <c r="DQ64"/>
  <c r="DO64"/>
  <c r="DF173" s="1"/>
  <c r="DN64"/>
  <c r="DM64"/>
  <c r="DL64"/>
  <c r="DK64"/>
  <c r="DJ64"/>
  <c r="DI64"/>
  <c r="DH64"/>
  <c r="DG64"/>
  <c r="DF64"/>
  <c r="DE64"/>
  <c r="DD64"/>
  <c r="DQ63"/>
  <c r="DO63"/>
  <c r="DF172" s="1"/>
  <c r="DN63"/>
  <c r="DM63"/>
  <c r="DL63"/>
  <c r="DK63"/>
  <c r="DJ63"/>
  <c r="DI63"/>
  <c r="DH63"/>
  <c r="DG63"/>
  <c r="DF63"/>
  <c r="DE63"/>
  <c r="DD63"/>
  <c r="DQ62"/>
  <c r="DN62"/>
  <c r="DM62"/>
  <c r="DL62"/>
  <c r="DK62"/>
  <c r="DJ62"/>
  <c r="DI62"/>
  <c r="DH62"/>
  <c r="DG62"/>
  <c r="DF62"/>
  <c r="DE62"/>
  <c r="DD62"/>
  <c r="DQ61"/>
  <c r="DO61"/>
  <c r="DF170" s="1"/>
  <c r="DN61"/>
  <c r="DM61"/>
  <c r="DL61"/>
  <c r="DK61"/>
  <c r="DJ61"/>
  <c r="DI61"/>
  <c r="DH61"/>
  <c r="DG61"/>
  <c r="DF61"/>
  <c r="DE61"/>
  <c r="DD61"/>
  <c r="DQ60"/>
  <c r="DO60"/>
  <c r="DF169" s="1"/>
  <c r="DN60"/>
  <c r="DM60"/>
  <c r="DL60"/>
  <c r="DK60"/>
  <c r="DJ60"/>
  <c r="DI60"/>
  <c r="DH60"/>
  <c r="DG60"/>
  <c r="DF60"/>
  <c r="DE60"/>
  <c r="DD60"/>
  <c r="DQ59"/>
  <c r="DO59"/>
  <c r="DF168" s="1"/>
  <c r="DN59"/>
  <c r="DM59"/>
  <c r="DL59"/>
  <c r="DK59"/>
  <c r="DJ59"/>
  <c r="DI59"/>
  <c r="DH59"/>
  <c r="DG59"/>
  <c r="DF59"/>
  <c r="DE59"/>
  <c r="DD59"/>
  <c r="DQ58"/>
  <c r="DN58"/>
  <c r="DM58"/>
  <c r="DL58"/>
  <c r="DK58"/>
  <c r="DJ58"/>
  <c r="DI58"/>
  <c r="DH58"/>
  <c r="DG58"/>
  <c r="DF58"/>
  <c r="DE58"/>
  <c r="DD58"/>
  <c r="DQ57"/>
  <c r="DO57"/>
  <c r="DF166" s="1"/>
  <c r="DN57"/>
  <c r="DM57"/>
  <c r="DL57"/>
  <c r="DK57"/>
  <c r="DJ57"/>
  <c r="DI57"/>
  <c r="DH57"/>
  <c r="DG57"/>
  <c r="DF57"/>
  <c r="DE57"/>
  <c r="DD57"/>
  <c r="DQ56"/>
  <c r="DO56"/>
  <c r="DF165" s="1"/>
  <c r="DN56"/>
  <c r="DM56"/>
  <c r="DL56"/>
  <c r="DK56"/>
  <c r="DJ56"/>
  <c r="DI56"/>
  <c r="DH56"/>
  <c r="DG56"/>
  <c r="DF56"/>
  <c r="DE56"/>
  <c r="DD56"/>
  <c r="DQ55"/>
  <c r="DO55"/>
  <c r="DF164" s="1"/>
  <c r="DN55"/>
  <c r="DM55"/>
  <c r="DL55"/>
  <c r="DK55"/>
  <c r="DJ55"/>
  <c r="DI55"/>
  <c r="DH55"/>
  <c r="DG55"/>
  <c r="DF55"/>
  <c r="DE55"/>
  <c r="DD55"/>
  <c r="DQ54"/>
  <c r="DN54"/>
  <c r="DM54"/>
  <c r="DL54"/>
  <c r="DK54"/>
  <c r="DJ54"/>
  <c r="DI54"/>
  <c r="DH54"/>
  <c r="DG54"/>
  <c r="DF54"/>
  <c r="DE54"/>
  <c r="DD54"/>
  <c r="DQ53"/>
  <c r="DO53"/>
  <c r="DF162" s="1"/>
  <c r="DN53"/>
  <c r="DM53"/>
  <c r="DL53"/>
  <c r="DK53"/>
  <c r="DJ53"/>
  <c r="DI53"/>
  <c r="DH53"/>
  <c r="DG53"/>
  <c r="DF53"/>
  <c r="DE53"/>
  <c r="DD53"/>
  <c r="DQ52"/>
  <c r="DO52"/>
  <c r="DF161" s="1"/>
  <c r="DN52"/>
  <c r="DM52"/>
  <c r="DL52"/>
  <c r="DK52"/>
  <c r="DJ52"/>
  <c r="DI52"/>
  <c r="DH52"/>
  <c r="DG52"/>
  <c r="DF52"/>
  <c r="DE52"/>
  <c r="DD52"/>
  <c r="DQ51"/>
  <c r="DO51"/>
  <c r="DF160" s="1"/>
  <c r="DN51"/>
  <c r="DM51"/>
  <c r="DL51"/>
  <c r="DK51"/>
  <c r="DJ51"/>
  <c r="DI51"/>
  <c r="DH51"/>
  <c r="DG51"/>
  <c r="DF51"/>
  <c r="DE51"/>
  <c r="DD51"/>
  <c r="DQ50"/>
  <c r="DN50"/>
  <c r="DM50"/>
  <c r="DL50"/>
  <c r="DK50"/>
  <c r="DJ50"/>
  <c r="DI50"/>
  <c r="DH50"/>
  <c r="DG50"/>
  <c r="DF50"/>
  <c r="DE50"/>
  <c r="DD50"/>
  <c r="DQ49"/>
  <c r="DO49"/>
  <c r="DF158" s="1"/>
  <c r="DN49"/>
  <c r="DM49"/>
  <c r="DL49"/>
  <c r="DK49"/>
  <c r="DJ49"/>
  <c r="DI49"/>
  <c r="DH49"/>
  <c r="DG49"/>
  <c r="DF49"/>
  <c r="DE49"/>
  <c r="DD49"/>
  <c r="DQ48"/>
  <c r="DO48"/>
  <c r="DF157" s="1"/>
  <c r="DN48"/>
  <c r="DM48"/>
  <c r="DL48"/>
  <c r="DK48"/>
  <c r="DJ48"/>
  <c r="DI48"/>
  <c r="DH48"/>
  <c r="DG48"/>
  <c r="DF48"/>
  <c r="DE48"/>
  <c r="DD48"/>
  <c r="DQ47"/>
  <c r="DO47"/>
  <c r="DF156" s="1"/>
  <c r="DN47"/>
  <c r="DM47"/>
  <c r="DL47"/>
  <c r="DK47"/>
  <c r="DJ47"/>
  <c r="DI47"/>
  <c r="DH47"/>
  <c r="DG47"/>
  <c r="DF47"/>
  <c r="DE47"/>
  <c r="DD47"/>
  <c r="DQ46"/>
  <c r="DN46"/>
  <c r="DM46"/>
  <c r="DL46"/>
  <c r="DK46"/>
  <c r="DJ46"/>
  <c r="DI46"/>
  <c r="DH46"/>
  <c r="DG46"/>
  <c r="DF46"/>
  <c r="DE46"/>
  <c r="DD46"/>
  <c r="DQ45"/>
  <c r="DO45"/>
  <c r="DF154" s="1"/>
  <c r="DN45"/>
  <c r="DM45"/>
  <c r="DL45"/>
  <c r="DK45"/>
  <c r="DJ45"/>
  <c r="DI45"/>
  <c r="DH45"/>
  <c r="DG45"/>
  <c r="DF45"/>
  <c r="DE45"/>
  <c r="DD45"/>
  <c r="DQ44"/>
  <c r="DO44"/>
  <c r="DF153" s="1"/>
  <c r="DN44"/>
  <c r="DM44"/>
  <c r="DL44"/>
  <c r="DK44"/>
  <c r="DJ44"/>
  <c r="DI44"/>
  <c r="DH44"/>
  <c r="DG44"/>
  <c r="DF44"/>
  <c r="DE44"/>
  <c r="DD44"/>
  <c r="DQ43"/>
  <c r="DO43"/>
  <c r="DF152" s="1"/>
  <c r="DN43"/>
  <c r="DM43"/>
  <c r="DL43"/>
  <c r="DK43"/>
  <c r="DJ43"/>
  <c r="DI43"/>
  <c r="DH43"/>
  <c r="DG43"/>
  <c r="DF43"/>
  <c r="DE43"/>
  <c r="DD43"/>
  <c r="DQ42"/>
  <c r="DN42"/>
  <c r="DM42"/>
  <c r="DL42"/>
  <c r="DK42"/>
  <c r="DJ42"/>
  <c r="DI42"/>
  <c r="DH42"/>
  <c r="DG42"/>
  <c r="DF42"/>
  <c r="DE42"/>
  <c r="DD42"/>
  <c r="DQ41"/>
  <c r="DO41"/>
  <c r="DF150" s="1"/>
  <c r="DN41"/>
  <c r="DM41"/>
  <c r="DL41"/>
  <c r="DK41"/>
  <c r="DJ41"/>
  <c r="DI41"/>
  <c r="DH41"/>
  <c r="DG41"/>
  <c r="DF41"/>
  <c r="DE41"/>
  <c r="DD41"/>
  <c r="DQ40"/>
  <c r="DO40"/>
  <c r="DF149" s="1"/>
  <c r="DN40"/>
  <c r="DM40"/>
  <c r="DL40"/>
  <c r="DK40"/>
  <c r="DJ40"/>
  <c r="DI40"/>
  <c r="DH40"/>
  <c r="DG40"/>
  <c r="DF40"/>
  <c r="DE40"/>
  <c r="DD40"/>
  <c r="DQ39"/>
  <c r="DO39"/>
  <c r="DF148" s="1"/>
  <c r="DN39"/>
  <c r="DM39"/>
  <c r="DL39"/>
  <c r="DK39"/>
  <c r="DJ39"/>
  <c r="DI39"/>
  <c r="DH39"/>
  <c r="DG39"/>
  <c r="DF39"/>
  <c r="DE39"/>
  <c r="DD39"/>
  <c r="DQ38"/>
  <c r="DN38"/>
  <c r="DM38"/>
  <c r="DL38"/>
  <c r="DK38"/>
  <c r="DJ38"/>
  <c r="DI38"/>
  <c r="DH38"/>
  <c r="DG38"/>
  <c r="DF38"/>
  <c r="DE38"/>
  <c r="DD38"/>
  <c r="DQ37"/>
  <c r="DO37"/>
  <c r="DF146" s="1"/>
  <c r="DN37"/>
  <c r="DM37"/>
  <c r="DL37"/>
  <c r="DK37"/>
  <c r="DJ37"/>
  <c r="DI37"/>
  <c r="DH37"/>
  <c r="DG37"/>
  <c r="DF37"/>
  <c r="DE37"/>
  <c r="DD37"/>
  <c r="DQ36"/>
  <c r="DO36"/>
  <c r="DF145" s="1"/>
  <c r="DN36"/>
  <c r="DM36"/>
  <c r="DL36"/>
  <c r="DK36"/>
  <c r="DJ36"/>
  <c r="DI36"/>
  <c r="DH36"/>
  <c r="DG36"/>
  <c r="DF36"/>
  <c r="DE36"/>
  <c r="DD36"/>
  <c r="DQ35"/>
  <c r="DO35"/>
  <c r="DF144" s="1"/>
  <c r="DN35"/>
  <c r="DM35"/>
  <c r="DL35"/>
  <c r="DK35"/>
  <c r="DJ35"/>
  <c r="DI35"/>
  <c r="DH35"/>
  <c r="DG35"/>
  <c r="DF35"/>
  <c r="DE35"/>
  <c r="DD35"/>
  <c r="DQ34"/>
  <c r="DN34"/>
  <c r="DM34"/>
  <c r="DL34"/>
  <c r="DK34"/>
  <c r="DJ34"/>
  <c r="DI34"/>
  <c r="DH34"/>
  <c r="DG34"/>
  <c r="DF34"/>
  <c r="DE34"/>
  <c r="DD34"/>
  <c r="DQ33"/>
  <c r="DO33"/>
  <c r="DF142" s="1"/>
  <c r="DN33"/>
  <c r="DM33"/>
  <c r="DL33"/>
  <c r="DK33"/>
  <c r="DJ33"/>
  <c r="DI33"/>
  <c r="DH33"/>
  <c r="DG33"/>
  <c r="DF33"/>
  <c r="DE33"/>
  <c r="DD33"/>
  <c r="DQ32"/>
  <c r="DO32"/>
  <c r="DF141" s="1"/>
  <c r="DN32"/>
  <c r="DM32"/>
  <c r="DL32"/>
  <c r="DK32"/>
  <c r="DJ32"/>
  <c r="DI32"/>
  <c r="DH32"/>
  <c r="DG32"/>
  <c r="DF32"/>
  <c r="DE32"/>
  <c r="DD32"/>
  <c r="DQ31"/>
  <c r="DO31"/>
  <c r="DF140" s="1"/>
  <c r="DN31"/>
  <c r="DM31"/>
  <c r="DL31"/>
  <c r="DK31"/>
  <c r="DJ31"/>
  <c r="DI31"/>
  <c r="DH31"/>
  <c r="DG31"/>
  <c r="DF31"/>
  <c r="DE31"/>
  <c r="DD31"/>
  <c r="DQ30"/>
  <c r="DN30"/>
  <c r="DM30"/>
  <c r="DL30"/>
  <c r="DK30"/>
  <c r="DJ30"/>
  <c r="DI30"/>
  <c r="DH30"/>
  <c r="DG30"/>
  <c r="DF30"/>
  <c r="DE30"/>
  <c r="DD30"/>
  <c r="DQ29"/>
  <c r="DO29"/>
  <c r="DF138" s="1"/>
  <c r="DN29"/>
  <c r="DM29"/>
  <c r="DL29"/>
  <c r="DK29"/>
  <c r="DJ29"/>
  <c r="DI29"/>
  <c r="DH29"/>
  <c r="DG29"/>
  <c r="DF29"/>
  <c r="DE29"/>
  <c r="DD29"/>
  <c r="DQ28"/>
  <c r="DO28"/>
  <c r="DF137" s="1"/>
  <c r="DN28"/>
  <c r="DM28"/>
  <c r="DL28"/>
  <c r="DK28"/>
  <c r="DJ28"/>
  <c r="DI28"/>
  <c r="DH28"/>
  <c r="DG28"/>
  <c r="DF28"/>
  <c r="DE28"/>
  <c r="DD28"/>
  <c r="DQ27"/>
  <c r="DO27"/>
  <c r="DF136" s="1"/>
  <c r="DN27"/>
  <c r="DM27"/>
  <c r="DL27"/>
  <c r="DK27"/>
  <c r="DJ27"/>
  <c r="DI27"/>
  <c r="DH27"/>
  <c r="DG27"/>
  <c r="DF27"/>
  <c r="DE27"/>
  <c r="DD27"/>
  <c r="DQ26"/>
  <c r="DN26"/>
  <c r="DM26"/>
  <c r="DL26"/>
  <c r="DK26"/>
  <c r="DJ26"/>
  <c r="DI26"/>
  <c r="DH26"/>
  <c r="DG26"/>
  <c r="DF26"/>
  <c r="DE26"/>
  <c r="DD26"/>
  <c r="DQ25"/>
  <c r="DO25"/>
  <c r="DF134" s="1"/>
  <c r="DN25"/>
  <c r="DM25"/>
  <c r="DL25"/>
  <c r="DK25"/>
  <c r="DJ25"/>
  <c r="DI25"/>
  <c r="DH25"/>
  <c r="DG25"/>
  <c r="DF25"/>
  <c r="DE25"/>
  <c r="DD25"/>
  <c r="DQ24"/>
  <c r="DO24"/>
  <c r="DF133" s="1"/>
  <c r="DN24"/>
  <c r="DM24"/>
  <c r="DL24"/>
  <c r="DK24"/>
  <c r="DJ24"/>
  <c r="DI24"/>
  <c r="DH24"/>
  <c r="DG24"/>
  <c r="DF24"/>
  <c r="DE24"/>
  <c r="DD24"/>
  <c r="DQ23"/>
  <c r="DO23"/>
  <c r="DF132" s="1"/>
  <c r="DN23"/>
  <c r="DM23"/>
  <c r="DL23"/>
  <c r="DK23"/>
  <c r="DJ23"/>
  <c r="DI23"/>
  <c r="DH23"/>
  <c r="DG23"/>
  <c r="DF23"/>
  <c r="DE23"/>
  <c r="DD23"/>
  <c r="DQ22"/>
  <c r="DN22"/>
  <c r="DM22"/>
  <c r="DL22"/>
  <c r="DK22"/>
  <c r="DJ22"/>
  <c r="DI22"/>
  <c r="DH22"/>
  <c r="DG22"/>
  <c r="DF22"/>
  <c r="DE22"/>
  <c r="DD22"/>
  <c r="DQ21"/>
  <c r="DO21"/>
  <c r="DF130" s="1"/>
  <c r="DN21"/>
  <c r="DM21"/>
  <c r="DL21"/>
  <c r="DK21"/>
  <c r="DJ21"/>
  <c r="DI21"/>
  <c r="DH21"/>
  <c r="DG21"/>
  <c r="DF21"/>
  <c r="DE21"/>
  <c r="DD21"/>
  <c r="DQ20"/>
  <c r="DO20"/>
  <c r="DF129" s="1"/>
  <c r="DN20"/>
  <c r="DM20"/>
  <c r="DL20"/>
  <c r="DK20"/>
  <c r="DJ20"/>
  <c r="DI20"/>
  <c r="DH20"/>
  <c r="DG20"/>
  <c r="DF20"/>
  <c r="DE20"/>
  <c r="DD20"/>
  <c r="DQ19"/>
  <c r="DO19"/>
  <c r="DF128" s="1"/>
  <c r="DN19"/>
  <c r="DM19"/>
  <c r="DL19"/>
  <c r="DK19"/>
  <c r="DJ19"/>
  <c r="DI19"/>
  <c r="DH19"/>
  <c r="DG19"/>
  <c r="DF19"/>
  <c r="DE19"/>
  <c r="DD19"/>
  <c r="DQ18"/>
  <c r="DN18"/>
  <c r="DM18"/>
  <c r="DL18"/>
  <c r="DK18"/>
  <c r="DJ18"/>
  <c r="DI18"/>
  <c r="DH18"/>
  <c r="DG18"/>
  <c r="DF18"/>
  <c r="DE18"/>
  <c r="DD18"/>
  <c r="DQ17"/>
  <c r="DO17"/>
  <c r="DF126" s="1"/>
  <c r="DN17"/>
  <c r="DM17"/>
  <c r="DL17"/>
  <c r="DK17"/>
  <c r="DJ17"/>
  <c r="DI17"/>
  <c r="DH17"/>
  <c r="DG17"/>
  <c r="DF17"/>
  <c r="DE17"/>
  <c r="DD17"/>
  <c r="DQ16"/>
  <c r="DO16"/>
  <c r="DF125" s="1"/>
  <c r="DN16"/>
  <c r="DM16"/>
  <c r="DL16"/>
  <c r="DK16"/>
  <c r="DJ16"/>
  <c r="DI16"/>
  <c r="DH16"/>
  <c r="DG16"/>
  <c r="DF16"/>
  <c r="DE16"/>
  <c r="DD16"/>
  <c r="DQ15"/>
  <c r="DO15"/>
  <c r="DF124" s="1"/>
  <c r="DN15"/>
  <c r="DM15"/>
  <c r="DL15"/>
  <c r="DK15"/>
  <c r="DJ15"/>
  <c r="DI15"/>
  <c r="DH15"/>
  <c r="DG15"/>
  <c r="DF15"/>
  <c r="DE15"/>
  <c r="DD15"/>
  <c r="DQ14"/>
  <c r="DN14"/>
  <c r="DM14"/>
  <c r="DL14"/>
  <c r="DK14"/>
  <c r="DJ14"/>
  <c r="DI14"/>
  <c r="DH14"/>
  <c r="DG14"/>
  <c r="DF14"/>
  <c r="DE14"/>
  <c r="DD14"/>
  <c r="DQ13"/>
  <c r="DO13"/>
  <c r="DF122" s="1"/>
  <c r="DN13"/>
  <c r="DM13"/>
  <c r="DL13"/>
  <c r="DK13"/>
  <c r="DJ13"/>
  <c r="DI13"/>
  <c r="DH13"/>
  <c r="DG13"/>
  <c r="DF13"/>
  <c r="DE13"/>
  <c r="DD13"/>
  <c r="DQ12"/>
  <c r="DO12"/>
  <c r="DF121" s="1"/>
  <c r="DN12"/>
  <c r="DM12"/>
  <c r="DL12"/>
  <c r="DK12"/>
  <c r="DJ12"/>
  <c r="DI12"/>
  <c r="DH12"/>
  <c r="DG12"/>
  <c r="DF12"/>
  <c r="DE12"/>
  <c r="DD12"/>
  <c r="DQ11"/>
  <c r="DO11"/>
  <c r="DF120" s="1"/>
  <c r="DN11"/>
  <c r="DM11"/>
  <c r="DL11"/>
  <c r="DK11"/>
  <c r="DJ11"/>
  <c r="DI11"/>
  <c r="DH11"/>
  <c r="DG11"/>
  <c r="DF11"/>
  <c r="DE11"/>
  <c r="DD11"/>
  <c r="DQ10"/>
  <c r="DN10"/>
  <c r="DM10"/>
  <c r="DL10"/>
  <c r="DK10"/>
  <c r="DJ10"/>
  <c r="DI10"/>
  <c r="DH10"/>
  <c r="DG10"/>
  <c r="DF10"/>
  <c r="DE10"/>
  <c r="DD10"/>
  <c r="DQ9"/>
  <c r="DO9"/>
  <c r="DF118" s="1"/>
  <c r="DN9"/>
  <c r="DM9"/>
  <c r="DL9"/>
  <c r="DK9"/>
  <c r="DJ9"/>
  <c r="DI9"/>
  <c r="DH9"/>
  <c r="DG9"/>
  <c r="DF9"/>
  <c r="DE9"/>
  <c r="DD9"/>
  <c r="DQ8"/>
  <c r="DO8"/>
  <c r="DF117" s="1"/>
  <c r="DN8"/>
  <c r="DM8"/>
  <c r="DL8"/>
  <c r="DK8"/>
  <c r="DJ8"/>
  <c r="DI8"/>
  <c r="DH8"/>
  <c r="DG8"/>
  <c r="DF8"/>
  <c r="DE8"/>
  <c r="DD8"/>
  <c r="DQ7"/>
  <c r="DO7"/>
  <c r="DN7"/>
  <c r="DM7"/>
  <c r="DL7"/>
  <c r="DK7"/>
  <c r="DJ7"/>
  <c r="DI7"/>
  <c r="DH7"/>
  <c r="DG7"/>
  <c r="DF7"/>
  <c r="DE7"/>
  <c r="DD7"/>
  <c r="CZ106"/>
  <c r="CW106"/>
  <c r="CV106"/>
  <c r="CU106"/>
  <c r="CT106"/>
  <c r="CS106"/>
  <c r="CR106"/>
  <c r="CQ106"/>
  <c r="CP106"/>
  <c r="CO106"/>
  <c r="CN106"/>
  <c r="CM106"/>
  <c r="CZ105"/>
  <c r="CX105"/>
  <c r="CO214" s="1"/>
  <c r="CW105"/>
  <c r="CV105"/>
  <c r="CU105"/>
  <c r="CT105"/>
  <c r="CS105"/>
  <c r="CR105"/>
  <c r="CQ105"/>
  <c r="CP105"/>
  <c r="CO105"/>
  <c r="CN105"/>
  <c r="CM105"/>
  <c r="CZ104"/>
  <c r="CX104"/>
  <c r="CO213" s="1"/>
  <c r="CW104"/>
  <c r="CV104"/>
  <c r="CU104"/>
  <c r="CT104"/>
  <c r="CS104"/>
  <c r="CR104"/>
  <c r="CQ104"/>
  <c r="CP104"/>
  <c r="CO104"/>
  <c r="CN104"/>
  <c r="CM104"/>
  <c r="CZ103"/>
  <c r="CX103"/>
  <c r="CO212" s="1"/>
  <c r="CW103"/>
  <c r="CV103"/>
  <c r="CU103"/>
  <c r="CT103"/>
  <c r="CS103"/>
  <c r="CR103"/>
  <c r="CQ103"/>
  <c r="CP103"/>
  <c r="CO103"/>
  <c r="CN103"/>
  <c r="CM103"/>
  <c r="CZ102"/>
  <c r="CW102"/>
  <c r="CV102"/>
  <c r="CU102"/>
  <c r="CT102"/>
  <c r="CS102"/>
  <c r="CR102"/>
  <c r="CQ102"/>
  <c r="CP102"/>
  <c r="CO102"/>
  <c r="CN102"/>
  <c r="CM102"/>
  <c r="CZ101"/>
  <c r="CX101"/>
  <c r="CO210" s="1"/>
  <c r="CW101"/>
  <c r="CV101"/>
  <c r="CU101"/>
  <c r="CT101"/>
  <c r="CS101"/>
  <c r="CR101"/>
  <c r="CQ101"/>
  <c r="CP101"/>
  <c r="CO101"/>
  <c r="CN101"/>
  <c r="CM101"/>
  <c r="CZ100"/>
  <c r="CX100"/>
  <c r="CO209" s="1"/>
  <c r="CW100"/>
  <c r="CV100"/>
  <c r="CU100"/>
  <c r="CT100"/>
  <c r="CS100"/>
  <c r="CR100"/>
  <c r="CQ100"/>
  <c r="CP100"/>
  <c r="CO100"/>
  <c r="CN100"/>
  <c r="CM100"/>
  <c r="CZ99"/>
  <c r="CX99"/>
  <c r="CO208" s="1"/>
  <c r="CW99"/>
  <c r="CV99"/>
  <c r="CU99"/>
  <c r="CT99"/>
  <c r="CS99"/>
  <c r="CR99"/>
  <c r="CQ99"/>
  <c r="CP99"/>
  <c r="CO99"/>
  <c r="CN99"/>
  <c r="CM99"/>
  <c r="CZ98"/>
  <c r="CW98"/>
  <c r="CV98"/>
  <c r="CU98"/>
  <c r="CT98"/>
  <c r="CS98"/>
  <c r="CR98"/>
  <c r="CQ98"/>
  <c r="CP98"/>
  <c r="CO98"/>
  <c r="CN98"/>
  <c r="CM98"/>
  <c r="CZ97"/>
  <c r="CX97"/>
  <c r="CO206" s="1"/>
  <c r="CW97"/>
  <c r="CV97"/>
  <c r="CU97"/>
  <c r="CT97"/>
  <c r="CS97"/>
  <c r="CR97"/>
  <c r="CQ97"/>
  <c r="CP97"/>
  <c r="CO97"/>
  <c r="CN97"/>
  <c r="CM97"/>
  <c r="CZ96"/>
  <c r="CX96"/>
  <c r="CO205" s="1"/>
  <c r="CW96"/>
  <c r="CV96"/>
  <c r="CU96"/>
  <c r="CT96"/>
  <c r="CS96"/>
  <c r="CR96"/>
  <c r="CQ96"/>
  <c r="CP96"/>
  <c r="CO96"/>
  <c r="CN96"/>
  <c r="CM96"/>
  <c r="CZ95"/>
  <c r="CX95"/>
  <c r="CO204" s="1"/>
  <c r="CW95"/>
  <c r="CV95"/>
  <c r="CU95"/>
  <c r="CT95"/>
  <c r="CS95"/>
  <c r="CR95"/>
  <c r="CQ95"/>
  <c r="CP95"/>
  <c r="CO95"/>
  <c r="CN95"/>
  <c r="CM95"/>
  <c r="CZ94"/>
  <c r="CW94"/>
  <c r="CV94"/>
  <c r="CU94"/>
  <c r="CT94"/>
  <c r="CS94"/>
  <c r="CR94"/>
  <c r="CQ94"/>
  <c r="CP94"/>
  <c r="CO94"/>
  <c r="CN94"/>
  <c r="CM94"/>
  <c r="CZ93"/>
  <c r="CX93"/>
  <c r="CO202" s="1"/>
  <c r="CW93"/>
  <c r="CV93"/>
  <c r="CU93"/>
  <c r="CT93"/>
  <c r="CS93"/>
  <c r="CR93"/>
  <c r="CQ93"/>
  <c r="CP93"/>
  <c r="CO93"/>
  <c r="CN93"/>
  <c r="CM93"/>
  <c r="CZ92"/>
  <c r="CX92"/>
  <c r="CO201" s="1"/>
  <c r="CW92"/>
  <c r="CV92"/>
  <c r="CU92"/>
  <c r="CT92"/>
  <c r="CS92"/>
  <c r="CR92"/>
  <c r="CQ92"/>
  <c r="CP92"/>
  <c r="CO92"/>
  <c r="CN92"/>
  <c r="CM92"/>
  <c r="CZ91"/>
  <c r="CX91"/>
  <c r="CO200" s="1"/>
  <c r="CW91"/>
  <c r="CV91"/>
  <c r="CU91"/>
  <c r="CT91"/>
  <c r="CS91"/>
  <c r="CR91"/>
  <c r="CQ91"/>
  <c r="CP91"/>
  <c r="CO91"/>
  <c r="CN91"/>
  <c r="CM91"/>
  <c r="CZ90"/>
  <c r="CW90"/>
  <c r="CV90"/>
  <c r="CU90"/>
  <c r="CT90"/>
  <c r="CS90"/>
  <c r="CR90"/>
  <c r="CQ90"/>
  <c r="CP90"/>
  <c r="CO90"/>
  <c r="CN90"/>
  <c r="CM90"/>
  <c r="CZ89"/>
  <c r="CX89"/>
  <c r="CO198" s="1"/>
  <c r="CW89"/>
  <c r="CV89"/>
  <c r="CU89"/>
  <c r="CT89"/>
  <c r="CS89"/>
  <c r="CR89"/>
  <c r="CQ89"/>
  <c r="CP89"/>
  <c r="CO89"/>
  <c r="CN89"/>
  <c r="CM89"/>
  <c r="CZ88"/>
  <c r="CX88"/>
  <c r="CO197" s="1"/>
  <c r="CW88"/>
  <c r="CV88"/>
  <c r="CU88"/>
  <c r="CT88"/>
  <c r="CS88"/>
  <c r="CR88"/>
  <c r="CQ88"/>
  <c r="CP88"/>
  <c r="CO88"/>
  <c r="CN88"/>
  <c r="CM88"/>
  <c r="CZ87"/>
  <c r="CX87"/>
  <c r="CO196" s="1"/>
  <c r="CW87"/>
  <c r="CV87"/>
  <c r="CU87"/>
  <c r="CT87"/>
  <c r="CS87"/>
  <c r="CR87"/>
  <c r="CQ87"/>
  <c r="CP87"/>
  <c r="CO87"/>
  <c r="CN87"/>
  <c r="CM87"/>
  <c r="CZ86"/>
  <c r="CW86"/>
  <c r="CV86"/>
  <c r="CU86"/>
  <c r="CT86"/>
  <c r="CS86"/>
  <c r="CR86"/>
  <c r="CQ86"/>
  <c r="CP86"/>
  <c r="CO86"/>
  <c r="CN86"/>
  <c r="CM86"/>
  <c r="CZ85"/>
  <c r="CX85"/>
  <c r="CO194" s="1"/>
  <c r="CW85"/>
  <c r="CV85"/>
  <c r="CU85"/>
  <c r="CT85"/>
  <c r="CS85"/>
  <c r="CR85"/>
  <c r="CQ85"/>
  <c r="CP85"/>
  <c r="CO85"/>
  <c r="CN85"/>
  <c r="CM85"/>
  <c r="CZ84"/>
  <c r="CX84"/>
  <c r="CO193" s="1"/>
  <c r="CW84"/>
  <c r="CV84"/>
  <c r="CU84"/>
  <c r="CT84"/>
  <c r="CS84"/>
  <c r="CR84"/>
  <c r="CQ84"/>
  <c r="CP84"/>
  <c r="CO84"/>
  <c r="CN84"/>
  <c r="CM84"/>
  <c r="CZ83"/>
  <c r="CX83"/>
  <c r="CO192" s="1"/>
  <c r="CW83"/>
  <c r="CV83"/>
  <c r="CU83"/>
  <c r="CT83"/>
  <c r="CS83"/>
  <c r="CR83"/>
  <c r="CQ83"/>
  <c r="CP83"/>
  <c r="CO83"/>
  <c r="CN83"/>
  <c r="CM83"/>
  <c r="CZ82"/>
  <c r="CW82"/>
  <c r="CV82"/>
  <c r="CU82"/>
  <c r="CT82"/>
  <c r="CS82"/>
  <c r="CR82"/>
  <c r="CQ82"/>
  <c r="CP82"/>
  <c r="CO82"/>
  <c r="CN82"/>
  <c r="CM82"/>
  <c r="CZ81"/>
  <c r="CX81"/>
  <c r="CO190" s="1"/>
  <c r="CW81"/>
  <c r="CV81"/>
  <c r="CU81"/>
  <c r="CT81"/>
  <c r="CS81"/>
  <c r="CR81"/>
  <c r="CQ81"/>
  <c r="CP81"/>
  <c r="CO81"/>
  <c r="CN81"/>
  <c r="CM81"/>
  <c r="CZ80"/>
  <c r="CX80"/>
  <c r="CO189" s="1"/>
  <c r="CW80"/>
  <c r="CV80"/>
  <c r="CU80"/>
  <c r="CT80"/>
  <c r="CS80"/>
  <c r="CR80"/>
  <c r="CQ80"/>
  <c r="CP80"/>
  <c r="CO80"/>
  <c r="CN80"/>
  <c r="CM80"/>
  <c r="CZ79"/>
  <c r="CX79"/>
  <c r="CO188" s="1"/>
  <c r="CW79"/>
  <c r="CV79"/>
  <c r="CU79"/>
  <c r="CT79"/>
  <c r="CS79"/>
  <c r="CR79"/>
  <c r="CQ79"/>
  <c r="CP79"/>
  <c r="CO79"/>
  <c r="CN79"/>
  <c r="CM79"/>
  <c r="CZ78"/>
  <c r="CW78"/>
  <c r="CV78"/>
  <c r="CU78"/>
  <c r="CT78"/>
  <c r="CS78"/>
  <c r="CR78"/>
  <c r="CQ78"/>
  <c r="CP78"/>
  <c r="CO78"/>
  <c r="CN78"/>
  <c r="CM78"/>
  <c r="CZ77"/>
  <c r="CX77"/>
  <c r="CO186" s="1"/>
  <c r="CW77"/>
  <c r="CV77"/>
  <c r="CU77"/>
  <c r="CT77"/>
  <c r="CS77"/>
  <c r="CR77"/>
  <c r="CQ77"/>
  <c r="CP77"/>
  <c r="CO77"/>
  <c r="CN77"/>
  <c r="CM77"/>
  <c r="CZ76"/>
  <c r="CX76"/>
  <c r="CO185" s="1"/>
  <c r="CW76"/>
  <c r="CV76"/>
  <c r="CU76"/>
  <c r="CT76"/>
  <c r="CS76"/>
  <c r="CR76"/>
  <c r="CQ76"/>
  <c r="CP76"/>
  <c r="CO76"/>
  <c r="CN76"/>
  <c r="CM76"/>
  <c r="CZ75"/>
  <c r="CX75"/>
  <c r="CO184" s="1"/>
  <c r="CW75"/>
  <c r="CV75"/>
  <c r="CU75"/>
  <c r="CT75"/>
  <c r="CS75"/>
  <c r="CR75"/>
  <c r="CQ75"/>
  <c r="CP75"/>
  <c r="CO75"/>
  <c r="CN75"/>
  <c r="CM75"/>
  <c r="CZ74"/>
  <c r="CW74"/>
  <c r="CV74"/>
  <c r="CU74"/>
  <c r="CT74"/>
  <c r="CS74"/>
  <c r="CR74"/>
  <c r="CQ74"/>
  <c r="CP74"/>
  <c r="CO74"/>
  <c r="CN74"/>
  <c r="CM74"/>
  <c r="CZ73"/>
  <c r="CX73"/>
  <c r="CO182" s="1"/>
  <c r="CW73"/>
  <c r="CV73"/>
  <c r="CU73"/>
  <c r="CT73"/>
  <c r="CS73"/>
  <c r="CR73"/>
  <c r="CQ73"/>
  <c r="CP73"/>
  <c r="CO73"/>
  <c r="CN73"/>
  <c r="CM73"/>
  <c r="CZ72"/>
  <c r="CX72"/>
  <c r="CO181" s="1"/>
  <c r="CW72"/>
  <c r="CV72"/>
  <c r="CU72"/>
  <c r="CT72"/>
  <c r="CS72"/>
  <c r="CR72"/>
  <c r="CQ72"/>
  <c r="CP72"/>
  <c r="CO72"/>
  <c r="CN72"/>
  <c r="CM72"/>
  <c r="CZ71"/>
  <c r="CX71"/>
  <c r="CO180" s="1"/>
  <c r="CW71"/>
  <c r="CV71"/>
  <c r="CU71"/>
  <c r="CT71"/>
  <c r="CS71"/>
  <c r="CR71"/>
  <c r="CQ71"/>
  <c r="CP71"/>
  <c r="CO71"/>
  <c r="CN71"/>
  <c r="CM71"/>
  <c r="CZ70"/>
  <c r="CW70"/>
  <c r="CV70"/>
  <c r="CU70"/>
  <c r="CT70"/>
  <c r="CS70"/>
  <c r="CR70"/>
  <c r="CQ70"/>
  <c r="CP70"/>
  <c r="CO70"/>
  <c r="CN70"/>
  <c r="CM70"/>
  <c r="CZ69"/>
  <c r="CX69"/>
  <c r="CO178" s="1"/>
  <c r="CW69"/>
  <c r="CV69"/>
  <c r="CU69"/>
  <c r="CT69"/>
  <c r="CS69"/>
  <c r="CR69"/>
  <c r="CQ69"/>
  <c r="CP69"/>
  <c r="CO69"/>
  <c r="CN69"/>
  <c r="CM69"/>
  <c r="CZ68"/>
  <c r="CX68"/>
  <c r="CO177" s="1"/>
  <c r="CW68"/>
  <c r="CV68"/>
  <c r="CU68"/>
  <c r="CT68"/>
  <c r="CS68"/>
  <c r="CR68"/>
  <c r="CQ68"/>
  <c r="CP68"/>
  <c r="CO68"/>
  <c r="CN68"/>
  <c r="CM68"/>
  <c r="CZ67"/>
  <c r="CX67"/>
  <c r="CO176" s="1"/>
  <c r="CW67"/>
  <c r="CV67"/>
  <c r="CU67"/>
  <c r="CT67"/>
  <c r="CS67"/>
  <c r="CR67"/>
  <c r="CQ67"/>
  <c r="CP67"/>
  <c r="CO67"/>
  <c r="CN67"/>
  <c r="CM67"/>
  <c r="CZ66"/>
  <c r="CW66"/>
  <c r="CV66"/>
  <c r="CU66"/>
  <c r="CT66"/>
  <c r="CS66"/>
  <c r="CR66"/>
  <c r="CQ66"/>
  <c r="CP66"/>
  <c r="CO66"/>
  <c r="CN66"/>
  <c r="CM66"/>
  <c r="CZ65"/>
  <c r="CX65"/>
  <c r="CO174" s="1"/>
  <c r="CW65"/>
  <c r="CV65"/>
  <c r="CU65"/>
  <c r="CT65"/>
  <c r="CS65"/>
  <c r="CR65"/>
  <c r="CQ65"/>
  <c r="CP65"/>
  <c r="CO65"/>
  <c r="CN65"/>
  <c r="CM65"/>
  <c r="CZ64"/>
  <c r="CX64"/>
  <c r="CO173" s="1"/>
  <c r="CW64"/>
  <c r="CV64"/>
  <c r="CU64"/>
  <c r="CT64"/>
  <c r="CS64"/>
  <c r="CR64"/>
  <c r="CQ64"/>
  <c r="CP64"/>
  <c r="CO64"/>
  <c r="CN64"/>
  <c r="CM64"/>
  <c r="CZ63"/>
  <c r="CX63"/>
  <c r="CO172" s="1"/>
  <c r="CW63"/>
  <c r="CV63"/>
  <c r="CU63"/>
  <c r="CT63"/>
  <c r="CS63"/>
  <c r="CR63"/>
  <c r="CQ63"/>
  <c r="CP63"/>
  <c r="CO63"/>
  <c r="CN63"/>
  <c r="CM63"/>
  <c r="CZ62"/>
  <c r="CW62"/>
  <c r="CV62"/>
  <c r="CU62"/>
  <c r="CT62"/>
  <c r="CS62"/>
  <c r="CR62"/>
  <c r="CQ62"/>
  <c r="CP62"/>
  <c r="CO62"/>
  <c r="CN62"/>
  <c r="CM62"/>
  <c r="CZ61"/>
  <c r="CX61"/>
  <c r="CO170" s="1"/>
  <c r="CW61"/>
  <c r="CV61"/>
  <c r="CU61"/>
  <c r="CT61"/>
  <c r="CS61"/>
  <c r="CR61"/>
  <c r="CQ61"/>
  <c r="CP61"/>
  <c r="CO61"/>
  <c r="CN61"/>
  <c r="CM61"/>
  <c r="CZ60"/>
  <c r="CX60"/>
  <c r="CO169" s="1"/>
  <c r="CW60"/>
  <c r="CV60"/>
  <c r="CU60"/>
  <c r="CT60"/>
  <c r="CS60"/>
  <c r="CR60"/>
  <c r="CQ60"/>
  <c r="CP60"/>
  <c r="CO60"/>
  <c r="CN60"/>
  <c r="CM60"/>
  <c r="CZ59"/>
  <c r="CX59"/>
  <c r="CO168" s="1"/>
  <c r="CW59"/>
  <c r="CV59"/>
  <c r="CU59"/>
  <c r="CT59"/>
  <c r="CS59"/>
  <c r="CR59"/>
  <c r="CQ59"/>
  <c r="CP59"/>
  <c r="CO59"/>
  <c r="CN59"/>
  <c r="CM59"/>
  <c r="CZ58"/>
  <c r="CW58"/>
  <c r="CV58"/>
  <c r="CU58"/>
  <c r="CT58"/>
  <c r="CS58"/>
  <c r="CR58"/>
  <c r="CQ58"/>
  <c r="CP58"/>
  <c r="CO58"/>
  <c r="CN58"/>
  <c r="CM58"/>
  <c r="CZ57"/>
  <c r="CX57"/>
  <c r="CO166" s="1"/>
  <c r="CW57"/>
  <c r="CV57"/>
  <c r="CU57"/>
  <c r="CT57"/>
  <c r="CS57"/>
  <c r="CR57"/>
  <c r="CQ57"/>
  <c r="CP57"/>
  <c r="CO57"/>
  <c r="CN57"/>
  <c r="CM57"/>
  <c r="CZ56"/>
  <c r="CX56"/>
  <c r="CO165" s="1"/>
  <c r="CW56"/>
  <c r="CV56"/>
  <c r="CU56"/>
  <c r="CT56"/>
  <c r="CS56"/>
  <c r="CR56"/>
  <c r="CQ56"/>
  <c r="CP56"/>
  <c r="CO56"/>
  <c r="CN56"/>
  <c r="CM56"/>
  <c r="CZ55"/>
  <c r="CX55"/>
  <c r="CO164" s="1"/>
  <c r="CW55"/>
  <c r="CV55"/>
  <c r="CU55"/>
  <c r="CT55"/>
  <c r="CS55"/>
  <c r="CR55"/>
  <c r="CQ55"/>
  <c r="CP55"/>
  <c r="CO55"/>
  <c r="CN55"/>
  <c r="CM55"/>
  <c r="CZ54"/>
  <c r="CW54"/>
  <c r="CV54"/>
  <c r="CU54"/>
  <c r="CT54"/>
  <c r="CS54"/>
  <c r="CR54"/>
  <c r="CQ54"/>
  <c r="CP54"/>
  <c r="CO54"/>
  <c r="CN54"/>
  <c r="CM54"/>
  <c r="CZ53"/>
  <c r="CX53"/>
  <c r="CO162" s="1"/>
  <c r="CW53"/>
  <c r="CV53"/>
  <c r="CU53"/>
  <c r="CT53"/>
  <c r="CS53"/>
  <c r="CR53"/>
  <c r="CQ53"/>
  <c r="CP53"/>
  <c r="CO53"/>
  <c r="CN53"/>
  <c r="CM53"/>
  <c r="CZ52"/>
  <c r="CX52"/>
  <c r="CO161" s="1"/>
  <c r="CW52"/>
  <c r="CV52"/>
  <c r="CU52"/>
  <c r="CT52"/>
  <c r="CS52"/>
  <c r="CR52"/>
  <c r="CQ52"/>
  <c r="CP52"/>
  <c r="CO52"/>
  <c r="CN52"/>
  <c r="CM52"/>
  <c r="CZ51"/>
  <c r="CX51"/>
  <c r="CO160" s="1"/>
  <c r="CW51"/>
  <c r="CV51"/>
  <c r="CU51"/>
  <c r="CT51"/>
  <c r="CS51"/>
  <c r="CR51"/>
  <c r="CQ51"/>
  <c r="CP51"/>
  <c r="CO51"/>
  <c r="CN51"/>
  <c r="CM51"/>
  <c r="CZ50"/>
  <c r="CW50"/>
  <c r="CV50"/>
  <c r="CU50"/>
  <c r="CT50"/>
  <c r="CS50"/>
  <c r="CR50"/>
  <c r="CQ50"/>
  <c r="CP50"/>
  <c r="CO50"/>
  <c r="CN50"/>
  <c r="CM50"/>
  <c r="CZ49"/>
  <c r="CX49"/>
  <c r="CO158" s="1"/>
  <c r="CW49"/>
  <c r="CV49"/>
  <c r="CU49"/>
  <c r="CT49"/>
  <c r="CS49"/>
  <c r="CR49"/>
  <c r="CQ49"/>
  <c r="CP49"/>
  <c r="CO49"/>
  <c r="CN49"/>
  <c r="CM49"/>
  <c r="CZ48"/>
  <c r="CX48"/>
  <c r="CO157" s="1"/>
  <c r="CW48"/>
  <c r="CV48"/>
  <c r="CU48"/>
  <c r="CT48"/>
  <c r="CS48"/>
  <c r="CR48"/>
  <c r="CQ48"/>
  <c r="CP48"/>
  <c r="CO48"/>
  <c r="CN48"/>
  <c r="CM48"/>
  <c r="CZ47"/>
  <c r="CX47"/>
  <c r="CO156" s="1"/>
  <c r="CW47"/>
  <c r="CV47"/>
  <c r="CU47"/>
  <c r="CT47"/>
  <c r="CS47"/>
  <c r="CR47"/>
  <c r="CQ47"/>
  <c r="CP47"/>
  <c r="CO47"/>
  <c r="CN47"/>
  <c r="CM47"/>
  <c r="CZ46"/>
  <c r="CW46"/>
  <c r="CV46"/>
  <c r="CU46"/>
  <c r="CT46"/>
  <c r="CS46"/>
  <c r="CR46"/>
  <c r="CQ46"/>
  <c r="CP46"/>
  <c r="CO46"/>
  <c r="CN46"/>
  <c r="CM46"/>
  <c r="CZ45"/>
  <c r="CX45"/>
  <c r="CO154" s="1"/>
  <c r="CW45"/>
  <c r="CV45"/>
  <c r="CU45"/>
  <c r="CT45"/>
  <c r="CS45"/>
  <c r="CR45"/>
  <c r="CQ45"/>
  <c r="CP45"/>
  <c r="CO45"/>
  <c r="CN45"/>
  <c r="CM45"/>
  <c r="CZ44"/>
  <c r="CX44"/>
  <c r="CO153" s="1"/>
  <c r="CW44"/>
  <c r="CV44"/>
  <c r="CU44"/>
  <c r="CT44"/>
  <c r="CS44"/>
  <c r="CR44"/>
  <c r="CQ44"/>
  <c r="CP44"/>
  <c r="CO44"/>
  <c r="CN44"/>
  <c r="CM44"/>
  <c r="CZ43"/>
  <c r="CX43"/>
  <c r="CO152" s="1"/>
  <c r="CW43"/>
  <c r="CV43"/>
  <c r="CU43"/>
  <c r="CT43"/>
  <c r="CS43"/>
  <c r="CR43"/>
  <c r="CQ43"/>
  <c r="CP43"/>
  <c r="CO43"/>
  <c r="CN43"/>
  <c r="CM43"/>
  <c r="CZ42"/>
  <c r="CW42"/>
  <c r="CV42"/>
  <c r="CU42"/>
  <c r="CT42"/>
  <c r="CS42"/>
  <c r="CR42"/>
  <c r="CQ42"/>
  <c r="CP42"/>
  <c r="CO42"/>
  <c r="CN42"/>
  <c r="CM42"/>
  <c r="CZ41"/>
  <c r="CX41"/>
  <c r="CO150" s="1"/>
  <c r="CW41"/>
  <c r="CV41"/>
  <c r="CU41"/>
  <c r="CT41"/>
  <c r="CS41"/>
  <c r="CR41"/>
  <c r="CQ41"/>
  <c r="CP41"/>
  <c r="CO41"/>
  <c r="CN41"/>
  <c r="CM41"/>
  <c r="CZ40"/>
  <c r="CX40"/>
  <c r="CO149" s="1"/>
  <c r="CW40"/>
  <c r="CV40"/>
  <c r="CU40"/>
  <c r="CT40"/>
  <c r="CS40"/>
  <c r="CR40"/>
  <c r="CQ40"/>
  <c r="CP40"/>
  <c r="CO40"/>
  <c r="CN40"/>
  <c r="CM40"/>
  <c r="CZ39"/>
  <c r="CX39"/>
  <c r="CO148" s="1"/>
  <c r="CW39"/>
  <c r="CV39"/>
  <c r="CU39"/>
  <c r="CT39"/>
  <c r="CS39"/>
  <c r="CR39"/>
  <c r="CQ39"/>
  <c r="CP39"/>
  <c r="CO39"/>
  <c r="CN39"/>
  <c r="CM39"/>
  <c r="CZ38"/>
  <c r="CW38"/>
  <c r="CV38"/>
  <c r="CU38"/>
  <c r="CT38"/>
  <c r="CS38"/>
  <c r="CR38"/>
  <c r="CQ38"/>
  <c r="CP38"/>
  <c r="CO38"/>
  <c r="CN38"/>
  <c r="CM38"/>
  <c r="CZ37"/>
  <c r="CX37"/>
  <c r="CO146" s="1"/>
  <c r="CW37"/>
  <c r="CV37"/>
  <c r="CU37"/>
  <c r="CT37"/>
  <c r="CS37"/>
  <c r="CR37"/>
  <c r="CQ37"/>
  <c r="CP37"/>
  <c r="CO37"/>
  <c r="CN37"/>
  <c r="CM37"/>
  <c r="CZ36"/>
  <c r="CX36"/>
  <c r="CO145" s="1"/>
  <c r="CW36"/>
  <c r="CV36"/>
  <c r="CU36"/>
  <c r="CT36"/>
  <c r="CS36"/>
  <c r="CR36"/>
  <c r="CQ36"/>
  <c r="CP36"/>
  <c r="CO36"/>
  <c r="CN36"/>
  <c r="CM36"/>
  <c r="CZ35"/>
  <c r="CX35"/>
  <c r="CO144" s="1"/>
  <c r="CW35"/>
  <c r="CV35"/>
  <c r="CU35"/>
  <c r="CT35"/>
  <c r="CS35"/>
  <c r="CR35"/>
  <c r="CQ35"/>
  <c r="CP35"/>
  <c r="CO35"/>
  <c r="CN35"/>
  <c r="CM35"/>
  <c r="CZ34"/>
  <c r="CW34"/>
  <c r="CV34"/>
  <c r="CU34"/>
  <c r="CT34"/>
  <c r="CS34"/>
  <c r="CR34"/>
  <c r="CQ34"/>
  <c r="CP34"/>
  <c r="CO34"/>
  <c r="CN34"/>
  <c r="CM34"/>
  <c r="CZ33"/>
  <c r="CX33"/>
  <c r="CO142" s="1"/>
  <c r="CW33"/>
  <c r="CV33"/>
  <c r="CU33"/>
  <c r="CT33"/>
  <c r="CS33"/>
  <c r="CR33"/>
  <c r="CQ33"/>
  <c r="CP33"/>
  <c r="CO33"/>
  <c r="CN33"/>
  <c r="CM33"/>
  <c r="CZ32"/>
  <c r="CX32"/>
  <c r="CO141" s="1"/>
  <c r="CW32"/>
  <c r="CV32"/>
  <c r="CU32"/>
  <c r="CT32"/>
  <c r="CS32"/>
  <c r="CR32"/>
  <c r="CQ32"/>
  <c r="CP32"/>
  <c r="CO32"/>
  <c r="CN32"/>
  <c r="CM32"/>
  <c r="CZ31"/>
  <c r="CX31"/>
  <c r="CO140" s="1"/>
  <c r="CW31"/>
  <c r="CV31"/>
  <c r="CU31"/>
  <c r="CT31"/>
  <c r="CS31"/>
  <c r="CR31"/>
  <c r="CQ31"/>
  <c r="CP31"/>
  <c r="CO31"/>
  <c r="CN31"/>
  <c r="CM31"/>
  <c r="CZ30"/>
  <c r="CW30"/>
  <c r="CV30"/>
  <c r="CU30"/>
  <c r="CT30"/>
  <c r="CS30"/>
  <c r="CR30"/>
  <c r="CQ30"/>
  <c r="CP30"/>
  <c r="CO30"/>
  <c r="CN30"/>
  <c r="CM30"/>
  <c r="CZ29"/>
  <c r="CX29"/>
  <c r="CO138" s="1"/>
  <c r="CW29"/>
  <c r="CV29"/>
  <c r="CU29"/>
  <c r="CT29"/>
  <c r="CS29"/>
  <c r="CR29"/>
  <c r="CQ29"/>
  <c r="CP29"/>
  <c r="CO29"/>
  <c r="CN29"/>
  <c r="CM29"/>
  <c r="CZ28"/>
  <c r="CX28"/>
  <c r="CO137" s="1"/>
  <c r="CW28"/>
  <c r="CV28"/>
  <c r="CU28"/>
  <c r="CT28"/>
  <c r="CS28"/>
  <c r="CR28"/>
  <c r="CQ28"/>
  <c r="CP28"/>
  <c r="CO28"/>
  <c r="CN28"/>
  <c r="CM28"/>
  <c r="CZ27"/>
  <c r="CX27"/>
  <c r="CO136" s="1"/>
  <c r="CW27"/>
  <c r="CV27"/>
  <c r="CU27"/>
  <c r="CT27"/>
  <c r="CS27"/>
  <c r="CR27"/>
  <c r="CQ27"/>
  <c r="CP27"/>
  <c r="CO27"/>
  <c r="CN27"/>
  <c r="CM27"/>
  <c r="CZ26"/>
  <c r="CW26"/>
  <c r="CV26"/>
  <c r="CU26"/>
  <c r="CT26"/>
  <c r="CS26"/>
  <c r="CR26"/>
  <c r="CQ26"/>
  <c r="CP26"/>
  <c r="CO26"/>
  <c r="CN26"/>
  <c r="CM26"/>
  <c r="CZ25"/>
  <c r="CX25"/>
  <c r="CO134" s="1"/>
  <c r="CW25"/>
  <c r="CV25"/>
  <c r="CU25"/>
  <c r="CT25"/>
  <c r="CS25"/>
  <c r="CR25"/>
  <c r="CQ25"/>
  <c r="CP25"/>
  <c r="CO25"/>
  <c r="CN25"/>
  <c r="CM25"/>
  <c r="CZ24"/>
  <c r="CX24"/>
  <c r="CO133" s="1"/>
  <c r="CW24"/>
  <c r="CV24"/>
  <c r="CU24"/>
  <c r="CT24"/>
  <c r="CS24"/>
  <c r="CR24"/>
  <c r="CQ24"/>
  <c r="CP24"/>
  <c r="CO24"/>
  <c r="CN24"/>
  <c r="CM24"/>
  <c r="CZ23"/>
  <c r="CX23"/>
  <c r="CO132" s="1"/>
  <c r="CW23"/>
  <c r="CV23"/>
  <c r="CU23"/>
  <c r="CT23"/>
  <c r="CS23"/>
  <c r="CR23"/>
  <c r="CQ23"/>
  <c r="CP23"/>
  <c r="CO23"/>
  <c r="CN23"/>
  <c r="CM23"/>
  <c r="CZ22"/>
  <c r="CW22"/>
  <c r="CV22"/>
  <c r="CU22"/>
  <c r="CT22"/>
  <c r="CS22"/>
  <c r="CR22"/>
  <c r="CQ22"/>
  <c r="CP22"/>
  <c r="CO22"/>
  <c r="CN22"/>
  <c r="CM22"/>
  <c r="CZ21"/>
  <c r="CX21"/>
  <c r="CO130" s="1"/>
  <c r="CW21"/>
  <c r="CV21"/>
  <c r="CU21"/>
  <c r="CT21"/>
  <c r="CS21"/>
  <c r="CR21"/>
  <c r="CQ21"/>
  <c r="CP21"/>
  <c r="CO21"/>
  <c r="CN21"/>
  <c r="CM21"/>
  <c r="CZ20"/>
  <c r="CX20"/>
  <c r="CO129" s="1"/>
  <c r="CW20"/>
  <c r="CV20"/>
  <c r="CU20"/>
  <c r="CT20"/>
  <c r="CS20"/>
  <c r="CR20"/>
  <c r="CQ20"/>
  <c r="CP20"/>
  <c r="CO20"/>
  <c r="CN20"/>
  <c r="CM20"/>
  <c r="CZ19"/>
  <c r="CX19"/>
  <c r="CO128" s="1"/>
  <c r="CW19"/>
  <c r="CV19"/>
  <c r="CU19"/>
  <c r="CT19"/>
  <c r="CS19"/>
  <c r="CR19"/>
  <c r="CQ19"/>
  <c r="CP19"/>
  <c r="CO19"/>
  <c r="CN19"/>
  <c r="CM19"/>
  <c r="CZ18"/>
  <c r="CW18"/>
  <c r="CV18"/>
  <c r="CU18"/>
  <c r="CT18"/>
  <c r="CS18"/>
  <c r="CR18"/>
  <c r="CQ18"/>
  <c r="CP18"/>
  <c r="CO18"/>
  <c r="CN18"/>
  <c r="CM18"/>
  <c r="CZ17"/>
  <c r="CX17"/>
  <c r="CO126" s="1"/>
  <c r="CW17"/>
  <c r="CV17"/>
  <c r="CU17"/>
  <c r="CT17"/>
  <c r="CS17"/>
  <c r="CR17"/>
  <c r="CQ17"/>
  <c r="CP17"/>
  <c r="CO17"/>
  <c r="CN17"/>
  <c r="CM17"/>
  <c r="CZ16"/>
  <c r="CX16"/>
  <c r="CO125" s="1"/>
  <c r="CW16"/>
  <c r="CV16"/>
  <c r="CU16"/>
  <c r="CT16"/>
  <c r="CS16"/>
  <c r="CR16"/>
  <c r="CQ16"/>
  <c r="CP16"/>
  <c r="CO16"/>
  <c r="CN16"/>
  <c r="CM16"/>
  <c r="CZ15"/>
  <c r="CX15"/>
  <c r="CO124" s="1"/>
  <c r="CW15"/>
  <c r="CV15"/>
  <c r="CU15"/>
  <c r="CT15"/>
  <c r="CS15"/>
  <c r="CR15"/>
  <c r="CQ15"/>
  <c r="CP15"/>
  <c r="CO15"/>
  <c r="CN15"/>
  <c r="CM15"/>
  <c r="CZ14"/>
  <c r="CW14"/>
  <c r="CV14"/>
  <c r="CU14"/>
  <c r="CT14"/>
  <c r="CS14"/>
  <c r="CR14"/>
  <c r="CQ14"/>
  <c r="CP14"/>
  <c r="CO14"/>
  <c r="CN14"/>
  <c r="CM14"/>
  <c r="CZ13"/>
  <c r="CX13"/>
  <c r="CO122" s="1"/>
  <c r="CW13"/>
  <c r="CV13"/>
  <c r="CU13"/>
  <c r="CT13"/>
  <c r="CS13"/>
  <c r="CR13"/>
  <c r="CQ13"/>
  <c r="CP13"/>
  <c r="CO13"/>
  <c r="CN13"/>
  <c r="CM13"/>
  <c r="CZ12"/>
  <c r="CX12"/>
  <c r="CO121" s="1"/>
  <c r="CW12"/>
  <c r="CV12"/>
  <c r="CU12"/>
  <c r="CT12"/>
  <c r="CS12"/>
  <c r="CR12"/>
  <c r="CQ12"/>
  <c r="CP12"/>
  <c r="CO12"/>
  <c r="CN12"/>
  <c r="CM12"/>
  <c r="CV11"/>
  <c r="CU11"/>
  <c r="CR11"/>
  <c r="CQ11"/>
  <c r="CO11"/>
  <c r="CN11"/>
  <c r="CM11"/>
  <c r="CZ10"/>
  <c r="CW10"/>
  <c r="CV10"/>
  <c r="CU10"/>
  <c r="CT10"/>
  <c r="CS10"/>
  <c r="CR10"/>
  <c r="CQ10"/>
  <c r="CP10"/>
  <c r="CO10"/>
  <c r="CN10"/>
  <c r="CM10"/>
  <c r="CZ9"/>
  <c r="CX9"/>
  <c r="CO118" s="1"/>
  <c r="CW9"/>
  <c r="CV9"/>
  <c r="CU9"/>
  <c r="CT9"/>
  <c r="CS9"/>
  <c r="CR9"/>
  <c r="CQ9"/>
  <c r="CP9"/>
  <c r="CO9"/>
  <c r="CN9"/>
  <c r="CM9"/>
  <c r="CZ8"/>
  <c r="CX8"/>
  <c r="CO117" s="1"/>
  <c r="CW8"/>
  <c r="CV8"/>
  <c r="CU8"/>
  <c r="CT8"/>
  <c r="CS8"/>
  <c r="CR8"/>
  <c r="CQ8"/>
  <c r="CP8"/>
  <c r="CO8"/>
  <c r="CN8"/>
  <c r="CM8"/>
  <c r="CZ7"/>
  <c r="CX7"/>
  <c r="CW7"/>
  <c r="CV7"/>
  <c r="CU7"/>
  <c r="CT7"/>
  <c r="CS7"/>
  <c r="CR7"/>
  <c r="CQ7"/>
  <c r="CP7"/>
  <c r="CO7"/>
  <c r="CN7"/>
  <c r="CM7"/>
  <c r="DB6"/>
  <c r="DA6"/>
  <c r="CZ6"/>
  <c r="CY6"/>
  <c r="CX6"/>
  <c r="CW6"/>
  <c r="CV6"/>
  <c r="CU6"/>
  <c r="CT6"/>
  <c r="CS6"/>
  <c r="CR6"/>
  <c r="CQ6"/>
  <c r="CP6"/>
  <c r="CO6"/>
  <c r="CN6"/>
  <c r="CM6"/>
  <c r="DB5"/>
  <c r="DA5"/>
  <c r="CZ5"/>
  <c r="CY5"/>
  <c r="CX5"/>
  <c r="CW5"/>
  <c r="CV5"/>
  <c r="CU5"/>
  <c r="CT5"/>
  <c r="CS5"/>
  <c r="CR5"/>
  <c r="CQ5"/>
  <c r="CP5"/>
  <c r="CO5"/>
  <c r="CN5"/>
  <c r="CM5"/>
  <c r="DB4"/>
  <c r="DA4"/>
  <c r="CZ4"/>
  <c r="CX4"/>
  <c r="CU4"/>
  <c r="CT4"/>
  <c r="CQ4"/>
  <c r="CP4"/>
  <c r="CM4"/>
  <c r="CM2"/>
  <c r="CM3"/>
  <c r="CG6"/>
  <c r="CF6"/>
  <c r="CE6"/>
  <c r="CD6"/>
  <c r="CC6"/>
  <c r="CB6"/>
  <c r="CA6"/>
  <c r="BZ6"/>
  <c r="BY6"/>
  <c r="BX6"/>
  <c r="BW6"/>
  <c r="BV6"/>
  <c r="BE6"/>
  <c r="CK6"/>
  <c r="CJ6"/>
  <c r="CI6"/>
  <c r="CH6"/>
  <c r="CK5"/>
  <c r="CJ5"/>
  <c r="CI5"/>
  <c r="CH5"/>
  <c r="CG5"/>
  <c r="CF5"/>
  <c r="CE5"/>
  <c r="CD5"/>
  <c r="CC5"/>
  <c r="CB5"/>
  <c r="CA5"/>
  <c r="BZ5"/>
  <c r="BY5"/>
  <c r="BX5"/>
  <c r="BW5"/>
  <c r="BV5"/>
  <c r="CK4"/>
  <c r="CJ4"/>
  <c r="CI4"/>
  <c r="CH4"/>
  <c r="CG4"/>
  <c r="CD4"/>
  <c r="CC4"/>
  <c r="BZ4"/>
  <c r="BY4"/>
  <c r="BV4"/>
  <c r="BP6"/>
  <c r="BO6"/>
  <c r="BN6"/>
  <c r="BM6"/>
  <c r="BL6"/>
  <c r="BK6"/>
  <c r="BJ6"/>
  <c r="BI6"/>
  <c r="BH6"/>
  <c r="BG6"/>
  <c r="BF6"/>
  <c r="BL5"/>
  <c r="BK5"/>
  <c r="BJ5"/>
  <c r="BI5"/>
  <c r="BH5"/>
  <c r="BG5"/>
  <c r="BF5"/>
  <c r="BE5"/>
  <c r="BL4"/>
  <c r="BI4"/>
  <c r="BH4"/>
  <c r="BE4"/>
  <c r="BT6"/>
  <c r="BS6"/>
  <c r="BR6"/>
  <c r="BQ6"/>
  <c r="BT5"/>
  <c r="BS5"/>
  <c r="BR5"/>
  <c r="BQ5"/>
  <c r="BP5"/>
  <c r="BO5"/>
  <c r="BN5"/>
  <c r="BM5"/>
  <c r="BS4"/>
  <c r="BR4"/>
  <c r="BQ4"/>
  <c r="BP4"/>
  <c r="BM4"/>
  <c r="BV2"/>
  <c r="BV3"/>
  <c r="CI106"/>
  <c r="CF106"/>
  <c r="CE106"/>
  <c r="CD106"/>
  <c r="CC106"/>
  <c r="CB106"/>
  <c r="CA106"/>
  <c r="BZ106"/>
  <c r="BY106"/>
  <c r="BX106"/>
  <c r="BW106"/>
  <c r="BV106"/>
  <c r="CI105"/>
  <c r="CG105"/>
  <c r="CF105"/>
  <c r="CE105"/>
  <c r="CD105"/>
  <c r="CC105"/>
  <c r="CB105"/>
  <c r="CA105"/>
  <c r="BZ105"/>
  <c r="BY105"/>
  <c r="BX105"/>
  <c r="BW105"/>
  <c r="BV105"/>
  <c r="CI104"/>
  <c r="CG104"/>
  <c r="CF104"/>
  <c r="CE104"/>
  <c r="CD104"/>
  <c r="CC104"/>
  <c r="CB104"/>
  <c r="CA104"/>
  <c r="BZ104"/>
  <c r="BY104"/>
  <c r="BX104"/>
  <c r="BW104"/>
  <c r="BV104"/>
  <c r="CI103"/>
  <c r="CG103"/>
  <c r="CF103"/>
  <c r="CE103"/>
  <c r="CD103"/>
  <c r="CC103"/>
  <c r="CB103"/>
  <c r="CA103"/>
  <c r="BZ103"/>
  <c r="BY103"/>
  <c r="BX103"/>
  <c r="BW103"/>
  <c r="BV103"/>
  <c r="CI102"/>
  <c r="CF102"/>
  <c r="CE102"/>
  <c r="CD102"/>
  <c r="CC102"/>
  <c r="CB102"/>
  <c r="CA102"/>
  <c r="BZ102"/>
  <c r="BY102"/>
  <c r="BX102"/>
  <c r="BW102"/>
  <c r="BV102"/>
  <c r="CI101"/>
  <c r="CG101"/>
  <c r="CF101"/>
  <c r="CE101"/>
  <c r="CD101"/>
  <c r="CC101"/>
  <c r="CB101"/>
  <c r="CA101"/>
  <c r="BZ101"/>
  <c r="BY101"/>
  <c r="BX101"/>
  <c r="BW101"/>
  <c r="BV101"/>
  <c r="CI100"/>
  <c r="CG100"/>
  <c r="CF100"/>
  <c r="CE100"/>
  <c r="CD100"/>
  <c r="CC100"/>
  <c r="CB100"/>
  <c r="CA100"/>
  <c r="BZ100"/>
  <c r="BY100"/>
  <c r="BX100"/>
  <c r="BW100"/>
  <c r="BV100"/>
  <c r="CI99"/>
  <c r="CG99"/>
  <c r="CF99"/>
  <c r="CE99"/>
  <c r="CD99"/>
  <c r="CC99"/>
  <c r="CB99"/>
  <c r="CA99"/>
  <c r="BZ99"/>
  <c r="BY99"/>
  <c r="BX99"/>
  <c r="BW99"/>
  <c r="BV99"/>
  <c r="CI98"/>
  <c r="CF98"/>
  <c r="CE98"/>
  <c r="CD98"/>
  <c r="CC98"/>
  <c r="CB98"/>
  <c r="CA98"/>
  <c r="BZ98"/>
  <c r="BY98"/>
  <c r="BX98"/>
  <c r="BW98"/>
  <c r="BV98"/>
  <c r="CI97"/>
  <c r="CG97"/>
  <c r="CF97"/>
  <c r="CE97"/>
  <c r="CD97"/>
  <c r="CC97"/>
  <c r="CB97"/>
  <c r="CA97"/>
  <c r="BZ97"/>
  <c r="BY97"/>
  <c r="BX97"/>
  <c r="BW97"/>
  <c r="BV97"/>
  <c r="CI96"/>
  <c r="CG96"/>
  <c r="CF96"/>
  <c r="CE96"/>
  <c r="CD96"/>
  <c r="CC96"/>
  <c r="CB96"/>
  <c r="CA96"/>
  <c r="BZ96"/>
  <c r="BY96"/>
  <c r="BX96"/>
  <c r="BW96"/>
  <c r="BV96"/>
  <c r="CI95"/>
  <c r="CG95"/>
  <c r="CF95"/>
  <c r="CE95"/>
  <c r="CD95"/>
  <c r="CC95"/>
  <c r="CB95"/>
  <c r="CA95"/>
  <c r="BZ95"/>
  <c r="BY95"/>
  <c r="BX95"/>
  <c r="BW95"/>
  <c r="BV95"/>
  <c r="CI94"/>
  <c r="CF94"/>
  <c r="CE94"/>
  <c r="CD94"/>
  <c r="CC94"/>
  <c r="CB94"/>
  <c r="CA94"/>
  <c r="BZ94"/>
  <c r="BY94"/>
  <c r="BX94"/>
  <c r="BW94"/>
  <c r="BV94"/>
  <c r="CI93"/>
  <c r="CG93"/>
  <c r="CF93"/>
  <c r="CE93"/>
  <c r="CD93"/>
  <c r="CC93"/>
  <c r="CB93"/>
  <c r="CA93"/>
  <c r="BZ93"/>
  <c r="BY93"/>
  <c r="BX93"/>
  <c r="BW93"/>
  <c r="BV93"/>
  <c r="CI92"/>
  <c r="CG92"/>
  <c r="CF92"/>
  <c r="CE92"/>
  <c r="CD92"/>
  <c r="CC92"/>
  <c r="CB92"/>
  <c r="CA92"/>
  <c r="BZ92"/>
  <c r="BY92"/>
  <c r="BX92"/>
  <c r="BW92"/>
  <c r="BV92"/>
  <c r="CI91"/>
  <c r="CG91"/>
  <c r="CF91"/>
  <c r="CE91"/>
  <c r="CD91"/>
  <c r="CC91"/>
  <c r="CB91"/>
  <c r="CA91"/>
  <c r="BZ91"/>
  <c r="BY91"/>
  <c r="BX91"/>
  <c r="BW91"/>
  <c r="BV91"/>
  <c r="CI90"/>
  <c r="CF90"/>
  <c r="CE90"/>
  <c r="CD90"/>
  <c r="CC90"/>
  <c r="CB90"/>
  <c r="CA90"/>
  <c r="BZ90"/>
  <c r="BY90"/>
  <c r="BX90"/>
  <c r="BW90"/>
  <c r="BV90"/>
  <c r="CI89"/>
  <c r="CG89"/>
  <c r="CF89"/>
  <c r="CE89"/>
  <c r="CD89"/>
  <c r="CC89"/>
  <c r="CB89"/>
  <c r="CA89"/>
  <c r="BZ89"/>
  <c r="BY89"/>
  <c r="BX89"/>
  <c r="BW89"/>
  <c r="BV89"/>
  <c r="CI88"/>
  <c r="CG88"/>
  <c r="CF88"/>
  <c r="CE88"/>
  <c r="CD88"/>
  <c r="CC88"/>
  <c r="CB88"/>
  <c r="CA88"/>
  <c r="BZ88"/>
  <c r="BY88"/>
  <c r="BX88"/>
  <c r="BW88"/>
  <c r="BV88"/>
  <c r="CI87"/>
  <c r="CG87"/>
  <c r="CF87"/>
  <c r="CE87"/>
  <c r="CD87"/>
  <c r="CC87"/>
  <c r="CB87"/>
  <c r="CA87"/>
  <c r="BZ87"/>
  <c r="BY87"/>
  <c r="BX87"/>
  <c r="BW87"/>
  <c r="BV87"/>
  <c r="CI86"/>
  <c r="CF86"/>
  <c r="CE86"/>
  <c r="CD86"/>
  <c r="CC86"/>
  <c r="CB86"/>
  <c r="CA86"/>
  <c r="BZ86"/>
  <c r="BY86"/>
  <c r="BX86"/>
  <c r="BW86"/>
  <c r="BV86"/>
  <c r="CI85"/>
  <c r="CG85"/>
  <c r="CF85"/>
  <c r="CE85"/>
  <c r="CD85"/>
  <c r="CC85"/>
  <c r="CB85"/>
  <c r="CA85"/>
  <c r="BZ85"/>
  <c r="BY85"/>
  <c r="BX85"/>
  <c r="BW85"/>
  <c r="BV85"/>
  <c r="CI84"/>
  <c r="CG84"/>
  <c r="CF84"/>
  <c r="CE84"/>
  <c r="CD84"/>
  <c r="CC84"/>
  <c r="CB84"/>
  <c r="CA84"/>
  <c r="BZ84"/>
  <c r="BY84"/>
  <c r="BX84"/>
  <c r="BW84"/>
  <c r="BV84"/>
  <c r="CI83"/>
  <c r="CG83"/>
  <c r="CF83"/>
  <c r="CE83"/>
  <c r="CD83"/>
  <c r="CC83"/>
  <c r="CB83"/>
  <c r="CA83"/>
  <c r="BZ83"/>
  <c r="BY83"/>
  <c r="BX83"/>
  <c r="BW83"/>
  <c r="BV83"/>
  <c r="CI82"/>
  <c r="CF82"/>
  <c r="CE82"/>
  <c r="CD82"/>
  <c r="CC82"/>
  <c r="CB82"/>
  <c r="CA82"/>
  <c r="BZ82"/>
  <c r="BY82"/>
  <c r="BX82"/>
  <c r="BW82"/>
  <c r="BV82"/>
  <c r="CI81"/>
  <c r="CG81"/>
  <c r="CF81"/>
  <c r="CE81"/>
  <c r="CD81"/>
  <c r="CC81"/>
  <c r="CB81"/>
  <c r="CA81"/>
  <c r="BZ81"/>
  <c r="BY81"/>
  <c r="BX81"/>
  <c r="BW81"/>
  <c r="BV81"/>
  <c r="CI80"/>
  <c r="CG80"/>
  <c r="CF80"/>
  <c r="CE80"/>
  <c r="CD80"/>
  <c r="CC80"/>
  <c r="CB80"/>
  <c r="CA80"/>
  <c r="BZ80"/>
  <c r="BY80"/>
  <c r="BX80"/>
  <c r="BW80"/>
  <c r="BV80"/>
  <c r="CI79"/>
  <c r="CG79"/>
  <c r="CF79"/>
  <c r="CE79"/>
  <c r="CD79"/>
  <c r="CC79"/>
  <c r="CB79"/>
  <c r="CA79"/>
  <c r="BZ79"/>
  <c r="BY79"/>
  <c r="BX79"/>
  <c r="BW79"/>
  <c r="BV79"/>
  <c r="CI78"/>
  <c r="CF78"/>
  <c r="CE78"/>
  <c r="CD78"/>
  <c r="CC78"/>
  <c r="CB78"/>
  <c r="CA78"/>
  <c r="BZ78"/>
  <c r="BY78"/>
  <c r="BX78"/>
  <c r="BW78"/>
  <c r="BV78"/>
  <c r="CI77"/>
  <c r="CG77"/>
  <c r="CF77"/>
  <c r="CE77"/>
  <c r="CD77"/>
  <c r="CC77"/>
  <c r="CB77"/>
  <c r="CA77"/>
  <c r="BZ77"/>
  <c r="BY77"/>
  <c r="BX77"/>
  <c r="BW77"/>
  <c r="BV77"/>
  <c r="CI76"/>
  <c r="CG76"/>
  <c r="CF76"/>
  <c r="CE76"/>
  <c r="CD76"/>
  <c r="CC76"/>
  <c r="CB76"/>
  <c r="CA76"/>
  <c r="BZ76"/>
  <c r="BY76"/>
  <c r="BX76"/>
  <c r="BW76"/>
  <c r="BV76"/>
  <c r="CI75"/>
  <c r="CG75"/>
  <c r="CF75"/>
  <c r="CE75"/>
  <c r="CD75"/>
  <c r="CC75"/>
  <c r="CB75"/>
  <c r="CA75"/>
  <c r="BZ75"/>
  <c r="BY75"/>
  <c r="BX75"/>
  <c r="BW75"/>
  <c r="BV75"/>
  <c r="CI74"/>
  <c r="CF74"/>
  <c r="CE74"/>
  <c r="CD74"/>
  <c r="CC74"/>
  <c r="CB74"/>
  <c r="CA74"/>
  <c r="BZ74"/>
  <c r="BY74"/>
  <c r="BX74"/>
  <c r="BW74"/>
  <c r="BV74"/>
  <c r="CI73"/>
  <c r="CG73"/>
  <c r="CF73"/>
  <c r="CE73"/>
  <c r="CD73"/>
  <c r="CC73"/>
  <c r="CB73"/>
  <c r="CA73"/>
  <c r="BZ73"/>
  <c r="BY73"/>
  <c r="BX73"/>
  <c r="BW73"/>
  <c r="BV73"/>
  <c r="CI72"/>
  <c r="CG72"/>
  <c r="CF72"/>
  <c r="CE72"/>
  <c r="CD72"/>
  <c r="CC72"/>
  <c r="CB72"/>
  <c r="CA72"/>
  <c r="BZ72"/>
  <c r="BY72"/>
  <c r="BX72"/>
  <c r="BW72"/>
  <c r="BV72"/>
  <c r="CI71"/>
  <c r="CG71"/>
  <c r="CF71"/>
  <c r="CE71"/>
  <c r="CD71"/>
  <c r="CC71"/>
  <c r="CB71"/>
  <c r="CA71"/>
  <c r="BZ71"/>
  <c r="BY71"/>
  <c r="BX71"/>
  <c r="BW71"/>
  <c r="BV71"/>
  <c r="CI70"/>
  <c r="CF70"/>
  <c r="CE70"/>
  <c r="CD70"/>
  <c r="CC70"/>
  <c r="CB70"/>
  <c r="CA70"/>
  <c r="BZ70"/>
  <c r="BY70"/>
  <c r="BX70"/>
  <c r="BW70"/>
  <c r="BV70"/>
  <c r="CI69"/>
  <c r="CG69"/>
  <c r="CF69"/>
  <c r="CE69"/>
  <c r="CD69"/>
  <c r="CC69"/>
  <c r="CB69"/>
  <c r="CA69"/>
  <c r="BZ69"/>
  <c r="BY69"/>
  <c r="BX69"/>
  <c r="BW69"/>
  <c r="BV69"/>
  <c r="CI68"/>
  <c r="CG68"/>
  <c r="CF68"/>
  <c r="CE68"/>
  <c r="CD68"/>
  <c r="CC68"/>
  <c r="CB68"/>
  <c r="CA68"/>
  <c r="BZ68"/>
  <c r="BY68"/>
  <c r="BX68"/>
  <c r="BW68"/>
  <c r="BV68"/>
  <c r="CI67"/>
  <c r="CG67"/>
  <c r="CF67"/>
  <c r="CE67"/>
  <c r="CD67"/>
  <c r="CC67"/>
  <c r="CB67"/>
  <c r="CA67"/>
  <c r="BZ67"/>
  <c r="BY67"/>
  <c r="BX67"/>
  <c r="BW67"/>
  <c r="BV67"/>
  <c r="CI66"/>
  <c r="CF66"/>
  <c r="CE66"/>
  <c r="CD66"/>
  <c r="CC66"/>
  <c r="CB66"/>
  <c r="CA66"/>
  <c r="BZ66"/>
  <c r="BY66"/>
  <c r="BX66"/>
  <c r="BW66"/>
  <c r="BV66"/>
  <c r="CI65"/>
  <c r="CG65"/>
  <c r="CF65"/>
  <c r="CE65"/>
  <c r="CD65"/>
  <c r="CC65"/>
  <c r="CB65"/>
  <c r="CA65"/>
  <c r="BZ65"/>
  <c r="BY65"/>
  <c r="BX65"/>
  <c r="BW65"/>
  <c r="BV65"/>
  <c r="CI64"/>
  <c r="CG64"/>
  <c r="CF64"/>
  <c r="CE64"/>
  <c r="CD64"/>
  <c r="CC64"/>
  <c r="CB64"/>
  <c r="CA64"/>
  <c r="BZ64"/>
  <c r="BY64"/>
  <c r="BX64"/>
  <c r="BW64"/>
  <c r="BV64"/>
  <c r="CI63"/>
  <c r="CG63"/>
  <c r="CF63"/>
  <c r="CE63"/>
  <c r="CD63"/>
  <c r="CC63"/>
  <c r="CB63"/>
  <c r="CA63"/>
  <c r="BZ63"/>
  <c r="BY63"/>
  <c r="BX63"/>
  <c r="BW63"/>
  <c r="BV63"/>
  <c r="CI62"/>
  <c r="CF62"/>
  <c r="CE62"/>
  <c r="CD62"/>
  <c r="CC62"/>
  <c r="CB62"/>
  <c r="CA62"/>
  <c r="BZ62"/>
  <c r="BY62"/>
  <c r="BX62"/>
  <c r="BW62"/>
  <c r="BV62"/>
  <c r="CI61"/>
  <c r="CG61"/>
  <c r="CF61"/>
  <c r="CE61"/>
  <c r="CD61"/>
  <c r="CC61"/>
  <c r="CB61"/>
  <c r="CA61"/>
  <c r="BZ61"/>
  <c r="BY61"/>
  <c r="BX61"/>
  <c r="BW61"/>
  <c r="BV61"/>
  <c r="CI60"/>
  <c r="CG60"/>
  <c r="CF60"/>
  <c r="CE60"/>
  <c r="CD60"/>
  <c r="CC60"/>
  <c r="CB60"/>
  <c r="CA60"/>
  <c r="BZ60"/>
  <c r="BY60"/>
  <c r="BX60"/>
  <c r="BW60"/>
  <c r="BV60"/>
  <c r="CI59"/>
  <c r="CG59"/>
  <c r="CF59"/>
  <c r="CE59"/>
  <c r="CD59"/>
  <c r="CC59"/>
  <c r="CB59"/>
  <c r="CA59"/>
  <c r="BZ59"/>
  <c r="BY59"/>
  <c r="BX59"/>
  <c r="BW59"/>
  <c r="BV59"/>
  <c r="CI58"/>
  <c r="CF58"/>
  <c r="CE58"/>
  <c r="CD58"/>
  <c r="CC58"/>
  <c r="CB58"/>
  <c r="CA58"/>
  <c r="BZ58"/>
  <c r="BY58"/>
  <c r="BX58"/>
  <c r="BW58"/>
  <c r="BV58"/>
  <c r="CI57"/>
  <c r="CG57"/>
  <c r="CF57"/>
  <c r="CE57"/>
  <c r="CD57"/>
  <c r="CC57"/>
  <c r="CB57"/>
  <c r="CA57"/>
  <c r="BZ57"/>
  <c r="BY57"/>
  <c r="BX57"/>
  <c r="BW57"/>
  <c r="BV57"/>
  <c r="CI56"/>
  <c r="CG56"/>
  <c r="CF56"/>
  <c r="CE56"/>
  <c r="CD56"/>
  <c r="CC56"/>
  <c r="CB56"/>
  <c r="CA56"/>
  <c r="BZ56"/>
  <c r="BY56"/>
  <c r="BX56"/>
  <c r="BW56"/>
  <c r="BV56"/>
  <c r="CI55"/>
  <c r="CG55"/>
  <c r="CF55"/>
  <c r="CE55"/>
  <c r="CD55"/>
  <c r="CC55"/>
  <c r="CB55"/>
  <c r="CA55"/>
  <c r="BZ55"/>
  <c r="BY55"/>
  <c r="BX55"/>
  <c r="BW55"/>
  <c r="BV55"/>
  <c r="CI54"/>
  <c r="CF54"/>
  <c r="CE54"/>
  <c r="CD54"/>
  <c r="CC54"/>
  <c r="CB54"/>
  <c r="CA54"/>
  <c r="BZ54"/>
  <c r="BY54"/>
  <c r="BX54"/>
  <c r="BW54"/>
  <c r="BV54"/>
  <c r="CI53"/>
  <c r="CG53"/>
  <c r="CF53"/>
  <c r="CE53"/>
  <c r="CD53"/>
  <c r="CC53"/>
  <c r="CB53"/>
  <c r="CA53"/>
  <c r="BZ53"/>
  <c r="BY53"/>
  <c r="BX53"/>
  <c r="BW53"/>
  <c r="BV53"/>
  <c r="CI52"/>
  <c r="CG52"/>
  <c r="CF52"/>
  <c r="CE52"/>
  <c r="CD52"/>
  <c r="CC52"/>
  <c r="CB52"/>
  <c r="CA52"/>
  <c r="BZ52"/>
  <c r="BY52"/>
  <c r="BX52"/>
  <c r="BW52"/>
  <c r="BV52"/>
  <c r="CI51"/>
  <c r="CG51"/>
  <c r="CF51"/>
  <c r="CE51"/>
  <c r="CD51"/>
  <c r="CC51"/>
  <c r="CB51"/>
  <c r="CA51"/>
  <c r="BZ51"/>
  <c r="BY51"/>
  <c r="BX51"/>
  <c r="BW51"/>
  <c r="BV51"/>
  <c r="CI50"/>
  <c r="CF50"/>
  <c r="CE50"/>
  <c r="CD50"/>
  <c r="CC50"/>
  <c r="CB50"/>
  <c r="CA50"/>
  <c r="BZ50"/>
  <c r="BY50"/>
  <c r="BX50"/>
  <c r="BW50"/>
  <c r="BV50"/>
  <c r="CI49"/>
  <c r="CG49"/>
  <c r="CF49"/>
  <c r="CE49"/>
  <c r="CD49"/>
  <c r="CC49"/>
  <c r="CB49"/>
  <c r="CA49"/>
  <c r="BZ49"/>
  <c r="BY49"/>
  <c r="BX49"/>
  <c r="BW49"/>
  <c r="BV49"/>
  <c r="CI48"/>
  <c r="CG48"/>
  <c r="CF48"/>
  <c r="CE48"/>
  <c r="CD48"/>
  <c r="CC48"/>
  <c r="CB48"/>
  <c r="CA48"/>
  <c r="BZ48"/>
  <c r="BY48"/>
  <c r="BX48"/>
  <c r="BW48"/>
  <c r="BV48"/>
  <c r="CI47"/>
  <c r="CG47"/>
  <c r="CF47"/>
  <c r="CE47"/>
  <c r="CD47"/>
  <c r="CC47"/>
  <c r="CB47"/>
  <c r="CA47"/>
  <c r="BZ47"/>
  <c r="BY47"/>
  <c r="BX47"/>
  <c r="BW47"/>
  <c r="BV47"/>
  <c r="CI46"/>
  <c r="CF46"/>
  <c r="CE46"/>
  <c r="CD46"/>
  <c r="CC46"/>
  <c r="CB46"/>
  <c r="CA46"/>
  <c r="BZ46"/>
  <c r="BY46"/>
  <c r="BX46"/>
  <c r="BW46"/>
  <c r="BV46"/>
  <c r="CI45"/>
  <c r="CG45"/>
  <c r="CF45"/>
  <c r="CE45"/>
  <c r="CD45"/>
  <c r="CC45"/>
  <c r="CB45"/>
  <c r="CA45"/>
  <c r="BZ45"/>
  <c r="BY45"/>
  <c r="BX45"/>
  <c r="BW45"/>
  <c r="BV45"/>
  <c r="CI44"/>
  <c r="CG44"/>
  <c r="CF44"/>
  <c r="CE44"/>
  <c r="CD44"/>
  <c r="CC44"/>
  <c r="CB44"/>
  <c r="CA44"/>
  <c r="BZ44"/>
  <c r="BY44"/>
  <c r="BX44"/>
  <c r="BW44"/>
  <c r="BV44"/>
  <c r="CI43"/>
  <c r="CG43"/>
  <c r="CF43"/>
  <c r="CE43"/>
  <c r="CD43"/>
  <c r="CC43"/>
  <c r="CB43"/>
  <c r="CA43"/>
  <c r="BZ43"/>
  <c r="BY43"/>
  <c r="BX43"/>
  <c r="BW43"/>
  <c r="BV43"/>
  <c r="CI42"/>
  <c r="CF42"/>
  <c r="CE42"/>
  <c r="CD42"/>
  <c r="CC42"/>
  <c r="CB42"/>
  <c r="CA42"/>
  <c r="BZ42"/>
  <c r="BY42"/>
  <c r="BX42"/>
  <c r="BW42"/>
  <c r="BV42"/>
  <c r="CI41"/>
  <c r="CG41"/>
  <c r="CF41"/>
  <c r="CE41"/>
  <c r="CD41"/>
  <c r="CC41"/>
  <c r="CB41"/>
  <c r="CA41"/>
  <c r="BZ41"/>
  <c r="BY41"/>
  <c r="BX41"/>
  <c r="BW41"/>
  <c r="BV41"/>
  <c r="CI40"/>
  <c r="CG40"/>
  <c r="CF40"/>
  <c r="CE40"/>
  <c r="CD40"/>
  <c r="CC40"/>
  <c r="CB40"/>
  <c r="CA40"/>
  <c r="BZ40"/>
  <c r="BY40"/>
  <c r="BX40"/>
  <c r="BW40"/>
  <c r="BV40"/>
  <c r="CI39"/>
  <c r="CG39"/>
  <c r="CF39"/>
  <c r="CE39"/>
  <c r="CD39"/>
  <c r="CC39"/>
  <c r="CB39"/>
  <c r="CA39"/>
  <c r="BZ39"/>
  <c r="BY39"/>
  <c r="BX39"/>
  <c r="BW39"/>
  <c r="BV39"/>
  <c r="CI38"/>
  <c r="CF38"/>
  <c r="CE38"/>
  <c r="CD38"/>
  <c r="CC38"/>
  <c r="CB38"/>
  <c r="CA38"/>
  <c r="BZ38"/>
  <c r="BY38"/>
  <c r="BX38"/>
  <c r="BW38"/>
  <c r="BV38"/>
  <c r="CI37"/>
  <c r="CG37"/>
  <c r="CF37"/>
  <c r="CE37"/>
  <c r="CD37"/>
  <c r="CC37"/>
  <c r="CB37"/>
  <c r="CA37"/>
  <c r="BZ37"/>
  <c r="BY37"/>
  <c r="BX37"/>
  <c r="BW37"/>
  <c r="BV37"/>
  <c r="CI36"/>
  <c r="CG36"/>
  <c r="CF36"/>
  <c r="CE36"/>
  <c r="CD36"/>
  <c r="CC36"/>
  <c r="CB36"/>
  <c r="CA36"/>
  <c r="BZ36"/>
  <c r="BY36"/>
  <c r="BX36"/>
  <c r="BW36"/>
  <c r="BV36"/>
  <c r="CI35"/>
  <c r="CG35"/>
  <c r="CF35"/>
  <c r="CE35"/>
  <c r="CD35"/>
  <c r="CC35"/>
  <c r="CB35"/>
  <c r="CA35"/>
  <c r="BZ35"/>
  <c r="BY35"/>
  <c r="BX35"/>
  <c r="BW35"/>
  <c r="BV35"/>
  <c r="CI34"/>
  <c r="CF34"/>
  <c r="CE34"/>
  <c r="CD34"/>
  <c r="CC34"/>
  <c r="CB34"/>
  <c r="CA34"/>
  <c r="BZ34"/>
  <c r="BY34"/>
  <c r="BX34"/>
  <c r="BW34"/>
  <c r="BV34"/>
  <c r="CI33"/>
  <c r="CG33"/>
  <c r="CF33"/>
  <c r="CE33"/>
  <c r="CD33"/>
  <c r="CC33"/>
  <c r="CB33"/>
  <c r="CA33"/>
  <c r="BZ33"/>
  <c r="BY33"/>
  <c r="BX33"/>
  <c r="BW33"/>
  <c r="BV33"/>
  <c r="CI32"/>
  <c r="CG32"/>
  <c r="CF32"/>
  <c r="CE32"/>
  <c r="CD32"/>
  <c r="CC32"/>
  <c r="CB32"/>
  <c r="CA32"/>
  <c r="BZ32"/>
  <c r="BY32"/>
  <c r="BX32"/>
  <c r="BW32"/>
  <c r="BV32"/>
  <c r="CI31"/>
  <c r="CG31"/>
  <c r="CF31"/>
  <c r="CE31"/>
  <c r="CD31"/>
  <c r="CC31"/>
  <c r="CB31"/>
  <c r="CA31"/>
  <c r="BZ31"/>
  <c r="BY31"/>
  <c r="BX31"/>
  <c r="BW31"/>
  <c r="BV31"/>
  <c r="CI30"/>
  <c r="CF30"/>
  <c r="CE30"/>
  <c r="CD30"/>
  <c r="CC30"/>
  <c r="CB30"/>
  <c r="CA30"/>
  <c r="BZ30"/>
  <c r="BY30"/>
  <c r="BX30"/>
  <c r="BW30"/>
  <c r="BV30"/>
  <c r="CI29"/>
  <c r="CG29"/>
  <c r="CF29"/>
  <c r="CE29"/>
  <c r="CD29"/>
  <c r="CC29"/>
  <c r="CB29"/>
  <c r="CA29"/>
  <c r="BZ29"/>
  <c r="BY29"/>
  <c r="BX29"/>
  <c r="BW29"/>
  <c r="BV29"/>
  <c r="CI28"/>
  <c r="CG28"/>
  <c r="CF28"/>
  <c r="CE28"/>
  <c r="CD28"/>
  <c r="CC28"/>
  <c r="CB28"/>
  <c r="CA28"/>
  <c r="BZ28"/>
  <c r="BY28"/>
  <c r="BX28"/>
  <c r="BW28"/>
  <c r="BV28"/>
  <c r="CI27"/>
  <c r="CG27"/>
  <c r="CF27"/>
  <c r="CE27"/>
  <c r="CD27"/>
  <c r="CC27"/>
  <c r="CB27"/>
  <c r="CA27"/>
  <c r="BZ27"/>
  <c r="BY27"/>
  <c r="BX27"/>
  <c r="BW27"/>
  <c r="BV27"/>
  <c r="CI26"/>
  <c r="CF26"/>
  <c r="CE26"/>
  <c r="CD26"/>
  <c r="CC26"/>
  <c r="CB26"/>
  <c r="CA26"/>
  <c r="BZ26"/>
  <c r="BY26"/>
  <c r="BX26"/>
  <c r="BW26"/>
  <c r="BV26"/>
  <c r="CI25"/>
  <c r="CG25"/>
  <c r="CF25"/>
  <c r="CE25"/>
  <c r="CD25"/>
  <c r="CC25"/>
  <c r="CB25"/>
  <c r="CA25"/>
  <c r="BZ25"/>
  <c r="BY25"/>
  <c r="BX25"/>
  <c r="BW25"/>
  <c r="BV25"/>
  <c r="CI24"/>
  <c r="CG24"/>
  <c r="CF24"/>
  <c r="CE24"/>
  <c r="CD24"/>
  <c r="CC24"/>
  <c r="CB24"/>
  <c r="CA24"/>
  <c r="BZ24"/>
  <c r="BY24"/>
  <c r="BX24"/>
  <c r="BW24"/>
  <c r="BV24"/>
  <c r="CI23"/>
  <c r="CG23"/>
  <c r="CF23"/>
  <c r="CE23"/>
  <c r="CD23"/>
  <c r="CC23"/>
  <c r="CB23"/>
  <c r="CA23"/>
  <c r="BZ23"/>
  <c r="BY23"/>
  <c r="BX23"/>
  <c r="BW23"/>
  <c r="BV23"/>
  <c r="CI22"/>
  <c r="CF22"/>
  <c r="CE22"/>
  <c r="CD22"/>
  <c r="CC22"/>
  <c r="CB22"/>
  <c r="CA22"/>
  <c r="BZ22"/>
  <c r="BY22"/>
  <c r="BX22"/>
  <c r="BW22"/>
  <c r="BV22"/>
  <c r="CI21"/>
  <c r="CG21"/>
  <c r="CF21"/>
  <c r="CE21"/>
  <c r="CD21"/>
  <c r="CC21"/>
  <c r="CB21"/>
  <c r="CA21"/>
  <c r="BZ21"/>
  <c r="BY21"/>
  <c r="BX21"/>
  <c r="BW21"/>
  <c r="BV21"/>
  <c r="CI20"/>
  <c r="CG20"/>
  <c r="CF20"/>
  <c r="CE20"/>
  <c r="CD20"/>
  <c r="CC20"/>
  <c r="CB20"/>
  <c r="CA20"/>
  <c r="BZ20"/>
  <c r="BY20"/>
  <c r="BX20"/>
  <c r="BW20"/>
  <c r="BV20"/>
  <c r="CI19"/>
  <c r="CG19"/>
  <c r="CF19"/>
  <c r="CE19"/>
  <c r="CD19"/>
  <c r="CC19"/>
  <c r="CB19"/>
  <c r="CA19"/>
  <c r="BZ19"/>
  <c r="BY19"/>
  <c r="BX19"/>
  <c r="BW19"/>
  <c r="BV19"/>
  <c r="CI18"/>
  <c r="CF18"/>
  <c r="CE18"/>
  <c r="CD18"/>
  <c r="CC18"/>
  <c r="CB18"/>
  <c r="CA18"/>
  <c r="BZ18"/>
  <c r="BY18"/>
  <c r="BX18"/>
  <c r="BW18"/>
  <c r="BV18"/>
  <c r="CI17"/>
  <c r="CG17"/>
  <c r="CF17"/>
  <c r="CE17"/>
  <c r="CD17"/>
  <c r="CC17"/>
  <c r="CB17"/>
  <c r="CA17"/>
  <c r="BZ17"/>
  <c r="BY17"/>
  <c r="BX17"/>
  <c r="BW17"/>
  <c r="BV17"/>
  <c r="CI16"/>
  <c r="CG16"/>
  <c r="CF16"/>
  <c r="CE16"/>
  <c r="CD16"/>
  <c r="CC16"/>
  <c r="CB16"/>
  <c r="CA16"/>
  <c r="BZ16"/>
  <c r="BY16"/>
  <c r="BX16"/>
  <c r="BW16"/>
  <c r="BV16"/>
  <c r="CI15"/>
  <c r="CG15"/>
  <c r="CF15"/>
  <c r="CE15"/>
  <c r="CD15"/>
  <c r="CC15"/>
  <c r="CB15"/>
  <c r="CA15"/>
  <c r="BZ15"/>
  <c r="BY15"/>
  <c r="BX15"/>
  <c r="BW15"/>
  <c r="BV15"/>
  <c r="CI14"/>
  <c r="CF14"/>
  <c r="CE14"/>
  <c r="CD14"/>
  <c r="CC14"/>
  <c r="CB14"/>
  <c r="CA14"/>
  <c r="BZ14"/>
  <c r="BY14"/>
  <c r="BX14"/>
  <c r="BW14"/>
  <c r="BV14"/>
  <c r="CI13"/>
  <c r="CG13"/>
  <c r="CF13"/>
  <c r="CE13"/>
  <c r="CD13"/>
  <c r="CC13"/>
  <c r="CB13"/>
  <c r="CA13"/>
  <c r="BZ13"/>
  <c r="BY13"/>
  <c r="BX13"/>
  <c r="BW13"/>
  <c r="BV13"/>
  <c r="CI12"/>
  <c r="CG12"/>
  <c r="CF12"/>
  <c r="CE12"/>
  <c r="CD12"/>
  <c r="CC12"/>
  <c r="CB12"/>
  <c r="CA12"/>
  <c r="BZ12"/>
  <c r="BY12"/>
  <c r="BX12"/>
  <c r="BW12"/>
  <c r="BV12"/>
  <c r="CE11"/>
  <c r="CD11"/>
  <c r="CA11"/>
  <c r="BZ11"/>
  <c r="BX11"/>
  <c r="BW11"/>
  <c r="BV11"/>
  <c r="CI10"/>
  <c r="CF10"/>
  <c r="CE10"/>
  <c r="CD10"/>
  <c r="CC10"/>
  <c r="CB10"/>
  <c r="CA10"/>
  <c r="BZ10"/>
  <c r="BY10"/>
  <c r="BX10"/>
  <c r="BW10"/>
  <c r="BV10"/>
  <c r="CI9"/>
  <c r="CG9"/>
  <c r="CF9"/>
  <c r="CE9"/>
  <c r="CD9"/>
  <c r="CC9"/>
  <c r="CB9"/>
  <c r="CA9"/>
  <c r="BZ9"/>
  <c r="BY9"/>
  <c r="BX9"/>
  <c r="BW9"/>
  <c r="BV9"/>
  <c r="CI8"/>
  <c r="CG8"/>
  <c r="CF8"/>
  <c r="CE8"/>
  <c r="CD8"/>
  <c r="CC8"/>
  <c r="CB8"/>
  <c r="CA8"/>
  <c r="BZ8"/>
  <c r="BY8"/>
  <c r="BX8"/>
  <c r="BW8"/>
  <c r="BV8"/>
  <c r="CI7"/>
  <c r="CG7"/>
  <c r="CF7"/>
  <c r="CE7"/>
  <c r="CD7"/>
  <c r="CC7"/>
  <c r="CB7"/>
  <c r="CA7"/>
  <c r="BZ7"/>
  <c r="BY7"/>
  <c r="BX7"/>
  <c r="BW7"/>
  <c r="BV7"/>
  <c r="BR106"/>
  <c r="BP106"/>
  <c r="BO106"/>
  <c r="BN106"/>
  <c r="BM106"/>
  <c r="BL106"/>
  <c r="BK106"/>
  <c r="BJ106"/>
  <c r="BI106"/>
  <c r="BH106"/>
  <c r="BG106"/>
  <c r="BF106"/>
  <c r="BE106"/>
  <c r="BR105"/>
  <c r="BP105"/>
  <c r="BO105"/>
  <c r="BN105"/>
  <c r="BM105"/>
  <c r="BL105"/>
  <c r="BK105"/>
  <c r="BJ105"/>
  <c r="BI105"/>
  <c r="BH105"/>
  <c r="BG105"/>
  <c r="BF105"/>
  <c r="BE105"/>
  <c r="BR104"/>
  <c r="BP104"/>
  <c r="BO104"/>
  <c r="BN104"/>
  <c r="BM104"/>
  <c r="BL104"/>
  <c r="BK104"/>
  <c r="BJ104"/>
  <c r="BI104"/>
  <c r="BH104"/>
  <c r="BG104"/>
  <c r="BF104"/>
  <c r="BE104"/>
  <c r="BR103"/>
  <c r="BP103"/>
  <c r="BO103"/>
  <c r="BN103"/>
  <c r="BM103"/>
  <c r="BL103"/>
  <c r="BK103"/>
  <c r="BJ103"/>
  <c r="BI103"/>
  <c r="BH103"/>
  <c r="BG103"/>
  <c r="BF103"/>
  <c r="BE103"/>
  <c r="BR102"/>
  <c r="BP102"/>
  <c r="BO102"/>
  <c r="BN102"/>
  <c r="BM102"/>
  <c r="BL102"/>
  <c r="BK102"/>
  <c r="BJ102"/>
  <c r="BI102"/>
  <c r="BH102"/>
  <c r="BG102"/>
  <c r="BF102"/>
  <c r="BE102"/>
  <c r="BR101"/>
  <c r="BP101"/>
  <c r="BO101"/>
  <c r="BN101"/>
  <c r="BM101"/>
  <c r="BL101"/>
  <c r="BK101"/>
  <c r="BJ101"/>
  <c r="BI101"/>
  <c r="BH101"/>
  <c r="BG101"/>
  <c r="BF101"/>
  <c r="BE101"/>
  <c r="BR100"/>
  <c r="BP100"/>
  <c r="BO100"/>
  <c r="BN100"/>
  <c r="BM100"/>
  <c r="BL100"/>
  <c r="BK100"/>
  <c r="BJ100"/>
  <c r="BI100"/>
  <c r="BH100"/>
  <c r="BG100"/>
  <c r="BF100"/>
  <c r="BE100"/>
  <c r="BR99"/>
  <c r="BP99"/>
  <c r="BO99"/>
  <c r="BN99"/>
  <c r="BM99"/>
  <c r="BL99"/>
  <c r="BK99"/>
  <c r="BJ99"/>
  <c r="BI99"/>
  <c r="BH99"/>
  <c r="BG99"/>
  <c r="BF99"/>
  <c r="BE99"/>
  <c r="BR98"/>
  <c r="BP98"/>
  <c r="BO98"/>
  <c r="BN98"/>
  <c r="BM98"/>
  <c r="BL98"/>
  <c r="BK98"/>
  <c r="BJ98"/>
  <c r="BI98"/>
  <c r="BH98"/>
  <c r="BG98"/>
  <c r="BF98"/>
  <c r="BE98"/>
  <c r="BR97"/>
  <c r="BP97"/>
  <c r="BO97"/>
  <c r="BN97"/>
  <c r="BM97"/>
  <c r="BL97"/>
  <c r="BK97"/>
  <c r="BJ97"/>
  <c r="BI97"/>
  <c r="BH97"/>
  <c r="BG97"/>
  <c r="BF97"/>
  <c r="BE97"/>
  <c r="BR96"/>
  <c r="BP96"/>
  <c r="BO96"/>
  <c r="BN96"/>
  <c r="BM96"/>
  <c r="BL96"/>
  <c r="BK96"/>
  <c r="BJ96"/>
  <c r="BI96"/>
  <c r="BH96"/>
  <c r="BG96"/>
  <c r="BF96"/>
  <c r="BE96"/>
  <c r="BR95"/>
  <c r="BP95"/>
  <c r="BO95"/>
  <c r="BN95"/>
  <c r="BM95"/>
  <c r="BL95"/>
  <c r="BK95"/>
  <c r="BJ95"/>
  <c r="BI95"/>
  <c r="BH95"/>
  <c r="BG95"/>
  <c r="BF95"/>
  <c r="BE95"/>
  <c r="BR94"/>
  <c r="BP94"/>
  <c r="BO94"/>
  <c r="BN94"/>
  <c r="BM94"/>
  <c r="BL94"/>
  <c r="BK94"/>
  <c r="BJ94"/>
  <c r="BI94"/>
  <c r="BH94"/>
  <c r="BG94"/>
  <c r="BF94"/>
  <c r="BE94"/>
  <c r="BR93"/>
  <c r="BP93"/>
  <c r="BO93"/>
  <c r="BN93"/>
  <c r="BM93"/>
  <c r="BL93"/>
  <c r="BK93"/>
  <c r="BJ93"/>
  <c r="BI93"/>
  <c r="BH93"/>
  <c r="BG93"/>
  <c r="BF93"/>
  <c r="BE93"/>
  <c r="BR92"/>
  <c r="BP92"/>
  <c r="BO92"/>
  <c r="BN92"/>
  <c r="BM92"/>
  <c r="BL92"/>
  <c r="BK92"/>
  <c r="BJ92"/>
  <c r="BI92"/>
  <c r="BH92"/>
  <c r="BG92"/>
  <c r="BF92"/>
  <c r="BE92"/>
  <c r="BR91"/>
  <c r="BP91"/>
  <c r="BO91"/>
  <c r="BN91"/>
  <c r="BM91"/>
  <c r="BL91"/>
  <c r="BK91"/>
  <c r="BJ91"/>
  <c r="BI91"/>
  <c r="BH91"/>
  <c r="BG91"/>
  <c r="BF91"/>
  <c r="BE91"/>
  <c r="BR90"/>
  <c r="BP90"/>
  <c r="BO90"/>
  <c r="BN90"/>
  <c r="BM90"/>
  <c r="BL90"/>
  <c r="BK90"/>
  <c r="BJ90"/>
  <c r="BI90"/>
  <c r="BH90"/>
  <c r="BG90"/>
  <c r="BF90"/>
  <c r="BE90"/>
  <c r="BR89"/>
  <c r="BP89"/>
  <c r="BO89"/>
  <c r="BN89"/>
  <c r="BM89"/>
  <c r="BL89"/>
  <c r="BK89"/>
  <c r="BJ89"/>
  <c r="BI89"/>
  <c r="BH89"/>
  <c r="BG89"/>
  <c r="BF89"/>
  <c r="BE89"/>
  <c r="BR88"/>
  <c r="BP88"/>
  <c r="BO88"/>
  <c r="BN88"/>
  <c r="BM88"/>
  <c r="BL88"/>
  <c r="BK88"/>
  <c r="BJ88"/>
  <c r="BI88"/>
  <c r="BH88"/>
  <c r="BG88"/>
  <c r="BF88"/>
  <c r="BE88"/>
  <c r="BR87"/>
  <c r="BP87"/>
  <c r="BO87"/>
  <c r="BN87"/>
  <c r="BM87"/>
  <c r="BL87"/>
  <c r="BK87"/>
  <c r="BJ87"/>
  <c r="BI87"/>
  <c r="BH87"/>
  <c r="BG87"/>
  <c r="BF87"/>
  <c r="BE87"/>
  <c r="BR86"/>
  <c r="BP86"/>
  <c r="BO86"/>
  <c r="BN86"/>
  <c r="BM86"/>
  <c r="BL86"/>
  <c r="BK86"/>
  <c r="BJ86"/>
  <c r="BI86"/>
  <c r="BH86"/>
  <c r="BG86"/>
  <c r="BF86"/>
  <c r="BE86"/>
  <c r="BR85"/>
  <c r="BP85"/>
  <c r="BO85"/>
  <c r="BN85"/>
  <c r="BM85"/>
  <c r="BL85"/>
  <c r="BK85"/>
  <c r="BJ85"/>
  <c r="BI85"/>
  <c r="BH85"/>
  <c r="BG85"/>
  <c r="BF85"/>
  <c r="BE85"/>
  <c r="BR84"/>
  <c r="BP84"/>
  <c r="BO84"/>
  <c r="BN84"/>
  <c r="BM84"/>
  <c r="BL84"/>
  <c r="BK84"/>
  <c r="BJ84"/>
  <c r="BI84"/>
  <c r="BH84"/>
  <c r="BG84"/>
  <c r="BF84"/>
  <c r="BE84"/>
  <c r="BR83"/>
  <c r="BP83"/>
  <c r="BO83"/>
  <c r="BN83"/>
  <c r="BM83"/>
  <c r="BL83"/>
  <c r="BK83"/>
  <c r="BJ83"/>
  <c r="BI83"/>
  <c r="BH83"/>
  <c r="BG83"/>
  <c r="BF83"/>
  <c r="BE83"/>
  <c r="BR82"/>
  <c r="BP82"/>
  <c r="BO82"/>
  <c r="BN82"/>
  <c r="BM82"/>
  <c r="BL82"/>
  <c r="BK82"/>
  <c r="BJ82"/>
  <c r="BI82"/>
  <c r="BH82"/>
  <c r="BG82"/>
  <c r="BF82"/>
  <c r="BE82"/>
  <c r="BR81"/>
  <c r="BP81"/>
  <c r="BO81"/>
  <c r="BN81"/>
  <c r="BM81"/>
  <c r="BL81"/>
  <c r="BK81"/>
  <c r="BJ81"/>
  <c r="BI81"/>
  <c r="BH81"/>
  <c r="BG81"/>
  <c r="BF81"/>
  <c r="BE81"/>
  <c r="BR80"/>
  <c r="BP80"/>
  <c r="BO80"/>
  <c r="BN80"/>
  <c r="BM80"/>
  <c r="BL80"/>
  <c r="BK80"/>
  <c r="BJ80"/>
  <c r="BI80"/>
  <c r="BH80"/>
  <c r="BG80"/>
  <c r="BF80"/>
  <c r="BE80"/>
  <c r="BR79"/>
  <c r="BP79"/>
  <c r="BO79"/>
  <c r="BN79"/>
  <c r="BM79"/>
  <c r="BL79"/>
  <c r="BK79"/>
  <c r="BJ79"/>
  <c r="BI79"/>
  <c r="BH79"/>
  <c r="BG79"/>
  <c r="BF79"/>
  <c r="BE79"/>
  <c r="BR78"/>
  <c r="BP78"/>
  <c r="BO78"/>
  <c r="BN78"/>
  <c r="BM78"/>
  <c r="BL78"/>
  <c r="BK78"/>
  <c r="BJ78"/>
  <c r="BI78"/>
  <c r="BH78"/>
  <c r="BG78"/>
  <c r="BF78"/>
  <c r="BE78"/>
  <c r="BR77"/>
  <c r="BP77"/>
  <c r="BO77"/>
  <c r="BN77"/>
  <c r="BM77"/>
  <c r="BL77"/>
  <c r="BK77"/>
  <c r="BJ77"/>
  <c r="BI77"/>
  <c r="BH77"/>
  <c r="BG77"/>
  <c r="BF77"/>
  <c r="BE77"/>
  <c r="BR76"/>
  <c r="BP76"/>
  <c r="BO76"/>
  <c r="BN76"/>
  <c r="BM76"/>
  <c r="BL76"/>
  <c r="BK76"/>
  <c r="BJ76"/>
  <c r="BI76"/>
  <c r="BH76"/>
  <c r="BG76"/>
  <c r="BF76"/>
  <c r="BE76"/>
  <c r="BR75"/>
  <c r="BP75"/>
  <c r="BO75"/>
  <c r="BN75"/>
  <c r="BM75"/>
  <c r="BL75"/>
  <c r="BK75"/>
  <c r="BJ75"/>
  <c r="BI75"/>
  <c r="BH75"/>
  <c r="BG75"/>
  <c r="BF75"/>
  <c r="BE75"/>
  <c r="BR74"/>
  <c r="BP74"/>
  <c r="BO74"/>
  <c r="BN74"/>
  <c r="BM74"/>
  <c r="BL74"/>
  <c r="BK74"/>
  <c r="BJ74"/>
  <c r="BI74"/>
  <c r="BH74"/>
  <c r="BG74"/>
  <c r="BF74"/>
  <c r="BE74"/>
  <c r="BR73"/>
  <c r="BP73"/>
  <c r="BO73"/>
  <c r="BN73"/>
  <c r="BM73"/>
  <c r="BL73"/>
  <c r="BK73"/>
  <c r="BJ73"/>
  <c r="BI73"/>
  <c r="BH73"/>
  <c r="BG73"/>
  <c r="BF73"/>
  <c r="BE73"/>
  <c r="BR72"/>
  <c r="BP72"/>
  <c r="BO72"/>
  <c r="BN72"/>
  <c r="BM72"/>
  <c r="BL72"/>
  <c r="BK72"/>
  <c r="BJ72"/>
  <c r="BI72"/>
  <c r="BH72"/>
  <c r="BG72"/>
  <c r="BF72"/>
  <c r="BE72"/>
  <c r="BR71"/>
  <c r="BP71"/>
  <c r="BO71"/>
  <c r="BN71"/>
  <c r="BM71"/>
  <c r="BL71"/>
  <c r="BK71"/>
  <c r="BJ71"/>
  <c r="BI71"/>
  <c r="BH71"/>
  <c r="BG71"/>
  <c r="BF71"/>
  <c r="BE71"/>
  <c r="BR70"/>
  <c r="BP70"/>
  <c r="BO70"/>
  <c r="BN70"/>
  <c r="BM70"/>
  <c r="BL70"/>
  <c r="BK70"/>
  <c r="BJ70"/>
  <c r="BI70"/>
  <c r="BH70"/>
  <c r="BG70"/>
  <c r="BF70"/>
  <c r="BE70"/>
  <c r="BR69"/>
  <c r="BP69"/>
  <c r="BO69"/>
  <c r="BN69"/>
  <c r="BM69"/>
  <c r="BL69"/>
  <c r="BK69"/>
  <c r="BJ69"/>
  <c r="BI69"/>
  <c r="BH69"/>
  <c r="BG69"/>
  <c r="BF69"/>
  <c r="BE69"/>
  <c r="BR68"/>
  <c r="BP68"/>
  <c r="BO68"/>
  <c r="BN68"/>
  <c r="BM68"/>
  <c r="BL68"/>
  <c r="BK68"/>
  <c r="BJ68"/>
  <c r="BI68"/>
  <c r="BH68"/>
  <c r="BG68"/>
  <c r="BF68"/>
  <c r="BE68"/>
  <c r="BR67"/>
  <c r="BP67"/>
  <c r="BO67"/>
  <c r="BN67"/>
  <c r="BM67"/>
  <c r="BL67"/>
  <c r="BK67"/>
  <c r="BJ67"/>
  <c r="BI67"/>
  <c r="BH67"/>
  <c r="BG67"/>
  <c r="BF67"/>
  <c r="BE67"/>
  <c r="BR66"/>
  <c r="BP66"/>
  <c r="BO66"/>
  <c r="BN66"/>
  <c r="BM66"/>
  <c r="BL66"/>
  <c r="BK66"/>
  <c r="BJ66"/>
  <c r="BI66"/>
  <c r="BH66"/>
  <c r="BG66"/>
  <c r="BF66"/>
  <c r="BE66"/>
  <c r="BR65"/>
  <c r="BP65"/>
  <c r="BO65"/>
  <c r="BN65"/>
  <c r="BM65"/>
  <c r="BL65"/>
  <c r="BK65"/>
  <c r="BJ65"/>
  <c r="BI65"/>
  <c r="BH65"/>
  <c r="BG65"/>
  <c r="BF65"/>
  <c r="BE65"/>
  <c r="BR64"/>
  <c r="BP64"/>
  <c r="BO64"/>
  <c r="BN64"/>
  <c r="BM64"/>
  <c r="BL64"/>
  <c r="BK64"/>
  <c r="BJ64"/>
  <c r="BI64"/>
  <c r="BH64"/>
  <c r="BG64"/>
  <c r="BF64"/>
  <c r="BE64"/>
  <c r="BR63"/>
  <c r="BP63"/>
  <c r="BO63"/>
  <c r="BN63"/>
  <c r="BM63"/>
  <c r="BL63"/>
  <c r="BK63"/>
  <c r="BJ63"/>
  <c r="BI63"/>
  <c r="BH63"/>
  <c r="BG63"/>
  <c r="BF63"/>
  <c r="BE63"/>
  <c r="BR62"/>
  <c r="BP62"/>
  <c r="BO62"/>
  <c r="BN62"/>
  <c r="BM62"/>
  <c r="BL62"/>
  <c r="BK62"/>
  <c r="BJ62"/>
  <c r="BI62"/>
  <c r="BH62"/>
  <c r="BG62"/>
  <c r="BF62"/>
  <c r="BE62"/>
  <c r="BR61"/>
  <c r="BP61"/>
  <c r="BO61"/>
  <c r="BN61"/>
  <c r="BM61"/>
  <c r="BL61"/>
  <c r="BK61"/>
  <c r="BJ61"/>
  <c r="BI61"/>
  <c r="BH61"/>
  <c r="BG61"/>
  <c r="BF61"/>
  <c r="BE61"/>
  <c r="BR60"/>
  <c r="BP60"/>
  <c r="BO60"/>
  <c r="BN60"/>
  <c r="BM60"/>
  <c r="BL60"/>
  <c r="BK60"/>
  <c r="BJ60"/>
  <c r="BI60"/>
  <c r="BH60"/>
  <c r="BG60"/>
  <c r="BF60"/>
  <c r="BE60"/>
  <c r="BR59"/>
  <c r="BP59"/>
  <c r="BO59"/>
  <c r="BN59"/>
  <c r="BM59"/>
  <c r="BL59"/>
  <c r="BK59"/>
  <c r="BJ59"/>
  <c r="BI59"/>
  <c r="BH59"/>
  <c r="BG59"/>
  <c r="BF59"/>
  <c r="BE59"/>
  <c r="BR58"/>
  <c r="BP58"/>
  <c r="BO58"/>
  <c r="BN58"/>
  <c r="BM58"/>
  <c r="BL58"/>
  <c r="BK58"/>
  <c r="BJ58"/>
  <c r="BI58"/>
  <c r="BH58"/>
  <c r="BG58"/>
  <c r="BF58"/>
  <c r="BE58"/>
  <c r="BR57"/>
  <c r="BP57"/>
  <c r="BO57"/>
  <c r="BN57"/>
  <c r="BM57"/>
  <c r="BL57"/>
  <c r="BK57"/>
  <c r="BJ57"/>
  <c r="BI57"/>
  <c r="BH57"/>
  <c r="BG57"/>
  <c r="BF57"/>
  <c r="BE57"/>
  <c r="BR56"/>
  <c r="BP56"/>
  <c r="BO56"/>
  <c r="BN56"/>
  <c r="BM56"/>
  <c r="BL56"/>
  <c r="BK56"/>
  <c r="BJ56"/>
  <c r="BI56"/>
  <c r="BH56"/>
  <c r="BG56"/>
  <c r="BF56"/>
  <c r="BE56"/>
  <c r="BR55"/>
  <c r="BP55"/>
  <c r="BO55"/>
  <c r="BN55"/>
  <c r="BM55"/>
  <c r="BL55"/>
  <c r="BK55"/>
  <c r="BJ55"/>
  <c r="BI55"/>
  <c r="BH55"/>
  <c r="BG55"/>
  <c r="BF55"/>
  <c r="BE55"/>
  <c r="BR54"/>
  <c r="BP54"/>
  <c r="BO54"/>
  <c r="BN54"/>
  <c r="BM54"/>
  <c r="BL54"/>
  <c r="BK54"/>
  <c r="BJ54"/>
  <c r="BI54"/>
  <c r="BH54"/>
  <c r="BG54"/>
  <c r="BF54"/>
  <c r="BE54"/>
  <c r="BR53"/>
  <c r="BP53"/>
  <c r="BO53"/>
  <c r="BN53"/>
  <c r="BM53"/>
  <c r="BL53"/>
  <c r="BK53"/>
  <c r="BJ53"/>
  <c r="BI53"/>
  <c r="BH53"/>
  <c r="BG53"/>
  <c r="BF53"/>
  <c r="BE53"/>
  <c r="BR52"/>
  <c r="BP52"/>
  <c r="BO52"/>
  <c r="BN52"/>
  <c r="BM52"/>
  <c r="BL52"/>
  <c r="BK52"/>
  <c r="BJ52"/>
  <c r="BI52"/>
  <c r="BH52"/>
  <c r="BG52"/>
  <c r="BF52"/>
  <c r="BE52"/>
  <c r="BR51"/>
  <c r="BP51"/>
  <c r="BO51"/>
  <c r="BN51"/>
  <c r="BM51"/>
  <c r="BL51"/>
  <c r="BK51"/>
  <c r="BJ51"/>
  <c r="BI51"/>
  <c r="BH51"/>
  <c r="BG51"/>
  <c r="BF51"/>
  <c r="BE51"/>
  <c r="BR50"/>
  <c r="BP50"/>
  <c r="BO50"/>
  <c r="BN50"/>
  <c r="BM50"/>
  <c r="BL50"/>
  <c r="BK50"/>
  <c r="BJ50"/>
  <c r="BI50"/>
  <c r="BH50"/>
  <c r="BG50"/>
  <c r="BF50"/>
  <c r="BE50"/>
  <c r="BR49"/>
  <c r="BP49"/>
  <c r="BO49"/>
  <c r="BN49"/>
  <c r="BM49"/>
  <c r="BL49"/>
  <c r="BK49"/>
  <c r="BJ49"/>
  <c r="BI49"/>
  <c r="BH49"/>
  <c r="BG49"/>
  <c r="BF49"/>
  <c r="BE49"/>
  <c r="BR48"/>
  <c r="BP48"/>
  <c r="BO48"/>
  <c r="BN48"/>
  <c r="BM48"/>
  <c r="BL48"/>
  <c r="BK48"/>
  <c r="BJ48"/>
  <c r="BI48"/>
  <c r="BH48"/>
  <c r="BG48"/>
  <c r="BF48"/>
  <c r="BE48"/>
  <c r="BR47"/>
  <c r="BP47"/>
  <c r="BO47"/>
  <c r="BN47"/>
  <c r="BM47"/>
  <c r="BL47"/>
  <c r="BK47"/>
  <c r="BJ47"/>
  <c r="BI47"/>
  <c r="BH47"/>
  <c r="BG47"/>
  <c r="BF47"/>
  <c r="BE47"/>
  <c r="BR46"/>
  <c r="BP46"/>
  <c r="BO46"/>
  <c r="BN46"/>
  <c r="BM46"/>
  <c r="BL46"/>
  <c r="BK46"/>
  <c r="BJ46"/>
  <c r="BI46"/>
  <c r="BH46"/>
  <c r="BG46"/>
  <c r="BF46"/>
  <c r="BE46"/>
  <c r="BR45"/>
  <c r="BP45"/>
  <c r="BO45"/>
  <c r="BN45"/>
  <c r="BM45"/>
  <c r="BL45"/>
  <c r="BK45"/>
  <c r="BJ45"/>
  <c r="BI45"/>
  <c r="BH45"/>
  <c r="BG45"/>
  <c r="BF45"/>
  <c r="BE45"/>
  <c r="BR44"/>
  <c r="BP44"/>
  <c r="BO44"/>
  <c r="BN44"/>
  <c r="BM44"/>
  <c r="BL44"/>
  <c r="BK44"/>
  <c r="BJ44"/>
  <c r="BI44"/>
  <c r="BH44"/>
  <c r="BG44"/>
  <c r="BF44"/>
  <c r="BE44"/>
  <c r="BR43"/>
  <c r="BP43"/>
  <c r="BO43"/>
  <c r="BN43"/>
  <c r="BM43"/>
  <c r="BL43"/>
  <c r="BK43"/>
  <c r="BJ43"/>
  <c r="BI43"/>
  <c r="BH43"/>
  <c r="BG43"/>
  <c r="BF43"/>
  <c r="BE43"/>
  <c r="BR42"/>
  <c r="BP42"/>
  <c r="BO42"/>
  <c r="BN42"/>
  <c r="BM42"/>
  <c r="BL42"/>
  <c r="BK42"/>
  <c r="BJ42"/>
  <c r="BI42"/>
  <c r="BH42"/>
  <c r="BG42"/>
  <c r="BF42"/>
  <c r="BE42"/>
  <c r="BR41"/>
  <c r="BP41"/>
  <c r="BO41"/>
  <c r="BN41"/>
  <c r="BM41"/>
  <c r="BL41"/>
  <c r="BK41"/>
  <c r="BJ41"/>
  <c r="BI41"/>
  <c r="BH41"/>
  <c r="BG41"/>
  <c r="BF41"/>
  <c r="BE41"/>
  <c r="BR40"/>
  <c r="BP40"/>
  <c r="BO40"/>
  <c r="BN40"/>
  <c r="BM40"/>
  <c r="BL40"/>
  <c r="BK40"/>
  <c r="BJ40"/>
  <c r="BI40"/>
  <c r="BH40"/>
  <c r="BG40"/>
  <c r="BF40"/>
  <c r="BE40"/>
  <c r="BR39"/>
  <c r="BP39"/>
  <c r="BO39"/>
  <c r="BN39"/>
  <c r="BM39"/>
  <c r="BL39"/>
  <c r="BK39"/>
  <c r="BJ39"/>
  <c r="BI39"/>
  <c r="BH39"/>
  <c r="BG39"/>
  <c r="BF39"/>
  <c r="BE39"/>
  <c r="BR38"/>
  <c r="BP38"/>
  <c r="BO38"/>
  <c r="BN38"/>
  <c r="BM38"/>
  <c r="BL38"/>
  <c r="BK38"/>
  <c r="BJ38"/>
  <c r="BI38"/>
  <c r="BH38"/>
  <c r="BG38"/>
  <c r="BF38"/>
  <c r="BE38"/>
  <c r="BR37"/>
  <c r="BP37"/>
  <c r="BO37"/>
  <c r="BN37"/>
  <c r="BM37"/>
  <c r="BL37"/>
  <c r="BK37"/>
  <c r="BJ37"/>
  <c r="BI37"/>
  <c r="BH37"/>
  <c r="BG37"/>
  <c r="BF37"/>
  <c r="BE37"/>
  <c r="BR36"/>
  <c r="BP36"/>
  <c r="BO36"/>
  <c r="BN36"/>
  <c r="BM36"/>
  <c r="BL36"/>
  <c r="BK36"/>
  <c r="BJ36"/>
  <c r="BI36"/>
  <c r="BH36"/>
  <c r="BG36"/>
  <c r="BF36"/>
  <c r="BE36"/>
  <c r="BR35"/>
  <c r="BP35"/>
  <c r="BO35"/>
  <c r="BN35"/>
  <c r="BM35"/>
  <c r="BL35"/>
  <c r="BK35"/>
  <c r="BJ35"/>
  <c r="BI35"/>
  <c r="BH35"/>
  <c r="BG35"/>
  <c r="BF35"/>
  <c r="BE35"/>
  <c r="BR34"/>
  <c r="BP34"/>
  <c r="BO34"/>
  <c r="BN34"/>
  <c r="BM34"/>
  <c r="BL34"/>
  <c r="BK34"/>
  <c r="BJ34"/>
  <c r="BI34"/>
  <c r="BH34"/>
  <c r="BG34"/>
  <c r="BF34"/>
  <c r="BE34"/>
  <c r="BR33"/>
  <c r="BP33"/>
  <c r="BO33"/>
  <c r="BN33"/>
  <c r="BM33"/>
  <c r="BL33"/>
  <c r="BK33"/>
  <c r="BJ33"/>
  <c r="BI33"/>
  <c r="BH33"/>
  <c r="BG33"/>
  <c r="BF33"/>
  <c r="BE33"/>
  <c r="BR32"/>
  <c r="BP32"/>
  <c r="BO32"/>
  <c r="BN32"/>
  <c r="BM32"/>
  <c r="BL32"/>
  <c r="BK32"/>
  <c r="BJ32"/>
  <c r="BI32"/>
  <c r="BH32"/>
  <c r="BG32"/>
  <c r="BF32"/>
  <c r="BE32"/>
  <c r="BR31"/>
  <c r="BP31"/>
  <c r="BO31"/>
  <c r="BN31"/>
  <c r="BM31"/>
  <c r="BL31"/>
  <c r="BK31"/>
  <c r="BJ31"/>
  <c r="BI31"/>
  <c r="BH31"/>
  <c r="BG31"/>
  <c r="BF31"/>
  <c r="BE31"/>
  <c r="BR30"/>
  <c r="BP30"/>
  <c r="BO30"/>
  <c r="BN30"/>
  <c r="BM30"/>
  <c r="BL30"/>
  <c r="BK30"/>
  <c r="BJ30"/>
  <c r="BI30"/>
  <c r="BH30"/>
  <c r="BG30"/>
  <c r="BF30"/>
  <c r="BE30"/>
  <c r="BR29"/>
  <c r="BP29"/>
  <c r="BO29"/>
  <c r="BN29"/>
  <c r="BM29"/>
  <c r="BL29"/>
  <c r="BK29"/>
  <c r="BJ29"/>
  <c r="BI29"/>
  <c r="BH29"/>
  <c r="BG29"/>
  <c r="BF29"/>
  <c r="BE29"/>
  <c r="BR28"/>
  <c r="BP28"/>
  <c r="BO28"/>
  <c r="BN28"/>
  <c r="BM28"/>
  <c r="BL28"/>
  <c r="BK28"/>
  <c r="BJ28"/>
  <c r="BI28"/>
  <c r="BH28"/>
  <c r="BG28"/>
  <c r="BF28"/>
  <c r="BE28"/>
  <c r="BR27"/>
  <c r="BP27"/>
  <c r="BO27"/>
  <c r="BN27"/>
  <c r="BM27"/>
  <c r="BL27"/>
  <c r="BK27"/>
  <c r="BJ27"/>
  <c r="BI27"/>
  <c r="BH27"/>
  <c r="BG27"/>
  <c r="BF27"/>
  <c r="BE27"/>
  <c r="BR26"/>
  <c r="BP26"/>
  <c r="BO26"/>
  <c r="BN26"/>
  <c r="BM26"/>
  <c r="BL26"/>
  <c r="BK26"/>
  <c r="BJ26"/>
  <c r="BI26"/>
  <c r="BH26"/>
  <c r="BG26"/>
  <c r="BF26"/>
  <c r="BE26"/>
  <c r="BR25"/>
  <c r="BP25"/>
  <c r="BO25"/>
  <c r="BN25"/>
  <c r="BM25"/>
  <c r="BL25"/>
  <c r="BK25"/>
  <c r="BJ25"/>
  <c r="BI25"/>
  <c r="BH25"/>
  <c r="BG25"/>
  <c r="BF25"/>
  <c r="BE25"/>
  <c r="BR24"/>
  <c r="BP24"/>
  <c r="BO24"/>
  <c r="BN24"/>
  <c r="BM24"/>
  <c r="BL24"/>
  <c r="BK24"/>
  <c r="BJ24"/>
  <c r="BI24"/>
  <c r="BH24"/>
  <c r="BG24"/>
  <c r="BF24"/>
  <c r="BE24"/>
  <c r="BR23"/>
  <c r="BP23"/>
  <c r="BO23"/>
  <c r="BN23"/>
  <c r="BM23"/>
  <c r="BL23"/>
  <c r="BK23"/>
  <c r="BJ23"/>
  <c r="BI23"/>
  <c r="BH23"/>
  <c r="BG23"/>
  <c r="BF23"/>
  <c r="BE23"/>
  <c r="BR22"/>
  <c r="BP22"/>
  <c r="BO22"/>
  <c r="BN22"/>
  <c r="BM22"/>
  <c r="BL22"/>
  <c r="BK22"/>
  <c r="BJ22"/>
  <c r="BI22"/>
  <c r="BH22"/>
  <c r="BG22"/>
  <c r="BF22"/>
  <c r="BE22"/>
  <c r="BR21"/>
  <c r="BP21"/>
  <c r="BO21"/>
  <c r="BN21"/>
  <c r="BM21"/>
  <c r="BL21"/>
  <c r="BK21"/>
  <c r="BJ21"/>
  <c r="BI21"/>
  <c r="BH21"/>
  <c r="BG21"/>
  <c r="BF21"/>
  <c r="BE21"/>
  <c r="BR20"/>
  <c r="BP20"/>
  <c r="BO20"/>
  <c r="BN20"/>
  <c r="BM20"/>
  <c r="BL20"/>
  <c r="BK20"/>
  <c r="BJ20"/>
  <c r="BI20"/>
  <c r="BH20"/>
  <c r="BG20"/>
  <c r="BF20"/>
  <c r="BE20"/>
  <c r="BR19"/>
  <c r="BP19"/>
  <c r="BO19"/>
  <c r="BN19"/>
  <c r="BM19"/>
  <c r="BL19"/>
  <c r="BK19"/>
  <c r="BJ19"/>
  <c r="BI19"/>
  <c r="BH19"/>
  <c r="BG19"/>
  <c r="BF19"/>
  <c r="BE19"/>
  <c r="BR18"/>
  <c r="BP18"/>
  <c r="BO18"/>
  <c r="BN18"/>
  <c r="BM18"/>
  <c r="BL18"/>
  <c r="BK18"/>
  <c r="BJ18"/>
  <c r="BI18"/>
  <c r="BH18"/>
  <c r="BG18"/>
  <c r="BF18"/>
  <c r="BE18"/>
  <c r="BR17"/>
  <c r="BP17"/>
  <c r="BO17"/>
  <c r="BN17"/>
  <c r="BM17"/>
  <c r="BL17"/>
  <c r="BK17"/>
  <c r="BJ17"/>
  <c r="BI17"/>
  <c r="BH17"/>
  <c r="BG17"/>
  <c r="BF17"/>
  <c r="BE17"/>
  <c r="BR16"/>
  <c r="BP16"/>
  <c r="BO16"/>
  <c r="BN16"/>
  <c r="BM16"/>
  <c r="BL16"/>
  <c r="BK16"/>
  <c r="BJ16"/>
  <c r="BI16"/>
  <c r="BH16"/>
  <c r="BG16"/>
  <c r="BF16"/>
  <c r="BE16"/>
  <c r="BR15"/>
  <c r="BP15"/>
  <c r="BO15"/>
  <c r="BN15"/>
  <c r="BM15"/>
  <c r="BL15"/>
  <c r="BK15"/>
  <c r="BJ15"/>
  <c r="BI15"/>
  <c r="BH15"/>
  <c r="BG15"/>
  <c r="BF15"/>
  <c r="BE15"/>
  <c r="BR14"/>
  <c r="BP14"/>
  <c r="BO14"/>
  <c r="BN14"/>
  <c r="BM14"/>
  <c r="BL14"/>
  <c r="BK14"/>
  <c r="BJ14"/>
  <c r="BI14"/>
  <c r="BH14"/>
  <c r="BG14"/>
  <c r="BF14"/>
  <c r="BE14"/>
  <c r="BR13"/>
  <c r="BP13"/>
  <c r="BO13"/>
  <c r="BN13"/>
  <c r="BM13"/>
  <c r="BL13"/>
  <c r="BK13"/>
  <c r="BJ13"/>
  <c r="BI13"/>
  <c r="BH13"/>
  <c r="BG13"/>
  <c r="BF13"/>
  <c r="BE13"/>
  <c r="BR12"/>
  <c r="BP12"/>
  <c r="BO12"/>
  <c r="BN12"/>
  <c r="BM12"/>
  <c r="BL12"/>
  <c r="BK12"/>
  <c r="BJ12"/>
  <c r="BI12"/>
  <c r="BH12"/>
  <c r="BG12"/>
  <c r="BF12"/>
  <c r="BE12"/>
  <c r="BR11"/>
  <c r="BP11"/>
  <c r="BO11"/>
  <c r="BN11"/>
  <c r="BM11"/>
  <c r="BL11"/>
  <c r="BK11"/>
  <c r="BJ11"/>
  <c r="BI11"/>
  <c r="BH11"/>
  <c r="BG11"/>
  <c r="BF11"/>
  <c r="BE11"/>
  <c r="BR10"/>
  <c r="BP10"/>
  <c r="BO10"/>
  <c r="BN10"/>
  <c r="BM10"/>
  <c r="BL10"/>
  <c r="BK10"/>
  <c r="BJ10"/>
  <c r="BI10"/>
  <c r="BH10"/>
  <c r="BG10"/>
  <c r="BF10"/>
  <c r="BE10"/>
  <c r="BR9"/>
  <c r="BP9"/>
  <c r="BO9"/>
  <c r="BN9"/>
  <c r="BM9"/>
  <c r="BL9"/>
  <c r="BK9"/>
  <c r="BJ9"/>
  <c r="BI9"/>
  <c r="BH9"/>
  <c r="BG9"/>
  <c r="BF9"/>
  <c r="BE9"/>
  <c r="BR8"/>
  <c r="BP8"/>
  <c r="BO8"/>
  <c r="BN8"/>
  <c r="BM8"/>
  <c r="BL8"/>
  <c r="BK8"/>
  <c r="BJ8"/>
  <c r="BI8"/>
  <c r="BH8"/>
  <c r="BG8"/>
  <c r="BF8"/>
  <c r="BE8"/>
  <c r="BR7"/>
  <c r="BP7"/>
  <c r="BO7"/>
  <c r="BN7"/>
  <c r="BM7"/>
  <c r="BL7"/>
  <c r="BK7"/>
  <c r="BJ7"/>
  <c r="BI7"/>
  <c r="BH7"/>
  <c r="BG7"/>
  <c r="BF7"/>
  <c r="BE7"/>
  <c r="BA106"/>
  <c r="BA105"/>
  <c r="BA104"/>
  <c r="BA103"/>
  <c r="BA102"/>
  <c r="BA101"/>
  <c r="BA100"/>
  <c r="BA99"/>
  <c r="BA98"/>
  <c r="BA97"/>
  <c r="BA96"/>
  <c r="BA95"/>
  <c r="BA94"/>
  <c r="BA93"/>
  <c r="BA92"/>
  <c r="BA91"/>
  <c r="BA90"/>
  <c r="BA89"/>
  <c r="BA88"/>
  <c r="BA87"/>
  <c r="BA86"/>
  <c r="BA85"/>
  <c r="BA84"/>
  <c r="BA83"/>
  <c r="BA82"/>
  <c r="BA81"/>
  <c r="BA80"/>
  <c r="BA79"/>
  <c r="BA78"/>
  <c r="BA77"/>
  <c r="BA76"/>
  <c r="BA75"/>
  <c r="BA74"/>
  <c r="BA73"/>
  <c r="BA72"/>
  <c r="BA71"/>
  <c r="BA70"/>
  <c r="BA69"/>
  <c r="BA68"/>
  <c r="BA67"/>
  <c r="BA66"/>
  <c r="BA65"/>
  <c r="BA64"/>
  <c r="BA63"/>
  <c r="BA62"/>
  <c r="BA61"/>
  <c r="BA60"/>
  <c r="BA59"/>
  <c r="BA58"/>
  <c r="BA57"/>
  <c r="BA56"/>
  <c r="BA55"/>
  <c r="BA54"/>
  <c r="BA53"/>
  <c r="BA52"/>
  <c r="BA51"/>
  <c r="BA50"/>
  <c r="BA49"/>
  <c r="BA48"/>
  <c r="BA47"/>
  <c r="BA46"/>
  <c r="BA45"/>
  <c r="BA44"/>
  <c r="BA43"/>
  <c r="BA42"/>
  <c r="BA41"/>
  <c r="BA40"/>
  <c r="BA39"/>
  <c r="BA38"/>
  <c r="BA37"/>
  <c r="BA36"/>
  <c r="BA35"/>
  <c r="BA34"/>
  <c r="BA33"/>
  <c r="BA32"/>
  <c r="BA31"/>
  <c r="BA30"/>
  <c r="BA29"/>
  <c r="BA28"/>
  <c r="BA27"/>
  <c r="BA26"/>
  <c r="BA25"/>
  <c r="BA24"/>
  <c r="BA23"/>
  <c r="BA22"/>
  <c r="BA21"/>
  <c r="BA20"/>
  <c r="BA19"/>
  <c r="BA18"/>
  <c r="BA17"/>
  <c r="BA16"/>
  <c r="BA15"/>
  <c r="BA14"/>
  <c r="BA13"/>
  <c r="BA12"/>
  <c r="BA10"/>
  <c r="BA9"/>
  <c r="BA8"/>
  <c r="AY106"/>
  <c r="AX106"/>
  <c r="AW106"/>
  <c r="AV106"/>
  <c r="AU106"/>
  <c r="AT106"/>
  <c r="AS106"/>
  <c r="AR106"/>
  <c r="AQ106"/>
  <c r="AP106"/>
  <c r="AO106"/>
  <c r="AY105"/>
  <c r="AX105"/>
  <c r="AW105"/>
  <c r="AV105"/>
  <c r="AU105"/>
  <c r="AT105"/>
  <c r="AS105"/>
  <c r="AR105"/>
  <c r="AQ105"/>
  <c r="AP105"/>
  <c r="AO105"/>
  <c r="AY104"/>
  <c r="AX104"/>
  <c r="AW104"/>
  <c r="AV104"/>
  <c r="AU104"/>
  <c r="AT104"/>
  <c r="AS104"/>
  <c r="AR104"/>
  <c r="AQ104"/>
  <c r="AP104"/>
  <c r="AO104"/>
  <c r="AY103"/>
  <c r="AX103"/>
  <c r="AW103"/>
  <c r="AV103"/>
  <c r="AU103"/>
  <c r="AT103"/>
  <c r="AS103"/>
  <c r="AR103"/>
  <c r="AQ103"/>
  <c r="AP103"/>
  <c r="AO103"/>
  <c r="AY102"/>
  <c r="AX102"/>
  <c r="AW102"/>
  <c r="AV102"/>
  <c r="AU102"/>
  <c r="AT102"/>
  <c r="AS102"/>
  <c r="AR102"/>
  <c r="AQ102"/>
  <c r="AP102"/>
  <c r="AO102"/>
  <c r="AY101"/>
  <c r="AX101"/>
  <c r="AW101"/>
  <c r="AV101"/>
  <c r="AU101"/>
  <c r="AT101"/>
  <c r="AS101"/>
  <c r="AR101"/>
  <c r="AQ101"/>
  <c r="AP101"/>
  <c r="AO101"/>
  <c r="AY100"/>
  <c r="AX100"/>
  <c r="AW100"/>
  <c r="AV100"/>
  <c r="AU100"/>
  <c r="AT100"/>
  <c r="AS100"/>
  <c r="AR100"/>
  <c r="AQ100"/>
  <c r="AP100"/>
  <c r="AO100"/>
  <c r="AY99"/>
  <c r="AX99"/>
  <c r="AW99"/>
  <c r="AV99"/>
  <c r="AU99"/>
  <c r="AT99"/>
  <c r="AS99"/>
  <c r="AR99"/>
  <c r="AQ99"/>
  <c r="AP99"/>
  <c r="AO99"/>
  <c r="AY98"/>
  <c r="AX98"/>
  <c r="AW98"/>
  <c r="AV98"/>
  <c r="AU98"/>
  <c r="AT98"/>
  <c r="AS98"/>
  <c r="AR98"/>
  <c r="AQ98"/>
  <c r="AP98"/>
  <c r="AO98"/>
  <c r="AY97"/>
  <c r="AX97"/>
  <c r="AW97"/>
  <c r="AV97"/>
  <c r="AU97"/>
  <c r="AT97"/>
  <c r="AS97"/>
  <c r="AR97"/>
  <c r="AQ97"/>
  <c r="AP97"/>
  <c r="AO97"/>
  <c r="AY96"/>
  <c r="AX96"/>
  <c r="AW96"/>
  <c r="AV96"/>
  <c r="AU96"/>
  <c r="AT96"/>
  <c r="AS96"/>
  <c r="AR96"/>
  <c r="AQ96"/>
  <c r="AP96"/>
  <c r="AO96"/>
  <c r="AY95"/>
  <c r="AX95"/>
  <c r="AW95"/>
  <c r="AV95"/>
  <c r="AU95"/>
  <c r="AT95"/>
  <c r="AS95"/>
  <c r="AR95"/>
  <c r="AQ95"/>
  <c r="AP95"/>
  <c r="AO95"/>
  <c r="AY94"/>
  <c r="AX94"/>
  <c r="AW94"/>
  <c r="AV94"/>
  <c r="AU94"/>
  <c r="AT94"/>
  <c r="AS94"/>
  <c r="AR94"/>
  <c r="AQ94"/>
  <c r="AP94"/>
  <c r="AO94"/>
  <c r="AY93"/>
  <c r="AX93"/>
  <c r="AW93"/>
  <c r="AV93"/>
  <c r="AU93"/>
  <c r="AT93"/>
  <c r="AS93"/>
  <c r="AR93"/>
  <c r="AQ93"/>
  <c r="AP93"/>
  <c r="AO93"/>
  <c r="AY92"/>
  <c r="AX92"/>
  <c r="AW92"/>
  <c r="AV92"/>
  <c r="AU92"/>
  <c r="AT92"/>
  <c r="AS92"/>
  <c r="AR92"/>
  <c r="AQ92"/>
  <c r="AP92"/>
  <c r="AO92"/>
  <c r="AY91"/>
  <c r="AX91"/>
  <c r="AW91"/>
  <c r="AV91"/>
  <c r="AU91"/>
  <c r="AT91"/>
  <c r="AS91"/>
  <c r="AR91"/>
  <c r="AQ91"/>
  <c r="AP91"/>
  <c r="AO91"/>
  <c r="AY90"/>
  <c r="AX90"/>
  <c r="AW90"/>
  <c r="AV90"/>
  <c r="AU90"/>
  <c r="AT90"/>
  <c r="AS90"/>
  <c r="AR90"/>
  <c r="AQ90"/>
  <c r="AP90"/>
  <c r="AO90"/>
  <c r="AY89"/>
  <c r="AX89"/>
  <c r="AW89"/>
  <c r="AV89"/>
  <c r="AU89"/>
  <c r="AT89"/>
  <c r="AS89"/>
  <c r="AR89"/>
  <c r="AQ89"/>
  <c r="AP89"/>
  <c r="AO89"/>
  <c r="AY88"/>
  <c r="AX88"/>
  <c r="AW88"/>
  <c r="AV88"/>
  <c r="AU88"/>
  <c r="AT88"/>
  <c r="AS88"/>
  <c r="AR88"/>
  <c r="AQ88"/>
  <c r="AP88"/>
  <c r="AO88"/>
  <c r="AY87"/>
  <c r="AX87"/>
  <c r="AW87"/>
  <c r="AV87"/>
  <c r="AU87"/>
  <c r="AT87"/>
  <c r="AS87"/>
  <c r="AR87"/>
  <c r="AQ87"/>
  <c r="AP87"/>
  <c r="AO87"/>
  <c r="AY86"/>
  <c r="AX86"/>
  <c r="AW86"/>
  <c r="AV86"/>
  <c r="AU86"/>
  <c r="AT86"/>
  <c r="AS86"/>
  <c r="AR86"/>
  <c r="AQ86"/>
  <c r="AP86"/>
  <c r="AO86"/>
  <c r="AY85"/>
  <c r="AX85"/>
  <c r="AW85"/>
  <c r="AV85"/>
  <c r="AU85"/>
  <c r="AT85"/>
  <c r="AS85"/>
  <c r="AR85"/>
  <c r="AQ85"/>
  <c r="AP85"/>
  <c r="AO85"/>
  <c r="AY84"/>
  <c r="AX84"/>
  <c r="AW84"/>
  <c r="AV84"/>
  <c r="AU84"/>
  <c r="AT84"/>
  <c r="AS84"/>
  <c r="AR84"/>
  <c r="AQ84"/>
  <c r="AP84"/>
  <c r="AO84"/>
  <c r="AY83"/>
  <c r="AX83"/>
  <c r="AW83"/>
  <c r="AV83"/>
  <c r="AU83"/>
  <c r="AT83"/>
  <c r="AS83"/>
  <c r="AR83"/>
  <c r="AQ83"/>
  <c r="AP83"/>
  <c r="AO83"/>
  <c r="AY82"/>
  <c r="AX82"/>
  <c r="AW82"/>
  <c r="AV82"/>
  <c r="AU82"/>
  <c r="AT82"/>
  <c r="AS82"/>
  <c r="AR82"/>
  <c r="AQ82"/>
  <c r="AP82"/>
  <c r="AO82"/>
  <c r="AY81"/>
  <c r="AX81"/>
  <c r="AW81"/>
  <c r="AV81"/>
  <c r="AU81"/>
  <c r="AT81"/>
  <c r="AS81"/>
  <c r="AR81"/>
  <c r="AQ81"/>
  <c r="AP81"/>
  <c r="AO81"/>
  <c r="AY80"/>
  <c r="AX80"/>
  <c r="AW80"/>
  <c r="AV80"/>
  <c r="AU80"/>
  <c r="AT80"/>
  <c r="AS80"/>
  <c r="AR80"/>
  <c r="AQ80"/>
  <c r="AP80"/>
  <c r="AO80"/>
  <c r="AY79"/>
  <c r="AX79"/>
  <c r="AW79"/>
  <c r="AV79"/>
  <c r="AU79"/>
  <c r="AT79"/>
  <c r="AS79"/>
  <c r="AR79"/>
  <c r="AQ79"/>
  <c r="AP79"/>
  <c r="AO79"/>
  <c r="AY78"/>
  <c r="AX78"/>
  <c r="AW78"/>
  <c r="AV78"/>
  <c r="AU78"/>
  <c r="AT78"/>
  <c r="AS78"/>
  <c r="AR78"/>
  <c r="AQ78"/>
  <c r="AP78"/>
  <c r="AO78"/>
  <c r="AY77"/>
  <c r="AX77"/>
  <c r="AW77"/>
  <c r="AV77"/>
  <c r="AU77"/>
  <c r="AT77"/>
  <c r="AS77"/>
  <c r="AR77"/>
  <c r="AQ77"/>
  <c r="AP77"/>
  <c r="AO77"/>
  <c r="AY76"/>
  <c r="AX76"/>
  <c r="AW76"/>
  <c r="AV76"/>
  <c r="AU76"/>
  <c r="AT76"/>
  <c r="AS76"/>
  <c r="AR76"/>
  <c r="AQ76"/>
  <c r="AP76"/>
  <c r="AO76"/>
  <c r="AY75"/>
  <c r="AX75"/>
  <c r="AW75"/>
  <c r="AV75"/>
  <c r="AU75"/>
  <c r="AT75"/>
  <c r="AS75"/>
  <c r="AR75"/>
  <c r="AQ75"/>
  <c r="AP75"/>
  <c r="AO75"/>
  <c r="AY74"/>
  <c r="AX74"/>
  <c r="AW74"/>
  <c r="AV74"/>
  <c r="AU74"/>
  <c r="AT74"/>
  <c r="AS74"/>
  <c r="AR74"/>
  <c r="AQ74"/>
  <c r="AP74"/>
  <c r="AO74"/>
  <c r="AY73"/>
  <c r="AX73"/>
  <c r="AW73"/>
  <c r="AV73"/>
  <c r="AU73"/>
  <c r="AT73"/>
  <c r="AS73"/>
  <c r="AR73"/>
  <c r="AQ73"/>
  <c r="AP73"/>
  <c r="AO73"/>
  <c r="AY72"/>
  <c r="AX72"/>
  <c r="AW72"/>
  <c r="AV72"/>
  <c r="AU72"/>
  <c r="AT72"/>
  <c r="AS72"/>
  <c r="AR72"/>
  <c r="AQ72"/>
  <c r="AP72"/>
  <c r="AO72"/>
  <c r="AY71"/>
  <c r="AX71"/>
  <c r="AW71"/>
  <c r="AV71"/>
  <c r="AU71"/>
  <c r="AT71"/>
  <c r="AS71"/>
  <c r="AR71"/>
  <c r="AQ71"/>
  <c r="AP71"/>
  <c r="AO71"/>
  <c r="AY70"/>
  <c r="AX70"/>
  <c r="AW70"/>
  <c r="AV70"/>
  <c r="AU70"/>
  <c r="AT70"/>
  <c r="AS70"/>
  <c r="AR70"/>
  <c r="AQ70"/>
  <c r="AP70"/>
  <c r="AO70"/>
  <c r="AY69"/>
  <c r="AX69"/>
  <c r="AW69"/>
  <c r="AV69"/>
  <c r="AU69"/>
  <c r="AT69"/>
  <c r="AS69"/>
  <c r="AR69"/>
  <c r="AQ69"/>
  <c r="AP69"/>
  <c r="AO69"/>
  <c r="AY68"/>
  <c r="AX68"/>
  <c r="AW68"/>
  <c r="AV68"/>
  <c r="AU68"/>
  <c r="AT68"/>
  <c r="AS68"/>
  <c r="AR68"/>
  <c r="AQ68"/>
  <c r="AP68"/>
  <c r="AO68"/>
  <c r="AY67"/>
  <c r="AX67"/>
  <c r="AW67"/>
  <c r="AV67"/>
  <c r="AU67"/>
  <c r="AT67"/>
  <c r="AS67"/>
  <c r="AR67"/>
  <c r="AQ67"/>
  <c r="AP67"/>
  <c r="AO67"/>
  <c r="AY66"/>
  <c r="AX66"/>
  <c r="AW66"/>
  <c r="AV66"/>
  <c r="AU66"/>
  <c r="AT66"/>
  <c r="AS66"/>
  <c r="AR66"/>
  <c r="AQ66"/>
  <c r="AP66"/>
  <c r="AO66"/>
  <c r="AY65"/>
  <c r="AX65"/>
  <c r="AW65"/>
  <c r="AV65"/>
  <c r="AU65"/>
  <c r="AT65"/>
  <c r="AS65"/>
  <c r="AR65"/>
  <c r="AQ65"/>
  <c r="AP65"/>
  <c r="AO65"/>
  <c r="AY64"/>
  <c r="AX64"/>
  <c r="AW64"/>
  <c r="AV64"/>
  <c r="AU64"/>
  <c r="AT64"/>
  <c r="AS64"/>
  <c r="AR64"/>
  <c r="AQ64"/>
  <c r="AP64"/>
  <c r="AO64"/>
  <c r="AY63"/>
  <c r="AX63"/>
  <c r="AW63"/>
  <c r="AV63"/>
  <c r="AU63"/>
  <c r="AT63"/>
  <c r="AS63"/>
  <c r="AR63"/>
  <c r="AQ63"/>
  <c r="AP63"/>
  <c r="AO63"/>
  <c r="AY62"/>
  <c r="AX62"/>
  <c r="AW62"/>
  <c r="AV62"/>
  <c r="AU62"/>
  <c r="AT62"/>
  <c r="AS62"/>
  <c r="AR62"/>
  <c r="AQ62"/>
  <c r="AP62"/>
  <c r="AO62"/>
  <c r="AY61"/>
  <c r="AX61"/>
  <c r="AW61"/>
  <c r="AV61"/>
  <c r="AU61"/>
  <c r="AT61"/>
  <c r="AS61"/>
  <c r="AR61"/>
  <c r="AQ61"/>
  <c r="AP61"/>
  <c r="AO61"/>
  <c r="AY60"/>
  <c r="AX60"/>
  <c r="AW60"/>
  <c r="AV60"/>
  <c r="AU60"/>
  <c r="AT60"/>
  <c r="AS60"/>
  <c r="AR60"/>
  <c r="AQ60"/>
  <c r="AP60"/>
  <c r="AO60"/>
  <c r="AY59"/>
  <c r="AX59"/>
  <c r="AW59"/>
  <c r="AV59"/>
  <c r="AU59"/>
  <c r="AT59"/>
  <c r="AS59"/>
  <c r="AR59"/>
  <c r="AQ59"/>
  <c r="AP59"/>
  <c r="AO59"/>
  <c r="AY58"/>
  <c r="AX58"/>
  <c r="AW58"/>
  <c r="AV58"/>
  <c r="AU58"/>
  <c r="AT58"/>
  <c r="AS58"/>
  <c r="AR58"/>
  <c r="AQ58"/>
  <c r="AP58"/>
  <c r="AO58"/>
  <c r="AY57"/>
  <c r="AX57"/>
  <c r="AW57"/>
  <c r="AV57"/>
  <c r="AU57"/>
  <c r="AT57"/>
  <c r="AS57"/>
  <c r="AR57"/>
  <c r="AQ57"/>
  <c r="AP57"/>
  <c r="AO57"/>
  <c r="AY56"/>
  <c r="AX56"/>
  <c r="AW56"/>
  <c r="AV56"/>
  <c r="AU56"/>
  <c r="AT56"/>
  <c r="AS56"/>
  <c r="AR56"/>
  <c r="AQ56"/>
  <c r="AP56"/>
  <c r="AO56"/>
  <c r="AY55"/>
  <c r="AX55"/>
  <c r="AW55"/>
  <c r="AV55"/>
  <c r="AU55"/>
  <c r="AT55"/>
  <c r="AS55"/>
  <c r="AR55"/>
  <c r="AQ55"/>
  <c r="AP55"/>
  <c r="AO55"/>
  <c r="AY54"/>
  <c r="AX54"/>
  <c r="AW54"/>
  <c r="AV54"/>
  <c r="AU54"/>
  <c r="AT54"/>
  <c r="AS54"/>
  <c r="AR54"/>
  <c r="AQ54"/>
  <c r="AP54"/>
  <c r="AO54"/>
  <c r="AY53"/>
  <c r="AX53"/>
  <c r="AW53"/>
  <c r="AV53"/>
  <c r="AU53"/>
  <c r="AT53"/>
  <c r="AS53"/>
  <c r="AR53"/>
  <c r="AQ53"/>
  <c r="AP53"/>
  <c r="AO53"/>
  <c r="AY52"/>
  <c r="AX52"/>
  <c r="AW52"/>
  <c r="AV52"/>
  <c r="AU52"/>
  <c r="AT52"/>
  <c r="AS52"/>
  <c r="AR52"/>
  <c r="AQ52"/>
  <c r="AP52"/>
  <c r="AO52"/>
  <c r="AY51"/>
  <c r="AX51"/>
  <c r="AW51"/>
  <c r="AV51"/>
  <c r="AU51"/>
  <c r="AT51"/>
  <c r="AS51"/>
  <c r="AR51"/>
  <c r="AQ51"/>
  <c r="AP51"/>
  <c r="AO51"/>
  <c r="AY50"/>
  <c r="AX50"/>
  <c r="AW50"/>
  <c r="AV50"/>
  <c r="AU50"/>
  <c r="AT50"/>
  <c r="AS50"/>
  <c r="AR50"/>
  <c r="AQ50"/>
  <c r="AP50"/>
  <c r="AO50"/>
  <c r="AY49"/>
  <c r="AX49"/>
  <c r="AW49"/>
  <c r="AV49"/>
  <c r="AU49"/>
  <c r="AT49"/>
  <c r="AS49"/>
  <c r="AR49"/>
  <c r="AQ49"/>
  <c r="AP49"/>
  <c r="AO49"/>
  <c r="AY48"/>
  <c r="AX48"/>
  <c r="AW48"/>
  <c r="AV48"/>
  <c r="AU48"/>
  <c r="AT48"/>
  <c r="AS48"/>
  <c r="AR48"/>
  <c r="AQ48"/>
  <c r="AP48"/>
  <c r="AO48"/>
  <c r="AY47"/>
  <c r="AX47"/>
  <c r="AW47"/>
  <c r="AV47"/>
  <c r="AU47"/>
  <c r="AT47"/>
  <c r="AS47"/>
  <c r="AR47"/>
  <c r="AQ47"/>
  <c r="AP47"/>
  <c r="AO47"/>
  <c r="AY46"/>
  <c r="AX46"/>
  <c r="AW46"/>
  <c r="AV46"/>
  <c r="AU46"/>
  <c r="AT46"/>
  <c r="AS46"/>
  <c r="AR46"/>
  <c r="AQ46"/>
  <c r="AP46"/>
  <c r="AO46"/>
  <c r="AY45"/>
  <c r="AX45"/>
  <c r="AW45"/>
  <c r="AV45"/>
  <c r="AU45"/>
  <c r="AT45"/>
  <c r="AS45"/>
  <c r="AR45"/>
  <c r="AQ45"/>
  <c r="AP45"/>
  <c r="AO45"/>
  <c r="AY44"/>
  <c r="AX44"/>
  <c r="AW44"/>
  <c r="AV44"/>
  <c r="AU44"/>
  <c r="AT44"/>
  <c r="AS44"/>
  <c r="AR44"/>
  <c r="AQ44"/>
  <c r="AP44"/>
  <c r="AO44"/>
  <c r="AY43"/>
  <c r="AX43"/>
  <c r="AW43"/>
  <c r="AV43"/>
  <c r="AU43"/>
  <c r="AT43"/>
  <c r="AS43"/>
  <c r="AR43"/>
  <c r="AQ43"/>
  <c r="AP43"/>
  <c r="AO43"/>
  <c r="AY42"/>
  <c r="AX42"/>
  <c r="AW42"/>
  <c r="AV42"/>
  <c r="AU42"/>
  <c r="AT42"/>
  <c r="AS42"/>
  <c r="AR42"/>
  <c r="AQ42"/>
  <c r="AP42"/>
  <c r="AO42"/>
  <c r="AY41"/>
  <c r="AX41"/>
  <c r="AW41"/>
  <c r="AV41"/>
  <c r="AU41"/>
  <c r="AT41"/>
  <c r="AS41"/>
  <c r="AR41"/>
  <c r="AQ41"/>
  <c r="AP41"/>
  <c r="AO41"/>
  <c r="AY40"/>
  <c r="AX40"/>
  <c r="AW40"/>
  <c r="AV40"/>
  <c r="AU40"/>
  <c r="AT40"/>
  <c r="AS40"/>
  <c r="AR40"/>
  <c r="AQ40"/>
  <c r="AP40"/>
  <c r="AO40"/>
  <c r="AY39"/>
  <c r="AX39"/>
  <c r="AW39"/>
  <c r="AV39"/>
  <c r="AU39"/>
  <c r="AT39"/>
  <c r="AS39"/>
  <c r="AR39"/>
  <c r="AQ39"/>
  <c r="AP39"/>
  <c r="AO39"/>
  <c r="AY38"/>
  <c r="AX38"/>
  <c r="AW38"/>
  <c r="AV38"/>
  <c r="AU38"/>
  <c r="AT38"/>
  <c r="AS38"/>
  <c r="AR38"/>
  <c r="AQ38"/>
  <c r="AP38"/>
  <c r="AO38"/>
  <c r="AY37"/>
  <c r="AX37"/>
  <c r="AW37"/>
  <c r="AV37"/>
  <c r="AU37"/>
  <c r="AT37"/>
  <c r="AS37"/>
  <c r="AR37"/>
  <c r="AQ37"/>
  <c r="AP37"/>
  <c r="AO37"/>
  <c r="AY36"/>
  <c r="AX36"/>
  <c r="AW36"/>
  <c r="AV36"/>
  <c r="AU36"/>
  <c r="AT36"/>
  <c r="AS36"/>
  <c r="AR36"/>
  <c r="AQ36"/>
  <c r="AP36"/>
  <c r="AO36"/>
  <c r="AY35"/>
  <c r="AX35"/>
  <c r="AW35"/>
  <c r="AV35"/>
  <c r="AU35"/>
  <c r="AT35"/>
  <c r="AS35"/>
  <c r="AR35"/>
  <c r="AQ35"/>
  <c r="AP35"/>
  <c r="AO35"/>
  <c r="AY34"/>
  <c r="AX34"/>
  <c r="AW34"/>
  <c r="AV34"/>
  <c r="AU34"/>
  <c r="AT34"/>
  <c r="AS34"/>
  <c r="AR34"/>
  <c r="AQ34"/>
  <c r="AP34"/>
  <c r="AO34"/>
  <c r="AY33"/>
  <c r="AX33"/>
  <c r="AW33"/>
  <c r="AV33"/>
  <c r="AU33"/>
  <c r="AT33"/>
  <c r="AS33"/>
  <c r="AR33"/>
  <c r="AQ33"/>
  <c r="AP33"/>
  <c r="AO33"/>
  <c r="AY32"/>
  <c r="AX32"/>
  <c r="AW32"/>
  <c r="AV32"/>
  <c r="AU32"/>
  <c r="AT32"/>
  <c r="AS32"/>
  <c r="AR32"/>
  <c r="AQ32"/>
  <c r="AP32"/>
  <c r="AO32"/>
  <c r="AY31"/>
  <c r="AX31"/>
  <c r="AW31"/>
  <c r="AV31"/>
  <c r="AU31"/>
  <c r="AT31"/>
  <c r="AS31"/>
  <c r="AR31"/>
  <c r="AQ31"/>
  <c r="AP31"/>
  <c r="AO31"/>
  <c r="AY30"/>
  <c r="AX30"/>
  <c r="AW30"/>
  <c r="AV30"/>
  <c r="AU30"/>
  <c r="AT30"/>
  <c r="AS30"/>
  <c r="AR30"/>
  <c r="AQ30"/>
  <c r="AP30"/>
  <c r="AO30"/>
  <c r="AY29"/>
  <c r="AX29"/>
  <c r="AW29"/>
  <c r="AV29"/>
  <c r="AU29"/>
  <c r="AT29"/>
  <c r="AS29"/>
  <c r="AR29"/>
  <c r="AQ29"/>
  <c r="AP29"/>
  <c r="AO29"/>
  <c r="AY28"/>
  <c r="AX28"/>
  <c r="AW28"/>
  <c r="AV28"/>
  <c r="AU28"/>
  <c r="AT28"/>
  <c r="AS28"/>
  <c r="AR28"/>
  <c r="AQ28"/>
  <c r="AP28"/>
  <c r="AO28"/>
  <c r="AY27"/>
  <c r="AX27"/>
  <c r="AW27"/>
  <c r="AV27"/>
  <c r="AU27"/>
  <c r="AT27"/>
  <c r="AS27"/>
  <c r="AR27"/>
  <c r="AQ27"/>
  <c r="AP27"/>
  <c r="AO27"/>
  <c r="AY26"/>
  <c r="AX26"/>
  <c r="AW26"/>
  <c r="AV26"/>
  <c r="AU26"/>
  <c r="AT26"/>
  <c r="AS26"/>
  <c r="AR26"/>
  <c r="AQ26"/>
  <c r="AP26"/>
  <c r="AO26"/>
  <c r="AY25"/>
  <c r="AX25"/>
  <c r="AW25"/>
  <c r="AV25"/>
  <c r="AU25"/>
  <c r="AT25"/>
  <c r="AS25"/>
  <c r="AR25"/>
  <c r="AQ25"/>
  <c r="AP25"/>
  <c r="AO25"/>
  <c r="AY24"/>
  <c r="AX24"/>
  <c r="AW24"/>
  <c r="AV24"/>
  <c r="AU24"/>
  <c r="AT24"/>
  <c r="AS24"/>
  <c r="AR24"/>
  <c r="AQ24"/>
  <c r="AP24"/>
  <c r="AO24"/>
  <c r="AY23"/>
  <c r="AX23"/>
  <c r="AW23"/>
  <c r="AV23"/>
  <c r="AU23"/>
  <c r="AT23"/>
  <c r="AS23"/>
  <c r="AR23"/>
  <c r="AQ23"/>
  <c r="AP23"/>
  <c r="AO23"/>
  <c r="AY22"/>
  <c r="AX22"/>
  <c r="AW22"/>
  <c r="AV22"/>
  <c r="AU22"/>
  <c r="AT22"/>
  <c r="AS22"/>
  <c r="AR22"/>
  <c r="AQ22"/>
  <c r="AP22"/>
  <c r="AO22"/>
  <c r="AY21"/>
  <c r="AX21"/>
  <c r="AW21"/>
  <c r="AV21"/>
  <c r="AU21"/>
  <c r="AT21"/>
  <c r="AS21"/>
  <c r="AR21"/>
  <c r="AQ21"/>
  <c r="AP21"/>
  <c r="AO21"/>
  <c r="AY20"/>
  <c r="AX20"/>
  <c r="AW20"/>
  <c r="AV20"/>
  <c r="AU20"/>
  <c r="AT20"/>
  <c r="AS20"/>
  <c r="AR20"/>
  <c r="AQ20"/>
  <c r="AP20"/>
  <c r="AO20"/>
  <c r="AY19"/>
  <c r="AX19"/>
  <c r="AW19"/>
  <c r="AV19"/>
  <c r="AU19"/>
  <c r="AT19"/>
  <c r="AS19"/>
  <c r="AR19"/>
  <c r="AQ19"/>
  <c r="AP19"/>
  <c r="AO19"/>
  <c r="AY18"/>
  <c r="AX18"/>
  <c r="AW18"/>
  <c r="AV18"/>
  <c r="AU18"/>
  <c r="AT18"/>
  <c r="AS18"/>
  <c r="AR18"/>
  <c r="AQ18"/>
  <c r="AP18"/>
  <c r="AO18"/>
  <c r="AY17"/>
  <c r="AX17"/>
  <c r="AW17"/>
  <c r="AV17"/>
  <c r="AU17"/>
  <c r="AT17"/>
  <c r="AS17"/>
  <c r="AR17"/>
  <c r="AQ17"/>
  <c r="AP17"/>
  <c r="AO17"/>
  <c r="AY16"/>
  <c r="AX16"/>
  <c r="AW16"/>
  <c r="AV16"/>
  <c r="AU16"/>
  <c r="AT16"/>
  <c r="AS16"/>
  <c r="AR16"/>
  <c r="AQ16"/>
  <c r="AP16"/>
  <c r="AO16"/>
  <c r="AY15"/>
  <c r="AX15"/>
  <c r="AW15"/>
  <c r="AV15"/>
  <c r="AU15"/>
  <c r="AT15"/>
  <c r="AS15"/>
  <c r="AR15"/>
  <c r="AQ15"/>
  <c r="AP15"/>
  <c r="AO15"/>
  <c r="AY14"/>
  <c r="AX14"/>
  <c r="AW14"/>
  <c r="AV14"/>
  <c r="AU14"/>
  <c r="AT14"/>
  <c r="AS14"/>
  <c r="AR14"/>
  <c r="AQ14"/>
  <c r="AP14"/>
  <c r="AO14"/>
  <c r="AY13"/>
  <c r="AX13"/>
  <c r="AW13"/>
  <c r="AV13"/>
  <c r="AU13"/>
  <c r="AT13"/>
  <c r="AS13"/>
  <c r="AR13"/>
  <c r="AQ13"/>
  <c r="AP13"/>
  <c r="AO13"/>
  <c r="AY12"/>
  <c r="AX12"/>
  <c r="AW12"/>
  <c r="AV12"/>
  <c r="AU12"/>
  <c r="AT12"/>
  <c r="AS12"/>
  <c r="AR12"/>
  <c r="AQ12"/>
  <c r="AP12"/>
  <c r="AO12"/>
  <c r="AW11"/>
  <c r="AV11"/>
  <c r="AS11"/>
  <c r="AR11"/>
  <c r="AQ11"/>
  <c r="AP11"/>
  <c r="AO11"/>
  <c r="AY10"/>
  <c r="AX10"/>
  <c r="AW10"/>
  <c r="AV10"/>
  <c r="AU10"/>
  <c r="AT10"/>
  <c r="AS10"/>
  <c r="AR10"/>
  <c r="AQ10"/>
  <c r="AP10"/>
  <c r="AO10"/>
  <c r="AY9"/>
  <c r="AX9"/>
  <c r="AW9"/>
  <c r="AV9"/>
  <c r="AU9"/>
  <c r="AT9"/>
  <c r="AS9"/>
  <c r="AR9"/>
  <c r="AQ9"/>
  <c r="AP9"/>
  <c r="AO9"/>
  <c r="AY8"/>
  <c r="AX8"/>
  <c r="AW8"/>
  <c r="AV8"/>
  <c r="AU8"/>
  <c r="AT8"/>
  <c r="AS8"/>
  <c r="AR8"/>
  <c r="AQ8"/>
  <c r="AP8"/>
  <c r="AO8"/>
  <c r="AX7"/>
  <c r="AW7"/>
  <c r="AV7"/>
  <c r="AS7"/>
  <c r="AR7"/>
  <c r="AQ7"/>
  <c r="AP7"/>
  <c r="AO7"/>
  <c r="BE2"/>
  <c r="BE107" s="1"/>
  <c r="BE3"/>
  <c r="BE108" s="1"/>
  <c r="AV4"/>
  <c r="AR4"/>
  <c r="AN6"/>
  <c r="AO6"/>
  <c r="AP6"/>
  <c r="AQ6"/>
  <c r="AR6"/>
  <c r="AS6"/>
  <c r="AV6"/>
  <c r="AW6"/>
  <c r="AX6"/>
  <c r="BC4"/>
  <c r="BC6"/>
  <c r="BC5"/>
  <c r="BB6"/>
  <c r="BB5"/>
  <c r="BB4"/>
  <c r="BA6"/>
  <c r="BA5"/>
  <c r="BA4"/>
  <c r="AZ6"/>
  <c r="AZ5"/>
  <c r="AZ4"/>
  <c r="AY5"/>
  <c r="AY4"/>
  <c r="AX5"/>
  <c r="AW5"/>
  <c r="AV5"/>
  <c r="AU5"/>
  <c r="AU4"/>
  <c r="AT5"/>
  <c r="AS5"/>
  <c r="AR5"/>
  <c r="AQ5"/>
  <c r="AQ4"/>
  <c r="AP5"/>
  <c r="AO5"/>
  <c r="AN5"/>
  <c r="AN4"/>
  <c r="AN3"/>
  <c r="AN108" s="1"/>
  <c r="AN2"/>
  <c r="AN107" s="1"/>
  <c r="Y2"/>
  <c r="AJ106"/>
  <c r="AI106"/>
  <c r="AH106"/>
  <c r="AG106"/>
  <c r="AF106"/>
  <c r="AE106"/>
  <c r="AD106"/>
  <c r="AC106"/>
  <c r="AB106"/>
  <c r="AA106"/>
  <c r="Z106"/>
  <c r="Y106"/>
  <c r="AJ105"/>
  <c r="AI105"/>
  <c r="AH105"/>
  <c r="AG105"/>
  <c r="AF105"/>
  <c r="AE105"/>
  <c r="AD105"/>
  <c r="AC105"/>
  <c r="AB105"/>
  <c r="AA105"/>
  <c r="Z105"/>
  <c r="Y105"/>
  <c r="AJ104"/>
  <c r="AI104"/>
  <c r="AH104"/>
  <c r="AG104"/>
  <c r="AF104"/>
  <c r="AE104"/>
  <c r="AD104"/>
  <c r="AC104"/>
  <c r="AB104"/>
  <c r="AA104"/>
  <c r="Z104"/>
  <c r="Y104"/>
  <c r="AJ103"/>
  <c r="AI103"/>
  <c r="AH103"/>
  <c r="AG103"/>
  <c r="AF103"/>
  <c r="AE103"/>
  <c r="AD103"/>
  <c r="AC103"/>
  <c r="AB103"/>
  <c r="AA103"/>
  <c r="Z103"/>
  <c r="Y103"/>
  <c r="AJ102"/>
  <c r="AI102"/>
  <c r="AH102"/>
  <c r="AG102"/>
  <c r="AF102"/>
  <c r="AE102"/>
  <c r="AD102"/>
  <c r="AC102"/>
  <c r="AB102"/>
  <c r="AA102"/>
  <c r="Z102"/>
  <c r="Y102"/>
  <c r="AJ101"/>
  <c r="AI101"/>
  <c r="AH101"/>
  <c r="AG101"/>
  <c r="AF101"/>
  <c r="AE101"/>
  <c r="AD101"/>
  <c r="AC101"/>
  <c r="AB101"/>
  <c r="AA101"/>
  <c r="Z101"/>
  <c r="Y101"/>
  <c r="AJ100"/>
  <c r="AI100"/>
  <c r="AH100"/>
  <c r="AG100"/>
  <c r="AF100"/>
  <c r="AE100"/>
  <c r="AD100"/>
  <c r="AC100"/>
  <c r="AB100"/>
  <c r="AA100"/>
  <c r="Z100"/>
  <c r="Y100"/>
  <c r="AJ99"/>
  <c r="AI99"/>
  <c r="AH99"/>
  <c r="AG99"/>
  <c r="AF99"/>
  <c r="AE99"/>
  <c r="AD99"/>
  <c r="AC99"/>
  <c r="AB99"/>
  <c r="AA99"/>
  <c r="Z99"/>
  <c r="Y99"/>
  <c r="AJ98"/>
  <c r="AI98"/>
  <c r="AH98"/>
  <c r="AG98"/>
  <c r="AF98"/>
  <c r="AE98"/>
  <c r="AD98"/>
  <c r="AC98"/>
  <c r="AB98"/>
  <c r="AA98"/>
  <c r="Z98"/>
  <c r="Y98"/>
  <c r="AJ97"/>
  <c r="AI97"/>
  <c r="AH97"/>
  <c r="AG97"/>
  <c r="AF97"/>
  <c r="AE97"/>
  <c r="AD97"/>
  <c r="AC97"/>
  <c r="AB97"/>
  <c r="AA97"/>
  <c r="Z97"/>
  <c r="Y97"/>
  <c r="AJ96"/>
  <c r="AI96"/>
  <c r="AH96"/>
  <c r="AG96"/>
  <c r="AF96"/>
  <c r="AE96"/>
  <c r="AD96"/>
  <c r="AC96"/>
  <c r="AB96"/>
  <c r="AA96"/>
  <c r="Z96"/>
  <c r="Y96"/>
  <c r="AJ95"/>
  <c r="AI95"/>
  <c r="AH95"/>
  <c r="AG95"/>
  <c r="AF95"/>
  <c r="AE95"/>
  <c r="AD95"/>
  <c r="AC95"/>
  <c r="AB95"/>
  <c r="AA95"/>
  <c r="Z95"/>
  <c r="Y95"/>
  <c r="AJ94"/>
  <c r="AI94"/>
  <c r="AH94"/>
  <c r="AG94"/>
  <c r="AF94"/>
  <c r="AE94"/>
  <c r="AD94"/>
  <c r="AC94"/>
  <c r="AB94"/>
  <c r="AA94"/>
  <c r="Z94"/>
  <c r="Y94"/>
  <c r="AJ93"/>
  <c r="AI93"/>
  <c r="AH93"/>
  <c r="AG93"/>
  <c r="AF93"/>
  <c r="AE93"/>
  <c r="AD93"/>
  <c r="AC93"/>
  <c r="AB93"/>
  <c r="AA93"/>
  <c r="Z93"/>
  <c r="Y93"/>
  <c r="AJ92"/>
  <c r="AI92"/>
  <c r="AH92"/>
  <c r="AG92"/>
  <c r="AF92"/>
  <c r="AE92"/>
  <c r="AD92"/>
  <c r="AC92"/>
  <c r="AB92"/>
  <c r="AA92"/>
  <c r="Z92"/>
  <c r="Y92"/>
  <c r="AJ91"/>
  <c r="AI91"/>
  <c r="AH91"/>
  <c r="AG91"/>
  <c r="AF91"/>
  <c r="AE91"/>
  <c r="AD91"/>
  <c r="AC91"/>
  <c r="AB91"/>
  <c r="AA91"/>
  <c r="Z91"/>
  <c r="Y91"/>
  <c r="AJ90"/>
  <c r="AI90"/>
  <c r="AH90"/>
  <c r="AG90"/>
  <c r="AF90"/>
  <c r="AE90"/>
  <c r="AD90"/>
  <c r="AC90"/>
  <c r="AB90"/>
  <c r="AA90"/>
  <c r="Z90"/>
  <c r="Y90"/>
  <c r="AJ89"/>
  <c r="AI89"/>
  <c r="AH89"/>
  <c r="AG89"/>
  <c r="AF89"/>
  <c r="AE89"/>
  <c r="AD89"/>
  <c r="AC89"/>
  <c r="AB89"/>
  <c r="AA89"/>
  <c r="Z89"/>
  <c r="Y89"/>
  <c r="AJ88"/>
  <c r="AI88"/>
  <c r="AH88"/>
  <c r="AG88"/>
  <c r="AF88"/>
  <c r="AE88"/>
  <c r="AD88"/>
  <c r="AC88"/>
  <c r="AB88"/>
  <c r="AA88"/>
  <c r="Z88"/>
  <c r="Y88"/>
  <c r="AJ87"/>
  <c r="AI87"/>
  <c r="AH87"/>
  <c r="AG87"/>
  <c r="AF87"/>
  <c r="AE87"/>
  <c r="AD87"/>
  <c r="AC87"/>
  <c r="AB87"/>
  <c r="AA87"/>
  <c r="Z87"/>
  <c r="Y87"/>
  <c r="AJ86"/>
  <c r="AI86"/>
  <c r="AH86"/>
  <c r="AG86"/>
  <c r="AF86"/>
  <c r="AE86"/>
  <c r="AD86"/>
  <c r="AC86"/>
  <c r="AB86"/>
  <c r="AA86"/>
  <c r="Z86"/>
  <c r="Y86"/>
  <c r="AJ85"/>
  <c r="AI85"/>
  <c r="AH85"/>
  <c r="AG85"/>
  <c r="AF85"/>
  <c r="AE85"/>
  <c r="AD85"/>
  <c r="AC85"/>
  <c r="AB85"/>
  <c r="AA85"/>
  <c r="Z85"/>
  <c r="Y85"/>
  <c r="AJ84"/>
  <c r="AI84"/>
  <c r="AH84"/>
  <c r="AG84"/>
  <c r="AF84"/>
  <c r="AE84"/>
  <c r="AD84"/>
  <c r="AC84"/>
  <c r="AB84"/>
  <c r="AA84"/>
  <c r="Z84"/>
  <c r="Y84"/>
  <c r="AJ83"/>
  <c r="AI83"/>
  <c r="AH83"/>
  <c r="AG83"/>
  <c r="AF83"/>
  <c r="AE83"/>
  <c r="AD83"/>
  <c r="AC83"/>
  <c r="AB83"/>
  <c r="AA83"/>
  <c r="Z83"/>
  <c r="Y83"/>
  <c r="AJ82"/>
  <c r="AI82"/>
  <c r="AH82"/>
  <c r="AG82"/>
  <c r="AF82"/>
  <c r="AE82"/>
  <c r="AD82"/>
  <c r="AC82"/>
  <c r="AB82"/>
  <c r="AA82"/>
  <c r="Z82"/>
  <c r="Y82"/>
  <c r="AJ81"/>
  <c r="AI81"/>
  <c r="AH81"/>
  <c r="AG81"/>
  <c r="AF81"/>
  <c r="AE81"/>
  <c r="AD81"/>
  <c r="AC81"/>
  <c r="AB81"/>
  <c r="AA81"/>
  <c r="Z81"/>
  <c r="Y81"/>
  <c r="AJ80"/>
  <c r="AI80"/>
  <c r="AH80"/>
  <c r="AG80"/>
  <c r="AF80"/>
  <c r="AE80"/>
  <c r="AD80"/>
  <c r="AC80"/>
  <c r="AB80"/>
  <c r="AA80"/>
  <c r="Z80"/>
  <c r="Y80"/>
  <c r="AJ79"/>
  <c r="AI79"/>
  <c r="AH79"/>
  <c r="AG79"/>
  <c r="AF79"/>
  <c r="AE79"/>
  <c r="AD79"/>
  <c r="AC79"/>
  <c r="AB79"/>
  <c r="AA79"/>
  <c r="Z79"/>
  <c r="Y79"/>
  <c r="AJ78"/>
  <c r="AI78"/>
  <c r="AH78"/>
  <c r="AG78"/>
  <c r="AF78"/>
  <c r="AE78"/>
  <c r="AD78"/>
  <c r="AC78"/>
  <c r="AB78"/>
  <c r="AA78"/>
  <c r="Z78"/>
  <c r="Y78"/>
  <c r="AJ77"/>
  <c r="AI77"/>
  <c r="AH77"/>
  <c r="AG77"/>
  <c r="AF77"/>
  <c r="AE77"/>
  <c r="AD77"/>
  <c r="AC77"/>
  <c r="AB77"/>
  <c r="AA77"/>
  <c r="Z77"/>
  <c r="Y77"/>
  <c r="AJ76"/>
  <c r="AI76"/>
  <c r="AH76"/>
  <c r="AG76"/>
  <c r="AF76"/>
  <c r="AE76"/>
  <c r="AD76"/>
  <c r="AC76"/>
  <c r="AB76"/>
  <c r="AA76"/>
  <c r="Z76"/>
  <c r="Y76"/>
  <c r="AJ75"/>
  <c r="AI75"/>
  <c r="AH75"/>
  <c r="AG75"/>
  <c r="AF75"/>
  <c r="AE75"/>
  <c r="AD75"/>
  <c r="AC75"/>
  <c r="AB75"/>
  <c r="AA75"/>
  <c r="Z75"/>
  <c r="Y75"/>
  <c r="AJ74"/>
  <c r="AI74"/>
  <c r="AH74"/>
  <c r="AG74"/>
  <c r="AF74"/>
  <c r="AE74"/>
  <c r="AD74"/>
  <c r="AC74"/>
  <c r="AB74"/>
  <c r="AA74"/>
  <c r="Z74"/>
  <c r="Y74"/>
  <c r="AJ73"/>
  <c r="AI73"/>
  <c r="AH73"/>
  <c r="AG73"/>
  <c r="AF73"/>
  <c r="AE73"/>
  <c r="AD73"/>
  <c r="AC73"/>
  <c r="AB73"/>
  <c r="AA73"/>
  <c r="Z73"/>
  <c r="Y73"/>
  <c r="AJ72"/>
  <c r="AI72"/>
  <c r="AH72"/>
  <c r="AG72"/>
  <c r="AF72"/>
  <c r="AE72"/>
  <c r="AD72"/>
  <c r="AC72"/>
  <c r="AB72"/>
  <c r="AA72"/>
  <c r="Z72"/>
  <c r="Y72"/>
  <c r="AJ71"/>
  <c r="AI71"/>
  <c r="AH71"/>
  <c r="AG71"/>
  <c r="AF71"/>
  <c r="AE71"/>
  <c r="AD71"/>
  <c r="AC71"/>
  <c r="AB71"/>
  <c r="AA71"/>
  <c r="Z71"/>
  <c r="Y71"/>
  <c r="AJ70"/>
  <c r="AI70"/>
  <c r="AH70"/>
  <c r="AG70"/>
  <c r="AF70"/>
  <c r="AE70"/>
  <c r="AD70"/>
  <c r="AC70"/>
  <c r="AB70"/>
  <c r="AA70"/>
  <c r="Z70"/>
  <c r="Y70"/>
  <c r="AJ69"/>
  <c r="AI69"/>
  <c r="AH69"/>
  <c r="AG69"/>
  <c r="AF69"/>
  <c r="AE69"/>
  <c r="AD69"/>
  <c r="AC69"/>
  <c r="AB69"/>
  <c r="AA69"/>
  <c r="Z69"/>
  <c r="Y69"/>
  <c r="AJ68"/>
  <c r="AI68"/>
  <c r="AH68"/>
  <c r="AG68"/>
  <c r="AF68"/>
  <c r="AE68"/>
  <c r="AD68"/>
  <c r="AC68"/>
  <c r="AB68"/>
  <c r="AA68"/>
  <c r="Z68"/>
  <c r="Y68"/>
  <c r="AJ67"/>
  <c r="AI67"/>
  <c r="AH67"/>
  <c r="AG67"/>
  <c r="AF67"/>
  <c r="AE67"/>
  <c r="AD67"/>
  <c r="AC67"/>
  <c r="AB67"/>
  <c r="AA67"/>
  <c r="Z67"/>
  <c r="Y67"/>
  <c r="AJ66"/>
  <c r="AI66"/>
  <c r="AH66"/>
  <c r="AG66"/>
  <c r="AF66"/>
  <c r="AE66"/>
  <c r="AD66"/>
  <c r="AC66"/>
  <c r="AB66"/>
  <c r="AA66"/>
  <c r="Z66"/>
  <c r="Y66"/>
  <c r="AJ65"/>
  <c r="AI65"/>
  <c r="AH65"/>
  <c r="AG65"/>
  <c r="AF65"/>
  <c r="AE65"/>
  <c r="AD65"/>
  <c r="AC65"/>
  <c r="AB65"/>
  <c r="AA65"/>
  <c r="Z65"/>
  <c r="Y65"/>
  <c r="AJ64"/>
  <c r="AI64"/>
  <c r="AH64"/>
  <c r="AG64"/>
  <c r="AF64"/>
  <c r="AE64"/>
  <c r="AD64"/>
  <c r="AC64"/>
  <c r="AB64"/>
  <c r="AA64"/>
  <c r="Z64"/>
  <c r="Y64"/>
  <c r="AJ63"/>
  <c r="AI63"/>
  <c r="AH63"/>
  <c r="AG63"/>
  <c r="AF63"/>
  <c r="AE63"/>
  <c r="AD63"/>
  <c r="AC63"/>
  <c r="AB63"/>
  <c r="AA63"/>
  <c r="Z63"/>
  <c r="Y63"/>
  <c r="AJ62"/>
  <c r="AI62"/>
  <c r="AH62"/>
  <c r="AG62"/>
  <c r="AF62"/>
  <c r="AE62"/>
  <c r="AD62"/>
  <c r="AC62"/>
  <c r="AB62"/>
  <c r="AA62"/>
  <c r="Z62"/>
  <c r="Y62"/>
  <c r="AJ61"/>
  <c r="AI61"/>
  <c r="AH61"/>
  <c r="AG61"/>
  <c r="AF61"/>
  <c r="AE61"/>
  <c r="AD61"/>
  <c r="AC61"/>
  <c r="AB61"/>
  <c r="AA61"/>
  <c r="Z61"/>
  <c r="Y61"/>
  <c r="AJ60"/>
  <c r="AI60"/>
  <c r="AH60"/>
  <c r="AG60"/>
  <c r="AF60"/>
  <c r="AE60"/>
  <c r="AD60"/>
  <c r="AC60"/>
  <c r="AB60"/>
  <c r="AA60"/>
  <c r="Z60"/>
  <c r="Y60"/>
  <c r="AJ59"/>
  <c r="AI59"/>
  <c r="AH59"/>
  <c r="AG59"/>
  <c r="AF59"/>
  <c r="AE59"/>
  <c r="AD59"/>
  <c r="AC59"/>
  <c r="AB59"/>
  <c r="AA59"/>
  <c r="Z59"/>
  <c r="Y59"/>
  <c r="AJ58"/>
  <c r="AI58"/>
  <c r="AH58"/>
  <c r="AG58"/>
  <c r="AF58"/>
  <c r="AE58"/>
  <c r="AD58"/>
  <c r="AC58"/>
  <c r="AB58"/>
  <c r="AA58"/>
  <c r="Z58"/>
  <c r="Y58"/>
  <c r="AJ57"/>
  <c r="AI57"/>
  <c r="AH57"/>
  <c r="AG57"/>
  <c r="AF57"/>
  <c r="AE57"/>
  <c r="AD57"/>
  <c r="AC57"/>
  <c r="AB57"/>
  <c r="AA57"/>
  <c r="Z57"/>
  <c r="Y57"/>
  <c r="AJ56"/>
  <c r="AI56"/>
  <c r="AH56"/>
  <c r="AG56"/>
  <c r="AF56"/>
  <c r="AE56"/>
  <c r="AD56"/>
  <c r="AC56"/>
  <c r="AB56"/>
  <c r="AA56"/>
  <c r="Z56"/>
  <c r="Y56"/>
  <c r="AJ55"/>
  <c r="AI55"/>
  <c r="AH55"/>
  <c r="AG55"/>
  <c r="AF55"/>
  <c r="AE55"/>
  <c r="AD55"/>
  <c r="AC55"/>
  <c r="AB55"/>
  <c r="AA55"/>
  <c r="Z55"/>
  <c r="Y55"/>
  <c r="AJ54"/>
  <c r="AI54"/>
  <c r="AH54"/>
  <c r="AG54"/>
  <c r="AF54"/>
  <c r="AE54"/>
  <c r="AD54"/>
  <c r="AC54"/>
  <c r="AB54"/>
  <c r="AA54"/>
  <c r="Z54"/>
  <c r="Y54"/>
  <c r="AJ53"/>
  <c r="AI53"/>
  <c r="AH53"/>
  <c r="AG53"/>
  <c r="AF53"/>
  <c r="AE53"/>
  <c r="AD53"/>
  <c r="AC53"/>
  <c r="AB53"/>
  <c r="AA53"/>
  <c r="Z53"/>
  <c r="Y53"/>
  <c r="AJ52"/>
  <c r="AI52"/>
  <c r="AH52"/>
  <c r="AG52"/>
  <c r="AF52"/>
  <c r="AE52"/>
  <c r="AD52"/>
  <c r="AC52"/>
  <c r="AB52"/>
  <c r="AA52"/>
  <c r="Z52"/>
  <c r="Y52"/>
  <c r="AJ51"/>
  <c r="AI51"/>
  <c r="AH51"/>
  <c r="AG51"/>
  <c r="AF51"/>
  <c r="AE51"/>
  <c r="AD51"/>
  <c r="AC51"/>
  <c r="AB51"/>
  <c r="AA51"/>
  <c r="Z51"/>
  <c r="Y51"/>
  <c r="AJ50"/>
  <c r="AI50"/>
  <c r="AH50"/>
  <c r="AG50"/>
  <c r="AF50"/>
  <c r="AE50"/>
  <c r="AD50"/>
  <c r="AC50"/>
  <c r="AB50"/>
  <c r="AA50"/>
  <c r="Z50"/>
  <c r="Y50"/>
  <c r="AJ49"/>
  <c r="AI49"/>
  <c r="AH49"/>
  <c r="AG49"/>
  <c r="AF49"/>
  <c r="AE49"/>
  <c r="AD49"/>
  <c r="AC49"/>
  <c r="AB49"/>
  <c r="AA49"/>
  <c r="Z49"/>
  <c r="Y49"/>
  <c r="AJ48"/>
  <c r="AI48"/>
  <c r="AH48"/>
  <c r="AG48"/>
  <c r="AF48"/>
  <c r="AE48"/>
  <c r="AD48"/>
  <c r="AC48"/>
  <c r="AB48"/>
  <c r="AA48"/>
  <c r="Z48"/>
  <c r="Y48"/>
  <c r="AJ47"/>
  <c r="AI47"/>
  <c r="AH47"/>
  <c r="AG47"/>
  <c r="AF47"/>
  <c r="AE47"/>
  <c r="AD47"/>
  <c r="AC47"/>
  <c r="AB47"/>
  <c r="AA47"/>
  <c r="Z47"/>
  <c r="Y47"/>
  <c r="AJ46"/>
  <c r="AI46"/>
  <c r="AH46"/>
  <c r="AG46"/>
  <c r="AF46"/>
  <c r="AE46"/>
  <c r="AD46"/>
  <c r="AC46"/>
  <c r="AB46"/>
  <c r="AA46"/>
  <c r="Z46"/>
  <c r="Y46"/>
  <c r="AJ45"/>
  <c r="AI45"/>
  <c r="AH45"/>
  <c r="AG45"/>
  <c r="AF45"/>
  <c r="AE45"/>
  <c r="AD45"/>
  <c r="AC45"/>
  <c r="AB45"/>
  <c r="AA45"/>
  <c r="Z45"/>
  <c r="Y45"/>
  <c r="AJ44"/>
  <c r="AI44"/>
  <c r="AH44"/>
  <c r="AG44"/>
  <c r="AF44"/>
  <c r="AE44"/>
  <c r="AD44"/>
  <c r="AC44"/>
  <c r="AB44"/>
  <c r="AA44"/>
  <c r="Z44"/>
  <c r="Y44"/>
  <c r="AJ43"/>
  <c r="AI43"/>
  <c r="AH43"/>
  <c r="AG43"/>
  <c r="AF43"/>
  <c r="AE43"/>
  <c r="AD43"/>
  <c r="AC43"/>
  <c r="AB43"/>
  <c r="AA43"/>
  <c r="Z43"/>
  <c r="Y43"/>
  <c r="AJ42"/>
  <c r="AI42"/>
  <c r="AH42"/>
  <c r="AG42"/>
  <c r="AF42"/>
  <c r="AE42"/>
  <c r="AD42"/>
  <c r="AC42"/>
  <c r="AB42"/>
  <c r="AA42"/>
  <c r="Z42"/>
  <c r="Y42"/>
  <c r="AJ41"/>
  <c r="AI41"/>
  <c r="AH41"/>
  <c r="AG41"/>
  <c r="AF41"/>
  <c r="AE41"/>
  <c r="AD41"/>
  <c r="AC41"/>
  <c r="AB41"/>
  <c r="AA41"/>
  <c r="Z41"/>
  <c r="Y41"/>
  <c r="AJ40"/>
  <c r="AI40"/>
  <c r="AH40"/>
  <c r="AG40"/>
  <c r="AF40"/>
  <c r="AE40"/>
  <c r="AD40"/>
  <c r="AC40"/>
  <c r="AB40"/>
  <c r="AA40"/>
  <c r="Z40"/>
  <c r="Y40"/>
  <c r="AJ39"/>
  <c r="AI39"/>
  <c r="AH39"/>
  <c r="AG39"/>
  <c r="AF39"/>
  <c r="AE39"/>
  <c r="AD39"/>
  <c r="AC39"/>
  <c r="AB39"/>
  <c r="AA39"/>
  <c r="Z39"/>
  <c r="Y39"/>
  <c r="AJ38"/>
  <c r="AI38"/>
  <c r="AH38"/>
  <c r="AG38"/>
  <c r="AF38"/>
  <c r="AE38"/>
  <c r="AD38"/>
  <c r="AC38"/>
  <c r="AB38"/>
  <c r="AA38"/>
  <c r="Z38"/>
  <c r="Y38"/>
  <c r="AJ37"/>
  <c r="AI37"/>
  <c r="AH37"/>
  <c r="AG37"/>
  <c r="AF37"/>
  <c r="AE37"/>
  <c r="AD37"/>
  <c r="AC37"/>
  <c r="AB37"/>
  <c r="AA37"/>
  <c r="Z37"/>
  <c r="Y37"/>
  <c r="AJ36"/>
  <c r="AI36"/>
  <c r="AH36"/>
  <c r="AG36"/>
  <c r="AF36"/>
  <c r="AE36"/>
  <c r="AD36"/>
  <c r="AC36"/>
  <c r="AB36"/>
  <c r="AA36"/>
  <c r="Z36"/>
  <c r="Y36"/>
  <c r="AJ35"/>
  <c r="AI35"/>
  <c r="AH35"/>
  <c r="AG35"/>
  <c r="AF35"/>
  <c r="AE35"/>
  <c r="AD35"/>
  <c r="AC35"/>
  <c r="AB35"/>
  <c r="AA35"/>
  <c r="Z35"/>
  <c r="Y35"/>
  <c r="AJ34"/>
  <c r="AI34"/>
  <c r="AH34"/>
  <c r="AG34"/>
  <c r="AF34"/>
  <c r="AE34"/>
  <c r="AD34"/>
  <c r="AC34"/>
  <c r="AB34"/>
  <c r="AA34"/>
  <c r="Z34"/>
  <c r="Y34"/>
  <c r="AJ33"/>
  <c r="AI33"/>
  <c r="AH33"/>
  <c r="AG33"/>
  <c r="AF33"/>
  <c r="AE33"/>
  <c r="AD33"/>
  <c r="AC33"/>
  <c r="AB33"/>
  <c r="AA33"/>
  <c r="Z33"/>
  <c r="Y33"/>
  <c r="AJ32"/>
  <c r="AI32"/>
  <c r="AH32"/>
  <c r="AG32"/>
  <c r="AF32"/>
  <c r="AE32"/>
  <c r="AD32"/>
  <c r="AC32"/>
  <c r="AB32"/>
  <c r="AA32"/>
  <c r="Z32"/>
  <c r="Y32"/>
  <c r="AJ31"/>
  <c r="AI31"/>
  <c r="AH31"/>
  <c r="AG31"/>
  <c r="AF31"/>
  <c r="AE31"/>
  <c r="AD31"/>
  <c r="AC31"/>
  <c r="AB31"/>
  <c r="AA31"/>
  <c r="Z31"/>
  <c r="Y31"/>
  <c r="AJ30"/>
  <c r="AI30"/>
  <c r="AH30"/>
  <c r="AG30"/>
  <c r="AF30"/>
  <c r="AE30"/>
  <c r="AD30"/>
  <c r="AC30"/>
  <c r="AB30"/>
  <c r="AA30"/>
  <c r="Z30"/>
  <c r="Y30"/>
  <c r="AJ29"/>
  <c r="AI29"/>
  <c r="AH29"/>
  <c r="AG29"/>
  <c r="AF29"/>
  <c r="AE29"/>
  <c r="AD29"/>
  <c r="AC29"/>
  <c r="AB29"/>
  <c r="AA29"/>
  <c r="Z29"/>
  <c r="Y29"/>
  <c r="AJ28"/>
  <c r="AI28"/>
  <c r="AH28"/>
  <c r="AG28"/>
  <c r="AF28"/>
  <c r="AE28"/>
  <c r="AD28"/>
  <c r="AC28"/>
  <c r="AB28"/>
  <c r="AA28"/>
  <c r="Z28"/>
  <c r="Y28"/>
  <c r="AJ27"/>
  <c r="AI27"/>
  <c r="AH27"/>
  <c r="AG27"/>
  <c r="AF27"/>
  <c r="AE27"/>
  <c r="AD27"/>
  <c r="AC27"/>
  <c r="AB27"/>
  <c r="AA27"/>
  <c r="Z27"/>
  <c r="Y27"/>
  <c r="AJ26"/>
  <c r="AI26"/>
  <c r="AH26"/>
  <c r="AG26"/>
  <c r="AF26"/>
  <c r="AE26"/>
  <c r="AD26"/>
  <c r="AC26"/>
  <c r="AB26"/>
  <c r="AA26"/>
  <c r="Z26"/>
  <c r="Y26"/>
  <c r="AJ25"/>
  <c r="AI25"/>
  <c r="AH25"/>
  <c r="AG25"/>
  <c r="AF25"/>
  <c r="AE25"/>
  <c r="AD25"/>
  <c r="AC25"/>
  <c r="AB25"/>
  <c r="AA25"/>
  <c r="Z25"/>
  <c r="Y25"/>
  <c r="AJ24"/>
  <c r="AI24"/>
  <c r="AH24"/>
  <c r="AG24"/>
  <c r="AF24"/>
  <c r="AE24"/>
  <c r="AD24"/>
  <c r="AC24"/>
  <c r="AB24"/>
  <c r="AA24"/>
  <c r="Z24"/>
  <c r="Y24"/>
  <c r="AJ23"/>
  <c r="AI23"/>
  <c r="AH23"/>
  <c r="AG23"/>
  <c r="AF23"/>
  <c r="AE23"/>
  <c r="AD23"/>
  <c r="AC23"/>
  <c r="AB23"/>
  <c r="AA23"/>
  <c r="Z23"/>
  <c r="Y23"/>
  <c r="AJ22"/>
  <c r="AI22"/>
  <c r="AH22"/>
  <c r="AG22"/>
  <c r="AF22"/>
  <c r="AE22"/>
  <c r="AD22"/>
  <c r="AC22"/>
  <c r="AB22"/>
  <c r="AA22"/>
  <c r="Z22"/>
  <c r="Y22"/>
  <c r="AJ21"/>
  <c r="AI21"/>
  <c r="AH21"/>
  <c r="AG21"/>
  <c r="AF21"/>
  <c r="AE21"/>
  <c r="AD21"/>
  <c r="AC21"/>
  <c r="AB21"/>
  <c r="AA21"/>
  <c r="Z21"/>
  <c r="Y21"/>
  <c r="AJ20"/>
  <c r="AI20"/>
  <c r="AH20"/>
  <c r="AG20"/>
  <c r="AF20"/>
  <c r="AE20"/>
  <c r="AD20"/>
  <c r="AC20"/>
  <c r="AB20"/>
  <c r="AA20"/>
  <c r="Z20"/>
  <c r="Y20"/>
  <c r="AJ19"/>
  <c r="AI19"/>
  <c r="AH19"/>
  <c r="AG19"/>
  <c r="AF19"/>
  <c r="AE19"/>
  <c r="AD19"/>
  <c r="AC19"/>
  <c r="AB19"/>
  <c r="AA19"/>
  <c r="Z19"/>
  <c r="Y19"/>
  <c r="AJ18"/>
  <c r="AI18"/>
  <c r="AH18"/>
  <c r="AG18"/>
  <c r="AF18"/>
  <c r="AE18"/>
  <c r="AD18"/>
  <c r="AC18"/>
  <c r="AB18"/>
  <c r="AA18"/>
  <c r="Z18"/>
  <c r="Y18"/>
  <c r="AJ17"/>
  <c r="AI17"/>
  <c r="AH17"/>
  <c r="AG17"/>
  <c r="AF17"/>
  <c r="AE17"/>
  <c r="AD17"/>
  <c r="AC17"/>
  <c r="AB17"/>
  <c r="AA17"/>
  <c r="Z17"/>
  <c r="Y17"/>
  <c r="AJ16"/>
  <c r="AI16"/>
  <c r="AH16"/>
  <c r="AG16"/>
  <c r="AF16"/>
  <c r="AE16"/>
  <c r="AD16"/>
  <c r="AC16"/>
  <c r="AB16"/>
  <c r="AA16"/>
  <c r="Z16"/>
  <c r="Y16"/>
  <c r="AJ15"/>
  <c r="AI15"/>
  <c r="AH15"/>
  <c r="AG15"/>
  <c r="AF15"/>
  <c r="AE15"/>
  <c r="AD15"/>
  <c r="AC15"/>
  <c r="AB15"/>
  <c r="AA15"/>
  <c r="Z15"/>
  <c r="Y15"/>
  <c r="AJ14"/>
  <c r="AI14"/>
  <c r="AH14"/>
  <c r="AG14"/>
  <c r="AF14"/>
  <c r="AE14"/>
  <c r="AD14"/>
  <c r="AC14"/>
  <c r="AB14"/>
  <c r="AA14"/>
  <c r="Z14"/>
  <c r="Y14"/>
  <c r="AJ13"/>
  <c r="AI13"/>
  <c r="AH13"/>
  <c r="AG13"/>
  <c r="AF13"/>
  <c r="AE13"/>
  <c r="AD13"/>
  <c r="AC13"/>
  <c r="AB13"/>
  <c r="AA13"/>
  <c r="Z13"/>
  <c r="Y13"/>
  <c r="AJ12"/>
  <c r="AI12"/>
  <c r="AH12"/>
  <c r="AG12"/>
  <c r="AF12"/>
  <c r="AE12"/>
  <c r="AD12"/>
  <c r="AC12"/>
  <c r="AB12"/>
  <c r="AA12"/>
  <c r="Z12"/>
  <c r="Y12"/>
  <c r="AL11"/>
  <c r="AK11"/>
  <c r="AJ11"/>
  <c r="AI11"/>
  <c r="AH11"/>
  <c r="AG11"/>
  <c r="AF11"/>
  <c r="AE11"/>
  <c r="AD11"/>
  <c r="AC11"/>
  <c r="AB11"/>
  <c r="AA11"/>
  <c r="Z11"/>
  <c r="Y11"/>
  <c r="AL10"/>
  <c r="AK10"/>
  <c r="AJ10"/>
  <c r="AI10"/>
  <c r="AH10"/>
  <c r="AG10"/>
  <c r="AF10"/>
  <c r="AE10"/>
  <c r="AD10"/>
  <c r="AC10"/>
  <c r="AB10"/>
  <c r="AA10"/>
  <c r="Z10"/>
  <c r="Y10"/>
  <c r="AL9"/>
  <c r="AK9"/>
  <c r="AJ9"/>
  <c r="AI9"/>
  <c r="AH9"/>
  <c r="AG9"/>
  <c r="AF9"/>
  <c r="AE9"/>
  <c r="AD9"/>
  <c r="AC9"/>
  <c r="AB9"/>
  <c r="AA9"/>
  <c r="Z9"/>
  <c r="Y9"/>
  <c r="AG8"/>
  <c r="AF8"/>
  <c r="AE8"/>
  <c r="AC8"/>
  <c r="AA8"/>
  <c r="Z8"/>
  <c r="Y8"/>
  <c r="AJ7"/>
  <c r="AG7"/>
  <c r="AF7"/>
  <c r="AE7"/>
  <c r="AC7"/>
  <c r="AB7"/>
  <c r="AA7"/>
  <c r="Z7"/>
  <c r="Y7"/>
  <c r="AH5"/>
  <c r="AE5"/>
  <c r="AD5"/>
  <c r="AC5"/>
  <c r="AB5"/>
  <c r="AA5"/>
  <c r="Z5"/>
  <c r="Y5"/>
  <c r="AH4"/>
  <c r="AE4"/>
  <c r="AD4"/>
  <c r="AC4"/>
  <c r="AB4"/>
  <c r="Y4"/>
  <c r="AH6"/>
  <c r="AG6"/>
  <c r="AF6"/>
  <c r="AE6"/>
  <c r="AD6"/>
  <c r="AC6"/>
  <c r="AB6"/>
  <c r="AA6"/>
  <c r="Z6"/>
  <c r="Y6"/>
  <c r="AL6"/>
  <c r="AK6"/>
  <c r="AJ6"/>
  <c r="AI6"/>
  <c r="AL5"/>
  <c r="AK5"/>
  <c r="AJ5"/>
  <c r="AI5"/>
  <c r="AL4"/>
  <c r="AK4"/>
  <c r="AJ4"/>
  <c r="AI4"/>
  <c r="Y3"/>
  <c r="S106"/>
  <c r="R106"/>
  <c r="Q106"/>
  <c r="O106"/>
  <c r="M106"/>
  <c r="L106"/>
  <c r="K106"/>
  <c r="S105"/>
  <c r="R105"/>
  <c r="Q105"/>
  <c r="O105"/>
  <c r="M105"/>
  <c r="L105"/>
  <c r="K105"/>
  <c r="S104"/>
  <c r="R104"/>
  <c r="Q104"/>
  <c r="O104"/>
  <c r="M104"/>
  <c r="L104"/>
  <c r="K104"/>
  <c r="S103"/>
  <c r="R103"/>
  <c r="Q103"/>
  <c r="O103"/>
  <c r="M103"/>
  <c r="L103"/>
  <c r="K103"/>
  <c r="S102"/>
  <c r="R102"/>
  <c r="Q102"/>
  <c r="O102"/>
  <c r="M102"/>
  <c r="L102"/>
  <c r="K102"/>
  <c r="S101"/>
  <c r="R101"/>
  <c r="Q101"/>
  <c r="O101"/>
  <c r="M101"/>
  <c r="L101"/>
  <c r="K101"/>
  <c r="S100"/>
  <c r="R100"/>
  <c r="Q100"/>
  <c r="O100"/>
  <c r="M100"/>
  <c r="L100"/>
  <c r="K100"/>
  <c r="S99"/>
  <c r="R99"/>
  <c r="Q99"/>
  <c r="O99"/>
  <c r="M99"/>
  <c r="L99"/>
  <c r="K99"/>
  <c r="S98"/>
  <c r="R98"/>
  <c r="Q98"/>
  <c r="O98"/>
  <c r="M98"/>
  <c r="L98"/>
  <c r="K98"/>
  <c r="S97"/>
  <c r="R97"/>
  <c r="Q97"/>
  <c r="O97"/>
  <c r="M97"/>
  <c r="L97"/>
  <c r="K97"/>
  <c r="S96"/>
  <c r="R96"/>
  <c r="Q96"/>
  <c r="O96"/>
  <c r="M96"/>
  <c r="L96"/>
  <c r="K96"/>
  <c r="S95"/>
  <c r="R95"/>
  <c r="Q95"/>
  <c r="O95"/>
  <c r="M95"/>
  <c r="L95"/>
  <c r="K95"/>
  <c r="S94"/>
  <c r="R94"/>
  <c r="Q94"/>
  <c r="O94"/>
  <c r="M94"/>
  <c r="L94"/>
  <c r="K94"/>
  <c r="S93"/>
  <c r="R93"/>
  <c r="Q93"/>
  <c r="O93"/>
  <c r="M93"/>
  <c r="L93"/>
  <c r="K93"/>
  <c r="S92"/>
  <c r="R92"/>
  <c r="Q92"/>
  <c r="O92"/>
  <c r="M92"/>
  <c r="L92"/>
  <c r="K92"/>
  <c r="S91"/>
  <c r="R91"/>
  <c r="Q91"/>
  <c r="O91"/>
  <c r="M91"/>
  <c r="L91"/>
  <c r="K91"/>
  <c r="S90"/>
  <c r="R90"/>
  <c r="Q90"/>
  <c r="O90"/>
  <c r="M90"/>
  <c r="L90"/>
  <c r="K90"/>
  <c r="S89"/>
  <c r="R89"/>
  <c r="Q89"/>
  <c r="O89"/>
  <c r="M89"/>
  <c r="L89"/>
  <c r="K89"/>
  <c r="S88"/>
  <c r="R88"/>
  <c r="Q88"/>
  <c r="O88"/>
  <c r="M88"/>
  <c r="L88"/>
  <c r="K88"/>
  <c r="S87"/>
  <c r="R87"/>
  <c r="Q87"/>
  <c r="O87"/>
  <c r="M87"/>
  <c r="L87"/>
  <c r="K87"/>
  <c r="S86"/>
  <c r="R86"/>
  <c r="Q86"/>
  <c r="O86"/>
  <c r="M86"/>
  <c r="L86"/>
  <c r="K86"/>
  <c r="S85"/>
  <c r="R85"/>
  <c r="Q85"/>
  <c r="O85"/>
  <c r="M85"/>
  <c r="L85"/>
  <c r="K85"/>
  <c r="S84"/>
  <c r="R84"/>
  <c r="Q84"/>
  <c r="O84"/>
  <c r="M84"/>
  <c r="L84"/>
  <c r="K84"/>
  <c r="S83"/>
  <c r="R83"/>
  <c r="Q83"/>
  <c r="O83"/>
  <c r="M83"/>
  <c r="L83"/>
  <c r="K83"/>
  <c r="S82"/>
  <c r="R82"/>
  <c r="Q82"/>
  <c r="O82"/>
  <c r="M82"/>
  <c r="L82"/>
  <c r="K82"/>
  <c r="S81"/>
  <c r="R81"/>
  <c r="Q81"/>
  <c r="O81"/>
  <c r="M81"/>
  <c r="L81"/>
  <c r="K81"/>
  <c r="S80"/>
  <c r="R80"/>
  <c r="Q80"/>
  <c r="O80"/>
  <c r="M80"/>
  <c r="L80"/>
  <c r="K80"/>
  <c r="S79"/>
  <c r="R79"/>
  <c r="Q79"/>
  <c r="O79"/>
  <c r="M79"/>
  <c r="L79"/>
  <c r="K79"/>
  <c r="S78"/>
  <c r="R78"/>
  <c r="Q78"/>
  <c r="O78"/>
  <c r="M78"/>
  <c r="L78"/>
  <c r="K78"/>
  <c r="S77"/>
  <c r="R77"/>
  <c r="Q77"/>
  <c r="O77"/>
  <c r="M77"/>
  <c r="L77"/>
  <c r="K77"/>
  <c r="S76"/>
  <c r="R76"/>
  <c r="Q76"/>
  <c r="O76"/>
  <c r="M76"/>
  <c r="L76"/>
  <c r="K76"/>
  <c r="S75"/>
  <c r="R75"/>
  <c r="Q75"/>
  <c r="O75"/>
  <c r="M75"/>
  <c r="L75"/>
  <c r="K75"/>
  <c r="S74"/>
  <c r="R74"/>
  <c r="Q74"/>
  <c r="O74"/>
  <c r="M74"/>
  <c r="L74"/>
  <c r="K74"/>
  <c r="S73"/>
  <c r="R73"/>
  <c r="Q73"/>
  <c r="O73"/>
  <c r="M73"/>
  <c r="L73"/>
  <c r="K73"/>
  <c r="S72"/>
  <c r="R72"/>
  <c r="Q72"/>
  <c r="O72"/>
  <c r="M72"/>
  <c r="L72"/>
  <c r="K72"/>
  <c r="S71"/>
  <c r="R71"/>
  <c r="Q71"/>
  <c r="O71"/>
  <c r="M71"/>
  <c r="L71"/>
  <c r="K71"/>
  <c r="S70"/>
  <c r="R70"/>
  <c r="Q70"/>
  <c r="O70"/>
  <c r="M70"/>
  <c r="L70"/>
  <c r="K70"/>
  <c r="S69"/>
  <c r="R69"/>
  <c r="Q69"/>
  <c r="O69"/>
  <c r="M69"/>
  <c r="L69"/>
  <c r="K69"/>
  <c r="S68"/>
  <c r="R68"/>
  <c r="Q68"/>
  <c r="O68"/>
  <c r="M68"/>
  <c r="L68"/>
  <c r="K68"/>
  <c r="S67"/>
  <c r="R67"/>
  <c r="Q67"/>
  <c r="O67"/>
  <c r="M67"/>
  <c r="L67"/>
  <c r="K67"/>
  <c r="S66"/>
  <c r="R66"/>
  <c r="Q66"/>
  <c r="O66"/>
  <c r="M66"/>
  <c r="L66"/>
  <c r="K66"/>
  <c r="S65"/>
  <c r="R65"/>
  <c r="Q65"/>
  <c r="O65"/>
  <c r="M65"/>
  <c r="L65"/>
  <c r="K65"/>
  <c r="S64"/>
  <c r="R64"/>
  <c r="Q64"/>
  <c r="O64"/>
  <c r="M64"/>
  <c r="L64"/>
  <c r="K64"/>
  <c r="S63"/>
  <c r="R63"/>
  <c r="Q63"/>
  <c r="O63"/>
  <c r="M63"/>
  <c r="L63"/>
  <c r="K63"/>
  <c r="S62"/>
  <c r="R62"/>
  <c r="Q62"/>
  <c r="O62"/>
  <c r="M62"/>
  <c r="L62"/>
  <c r="K62"/>
  <c r="S61"/>
  <c r="R61"/>
  <c r="Q61"/>
  <c r="O61"/>
  <c r="M61"/>
  <c r="L61"/>
  <c r="K61"/>
  <c r="S60"/>
  <c r="R60"/>
  <c r="Q60"/>
  <c r="O60"/>
  <c r="M60"/>
  <c r="L60"/>
  <c r="K60"/>
  <c r="S59"/>
  <c r="R59"/>
  <c r="Q59"/>
  <c r="O59"/>
  <c r="M59"/>
  <c r="L59"/>
  <c r="K59"/>
  <c r="S58"/>
  <c r="R58"/>
  <c r="Q58"/>
  <c r="O58"/>
  <c r="M58"/>
  <c r="L58"/>
  <c r="K58"/>
  <c r="S57"/>
  <c r="R57"/>
  <c r="Q57"/>
  <c r="O57"/>
  <c r="M57"/>
  <c r="L57"/>
  <c r="K57"/>
  <c r="S56"/>
  <c r="R56"/>
  <c r="Q56"/>
  <c r="O56"/>
  <c r="M56"/>
  <c r="L56"/>
  <c r="K56"/>
  <c r="S55"/>
  <c r="R55"/>
  <c r="Q55"/>
  <c r="O55"/>
  <c r="M55"/>
  <c r="L55"/>
  <c r="K55"/>
  <c r="S54"/>
  <c r="R54"/>
  <c r="Q54"/>
  <c r="O54"/>
  <c r="M54"/>
  <c r="L54"/>
  <c r="K54"/>
  <c r="S53"/>
  <c r="R53"/>
  <c r="Q53"/>
  <c r="O53"/>
  <c r="M53"/>
  <c r="L53"/>
  <c r="K53"/>
  <c r="S52"/>
  <c r="R52"/>
  <c r="Q52"/>
  <c r="O52"/>
  <c r="M52"/>
  <c r="L52"/>
  <c r="K52"/>
  <c r="S51"/>
  <c r="R51"/>
  <c r="Q51"/>
  <c r="O51"/>
  <c r="M51"/>
  <c r="L51"/>
  <c r="K51"/>
  <c r="S50"/>
  <c r="R50"/>
  <c r="Q50"/>
  <c r="O50"/>
  <c r="M50"/>
  <c r="L50"/>
  <c r="K50"/>
  <c r="S49"/>
  <c r="R49"/>
  <c r="Q49"/>
  <c r="O49"/>
  <c r="M49"/>
  <c r="L49"/>
  <c r="K49"/>
  <c r="S48"/>
  <c r="R48"/>
  <c r="Q48"/>
  <c r="O48"/>
  <c r="M48"/>
  <c r="L48"/>
  <c r="K48"/>
  <c r="S47"/>
  <c r="R47"/>
  <c r="Q47"/>
  <c r="O47"/>
  <c r="M47"/>
  <c r="L47"/>
  <c r="K47"/>
  <c r="S46"/>
  <c r="R46"/>
  <c r="Q46"/>
  <c r="O46"/>
  <c r="M46"/>
  <c r="L46"/>
  <c r="K46"/>
  <c r="S45"/>
  <c r="R45"/>
  <c r="Q45"/>
  <c r="O45"/>
  <c r="M45"/>
  <c r="L45"/>
  <c r="K45"/>
  <c r="S44"/>
  <c r="R44"/>
  <c r="Q44"/>
  <c r="O44"/>
  <c r="M44"/>
  <c r="L44"/>
  <c r="K44"/>
  <c r="S43"/>
  <c r="R43"/>
  <c r="Q43"/>
  <c r="O43"/>
  <c r="M43"/>
  <c r="L43"/>
  <c r="K43"/>
  <c r="S42"/>
  <c r="R42"/>
  <c r="Q42"/>
  <c r="O42"/>
  <c r="M42"/>
  <c r="L42"/>
  <c r="K42"/>
  <c r="S41"/>
  <c r="R41"/>
  <c r="Q41"/>
  <c r="O41"/>
  <c r="M41"/>
  <c r="L41"/>
  <c r="K41"/>
  <c r="S40"/>
  <c r="R40"/>
  <c r="Q40"/>
  <c r="O40"/>
  <c r="M40"/>
  <c r="L40"/>
  <c r="K40"/>
  <c r="S39"/>
  <c r="R39"/>
  <c r="Q39"/>
  <c r="O39"/>
  <c r="M39"/>
  <c r="L39"/>
  <c r="K39"/>
  <c r="S38"/>
  <c r="R38"/>
  <c r="Q38"/>
  <c r="O38"/>
  <c r="M38"/>
  <c r="L38"/>
  <c r="K38"/>
  <c r="S37"/>
  <c r="R37"/>
  <c r="Q37"/>
  <c r="O37"/>
  <c r="M37"/>
  <c r="L37"/>
  <c r="K37"/>
  <c r="S36"/>
  <c r="R36"/>
  <c r="Q36"/>
  <c r="O36"/>
  <c r="M36"/>
  <c r="L36"/>
  <c r="K36"/>
  <c r="S35"/>
  <c r="R35"/>
  <c r="Q35"/>
  <c r="O35"/>
  <c r="M35"/>
  <c r="L35"/>
  <c r="K35"/>
  <c r="S34"/>
  <c r="R34"/>
  <c r="Q34"/>
  <c r="O34"/>
  <c r="M34"/>
  <c r="L34"/>
  <c r="K34"/>
  <c r="S33"/>
  <c r="R33"/>
  <c r="Q33"/>
  <c r="O33"/>
  <c r="M33"/>
  <c r="L33"/>
  <c r="K33"/>
  <c r="S32"/>
  <c r="R32"/>
  <c r="Q32"/>
  <c r="O32"/>
  <c r="M32"/>
  <c r="L32"/>
  <c r="K32"/>
  <c r="S31"/>
  <c r="R31"/>
  <c r="Q31"/>
  <c r="O31"/>
  <c r="M31"/>
  <c r="L31"/>
  <c r="K31"/>
  <c r="S30"/>
  <c r="R30"/>
  <c r="Q30"/>
  <c r="O30"/>
  <c r="M30"/>
  <c r="L30"/>
  <c r="K30"/>
  <c r="S29"/>
  <c r="R29"/>
  <c r="Q29"/>
  <c r="O29"/>
  <c r="M29"/>
  <c r="L29"/>
  <c r="K29"/>
  <c r="S28"/>
  <c r="R28"/>
  <c r="Q28"/>
  <c r="O28"/>
  <c r="M28"/>
  <c r="L28"/>
  <c r="K28"/>
  <c r="S27"/>
  <c r="R27"/>
  <c r="Q27"/>
  <c r="O27"/>
  <c r="M27"/>
  <c r="L27"/>
  <c r="K27"/>
  <c r="S26"/>
  <c r="R26"/>
  <c r="Q26"/>
  <c r="O26"/>
  <c r="M26"/>
  <c r="L26"/>
  <c r="K26"/>
  <c r="S25"/>
  <c r="R25"/>
  <c r="Q25"/>
  <c r="O25"/>
  <c r="M25"/>
  <c r="L25"/>
  <c r="K25"/>
  <c r="S24"/>
  <c r="R24"/>
  <c r="Q24"/>
  <c r="O24"/>
  <c r="M24"/>
  <c r="L24"/>
  <c r="K24"/>
  <c r="S23"/>
  <c r="R23"/>
  <c r="Q23"/>
  <c r="O23"/>
  <c r="M23"/>
  <c r="L23"/>
  <c r="K23"/>
  <c r="S22"/>
  <c r="R22"/>
  <c r="Q22"/>
  <c r="O22"/>
  <c r="M22"/>
  <c r="L22"/>
  <c r="K22"/>
  <c r="S21"/>
  <c r="R21"/>
  <c r="Q21"/>
  <c r="O21"/>
  <c r="M21"/>
  <c r="L21"/>
  <c r="K21"/>
  <c r="S20"/>
  <c r="R20"/>
  <c r="Q20"/>
  <c r="O20"/>
  <c r="M20"/>
  <c r="L20"/>
  <c r="K20"/>
  <c r="S19"/>
  <c r="R19"/>
  <c r="Q19"/>
  <c r="O19"/>
  <c r="M19"/>
  <c r="L19"/>
  <c r="K19"/>
  <c r="S18"/>
  <c r="R18"/>
  <c r="Q18"/>
  <c r="O18"/>
  <c r="M18"/>
  <c r="L18"/>
  <c r="K18"/>
  <c r="S17"/>
  <c r="R17"/>
  <c r="Q17"/>
  <c r="O17"/>
  <c r="M17"/>
  <c r="L17"/>
  <c r="K17"/>
  <c r="S16"/>
  <c r="R16"/>
  <c r="Q16"/>
  <c r="O16"/>
  <c r="M16"/>
  <c r="L16"/>
  <c r="K16"/>
  <c r="S15"/>
  <c r="R15"/>
  <c r="Q15"/>
  <c r="O15"/>
  <c r="M15"/>
  <c r="L15"/>
  <c r="K15"/>
  <c r="S14"/>
  <c r="R14"/>
  <c r="Q14"/>
  <c r="O14"/>
  <c r="M14"/>
  <c r="L14"/>
  <c r="K14"/>
  <c r="S13"/>
  <c r="R13"/>
  <c r="Q13"/>
  <c r="O13"/>
  <c r="M13"/>
  <c r="L13"/>
  <c r="K13"/>
  <c r="S12"/>
  <c r="R12"/>
  <c r="Q12"/>
  <c r="O12"/>
  <c r="M12"/>
  <c r="L12"/>
  <c r="K12"/>
  <c r="S11"/>
  <c r="R11"/>
  <c r="Q11"/>
  <c r="O11"/>
  <c r="M11"/>
  <c r="L11"/>
  <c r="K11"/>
  <c r="S10"/>
  <c r="R10"/>
  <c r="Q10"/>
  <c r="O10"/>
  <c r="M10"/>
  <c r="L10"/>
  <c r="K10"/>
  <c r="S9"/>
  <c r="R9"/>
  <c r="Q9"/>
  <c r="O9"/>
  <c r="M9"/>
  <c r="L9"/>
  <c r="K9"/>
  <c r="S8"/>
  <c r="R8"/>
  <c r="Q8"/>
  <c r="O8"/>
  <c r="M8"/>
  <c r="L8"/>
  <c r="K8"/>
  <c r="S7"/>
  <c r="R7"/>
  <c r="Q7"/>
  <c r="O7"/>
  <c r="M7"/>
  <c r="L7"/>
  <c r="K7"/>
  <c r="X4"/>
  <c r="X6"/>
  <c r="X5"/>
  <c r="W6"/>
  <c r="W5"/>
  <c r="W4"/>
  <c r="V6"/>
  <c r="V5"/>
  <c r="V4"/>
  <c r="U6"/>
  <c r="U5"/>
  <c r="U4"/>
  <c r="T5"/>
  <c r="T4"/>
  <c r="Q5"/>
  <c r="Q4"/>
  <c r="P5"/>
  <c r="P4"/>
  <c r="N5"/>
  <c r="N4"/>
  <c r="O5"/>
  <c r="O4"/>
  <c r="M5"/>
  <c r="L5"/>
  <c r="T6"/>
  <c r="S6"/>
  <c r="R6"/>
  <c r="Q6"/>
  <c r="P6"/>
  <c r="O6"/>
  <c r="N6"/>
  <c r="M6"/>
  <c r="L6"/>
  <c r="K6"/>
  <c r="K5"/>
  <c r="K4"/>
  <c r="K3"/>
  <c r="K2"/>
  <c r="N29" i="31" l="1"/>
  <c r="N68"/>
  <c r="G95"/>
  <c r="X97"/>
  <c r="I97" s="1"/>
  <c r="K17"/>
  <c r="X99"/>
  <c r="I99" s="1"/>
  <c r="Q99"/>
  <c r="O100"/>
  <c r="H98"/>
  <c r="H56"/>
  <c r="L56" s="1"/>
  <c r="H62"/>
  <c r="K97"/>
  <c r="K96"/>
  <c r="H96"/>
  <c r="K101"/>
  <c r="H100"/>
  <c r="O62"/>
  <c r="O98"/>
  <c r="H18"/>
  <c r="I57"/>
  <c r="M95"/>
  <c r="H58"/>
  <c r="M98"/>
  <c r="F108"/>
  <c r="I108" s="1"/>
  <c r="Q95"/>
  <c r="Q97"/>
  <c r="G99"/>
  <c r="Q101"/>
  <c r="Z97"/>
  <c r="F99"/>
  <c r="Z101"/>
  <c r="F110"/>
  <c r="I110" s="1"/>
  <c r="Z96"/>
  <c r="E99"/>
  <c r="X100"/>
  <c r="F95"/>
  <c r="H95" s="1"/>
  <c r="L95" s="1"/>
  <c r="P95" s="1"/>
  <c r="F97"/>
  <c r="H97" s="1"/>
  <c r="L97" s="1"/>
  <c r="Z99"/>
  <c r="F101"/>
  <c r="H101" s="1"/>
  <c r="L101" s="1"/>
  <c r="M62"/>
  <c r="K98"/>
  <c r="L98" s="1"/>
  <c r="P98" s="1"/>
  <c r="H21"/>
  <c r="H59"/>
  <c r="K99"/>
  <c r="I127"/>
  <c r="N146"/>
  <c r="I129"/>
  <c r="AB140"/>
  <c r="C140" s="1"/>
  <c r="AB138"/>
  <c r="C138" s="1"/>
  <c r="I130"/>
  <c r="I125"/>
  <c r="C135"/>
  <c r="I126"/>
  <c r="P144"/>
  <c r="J134"/>
  <c r="N144"/>
  <c r="I128"/>
  <c r="N143"/>
  <c r="C134"/>
  <c r="L122"/>
  <c r="Z135" s="1"/>
  <c r="AB139"/>
  <c r="C139" s="1"/>
  <c r="J135"/>
  <c r="AB136"/>
  <c r="C136" s="1"/>
  <c r="A157"/>
  <c r="AB137"/>
  <c r="C137" s="1"/>
  <c r="H17"/>
  <c r="I56"/>
  <c r="K60"/>
  <c r="H22"/>
  <c r="K62"/>
  <c r="L62" s="1"/>
  <c r="H61"/>
  <c r="O58"/>
  <c r="M56"/>
  <c r="O56"/>
  <c r="O61"/>
  <c r="M61"/>
  <c r="H23"/>
  <c r="K58"/>
  <c r="M57"/>
  <c r="O57"/>
  <c r="K61"/>
  <c r="I61"/>
  <c r="K59"/>
  <c r="L59" s="1"/>
  <c r="H60"/>
  <c r="O60"/>
  <c r="M59"/>
  <c r="O59"/>
  <c r="H57"/>
  <c r="L57" s="1"/>
  <c r="P57" s="1"/>
  <c r="H19"/>
  <c r="H20"/>
  <c r="H16"/>
  <c r="L16" s="1"/>
  <c r="P16" s="1"/>
  <c r="N19"/>
  <c r="N23"/>
  <c r="N20"/>
  <c r="N21"/>
  <c r="N22"/>
  <c r="DD110" i="19"/>
  <c r="D13" i="21" s="1"/>
  <c r="DX215" i="19"/>
  <c r="DV110" s="1"/>
  <c r="AY13" i="25"/>
  <c r="AR13"/>
  <c r="DT110" i="19"/>
  <c r="DF116"/>
  <c r="DF216" s="1"/>
  <c r="CO116"/>
  <c r="DS108" i="15"/>
  <c r="DR106" i="19" s="1"/>
  <c r="DS107" i="15"/>
  <c r="DR105" i="19" s="1"/>
  <c r="DS106" i="15"/>
  <c r="DR104" i="19" s="1"/>
  <c r="DS105" i="15"/>
  <c r="DR103" i="19" s="1"/>
  <c r="DS104" i="15"/>
  <c r="DR102" i="19" s="1"/>
  <c r="DS103" i="15"/>
  <c r="DR101" i="19" s="1"/>
  <c r="DS102" i="15"/>
  <c r="DR100" i="19" s="1"/>
  <c r="DS101" i="15"/>
  <c r="DR99" i="19" s="1"/>
  <c r="DS100" i="15"/>
  <c r="DR98" i="19" s="1"/>
  <c r="DS99" i="15"/>
  <c r="DR97" i="19" s="1"/>
  <c r="DS98" i="15"/>
  <c r="DR96" i="19" s="1"/>
  <c r="DS97" i="15"/>
  <c r="DR95" i="19" s="1"/>
  <c r="DS96" i="15"/>
  <c r="DR94" i="19" s="1"/>
  <c r="DS95" i="15"/>
  <c r="DR93" i="19" s="1"/>
  <c r="DS94" i="15"/>
  <c r="DR92" i="19" s="1"/>
  <c r="DS93" i="15"/>
  <c r="DR91" i="19" s="1"/>
  <c r="DS92" i="15"/>
  <c r="DR90" i="19" s="1"/>
  <c r="DS91" i="15"/>
  <c r="DR89" i="19" s="1"/>
  <c r="DS90" i="15"/>
  <c r="DR88" i="19" s="1"/>
  <c r="DS89" i="15"/>
  <c r="DR87" i="19" s="1"/>
  <c r="DS88" i="15"/>
  <c r="DR86" i="19" s="1"/>
  <c r="DS87" i="15"/>
  <c r="DR85" i="19" s="1"/>
  <c r="DS86" i="15"/>
  <c r="DR84" i="19" s="1"/>
  <c r="DS85" i="15"/>
  <c r="DR83" i="19" s="1"/>
  <c r="DS84" i="15"/>
  <c r="DR82" i="19" s="1"/>
  <c r="DS83" i="15"/>
  <c r="DR81" i="19" s="1"/>
  <c r="DS82" i="15"/>
  <c r="DR80" i="19" s="1"/>
  <c r="DS81" i="15"/>
  <c r="DR79" i="19" s="1"/>
  <c r="DS80" i="15"/>
  <c r="DR78" i="19" s="1"/>
  <c r="DS79" i="15"/>
  <c r="DR77" i="19" s="1"/>
  <c r="DS78" i="15"/>
  <c r="DR76" i="19" s="1"/>
  <c r="DS77" i="15"/>
  <c r="DR75" i="19" s="1"/>
  <c r="DS76" i="15"/>
  <c r="DR74" i="19" s="1"/>
  <c r="DS75" i="15"/>
  <c r="DR73" i="19" s="1"/>
  <c r="DS74" i="15"/>
  <c r="DR72" i="19" s="1"/>
  <c r="DS73" i="15"/>
  <c r="DR71" i="19" s="1"/>
  <c r="DS72" i="15"/>
  <c r="DR70" i="19" s="1"/>
  <c r="DS71" i="15"/>
  <c r="DR69" i="19" s="1"/>
  <c r="DS70" i="15"/>
  <c r="DR68" i="19" s="1"/>
  <c r="DS69" i="15"/>
  <c r="DR67" i="19" s="1"/>
  <c r="DS68" i="15"/>
  <c r="DR66" i="19" s="1"/>
  <c r="DS67" i="15"/>
  <c r="DR65" i="19" s="1"/>
  <c r="DS66" i="15"/>
  <c r="DR64" i="19" s="1"/>
  <c r="DS65" i="15"/>
  <c r="DR63" i="19" s="1"/>
  <c r="DS64" i="15"/>
  <c r="DR62" i="19" s="1"/>
  <c r="DS63" i="15"/>
  <c r="DR61" i="19" s="1"/>
  <c r="DS62" i="15"/>
  <c r="DR60" i="19" s="1"/>
  <c r="DS61" i="15"/>
  <c r="DR59" i="19" s="1"/>
  <c r="DS60" i="15"/>
  <c r="DR58" i="19" s="1"/>
  <c r="DS59" i="15"/>
  <c r="DR57" i="19" s="1"/>
  <c r="DS58" i="15"/>
  <c r="DR56" i="19" s="1"/>
  <c r="DS57" i="15"/>
  <c r="DR55" i="19" s="1"/>
  <c r="DS56" i="15"/>
  <c r="DR54" i="19" s="1"/>
  <c r="DS55" i="15"/>
  <c r="DR53" i="19" s="1"/>
  <c r="DS54" i="15"/>
  <c r="DR52" i="19" s="1"/>
  <c r="DS53" i="15"/>
  <c r="DR51" i="19" s="1"/>
  <c r="DS52" i="15"/>
  <c r="DR50" i="19" s="1"/>
  <c r="DS51" i="15"/>
  <c r="DR49" i="19" s="1"/>
  <c r="DS50" i="15"/>
  <c r="DR48" i="19" s="1"/>
  <c r="DS49" i="15"/>
  <c r="DR47" i="19" s="1"/>
  <c r="DS48" i="15"/>
  <c r="DR46" i="19" s="1"/>
  <c r="DS47" i="15"/>
  <c r="DR45" i="19" s="1"/>
  <c r="DS46" i="15"/>
  <c r="DR44" i="19" s="1"/>
  <c r="DS45" i="15"/>
  <c r="DR43" i="19" s="1"/>
  <c r="DS44" i="15"/>
  <c r="DR42" i="19" s="1"/>
  <c r="DS43" i="15"/>
  <c r="DR41" i="19" s="1"/>
  <c r="DS42" i="15"/>
  <c r="DR40" i="19" s="1"/>
  <c r="DS41" i="15"/>
  <c r="DR39" i="19" s="1"/>
  <c r="DS40" i="15"/>
  <c r="DR38" i="19" s="1"/>
  <c r="DS39" i="15"/>
  <c r="DR37" i="19" s="1"/>
  <c r="DS38" i="15"/>
  <c r="DR36" i="19" s="1"/>
  <c r="DS37" i="15"/>
  <c r="DR35" i="19" s="1"/>
  <c r="DS36" i="15"/>
  <c r="DR34" i="19" s="1"/>
  <c r="DS35" i="15"/>
  <c r="DR33" i="19" s="1"/>
  <c r="DS34" i="15"/>
  <c r="DR32" i="19" s="1"/>
  <c r="DS33" i="15"/>
  <c r="DR31" i="19" s="1"/>
  <c r="DS32" i="15"/>
  <c r="DR30" i="19" s="1"/>
  <c r="DS31" i="15"/>
  <c r="DR29" i="19" s="1"/>
  <c r="DS30" i="15"/>
  <c r="DR28" i="19" s="1"/>
  <c r="DS29" i="15"/>
  <c r="DR27" i="19" s="1"/>
  <c r="DS28" i="15"/>
  <c r="DR26" i="19" s="1"/>
  <c r="DS27" i="15"/>
  <c r="DR25" i="19" s="1"/>
  <c r="DS26" i="15"/>
  <c r="DR24" i="19" s="1"/>
  <c r="DS25" i="15"/>
  <c r="DR23" i="19" s="1"/>
  <c r="DS24" i="15"/>
  <c r="DR22" i="19" s="1"/>
  <c r="DS23" i="15"/>
  <c r="DR21" i="19" s="1"/>
  <c r="DS22" i="15"/>
  <c r="DR20" i="19" s="1"/>
  <c r="DS21" i="15"/>
  <c r="DR19" i="19" s="1"/>
  <c r="DS20" i="15"/>
  <c r="DR18" i="19" s="1"/>
  <c r="DS19" i="15"/>
  <c r="DR17" i="19" s="1"/>
  <c r="DS18" i="15"/>
  <c r="DR16" i="19" s="1"/>
  <c r="DS17" i="15"/>
  <c r="DR15" i="19" s="1"/>
  <c r="DS16" i="15"/>
  <c r="DR14" i="19" s="1"/>
  <c r="DS15" i="15"/>
  <c r="DR13" i="19" s="1"/>
  <c r="DS14" i="15"/>
  <c r="DR12" i="19" s="1"/>
  <c r="DS13" i="15"/>
  <c r="DR11" i="19" s="1"/>
  <c r="DS12" i="15"/>
  <c r="DR10" i="19" s="1"/>
  <c r="DS11" i="15"/>
  <c r="DR9" i="19" s="1"/>
  <c r="DS10" i="15"/>
  <c r="DR8" i="19" s="1"/>
  <c r="DS9" i="15"/>
  <c r="DR7" i="19" s="1"/>
  <c r="BT108" i="15"/>
  <c r="BS106" i="19" s="1"/>
  <c r="BT107" i="15"/>
  <c r="BS105" i="19" s="1"/>
  <c r="BT106" i="15"/>
  <c r="BS104" i="19" s="1"/>
  <c r="BT105" i="15"/>
  <c r="BS103" i="19" s="1"/>
  <c r="BT104" i="15"/>
  <c r="BS102" i="19" s="1"/>
  <c r="BT103" i="15"/>
  <c r="BS101" i="19" s="1"/>
  <c r="BT102" i="15"/>
  <c r="BS100" i="19" s="1"/>
  <c r="BT101" i="15"/>
  <c r="BS99" i="19" s="1"/>
  <c r="BT100" i="15"/>
  <c r="BS98" i="19" s="1"/>
  <c r="BT99" i="15"/>
  <c r="BS97" i="19" s="1"/>
  <c r="BT98" i="15"/>
  <c r="BS96" i="19" s="1"/>
  <c r="BT97" i="15"/>
  <c r="BS95" i="19" s="1"/>
  <c r="BT96" i="15"/>
  <c r="BS94" i="19" s="1"/>
  <c r="BT95" i="15"/>
  <c r="BS93" i="19" s="1"/>
  <c r="BT94" i="15"/>
  <c r="BS92" i="19" s="1"/>
  <c r="BT93" i="15"/>
  <c r="BS91" i="19" s="1"/>
  <c r="BT92" i="15"/>
  <c r="BS90" i="19" s="1"/>
  <c r="BT91" i="15"/>
  <c r="BS89" i="19" s="1"/>
  <c r="BT90" i="15"/>
  <c r="BS88" i="19" s="1"/>
  <c r="BT89" i="15"/>
  <c r="BS87" i="19" s="1"/>
  <c r="BT88" i="15"/>
  <c r="BS86" i="19" s="1"/>
  <c r="BT87" i="15"/>
  <c r="BS85" i="19" s="1"/>
  <c r="BT86" i="15"/>
  <c r="BS84" i="19" s="1"/>
  <c r="BT85" i="15"/>
  <c r="BS83" i="19" s="1"/>
  <c r="BT84" i="15"/>
  <c r="BS82" i="19" s="1"/>
  <c r="BT83" i="15"/>
  <c r="BS81" i="19" s="1"/>
  <c r="BT82" i="15"/>
  <c r="BS80" i="19" s="1"/>
  <c r="BT81" i="15"/>
  <c r="BS79" i="19" s="1"/>
  <c r="BT80" i="15"/>
  <c r="BS78" i="19" s="1"/>
  <c r="BT79" i="15"/>
  <c r="BS77" i="19" s="1"/>
  <c r="BT78" i="15"/>
  <c r="BS76" i="19" s="1"/>
  <c r="BT77" i="15"/>
  <c r="BS75" i="19" s="1"/>
  <c r="BT76" i="15"/>
  <c r="BS74" i="19" s="1"/>
  <c r="BT75" i="15"/>
  <c r="BS73" i="19" s="1"/>
  <c r="BT74" i="15"/>
  <c r="BS72" i="19" s="1"/>
  <c r="BT73" i="15"/>
  <c r="BS71" i="19" s="1"/>
  <c r="BT72" i="15"/>
  <c r="BS70" i="19" s="1"/>
  <c r="BT71" i="15"/>
  <c r="BS69" i="19" s="1"/>
  <c r="BT70" i="15"/>
  <c r="BS68" i="19" s="1"/>
  <c r="BT69" i="15"/>
  <c r="BS67" i="19" s="1"/>
  <c r="BT68" i="15"/>
  <c r="BS66" i="19" s="1"/>
  <c r="BT67" i="15"/>
  <c r="BS65" i="19" s="1"/>
  <c r="BT66" i="15"/>
  <c r="BS64" i="19" s="1"/>
  <c r="BT65" i="15"/>
  <c r="BS63" i="19" s="1"/>
  <c r="BT64" i="15"/>
  <c r="BS62" i="19" s="1"/>
  <c r="BT63" i="15"/>
  <c r="BS61" i="19" s="1"/>
  <c r="BT62" i="15"/>
  <c r="BS60" i="19" s="1"/>
  <c r="BT61" i="15"/>
  <c r="BS59" i="19" s="1"/>
  <c r="BT60" i="15"/>
  <c r="BS58" i="19" s="1"/>
  <c r="BT59" i="15"/>
  <c r="BS57" i="19" s="1"/>
  <c r="BT58" i="15"/>
  <c r="BS56" i="19" s="1"/>
  <c r="BT57" i="15"/>
  <c r="BS55" i="19" s="1"/>
  <c r="BT56" i="15"/>
  <c r="BS54" i="19" s="1"/>
  <c r="BT55" i="15"/>
  <c r="BS53" i="19" s="1"/>
  <c r="BT54" i="15"/>
  <c r="BS52" i="19" s="1"/>
  <c r="BT53" i="15"/>
  <c r="BS51" i="19" s="1"/>
  <c r="BT52" i="15"/>
  <c r="BS50" i="19" s="1"/>
  <c r="BT51" i="15"/>
  <c r="BS49" i="19" s="1"/>
  <c r="BT50" i="15"/>
  <c r="BS48" i="19" s="1"/>
  <c r="BT49" i="15"/>
  <c r="BS47" i="19" s="1"/>
  <c r="BT48" i="15"/>
  <c r="BS46" i="19" s="1"/>
  <c r="BT47" i="15"/>
  <c r="BS45" i="19" s="1"/>
  <c r="BT46" i="15"/>
  <c r="BS44" i="19" s="1"/>
  <c r="BT45" i="15"/>
  <c r="BS43" i="19" s="1"/>
  <c r="BT44" i="15"/>
  <c r="BS42" i="19" s="1"/>
  <c r="BT43" i="15"/>
  <c r="BS41" i="19" s="1"/>
  <c r="BT42" i="15"/>
  <c r="BS40" i="19" s="1"/>
  <c r="BT41" i="15"/>
  <c r="BS39" i="19" s="1"/>
  <c r="BT40" i="15"/>
  <c r="BS38" i="19" s="1"/>
  <c r="BT39" i="15"/>
  <c r="BS37" i="19" s="1"/>
  <c r="BT38" i="15"/>
  <c r="BS36" i="19" s="1"/>
  <c r="BT37" i="15"/>
  <c r="BS35" i="19" s="1"/>
  <c r="BT36" i="15"/>
  <c r="BS34" i="19" s="1"/>
  <c r="BT35" i="15"/>
  <c r="BS33" i="19" s="1"/>
  <c r="BT34" i="15"/>
  <c r="BS32" i="19" s="1"/>
  <c r="BT33" i="15"/>
  <c r="BS31" i="19" s="1"/>
  <c r="BT32" i="15"/>
  <c r="BS30" i="19" s="1"/>
  <c r="BT31" i="15"/>
  <c r="BS29" i="19" s="1"/>
  <c r="BT30" i="15"/>
  <c r="BS28" i="19" s="1"/>
  <c r="BT29" i="15"/>
  <c r="BS27" i="19" s="1"/>
  <c r="BT28" i="15"/>
  <c r="BS26" i="19" s="1"/>
  <c r="BT27" i="15"/>
  <c r="BS25" i="19" s="1"/>
  <c r="BT26" i="15"/>
  <c r="BS24" i="19" s="1"/>
  <c r="BT25" i="15"/>
  <c r="BS23" i="19" s="1"/>
  <c r="BT24" i="15"/>
  <c r="BS22" i="19" s="1"/>
  <c r="BT23" i="15"/>
  <c r="BS21" i="19" s="1"/>
  <c r="BT22" i="15"/>
  <c r="BS20" i="19" s="1"/>
  <c r="BT21" i="15"/>
  <c r="BS19" i="19" s="1"/>
  <c r="BT20" i="15"/>
  <c r="BS18" i="19" s="1"/>
  <c r="BT19" i="15"/>
  <c r="BS17" i="19" s="1"/>
  <c r="BT18" i="15"/>
  <c r="BS16" i="19" s="1"/>
  <c r="BT17" i="15"/>
  <c r="BS15" i="19" s="1"/>
  <c r="BT16" i="15"/>
  <c r="BS14" i="19" s="1"/>
  <c r="BT15" i="15"/>
  <c r="BS13" i="19" s="1"/>
  <c r="BT14" i="15"/>
  <c r="BS12" i="19" s="1"/>
  <c r="BT12" i="15"/>
  <c r="BS10" i="19" s="1"/>
  <c r="CK108" i="15"/>
  <c r="CJ106" i="19" s="1"/>
  <c r="CK107" i="15"/>
  <c r="CJ105" i="19" s="1"/>
  <c r="CK106" i="15"/>
  <c r="CJ104" i="19" s="1"/>
  <c r="CK105" i="15"/>
  <c r="CJ103" i="19" s="1"/>
  <c r="CK104" i="15"/>
  <c r="CJ102" i="19" s="1"/>
  <c r="CK103" i="15"/>
  <c r="CJ101" i="19" s="1"/>
  <c r="CK102" i="15"/>
  <c r="CJ100" i="19" s="1"/>
  <c r="CK101" i="15"/>
  <c r="CJ99" i="19" s="1"/>
  <c r="CK100" i="15"/>
  <c r="CJ98" i="19" s="1"/>
  <c r="CK99" i="15"/>
  <c r="CJ97" i="19" s="1"/>
  <c r="CK98" i="15"/>
  <c r="CJ96" i="19" s="1"/>
  <c r="CK97" i="15"/>
  <c r="CJ95" i="19" s="1"/>
  <c r="CK96" i="15"/>
  <c r="CJ94" i="19" s="1"/>
  <c r="CK95" i="15"/>
  <c r="CJ93" i="19" s="1"/>
  <c r="CK94" i="15"/>
  <c r="CJ92" i="19" s="1"/>
  <c r="CK93" i="15"/>
  <c r="CJ91" i="19" s="1"/>
  <c r="CK92" i="15"/>
  <c r="CJ90" i="19" s="1"/>
  <c r="CK91" i="15"/>
  <c r="CJ89" i="19" s="1"/>
  <c r="CK90" i="15"/>
  <c r="CJ88" i="19" s="1"/>
  <c r="CK89" i="15"/>
  <c r="CJ87" i="19" s="1"/>
  <c r="CK88" i="15"/>
  <c r="CJ86" i="19" s="1"/>
  <c r="CK87" i="15"/>
  <c r="CJ85" i="19" s="1"/>
  <c r="CK86" i="15"/>
  <c r="CJ84" i="19" s="1"/>
  <c r="CK85" i="15"/>
  <c r="CJ83" i="19" s="1"/>
  <c r="CK84" i="15"/>
  <c r="CJ82" i="19" s="1"/>
  <c r="CK83" i="15"/>
  <c r="CJ81" i="19" s="1"/>
  <c r="CK82" i="15"/>
  <c r="CJ80" i="19" s="1"/>
  <c r="CK81" i="15"/>
  <c r="CJ79" i="19" s="1"/>
  <c r="CK80" i="15"/>
  <c r="CJ78" i="19" s="1"/>
  <c r="CK79" i="15"/>
  <c r="CJ77" i="19" s="1"/>
  <c r="CK78" i="15"/>
  <c r="CJ76" i="19" s="1"/>
  <c r="CK77" i="15"/>
  <c r="CJ75" i="19" s="1"/>
  <c r="CK76" i="15"/>
  <c r="CJ74" i="19" s="1"/>
  <c r="CK75" i="15"/>
  <c r="CJ73" i="19" s="1"/>
  <c r="CK74" i="15"/>
  <c r="CJ72" i="19" s="1"/>
  <c r="CK73" i="15"/>
  <c r="CJ71" i="19" s="1"/>
  <c r="CK72" i="15"/>
  <c r="CJ70" i="19" s="1"/>
  <c r="CK71" i="15"/>
  <c r="CJ69" i="19" s="1"/>
  <c r="CK70" i="15"/>
  <c r="CJ68" i="19" s="1"/>
  <c r="CK69" i="15"/>
  <c r="CJ67" i="19" s="1"/>
  <c r="CK68" i="15"/>
  <c r="CJ66" i="19" s="1"/>
  <c r="CK67" i="15"/>
  <c r="CJ65" i="19" s="1"/>
  <c r="CK66" i="15"/>
  <c r="CJ64" i="19" s="1"/>
  <c r="CK65" i="15"/>
  <c r="CJ63" i="19" s="1"/>
  <c r="CK64" i="15"/>
  <c r="CJ62" i="19" s="1"/>
  <c r="CK63" i="15"/>
  <c r="CJ61" i="19" s="1"/>
  <c r="CK62" i="15"/>
  <c r="CJ60" i="19" s="1"/>
  <c r="CK61" i="15"/>
  <c r="CJ59" i="19" s="1"/>
  <c r="CK60" i="15"/>
  <c r="CJ58" i="19" s="1"/>
  <c r="CK59" i="15"/>
  <c r="CJ57" i="19" s="1"/>
  <c r="CK58" i="15"/>
  <c r="CJ56" i="19" s="1"/>
  <c r="CK57" i="15"/>
  <c r="CJ55" i="19" s="1"/>
  <c r="CK56" i="15"/>
  <c r="CJ54" i="19" s="1"/>
  <c r="CK55" i="15"/>
  <c r="CJ53" i="19" s="1"/>
  <c r="CK54" i="15"/>
  <c r="CJ52" i="19" s="1"/>
  <c r="CK53" i="15"/>
  <c r="CJ51" i="19" s="1"/>
  <c r="CK52" i="15"/>
  <c r="CJ50" i="19" s="1"/>
  <c r="CK51" i="15"/>
  <c r="CJ49" i="19" s="1"/>
  <c r="CK50" i="15"/>
  <c r="CJ48" i="19" s="1"/>
  <c r="CK49" i="15"/>
  <c r="CJ47" i="19" s="1"/>
  <c r="CK48" i="15"/>
  <c r="CJ46" i="19" s="1"/>
  <c r="CK47" i="15"/>
  <c r="CJ45" i="19" s="1"/>
  <c r="CK46" i="15"/>
  <c r="CJ44" i="19" s="1"/>
  <c r="CK45" i="15"/>
  <c r="CJ43" i="19" s="1"/>
  <c r="CK44" i="15"/>
  <c r="CJ42" i="19" s="1"/>
  <c r="CK43" i="15"/>
  <c r="CJ41" i="19" s="1"/>
  <c r="CK42" i="15"/>
  <c r="CJ40" i="19" s="1"/>
  <c r="CK41" i="15"/>
  <c r="CJ39" i="19" s="1"/>
  <c r="CK40" i="15"/>
  <c r="CJ38" i="19" s="1"/>
  <c r="CK39" i="15"/>
  <c r="CJ37" i="19" s="1"/>
  <c r="CK38" i="15"/>
  <c r="CJ36" i="19" s="1"/>
  <c r="CK37" i="15"/>
  <c r="CJ35" i="19" s="1"/>
  <c r="CK36" i="15"/>
  <c r="CJ34" i="19" s="1"/>
  <c r="CK35" i="15"/>
  <c r="CJ33" i="19" s="1"/>
  <c r="CK34" i="15"/>
  <c r="CJ32" i="19" s="1"/>
  <c r="CK33" i="15"/>
  <c r="CJ31" i="19" s="1"/>
  <c r="CK32" i="15"/>
  <c r="CJ30" i="19" s="1"/>
  <c r="CK31" i="15"/>
  <c r="CJ29" i="19" s="1"/>
  <c r="CK30" i="15"/>
  <c r="CJ28" i="19" s="1"/>
  <c r="CK29" i="15"/>
  <c r="CJ27" i="19" s="1"/>
  <c r="CK28" i="15"/>
  <c r="CJ26" i="19" s="1"/>
  <c r="CK27" i="15"/>
  <c r="CJ25" i="19" s="1"/>
  <c r="CK26" i="15"/>
  <c r="CJ24" i="19" s="1"/>
  <c r="CK25" i="15"/>
  <c r="CJ23" i="19" s="1"/>
  <c r="CK24" i="15"/>
  <c r="CJ22" i="19" s="1"/>
  <c r="CK23" i="15"/>
  <c r="CJ21" i="19" s="1"/>
  <c r="CK22" i="15"/>
  <c r="CJ20" i="19" s="1"/>
  <c r="CK21" i="15"/>
  <c r="CJ19" i="19" s="1"/>
  <c r="CK20" i="15"/>
  <c r="CJ18" i="19" s="1"/>
  <c r="CK19" i="15"/>
  <c r="CJ17" i="19" s="1"/>
  <c r="CK18" i="15"/>
  <c r="CJ16" i="19" s="1"/>
  <c r="CK17" i="15"/>
  <c r="CJ15" i="19" s="1"/>
  <c r="CK16" i="15"/>
  <c r="CJ14" i="19" s="1"/>
  <c r="CK15" i="15"/>
  <c r="CJ13" i="19" s="1"/>
  <c r="CK14" i="15"/>
  <c r="CJ12" i="19" s="1"/>
  <c r="CK12" i="15"/>
  <c r="CJ10" i="19" s="1"/>
  <c r="DB108" i="15"/>
  <c r="DA106" i="19" s="1"/>
  <c r="DB107" i="15"/>
  <c r="DA105" i="19" s="1"/>
  <c r="DB106" i="15"/>
  <c r="DA104" i="19" s="1"/>
  <c r="DB105" i="15"/>
  <c r="DA103" i="19" s="1"/>
  <c r="DB104" i="15"/>
  <c r="DA102" i="19" s="1"/>
  <c r="DB103" i="15"/>
  <c r="DA101" i="19" s="1"/>
  <c r="DB102" i="15"/>
  <c r="DA100" i="19" s="1"/>
  <c r="DB101" i="15"/>
  <c r="DA99" i="19" s="1"/>
  <c r="DB100" i="15"/>
  <c r="DA98" i="19" s="1"/>
  <c r="DB99" i="15"/>
  <c r="DA97" i="19" s="1"/>
  <c r="DB98" i="15"/>
  <c r="DA96" i="19" s="1"/>
  <c r="DB97" i="15"/>
  <c r="DA95" i="19" s="1"/>
  <c r="DB96" i="15"/>
  <c r="DA94" i="19" s="1"/>
  <c r="DB95" i="15"/>
  <c r="DA93" i="19" s="1"/>
  <c r="DB94" i="15"/>
  <c r="DA92" i="19" s="1"/>
  <c r="DB93" i="15"/>
  <c r="DA91" i="19" s="1"/>
  <c r="DB92" i="15"/>
  <c r="DA90" i="19" s="1"/>
  <c r="DB91" i="15"/>
  <c r="DA89" i="19" s="1"/>
  <c r="DB90" i="15"/>
  <c r="DA88" i="19" s="1"/>
  <c r="DB89" i="15"/>
  <c r="DA87" i="19" s="1"/>
  <c r="DB88" i="15"/>
  <c r="DA86" i="19" s="1"/>
  <c r="DB87" i="15"/>
  <c r="DA85" i="19" s="1"/>
  <c r="DB86" i="15"/>
  <c r="DA84" i="19" s="1"/>
  <c r="DB85" i="15"/>
  <c r="DA83" i="19" s="1"/>
  <c r="DB84" i="15"/>
  <c r="DA82" i="19" s="1"/>
  <c r="DB83" i="15"/>
  <c r="DA81" i="19" s="1"/>
  <c r="DB82" i="15"/>
  <c r="DA80" i="19" s="1"/>
  <c r="DB81" i="15"/>
  <c r="DA79" i="19" s="1"/>
  <c r="DB80" i="15"/>
  <c r="DA78" i="19" s="1"/>
  <c r="DB79" i="15"/>
  <c r="DA77" i="19" s="1"/>
  <c r="DB78" i="15"/>
  <c r="DA76" i="19" s="1"/>
  <c r="DB77" i="15"/>
  <c r="DA75" i="19" s="1"/>
  <c r="DB76" i="15"/>
  <c r="DA74" i="19" s="1"/>
  <c r="DB75" i="15"/>
  <c r="DA73" i="19" s="1"/>
  <c r="DB74" i="15"/>
  <c r="DA72" i="19" s="1"/>
  <c r="DB73" i="15"/>
  <c r="DA71" i="19" s="1"/>
  <c r="DB72" i="15"/>
  <c r="DA70" i="19" s="1"/>
  <c r="DB71" i="15"/>
  <c r="DA69" i="19" s="1"/>
  <c r="DB70" i="15"/>
  <c r="DA68" i="19" s="1"/>
  <c r="DB69" i="15"/>
  <c r="DA67" i="19" s="1"/>
  <c r="DB68" i="15"/>
  <c r="DA66" i="19" s="1"/>
  <c r="DB67" i="15"/>
  <c r="DA65" i="19" s="1"/>
  <c r="DB66" i="15"/>
  <c r="DA64" i="19" s="1"/>
  <c r="DB65" i="15"/>
  <c r="DA63" i="19" s="1"/>
  <c r="DB64" i="15"/>
  <c r="DA62" i="19" s="1"/>
  <c r="DB63" i="15"/>
  <c r="DA61" i="19" s="1"/>
  <c r="DB62" i="15"/>
  <c r="DA60" i="19" s="1"/>
  <c r="DB61" i="15"/>
  <c r="DA59" i="19" s="1"/>
  <c r="DB60" i="15"/>
  <c r="DA58" i="19" s="1"/>
  <c r="DB59" i="15"/>
  <c r="DA57" i="19" s="1"/>
  <c r="DB58" i="15"/>
  <c r="DA56" i="19" s="1"/>
  <c r="DB57" i="15"/>
  <c r="DA55" i="19" s="1"/>
  <c r="DB56" i="15"/>
  <c r="DA54" i="19" s="1"/>
  <c r="DB55" i="15"/>
  <c r="DA53" i="19" s="1"/>
  <c r="DB54" i="15"/>
  <c r="DA52" i="19" s="1"/>
  <c r="DB53" i="15"/>
  <c r="DA51" i="19" s="1"/>
  <c r="DB52" i="15"/>
  <c r="DA50" i="19" s="1"/>
  <c r="DB51" i="15"/>
  <c r="DA49" i="19" s="1"/>
  <c r="DB50" i="15"/>
  <c r="DA48" i="19" s="1"/>
  <c r="DB49" i="15"/>
  <c r="DA47" i="19" s="1"/>
  <c r="DB48" i="15"/>
  <c r="DA46" i="19" s="1"/>
  <c r="DB47" i="15"/>
  <c r="DA45" i="19" s="1"/>
  <c r="DB46" i="15"/>
  <c r="DA44" i="19" s="1"/>
  <c r="DB45" i="15"/>
  <c r="DA43" i="19" s="1"/>
  <c r="DB44" i="15"/>
  <c r="DA42" i="19" s="1"/>
  <c r="DB43" i="15"/>
  <c r="DA41" i="19" s="1"/>
  <c r="DB42" i="15"/>
  <c r="DA40" i="19" s="1"/>
  <c r="DB41" i="15"/>
  <c r="DA39" i="19" s="1"/>
  <c r="DB40" i="15"/>
  <c r="DA38" i="19" s="1"/>
  <c r="DB39" i="15"/>
  <c r="DA37" i="19" s="1"/>
  <c r="DB38" i="15"/>
  <c r="DA36" i="19" s="1"/>
  <c r="DB37" i="15"/>
  <c r="DA35" i="19" s="1"/>
  <c r="DB36" i="15"/>
  <c r="DA34" i="19" s="1"/>
  <c r="DB35" i="15"/>
  <c r="DA33" i="19" s="1"/>
  <c r="DB34" i="15"/>
  <c r="DA32" i="19" s="1"/>
  <c r="DB33" i="15"/>
  <c r="DA31" i="19" s="1"/>
  <c r="DB32" i="15"/>
  <c r="DA30" i="19" s="1"/>
  <c r="DB31" i="15"/>
  <c r="DA29" i="19" s="1"/>
  <c r="DB30" i="15"/>
  <c r="DA28" i="19" s="1"/>
  <c r="DB29" i="15"/>
  <c r="DA27" i="19" s="1"/>
  <c r="DB28" i="15"/>
  <c r="DA26" i="19" s="1"/>
  <c r="DB27" i="15"/>
  <c r="DA25" i="19" s="1"/>
  <c r="DB26" i="15"/>
  <c r="DA24" i="19" s="1"/>
  <c r="DB25" i="15"/>
  <c r="DA23" i="19" s="1"/>
  <c r="DB24" i="15"/>
  <c r="DA22" i="19" s="1"/>
  <c r="DB23" i="15"/>
  <c r="DA21" i="19" s="1"/>
  <c r="DB22" i="15"/>
  <c r="DA20" i="19" s="1"/>
  <c r="DB21" i="15"/>
  <c r="DA19" i="19" s="1"/>
  <c r="DB20" i="15"/>
  <c r="DA18" i="19" s="1"/>
  <c r="DB19" i="15"/>
  <c r="DA17" i="19" s="1"/>
  <c r="DB18" i="15"/>
  <c r="DA16" i="19" s="1"/>
  <c r="DB17" i="15"/>
  <c r="DA15" i="19" s="1"/>
  <c r="DB16" i="15"/>
  <c r="DA14" i="19" s="1"/>
  <c r="DB15" i="15"/>
  <c r="DA13" i="19" s="1"/>
  <c r="DB14" i="15"/>
  <c r="DA12" i="19" s="1"/>
  <c r="DB12" i="15"/>
  <c r="DA10" i="19" s="1"/>
  <c r="BC12" i="15"/>
  <c r="BB10" i="19" s="1"/>
  <c r="BC14" i="15"/>
  <c r="BB12" i="19" s="1"/>
  <c r="BC15" i="15"/>
  <c r="BB13" i="19" s="1"/>
  <c r="BC16" i="15"/>
  <c r="BB14" i="19" s="1"/>
  <c r="BC17" i="15"/>
  <c r="BB15" i="19" s="1"/>
  <c r="BC18" i="15"/>
  <c r="BB16" i="19" s="1"/>
  <c r="BC19" i="15"/>
  <c r="BB17" i="19" s="1"/>
  <c r="BC20" i="15"/>
  <c r="BB18" i="19" s="1"/>
  <c r="BC21" i="15"/>
  <c r="BB19" i="19" s="1"/>
  <c r="BC22" i="15"/>
  <c r="BB20" i="19" s="1"/>
  <c r="BC23" i="15"/>
  <c r="BB21" i="19" s="1"/>
  <c r="BC24" i="15"/>
  <c r="BB22" i="19" s="1"/>
  <c r="BC25" i="15"/>
  <c r="BB23" i="19" s="1"/>
  <c r="BC26" i="15"/>
  <c r="BB24" i="19" s="1"/>
  <c r="BC27" i="15"/>
  <c r="BB25" i="19" s="1"/>
  <c r="BC28" i="15"/>
  <c r="BB26" i="19" s="1"/>
  <c r="BC29" i="15"/>
  <c r="BB27" i="19" s="1"/>
  <c r="BC30" i="15"/>
  <c r="BB28" i="19" s="1"/>
  <c r="BC31" i="15"/>
  <c r="BB29" i="19" s="1"/>
  <c r="BC32" i="15"/>
  <c r="BB30" i="19" s="1"/>
  <c r="BC33" i="15"/>
  <c r="BB31" i="19" s="1"/>
  <c r="BC34" i="15"/>
  <c r="BB32" i="19" s="1"/>
  <c r="BC35" i="15"/>
  <c r="BB33" i="19" s="1"/>
  <c r="BC36" i="15"/>
  <c r="BB34" i="19" s="1"/>
  <c r="BC37" i="15"/>
  <c r="BB35" i="19" s="1"/>
  <c r="BC38" i="15"/>
  <c r="BB36" i="19" s="1"/>
  <c r="BC39" i="15"/>
  <c r="BB37" i="19" s="1"/>
  <c r="BC40" i="15"/>
  <c r="BB38" i="19" s="1"/>
  <c r="BC41" i="15"/>
  <c r="BB39" i="19" s="1"/>
  <c r="BC42" i="15"/>
  <c r="BB40" i="19" s="1"/>
  <c r="BC43" i="15"/>
  <c r="BB41" i="19" s="1"/>
  <c r="BC44" i="15"/>
  <c r="BB42" i="19" s="1"/>
  <c r="BC45" i="15"/>
  <c r="BB43" i="19" s="1"/>
  <c r="BC46" i="15"/>
  <c r="BB44" i="19" s="1"/>
  <c r="BC47" i="15"/>
  <c r="BB45" i="19" s="1"/>
  <c r="BC48" i="15"/>
  <c r="BB46" i="19" s="1"/>
  <c r="BC49" i="15"/>
  <c r="BB47" i="19" s="1"/>
  <c r="BC50" i="15"/>
  <c r="BB48" i="19" s="1"/>
  <c r="BC51" i="15"/>
  <c r="BB49" i="19" s="1"/>
  <c r="BC52" i="15"/>
  <c r="BB50" i="19" s="1"/>
  <c r="BC53" i="15"/>
  <c r="BB51" i="19" s="1"/>
  <c r="BC54" i="15"/>
  <c r="BB52" i="19" s="1"/>
  <c r="BC55" i="15"/>
  <c r="BB53" i="19" s="1"/>
  <c r="BC56" i="15"/>
  <c r="BB54" i="19" s="1"/>
  <c r="BC57" i="15"/>
  <c r="BB55" i="19" s="1"/>
  <c r="BC58" i="15"/>
  <c r="BB56" i="19" s="1"/>
  <c r="BC59" i="15"/>
  <c r="BB57" i="19" s="1"/>
  <c r="BC60" i="15"/>
  <c r="BB58" i="19" s="1"/>
  <c r="BC61" i="15"/>
  <c r="BB59" i="19" s="1"/>
  <c r="BC62" i="15"/>
  <c r="BB60" i="19" s="1"/>
  <c r="BC63" i="15"/>
  <c r="BB61" i="19" s="1"/>
  <c r="BC64" i="15"/>
  <c r="BB62" i="19" s="1"/>
  <c r="BC65" i="15"/>
  <c r="BB63" i="19" s="1"/>
  <c r="BC66" i="15"/>
  <c r="BB64" i="19" s="1"/>
  <c r="BC67" i="15"/>
  <c r="BB65" i="19" s="1"/>
  <c r="BC68" i="15"/>
  <c r="BB66" i="19" s="1"/>
  <c r="BC69" i="15"/>
  <c r="BB67" i="19" s="1"/>
  <c r="BC70" i="15"/>
  <c r="BB68" i="19" s="1"/>
  <c r="BC71" i="15"/>
  <c r="BB69" i="19" s="1"/>
  <c r="BC72" i="15"/>
  <c r="BB70" i="19" s="1"/>
  <c r="BC73" i="15"/>
  <c r="BB71" i="19" s="1"/>
  <c r="BC74" i="15"/>
  <c r="BB72" i="19" s="1"/>
  <c r="BC75" i="15"/>
  <c r="BB73" i="19" s="1"/>
  <c r="BC76" i="15"/>
  <c r="BB74" i="19" s="1"/>
  <c r="BC77" i="15"/>
  <c r="BB75" i="19" s="1"/>
  <c r="BC78" i="15"/>
  <c r="BB76" i="19" s="1"/>
  <c r="BC79" i="15"/>
  <c r="BB77" i="19" s="1"/>
  <c r="BC80" i="15"/>
  <c r="BB78" i="19" s="1"/>
  <c r="BC81" i="15"/>
  <c r="BB79" i="19" s="1"/>
  <c r="BC82" i="15"/>
  <c r="BB80" i="19" s="1"/>
  <c r="BC83" i="15"/>
  <c r="BB81" i="19" s="1"/>
  <c r="BC84" i="15"/>
  <c r="BB82" i="19" s="1"/>
  <c r="BC85" i="15"/>
  <c r="BB83" i="19" s="1"/>
  <c r="BC86" i="15"/>
  <c r="BB84" i="19" s="1"/>
  <c r="BC87" i="15"/>
  <c r="BB85" i="19" s="1"/>
  <c r="BC88" i="15"/>
  <c r="BB86" i="19" s="1"/>
  <c r="BC89" i="15"/>
  <c r="BB87" i="19" s="1"/>
  <c r="BC90" i="15"/>
  <c r="BB88" i="19" s="1"/>
  <c r="BC91" i="15"/>
  <c r="BB89" i="19" s="1"/>
  <c r="BC92" i="15"/>
  <c r="BB90" i="19" s="1"/>
  <c r="BC93" i="15"/>
  <c r="BB91" i="19" s="1"/>
  <c r="BC94" i="15"/>
  <c r="BB92" i="19" s="1"/>
  <c r="BC95" i="15"/>
  <c r="BB93" i="19" s="1"/>
  <c r="BC96" i="15"/>
  <c r="BB94" i="19" s="1"/>
  <c r="BC97" i="15"/>
  <c r="BB95" i="19" s="1"/>
  <c r="BC98" i="15"/>
  <c r="BB96" i="19" s="1"/>
  <c r="BC99" i="15"/>
  <c r="BB97" i="19" s="1"/>
  <c r="BC100" i="15"/>
  <c r="BB98" i="19" s="1"/>
  <c r="BC101" i="15"/>
  <c r="BB99" i="19" s="1"/>
  <c r="BC102" i="15"/>
  <c r="BB100" i="19" s="1"/>
  <c r="BC103" i="15"/>
  <c r="BB101" i="19" s="1"/>
  <c r="BC104" i="15"/>
  <c r="BB102" i="19" s="1"/>
  <c r="BC105" i="15"/>
  <c r="BB103" i="19" s="1"/>
  <c r="BC106" i="15"/>
  <c r="BB104" i="19" s="1"/>
  <c r="BC107" i="15"/>
  <c r="BB105" i="19" s="1"/>
  <c r="BC108" i="15"/>
  <c r="BB106" i="19" s="1"/>
  <c r="AL108" i="15"/>
  <c r="AK106" i="19" s="1"/>
  <c r="AL107" i="15"/>
  <c r="AK105" i="19" s="1"/>
  <c r="AL106" i="15"/>
  <c r="AK104" i="19" s="1"/>
  <c r="AL105" i="15"/>
  <c r="AK103" i="19" s="1"/>
  <c r="AL104" i="15"/>
  <c r="AK102" i="19" s="1"/>
  <c r="AL103" i="15"/>
  <c r="AK101" i="19" s="1"/>
  <c r="AL102" i="15"/>
  <c r="AK100" i="19" s="1"/>
  <c r="AL101" i="15"/>
  <c r="AK99" i="19" s="1"/>
  <c r="AL100" i="15"/>
  <c r="AK98" i="19" s="1"/>
  <c r="AL99" i="15"/>
  <c r="AK97" i="19" s="1"/>
  <c r="AL98" i="15"/>
  <c r="AK96" i="19" s="1"/>
  <c r="AL97" i="15"/>
  <c r="AK95" i="19" s="1"/>
  <c r="AL96" i="15"/>
  <c r="AK94" i="19" s="1"/>
  <c r="AL95" i="15"/>
  <c r="AK93" i="19" s="1"/>
  <c r="AL94" i="15"/>
  <c r="AK92" i="19" s="1"/>
  <c r="AL93" i="15"/>
  <c r="AK91" i="19" s="1"/>
  <c r="AL92" i="15"/>
  <c r="AK90" i="19" s="1"/>
  <c r="AL91" i="15"/>
  <c r="AK89" i="19" s="1"/>
  <c r="AL90" i="15"/>
  <c r="AK88" i="19" s="1"/>
  <c r="AL89" i="15"/>
  <c r="AK87" i="19" s="1"/>
  <c r="AL88" i="15"/>
  <c r="AK86" i="19" s="1"/>
  <c r="AL87" i="15"/>
  <c r="AK85" i="19" s="1"/>
  <c r="AL86" i="15"/>
  <c r="AK84" i="19" s="1"/>
  <c r="AL85" i="15"/>
  <c r="AK83" i="19" s="1"/>
  <c r="AL84" i="15"/>
  <c r="AK82" i="19" s="1"/>
  <c r="AL83" i="15"/>
  <c r="AK81" i="19" s="1"/>
  <c r="AL82" i="15"/>
  <c r="AK80" i="19" s="1"/>
  <c r="AL81" i="15"/>
  <c r="AK79" i="19" s="1"/>
  <c r="AL80" i="15"/>
  <c r="AK78" i="19" s="1"/>
  <c r="AL79" i="15"/>
  <c r="AK77" i="19" s="1"/>
  <c r="AL78" i="15"/>
  <c r="AK76" i="19" s="1"/>
  <c r="AL77" i="15"/>
  <c r="AK75" i="19" s="1"/>
  <c r="AL76" i="15"/>
  <c r="AK74" i="19" s="1"/>
  <c r="AL75" i="15"/>
  <c r="AK73" i="19" s="1"/>
  <c r="AL74" i="15"/>
  <c r="AK72" i="19" s="1"/>
  <c r="AL73" i="15"/>
  <c r="AK71" i="19" s="1"/>
  <c r="AL72" i="15"/>
  <c r="AK70" i="19" s="1"/>
  <c r="AL71" i="15"/>
  <c r="AK69" i="19" s="1"/>
  <c r="AL70" i="15"/>
  <c r="AK68" i="19" s="1"/>
  <c r="AL69" i="15"/>
  <c r="AK67" i="19" s="1"/>
  <c r="AL68" i="15"/>
  <c r="AK66" i="19" s="1"/>
  <c r="AL67" i="15"/>
  <c r="AK65" i="19" s="1"/>
  <c r="AL66" i="15"/>
  <c r="AK64" i="19" s="1"/>
  <c r="AL65" i="15"/>
  <c r="AK63" i="19" s="1"/>
  <c r="AL64" i="15"/>
  <c r="AK62" i="19" s="1"/>
  <c r="AL63" i="15"/>
  <c r="AK61" i="19" s="1"/>
  <c r="AL62" i="15"/>
  <c r="AK60" i="19" s="1"/>
  <c r="AL61" i="15"/>
  <c r="AK59" i="19" s="1"/>
  <c r="AL60" i="15"/>
  <c r="AK58" i="19" s="1"/>
  <c r="AL59" i="15"/>
  <c r="AK57" i="19" s="1"/>
  <c r="AL58" i="15"/>
  <c r="AK56" i="19" s="1"/>
  <c r="AL57" i="15"/>
  <c r="AK55" i="19" s="1"/>
  <c r="AL56" i="15"/>
  <c r="AK54" i="19" s="1"/>
  <c r="AL55" i="15"/>
  <c r="AK53" i="19" s="1"/>
  <c r="AL54" i="15"/>
  <c r="AK52" i="19" s="1"/>
  <c r="AL53" i="15"/>
  <c r="AK51" i="19" s="1"/>
  <c r="AL52" i="15"/>
  <c r="AK50" i="19" s="1"/>
  <c r="AL51" i="15"/>
  <c r="AK49" i="19" s="1"/>
  <c r="AL50" i="15"/>
  <c r="AK48" i="19" s="1"/>
  <c r="AL49" i="15"/>
  <c r="AK47" i="19" s="1"/>
  <c r="AL48" i="15"/>
  <c r="AK46" i="19" s="1"/>
  <c r="AL47" i="15"/>
  <c r="AK45" i="19" s="1"/>
  <c r="AL46" i="15"/>
  <c r="AK44" i="19" s="1"/>
  <c r="AL45" i="15"/>
  <c r="AK43" i="19" s="1"/>
  <c r="AL44" i="15"/>
  <c r="AK42" i="19" s="1"/>
  <c r="AL43" i="15"/>
  <c r="AK41" i="19" s="1"/>
  <c r="AL42" i="15"/>
  <c r="AK40" i="19" s="1"/>
  <c r="AL41" i="15"/>
  <c r="AK39" i="19" s="1"/>
  <c r="AL40" i="15"/>
  <c r="AK38" i="19" s="1"/>
  <c r="AL39" i="15"/>
  <c r="AK37" i="19" s="1"/>
  <c r="AL38" i="15"/>
  <c r="AK36" i="19" s="1"/>
  <c r="AL37" i="15"/>
  <c r="AK35" i="19" s="1"/>
  <c r="AL36" i="15"/>
  <c r="AK34" i="19" s="1"/>
  <c r="AL35" i="15"/>
  <c r="AK33" i="19" s="1"/>
  <c r="AL34" i="15"/>
  <c r="AK32" i="19" s="1"/>
  <c r="AL33" i="15"/>
  <c r="AK31" i="19" s="1"/>
  <c r="AL32" i="15"/>
  <c r="AK30" i="19" s="1"/>
  <c r="AL31" i="15"/>
  <c r="AK29" i="19" s="1"/>
  <c r="AL30" i="15"/>
  <c r="AK28" i="19" s="1"/>
  <c r="AL29" i="15"/>
  <c r="AK27" i="19" s="1"/>
  <c r="AL28" i="15"/>
  <c r="AK26" i="19" s="1"/>
  <c r="AL27" i="15"/>
  <c r="AK25" i="19" s="1"/>
  <c r="AL26" i="15"/>
  <c r="AK24" i="19" s="1"/>
  <c r="AL25" i="15"/>
  <c r="AK23" i="19" s="1"/>
  <c r="AL24" i="15"/>
  <c r="AK22" i="19" s="1"/>
  <c r="AL23" i="15"/>
  <c r="AK21" i="19" s="1"/>
  <c r="AL22" i="15"/>
  <c r="AK20" i="19" s="1"/>
  <c r="AL21" i="15"/>
  <c r="AK19" i="19" s="1"/>
  <c r="AL20" i="15"/>
  <c r="AK18" i="19" s="1"/>
  <c r="AL19" i="15"/>
  <c r="AK17" i="19" s="1"/>
  <c r="AL18" i="15"/>
  <c r="AK16" i="19" s="1"/>
  <c r="AL17" i="15"/>
  <c r="AK15" i="19" s="1"/>
  <c r="AL16" i="15"/>
  <c r="AK14" i="19" s="1"/>
  <c r="AL15" i="15"/>
  <c r="AK13" i="19" s="1"/>
  <c r="AL14" i="15"/>
  <c r="AK12" i="19" s="1"/>
  <c r="AL12" i="15"/>
  <c r="X12"/>
  <c r="W10" i="19" s="1"/>
  <c r="X14" i="15"/>
  <c r="W12" i="19" s="1"/>
  <c r="X15" i="15"/>
  <c r="W13" i="19" s="1"/>
  <c r="X16" i="15"/>
  <c r="W14" i="19" s="1"/>
  <c r="X17" i="15"/>
  <c r="W15" i="19" s="1"/>
  <c r="X18" i="15"/>
  <c r="W16" i="19" s="1"/>
  <c r="X19" i="15"/>
  <c r="W17" i="19" s="1"/>
  <c r="X20" i="15"/>
  <c r="W18" i="19" s="1"/>
  <c r="X21" i="15"/>
  <c r="W19" i="19" s="1"/>
  <c r="X22" i="15"/>
  <c r="W20" i="19" s="1"/>
  <c r="X23" i="15"/>
  <c r="W21" i="19" s="1"/>
  <c r="X24" i="15"/>
  <c r="W22" i="19" s="1"/>
  <c r="X25" i="15"/>
  <c r="W23" i="19" s="1"/>
  <c r="X26" i="15"/>
  <c r="W24" i="19" s="1"/>
  <c r="X27" i="15"/>
  <c r="W25" i="19" s="1"/>
  <c r="X28" i="15"/>
  <c r="W26" i="19" s="1"/>
  <c r="X29" i="15"/>
  <c r="W27" i="19" s="1"/>
  <c r="X30" i="15"/>
  <c r="W28" i="19" s="1"/>
  <c r="X31" i="15"/>
  <c r="W29" i="19" s="1"/>
  <c r="X32" i="15"/>
  <c r="W30" i="19" s="1"/>
  <c r="X33" i="15"/>
  <c r="W31" i="19" s="1"/>
  <c r="X34" i="15"/>
  <c r="W32" i="19" s="1"/>
  <c r="X35" i="15"/>
  <c r="W33" i="19" s="1"/>
  <c r="X36" i="15"/>
  <c r="W34" i="19" s="1"/>
  <c r="X37" i="15"/>
  <c r="W35" i="19" s="1"/>
  <c r="X38" i="15"/>
  <c r="W36" i="19" s="1"/>
  <c r="X39" i="15"/>
  <c r="W37" i="19" s="1"/>
  <c r="X40" i="15"/>
  <c r="W38" i="19" s="1"/>
  <c r="X41" i="15"/>
  <c r="W39" i="19" s="1"/>
  <c r="X42" i="15"/>
  <c r="W40" i="19" s="1"/>
  <c r="X43" i="15"/>
  <c r="W41" i="19" s="1"/>
  <c r="X44" i="15"/>
  <c r="W42" i="19" s="1"/>
  <c r="X45" i="15"/>
  <c r="W43" i="19" s="1"/>
  <c r="X46" i="15"/>
  <c r="W44" i="19" s="1"/>
  <c r="X47" i="15"/>
  <c r="W45" i="19" s="1"/>
  <c r="X48" i="15"/>
  <c r="W46" i="19" s="1"/>
  <c r="X49" i="15"/>
  <c r="W47" i="19" s="1"/>
  <c r="X50" i="15"/>
  <c r="W48" i="19" s="1"/>
  <c r="X51" i="15"/>
  <c r="W49" i="19" s="1"/>
  <c r="X52" i="15"/>
  <c r="W50" i="19" s="1"/>
  <c r="X53" i="15"/>
  <c r="W51" i="19" s="1"/>
  <c r="X54" i="15"/>
  <c r="W52" i="19" s="1"/>
  <c r="X55" i="15"/>
  <c r="W53" i="19" s="1"/>
  <c r="X56" i="15"/>
  <c r="W54" i="19" s="1"/>
  <c r="X57" i="15"/>
  <c r="W55" i="19" s="1"/>
  <c r="X58" i="15"/>
  <c r="W56" i="19" s="1"/>
  <c r="X59" i="15"/>
  <c r="W57" i="19" s="1"/>
  <c r="X60" i="15"/>
  <c r="W58" i="19" s="1"/>
  <c r="X61" i="15"/>
  <c r="W59" i="19" s="1"/>
  <c r="X62" i="15"/>
  <c r="W60" i="19" s="1"/>
  <c r="X63" i="15"/>
  <c r="W61" i="19" s="1"/>
  <c r="X64" i="15"/>
  <c r="W62" i="19" s="1"/>
  <c r="X65" i="15"/>
  <c r="W63" i="19" s="1"/>
  <c r="X66" i="15"/>
  <c r="W64" i="19" s="1"/>
  <c r="X67" i="15"/>
  <c r="W65" i="19" s="1"/>
  <c r="X68" i="15"/>
  <c r="W66" i="19" s="1"/>
  <c r="X69" i="15"/>
  <c r="W67" i="19" s="1"/>
  <c r="X70" i="15"/>
  <c r="W68" i="19" s="1"/>
  <c r="X71" i="15"/>
  <c r="W69" i="19" s="1"/>
  <c r="X72" i="15"/>
  <c r="W70" i="19" s="1"/>
  <c r="X73" i="15"/>
  <c r="W71" i="19" s="1"/>
  <c r="X74" i="15"/>
  <c r="W72" i="19" s="1"/>
  <c r="X75" i="15"/>
  <c r="W73" i="19" s="1"/>
  <c r="X76" i="15"/>
  <c r="W74" i="19" s="1"/>
  <c r="X77" i="15"/>
  <c r="W75" i="19" s="1"/>
  <c r="X78" i="15"/>
  <c r="W76" i="19" s="1"/>
  <c r="X79" i="15"/>
  <c r="W77" i="19" s="1"/>
  <c r="X80" i="15"/>
  <c r="W78" i="19" s="1"/>
  <c r="X81" i="15"/>
  <c r="W79" i="19" s="1"/>
  <c r="X82" i="15"/>
  <c r="W80" i="19" s="1"/>
  <c r="X83" i="15"/>
  <c r="W81" i="19" s="1"/>
  <c r="X84" i="15"/>
  <c r="W82" i="19" s="1"/>
  <c r="X85" i="15"/>
  <c r="W83" i="19" s="1"/>
  <c r="X86" i="15"/>
  <c r="W84" i="19" s="1"/>
  <c r="X87" i="15"/>
  <c r="W85" i="19" s="1"/>
  <c r="X88" i="15"/>
  <c r="W86" i="19" s="1"/>
  <c r="X89" i="15"/>
  <c r="W87" i="19" s="1"/>
  <c r="X90" i="15"/>
  <c r="W88" i="19" s="1"/>
  <c r="X91" i="15"/>
  <c r="W89" i="19" s="1"/>
  <c r="X92" i="15"/>
  <c r="W90" i="19" s="1"/>
  <c r="X93" i="15"/>
  <c r="W91" i="19" s="1"/>
  <c r="X94" i="15"/>
  <c r="W92" i="19" s="1"/>
  <c r="X95" i="15"/>
  <c r="W93" i="19" s="1"/>
  <c r="X96" i="15"/>
  <c r="W94" i="19" s="1"/>
  <c r="X97" i="15"/>
  <c r="W95" i="19" s="1"/>
  <c r="X98" i="15"/>
  <c r="W96" i="19" s="1"/>
  <c r="X99" i="15"/>
  <c r="W97" i="19" s="1"/>
  <c r="X100" i="15"/>
  <c r="W98" i="19" s="1"/>
  <c r="X101" i="15"/>
  <c r="W99" i="19" s="1"/>
  <c r="X102" i="15"/>
  <c r="W100" i="19" s="1"/>
  <c r="X103" i="15"/>
  <c r="W101" i="19" s="1"/>
  <c r="X104" i="15"/>
  <c r="W102" i="19" s="1"/>
  <c r="X105" i="15"/>
  <c r="W103" i="19" s="1"/>
  <c r="X106" i="15"/>
  <c r="W104" i="19" s="1"/>
  <c r="X107" i="15"/>
  <c r="W105" i="19" s="1"/>
  <c r="X108" i="15"/>
  <c r="W106" i="19" s="1"/>
  <c r="G139" i="31" l="1"/>
  <c r="P62"/>
  <c r="L96"/>
  <c r="F146"/>
  <c r="I146" s="1"/>
  <c r="L60"/>
  <c r="Q138"/>
  <c r="Y138"/>
  <c r="J138" s="1"/>
  <c r="F139"/>
  <c r="F142"/>
  <c r="L58"/>
  <c r="K142"/>
  <c r="M142"/>
  <c r="F136"/>
  <c r="E135"/>
  <c r="Q135"/>
  <c r="Q134"/>
  <c r="Z138"/>
  <c r="M138" s="1"/>
  <c r="E139"/>
  <c r="AA140"/>
  <c r="N140" s="1"/>
  <c r="Z140"/>
  <c r="Z136"/>
  <c r="M136" s="1"/>
  <c r="F149"/>
  <c r="I149" s="1"/>
  <c r="O135"/>
  <c r="M135"/>
  <c r="I100"/>
  <c r="K100"/>
  <c r="L100" s="1"/>
  <c r="P100" s="1"/>
  <c r="O101"/>
  <c r="P101" s="1"/>
  <c r="M101"/>
  <c r="A196"/>
  <c r="AB179"/>
  <c r="C179" s="1"/>
  <c r="I168"/>
  <c r="AB178"/>
  <c r="C178" s="1"/>
  <c r="N185"/>
  <c r="C173"/>
  <c r="AB176"/>
  <c r="C176" s="1"/>
  <c r="AB175"/>
  <c r="C175" s="1"/>
  <c r="I164"/>
  <c r="I169"/>
  <c r="AB177"/>
  <c r="C177" s="1"/>
  <c r="I166"/>
  <c r="I167"/>
  <c r="N183"/>
  <c r="J173"/>
  <c r="L161"/>
  <c r="Y177" s="1"/>
  <c r="J177" s="1"/>
  <c r="C174"/>
  <c r="J174"/>
  <c r="P183"/>
  <c r="I165"/>
  <c r="N182"/>
  <c r="I142"/>
  <c r="Z139"/>
  <c r="F137"/>
  <c r="Y136"/>
  <c r="J136" s="1"/>
  <c r="Q140"/>
  <c r="E134"/>
  <c r="Y137"/>
  <c r="J137" s="1"/>
  <c r="Y140"/>
  <c r="J140" s="1"/>
  <c r="Q136"/>
  <c r="AA139"/>
  <c r="N139" s="1"/>
  <c r="Z134"/>
  <c r="AA137"/>
  <c r="N137" s="1"/>
  <c r="F138"/>
  <c r="N145"/>
  <c r="Y139"/>
  <c r="J139" s="1"/>
  <c r="Q137"/>
  <c r="M96"/>
  <c r="O96"/>
  <c r="P96" s="1"/>
  <c r="M97"/>
  <c r="O97"/>
  <c r="P97" s="1"/>
  <c r="G138"/>
  <c r="X135"/>
  <c r="AA138"/>
  <c r="N138" s="1"/>
  <c r="F148"/>
  <c r="I148" s="1"/>
  <c r="E136"/>
  <c r="Q139"/>
  <c r="X137"/>
  <c r="F135"/>
  <c r="E138"/>
  <c r="G135"/>
  <c r="E137"/>
  <c r="O99"/>
  <c r="M99"/>
  <c r="P56"/>
  <c r="E173"/>
  <c r="E179"/>
  <c r="X138"/>
  <c r="AA136"/>
  <c r="N136" s="1"/>
  <c r="F140"/>
  <c r="F134"/>
  <c r="G136"/>
  <c r="E140"/>
  <c r="G137"/>
  <c r="G140"/>
  <c r="X140"/>
  <c r="X134"/>
  <c r="Z137"/>
  <c r="F147"/>
  <c r="I147" s="1"/>
  <c r="X136"/>
  <c r="X139"/>
  <c r="Q142"/>
  <c r="G134"/>
  <c r="H99"/>
  <c r="L99" s="1"/>
  <c r="P99" s="1"/>
  <c r="P60"/>
  <c r="L61"/>
  <c r="P61" s="1"/>
  <c r="P58"/>
  <c r="P59"/>
  <c r="K18"/>
  <c r="O20"/>
  <c r="M20"/>
  <c r="K20"/>
  <c r="M21"/>
  <c r="O21"/>
  <c r="K22"/>
  <c r="O18"/>
  <c r="M18"/>
  <c r="O23"/>
  <c r="M23"/>
  <c r="O19"/>
  <c r="M19"/>
  <c r="K23"/>
  <c r="K19"/>
  <c r="K21"/>
  <c r="L21" s="1"/>
  <c r="O17"/>
  <c r="M17"/>
  <c r="M22"/>
  <c r="O22"/>
  <c r="H23" i="28"/>
  <c r="H19"/>
  <c r="H17"/>
  <c r="H22"/>
  <c r="H18"/>
  <c r="H21"/>
  <c r="H20"/>
  <c r="EE108" i="15"/>
  <c r="EA108"/>
  <c r="DX108"/>
  <c r="EB108" s="1"/>
  <c r="EE107"/>
  <c r="EB107"/>
  <c r="EA107"/>
  <c r="DX107"/>
  <c r="EE106"/>
  <c r="EB106"/>
  <c r="EA106"/>
  <c r="DX106"/>
  <c r="EE105"/>
  <c r="EB105"/>
  <c r="EA105"/>
  <c r="DX105"/>
  <c r="EE104"/>
  <c r="EB104"/>
  <c r="EA104"/>
  <c r="DX104"/>
  <c r="EE103"/>
  <c r="EB103"/>
  <c r="EA103"/>
  <c r="DX103"/>
  <c r="EE102"/>
  <c r="EB102"/>
  <c r="EA102"/>
  <c r="DX102"/>
  <c r="EE101"/>
  <c r="EB101"/>
  <c r="EA101"/>
  <c r="DX101"/>
  <c r="EE100"/>
  <c r="EB100"/>
  <c r="EA100"/>
  <c r="DX100"/>
  <c r="EE99"/>
  <c r="EB99"/>
  <c r="EA99"/>
  <c r="DX99"/>
  <c r="EE98"/>
  <c r="EB98"/>
  <c r="EA98"/>
  <c r="DX98"/>
  <c r="EE97"/>
  <c r="EB97"/>
  <c r="EA97"/>
  <c r="DX97"/>
  <c r="EE96"/>
  <c r="EB96"/>
  <c r="EA96"/>
  <c r="DX96"/>
  <c r="EE95"/>
  <c r="EB95"/>
  <c r="EA95"/>
  <c r="DX95"/>
  <c r="EE94"/>
  <c r="EB94"/>
  <c r="EA94"/>
  <c r="DX94"/>
  <c r="EE93"/>
  <c r="EB93"/>
  <c r="EA93"/>
  <c r="DX93"/>
  <c r="EE92"/>
  <c r="EB92"/>
  <c r="EA92"/>
  <c r="DX92"/>
  <c r="EE91"/>
  <c r="EB91"/>
  <c r="EA91"/>
  <c r="DX91"/>
  <c r="EE90"/>
  <c r="EB90"/>
  <c r="EA90"/>
  <c r="DX90"/>
  <c r="EE89"/>
  <c r="EB89"/>
  <c r="EA89"/>
  <c r="DX89"/>
  <c r="EE88"/>
  <c r="EB88"/>
  <c r="EA88"/>
  <c r="DX88"/>
  <c r="EE87"/>
  <c r="EB87"/>
  <c r="EA87"/>
  <c r="DX87"/>
  <c r="EE86"/>
  <c r="EB86"/>
  <c r="EA86"/>
  <c r="DX86"/>
  <c r="EE85"/>
  <c r="EB85"/>
  <c r="EA85"/>
  <c r="DX85"/>
  <c r="EE84"/>
  <c r="EB84"/>
  <c r="EA84"/>
  <c r="DX84"/>
  <c r="EE83"/>
  <c r="EB83"/>
  <c r="EA83"/>
  <c r="DX83"/>
  <c r="EE82"/>
  <c r="EB82"/>
  <c r="EA82"/>
  <c r="DX82"/>
  <c r="EE81"/>
  <c r="EB81"/>
  <c r="EA81"/>
  <c r="DX81"/>
  <c r="EE80"/>
  <c r="EB80"/>
  <c r="EA80"/>
  <c r="DX80"/>
  <c r="EE79"/>
  <c r="EB79"/>
  <c r="EA79"/>
  <c r="DX79"/>
  <c r="EE78"/>
  <c r="EB78"/>
  <c r="EA78"/>
  <c r="DX78"/>
  <c r="EE77"/>
  <c r="EB77"/>
  <c r="EA77"/>
  <c r="DX77"/>
  <c r="EE76"/>
  <c r="EB76"/>
  <c r="EA76"/>
  <c r="DX76"/>
  <c r="EE75"/>
  <c r="EB75"/>
  <c r="EA75"/>
  <c r="DX75"/>
  <c r="EE74"/>
  <c r="EB74"/>
  <c r="EA74"/>
  <c r="DX74"/>
  <c r="EE73"/>
  <c r="EB73"/>
  <c r="EA73"/>
  <c r="DX73"/>
  <c r="EE72"/>
  <c r="EB72"/>
  <c r="EA72"/>
  <c r="DX72"/>
  <c r="EE71"/>
  <c r="EB71"/>
  <c r="EA71"/>
  <c r="DX71"/>
  <c r="EE70"/>
  <c r="EB70"/>
  <c r="EA70"/>
  <c r="DX70"/>
  <c r="EE69"/>
  <c r="EB69"/>
  <c r="EA69"/>
  <c r="DX69"/>
  <c r="EE68"/>
  <c r="EB68"/>
  <c r="EA68"/>
  <c r="DX68"/>
  <c r="EE67"/>
  <c r="EB67"/>
  <c r="EA67"/>
  <c r="DX67"/>
  <c r="EE66"/>
  <c r="EB66"/>
  <c r="EA66"/>
  <c r="DX66"/>
  <c r="EE65"/>
  <c r="EB65"/>
  <c r="EA65"/>
  <c r="DX65"/>
  <c r="EE64"/>
  <c r="EB64"/>
  <c r="EA64"/>
  <c r="DX64"/>
  <c r="EE63"/>
  <c r="EB63"/>
  <c r="EA63"/>
  <c r="DX63"/>
  <c r="EE62"/>
  <c r="EB62"/>
  <c r="EA62"/>
  <c r="DX62"/>
  <c r="EE61"/>
  <c r="EB61"/>
  <c r="EA61"/>
  <c r="DX61"/>
  <c r="EE60"/>
  <c r="EB60"/>
  <c r="EA60"/>
  <c r="DX60"/>
  <c r="EE59"/>
  <c r="EB59"/>
  <c r="EA59"/>
  <c r="DX59"/>
  <c r="EE58"/>
  <c r="EB58"/>
  <c r="EA58"/>
  <c r="DX58"/>
  <c r="EE57"/>
  <c r="EB57"/>
  <c r="EA57"/>
  <c r="DX57"/>
  <c r="EE56"/>
  <c r="EB56"/>
  <c r="EA56"/>
  <c r="DX56"/>
  <c r="EE55"/>
  <c r="EB55"/>
  <c r="EA55"/>
  <c r="DX55"/>
  <c r="EE54"/>
  <c r="EB54"/>
  <c r="EA54"/>
  <c r="DX54"/>
  <c r="EE53"/>
  <c r="EB53"/>
  <c r="EA53"/>
  <c r="DX53"/>
  <c r="EE52"/>
  <c r="EB52"/>
  <c r="EA52"/>
  <c r="DX52"/>
  <c r="EE51"/>
  <c r="EB51"/>
  <c r="EA51"/>
  <c r="DX51"/>
  <c r="EE50"/>
  <c r="EB50"/>
  <c r="EA50"/>
  <c r="DX50"/>
  <c r="EE49"/>
  <c r="EB49"/>
  <c r="EA49"/>
  <c r="DX49"/>
  <c r="EE48"/>
  <c r="EB48"/>
  <c r="EA48"/>
  <c r="DX48"/>
  <c r="EE47"/>
  <c r="EB47"/>
  <c r="EA47"/>
  <c r="DX47"/>
  <c r="EE46"/>
  <c r="EB46"/>
  <c r="EA46"/>
  <c r="DX46"/>
  <c r="EE45"/>
  <c r="EB45"/>
  <c r="EA45"/>
  <c r="DX45"/>
  <c r="EE44"/>
  <c r="EB44"/>
  <c r="EA44"/>
  <c r="DX44"/>
  <c r="EE43"/>
  <c r="EB43"/>
  <c r="EA43"/>
  <c r="DX43"/>
  <c r="EE42"/>
  <c r="EB42"/>
  <c r="EA42"/>
  <c r="DX42"/>
  <c r="EE41"/>
  <c r="EB41"/>
  <c r="EA41"/>
  <c r="DX41"/>
  <c r="EE40"/>
  <c r="EB40"/>
  <c r="EA40"/>
  <c r="DX40"/>
  <c r="EE39"/>
  <c r="EB39"/>
  <c r="EA39"/>
  <c r="DX39"/>
  <c r="EE38"/>
  <c r="EB38"/>
  <c r="EA38"/>
  <c r="DX38"/>
  <c r="EE37"/>
  <c r="EB37"/>
  <c r="EA37"/>
  <c r="DX37"/>
  <c r="EE36"/>
  <c r="EB36"/>
  <c r="EA36"/>
  <c r="DX36"/>
  <c r="EE35"/>
  <c r="EB35"/>
  <c r="EA35"/>
  <c r="DX35"/>
  <c r="EE34"/>
  <c r="EB34"/>
  <c r="EA34"/>
  <c r="DX34"/>
  <c r="EE33"/>
  <c r="EB33"/>
  <c r="EA33"/>
  <c r="DX33"/>
  <c r="EE32"/>
  <c r="EB32"/>
  <c r="EA32"/>
  <c r="DX32"/>
  <c r="EE31"/>
  <c r="EB31"/>
  <c r="EA31"/>
  <c r="DX31"/>
  <c r="EE30"/>
  <c r="EB30"/>
  <c r="EA30"/>
  <c r="DX30"/>
  <c r="EE29"/>
  <c r="EB29"/>
  <c r="EA29"/>
  <c r="DX29"/>
  <c r="EE28"/>
  <c r="EB28"/>
  <c r="EA28"/>
  <c r="DX28"/>
  <c r="EE27"/>
  <c r="EB27"/>
  <c r="EA27"/>
  <c r="DX27"/>
  <c r="EE26"/>
  <c r="EB26"/>
  <c r="EA26"/>
  <c r="DX26"/>
  <c r="EE25"/>
  <c r="EB25"/>
  <c r="EA25"/>
  <c r="DX25"/>
  <c r="EE24"/>
  <c r="EB24"/>
  <c r="EA24"/>
  <c r="DX24"/>
  <c r="EE23"/>
  <c r="EB23"/>
  <c r="EA23"/>
  <c r="DX23"/>
  <c r="EE22"/>
  <c r="EB22"/>
  <c r="EA22"/>
  <c r="DX22"/>
  <c r="EE21"/>
  <c r="EB21"/>
  <c r="EA21"/>
  <c r="DX21"/>
  <c r="EE20"/>
  <c r="EB20"/>
  <c r="EA20"/>
  <c r="DX20"/>
  <c r="EE19"/>
  <c r="EB19"/>
  <c r="EA19"/>
  <c r="DX19"/>
  <c r="EE18"/>
  <c r="EB18"/>
  <c r="EA18"/>
  <c r="DX18"/>
  <c r="EE17"/>
  <c r="EB17"/>
  <c r="EA17"/>
  <c r="DX17"/>
  <c r="EE16"/>
  <c r="EB16"/>
  <c r="EA16"/>
  <c r="DX16"/>
  <c r="EE15"/>
  <c r="EB15"/>
  <c r="EA15"/>
  <c r="DX15"/>
  <c r="EE14"/>
  <c r="EB14"/>
  <c r="EA14"/>
  <c r="DX14"/>
  <c r="EE13"/>
  <c r="EB13"/>
  <c r="EA13"/>
  <c r="DX13"/>
  <c r="EE12"/>
  <c r="EB12"/>
  <c r="EA12"/>
  <c r="DX12"/>
  <c r="EE11"/>
  <c r="EB11"/>
  <c r="EA11"/>
  <c r="DX11"/>
  <c r="EE10"/>
  <c r="EB10"/>
  <c r="EA10"/>
  <c r="DX10"/>
  <c r="EE9"/>
  <c r="EB9"/>
  <c r="EA9"/>
  <c r="DX9"/>
  <c r="DO108"/>
  <c r="DL108"/>
  <c r="DK108"/>
  <c r="DH108"/>
  <c r="DO107"/>
  <c r="DL107"/>
  <c r="DK107"/>
  <c r="DH107"/>
  <c r="DO106"/>
  <c r="DL106"/>
  <c r="DK106"/>
  <c r="DH106"/>
  <c r="DO105"/>
  <c r="DL105"/>
  <c r="DK105"/>
  <c r="DH105"/>
  <c r="DO104"/>
  <c r="DL104"/>
  <c r="DK104"/>
  <c r="DH104"/>
  <c r="DO103"/>
  <c r="DL103"/>
  <c r="DK103"/>
  <c r="DH103"/>
  <c r="DO102"/>
  <c r="DL102"/>
  <c r="DK102"/>
  <c r="DH102"/>
  <c r="DO101"/>
  <c r="DL101"/>
  <c r="DK101"/>
  <c r="DH101"/>
  <c r="DO100"/>
  <c r="DL100"/>
  <c r="DK100"/>
  <c r="DH100"/>
  <c r="DO99"/>
  <c r="DL99"/>
  <c r="DK99"/>
  <c r="DH99"/>
  <c r="DO98"/>
  <c r="DL98"/>
  <c r="DK98"/>
  <c r="DH98"/>
  <c r="DO97"/>
  <c r="DL97"/>
  <c r="DK97"/>
  <c r="DH97"/>
  <c r="DO96"/>
  <c r="DL96"/>
  <c r="DK96"/>
  <c r="DH96"/>
  <c r="DO95"/>
  <c r="DL95"/>
  <c r="DK95"/>
  <c r="DH95"/>
  <c r="DO94"/>
  <c r="DL94"/>
  <c r="DK94"/>
  <c r="DH94"/>
  <c r="DO93"/>
  <c r="DL93"/>
  <c r="DK93"/>
  <c r="DH93"/>
  <c r="DO92"/>
  <c r="DL92"/>
  <c r="DK92"/>
  <c r="DH92"/>
  <c r="DO91"/>
  <c r="DL91"/>
  <c r="DK91"/>
  <c r="DH91"/>
  <c r="DO90"/>
  <c r="DL90"/>
  <c r="DK90"/>
  <c r="DH90"/>
  <c r="DO89"/>
  <c r="DL89"/>
  <c r="DK89"/>
  <c r="DH89"/>
  <c r="DO88"/>
  <c r="DL88"/>
  <c r="DK88"/>
  <c r="DH88"/>
  <c r="DO87"/>
  <c r="DL87"/>
  <c r="DK87"/>
  <c r="DH87"/>
  <c r="DO86"/>
  <c r="DL86"/>
  <c r="DK86"/>
  <c r="DH86"/>
  <c r="DO85"/>
  <c r="DL85"/>
  <c r="DK85"/>
  <c r="DH85"/>
  <c r="DO84"/>
  <c r="DL84"/>
  <c r="DK84"/>
  <c r="DH84"/>
  <c r="DO83"/>
  <c r="DL83"/>
  <c r="DK83"/>
  <c r="DH83"/>
  <c r="DO82"/>
  <c r="DL82"/>
  <c r="DK82"/>
  <c r="DH82"/>
  <c r="DO81"/>
  <c r="DL81"/>
  <c r="DK81"/>
  <c r="DH81"/>
  <c r="DO80"/>
  <c r="DL80"/>
  <c r="DK80"/>
  <c r="DH80"/>
  <c r="DO79"/>
  <c r="DL79"/>
  <c r="DK79"/>
  <c r="DH79"/>
  <c r="DO78"/>
  <c r="DL78"/>
  <c r="DK78"/>
  <c r="DH78"/>
  <c r="DO77"/>
  <c r="DL77"/>
  <c r="DK77"/>
  <c r="DH77"/>
  <c r="DO76"/>
  <c r="DL76"/>
  <c r="DK76"/>
  <c r="DH76"/>
  <c r="DO75"/>
  <c r="DL75"/>
  <c r="DK75"/>
  <c r="DH75"/>
  <c r="DO74"/>
  <c r="DL74"/>
  <c r="DK74"/>
  <c r="DH74"/>
  <c r="DO73"/>
  <c r="DL73"/>
  <c r="DK73"/>
  <c r="DH73"/>
  <c r="DO72"/>
  <c r="DL72"/>
  <c r="DK72"/>
  <c r="DH72"/>
  <c r="DO71"/>
  <c r="DL71"/>
  <c r="DK71"/>
  <c r="DH71"/>
  <c r="DO70"/>
  <c r="DL70"/>
  <c r="DK70"/>
  <c r="DH70"/>
  <c r="DO69"/>
  <c r="DL69"/>
  <c r="DK69"/>
  <c r="DH69"/>
  <c r="DO68"/>
  <c r="DL68"/>
  <c r="DK68"/>
  <c r="DH68"/>
  <c r="DO67"/>
  <c r="DL67"/>
  <c r="DK67"/>
  <c r="DH67"/>
  <c r="DO66"/>
  <c r="DL66"/>
  <c r="DK66"/>
  <c r="DH66"/>
  <c r="DO65"/>
  <c r="DL65"/>
  <c r="DK65"/>
  <c r="DH65"/>
  <c r="DO64"/>
  <c r="DL64"/>
  <c r="DK64"/>
  <c r="DH64"/>
  <c r="DO63"/>
  <c r="DL63"/>
  <c r="DK63"/>
  <c r="DH63"/>
  <c r="DO62"/>
  <c r="DL62"/>
  <c r="DK62"/>
  <c r="DH62"/>
  <c r="DO61"/>
  <c r="DL61"/>
  <c r="DK61"/>
  <c r="DH61"/>
  <c r="DO60"/>
  <c r="DL60"/>
  <c r="DK60"/>
  <c r="DH60"/>
  <c r="DO59"/>
  <c r="DL59"/>
  <c r="DK59"/>
  <c r="DH59"/>
  <c r="DO58"/>
  <c r="DL58"/>
  <c r="DK58"/>
  <c r="DH58"/>
  <c r="DO57"/>
  <c r="DL57"/>
  <c r="DK57"/>
  <c r="DH57"/>
  <c r="DO56"/>
  <c r="DL56"/>
  <c r="DK56"/>
  <c r="DH56"/>
  <c r="DO55"/>
  <c r="DL55"/>
  <c r="DK55"/>
  <c r="DH55"/>
  <c r="DO54"/>
  <c r="DL54"/>
  <c r="DK54"/>
  <c r="DH54"/>
  <c r="DO53"/>
  <c r="DL53"/>
  <c r="DK53"/>
  <c r="DH53"/>
  <c r="DO52"/>
  <c r="DL52"/>
  <c r="DK52"/>
  <c r="DH52"/>
  <c r="DO51"/>
  <c r="DL51"/>
  <c r="DK51"/>
  <c r="DH51"/>
  <c r="DO50"/>
  <c r="DL50"/>
  <c r="DK50"/>
  <c r="DH50"/>
  <c r="DO49"/>
  <c r="DL49"/>
  <c r="DK49"/>
  <c r="DH49"/>
  <c r="DO48"/>
  <c r="DL48"/>
  <c r="DK48"/>
  <c r="DH48"/>
  <c r="DO47"/>
  <c r="DL47"/>
  <c r="DK47"/>
  <c r="DH47"/>
  <c r="DO46"/>
  <c r="DL46"/>
  <c r="DK46"/>
  <c r="DH46"/>
  <c r="DO45"/>
  <c r="DL45"/>
  <c r="DK45"/>
  <c r="DH45"/>
  <c r="DO44"/>
  <c r="DL44"/>
  <c r="DK44"/>
  <c r="DH44"/>
  <c r="DO43"/>
  <c r="DL43"/>
  <c r="DK43"/>
  <c r="DH43"/>
  <c r="DO42"/>
  <c r="DL42"/>
  <c r="DK42"/>
  <c r="DH42"/>
  <c r="DO41"/>
  <c r="DL41"/>
  <c r="DK41"/>
  <c r="DH41"/>
  <c r="DO40"/>
  <c r="DL40"/>
  <c r="DK40"/>
  <c r="DH40"/>
  <c r="DO39"/>
  <c r="DL39"/>
  <c r="DK39"/>
  <c r="DH39"/>
  <c r="DO38"/>
  <c r="DL38"/>
  <c r="DK38"/>
  <c r="DH38"/>
  <c r="DO37"/>
  <c r="DL37"/>
  <c r="DK37"/>
  <c r="DH37"/>
  <c r="DO36"/>
  <c r="DL36"/>
  <c r="DK36"/>
  <c r="DH36"/>
  <c r="DO35"/>
  <c r="DL35"/>
  <c r="DK35"/>
  <c r="DH35"/>
  <c r="DO34"/>
  <c r="DL34"/>
  <c r="DK34"/>
  <c r="DH34"/>
  <c r="DO33"/>
  <c r="DL33"/>
  <c r="DK33"/>
  <c r="DH33"/>
  <c r="DO32"/>
  <c r="DL32"/>
  <c r="DK32"/>
  <c r="DH32"/>
  <c r="DO31"/>
  <c r="DL31"/>
  <c r="DK31"/>
  <c r="DH31"/>
  <c r="DO30"/>
  <c r="DL30"/>
  <c r="DK30"/>
  <c r="DH30"/>
  <c r="DO29"/>
  <c r="DL29"/>
  <c r="DK29"/>
  <c r="DH29"/>
  <c r="DO28"/>
  <c r="DL28"/>
  <c r="DK28"/>
  <c r="DH28"/>
  <c r="DO27"/>
  <c r="DL27"/>
  <c r="DK27"/>
  <c r="DH27"/>
  <c r="DO26"/>
  <c r="DL26"/>
  <c r="DK26"/>
  <c r="DH26"/>
  <c r="DO25"/>
  <c r="DL25"/>
  <c r="DK25"/>
  <c r="DH25"/>
  <c r="DO24"/>
  <c r="DL24"/>
  <c r="DK24"/>
  <c r="DH24"/>
  <c r="DO23"/>
  <c r="DL23"/>
  <c r="DK23"/>
  <c r="DH23"/>
  <c r="DO22"/>
  <c r="DL22"/>
  <c r="DK22"/>
  <c r="DH22"/>
  <c r="DO21"/>
  <c r="DL21"/>
  <c r="DK21"/>
  <c r="DH21"/>
  <c r="DO20"/>
  <c r="DL20"/>
  <c r="DK20"/>
  <c r="DH20"/>
  <c r="DO19"/>
  <c r="DL19"/>
  <c r="DK19"/>
  <c r="DH19"/>
  <c r="DO18"/>
  <c r="DL18"/>
  <c r="DK18"/>
  <c r="DH18"/>
  <c r="DO17"/>
  <c r="DL17"/>
  <c r="DK17"/>
  <c r="DH17"/>
  <c r="DO16"/>
  <c r="DL16"/>
  <c r="DK16"/>
  <c r="DH16"/>
  <c r="DO15"/>
  <c r="DL15"/>
  <c r="DK15"/>
  <c r="DH15"/>
  <c r="DO14"/>
  <c r="DL14"/>
  <c r="DK14"/>
  <c r="DH14"/>
  <c r="DO13"/>
  <c r="DL13"/>
  <c r="DK13"/>
  <c r="DH13"/>
  <c r="DO12"/>
  <c r="DL12"/>
  <c r="DK12"/>
  <c r="DH12"/>
  <c r="DO11"/>
  <c r="DL11"/>
  <c r="DK11"/>
  <c r="DH11"/>
  <c r="DO10"/>
  <c r="DL10"/>
  <c r="DK10"/>
  <c r="DH10"/>
  <c r="DO9"/>
  <c r="DL9"/>
  <c r="DK9"/>
  <c r="DH9"/>
  <c r="CX108"/>
  <c r="CU108"/>
  <c r="CT108"/>
  <c r="CQ108"/>
  <c r="CX107"/>
  <c r="CU107"/>
  <c r="CT107"/>
  <c r="CQ107"/>
  <c r="CX106"/>
  <c r="CU106"/>
  <c r="CT106"/>
  <c r="CQ106"/>
  <c r="CX105"/>
  <c r="CU105"/>
  <c r="CT105"/>
  <c r="CQ105"/>
  <c r="CX104"/>
  <c r="CU104"/>
  <c r="CT104"/>
  <c r="CQ104"/>
  <c r="CX103"/>
  <c r="CU103"/>
  <c r="CT103"/>
  <c r="CQ103"/>
  <c r="CX102"/>
  <c r="CU102"/>
  <c r="CT102"/>
  <c r="CQ102"/>
  <c r="CX101"/>
  <c r="CU101"/>
  <c r="CT101"/>
  <c r="CQ101"/>
  <c r="CX100"/>
  <c r="CU100"/>
  <c r="CT100"/>
  <c r="CQ100"/>
  <c r="CX99"/>
  <c r="CU99"/>
  <c r="CT99"/>
  <c r="CQ99"/>
  <c r="CX98"/>
  <c r="CU98"/>
  <c r="CT98"/>
  <c r="CQ98"/>
  <c r="CX97"/>
  <c r="CU97"/>
  <c r="CT97"/>
  <c r="CQ97"/>
  <c r="CX96"/>
  <c r="CU96"/>
  <c r="CT96"/>
  <c r="CQ96"/>
  <c r="CX95"/>
  <c r="CU95"/>
  <c r="CT95"/>
  <c r="CQ95"/>
  <c r="CX94"/>
  <c r="CU94"/>
  <c r="CT94"/>
  <c r="CQ94"/>
  <c r="CX93"/>
  <c r="CU93"/>
  <c r="CT93"/>
  <c r="CQ93"/>
  <c r="CX92"/>
  <c r="CU92"/>
  <c r="CT92"/>
  <c r="CQ92"/>
  <c r="CX91"/>
  <c r="CU91"/>
  <c r="CT91"/>
  <c r="CQ91"/>
  <c r="CX90"/>
  <c r="CU90"/>
  <c r="CT90"/>
  <c r="CQ90"/>
  <c r="CX89"/>
  <c r="CU89"/>
  <c r="CT89"/>
  <c r="CQ89"/>
  <c r="CX88"/>
  <c r="CU88"/>
  <c r="CT88"/>
  <c r="CQ88"/>
  <c r="CX87"/>
  <c r="CU87"/>
  <c r="CT87"/>
  <c r="CQ87"/>
  <c r="CX86"/>
  <c r="CU86"/>
  <c r="CT86"/>
  <c r="CQ86"/>
  <c r="CX85"/>
  <c r="CU85"/>
  <c r="CT85"/>
  <c r="CQ85"/>
  <c r="CX84"/>
  <c r="CU84"/>
  <c r="CT84"/>
  <c r="CQ84"/>
  <c r="CX83"/>
  <c r="CU83"/>
  <c r="CT83"/>
  <c r="CQ83"/>
  <c r="CX82"/>
  <c r="CU82"/>
  <c r="CT82"/>
  <c r="CQ82"/>
  <c r="CX81"/>
  <c r="CU81"/>
  <c r="CT81"/>
  <c r="CQ81"/>
  <c r="CX80"/>
  <c r="CU80"/>
  <c r="CT80"/>
  <c r="CQ80"/>
  <c r="CX79"/>
  <c r="CU79"/>
  <c r="CT79"/>
  <c r="CQ79"/>
  <c r="CX78"/>
  <c r="CU78"/>
  <c r="CT78"/>
  <c r="CQ78"/>
  <c r="CX77"/>
  <c r="CU77"/>
  <c r="CT77"/>
  <c r="CQ77"/>
  <c r="CX76"/>
  <c r="CU76"/>
  <c r="CT76"/>
  <c r="CQ76"/>
  <c r="CX75"/>
  <c r="CU75"/>
  <c r="CT75"/>
  <c r="CQ75"/>
  <c r="CX74"/>
  <c r="CU74"/>
  <c r="CT74"/>
  <c r="CQ74"/>
  <c r="CX73"/>
  <c r="CU73"/>
  <c r="CT73"/>
  <c r="CQ73"/>
  <c r="CX72"/>
  <c r="CU72"/>
  <c r="CT72"/>
  <c r="CQ72"/>
  <c r="CX71"/>
  <c r="CU71"/>
  <c r="CT71"/>
  <c r="CQ71"/>
  <c r="CX70"/>
  <c r="CU70"/>
  <c r="CT70"/>
  <c r="CQ70"/>
  <c r="CX69"/>
  <c r="CU69"/>
  <c r="CT69"/>
  <c r="CQ69"/>
  <c r="CX68"/>
  <c r="CU68"/>
  <c r="CT68"/>
  <c r="CQ68"/>
  <c r="CX67"/>
  <c r="CU67"/>
  <c r="CT67"/>
  <c r="CQ67"/>
  <c r="CX66"/>
  <c r="CU66"/>
  <c r="CT66"/>
  <c r="CQ66"/>
  <c r="CX65"/>
  <c r="CU65"/>
  <c r="CT65"/>
  <c r="CQ65"/>
  <c r="CX64"/>
  <c r="CU64"/>
  <c r="CT64"/>
  <c r="CQ64"/>
  <c r="CX63"/>
  <c r="CU63"/>
  <c r="CT63"/>
  <c r="CQ63"/>
  <c r="CX62"/>
  <c r="CU62"/>
  <c r="CT62"/>
  <c r="CQ62"/>
  <c r="CX61"/>
  <c r="CU61"/>
  <c r="CT61"/>
  <c r="CQ61"/>
  <c r="CX60"/>
  <c r="CU60"/>
  <c r="CT60"/>
  <c r="CQ60"/>
  <c r="CX59"/>
  <c r="CU59"/>
  <c r="CT59"/>
  <c r="CQ59"/>
  <c r="CX58"/>
  <c r="CU58"/>
  <c r="CT58"/>
  <c r="CQ58"/>
  <c r="CX57"/>
  <c r="CU57"/>
  <c r="CT57"/>
  <c r="CQ57"/>
  <c r="CX56"/>
  <c r="CU56"/>
  <c r="CT56"/>
  <c r="CQ56"/>
  <c r="CX55"/>
  <c r="CU55"/>
  <c r="CT55"/>
  <c r="CQ55"/>
  <c r="CX54"/>
  <c r="CU54"/>
  <c r="CT54"/>
  <c r="CQ54"/>
  <c r="CX53"/>
  <c r="CU53"/>
  <c r="CT53"/>
  <c r="CQ53"/>
  <c r="CX52"/>
  <c r="CU52"/>
  <c r="CT52"/>
  <c r="CQ52"/>
  <c r="CX51"/>
  <c r="CU51"/>
  <c r="CT51"/>
  <c r="CQ51"/>
  <c r="CX50"/>
  <c r="CU50"/>
  <c r="CT50"/>
  <c r="CQ50"/>
  <c r="CX49"/>
  <c r="CU49"/>
  <c r="CT49"/>
  <c r="CQ49"/>
  <c r="CX48"/>
  <c r="CU48"/>
  <c r="CT48"/>
  <c r="CQ48"/>
  <c r="CX47"/>
  <c r="CU47"/>
  <c r="CT47"/>
  <c r="CQ47"/>
  <c r="CX46"/>
  <c r="CU46"/>
  <c r="CT46"/>
  <c r="CQ46"/>
  <c r="CX45"/>
  <c r="CU45"/>
  <c r="CT45"/>
  <c r="CQ45"/>
  <c r="CX44"/>
  <c r="CU44"/>
  <c r="CT44"/>
  <c r="CQ44"/>
  <c r="CX43"/>
  <c r="CU43"/>
  <c r="CT43"/>
  <c r="CQ43"/>
  <c r="CX42"/>
  <c r="CU42"/>
  <c r="CT42"/>
  <c r="CQ42"/>
  <c r="CX41"/>
  <c r="CU41"/>
  <c r="CT41"/>
  <c r="CQ41"/>
  <c r="CX40"/>
  <c r="CU40"/>
  <c r="CT40"/>
  <c r="CQ40"/>
  <c r="CX39"/>
  <c r="CU39"/>
  <c r="CT39"/>
  <c r="CQ39"/>
  <c r="CX38"/>
  <c r="CU38"/>
  <c r="CT38"/>
  <c r="CQ38"/>
  <c r="CX37"/>
  <c r="CU37"/>
  <c r="CT37"/>
  <c r="CQ37"/>
  <c r="CX36"/>
  <c r="CU36"/>
  <c r="CT36"/>
  <c r="CQ36"/>
  <c r="CX35"/>
  <c r="CU35"/>
  <c r="CT35"/>
  <c r="CQ35"/>
  <c r="CX34"/>
  <c r="CU34"/>
  <c r="CT34"/>
  <c r="CQ34"/>
  <c r="CX33"/>
  <c r="CU33"/>
  <c r="CT33"/>
  <c r="CQ33"/>
  <c r="CX32"/>
  <c r="CU32"/>
  <c r="CT32"/>
  <c r="CQ32"/>
  <c r="CX31"/>
  <c r="CU31"/>
  <c r="CT31"/>
  <c r="CQ31"/>
  <c r="CX30"/>
  <c r="CU30"/>
  <c r="CT30"/>
  <c r="CQ30"/>
  <c r="CX29"/>
  <c r="CU29"/>
  <c r="CT29"/>
  <c r="CQ29"/>
  <c r="CX28"/>
  <c r="CU28"/>
  <c r="CT28"/>
  <c r="CQ28"/>
  <c r="CX27"/>
  <c r="CU27"/>
  <c r="CT27"/>
  <c r="CQ27"/>
  <c r="CX26"/>
  <c r="CU26"/>
  <c r="CT26"/>
  <c r="CQ26"/>
  <c r="CX25"/>
  <c r="CU25"/>
  <c r="CT25"/>
  <c r="CQ25"/>
  <c r="CX24"/>
  <c r="CU24"/>
  <c r="CT24"/>
  <c r="CQ24"/>
  <c r="CX23"/>
  <c r="CU23"/>
  <c r="CT23"/>
  <c r="CQ23"/>
  <c r="CX22"/>
  <c r="CU22"/>
  <c r="CT22"/>
  <c r="CQ22"/>
  <c r="CX21"/>
  <c r="CU21"/>
  <c r="CT21"/>
  <c r="CQ21"/>
  <c r="CX20"/>
  <c r="CU20"/>
  <c r="CT20"/>
  <c r="CQ20"/>
  <c r="CX19"/>
  <c r="CU19"/>
  <c r="CT19"/>
  <c r="CQ19"/>
  <c r="CX18"/>
  <c r="CU18"/>
  <c r="CT18"/>
  <c r="CQ18"/>
  <c r="CX17"/>
  <c r="CU17"/>
  <c r="CT17"/>
  <c r="CQ17"/>
  <c r="CX16"/>
  <c r="CU16"/>
  <c r="CT16"/>
  <c r="CQ16"/>
  <c r="CX15"/>
  <c r="CU15"/>
  <c r="CT15"/>
  <c r="CQ15"/>
  <c r="CX14"/>
  <c r="CU14"/>
  <c r="CT14"/>
  <c r="CQ14"/>
  <c r="CX13"/>
  <c r="CW11" i="19" s="1"/>
  <c r="CT13" i="15"/>
  <c r="CS11" i="19" s="1"/>
  <c r="CQ13" i="15"/>
  <c r="CP11" i="19" s="1"/>
  <c r="CX12" i="15"/>
  <c r="CU12"/>
  <c r="CT12"/>
  <c r="CQ12"/>
  <c r="CX11"/>
  <c r="CU11"/>
  <c r="CT11"/>
  <c r="CQ11"/>
  <c r="CX10"/>
  <c r="CU10"/>
  <c r="CT10"/>
  <c r="CQ10"/>
  <c r="CX9"/>
  <c r="CU9"/>
  <c r="CT9"/>
  <c r="CQ9"/>
  <c r="CG108"/>
  <c r="CD108"/>
  <c r="CC108"/>
  <c r="BZ108"/>
  <c r="CG107"/>
  <c r="CD107"/>
  <c r="CC107"/>
  <c r="BZ107"/>
  <c r="CG106"/>
  <c r="CD106"/>
  <c r="CC106"/>
  <c r="BZ106"/>
  <c r="CG105"/>
  <c r="CD105"/>
  <c r="CC105"/>
  <c r="BZ105"/>
  <c r="CG104"/>
  <c r="CD104"/>
  <c r="CC104"/>
  <c r="BZ104"/>
  <c r="CG103"/>
  <c r="CD103"/>
  <c r="CC103"/>
  <c r="BZ103"/>
  <c r="CG102"/>
  <c r="CD102"/>
  <c r="CC102"/>
  <c r="BZ102"/>
  <c r="CG101"/>
  <c r="CD101"/>
  <c r="CC101"/>
  <c r="BZ101"/>
  <c r="CG100"/>
  <c r="CD100"/>
  <c r="CC100"/>
  <c r="BZ100"/>
  <c r="CG99"/>
  <c r="CD99"/>
  <c r="CC99"/>
  <c r="BZ99"/>
  <c r="CG98"/>
  <c r="CD98"/>
  <c r="CC98"/>
  <c r="BZ98"/>
  <c r="CG97"/>
  <c r="CD97"/>
  <c r="CC97"/>
  <c r="BZ97"/>
  <c r="CG96"/>
  <c r="CD96"/>
  <c r="CC96"/>
  <c r="BZ96"/>
  <c r="CG95"/>
  <c r="CD95"/>
  <c r="CC95"/>
  <c r="BZ95"/>
  <c r="CG94"/>
  <c r="CD94"/>
  <c r="CC94"/>
  <c r="BZ94"/>
  <c r="CG93"/>
  <c r="CD93"/>
  <c r="CC93"/>
  <c r="BZ93"/>
  <c r="CG92"/>
  <c r="CD92"/>
  <c r="CC92"/>
  <c r="BZ92"/>
  <c r="CG91"/>
  <c r="CD91"/>
  <c r="CC91"/>
  <c r="BZ91"/>
  <c r="CG90"/>
  <c r="CD90"/>
  <c r="CC90"/>
  <c r="BZ90"/>
  <c r="CG89"/>
  <c r="CD89"/>
  <c r="CC89"/>
  <c r="BZ89"/>
  <c r="CG88"/>
  <c r="CD88"/>
  <c r="CC88"/>
  <c r="BZ88"/>
  <c r="CG87"/>
  <c r="CD87"/>
  <c r="CC87"/>
  <c r="BZ87"/>
  <c r="CG86"/>
  <c r="CD86"/>
  <c r="CC86"/>
  <c r="BZ86"/>
  <c r="CG85"/>
  <c r="CD85"/>
  <c r="CC85"/>
  <c r="BZ85"/>
  <c r="CG84"/>
  <c r="CD84"/>
  <c r="CC84"/>
  <c r="BZ84"/>
  <c r="CG83"/>
  <c r="CD83"/>
  <c r="CC83"/>
  <c r="BZ83"/>
  <c r="CG82"/>
  <c r="CD82"/>
  <c r="CC82"/>
  <c r="BZ82"/>
  <c r="CG81"/>
  <c r="CD81"/>
  <c r="CC81"/>
  <c r="BZ81"/>
  <c r="CG80"/>
  <c r="CD80"/>
  <c r="CC80"/>
  <c r="BZ80"/>
  <c r="CG79"/>
  <c r="CD79"/>
  <c r="CC79"/>
  <c r="BZ79"/>
  <c r="CG78"/>
  <c r="CD78"/>
  <c r="CC78"/>
  <c r="BZ78"/>
  <c r="CG77"/>
  <c r="CD77"/>
  <c r="CC77"/>
  <c r="BZ77"/>
  <c r="CG76"/>
  <c r="CD76"/>
  <c r="CC76"/>
  <c r="BZ76"/>
  <c r="CG75"/>
  <c r="CD75"/>
  <c r="CC75"/>
  <c r="BZ75"/>
  <c r="CG74"/>
  <c r="CD74"/>
  <c r="CC74"/>
  <c r="BZ74"/>
  <c r="CG73"/>
  <c r="CD73"/>
  <c r="CC73"/>
  <c r="BZ73"/>
  <c r="CG72"/>
  <c r="CD72"/>
  <c r="CC72"/>
  <c r="BZ72"/>
  <c r="CG71"/>
  <c r="CD71"/>
  <c r="CC71"/>
  <c r="BZ71"/>
  <c r="CG70"/>
  <c r="CD70"/>
  <c r="CC70"/>
  <c r="BZ70"/>
  <c r="CG69"/>
  <c r="CD69"/>
  <c r="CC69"/>
  <c r="BZ69"/>
  <c r="CG68"/>
  <c r="CD68"/>
  <c r="CC68"/>
  <c r="BZ68"/>
  <c r="CG67"/>
  <c r="CD67"/>
  <c r="CC67"/>
  <c r="BZ67"/>
  <c r="CG66"/>
  <c r="CD66"/>
  <c r="CC66"/>
  <c r="BZ66"/>
  <c r="CG65"/>
  <c r="CD65"/>
  <c r="CC65"/>
  <c r="BZ65"/>
  <c r="CG64"/>
  <c r="CD64"/>
  <c r="CC64"/>
  <c r="BZ64"/>
  <c r="CG63"/>
  <c r="CD63"/>
  <c r="CC63"/>
  <c r="BZ63"/>
  <c r="CG62"/>
  <c r="CD62"/>
  <c r="CC62"/>
  <c r="BZ62"/>
  <c r="CG61"/>
  <c r="CD61"/>
  <c r="CC61"/>
  <c r="BZ61"/>
  <c r="CG60"/>
  <c r="CD60"/>
  <c r="CC60"/>
  <c r="BZ60"/>
  <c r="CG59"/>
  <c r="CD59"/>
  <c r="CC59"/>
  <c r="BZ59"/>
  <c r="CG58"/>
  <c r="CD58"/>
  <c r="CC58"/>
  <c r="BZ58"/>
  <c r="CG57"/>
  <c r="CD57"/>
  <c r="CC57"/>
  <c r="BZ57"/>
  <c r="CG56"/>
  <c r="CD56"/>
  <c r="CC56"/>
  <c r="BZ56"/>
  <c r="CG55"/>
  <c r="CD55"/>
  <c r="CC55"/>
  <c r="BZ55"/>
  <c r="CG54"/>
  <c r="CD54"/>
  <c r="CC54"/>
  <c r="BZ54"/>
  <c r="CG53"/>
  <c r="CD53"/>
  <c r="CC53"/>
  <c r="BZ53"/>
  <c r="CG52"/>
  <c r="CD52"/>
  <c r="CC52"/>
  <c r="BZ52"/>
  <c r="CG51"/>
  <c r="CD51"/>
  <c r="CC51"/>
  <c r="BZ51"/>
  <c r="CG50"/>
  <c r="CD50"/>
  <c r="CC50"/>
  <c r="BZ50"/>
  <c r="CG49"/>
  <c r="CD49"/>
  <c r="CC49"/>
  <c r="BZ49"/>
  <c r="CG48"/>
  <c r="CD48"/>
  <c r="CC48"/>
  <c r="BZ48"/>
  <c r="CG47"/>
  <c r="CD47"/>
  <c r="CC47"/>
  <c r="BZ47"/>
  <c r="CG46"/>
  <c r="CD46"/>
  <c r="CC46"/>
  <c r="BZ46"/>
  <c r="CG45"/>
  <c r="CD45"/>
  <c r="CC45"/>
  <c r="BZ45"/>
  <c r="CG44"/>
  <c r="CD44"/>
  <c r="CC44"/>
  <c r="BZ44"/>
  <c r="CG43"/>
  <c r="CD43"/>
  <c r="CC43"/>
  <c r="BZ43"/>
  <c r="CG42"/>
  <c r="CD42"/>
  <c r="CC42"/>
  <c r="BZ42"/>
  <c r="CG41"/>
  <c r="CD41"/>
  <c r="CC41"/>
  <c r="BZ41"/>
  <c r="CG40"/>
  <c r="CD40"/>
  <c r="CC40"/>
  <c r="BZ40"/>
  <c r="CG39"/>
  <c r="CD39"/>
  <c r="CC39"/>
  <c r="BZ39"/>
  <c r="CG38"/>
  <c r="CD38"/>
  <c r="CC38"/>
  <c r="BZ38"/>
  <c r="CG37"/>
  <c r="CD37"/>
  <c r="CC37"/>
  <c r="BZ37"/>
  <c r="CG36"/>
  <c r="CD36"/>
  <c r="CC36"/>
  <c r="BZ36"/>
  <c r="CG35"/>
  <c r="CD35"/>
  <c r="CC35"/>
  <c r="BZ35"/>
  <c r="CG34"/>
  <c r="CD34"/>
  <c r="CC34"/>
  <c r="BZ34"/>
  <c r="CG33"/>
  <c r="CD33"/>
  <c r="CC33"/>
  <c r="BZ33"/>
  <c r="CG32"/>
  <c r="CD32"/>
  <c r="CC32"/>
  <c r="BZ32"/>
  <c r="CG31"/>
  <c r="CD31"/>
  <c r="CC31"/>
  <c r="BZ31"/>
  <c r="CG30"/>
  <c r="CD30"/>
  <c r="CC30"/>
  <c r="BZ30"/>
  <c r="CG29"/>
  <c r="CD29"/>
  <c r="CC29"/>
  <c r="BZ29"/>
  <c r="CG28"/>
  <c r="CD28"/>
  <c r="CC28"/>
  <c r="BZ28"/>
  <c r="CG27"/>
  <c r="CD27"/>
  <c r="CC27"/>
  <c r="BZ27"/>
  <c r="CG26"/>
  <c r="CD26"/>
  <c r="CC26"/>
  <c r="BZ26"/>
  <c r="CG25"/>
  <c r="CD25"/>
  <c r="CC25"/>
  <c r="BZ25"/>
  <c r="CG24"/>
  <c r="CD24"/>
  <c r="CC24"/>
  <c r="BZ24"/>
  <c r="CG23"/>
  <c r="CD23"/>
  <c r="CC23"/>
  <c r="BZ23"/>
  <c r="CG22"/>
  <c r="CD22"/>
  <c r="CC22"/>
  <c r="BZ22"/>
  <c r="CG21"/>
  <c r="CD21"/>
  <c r="CC21"/>
  <c r="BZ21"/>
  <c r="CG20"/>
  <c r="CD20"/>
  <c r="CC20"/>
  <c r="BZ20"/>
  <c r="CG19"/>
  <c r="CD19"/>
  <c r="CC19"/>
  <c r="BZ19"/>
  <c r="CG18"/>
  <c r="CD18"/>
  <c r="CC18"/>
  <c r="BZ18"/>
  <c r="CG17"/>
  <c r="CD17"/>
  <c r="CC17"/>
  <c r="BZ17"/>
  <c r="CG16"/>
  <c r="CD16"/>
  <c r="CC16"/>
  <c r="BZ16"/>
  <c r="CG15"/>
  <c r="CD15"/>
  <c r="CC15"/>
  <c r="BZ15"/>
  <c r="CG14"/>
  <c r="CD14"/>
  <c r="CC14"/>
  <c r="BZ14"/>
  <c r="CG13"/>
  <c r="CF11" i="19" s="1"/>
  <c r="CC13" i="15"/>
  <c r="CB11" i="19" s="1"/>
  <c r="BZ13" i="15"/>
  <c r="BY11" i="19" s="1"/>
  <c r="CG12" i="15"/>
  <c r="CD12"/>
  <c r="CC12"/>
  <c r="BZ12"/>
  <c r="CG11"/>
  <c r="CC11"/>
  <c r="CD11" s="1"/>
  <c r="BZ11"/>
  <c r="CG10"/>
  <c r="CD10"/>
  <c r="CC10"/>
  <c r="BZ10"/>
  <c r="CG9"/>
  <c r="CD9"/>
  <c r="CC9"/>
  <c r="BZ9"/>
  <c r="BP108"/>
  <c r="BM108"/>
  <c r="BL108"/>
  <c r="BI108"/>
  <c r="BP107"/>
  <c r="BM107"/>
  <c r="BL107"/>
  <c r="BI107"/>
  <c r="BP106"/>
  <c r="BM106"/>
  <c r="BL106"/>
  <c r="BI106"/>
  <c r="BP105"/>
  <c r="BM105"/>
  <c r="BL105"/>
  <c r="BI105"/>
  <c r="BP104"/>
  <c r="BM104"/>
  <c r="BL104"/>
  <c r="BI104"/>
  <c r="BP103"/>
  <c r="BM103"/>
  <c r="BL103"/>
  <c r="BI103"/>
  <c r="BP102"/>
  <c r="BM102"/>
  <c r="BL102"/>
  <c r="BI102"/>
  <c r="BP101"/>
  <c r="BM101"/>
  <c r="BL101"/>
  <c r="BI101"/>
  <c r="BP100"/>
  <c r="BM100"/>
  <c r="BL100"/>
  <c r="BI100"/>
  <c r="BP99"/>
  <c r="BM99"/>
  <c r="BL99"/>
  <c r="BI99"/>
  <c r="BP98"/>
  <c r="BM98"/>
  <c r="BL98"/>
  <c r="BI98"/>
  <c r="BP97"/>
  <c r="BM97"/>
  <c r="BL97"/>
  <c r="BI97"/>
  <c r="BP96"/>
  <c r="BM96"/>
  <c r="BL96"/>
  <c r="BI96"/>
  <c r="BP95"/>
  <c r="BM95"/>
  <c r="BL95"/>
  <c r="BI95"/>
  <c r="BP94"/>
  <c r="BM94"/>
  <c r="BL94"/>
  <c r="BI94"/>
  <c r="BP93"/>
  <c r="BM93"/>
  <c r="BL93"/>
  <c r="BI93"/>
  <c r="BP92"/>
  <c r="BM92"/>
  <c r="BL92"/>
  <c r="BI92"/>
  <c r="BP91"/>
  <c r="BM91"/>
  <c r="BL91"/>
  <c r="BI91"/>
  <c r="BP90"/>
  <c r="BM90"/>
  <c r="BL90"/>
  <c r="BI90"/>
  <c r="BP89"/>
  <c r="BM89"/>
  <c r="BL89"/>
  <c r="BI89"/>
  <c r="BP88"/>
  <c r="BM88"/>
  <c r="BL88"/>
  <c r="BI88"/>
  <c r="BP87"/>
  <c r="BM87"/>
  <c r="BL87"/>
  <c r="BI87"/>
  <c r="BP86"/>
  <c r="BM86"/>
  <c r="BL86"/>
  <c r="BI86"/>
  <c r="BP85"/>
  <c r="BM85"/>
  <c r="BL85"/>
  <c r="BI85"/>
  <c r="BP84"/>
  <c r="BM84"/>
  <c r="BL84"/>
  <c r="BI84"/>
  <c r="BP83"/>
  <c r="BM83"/>
  <c r="BL83"/>
  <c r="BI83"/>
  <c r="BP82"/>
  <c r="BM82"/>
  <c r="BL82"/>
  <c r="BI82"/>
  <c r="BP81"/>
  <c r="BM81"/>
  <c r="BL81"/>
  <c r="BI81"/>
  <c r="BP80"/>
  <c r="BM80"/>
  <c r="BL80"/>
  <c r="BI80"/>
  <c r="BP79"/>
  <c r="BM79"/>
  <c r="BL79"/>
  <c r="BI79"/>
  <c r="BP78"/>
  <c r="BM78"/>
  <c r="BL78"/>
  <c r="BI78"/>
  <c r="BP77"/>
  <c r="BM77"/>
  <c r="BL77"/>
  <c r="BI77"/>
  <c r="BP76"/>
  <c r="BM76"/>
  <c r="BL76"/>
  <c r="BI76"/>
  <c r="BP75"/>
  <c r="BM75"/>
  <c r="BL75"/>
  <c r="BI75"/>
  <c r="BP74"/>
  <c r="BM74"/>
  <c r="BL74"/>
  <c r="BI74"/>
  <c r="BP73"/>
  <c r="BM73"/>
  <c r="BL73"/>
  <c r="BI73"/>
  <c r="BP72"/>
  <c r="BM72"/>
  <c r="BL72"/>
  <c r="BI72"/>
  <c r="BP71"/>
  <c r="BM71"/>
  <c r="BL71"/>
  <c r="BI71"/>
  <c r="BP70"/>
  <c r="BM70"/>
  <c r="BL70"/>
  <c r="BI70"/>
  <c r="BP69"/>
  <c r="BM69"/>
  <c r="BL69"/>
  <c r="BI69"/>
  <c r="BP68"/>
  <c r="BM68"/>
  <c r="BL68"/>
  <c r="BI68"/>
  <c r="BP67"/>
  <c r="BM67"/>
  <c r="BL67"/>
  <c r="BI67"/>
  <c r="BP66"/>
  <c r="BM66"/>
  <c r="BL66"/>
  <c r="BI66"/>
  <c r="BP65"/>
  <c r="BM65"/>
  <c r="BL65"/>
  <c r="BI65"/>
  <c r="BP64"/>
  <c r="BM64"/>
  <c r="BL64"/>
  <c r="BI64"/>
  <c r="BP63"/>
  <c r="BM63"/>
  <c r="BL63"/>
  <c r="BI63"/>
  <c r="BP62"/>
  <c r="BM62"/>
  <c r="BL62"/>
  <c r="BI62"/>
  <c r="BP61"/>
  <c r="BM61"/>
  <c r="BL61"/>
  <c r="BI61"/>
  <c r="BP60"/>
  <c r="BM60"/>
  <c r="BL60"/>
  <c r="BI60"/>
  <c r="BP59"/>
  <c r="BM59"/>
  <c r="BL59"/>
  <c r="BI59"/>
  <c r="BP58"/>
  <c r="BM58"/>
  <c r="BL58"/>
  <c r="BI58"/>
  <c r="BP57"/>
  <c r="BM57"/>
  <c r="BL57"/>
  <c r="BI57"/>
  <c r="BP56"/>
  <c r="BM56"/>
  <c r="BL56"/>
  <c r="BI56"/>
  <c r="BP55"/>
  <c r="BM55"/>
  <c r="BL55"/>
  <c r="BI55"/>
  <c r="BP54"/>
  <c r="BM54"/>
  <c r="BL54"/>
  <c r="BI54"/>
  <c r="BP53"/>
  <c r="BM53"/>
  <c r="BL53"/>
  <c r="BI53"/>
  <c r="BP52"/>
  <c r="BM52"/>
  <c r="BL52"/>
  <c r="BI52"/>
  <c r="BP51"/>
  <c r="BM51"/>
  <c r="BL51"/>
  <c r="BI51"/>
  <c r="BP50"/>
  <c r="BM50"/>
  <c r="BL50"/>
  <c r="BI50"/>
  <c r="BP49"/>
  <c r="BM49"/>
  <c r="BL49"/>
  <c r="BI49"/>
  <c r="BP48"/>
  <c r="BM48"/>
  <c r="BL48"/>
  <c r="BI48"/>
  <c r="BP47"/>
  <c r="BM47"/>
  <c r="BL47"/>
  <c r="BI47"/>
  <c r="BP46"/>
  <c r="BM46"/>
  <c r="BL46"/>
  <c r="BI46"/>
  <c r="BP45"/>
  <c r="BM45"/>
  <c r="BL45"/>
  <c r="BI45"/>
  <c r="BP44"/>
  <c r="BM44"/>
  <c r="BL44"/>
  <c r="BI44"/>
  <c r="BP43"/>
  <c r="BM43"/>
  <c r="BL43"/>
  <c r="BI43"/>
  <c r="BP42"/>
  <c r="BM42"/>
  <c r="BL42"/>
  <c r="BI42"/>
  <c r="BP41"/>
  <c r="BM41"/>
  <c r="BL41"/>
  <c r="BI41"/>
  <c r="BP40"/>
  <c r="BM40"/>
  <c r="BL40"/>
  <c r="BI40"/>
  <c r="BP39"/>
  <c r="BM39"/>
  <c r="BL39"/>
  <c r="BI39"/>
  <c r="BP38"/>
  <c r="BM38"/>
  <c r="BL38"/>
  <c r="BI38"/>
  <c r="BP37"/>
  <c r="BM37"/>
  <c r="BL37"/>
  <c r="BI37"/>
  <c r="BP36"/>
  <c r="BM36"/>
  <c r="BL36"/>
  <c r="BI36"/>
  <c r="BP35"/>
  <c r="BM35"/>
  <c r="BL35"/>
  <c r="BI35"/>
  <c r="BP34"/>
  <c r="BM34"/>
  <c r="BL34"/>
  <c r="BI34"/>
  <c r="BP33"/>
  <c r="BM33"/>
  <c r="BL33"/>
  <c r="BI33"/>
  <c r="BP32"/>
  <c r="BM32"/>
  <c r="BL32"/>
  <c r="BI32"/>
  <c r="BP31"/>
  <c r="BM31"/>
  <c r="BL31"/>
  <c r="BI31"/>
  <c r="BP30"/>
  <c r="BM30"/>
  <c r="BL30"/>
  <c r="BI30"/>
  <c r="BP29"/>
  <c r="BM29"/>
  <c r="BL29"/>
  <c r="BI29"/>
  <c r="BP28"/>
  <c r="BM28"/>
  <c r="BL28"/>
  <c r="BI28"/>
  <c r="BP27"/>
  <c r="BM27"/>
  <c r="BL27"/>
  <c r="BI27"/>
  <c r="BP26"/>
  <c r="BM26"/>
  <c r="BL26"/>
  <c r="BI26"/>
  <c r="BP25"/>
  <c r="BM25"/>
  <c r="BL25"/>
  <c r="BI25"/>
  <c r="BP24"/>
  <c r="BM24"/>
  <c r="BL24"/>
  <c r="BI24"/>
  <c r="BP23"/>
  <c r="BM23"/>
  <c r="BL23"/>
  <c r="BI23"/>
  <c r="BP22"/>
  <c r="BM22"/>
  <c r="BL22"/>
  <c r="BI22"/>
  <c r="BP21"/>
  <c r="BM21"/>
  <c r="BL21"/>
  <c r="BI21"/>
  <c r="BP20"/>
  <c r="BM20"/>
  <c r="BL20"/>
  <c r="BI20"/>
  <c r="BP19"/>
  <c r="BM19"/>
  <c r="BL19"/>
  <c r="BI19"/>
  <c r="BP18"/>
  <c r="BM18"/>
  <c r="BL18"/>
  <c r="BI18"/>
  <c r="BP17"/>
  <c r="BM17"/>
  <c r="BL17"/>
  <c r="BI17"/>
  <c r="BP16"/>
  <c r="BM16"/>
  <c r="BL16"/>
  <c r="BI16"/>
  <c r="BP15"/>
  <c r="BM15"/>
  <c r="BL15"/>
  <c r="BI15"/>
  <c r="BP14"/>
  <c r="BM14"/>
  <c r="BL14"/>
  <c r="BI14"/>
  <c r="BP13"/>
  <c r="BM13"/>
  <c r="BL13"/>
  <c r="BI13"/>
  <c r="BP12"/>
  <c r="BM12"/>
  <c r="BL12"/>
  <c r="BI12"/>
  <c r="BP11"/>
  <c r="BM11"/>
  <c r="BL11"/>
  <c r="BI11"/>
  <c r="BP10"/>
  <c r="BM10"/>
  <c r="BL10"/>
  <c r="BI10"/>
  <c r="BP9"/>
  <c r="BM9"/>
  <c r="BL9"/>
  <c r="BI9"/>
  <c r="AY108"/>
  <c r="AU108"/>
  <c r="AR108"/>
  <c r="AY107"/>
  <c r="AU107"/>
  <c r="AR107"/>
  <c r="AY106"/>
  <c r="AU106"/>
  <c r="AR106"/>
  <c r="AV106" s="1"/>
  <c r="AY105"/>
  <c r="AU105"/>
  <c r="AR105"/>
  <c r="AY104"/>
  <c r="AU104"/>
  <c r="AR104"/>
  <c r="AV104" s="1"/>
  <c r="AY103"/>
  <c r="AU103"/>
  <c r="AR103"/>
  <c r="AY102"/>
  <c r="AU102"/>
  <c r="AR102"/>
  <c r="AV102" s="1"/>
  <c r="AY101"/>
  <c r="AU101"/>
  <c r="AR101"/>
  <c r="AY100"/>
  <c r="AU100"/>
  <c r="AR100"/>
  <c r="AV100" s="1"/>
  <c r="AY99"/>
  <c r="AU99"/>
  <c r="AR99"/>
  <c r="AY98"/>
  <c r="AU98"/>
  <c r="AR98"/>
  <c r="AV98" s="1"/>
  <c r="AY97"/>
  <c r="AU97"/>
  <c r="AR97"/>
  <c r="AY96"/>
  <c r="AU96"/>
  <c r="AR96"/>
  <c r="AV96" s="1"/>
  <c r="AY95"/>
  <c r="AU95"/>
  <c r="AR95"/>
  <c r="AY94"/>
  <c r="AU94"/>
  <c r="AR94"/>
  <c r="AV94" s="1"/>
  <c r="AY93"/>
  <c r="AU93"/>
  <c r="AR93"/>
  <c r="AY92"/>
  <c r="AU92"/>
  <c r="AR92"/>
  <c r="AV92" s="1"/>
  <c r="AY91"/>
  <c r="AU91"/>
  <c r="AR91"/>
  <c r="AY90"/>
  <c r="AU90"/>
  <c r="AR90"/>
  <c r="AV90" s="1"/>
  <c r="AY89"/>
  <c r="AU89"/>
  <c r="AR89"/>
  <c r="AY88"/>
  <c r="AU88"/>
  <c r="AR88"/>
  <c r="AV88" s="1"/>
  <c r="AY87"/>
  <c r="AU87"/>
  <c r="AR87"/>
  <c r="AY86"/>
  <c r="AU86"/>
  <c r="AV86" s="1"/>
  <c r="AR86"/>
  <c r="AY85"/>
  <c r="AU85"/>
  <c r="AV85" s="1"/>
  <c r="AR85"/>
  <c r="AY84"/>
  <c r="AU84"/>
  <c r="AV84" s="1"/>
  <c r="AR84"/>
  <c r="AY83"/>
  <c r="AU83"/>
  <c r="AV83" s="1"/>
  <c r="AR83"/>
  <c r="AY82"/>
  <c r="AU82"/>
  <c r="AV82" s="1"/>
  <c r="AR82"/>
  <c r="AY81"/>
  <c r="AU81"/>
  <c r="AV81" s="1"/>
  <c r="AR81"/>
  <c r="AY80"/>
  <c r="AU80"/>
  <c r="AV80" s="1"/>
  <c r="AR80"/>
  <c r="AY79"/>
  <c r="AU79"/>
  <c r="AV79" s="1"/>
  <c r="AR79"/>
  <c r="AY78"/>
  <c r="AU78"/>
  <c r="AV78" s="1"/>
  <c r="AR78"/>
  <c r="AY77"/>
  <c r="AU77"/>
  <c r="AV77" s="1"/>
  <c r="AR77"/>
  <c r="AY76"/>
  <c r="AU76"/>
  <c r="AR76"/>
  <c r="AV76" s="1"/>
  <c r="AY75"/>
  <c r="AU75"/>
  <c r="AR75"/>
  <c r="AV75" s="1"/>
  <c r="AY74"/>
  <c r="AU74"/>
  <c r="AR74"/>
  <c r="AV74" s="1"/>
  <c r="AY73"/>
  <c r="AU73"/>
  <c r="AR73"/>
  <c r="AY72"/>
  <c r="AU72"/>
  <c r="AR72"/>
  <c r="AV72" s="1"/>
  <c r="AY71"/>
  <c r="AU71"/>
  <c r="AV71" s="1"/>
  <c r="AR71"/>
  <c r="AY70"/>
  <c r="AU70"/>
  <c r="AV70" s="1"/>
  <c r="AR70"/>
  <c r="AY69"/>
  <c r="AU69"/>
  <c r="AV69" s="1"/>
  <c r="AR69"/>
  <c r="AY68"/>
  <c r="AU68"/>
  <c r="AV68" s="1"/>
  <c r="AR68"/>
  <c r="AY67"/>
  <c r="AU67"/>
  <c r="AV67" s="1"/>
  <c r="AR67"/>
  <c r="AY66"/>
  <c r="AU66"/>
  <c r="AR66"/>
  <c r="AV66" s="1"/>
  <c r="AY65"/>
  <c r="AU65"/>
  <c r="AR65"/>
  <c r="AV65" s="1"/>
  <c r="AY64"/>
  <c r="AU64"/>
  <c r="AR64"/>
  <c r="AY63"/>
  <c r="AU63"/>
  <c r="AR63"/>
  <c r="AV63" s="1"/>
  <c r="AY62"/>
  <c r="AU62"/>
  <c r="AR62"/>
  <c r="AV62" s="1"/>
  <c r="AY61"/>
  <c r="AU61"/>
  <c r="AR61"/>
  <c r="AV61" s="1"/>
  <c r="AY60"/>
  <c r="AU60"/>
  <c r="AR60"/>
  <c r="AY59"/>
  <c r="AU59"/>
  <c r="AR59"/>
  <c r="AV59" s="1"/>
  <c r="AY58"/>
  <c r="AU58"/>
  <c r="AR58"/>
  <c r="AV58" s="1"/>
  <c r="AY57"/>
  <c r="AU57"/>
  <c r="AR57"/>
  <c r="AV57" s="1"/>
  <c r="AY56"/>
  <c r="AU56"/>
  <c r="AR56"/>
  <c r="AY55"/>
  <c r="AU55"/>
  <c r="AR55"/>
  <c r="AV55" s="1"/>
  <c r="AY54"/>
  <c r="AU54"/>
  <c r="AR54"/>
  <c r="AV54" s="1"/>
  <c r="AY53"/>
  <c r="AU53"/>
  <c r="AR53"/>
  <c r="AV53" s="1"/>
  <c r="AY52"/>
  <c r="AU52"/>
  <c r="AR52"/>
  <c r="AY51"/>
  <c r="AU51"/>
  <c r="AR51"/>
  <c r="AV51" s="1"/>
  <c r="AY50"/>
  <c r="AU50"/>
  <c r="AR50"/>
  <c r="AV50" s="1"/>
  <c r="AY49"/>
  <c r="AU49"/>
  <c r="AR49"/>
  <c r="AV49" s="1"/>
  <c r="AY48"/>
  <c r="AU48"/>
  <c r="AR48"/>
  <c r="AY47"/>
  <c r="AU47"/>
  <c r="AR47"/>
  <c r="AV47" s="1"/>
  <c r="AY46"/>
  <c r="AU46"/>
  <c r="AR46"/>
  <c r="AV46" s="1"/>
  <c r="AY45"/>
  <c r="AU45"/>
  <c r="AR45"/>
  <c r="AV45" s="1"/>
  <c r="AY44"/>
  <c r="AU44"/>
  <c r="AR44"/>
  <c r="AY43"/>
  <c r="AU43"/>
  <c r="AR43"/>
  <c r="AV43" s="1"/>
  <c r="AY42"/>
  <c r="AU42"/>
  <c r="AR42"/>
  <c r="AV42" s="1"/>
  <c r="AY41"/>
  <c r="AU41"/>
  <c r="AR41"/>
  <c r="AV41" s="1"/>
  <c r="AY40"/>
  <c r="AU40"/>
  <c r="AR40"/>
  <c r="AY39"/>
  <c r="AU39"/>
  <c r="AR39"/>
  <c r="AV39" s="1"/>
  <c r="AY38"/>
  <c r="AU38"/>
  <c r="AR38"/>
  <c r="AV38" s="1"/>
  <c r="AY37"/>
  <c r="AU37"/>
  <c r="AR37"/>
  <c r="AV37" s="1"/>
  <c r="AY36"/>
  <c r="AU36"/>
  <c r="AR36"/>
  <c r="AY35"/>
  <c r="AU35"/>
  <c r="AR35"/>
  <c r="AV35" s="1"/>
  <c r="AY34"/>
  <c r="AU34"/>
  <c r="AR34"/>
  <c r="AV34" s="1"/>
  <c r="AY33"/>
  <c r="AU33"/>
  <c r="AR33"/>
  <c r="AV33" s="1"/>
  <c r="AY32"/>
  <c r="AU32"/>
  <c r="AR32"/>
  <c r="AY31"/>
  <c r="AU31"/>
  <c r="AR31"/>
  <c r="AV31" s="1"/>
  <c r="AY30"/>
  <c r="AU30"/>
  <c r="AR30"/>
  <c r="AV30" s="1"/>
  <c r="AY29"/>
  <c r="AU29"/>
  <c r="AR29"/>
  <c r="AV29" s="1"/>
  <c r="AY28"/>
  <c r="AU28"/>
  <c r="AR28"/>
  <c r="AY27"/>
  <c r="AU27"/>
  <c r="AR27"/>
  <c r="AV27" s="1"/>
  <c r="AY26"/>
  <c r="AU26"/>
  <c r="AR26"/>
  <c r="AY25"/>
  <c r="AU25"/>
  <c r="AR25"/>
  <c r="AV25" s="1"/>
  <c r="AY24"/>
  <c r="AU24"/>
  <c r="AR24"/>
  <c r="AY23"/>
  <c r="AU23"/>
  <c r="AR23"/>
  <c r="AV23" s="1"/>
  <c r="AY22"/>
  <c r="AU22"/>
  <c r="AR22"/>
  <c r="AY21"/>
  <c r="AU21"/>
  <c r="AR21"/>
  <c r="AV21" s="1"/>
  <c r="AY20"/>
  <c r="AU20"/>
  <c r="AR20"/>
  <c r="AY19"/>
  <c r="AU19"/>
  <c r="AR19"/>
  <c r="AV19" s="1"/>
  <c r="AY18"/>
  <c r="AU18"/>
  <c r="AR18"/>
  <c r="AY17"/>
  <c r="AU17"/>
  <c r="AR17"/>
  <c r="AV17" s="1"/>
  <c r="AY16"/>
  <c r="AU16"/>
  <c r="AR16"/>
  <c r="AY15"/>
  <c r="AU15"/>
  <c r="AR15"/>
  <c r="AV15" s="1"/>
  <c r="AY14"/>
  <c r="AU14"/>
  <c r="AV14" s="1"/>
  <c r="AR14"/>
  <c r="AY13"/>
  <c r="AX11" i="19" s="1"/>
  <c r="AU13" i="15"/>
  <c r="AT11" i="19" s="1"/>
  <c r="AR13" i="15"/>
  <c r="AY12"/>
  <c r="AV12"/>
  <c r="AU12"/>
  <c r="AR12"/>
  <c r="AY11"/>
  <c r="AU11"/>
  <c r="AV11" s="1"/>
  <c r="AR11"/>
  <c r="AY10"/>
  <c r="AV10"/>
  <c r="AU10"/>
  <c r="AR10"/>
  <c r="AY9"/>
  <c r="AU9"/>
  <c r="AT7" i="19" s="1"/>
  <c r="AR9" i="15"/>
  <c r="H139" i="31" l="1"/>
  <c r="O136"/>
  <c r="O140"/>
  <c r="M140"/>
  <c r="I136"/>
  <c r="K136"/>
  <c r="K140"/>
  <c r="I140"/>
  <c r="I138"/>
  <c r="K138"/>
  <c r="O134"/>
  <c r="M134"/>
  <c r="I139"/>
  <c r="K139"/>
  <c r="K134"/>
  <c r="I134"/>
  <c r="K135"/>
  <c r="I135"/>
  <c r="F186"/>
  <c r="I186" s="1"/>
  <c r="X177"/>
  <c r="X175"/>
  <c r="Z178"/>
  <c r="I181"/>
  <c r="Z176"/>
  <c r="Y176"/>
  <c r="J176" s="1"/>
  <c r="AA179"/>
  <c r="N179" s="1"/>
  <c r="Z179"/>
  <c r="F175"/>
  <c r="E177"/>
  <c r="X176"/>
  <c r="F181"/>
  <c r="Q176"/>
  <c r="G177"/>
  <c r="Y178"/>
  <c r="J178" s="1"/>
  <c r="F174"/>
  <c r="AA175"/>
  <c r="N175" s="1"/>
  <c r="X173"/>
  <c r="F179"/>
  <c r="Y175"/>
  <c r="J175" s="1"/>
  <c r="AA176"/>
  <c r="N176" s="1"/>
  <c r="X178"/>
  <c r="F178"/>
  <c r="Z175"/>
  <c r="G176"/>
  <c r="Q179"/>
  <c r="X174"/>
  <c r="E175"/>
  <c r="F173"/>
  <c r="G175"/>
  <c r="G178"/>
  <c r="Q175"/>
  <c r="Y179"/>
  <c r="J179" s="1"/>
  <c r="Z173"/>
  <c r="F185"/>
  <c r="I185" s="1"/>
  <c r="F176"/>
  <c r="E176"/>
  <c r="G173"/>
  <c r="G179"/>
  <c r="E174"/>
  <c r="F177"/>
  <c r="AA177"/>
  <c r="N177" s="1"/>
  <c r="Z177"/>
  <c r="X179"/>
  <c r="Q173"/>
  <c r="F187"/>
  <c r="I187" s="1"/>
  <c r="Q177"/>
  <c r="AA178"/>
  <c r="N178" s="1"/>
  <c r="Q174"/>
  <c r="F188"/>
  <c r="I188" s="1"/>
  <c r="E178"/>
  <c r="Z174"/>
  <c r="G174"/>
  <c r="J213"/>
  <c r="A235"/>
  <c r="C213"/>
  <c r="N224"/>
  <c r="J212"/>
  <c r="N222"/>
  <c r="N221"/>
  <c r="C212"/>
  <c r="I208"/>
  <c r="AB217"/>
  <c r="C217" s="1"/>
  <c r="P222"/>
  <c r="I207"/>
  <c r="AB218"/>
  <c r="C218" s="1"/>
  <c r="AB215"/>
  <c r="C215" s="1"/>
  <c r="I205"/>
  <c r="AB216"/>
  <c r="C216" s="1"/>
  <c r="I204"/>
  <c r="I203"/>
  <c r="AB214"/>
  <c r="C214" s="1"/>
  <c r="I206"/>
  <c r="L200"/>
  <c r="F212" s="1"/>
  <c r="H136"/>
  <c r="H138"/>
  <c r="H140"/>
  <c r="H135"/>
  <c r="O138"/>
  <c r="M137"/>
  <c r="O137"/>
  <c r="I137"/>
  <c r="K137"/>
  <c r="M139"/>
  <c r="O139"/>
  <c r="H137"/>
  <c r="H134"/>
  <c r="P21"/>
  <c r="L20"/>
  <c r="P20" s="1"/>
  <c r="L18"/>
  <c r="P18" s="1"/>
  <c r="L22"/>
  <c r="P22" s="1"/>
  <c r="L17"/>
  <c r="P17" s="1"/>
  <c r="L23"/>
  <c r="P23" s="1"/>
  <c r="L19"/>
  <c r="P19" s="1"/>
  <c r="AV13" i="15"/>
  <c r="AU11" i="19" s="1"/>
  <c r="CU13" i="15"/>
  <c r="CT11" i="19" s="1"/>
  <c r="CD13" i="15"/>
  <c r="CC11" i="19" s="1"/>
  <c r="AU7"/>
  <c r="AV16" i="15"/>
  <c r="AV20"/>
  <c r="AV24"/>
  <c r="AV28"/>
  <c r="AV32"/>
  <c r="AV36"/>
  <c r="AV40"/>
  <c r="AV44"/>
  <c r="AV48"/>
  <c r="AV52"/>
  <c r="AV56"/>
  <c r="AV60"/>
  <c r="AV64"/>
  <c r="AV73"/>
  <c r="AV87"/>
  <c r="AV91"/>
  <c r="AV95"/>
  <c r="AV99"/>
  <c r="AV103"/>
  <c r="AV107"/>
  <c r="AV108"/>
  <c r="AV18"/>
  <c r="AV22"/>
  <c r="AV26"/>
  <c r="AV89"/>
  <c r="AV93"/>
  <c r="AV97"/>
  <c r="AV101"/>
  <c r="AV105"/>
  <c r="FT12"/>
  <c r="O142" i="31" s="1"/>
  <c r="AI7" i="15"/>
  <c r="FC108"/>
  <c r="EX108"/>
  <c r="EZ108" s="1"/>
  <c r="FD108" s="1"/>
  <c r="EW108"/>
  <c r="FC107"/>
  <c r="EW107"/>
  <c r="EX107" s="1"/>
  <c r="EZ107" s="1"/>
  <c r="FD107" s="1"/>
  <c r="FC106"/>
  <c r="EX106"/>
  <c r="EZ106" s="1"/>
  <c r="FD106" s="1"/>
  <c r="EW106"/>
  <c r="FC105"/>
  <c r="EW105"/>
  <c r="EX105" s="1"/>
  <c r="EZ105" s="1"/>
  <c r="FD105" s="1"/>
  <c r="FC104"/>
  <c r="EX104"/>
  <c r="EZ104" s="1"/>
  <c r="FD104" s="1"/>
  <c r="EW104"/>
  <c r="FC103"/>
  <c r="EW103"/>
  <c r="EX103" s="1"/>
  <c r="EZ103" s="1"/>
  <c r="FD103" s="1"/>
  <c r="FC102"/>
  <c r="EX102"/>
  <c r="EZ102" s="1"/>
  <c r="FD102" s="1"/>
  <c r="EW102"/>
  <c r="FC101"/>
  <c r="EW101"/>
  <c r="EX101" s="1"/>
  <c r="EZ101" s="1"/>
  <c r="FD101" s="1"/>
  <c r="FC100"/>
  <c r="EX100"/>
  <c r="EZ100" s="1"/>
  <c r="FD100" s="1"/>
  <c r="EW100"/>
  <c r="FC99"/>
  <c r="EW99"/>
  <c r="EX99" s="1"/>
  <c r="EZ99" s="1"/>
  <c r="FD99" s="1"/>
  <c r="FC98"/>
  <c r="EX98"/>
  <c r="EZ98" s="1"/>
  <c r="FD98" s="1"/>
  <c r="EW98"/>
  <c r="FC97"/>
  <c r="EW97"/>
  <c r="EX97" s="1"/>
  <c r="EZ97" s="1"/>
  <c r="FD97" s="1"/>
  <c r="FC96"/>
  <c r="EX96"/>
  <c r="EZ96" s="1"/>
  <c r="FD96" s="1"/>
  <c r="EW96"/>
  <c r="FC95"/>
  <c r="EW95"/>
  <c r="EX95" s="1"/>
  <c r="EZ95" s="1"/>
  <c r="FD95" s="1"/>
  <c r="FC94"/>
  <c r="EX94"/>
  <c r="EZ94" s="1"/>
  <c r="FD94" s="1"/>
  <c r="EW94"/>
  <c r="FC93"/>
  <c r="EW93"/>
  <c r="EX93" s="1"/>
  <c r="EZ93" s="1"/>
  <c r="FD93" s="1"/>
  <c r="FC92"/>
  <c r="EX92"/>
  <c r="EZ92" s="1"/>
  <c r="FD92" s="1"/>
  <c r="EW92"/>
  <c r="FC91"/>
  <c r="EW91"/>
  <c r="EX91" s="1"/>
  <c r="EZ91" s="1"/>
  <c r="FD91" s="1"/>
  <c r="FC90"/>
  <c r="EX90"/>
  <c r="EZ90" s="1"/>
  <c r="FD90" s="1"/>
  <c r="EW90"/>
  <c r="FC89"/>
  <c r="EW89"/>
  <c r="EX89" s="1"/>
  <c r="EZ89" s="1"/>
  <c r="FD89" s="1"/>
  <c r="FC88"/>
  <c r="EX88"/>
  <c r="EZ88" s="1"/>
  <c r="FD88" s="1"/>
  <c r="EW88"/>
  <c r="FC87"/>
  <c r="EW87"/>
  <c r="EX87" s="1"/>
  <c r="EZ87" s="1"/>
  <c r="FD87" s="1"/>
  <c r="FC86"/>
  <c r="EX86"/>
  <c r="EZ86" s="1"/>
  <c r="FD86" s="1"/>
  <c r="EW86"/>
  <c r="FC85"/>
  <c r="EW85"/>
  <c r="EX85" s="1"/>
  <c r="EZ85" s="1"/>
  <c r="FD85" s="1"/>
  <c r="FC84"/>
  <c r="EX84"/>
  <c r="EZ84" s="1"/>
  <c r="FD84" s="1"/>
  <c r="EW84"/>
  <c r="FC83"/>
  <c r="EW83"/>
  <c r="EX83" s="1"/>
  <c r="EZ83" s="1"/>
  <c r="FD83" s="1"/>
  <c r="FC82"/>
  <c r="EX82"/>
  <c r="EZ82" s="1"/>
  <c r="FD82" s="1"/>
  <c r="EW82"/>
  <c r="FC81"/>
  <c r="EW81"/>
  <c r="EX81" s="1"/>
  <c r="EZ81" s="1"/>
  <c r="FD81" s="1"/>
  <c r="FC80"/>
  <c r="EX80"/>
  <c r="EZ80" s="1"/>
  <c r="FD80" s="1"/>
  <c r="EW80"/>
  <c r="FC79"/>
  <c r="EW79"/>
  <c r="EX79" s="1"/>
  <c r="EZ79" s="1"/>
  <c r="FD79" s="1"/>
  <c r="FC78"/>
  <c r="EX78"/>
  <c r="EZ78" s="1"/>
  <c r="FD78" s="1"/>
  <c r="EW78"/>
  <c r="FC77"/>
  <c r="EW77"/>
  <c r="EX77" s="1"/>
  <c r="EZ77" s="1"/>
  <c r="FD77" s="1"/>
  <c r="FC76"/>
  <c r="EX76"/>
  <c r="EZ76" s="1"/>
  <c r="FD76" s="1"/>
  <c r="EW76"/>
  <c r="FC75"/>
  <c r="EW75"/>
  <c r="EX75" s="1"/>
  <c r="EZ75" s="1"/>
  <c r="FD75" s="1"/>
  <c r="FC74"/>
  <c r="EX74"/>
  <c r="EZ74" s="1"/>
  <c r="FD74" s="1"/>
  <c r="EW74"/>
  <c r="FC73"/>
  <c r="EW73"/>
  <c r="EX73" s="1"/>
  <c r="EZ73" s="1"/>
  <c r="FD73" s="1"/>
  <c r="FC72"/>
  <c r="EX72"/>
  <c r="EZ72" s="1"/>
  <c r="FD72" s="1"/>
  <c r="EW72"/>
  <c r="FC71"/>
  <c r="EW71"/>
  <c r="EX71" s="1"/>
  <c r="EZ71" s="1"/>
  <c r="FD71" s="1"/>
  <c r="FC70"/>
  <c r="EX70"/>
  <c r="EZ70" s="1"/>
  <c r="FD70" s="1"/>
  <c r="EW70"/>
  <c r="FC69"/>
  <c r="EW69"/>
  <c r="EX69" s="1"/>
  <c r="EZ69" s="1"/>
  <c r="FD69" s="1"/>
  <c r="FC68"/>
  <c r="EX68"/>
  <c r="EZ68" s="1"/>
  <c r="FD68" s="1"/>
  <c r="EW68"/>
  <c r="FC67"/>
  <c r="EW67"/>
  <c r="EX67" s="1"/>
  <c r="EZ67" s="1"/>
  <c r="FD67" s="1"/>
  <c r="FC66"/>
  <c r="EX66"/>
  <c r="EZ66" s="1"/>
  <c r="FD66" s="1"/>
  <c r="EW66"/>
  <c r="FC65"/>
  <c r="EW65"/>
  <c r="EX65" s="1"/>
  <c r="EZ65" s="1"/>
  <c r="FD65" s="1"/>
  <c r="FC64"/>
  <c r="EX64"/>
  <c r="EZ64" s="1"/>
  <c r="FD64" s="1"/>
  <c r="EW64"/>
  <c r="FC63"/>
  <c r="EW63"/>
  <c r="EX63" s="1"/>
  <c r="EZ63" s="1"/>
  <c r="FD63" s="1"/>
  <c r="FC62"/>
  <c r="EX62"/>
  <c r="EZ62" s="1"/>
  <c r="FD62" s="1"/>
  <c r="EW62"/>
  <c r="FC61"/>
  <c r="EW61"/>
  <c r="EX61" s="1"/>
  <c r="EZ61" s="1"/>
  <c r="FD61" s="1"/>
  <c r="FC60"/>
  <c r="EX60"/>
  <c r="EZ60" s="1"/>
  <c r="FD60" s="1"/>
  <c r="EW60"/>
  <c r="FC59"/>
  <c r="EW59"/>
  <c r="EX59" s="1"/>
  <c r="EZ59" s="1"/>
  <c r="FD59" s="1"/>
  <c r="FC58"/>
  <c r="EX58"/>
  <c r="EZ58" s="1"/>
  <c r="FD58" s="1"/>
  <c r="EW58"/>
  <c r="FC57"/>
  <c r="EW57"/>
  <c r="EX57" s="1"/>
  <c r="EZ57" s="1"/>
  <c r="FD57" s="1"/>
  <c r="FC56"/>
  <c r="EX56"/>
  <c r="EZ56" s="1"/>
  <c r="FD56" s="1"/>
  <c r="EW56"/>
  <c r="FC55"/>
  <c r="EW55"/>
  <c r="EX55" s="1"/>
  <c r="EZ55" s="1"/>
  <c r="FD55" s="1"/>
  <c r="FC54"/>
  <c r="EX54"/>
  <c r="EZ54" s="1"/>
  <c r="FD54" s="1"/>
  <c r="EW54"/>
  <c r="FC53"/>
  <c r="EW53"/>
  <c r="EX53" s="1"/>
  <c r="EZ53" s="1"/>
  <c r="FD53" s="1"/>
  <c r="FC52"/>
  <c r="EX52"/>
  <c r="EZ52" s="1"/>
  <c r="FD52" s="1"/>
  <c r="EW52"/>
  <c r="FC51"/>
  <c r="EW51"/>
  <c r="EX51" s="1"/>
  <c r="EZ51" s="1"/>
  <c r="FD51" s="1"/>
  <c r="FC50"/>
  <c r="EX50"/>
  <c r="EZ50" s="1"/>
  <c r="FD50" s="1"/>
  <c r="EW50"/>
  <c r="FC49"/>
  <c r="EW49"/>
  <c r="EX49" s="1"/>
  <c r="EZ49" s="1"/>
  <c r="FD49" s="1"/>
  <c r="FC48"/>
  <c r="EX48"/>
  <c r="EZ48" s="1"/>
  <c r="FD48" s="1"/>
  <c r="EW48"/>
  <c r="FC47"/>
  <c r="EW47"/>
  <c r="EX47" s="1"/>
  <c r="EZ47" s="1"/>
  <c r="FD47" s="1"/>
  <c r="FC46"/>
  <c r="EX46"/>
  <c r="EZ46" s="1"/>
  <c r="FD46" s="1"/>
  <c r="EW46"/>
  <c r="FC45"/>
  <c r="EW45"/>
  <c r="EX45" s="1"/>
  <c r="EZ45" s="1"/>
  <c r="FD45" s="1"/>
  <c r="FC44"/>
  <c r="EX44"/>
  <c r="EZ44" s="1"/>
  <c r="FD44" s="1"/>
  <c r="EW44"/>
  <c r="FC43"/>
  <c r="EW43"/>
  <c r="EX43" s="1"/>
  <c r="EZ43" s="1"/>
  <c r="FD43" s="1"/>
  <c r="FC42"/>
  <c r="EX42"/>
  <c r="EZ42" s="1"/>
  <c r="FD42" s="1"/>
  <c r="EW42"/>
  <c r="FC41"/>
  <c r="EW41"/>
  <c r="EX41" s="1"/>
  <c r="EZ41" s="1"/>
  <c r="FD41" s="1"/>
  <c r="FC40"/>
  <c r="EX40"/>
  <c r="EZ40" s="1"/>
  <c r="FD40" s="1"/>
  <c r="EW40"/>
  <c r="FC39"/>
  <c r="EW39"/>
  <c r="EX39" s="1"/>
  <c r="EZ39" s="1"/>
  <c r="FD39" s="1"/>
  <c r="FC38"/>
  <c r="EX38"/>
  <c r="EZ38" s="1"/>
  <c r="FD38" s="1"/>
  <c r="EW38"/>
  <c r="FC37"/>
  <c r="EW37"/>
  <c r="EX37" s="1"/>
  <c r="EZ37" s="1"/>
  <c r="FD37" s="1"/>
  <c r="FC36"/>
  <c r="EX36"/>
  <c r="EZ36" s="1"/>
  <c r="FD36" s="1"/>
  <c r="EW36"/>
  <c r="FC35"/>
  <c r="EW35"/>
  <c r="EX35" s="1"/>
  <c r="EZ35" s="1"/>
  <c r="FD35" s="1"/>
  <c r="FC34"/>
  <c r="EX34"/>
  <c r="EZ34" s="1"/>
  <c r="FD34" s="1"/>
  <c r="EW34"/>
  <c r="FC33"/>
  <c r="EW33"/>
  <c r="EX33" s="1"/>
  <c r="EZ33" s="1"/>
  <c r="FD33" s="1"/>
  <c r="FC32"/>
  <c r="EX32"/>
  <c r="EZ32" s="1"/>
  <c r="FD32" s="1"/>
  <c r="EW32"/>
  <c r="FC31"/>
  <c r="EW31"/>
  <c r="EX31" s="1"/>
  <c r="EZ31" s="1"/>
  <c r="FD31" s="1"/>
  <c r="FC30"/>
  <c r="EX30"/>
  <c r="EZ30" s="1"/>
  <c r="FD30" s="1"/>
  <c r="EW30"/>
  <c r="FC29"/>
  <c r="EW29"/>
  <c r="EX29" s="1"/>
  <c r="EZ29" s="1"/>
  <c r="FD29" s="1"/>
  <c r="FC28"/>
  <c r="EX28"/>
  <c r="EZ28" s="1"/>
  <c r="FD28" s="1"/>
  <c r="EW28"/>
  <c r="FC27"/>
  <c r="EW27"/>
  <c r="EX27" s="1"/>
  <c r="EZ27" s="1"/>
  <c r="FD27" s="1"/>
  <c r="FC26"/>
  <c r="EX26"/>
  <c r="EZ26" s="1"/>
  <c r="FD26" s="1"/>
  <c r="EW26"/>
  <c r="FC25"/>
  <c r="EW25"/>
  <c r="EX25" s="1"/>
  <c r="EZ25" s="1"/>
  <c r="FD25" s="1"/>
  <c r="FC24"/>
  <c r="EX24"/>
  <c r="EZ24" s="1"/>
  <c r="FD24" s="1"/>
  <c r="EW24"/>
  <c r="FC23"/>
  <c r="EW23"/>
  <c r="EX23" s="1"/>
  <c r="EZ23" s="1"/>
  <c r="FD23" s="1"/>
  <c r="FC22"/>
  <c r="EX22"/>
  <c r="EZ22" s="1"/>
  <c r="FD22" s="1"/>
  <c r="EW22"/>
  <c r="FC21"/>
  <c r="EW21"/>
  <c r="EX21" s="1"/>
  <c r="EZ21" s="1"/>
  <c r="FD21" s="1"/>
  <c r="FC20"/>
  <c r="EX20"/>
  <c r="EZ20" s="1"/>
  <c r="FD20" s="1"/>
  <c r="EW20"/>
  <c r="FC19"/>
  <c r="EW19"/>
  <c r="EX19" s="1"/>
  <c r="EZ19" s="1"/>
  <c r="FD19" s="1"/>
  <c r="FC18"/>
  <c r="EX18"/>
  <c r="EZ18" s="1"/>
  <c r="FD18" s="1"/>
  <c r="EW18"/>
  <c r="FC17"/>
  <c r="EW17"/>
  <c r="EX17" s="1"/>
  <c r="EZ17" s="1"/>
  <c r="FD17" s="1"/>
  <c r="FC16"/>
  <c r="EX16"/>
  <c r="EZ16" s="1"/>
  <c r="FD16" s="1"/>
  <c r="EW16"/>
  <c r="FC15"/>
  <c r="EW15"/>
  <c r="EX15" s="1"/>
  <c r="EZ15" s="1"/>
  <c r="FD15" s="1"/>
  <c r="FC14"/>
  <c r="EX14"/>
  <c r="EZ14" s="1"/>
  <c r="FD14" s="1"/>
  <c r="EW14"/>
  <c r="EX13"/>
  <c r="EZ13" s="1"/>
  <c r="FD13" s="1"/>
  <c r="EW13"/>
  <c r="EX12"/>
  <c r="EZ12" s="1"/>
  <c r="FD12" s="1"/>
  <c r="EW12"/>
  <c r="EX11"/>
  <c r="EZ11" s="1"/>
  <c r="FD11" s="1"/>
  <c r="EW11"/>
  <c r="EX10"/>
  <c r="EZ10" s="1"/>
  <c r="FD10" s="1"/>
  <c r="EW10"/>
  <c r="EX9"/>
  <c r="EZ9" s="1"/>
  <c r="EW9"/>
  <c r="FA8"/>
  <c r="EY8"/>
  <c r="FD8" s="1"/>
  <c r="EW8"/>
  <c r="EZ8" s="1"/>
  <c r="EZ7"/>
  <c r="FD7" s="1"/>
  <c r="EX7"/>
  <c r="EQ108"/>
  <c r="EL108"/>
  <c r="EN108" s="1"/>
  <c r="ER108" s="1"/>
  <c r="EQ107"/>
  <c r="EL107"/>
  <c r="EN107" s="1"/>
  <c r="ER107" s="1"/>
  <c r="EQ106"/>
  <c r="EL106"/>
  <c r="EN106" s="1"/>
  <c r="ER106" s="1"/>
  <c r="EQ105"/>
  <c r="EN105"/>
  <c r="ER105" s="1"/>
  <c r="EL105"/>
  <c r="EQ104"/>
  <c r="EL104"/>
  <c r="EN104" s="1"/>
  <c r="ER104" s="1"/>
  <c r="EQ103"/>
  <c r="EL103"/>
  <c r="EN103" s="1"/>
  <c r="ER103" s="1"/>
  <c r="EQ102"/>
  <c r="EL102"/>
  <c r="EN102" s="1"/>
  <c r="ER102" s="1"/>
  <c r="EQ101"/>
  <c r="EN101"/>
  <c r="ER101" s="1"/>
  <c r="EL101"/>
  <c r="EQ100"/>
  <c r="EL100"/>
  <c r="EN100" s="1"/>
  <c r="ER100" s="1"/>
  <c r="EQ99"/>
  <c r="EL99"/>
  <c r="EN99" s="1"/>
  <c r="ER99" s="1"/>
  <c r="EQ98"/>
  <c r="EL98"/>
  <c r="EN98" s="1"/>
  <c r="ER98" s="1"/>
  <c r="EQ97"/>
  <c r="EL97"/>
  <c r="EN97" s="1"/>
  <c r="ER97" s="1"/>
  <c r="EQ96"/>
  <c r="EL96"/>
  <c r="EN96" s="1"/>
  <c r="ER96" s="1"/>
  <c r="EQ95"/>
  <c r="EL95"/>
  <c r="EN95" s="1"/>
  <c r="ER95" s="1"/>
  <c r="EQ94"/>
  <c r="EL94"/>
  <c r="EN94" s="1"/>
  <c r="ER94" s="1"/>
  <c r="EQ93"/>
  <c r="EL93"/>
  <c r="EN93" s="1"/>
  <c r="ER93" s="1"/>
  <c r="EQ92"/>
  <c r="EL92"/>
  <c r="EN92" s="1"/>
  <c r="ER92" s="1"/>
  <c r="EQ91"/>
  <c r="EL91"/>
  <c r="EN91" s="1"/>
  <c r="ER91" s="1"/>
  <c r="EQ90"/>
  <c r="EL90"/>
  <c r="EN90" s="1"/>
  <c r="ER90" s="1"/>
  <c r="EQ89"/>
  <c r="EL89"/>
  <c r="EN89" s="1"/>
  <c r="ER89" s="1"/>
  <c r="EQ88"/>
  <c r="EL88"/>
  <c r="EN88" s="1"/>
  <c r="ER88" s="1"/>
  <c r="EQ87"/>
  <c r="EL87"/>
  <c r="EN87" s="1"/>
  <c r="ER87" s="1"/>
  <c r="EQ86"/>
  <c r="EL86"/>
  <c r="EN86" s="1"/>
  <c r="ER86" s="1"/>
  <c r="EQ85"/>
  <c r="EL85"/>
  <c r="EN85" s="1"/>
  <c r="ER85" s="1"/>
  <c r="EQ84"/>
  <c r="EL84"/>
  <c r="EN84" s="1"/>
  <c r="ER84" s="1"/>
  <c r="EQ83"/>
  <c r="EL83"/>
  <c r="EN83" s="1"/>
  <c r="ER83" s="1"/>
  <c r="EQ82"/>
  <c r="EL82"/>
  <c r="EN82" s="1"/>
  <c r="ER82" s="1"/>
  <c r="EQ81"/>
  <c r="EL81"/>
  <c r="EN81" s="1"/>
  <c r="ER81" s="1"/>
  <c r="EQ80"/>
  <c r="EL80"/>
  <c r="EN80" s="1"/>
  <c r="ER80" s="1"/>
  <c r="EQ79"/>
  <c r="EL79"/>
  <c r="EN79" s="1"/>
  <c r="ER79" s="1"/>
  <c r="EQ78"/>
  <c r="EL78"/>
  <c r="EN78" s="1"/>
  <c r="ER78" s="1"/>
  <c r="EQ77"/>
  <c r="EL77"/>
  <c r="EN77" s="1"/>
  <c r="ER77" s="1"/>
  <c r="EQ76"/>
  <c r="EL76"/>
  <c r="EN76" s="1"/>
  <c r="ER76" s="1"/>
  <c r="EQ75"/>
  <c r="EL75"/>
  <c r="EN75" s="1"/>
  <c r="ER75" s="1"/>
  <c r="EQ74"/>
  <c r="EL74"/>
  <c r="EN74" s="1"/>
  <c r="ER74" s="1"/>
  <c r="EQ73"/>
  <c r="EL73"/>
  <c r="EN73" s="1"/>
  <c r="ER73" s="1"/>
  <c r="EQ72"/>
  <c r="EN72"/>
  <c r="ER72" s="1"/>
  <c r="EL72"/>
  <c r="EQ71"/>
  <c r="EL71"/>
  <c r="EN71" s="1"/>
  <c r="ER71" s="1"/>
  <c r="EQ70"/>
  <c r="EL70"/>
  <c r="EN70" s="1"/>
  <c r="ER70" s="1"/>
  <c r="EQ69"/>
  <c r="EL69"/>
  <c r="EN69" s="1"/>
  <c r="ER69" s="1"/>
  <c r="EQ68"/>
  <c r="EL68"/>
  <c r="EN68" s="1"/>
  <c r="ER68" s="1"/>
  <c r="EQ67"/>
  <c r="EL67"/>
  <c r="EN67" s="1"/>
  <c r="ER67" s="1"/>
  <c r="EQ66"/>
  <c r="EL66"/>
  <c r="EN66" s="1"/>
  <c r="ER66" s="1"/>
  <c r="EQ65"/>
  <c r="EL65"/>
  <c r="EN65" s="1"/>
  <c r="ER65" s="1"/>
  <c r="EQ64"/>
  <c r="EL64"/>
  <c r="EN64" s="1"/>
  <c r="ER64" s="1"/>
  <c r="EQ63"/>
  <c r="EL63"/>
  <c r="EN63" s="1"/>
  <c r="ER63" s="1"/>
  <c r="EQ62"/>
  <c r="EL62"/>
  <c r="EN62" s="1"/>
  <c r="ER62" s="1"/>
  <c r="EQ61"/>
  <c r="EL61"/>
  <c r="EN61" s="1"/>
  <c r="ER61" s="1"/>
  <c r="EQ60"/>
  <c r="EL60"/>
  <c r="EN60" s="1"/>
  <c r="ER60" s="1"/>
  <c r="EQ59"/>
  <c r="EL59"/>
  <c r="EN59" s="1"/>
  <c r="ER59" s="1"/>
  <c r="EQ58"/>
  <c r="EL58"/>
  <c r="EN58" s="1"/>
  <c r="ER58" s="1"/>
  <c r="EQ57"/>
  <c r="EL57"/>
  <c r="EN57" s="1"/>
  <c r="ER57" s="1"/>
  <c r="EQ56"/>
  <c r="EL56"/>
  <c r="EN56" s="1"/>
  <c r="ER56" s="1"/>
  <c r="EQ55"/>
  <c r="EL55"/>
  <c r="EN55" s="1"/>
  <c r="ER55" s="1"/>
  <c r="EQ54"/>
  <c r="EL54"/>
  <c r="EN54" s="1"/>
  <c r="ER54" s="1"/>
  <c r="EQ53"/>
  <c r="EL53"/>
  <c r="EN53" s="1"/>
  <c r="ER53" s="1"/>
  <c r="EQ52"/>
  <c r="EL52"/>
  <c r="EN52" s="1"/>
  <c r="ER52" s="1"/>
  <c r="EQ51"/>
  <c r="EL51"/>
  <c r="EN51" s="1"/>
  <c r="ER51" s="1"/>
  <c r="EQ50"/>
  <c r="EL50"/>
  <c r="EN50" s="1"/>
  <c r="ER50" s="1"/>
  <c r="EQ49"/>
  <c r="EL49"/>
  <c r="EN49" s="1"/>
  <c r="ER49" s="1"/>
  <c r="EQ48"/>
  <c r="EL48"/>
  <c r="EN48" s="1"/>
  <c r="ER48" s="1"/>
  <c r="EQ47"/>
  <c r="EL47"/>
  <c r="EN47" s="1"/>
  <c r="ER47" s="1"/>
  <c r="EQ46"/>
  <c r="EL46"/>
  <c r="EN46" s="1"/>
  <c r="ER46" s="1"/>
  <c r="EQ45"/>
  <c r="EL45"/>
  <c r="EN45" s="1"/>
  <c r="ER45" s="1"/>
  <c r="EQ44"/>
  <c r="EL44"/>
  <c r="EN44" s="1"/>
  <c r="ER44" s="1"/>
  <c r="EQ43"/>
  <c r="EL43"/>
  <c r="EN43" s="1"/>
  <c r="ER43" s="1"/>
  <c r="EQ42"/>
  <c r="EL42"/>
  <c r="EN42" s="1"/>
  <c r="ER42" s="1"/>
  <c r="EQ41"/>
  <c r="EL41"/>
  <c r="EN41" s="1"/>
  <c r="ER41" s="1"/>
  <c r="EQ40"/>
  <c r="EL40"/>
  <c r="EN40" s="1"/>
  <c r="ER40" s="1"/>
  <c r="EQ39"/>
  <c r="EL39"/>
  <c r="EN39" s="1"/>
  <c r="ER39" s="1"/>
  <c r="EQ38"/>
  <c r="EL38"/>
  <c r="EN38" s="1"/>
  <c r="ER38" s="1"/>
  <c r="EQ37"/>
  <c r="EL37"/>
  <c r="EN37" s="1"/>
  <c r="ER37" s="1"/>
  <c r="EQ36"/>
  <c r="EL36"/>
  <c r="EN36" s="1"/>
  <c r="ER36" s="1"/>
  <c r="EQ35"/>
  <c r="EL35"/>
  <c r="EN35" s="1"/>
  <c r="ER35" s="1"/>
  <c r="EQ34"/>
  <c r="EL34"/>
  <c r="EN34" s="1"/>
  <c r="ER34" s="1"/>
  <c r="EQ33"/>
  <c r="EL33"/>
  <c r="EN33" s="1"/>
  <c r="ER33" s="1"/>
  <c r="EQ32"/>
  <c r="EL32"/>
  <c r="EN32" s="1"/>
  <c r="ER32" s="1"/>
  <c r="EQ31"/>
  <c r="EL31"/>
  <c r="EN31" s="1"/>
  <c r="ER31" s="1"/>
  <c r="EQ30"/>
  <c r="EL30"/>
  <c r="EN30" s="1"/>
  <c r="ER30" s="1"/>
  <c r="EQ29"/>
  <c r="EL29"/>
  <c r="EN29" s="1"/>
  <c r="ER29" s="1"/>
  <c r="EQ28"/>
  <c r="EL28"/>
  <c r="EN28" s="1"/>
  <c r="ER28" s="1"/>
  <c r="EQ27"/>
  <c r="EL27"/>
  <c r="EN27" s="1"/>
  <c r="ER27" s="1"/>
  <c r="EQ26"/>
  <c r="EL26"/>
  <c r="EN26" s="1"/>
  <c r="ER26" s="1"/>
  <c r="EQ25"/>
  <c r="EL25"/>
  <c r="EN25" s="1"/>
  <c r="ER25" s="1"/>
  <c r="EQ24"/>
  <c r="EL24"/>
  <c r="EN24" s="1"/>
  <c r="ER24" s="1"/>
  <c r="EQ23"/>
  <c r="EL23"/>
  <c r="EN23" s="1"/>
  <c r="ER23" s="1"/>
  <c r="EQ22"/>
  <c r="EL22"/>
  <c r="EN22" s="1"/>
  <c r="ER22" s="1"/>
  <c r="EQ21"/>
  <c r="EL21"/>
  <c r="EN21" s="1"/>
  <c r="ER21" s="1"/>
  <c r="EQ20"/>
  <c r="EL20"/>
  <c r="EN20" s="1"/>
  <c r="ER20" s="1"/>
  <c r="EQ19"/>
  <c r="EL19"/>
  <c r="EN19" s="1"/>
  <c r="ER19" s="1"/>
  <c r="EQ18"/>
  <c r="EL18"/>
  <c r="EN18" s="1"/>
  <c r="ER18" s="1"/>
  <c r="EQ17"/>
  <c r="EL17"/>
  <c r="EN17" s="1"/>
  <c r="ER17" s="1"/>
  <c r="EQ16"/>
  <c r="EL16"/>
  <c r="EN16" s="1"/>
  <c r="ER16" s="1"/>
  <c r="EQ15"/>
  <c r="EL15"/>
  <c r="EN15" s="1"/>
  <c r="ER15" s="1"/>
  <c r="EQ14"/>
  <c r="EL14"/>
  <c r="EN14" s="1"/>
  <c r="ER14" s="1"/>
  <c r="EL13"/>
  <c r="EL12"/>
  <c r="EN12" s="1"/>
  <c r="ER12" s="1"/>
  <c r="EL11"/>
  <c r="EN11" s="1"/>
  <c r="ER11" s="1"/>
  <c r="EL10"/>
  <c r="EN10" s="1"/>
  <c r="EL9"/>
  <c r="EO8"/>
  <c r="EM8"/>
  <c r="ER8" s="1"/>
  <c r="EK8"/>
  <c r="EN8" s="1"/>
  <c r="EL7"/>
  <c r="EN7" s="1"/>
  <c r="ER7" s="1"/>
  <c r="E213" i="31" l="1"/>
  <c r="X212"/>
  <c r="Y216"/>
  <c r="J216" s="1"/>
  <c r="Y214"/>
  <c r="J214" s="1"/>
  <c r="F217"/>
  <c r="L135"/>
  <c r="P135" s="1"/>
  <c r="F224"/>
  <c r="I224" s="1"/>
  <c r="Q218"/>
  <c r="L139"/>
  <c r="P139" s="1"/>
  <c r="Y218"/>
  <c r="J218" s="1"/>
  <c r="F227"/>
  <c r="I227" s="1"/>
  <c r="AA217"/>
  <c r="N217" s="1"/>
  <c r="X214"/>
  <c r="K214" s="1"/>
  <c r="H178"/>
  <c r="G215"/>
  <c r="AA216"/>
  <c r="N216" s="1"/>
  <c r="E215"/>
  <c r="Y215"/>
  <c r="J215" s="1"/>
  <c r="Z214"/>
  <c r="M214" s="1"/>
  <c r="AA215"/>
  <c r="N215" s="1"/>
  <c r="X217"/>
  <c r="I217" s="1"/>
  <c r="H174"/>
  <c r="H173"/>
  <c r="Q215"/>
  <c r="F216"/>
  <c r="Q214"/>
  <c r="E212"/>
  <c r="F215"/>
  <c r="G214"/>
  <c r="M174"/>
  <c r="O174"/>
  <c r="I179"/>
  <c r="K179"/>
  <c r="I175"/>
  <c r="K175"/>
  <c r="Y217"/>
  <c r="J217" s="1"/>
  <c r="Z218"/>
  <c r="H179"/>
  <c r="H175"/>
  <c r="G218"/>
  <c r="H176"/>
  <c r="I212"/>
  <c r="K212"/>
  <c r="AB255"/>
  <c r="C255" s="1"/>
  <c r="N260"/>
  <c r="N261"/>
  <c r="J252"/>
  <c r="P261"/>
  <c r="I247"/>
  <c r="N263"/>
  <c r="I244"/>
  <c r="A274"/>
  <c r="AB253"/>
  <c r="C253" s="1"/>
  <c r="I242"/>
  <c r="C252"/>
  <c r="AB254"/>
  <c r="C254" s="1"/>
  <c r="AB257"/>
  <c r="C257" s="1"/>
  <c r="J251"/>
  <c r="I243"/>
  <c r="C251"/>
  <c r="I245"/>
  <c r="I246"/>
  <c r="AB256"/>
  <c r="C256" s="1"/>
  <c r="L239"/>
  <c r="F266" s="1"/>
  <c r="I266" s="1"/>
  <c r="Z254"/>
  <c r="E252"/>
  <c r="F253"/>
  <c r="O177"/>
  <c r="M177"/>
  <c r="M176"/>
  <c r="O176"/>
  <c r="K177"/>
  <c r="I177"/>
  <c r="M173"/>
  <c r="O173"/>
  <c r="I174"/>
  <c r="K174"/>
  <c r="L174" s="1"/>
  <c r="O178"/>
  <c r="M178"/>
  <c r="E217"/>
  <c r="F226"/>
  <c r="I226" s="1"/>
  <c r="E214"/>
  <c r="Q213"/>
  <c r="Z216"/>
  <c r="G216"/>
  <c r="F214"/>
  <c r="Z215"/>
  <c r="Z212"/>
  <c r="AA214"/>
  <c r="N214" s="1"/>
  <c r="X215"/>
  <c r="E218"/>
  <c r="L137"/>
  <c r="P137" s="1"/>
  <c r="Z217"/>
  <c r="Q212"/>
  <c r="X213"/>
  <c r="E216"/>
  <c r="X216"/>
  <c r="G212"/>
  <c r="H212" s="1"/>
  <c r="L212" s="1"/>
  <c r="X218"/>
  <c r="AA218"/>
  <c r="N218" s="1"/>
  <c r="I220"/>
  <c r="Z213"/>
  <c r="G217"/>
  <c r="F213"/>
  <c r="F218"/>
  <c r="F225"/>
  <c r="I225" s="1"/>
  <c r="F220"/>
  <c r="Q216"/>
  <c r="G213"/>
  <c r="H177"/>
  <c r="L138"/>
  <c r="P138" s="1"/>
  <c r="L136"/>
  <c r="P136" s="1"/>
  <c r="M175"/>
  <c r="O175"/>
  <c r="K178"/>
  <c r="L178" s="1"/>
  <c r="I178"/>
  <c r="I173"/>
  <c r="K173"/>
  <c r="I176"/>
  <c r="K176"/>
  <c r="M179"/>
  <c r="O179"/>
  <c r="L134"/>
  <c r="P134" s="1"/>
  <c r="L140"/>
  <c r="P140" s="1"/>
  <c r="FW12" i="15"/>
  <c r="FR12"/>
  <c r="EN13"/>
  <c r="EK11" i="19"/>
  <c r="FD9" i="15"/>
  <c r="FC7" i="19" s="1"/>
  <c r="EY7"/>
  <c r="ER10" i="15"/>
  <c r="EQ8" i="19" s="1"/>
  <c r="EJ116" s="1"/>
  <c r="EM8"/>
  <c r="EQ7"/>
  <c r="EM7"/>
  <c r="EB8" i="15"/>
  <c r="DZ8"/>
  <c r="EF8" s="1"/>
  <c r="DW8"/>
  <c r="EA8" s="1"/>
  <c r="EE7"/>
  <c r="EA7"/>
  <c r="EB7" s="1"/>
  <c r="EF7" s="1"/>
  <c r="DX7"/>
  <c r="E254" i="31" l="1"/>
  <c r="E251"/>
  <c r="F252"/>
  <c r="E255"/>
  <c r="AA253"/>
  <c r="N253" s="1"/>
  <c r="Z256"/>
  <c r="P174"/>
  <c r="Y255"/>
  <c r="J255" s="1"/>
  <c r="F264"/>
  <c r="I264" s="1"/>
  <c r="E257"/>
  <c r="H216"/>
  <c r="K217"/>
  <c r="L179"/>
  <c r="H213"/>
  <c r="L173"/>
  <c r="P173" s="1"/>
  <c r="I214"/>
  <c r="Z251"/>
  <c r="Q252"/>
  <c r="G254"/>
  <c r="G252"/>
  <c r="H252" s="1"/>
  <c r="Z257"/>
  <c r="X256"/>
  <c r="I256" s="1"/>
  <c r="X257"/>
  <c r="I257" s="1"/>
  <c r="Z253"/>
  <c r="O253" s="1"/>
  <c r="H215"/>
  <c r="O214"/>
  <c r="P178"/>
  <c r="F263"/>
  <c r="I263" s="1"/>
  <c r="Q251"/>
  <c r="Q255"/>
  <c r="AA255"/>
  <c r="N255" s="1"/>
  <c r="Q257"/>
  <c r="G255"/>
  <c r="X251"/>
  <c r="I251" s="1"/>
  <c r="M213"/>
  <c r="O213"/>
  <c r="K215"/>
  <c r="L215" s="1"/>
  <c r="I215"/>
  <c r="O251"/>
  <c r="M251"/>
  <c r="M257"/>
  <c r="M256"/>
  <c r="I213"/>
  <c r="K213"/>
  <c r="L213" s="1"/>
  <c r="O212"/>
  <c r="P212" s="1"/>
  <c r="M212"/>
  <c r="M254"/>
  <c r="M218"/>
  <c r="O218"/>
  <c r="N299"/>
  <c r="N300"/>
  <c r="J290"/>
  <c r="I282"/>
  <c r="C291"/>
  <c r="AB296"/>
  <c r="C296" s="1"/>
  <c r="AB295"/>
  <c r="C295" s="1"/>
  <c r="C290"/>
  <c r="A313"/>
  <c r="J291"/>
  <c r="P300"/>
  <c r="I286"/>
  <c r="AB293"/>
  <c r="C293" s="1"/>
  <c r="I284"/>
  <c r="AB292"/>
  <c r="C292" s="1"/>
  <c r="I281"/>
  <c r="N302"/>
  <c r="AB294"/>
  <c r="C294" s="1"/>
  <c r="I283"/>
  <c r="I285"/>
  <c r="L278"/>
  <c r="AA296" s="1"/>
  <c r="N296" s="1"/>
  <c r="G295"/>
  <c r="X295"/>
  <c r="Z290"/>
  <c r="Z295"/>
  <c r="F295"/>
  <c r="X290"/>
  <c r="Y294"/>
  <c r="J294" s="1"/>
  <c r="X296"/>
  <c r="F296"/>
  <c r="Z293"/>
  <c r="Z294"/>
  <c r="X291"/>
  <c r="F293"/>
  <c r="F291"/>
  <c r="G293"/>
  <c r="F304"/>
  <c r="I304" s="1"/>
  <c r="Y292"/>
  <c r="J292" s="1"/>
  <c r="G290"/>
  <c r="H218"/>
  <c r="H217"/>
  <c r="L217" s="1"/>
  <c r="L177"/>
  <c r="P177" s="1"/>
  <c r="L176"/>
  <c r="P176" s="1"/>
  <c r="P179"/>
  <c r="I259"/>
  <c r="G251"/>
  <c r="Y253"/>
  <c r="J253" s="1"/>
  <c r="F265"/>
  <c r="I265" s="1"/>
  <c r="G256"/>
  <c r="F259"/>
  <c r="F255"/>
  <c r="Z255"/>
  <c r="Y254"/>
  <c r="J254" s="1"/>
  <c r="X255"/>
  <c r="Y256"/>
  <c r="J256" s="1"/>
  <c r="Q254"/>
  <c r="F257"/>
  <c r="F256"/>
  <c r="O215"/>
  <c r="M215"/>
  <c r="I218"/>
  <c r="K218"/>
  <c r="O216"/>
  <c r="M216"/>
  <c r="I216"/>
  <c r="K216"/>
  <c r="O217"/>
  <c r="M217"/>
  <c r="H214"/>
  <c r="L214" s="1"/>
  <c r="P214" s="1"/>
  <c r="X252"/>
  <c r="G257"/>
  <c r="X253"/>
  <c r="AA256"/>
  <c r="N256" s="1"/>
  <c r="Z252"/>
  <c r="G253"/>
  <c r="E253"/>
  <c r="AA254"/>
  <c r="N254" s="1"/>
  <c r="AA257"/>
  <c r="N257" s="1"/>
  <c r="F251"/>
  <c r="F254"/>
  <c r="Q253"/>
  <c r="Y257"/>
  <c r="J257" s="1"/>
  <c r="X254"/>
  <c r="E256"/>
  <c r="L175"/>
  <c r="P175" s="1"/>
  <c r="ER13" i="15"/>
  <c r="EQ11" i="19" s="1"/>
  <c r="EJ119" s="1"/>
  <c r="EM11"/>
  <c r="ET110"/>
  <c r="EV115"/>
  <c r="EV215" s="1"/>
  <c r="EV110" s="1"/>
  <c r="EJ115"/>
  <c r="EJ215" s="1"/>
  <c r="EJ110" s="1"/>
  <c r="EH110"/>
  <c r="DL8" i="15"/>
  <c r="DJ8"/>
  <c r="DP8" s="1"/>
  <c r="DG8"/>
  <c r="DK8" s="1"/>
  <c r="DO7"/>
  <c r="DL7"/>
  <c r="DP7" s="1"/>
  <c r="DK7"/>
  <c r="DH7"/>
  <c r="CU8"/>
  <c r="CS8"/>
  <c r="CY8" s="1"/>
  <c r="CP8"/>
  <c r="CT8" s="1"/>
  <c r="CX7"/>
  <c r="CT7"/>
  <c r="CQ7"/>
  <c r="CG11" i="19"/>
  <c r="CD8" i="15"/>
  <c r="CB8"/>
  <c r="CH8" s="1"/>
  <c r="BY8"/>
  <c r="CC8" s="1"/>
  <c r="CG7"/>
  <c r="CD7"/>
  <c r="CH7" s="1"/>
  <c r="CC7"/>
  <c r="BZ7"/>
  <c r="BM8"/>
  <c r="BK8"/>
  <c r="BQ8" s="1"/>
  <c r="BH8"/>
  <c r="BL8" s="1"/>
  <c r="BP7"/>
  <c r="BM7"/>
  <c r="BQ7" s="1"/>
  <c r="BL7"/>
  <c r="BI7"/>
  <c r="AY7"/>
  <c r="AU7"/>
  <c r="AR7"/>
  <c r="AH108"/>
  <c r="AC108"/>
  <c r="AH107"/>
  <c r="AC107"/>
  <c r="AH106"/>
  <c r="AC106"/>
  <c r="AH105"/>
  <c r="AC105"/>
  <c r="AH104"/>
  <c r="AC104"/>
  <c r="AH103"/>
  <c r="AC103"/>
  <c r="AH102"/>
  <c r="AC102"/>
  <c r="AH101"/>
  <c r="AC101"/>
  <c r="AH100"/>
  <c r="AC100"/>
  <c r="AH99"/>
  <c r="AC99"/>
  <c r="AH98"/>
  <c r="AC98"/>
  <c r="AH97"/>
  <c r="AC97"/>
  <c r="AH96"/>
  <c r="AC96"/>
  <c r="AH95"/>
  <c r="AC95"/>
  <c r="AH94"/>
  <c r="AC94"/>
  <c r="AH93"/>
  <c r="AC93"/>
  <c r="AH92"/>
  <c r="AC92"/>
  <c r="AH91"/>
  <c r="AC91"/>
  <c r="AH90"/>
  <c r="AC90"/>
  <c r="AH89"/>
  <c r="AC89"/>
  <c r="AH88"/>
  <c r="AC88"/>
  <c r="AH87"/>
  <c r="AC87"/>
  <c r="AH86"/>
  <c r="AC86"/>
  <c r="AH85"/>
  <c r="AC85"/>
  <c r="AH84"/>
  <c r="AC84"/>
  <c r="AH83"/>
  <c r="AC83"/>
  <c r="AH82"/>
  <c r="AC82"/>
  <c r="AH81"/>
  <c r="AC81"/>
  <c r="AH80"/>
  <c r="AC80"/>
  <c r="AH79"/>
  <c r="AC79"/>
  <c r="AH78"/>
  <c r="AC78"/>
  <c r="AH77"/>
  <c r="AC77"/>
  <c r="AH76"/>
  <c r="AC76"/>
  <c r="AH75"/>
  <c r="AC75"/>
  <c r="AH74"/>
  <c r="AC74"/>
  <c r="AH73"/>
  <c r="AC73"/>
  <c r="AE73" s="1"/>
  <c r="AI73" s="1"/>
  <c r="AH72"/>
  <c r="AC72"/>
  <c r="AH71"/>
  <c r="AC71"/>
  <c r="AE71" s="1"/>
  <c r="AI71" s="1"/>
  <c r="AH70"/>
  <c r="AC70"/>
  <c r="AE70" s="1"/>
  <c r="AI70" s="1"/>
  <c r="AH69"/>
  <c r="AC69"/>
  <c r="AE69" s="1"/>
  <c r="AI69" s="1"/>
  <c r="AH68"/>
  <c r="AC68"/>
  <c r="AE68" s="1"/>
  <c r="AI68" s="1"/>
  <c r="AH67"/>
  <c r="AC67"/>
  <c r="AE67" s="1"/>
  <c r="AI67" s="1"/>
  <c r="AH66"/>
  <c r="AC66"/>
  <c r="AE66" s="1"/>
  <c r="AI66" s="1"/>
  <c r="AH65"/>
  <c r="AC65"/>
  <c r="AE65" s="1"/>
  <c r="AI65" s="1"/>
  <c r="AH64"/>
  <c r="AC64"/>
  <c r="AE64" s="1"/>
  <c r="AH63"/>
  <c r="AC63"/>
  <c r="AE63" s="1"/>
  <c r="AI63" s="1"/>
  <c r="AH62"/>
  <c r="AC62"/>
  <c r="AE62" s="1"/>
  <c r="AH61"/>
  <c r="AC61"/>
  <c r="AE61" s="1"/>
  <c r="AI61" s="1"/>
  <c r="AH60"/>
  <c r="AC60"/>
  <c r="AE60" s="1"/>
  <c r="AH59"/>
  <c r="AC59"/>
  <c r="AE59" s="1"/>
  <c r="AI59" s="1"/>
  <c r="AH58"/>
  <c r="AC58"/>
  <c r="AE58" s="1"/>
  <c r="AI58" s="1"/>
  <c r="AH57"/>
  <c r="AC57"/>
  <c r="AE57" s="1"/>
  <c r="AI57" s="1"/>
  <c r="AH56"/>
  <c r="AC56"/>
  <c r="AE56" s="1"/>
  <c r="AI56" s="1"/>
  <c r="AH55"/>
  <c r="AC55"/>
  <c r="AE55" s="1"/>
  <c r="AI55" s="1"/>
  <c r="AH54"/>
  <c r="AC54"/>
  <c r="AE54" s="1"/>
  <c r="AI54" s="1"/>
  <c r="AH53"/>
  <c r="AC53"/>
  <c r="AE53" s="1"/>
  <c r="AI53" s="1"/>
  <c r="AH52"/>
  <c r="AC52"/>
  <c r="AE52" s="1"/>
  <c r="AI52" s="1"/>
  <c r="AH51"/>
  <c r="AC51"/>
  <c r="AE51" s="1"/>
  <c r="AI51" s="1"/>
  <c r="AH50"/>
  <c r="AC50"/>
  <c r="AE50" s="1"/>
  <c r="AI50" s="1"/>
  <c r="AH49"/>
  <c r="AC49"/>
  <c r="AE49" s="1"/>
  <c r="AI49" s="1"/>
  <c r="AH48"/>
  <c r="AC48"/>
  <c r="AE48" s="1"/>
  <c r="AI48" s="1"/>
  <c r="AH47"/>
  <c r="AC47"/>
  <c r="AH46"/>
  <c r="AC46"/>
  <c r="AE46" s="1"/>
  <c r="AI46" s="1"/>
  <c r="AH45"/>
  <c r="AC45"/>
  <c r="AH44"/>
  <c r="AC44"/>
  <c r="AE44" s="1"/>
  <c r="AI44" s="1"/>
  <c r="AH43"/>
  <c r="AC43"/>
  <c r="AH42"/>
  <c r="AC42"/>
  <c r="AH41"/>
  <c r="AC41"/>
  <c r="AE41" s="1"/>
  <c r="AI41" s="1"/>
  <c r="AH40"/>
  <c r="AC40"/>
  <c r="AE40" s="1"/>
  <c r="AI40" s="1"/>
  <c r="AH39"/>
  <c r="AC39"/>
  <c r="AE39" s="1"/>
  <c r="AH38"/>
  <c r="AC38"/>
  <c r="AE38" s="1"/>
  <c r="AH37"/>
  <c r="AC37"/>
  <c r="AE37" s="1"/>
  <c r="AI37" s="1"/>
  <c r="AH36"/>
  <c r="AC36"/>
  <c r="AE36" s="1"/>
  <c r="AI36" s="1"/>
  <c r="AH35"/>
  <c r="AC35"/>
  <c r="AE35" s="1"/>
  <c r="AI35" s="1"/>
  <c r="AH34"/>
  <c r="AC34"/>
  <c r="AE34" s="1"/>
  <c r="AI34" s="1"/>
  <c r="AH33"/>
  <c r="AC33"/>
  <c r="AH32"/>
  <c r="AC32"/>
  <c r="AE32" s="1"/>
  <c r="AI32" s="1"/>
  <c r="AH31"/>
  <c r="AC31"/>
  <c r="AE31" s="1"/>
  <c r="AI31" s="1"/>
  <c r="AH30"/>
  <c r="AC30"/>
  <c r="AE30" s="1"/>
  <c r="AI30" s="1"/>
  <c r="AH29"/>
  <c r="AC29"/>
  <c r="AE29" s="1"/>
  <c r="AI29" s="1"/>
  <c r="AH28"/>
  <c r="AC28"/>
  <c r="AE28" s="1"/>
  <c r="AI28" s="1"/>
  <c r="AH27"/>
  <c r="AC27"/>
  <c r="AE27" s="1"/>
  <c r="AI27" s="1"/>
  <c r="AH26"/>
  <c r="AC26"/>
  <c r="AE26" s="1"/>
  <c r="AI26" s="1"/>
  <c r="AH25"/>
  <c r="AC25"/>
  <c r="AE25" s="1"/>
  <c r="AI25" s="1"/>
  <c r="AH24"/>
  <c r="AC24"/>
  <c r="AE24" s="1"/>
  <c r="AI24" s="1"/>
  <c r="AH23"/>
  <c r="AC23"/>
  <c r="AE23" s="1"/>
  <c r="AI23" s="1"/>
  <c r="AH22"/>
  <c r="AC22"/>
  <c r="AE22" s="1"/>
  <c r="AI22" s="1"/>
  <c r="AH21"/>
  <c r="AC21"/>
  <c r="AE21" s="1"/>
  <c r="AI21" s="1"/>
  <c r="AH20"/>
  <c r="AC20"/>
  <c r="AE20" s="1"/>
  <c r="AI20" s="1"/>
  <c r="AH19"/>
  <c r="AC19"/>
  <c r="AE19" s="1"/>
  <c r="AI19" s="1"/>
  <c r="AH18"/>
  <c r="AC18"/>
  <c r="AE18" s="1"/>
  <c r="AI18" s="1"/>
  <c r="AH17"/>
  <c r="AC17"/>
  <c r="AE17" s="1"/>
  <c r="AI17" s="1"/>
  <c r="AH16"/>
  <c r="AC16"/>
  <c r="AE16" s="1"/>
  <c r="AI16" s="1"/>
  <c r="AH15"/>
  <c r="AC15"/>
  <c r="AE15" s="1"/>
  <c r="AI15" s="1"/>
  <c r="AH14"/>
  <c r="AC14"/>
  <c r="AE14" s="1"/>
  <c r="AI14" s="1"/>
  <c r="AC13"/>
  <c r="AC12"/>
  <c r="AE12" s="1"/>
  <c r="AI12" s="1"/>
  <c r="AC11"/>
  <c r="AC10"/>
  <c r="AC9"/>
  <c r="AE9" s="1"/>
  <c r="AF8"/>
  <c r="AD8"/>
  <c r="AI8" s="1"/>
  <c r="AB8"/>
  <c r="AE8" s="1"/>
  <c r="AE7"/>
  <c r="AC7"/>
  <c r="O9"/>
  <c r="U7"/>
  <c r="O7"/>
  <c r="F10" i="19"/>
  <c r="O106" i="15"/>
  <c r="T106"/>
  <c r="O107"/>
  <c r="T107"/>
  <c r="O108"/>
  <c r="T108"/>
  <c r="Y12"/>
  <c r="BG6" i="25" s="1"/>
  <c r="AM12" i="15"/>
  <c r="BT10" i="19"/>
  <c r="AM105" i="15"/>
  <c r="AL103" i="19" s="1"/>
  <c r="Y106" i="15"/>
  <c r="AM106"/>
  <c r="Y107"/>
  <c r="AM107"/>
  <c r="Y108"/>
  <c r="AM108"/>
  <c r="BD108"/>
  <c r="BU108"/>
  <c r="BS13"/>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J49"/>
  <c r="CJ50"/>
  <c r="CJ51"/>
  <c r="CJ52"/>
  <c r="CJ53"/>
  <c r="CJ54"/>
  <c r="CJ55"/>
  <c r="CJ56"/>
  <c r="CJ57"/>
  <c r="CJ58"/>
  <c r="CJ59"/>
  <c r="CJ60"/>
  <c r="CJ61"/>
  <c r="CJ62"/>
  <c r="CJ63"/>
  <c r="CJ64"/>
  <c r="CJ65"/>
  <c r="CJ66"/>
  <c r="CJ67"/>
  <c r="CJ68"/>
  <c r="CJ69"/>
  <c r="CJ70"/>
  <c r="CJ71"/>
  <c r="CJ72"/>
  <c r="CJ73"/>
  <c r="CJ74"/>
  <c r="CJ75"/>
  <c r="CJ76"/>
  <c r="CJ77"/>
  <c r="CJ78"/>
  <c r="CJ79"/>
  <c r="CJ80"/>
  <c r="CJ81"/>
  <c r="CJ82"/>
  <c r="CJ83"/>
  <c r="CJ84"/>
  <c r="CJ85"/>
  <c r="CJ86"/>
  <c r="CJ87"/>
  <c r="CJ88"/>
  <c r="CJ89"/>
  <c r="CJ90"/>
  <c r="CJ91"/>
  <c r="CJ92"/>
  <c r="CJ93"/>
  <c r="CJ94"/>
  <c r="CJ95"/>
  <c r="CJ96"/>
  <c r="CJ97"/>
  <c r="CJ98"/>
  <c r="CJ99"/>
  <c r="CJ100"/>
  <c r="CJ101"/>
  <c r="CJ102"/>
  <c r="CJ103"/>
  <c r="CJ104"/>
  <c r="CJ105"/>
  <c r="CJ106"/>
  <c r="CJ107"/>
  <c r="CJ108"/>
  <c r="CJ9"/>
  <c r="DA9"/>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DR49"/>
  <c r="DR50"/>
  <c r="DR51"/>
  <c r="DR52"/>
  <c r="DR53"/>
  <c r="DR54"/>
  <c r="DR55"/>
  <c r="DR56"/>
  <c r="DR57"/>
  <c r="DR58"/>
  <c r="DR59"/>
  <c r="DR60"/>
  <c r="DR61"/>
  <c r="DR62"/>
  <c r="DR63"/>
  <c r="DR64"/>
  <c r="DR65"/>
  <c r="DR66"/>
  <c r="DR67"/>
  <c r="DR68"/>
  <c r="DR69"/>
  <c r="DR70"/>
  <c r="DR71"/>
  <c r="DR72"/>
  <c r="DR73"/>
  <c r="DR74"/>
  <c r="DR75"/>
  <c r="DR76"/>
  <c r="DR77"/>
  <c r="DR78"/>
  <c r="DR79"/>
  <c r="DR80"/>
  <c r="DR81"/>
  <c r="DR82"/>
  <c r="DR83"/>
  <c r="DR84"/>
  <c r="DR85"/>
  <c r="DR86"/>
  <c r="DR87"/>
  <c r="DR88"/>
  <c r="DR89"/>
  <c r="DR90"/>
  <c r="DR91"/>
  <c r="DR92"/>
  <c r="DR93"/>
  <c r="DR94"/>
  <c r="DR95"/>
  <c r="DR96"/>
  <c r="DR97"/>
  <c r="DR98"/>
  <c r="DR99"/>
  <c r="DR100"/>
  <c r="DR101"/>
  <c r="DR102"/>
  <c r="DR103"/>
  <c r="DR104"/>
  <c r="DR105"/>
  <c r="DR106"/>
  <c r="DR107"/>
  <c r="DR108"/>
  <c r="DR9"/>
  <c r="GD5"/>
  <c r="GC5"/>
  <c r="GB5"/>
  <c r="GA5"/>
  <c r="FZ5"/>
  <c r="FY5"/>
  <c r="FX5"/>
  <c r="BT102" i="19"/>
  <c r="BT103"/>
  <c r="BS11" i="15"/>
  <c r="BT17" i="19"/>
  <c r="BT18"/>
  <c r="BT19"/>
  <c r="BT25"/>
  <c r="BT26"/>
  <c r="BT27"/>
  <c r="BT29"/>
  <c r="BT30"/>
  <c r="BT31"/>
  <c r="BT37"/>
  <c r="BT38"/>
  <c r="BT39"/>
  <c r="BT41"/>
  <c r="BT42"/>
  <c r="BT43"/>
  <c r="BT44"/>
  <c r="BT45"/>
  <c r="BT46"/>
  <c r="BT47"/>
  <c r="BT49"/>
  <c r="BT50"/>
  <c r="BT51"/>
  <c r="BT53"/>
  <c r="BT54"/>
  <c r="BT55"/>
  <c r="BT59"/>
  <c r="BT60"/>
  <c r="BT61"/>
  <c r="BT62"/>
  <c r="BT63"/>
  <c r="BT65"/>
  <c r="BT66"/>
  <c r="BT67"/>
  <c r="BT68"/>
  <c r="BT69"/>
  <c r="BT70"/>
  <c r="BT71"/>
  <c r="BT73"/>
  <c r="BT74"/>
  <c r="BT75"/>
  <c r="BT77"/>
  <c r="BT78"/>
  <c r="BT79"/>
  <c r="BT81"/>
  <c r="BT82"/>
  <c r="BT83"/>
  <c r="BT85"/>
  <c r="BT86"/>
  <c r="BT87"/>
  <c r="BT89"/>
  <c r="BT90"/>
  <c r="BT91"/>
  <c r="BT93"/>
  <c r="BT94"/>
  <c r="BT95"/>
  <c r="BT97"/>
  <c r="BT98"/>
  <c r="BT99"/>
  <c r="BT101"/>
  <c r="F102"/>
  <c r="F103"/>
  <c r="F104"/>
  <c r="F105"/>
  <c r="F106"/>
  <c r="F7"/>
  <c r="F8"/>
  <c r="F9"/>
  <c r="F11"/>
  <c r="F12"/>
  <c r="B12" s="1"/>
  <c r="F13"/>
  <c r="B13" s="1"/>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DD107"/>
  <c r="D11" i="21" s="1"/>
  <c r="DA11" i="15"/>
  <c r="DA12"/>
  <c r="DA13"/>
  <c r="CZ11" i="19" s="1"/>
  <c r="DD108"/>
  <c r="DS8" i="15"/>
  <c r="DT8" s="1"/>
  <c r="DR8"/>
  <c r="DA10"/>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DA49"/>
  <c r="DA50"/>
  <c r="DA51"/>
  <c r="DA52"/>
  <c r="DA53"/>
  <c r="DA54"/>
  <c r="DA55"/>
  <c r="DA56"/>
  <c r="DA57"/>
  <c r="DA58"/>
  <c r="DA59"/>
  <c r="DA60"/>
  <c r="DA61"/>
  <c r="DA62"/>
  <c r="DA63"/>
  <c r="DA64"/>
  <c r="DA65"/>
  <c r="DA66"/>
  <c r="DA67"/>
  <c r="DA68"/>
  <c r="DA69"/>
  <c r="DA70"/>
  <c r="DA71"/>
  <c r="DA72"/>
  <c r="DA73"/>
  <c r="DA74"/>
  <c r="DA75"/>
  <c r="DA76"/>
  <c r="DA77"/>
  <c r="DA78"/>
  <c r="DA79"/>
  <c r="DA80"/>
  <c r="DA81"/>
  <c r="DA82"/>
  <c r="DA83"/>
  <c r="DA84"/>
  <c r="DA85"/>
  <c r="DA86"/>
  <c r="DA87"/>
  <c r="DA88"/>
  <c r="DA89"/>
  <c r="DA90"/>
  <c r="DA91"/>
  <c r="DA92"/>
  <c r="DA93"/>
  <c r="DA94"/>
  <c r="DA95"/>
  <c r="DA96"/>
  <c r="DA97"/>
  <c r="DA98"/>
  <c r="DA99"/>
  <c r="DA100"/>
  <c r="DA101"/>
  <c r="DA102"/>
  <c r="DA103"/>
  <c r="DA104"/>
  <c r="DA105"/>
  <c r="DA106"/>
  <c r="DA107"/>
  <c r="DA108"/>
  <c r="BF27" i="25"/>
  <c r="BF28"/>
  <c r="DO28" s="1"/>
  <c r="BF29"/>
  <c r="BF30"/>
  <c r="CH30" s="1"/>
  <c r="BF31"/>
  <c r="BF32"/>
  <c r="BF33"/>
  <c r="BE33" s="1"/>
  <c r="BF34"/>
  <c r="BY34" s="1"/>
  <c r="BF35"/>
  <c r="BF36"/>
  <c r="DI36" s="1"/>
  <c r="BF37"/>
  <c r="CJ37" s="1"/>
  <c r="BF38"/>
  <c r="BF39"/>
  <c r="BF40"/>
  <c r="DG40" s="1"/>
  <c r="BF41"/>
  <c r="BX41" s="1"/>
  <c r="BF42"/>
  <c r="BF43"/>
  <c r="BF44"/>
  <c r="BU44" s="1"/>
  <c r="BF45"/>
  <c r="BF46"/>
  <c r="BF47"/>
  <c r="BF48"/>
  <c r="BF49"/>
  <c r="DG49" s="1"/>
  <c r="BF50"/>
  <c r="CI50" s="1"/>
  <c r="BF51"/>
  <c r="BF52"/>
  <c r="BF53"/>
  <c r="CQ53" s="1"/>
  <c r="BF54"/>
  <c r="BY54" s="1"/>
  <c r="BF55"/>
  <c r="BF56"/>
  <c r="BF57"/>
  <c r="CJ57" s="1"/>
  <c r="BF58"/>
  <c r="BT58" s="1"/>
  <c r="BF59"/>
  <c r="BF60"/>
  <c r="BF61"/>
  <c r="BF62"/>
  <c r="CE62" s="1"/>
  <c r="BF63"/>
  <c r="BF64"/>
  <c r="BF65"/>
  <c r="BF66"/>
  <c r="BT66" s="1"/>
  <c r="BF67"/>
  <c r="BF68"/>
  <c r="BF69"/>
  <c r="DI69" s="1"/>
  <c r="BF70"/>
  <c r="CD70" s="1"/>
  <c r="BF71"/>
  <c r="BF72"/>
  <c r="CQ72" s="1"/>
  <c r="BF73"/>
  <c r="CK73" s="1"/>
  <c r="BF74"/>
  <c r="CM74" s="1"/>
  <c r="BF75"/>
  <c r="BF76"/>
  <c r="DH76" s="1"/>
  <c r="BF77"/>
  <c r="BF78"/>
  <c r="CL78" s="1"/>
  <c r="BF79"/>
  <c r="BF80"/>
  <c r="BF81"/>
  <c r="BF82"/>
  <c r="BU82" s="1"/>
  <c r="BF83"/>
  <c r="BF84"/>
  <c r="BF85"/>
  <c r="DI85" s="1"/>
  <c r="BF86"/>
  <c r="BV86" s="1"/>
  <c r="BF87"/>
  <c r="BF88"/>
  <c r="BF89"/>
  <c r="BX89" s="1"/>
  <c r="BF90"/>
  <c r="BW90" s="1"/>
  <c r="BF91"/>
  <c r="BF92"/>
  <c r="BF93"/>
  <c r="BF94"/>
  <c r="CA94" s="1"/>
  <c r="BF95"/>
  <c r="BF96"/>
  <c r="BF97"/>
  <c r="CN97" s="1"/>
  <c r="BF98"/>
  <c r="BT98" s="1"/>
  <c r="BF99"/>
  <c r="BF100"/>
  <c r="BF101"/>
  <c r="CJ101" s="1"/>
  <c r="BF102"/>
  <c r="DJ102" s="1"/>
  <c r="BF103"/>
  <c r="BF3"/>
  <c r="BF4"/>
  <c r="DG4" s="1"/>
  <c r="BF5"/>
  <c r="CC5" s="1"/>
  <c r="BF6"/>
  <c r="BF7"/>
  <c r="BF8"/>
  <c r="BF9"/>
  <c r="BF10"/>
  <c r="BF11"/>
  <c r="BF12"/>
  <c r="BF13"/>
  <c r="DF13" s="1"/>
  <c r="BF14"/>
  <c r="BF16"/>
  <c r="BF17"/>
  <c r="CM17" s="1"/>
  <c r="BF18"/>
  <c r="DG18" s="1"/>
  <c r="BF19"/>
  <c r="BF20"/>
  <c r="DM20" s="1"/>
  <c r="BF21"/>
  <c r="DK21" s="1"/>
  <c r="BF22"/>
  <c r="CB22" s="1"/>
  <c r="BF23"/>
  <c r="DG23" s="1"/>
  <c r="BF24"/>
  <c r="DF24" s="1"/>
  <c r="BF25"/>
  <c r="BF26"/>
  <c r="DL26" s="1"/>
  <c r="BU94"/>
  <c r="BU98"/>
  <c r="BW98"/>
  <c r="BX42"/>
  <c r="BY66"/>
  <c r="BY70"/>
  <c r="BB12" i="15"/>
  <c r="CA5" i="25"/>
  <c r="CB54"/>
  <c r="AY11" i="19"/>
  <c r="BB13" i="15"/>
  <c r="BA11" i="19" s="1"/>
  <c r="CC30" i="25"/>
  <c r="BB9" i="15"/>
  <c r="BA7" i="19" s="1"/>
  <c r="CD86" i="25"/>
  <c r="CD98"/>
  <c r="CE74"/>
  <c r="CF30"/>
  <c r="CF98"/>
  <c r="CG98"/>
  <c r="CH82"/>
  <c r="CH98"/>
  <c r="CI90"/>
  <c r="CI5"/>
  <c r="CJ13"/>
  <c r="CK54"/>
  <c r="CL54"/>
  <c r="CL82"/>
  <c r="CM58"/>
  <c r="CM82"/>
  <c r="CN54"/>
  <c r="CN90"/>
  <c r="CO70"/>
  <c r="CO98"/>
  <c r="CP78"/>
  <c r="CP90"/>
  <c r="CQ66"/>
  <c r="CQ18"/>
  <c r="DD46"/>
  <c r="A16"/>
  <c r="DO66"/>
  <c r="DO82"/>
  <c r="DN82"/>
  <c r="DN94"/>
  <c r="DM34"/>
  <c r="DM82"/>
  <c r="DL66"/>
  <c r="DL78"/>
  <c r="DK34"/>
  <c r="DK58"/>
  <c r="DK98"/>
  <c r="DJ54"/>
  <c r="DJ76"/>
  <c r="DJ90"/>
  <c r="DJ94"/>
  <c r="DI74"/>
  <c r="DI82"/>
  <c r="DH54"/>
  <c r="DH58"/>
  <c r="DH74"/>
  <c r="DH98"/>
  <c r="DG54"/>
  <c r="DG70"/>
  <c r="DG74"/>
  <c r="DG90"/>
  <c r="DG94"/>
  <c r="DF40"/>
  <c r="DF82"/>
  <c r="DF86"/>
  <c r="DE13"/>
  <c r="DE28"/>
  <c r="DE70"/>
  <c r="DE74"/>
  <c r="DE90"/>
  <c r="DE94"/>
  <c r="AJ5"/>
  <c r="AI5"/>
  <c r="AH5"/>
  <c r="AG5"/>
  <c r="AF5"/>
  <c r="AE5"/>
  <c r="AC5"/>
  <c r="AB5"/>
  <c r="AA5"/>
  <c r="Z5"/>
  <c r="Y5"/>
  <c r="X5"/>
  <c r="V5"/>
  <c r="U5"/>
  <c r="T5"/>
  <c r="S5"/>
  <c r="R5"/>
  <c r="Q5"/>
  <c r="O5"/>
  <c r="N5"/>
  <c r="M5"/>
  <c r="L5"/>
  <c r="K5"/>
  <c r="J5"/>
  <c r="H5"/>
  <c r="G5"/>
  <c r="F5"/>
  <c r="E5"/>
  <c r="D5"/>
  <c r="C5"/>
  <c r="CL1"/>
  <c r="AE4" s="1"/>
  <c r="CF1"/>
  <c r="X4" s="1"/>
  <c r="BZ1"/>
  <c r="Q4" s="1"/>
  <c r="BT1"/>
  <c r="J4" s="1"/>
  <c r="BN1"/>
  <c r="C4" s="1"/>
  <c r="BE28"/>
  <c r="BE70"/>
  <c r="BE74"/>
  <c r="BE86"/>
  <c r="BE90"/>
  <c r="A3"/>
  <c r="C1" i="15"/>
  <c r="A1" i="25" s="1"/>
  <c r="BC18" i="19"/>
  <c r="BJ14" i="25"/>
  <c r="BC24" i="19"/>
  <c r="BC26"/>
  <c r="BJ23" i="25"/>
  <c r="BC29" i="19"/>
  <c r="BC30"/>
  <c r="BJ29" i="25"/>
  <c r="BC40" i="19"/>
  <c r="BC41"/>
  <c r="BC42"/>
  <c r="BJ39" i="25"/>
  <c r="BC43" i="19"/>
  <c r="BC44"/>
  <c r="BC46"/>
  <c r="BC48"/>
  <c r="BC50"/>
  <c r="BC52"/>
  <c r="BC54"/>
  <c r="BC60"/>
  <c r="BC61"/>
  <c r="BC62"/>
  <c r="BC64"/>
  <c r="BC66"/>
  <c r="BC67"/>
  <c r="BC68"/>
  <c r="BC70"/>
  <c r="BC72"/>
  <c r="BC76"/>
  <c r="BC80"/>
  <c r="BC82"/>
  <c r="BC83"/>
  <c r="BC84"/>
  <c r="BC87"/>
  <c r="BC88"/>
  <c r="BC90"/>
  <c r="BC91"/>
  <c r="BC92"/>
  <c r="BC94"/>
  <c r="BC95"/>
  <c r="BC96"/>
  <c r="BC98"/>
  <c r="Y104" i="15"/>
  <c r="X102" i="19" s="1"/>
  <c r="AM104" i="15"/>
  <c r="AL102" i="19" s="1"/>
  <c r="Y105" i="15"/>
  <c r="X103" i="19" s="1"/>
  <c r="BC103"/>
  <c r="O13" i="15"/>
  <c r="N11" i="19" s="1"/>
  <c r="BS12" i="15"/>
  <c r="AK12"/>
  <c r="O12"/>
  <c r="N10" i="19" s="1"/>
  <c r="BB11" i="15"/>
  <c r="O11"/>
  <c r="N9" i="19" s="1"/>
  <c r="A37" i="23"/>
  <c r="A73"/>
  <c r="A109"/>
  <c r="A145"/>
  <c r="A181"/>
  <c r="A217"/>
  <c r="A253"/>
  <c r="A289"/>
  <c r="A325"/>
  <c r="A361"/>
  <c r="A397"/>
  <c r="A433"/>
  <c r="A469"/>
  <c r="A505"/>
  <c r="A541"/>
  <c r="A577"/>
  <c r="A613"/>
  <c r="A649"/>
  <c r="A685"/>
  <c r="A721"/>
  <c r="A757"/>
  <c r="A793"/>
  <c r="A829"/>
  <c r="A865"/>
  <c r="A901"/>
  <c r="A937"/>
  <c r="A973"/>
  <c r="A1009"/>
  <c r="A1045"/>
  <c r="A1081"/>
  <c r="A1117"/>
  <c r="A1153"/>
  <c r="A1189"/>
  <c r="A1225"/>
  <c r="A1261"/>
  <c r="A1297"/>
  <c r="A1333"/>
  <c r="A1369"/>
  <c r="A1405"/>
  <c r="A1441"/>
  <c r="A1477"/>
  <c r="A1513"/>
  <c r="A1549"/>
  <c r="A1585"/>
  <c r="A1621"/>
  <c r="A1657"/>
  <c r="A1693"/>
  <c r="A1729"/>
  <c r="A1765"/>
  <c r="A1801"/>
  <c r="A1837"/>
  <c r="A1873"/>
  <c r="A1909"/>
  <c r="A1945"/>
  <c r="A1981"/>
  <c r="A2017"/>
  <c r="A2053"/>
  <c r="A2089"/>
  <c r="A2125"/>
  <c r="A2161"/>
  <c r="A2197"/>
  <c r="A2233"/>
  <c r="A2269"/>
  <c r="A2305"/>
  <c r="A2341"/>
  <c r="A2377"/>
  <c r="A2413"/>
  <c r="A2449"/>
  <c r="A2485"/>
  <c r="A2521"/>
  <c r="A2557"/>
  <c r="A2593"/>
  <c r="A2629"/>
  <c r="A2665"/>
  <c r="A2701"/>
  <c r="A2737"/>
  <c r="A2773"/>
  <c r="A2809"/>
  <c r="A2845"/>
  <c r="A2881"/>
  <c r="A2917"/>
  <c r="A2953"/>
  <c r="A2989"/>
  <c r="A3025"/>
  <c r="A3061"/>
  <c r="A3097"/>
  <c r="A3133"/>
  <c r="A3169"/>
  <c r="A3205"/>
  <c r="A3241"/>
  <c r="A3277"/>
  <c r="A3313"/>
  <c r="A3349"/>
  <c r="A3385"/>
  <c r="A3421"/>
  <c r="A3457"/>
  <c r="A3493"/>
  <c r="A3529"/>
  <c r="A3565"/>
  <c r="J3568"/>
  <c r="FJ108" i="15"/>
  <c r="GX108"/>
  <c r="FJ7"/>
  <c r="GZ108"/>
  <c r="HA108"/>
  <c r="C3593" i="23"/>
  <c r="GV108" i="15"/>
  <c r="C3592" i="23"/>
  <c r="GR108" i="15"/>
  <c r="C3591" i="23"/>
  <c r="K3590"/>
  <c r="GN108" i="15"/>
  <c r="C3590" i="23"/>
  <c r="BB108" i="15"/>
  <c r="BS108"/>
  <c r="FO108"/>
  <c r="M3588" i="23"/>
  <c r="C3584"/>
  <c r="C3583"/>
  <c r="C3582"/>
  <c r="C3581"/>
  <c r="C3580"/>
  <c r="E3579"/>
  <c r="F3579"/>
  <c r="H3576"/>
  <c r="H3575"/>
  <c r="H3574"/>
  <c r="H3573"/>
  <c r="H3572"/>
  <c r="H3571"/>
  <c r="M3570"/>
  <c r="M3568"/>
  <c r="D3567"/>
  <c r="D3566"/>
  <c r="J3532"/>
  <c r="FJ107" i="15"/>
  <c r="GX107"/>
  <c r="GZ107"/>
  <c r="HA107"/>
  <c r="C3557" i="23"/>
  <c r="GV107" i="15"/>
  <c r="C3556" i="23"/>
  <c r="GR107" i="15"/>
  <c r="C3555" i="23"/>
  <c r="K3554"/>
  <c r="GN107" i="15"/>
  <c r="C3554" i="23"/>
  <c r="BB107" i="15"/>
  <c r="BS107"/>
  <c r="FO107"/>
  <c r="M3552" i="23"/>
  <c r="C3548"/>
  <c r="C3547"/>
  <c r="C3546"/>
  <c r="C3545"/>
  <c r="C3544"/>
  <c r="E3543"/>
  <c r="F3543"/>
  <c r="H3540"/>
  <c r="H3539"/>
  <c r="H3538"/>
  <c r="H3537"/>
  <c r="H3536"/>
  <c r="H3535"/>
  <c r="M3534"/>
  <c r="M3532"/>
  <c r="D3531"/>
  <c r="D3530"/>
  <c r="J3496"/>
  <c r="FJ106" i="15"/>
  <c r="GX106"/>
  <c r="GZ106"/>
  <c r="HA106"/>
  <c r="C3521" i="23"/>
  <c r="GV106" i="15"/>
  <c r="C3520" i="23"/>
  <c r="GR106" i="15"/>
  <c r="C3519" i="23"/>
  <c r="K3518"/>
  <c r="GN106" i="15"/>
  <c r="C3518" i="23"/>
  <c r="BB106" i="15"/>
  <c r="BS106"/>
  <c r="FO106"/>
  <c r="M3516" i="23"/>
  <c r="C3512"/>
  <c r="C3511"/>
  <c r="C3510"/>
  <c r="C3509"/>
  <c r="C3508"/>
  <c r="E3507"/>
  <c r="F3507"/>
  <c r="H3504"/>
  <c r="H3503"/>
  <c r="H3502"/>
  <c r="H3501"/>
  <c r="H3500"/>
  <c r="H3499"/>
  <c r="M3498"/>
  <c r="M3496"/>
  <c r="D3495"/>
  <c r="D3494"/>
  <c r="J3460"/>
  <c r="E3473" s="1"/>
  <c r="FJ105" i="15"/>
  <c r="GX105"/>
  <c r="GZ105"/>
  <c r="HA105"/>
  <c r="C3485" i="23"/>
  <c r="GV105" i="15"/>
  <c r="C3484" i="23"/>
  <c r="GR105" i="15"/>
  <c r="C3483" i="23"/>
  <c r="K3482"/>
  <c r="GN105" i="15"/>
  <c r="C3482" i="23"/>
  <c r="O105" i="15"/>
  <c r="T105"/>
  <c r="BB105"/>
  <c r="BS105"/>
  <c r="FO105"/>
  <c r="M3480" i="23"/>
  <c r="C3476"/>
  <c r="C3475"/>
  <c r="C3474"/>
  <c r="C3473"/>
  <c r="C3472"/>
  <c r="E3471"/>
  <c r="F3471"/>
  <c r="H3468"/>
  <c r="H3467"/>
  <c r="H3466"/>
  <c r="H3465"/>
  <c r="H3464"/>
  <c r="H3463"/>
  <c r="M3462"/>
  <c r="M3460"/>
  <c r="D3459"/>
  <c r="D3458"/>
  <c r="J3424"/>
  <c r="E3438" s="1"/>
  <c r="FJ104" i="15"/>
  <c r="GX104"/>
  <c r="GZ104"/>
  <c r="HA104"/>
  <c r="C3449" i="23"/>
  <c r="GV104" i="15"/>
  <c r="C3448" i="23"/>
  <c r="GR104" i="15"/>
  <c r="C3447" i="23"/>
  <c r="K3446"/>
  <c r="GN104" i="15"/>
  <c r="C3446" i="23"/>
  <c r="O104" i="15"/>
  <c r="T104"/>
  <c r="BB104"/>
  <c r="BS104"/>
  <c r="FO104"/>
  <c r="M3444" i="23"/>
  <c r="C3440"/>
  <c r="C3439"/>
  <c r="C3438"/>
  <c r="C3437"/>
  <c r="C3436"/>
  <c r="E3435"/>
  <c r="F3435"/>
  <c r="H3432"/>
  <c r="H3431"/>
  <c r="H3430"/>
  <c r="H3429"/>
  <c r="H3428"/>
  <c r="H3427"/>
  <c r="M3426"/>
  <c r="M3424"/>
  <c r="D3423"/>
  <c r="D3422"/>
  <c r="J3388"/>
  <c r="FJ103" i="15"/>
  <c r="GX103"/>
  <c r="GZ103"/>
  <c r="HA103"/>
  <c r="C3413" i="23"/>
  <c r="GV103" i="15"/>
  <c r="C3412" i="23"/>
  <c r="GR103" i="15"/>
  <c r="C3411" i="23"/>
  <c r="K3410"/>
  <c r="GN103" i="15"/>
  <c r="C3410" i="23"/>
  <c r="O103" i="15"/>
  <c r="T103"/>
  <c r="Y103"/>
  <c r="X101" i="19" s="1"/>
  <c r="AM103" i="15"/>
  <c r="AL101" i="19" s="1"/>
  <c r="BB103" i="15"/>
  <c r="BS103"/>
  <c r="FO103"/>
  <c r="M3408" i="23"/>
  <c r="C3404"/>
  <c r="C3403"/>
  <c r="C3402"/>
  <c r="C3401"/>
  <c r="C3400"/>
  <c r="E3399"/>
  <c r="F3399"/>
  <c r="H3396"/>
  <c r="H3395"/>
  <c r="H3394"/>
  <c r="H3393"/>
  <c r="H3392"/>
  <c r="H3391"/>
  <c r="M3390"/>
  <c r="M3388"/>
  <c r="D3387"/>
  <c r="D3386"/>
  <c r="J3352"/>
  <c r="F3370" s="1"/>
  <c r="FJ102" i="15"/>
  <c r="GX102"/>
  <c r="GZ102"/>
  <c r="HA102"/>
  <c r="C3377" i="23"/>
  <c r="GV102" i="15"/>
  <c r="C3376" i="23"/>
  <c r="GR102" i="15"/>
  <c r="C3375" i="23"/>
  <c r="K3374"/>
  <c r="GN102" i="15"/>
  <c r="C3374" i="23"/>
  <c r="O102" i="15"/>
  <c r="T102"/>
  <c r="Y102"/>
  <c r="X100" i="19" s="1"/>
  <c r="AM102" i="15"/>
  <c r="AL100" i="19" s="1"/>
  <c r="BB102" i="15"/>
  <c r="BS102"/>
  <c r="FO102"/>
  <c r="M3372" i="23"/>
  <c r="C3368"/>
  <c r="C3367"/>
  <c r="C3366"/>
  <c r="C3365"/>
  <c r="C3364"/>
  <c r="E3363"/>
  <c r="F3363"/>
  <c r="H3360"/>
  <c r="H3359"/>
  <c r="H3358"/>
  <c r="H3357"/>
  <c r="H3356"/>
  <c r="H3355"/>
  <c r="M3354"/>
  <c r="M3352"/>
  <c r="D3351"/>
  <c r="D3350"/>
  <c r="J3316"/>
  <c r="FJ101" i="15"/>
  <c r="GX101"/>
  <c r="GZ101"/>
  <c r="HA101"/>
  <c r="C3341" i="23"/>
  <c r="GV101" i="15"/>
  <c r="C3340" i="23"/>
  <c r="GR101" i="15"/>
  <c r="C3339" i="23"/>
  <c r="K3338"/>
  <c r="GN101" i="15"/>
  <c r="C3338" i="23"/>
  <c r="O101" i="15"/>
  <c r="T101"/>
  <c r="Y101"/>
  <c r="X99" i="19" s="1"/>
  <c r="AM101" i="15"/>
  <c r="AL99" i="19" s="1"/>
  <c r="BB101" i="15"/>
  <c r="BS101"/>
  <c r="FO101"/>
  <c r="M3336" i="23"/>
  <c r="C3332"/>
  <c r="C3331"/>
  <c r="C3330"/>
  <c r="C3329"/>
  <c r="C3328"/>
  <c r="E3327"/>
  <c r="F3327"/>
  <c r="H3324"/>
  <c r="H3323"/>
  <c r="H3322"/>
  <c r="H3321"/>
  <c r="H3320"/>
  <c r="H3319"/>
  <c r="M3318"/>
  <c r="M3316"/>
  <c r="D3315"/>
  <c r="D3314"/>
  <c r="J3280"/>
  <c r="FJ100" i="15"/>
  <c r="GX100"/>
  <c r="GZ100"/>
  <c r="HA100"/>
  <c r="C3305" i="23"/>
  <c r="GV100" i="15"/>
  <c r="C3304" i="23"/>
  <c r="GR100" i="15"/>
  <c r="C3303" i="23"/>
  <c r="K3302"/>
  <c r="GN100" i="15"/>
  <c r="C3302" i="23"/>
  <c r="O100" i="15"/>
  <c r="T100"/>
  <c r="Y100"/>
  <c r="AM100"/>
  <c r="AL98" i="19" s="1"/>
  <c r="BB100" i="15"/>
  <c r="BS100"/>
  <c r="FO100"/>
  <c r="M3300" i="23"/>
  <c r="C3296"/>
  <c r="C3295"/>
  <c r="C3294"/>
  <c r="C3293"/>
  <c r="C3292"/>
  <c r="E3291"/>
  <c r="F3291"/>
  <c r="H3288"/>
  <c r="H3287"/>
  <c r="H3286"/>
  <c r="H3285"/>
  <c r="H3284"/>
  <c r="H3283"/>
  <c r="M3282"/>
  <c r="M3280"/>
  <c r="D3279"/>
  <c r="D3278"/>
  <c r="J3244"/>
  <c r="J3260" s="1"/>
  <c r="FJ99" i="15"/>
  <c r="GX99"/>
  <c r="GZ99"/>
  <c r="HA99"/>
  <c r="C3269" i="23"/>
  <c r="GV99" i="15"/>
  <c r="C3268" i="23"/>
  <c r="GR99" i="15"/>
  <c r="C3267" i="23"/>
  <c r="K3266"/>
  <c r="GN99" i="15"/>
  <c r="C3266" i="23"/>
  <c r="O99" i="15"/>
  <c r="T99"/>
  <c r="Y99"/>
  <c r="X97" i="19" s="1"/>
  <c r="AM99" i="15"/>
  <c r="BB99"/>
  <c r="BS99"/>
  <c r="FO99"/>
  <c r="M3264" i="23"/>
  <c r="C3260"/>
  <c r="C3259"/>
  <c r="C3258"/>
  <c r="C3257"/>
  <c r="C3256"/>
  <c r="E3255"/>
  <c r="F3255"/>
  <c r="H3252"/>
  <c r="H3251"/>
  <c r="H3250"/>
  <c r="H3249"/>
  <c r="H3248"/>
  <c r="H3247"/>
  <c r="M3246"/>
  <c r="M3244"/>
  <c r="D3243"/>
  <c r="D3242"/>
  <c r="J3208"/>
  <c r="H3226" s="1"/>
  <c r="FJ98" i="15"/>
  <c r="GX98"/>
  <c r="GZ98"/>
  <c r="HA98"/>
  <c r="C3233" i="23"/>
  <c r="GV98" i="15"/>
  <c r="C3232" i="23"/>
  <c r="GR98" i="15"/>
  <c r="C3231" i="23"/>
  <c r="K3230"/>
  <c r="GN98" i="15"/>
  <c r="C3230" i="23"/>
  <c r="O98" i="15"/>
  <c r="T98"/>
  <c r="Y98"/>
  <c r="X96" i="19" s="1"/>
  <c r="AM98" i="15"/>
  <c r="BB98"/>
  <c r="BS98"/>
  <c r="FO98"/>
  <c r="M3228" i="23"/>
  <c r="C3224"/>
  <c r="C3223"/>
  <c r="C3222"/>
  <c r="C3221"/>
  <c r="C3220"/>
  <c r="E3219"/>
  <c r="F3219"/>
  <c r="H3216"/>
  <c r="H3215"/>
  <c r="H3214"/>
  <c r="H3213"/>
  <c r="H3212"/>
  <c r="H3211"/>
  <c r="M3210"/>
  <c r="M3208"/>
  <c r="D3207"/>
  <c r="D3206"/>
  <c r="J3172"/>
  <c r="H3188" s="1"/>
  <c r="FJ97" i="15"/>
  <c r="GX97"/>
  <c r="GZ97"/>
  <c r="HA97"/>
  <c r="C3197" i="23"/>
  <c r="GV97" i="15"/>
  <c r="C3196" i="23"/>
  <c r="GR97" i="15"/>
  <c r="C3195" i="23"/>
  <c r="K3194"/>
  <c r="GN97" i="15"/>
  <c r="C3194" i="23"/>
  <c r="O97" i="15"/>
  <c r="T97"/>
  <c r="Y97"/>
  <c r="X95" i="19" s="1"/>
  <c r="AM97" i="15"/>
  <c r="AL95" i="19" s="1"/>
  <c r="BB97" i="15"/>
  <c r="BS97"/>
  <c r="FO97"/>
  <c r="M3192" i="23"/>
  <c r="C3188"/>
  <c r="C3187"/>
  <c r="C3186"/>
  <c r="C3185"/>
  <c r="C3184"/>
  <c r="E3183"/>
  <c r="F3183"/>
  <c r="H3180"/>
  <c r="H3179"/>
  <c r="H3178"/>
  <c r="H3177"/>
  <c r="H3176"/>
  <c r="H3175"/>
  <c r="M3174"/>
  <c r="M3172"/>
  <c r="D3171"/>
  <c r="D3170"/>
  <c r="J3136"/>
  <c r="FJ96" i="15"/>
  <c r="GX96"/>
  <c r="GZ96"/>
  <c r="HA96"/>
  <c r="C3161" i="23"/>
  <c r="GV96" i="15"/>
  <c r="C3160" i="23"/>
  <c r="GR96" i="15"/>
  <c r="C3159" i="23"/>
  <c r="K3158"/>
  <c r="GN96" i="15"/>
  <c r="C3158" i="23"/>
  <c r="O96" i="15"/>
  <c r="T96"/>
  <c r="Y96"/>
  <c r="X94" i="19" s="1"/>
  <c r="AM96" i="15"/>
  <c r="AL94" i="19" s="1"/>
  <c r="BB96" i="15"/>
  <c r="BS96"/>
  <c r="FO96"/>
  <c r="M3156" i="23"/>
  <c r="C3152"/>
  <c r="C3151"/>
  <c r="C3150"/>
  <c r="C3149"/>
  <c r="C3148"/>
  <c r="E3147"/>
  <c r="F3147"/>
  <c r="H3144"/>
  <c r="H3143"/>
  <c r="H3142"/>
  <c r="H3141"/>
  <c r="H3140"/>
  <c r="H3139"/>
  <c r="M3138"/>
  <c r="M3136"/>
  <c r="D3135"/>
  <c r="D3134"/>
  <c r="J3100"/>
  <c r="F3115" s="1"/>
  <c r="FJ95" i="15"/>
  <c r="GX95"/>
  <c r="GZ95"/>
  <c r="HA95"/>
  <c r="C3125" i="23"/>
  <c r="GV95" i="15"/>
  <c r="C3124" i="23"/>
  <c r="GR95" i="15"/>
  <c r="C3123" i="23"/>
  <c r="K3122"/>
  <c r="GN95" i="15"/>
  <c r="C3122" i="23"/>
  <c r="O95" i="15"/>
  <c r="T95"/>
  <c r="Y95"/>
  <c r="X93" i="19" s="1"/>
  <c r="AM95" i="15"/>
  <c r="AL93" i="19" s="1"/>
  <c r="BB95" i="15"/>
  <c r="BS95"/>
  <c r="FO95"/>
  <c r="M3120" i="23"/>
  <c r="C3116"/>
  <c r="C3115"/>
  <c r="C3114"/>
  <c r="C3113"/>
  <c r="C3112"/>
  <c r="E3111"/>
  <c r="F3111"/>
  <c r="H3108"/>
  <c r="H3107"/>
  <c r="H3106"/>
  <c r="H3105"/>
  <c r="H3104"/>
  <c r="H3103"/>
  <c r="M3102"/>
  <c r="M3100"/>
  <c r="D3099"/>
  <c r="D3098"/>
  <c r="J3064"/>
  <c r="FJ94" i="15"/>
  <c r="GX94"/>
  <c r="GZ94"/>
  <c r="HA94"/>
  <c r="C3089" i="23"/>
  <c r="GV94" i="15"/>
  <c r="C3088" i="23"/>
  <c r="GR94" i="15"/>
  <c r="C3087" i="23"/>
  <c r="K3086"/>
  <c r="GL94" i="15"/>
  <c r="GO94" s="1"/>
  <c r="EG94"/>
  <c r="EF92" i="19" s="1"/>
  <c r="GN94" i="15"/>
  <c r="C3086" i="23"/>
  <c r="O94" i="15"/>
  <c r="T94"/>
  <c r="Y94"/>
  <c r="X92" i="19" s="1"/>
  <c r="AM94" i="15"/>
  <c r="AL92" i="19" s="1"/>
  <c r="BB94" i="15"/>
  <c r="BS94"/>
  <c r="FO94"/>
  <c r="M3084" i="23"/>
  <c r="C3080"/>
  <c r="C3079"/>
  <c r="C3078"/>
  <c r="C3077"/>
  <c r="C3076"/>
  <c r="E3075"/>
  <c r="F3075"/>
  <c r="H3072"/>
  <c r="H3071"/>
  <c r="H3070"/>
  <c r="H3069"/>
  <c r="H3068"/>
  <c r="H3067"/>
  <c r="M3066"/>
  <c r="M3064"/>
  <c r="D3063"/>
  <c r="D3062"/>
  <c r="J3028"/>
  <c r="F3046" s="1"/>
  <c r="GT93" i="15"/>
  <c r="FJ93"/>
  <c r="GX93"/>
  <c r="GZ93"/>
  <c r="HA93"/>
  <c r="C3053" i="23"/>
  <c r="GV93" i="15"/>
  <c r="GW93"/>
  <c r="C3052" i="23"/>
  <c r="GR93" i="15"/>
  <c r="C3051" i="23"/>
  <c r="K3050"/>
  <c r="GN93" i="15"/>
  <c r="C3050" i="23"/>
  <c r="O93" i="15"/>
  <c r="T93"/>
  <c r="Y93"/>
  <c r="AM93"/>
  <c r="AL91" i="19" s="1"/>
  <c r="BB93" i="15"/>
  <c r="BS93"/>
  <c r="FO93"/>
  <c r="M3048" i="23"/>
  <c r="C3044"/>
  <c r="C3043"/>
  <c r="C3042"/>
  <c r="C3041"/>
  <c r="C3040"/>
  <c r="E3039"/>
  <c r="F3039"/>
  <c r="H3036"/>
  <c r="H3035"/>
  <c r="H3034"/>
  <c r="H3033"/>
  <c r="H3032"/>
  <c r="H3031"/>
  <c r="M3030"/>
  <c r="M3028"/>
  <c r="D3027"/>
  <c r="D3026"/>
  <c r="J2992"/>
  <c r="FJ92" i="15"/>
  <c r="GX92"/>
  <c r="GZ92"/>
  <c r="HA92"/>
  <c r="C3017" i="23"/>
  <c r="GV92" i="15"/>
  <c r="C3016" i="23"/>
  <c r="ES92" i="15"/>
  <c r="K3012" i="23" s="1"/>
  <c r="GR92" i="15"/>
  <c r="C3015" i="23"/>
  <c r="K3014"/>
  <c r="GN92" i="15"/>
  <c r="C3014" i="23"/>
  <c r="O92" i="15"/>
  <c r="T92"/>
  <c r="Y92"/>
  <c r="AM92"/>
  <c r="AL90" i="19" s="1"/>
  <c r="BB92" i="15"/>
  <c r="BS92"/>
  <c r="FO92"/>
  <c r="M3012" i="23"/>
  <c r="K3011"/>
  <c r="C3008"/>
  <c r="C3007"/>
  <c r="C3006"/>
  <c r="C3005"/>
  <c r="C3004"/>
  <c r="E3003"/>
  <c r="F3003"/>
  <c r="H3000"/>
  <c r="H2999"/>
  <c r="H2998"/>
  <c r="H2997"/>
  <c r="H2996"/>
  <c r="H2995"/>
  <c r="M2994"/>
  <c r="M2992"/>
  <c r="D2991"/>
  <c r="D2990"/>
  <c r="J2956"/>
  <c r="FJ91" i="15"/>
  <c r="GX91"/>
  <c r="GZ91"/>
  <c r="HA91"/>
  <c r="C2981" i="23"/>
  <c r="GV91" i="15"/>
  <c r="C2980" i="23"/>
  <c r="GR91" i="15"/>
  <c r="C2979" i="23"/>
  <c r="K2978"/>
  <c r="GL91" i="15"/>
  <c r="GO91" s="1"/>
  <c r="GN91"/>
  <c r="C2978" i="23"/>
  <c r="O91" i="15"/>
  <c r="T91"/>
  <c r="Y91"/>
  <c r="X89" i="19" s="1"/>
  <c r="AM91" i="15"/>
  <c r="BB91"/>
  <c r="BS91"/>
  <c r="FO91"/>
  <c r="M2976" i="23"/>
  <c r="C2972"/>
  <c r="C2971"/>
  <c r="C2970"/>
  <c r="C2969"/>
  <c r="C2968"/>
  <c r="E2967"/>
  <c r="F2967"/>
  <c r="H2964"/>
  <c r="H2963"/>
  <c r="H2962"/>
  <c r="H2961"/>
  <c r="H2960"/>
  <c r="H2959"/>
  <c r="M2958"/>
  <c r="M2956"/>
  <c r="D2955"/>
  <c r="D2954"/>
  <c r="J2920"/>
  <c r="H2943" s="1"/>
  <c r="FJ90" i="15"/>
  <c r="GX90"/>
  <c r="GZ90"/>
  <c r="HA90"/>
  <c r="C2945" i="23"/>
  <c r="GV90" i="15"/>
  <c r="C2944" i="23"/>
  <c r="GR90" i="15"/>
  <c r="C2943" i="23"/>
  <c r="K2942"/>
  <c r="GL90" i="15"/>
  <c r="GO90" s="1"/>
  <c r="EG90"/>
  <c r="EF88" i="19" s="1"/>
  <c r="GN90" i="15"/>
  <c r="C2942" i="23"/>
  <c r="O90" i="15"/>
  <c r="T90"/>
  <c r="Y90"/>
  <c r="AM90"/>
  <c r="BB90"/>
  <c r="BS90"/>
  <c r="FO90"/>
  <c r="M2940" i="23"/>
  <c r="C2936"/>
  <c r="C2935"/>
  <c r="C2934"/>
  <c r="C2933"/>
  <c r="C2932"/>
  <c r="E2931"/>
  <c r="F2931"/>
  <c r="H2928"/>
  <c r="H2927"/>
  <c r="H2926"/>
  <c r="H2925"/>
  <c r="H2924"/>
  <c r="H2923"/>
  <c r="M2922"/>
  <c r="M2920"/>
  <c r="D2919"/>
  <c r="D2918"/>
  <c r="J2884"/>
  <c r="FJ89" i="15"/>
  <c r="GX89"/>
  <c r="GZ89"/>
  <c r="HA89"/>
  <c r="C2909" i="23"/>
  <c r="GV89" i="15"/>
  <c r="C2908" i="23"/>
  <c r="GR89" i="15"/>
  <c r="C2907" i="23"/>
  <c r="K2906"/>
  <c r="GL89" i="15"/>
  <c r="GO89" s="1"/>
  <c r="GN89"/>
  <c r="C2906" i="23"/>
  <c r="O89" i="15"/>
  <c r="T89"/>
  <c r="Y89"/>
  <c r="X87" i="19" s="1"/>
  <c r="AM89" i="15"/>
  <c r="BB89"/>
  <c r="BS89"/>
  <c r="FO89"/>
  <c r="M2904" i="23"/>
  <c r="C2900"/>
  <c r="C2899"/>
  <c r="C2898"/>
  <c r="C2897"/>
  <c r="C2896"/>
  <c r="E2895"/>
  <c r="F2895"/>
  <c r="H2892"/>
  <c r="H2891"/>
  <c r="H2890"/>
  <c r="H2889"/>
  <c r="H2888"/>
  <c r="H2887"/>
  <c r="M2886"/>
  <c r="M2884"/>
  <c r="D2883"/>
  <c r="D2882"/>
  <c r="J2848"/>
  <c r="FJ88" i="15"/>
  <c r="GX88"/>
  <c r="GZ88"/>
  <c r="HA88"/>
  <c r="C2873" i="23"/>
  <c r="GV88" i="15"/>
  <c r="C2872" i="23"/>
  <c r="ES88" i="15"/>
  <c r="K2868" i="23" s="1"/>
  <c r="GR88" i="15"/>
  <c r="C2871" i="23"/>
  <c r="K2870"/>
  <c r="GN88" i="15"/>
  <c r="C2870" i="23"/>
  <c r="O88" i="15"/>
  <c r="T88"/>
  <c r="Y88"/>
  <c r="AM88"/>
  <c r="AL86" i="19" s="1"/>
  <c r="BB88" i="15"/>
  <c r="BS88"/>
  <c r="FO88"/>
  <c r="M2868" i="23"/>
  <c r="K2867"/>
  <c r="C2864"/>
  <c r="C2863"/>
  <c r="C2862"/>
  <c r="C2861"/>
  <c r="C2860"/>
  <c r="E2859"/>
  <c r="F2859"/>
  <c r="H2856"/>
  <c r="H2855"/>
  <c r="H2854"/>
  <c r="H2853"/>
  <c r="H2852"/>
  <c r="H2851"/>
  <c r="M2850"/>
  <c r="M2848"/>
  <c r="D2847"/>
  <c r="D2846"/>
  <c r="J2812"/>
  <c r="FJ87" i="15"/>
  <c r="GX87"/>
  <c r="GZ87"/>
  <c r="HA87"/>
  <c r="C2837" i="23"/>
  <c r="GV87" i="15"/>
  <c r="C2836" i="23"/>
  <c r="GP87" i="15"/>
  <c r="GS87" s="1"/>
  <c r="GR87"/>
  <c r="C2835" i="23"/>
  <c r="K2834"/>
  <c r="EG87" i="15"/>
  <c r="EF85" i="19" s="1"/>
  <c r="GL87" i="15"/>
  <c r="GN87"/>
  <c r="C2834" i="23"/>
  <c r="O87" i="15"/>
  <c r="T87"/>
  <c r="Y87"/>
  <c r="X85" i="19" s="1"/>
  <c r="AM87" i="15"/>
  <c r="AL85" i="19" s="1"/>
  <c r="BB87" i="15"/>
  <c r="BS87"/>
  <c r="FO87"/>
  <c r="M2832" i="23"/>
  <c r="C2828"/>
  <c r="C2827"/>
  <c r="C2826"/>
  <c r="C2825"/>
  <c r="C2824"/>
  <c r="E2823"/>
  <c r="F2823"/>
  <c r="H2820"/>
  <c r="H2819"/>
  <c r="H2818"/>
  <c r="H2817"/>
  <c r="H2816"/>
  <c r="H2815"/>
  <c r="M2814"/>
  <c r="M2812"/>
  <c r="D2811"/>
  <c r="D2810"/>
  <c r="J2776"/>
  <c r="GT86" i="15"/>
  <c r="FJ86"/>
  <c r="GX86"/>
  <c r="GZ86"/>
  <c r="HA86"/>
  <c r="C2801" i="23"/>
  <c r="GV86" i="15"/>
  <c r="C2800" i="23"/>
  <c r="GP86" i="15"/>
  <c r="GS86" s="1"/>
  <c r="ES86"/>
  <c r="GR86"/>
  <c r="C2799" i="23"/>
  <c r="K2798"/>
  <c r="GL86" i="15"/>
  <c r="GO86" s="1"/>
  <c r="GN86"/>
  <c r="C2798" i="23"/>
  <c r="O86" i="15"/>
  <c r="T86"/>
  <c r="Y86"/>
  <c r="AM86"/>
  <c r="AL84" i="19" s="1"/>
  <c r="BB86" i="15"/>
  <c r="BS86"/>
  <c r="FO86"/>
  <c r="M2796" i="23"/>
  <c r="K2796"/>
  <c r="C2792"/>
  <c r="C2791"/>
  <c r="C2790"/>
  <c r="C2789"/>
  <c r="C2788"/>
  <c r="E2787"/>
  <c r="F2787"/>
  <c r="H2784"/>
  <c r="H2783"/>
  <c r="H2782"/>
  <c r="H2781"/>
  <c r="H2780"/>
  <c r="H2779"/>
  <c r="M2778"/>
  <c r="M2776"/>
  <c r="D2775"/>
  <c r="D2774"/>
  <c r="J2740"/>
  <c r="FJ85" i="15"/>
  <c r="GX85"/>
  <c r="GZ85"/>
  <c r="HA85"/>
  <c r="C2765" i="23"/>
  <c r="GV85" i="15"/>
  <c r="C2764" i="23"/>
  <c r="GP85" i="15"/>
  <c r="GS85" s="1"/>
  <c r="ES85"/>
  <c r="GR85"/>
  <c r="C2763" i="23"/>
  <c r="K2762"/>
  <c r="GL85" i="15"/>
  <c r="GN85"/>
  <c r="C2762" i="23"/>
  <c r="O85" i="15"/>
  <c r="T85"/>
  <c r="Y85"/>
  <c r="AM85"/>
  <c r="AL83" i="19" s="1"/>
  <c r="BB85" i="15"/>
  <c r="BS85"/>
  <c r="FO85"/>
  <c r="M2760" i="23"/>
  <c r="K2760"/>
  <c r="C2756"/>
  <c r="C2755"/>
  <c r="C2754"/>
  <c r="C2753"/>
  <c r="C2752"/>
  <c r="E2751"/>
  <c r="F2751"/>
  <c r="H2748"/>
  <c r="H2747"/>
  <c r="H2746"/>
  <c r="H2745"/>
  <c r="H2744"/>
  <c r="H2743"/>
  <c r="M2742"/>
  <c r="M2740"/>
  <c r="D2739"/>
  <c r="D2738"/>
  <c r="J2704"/>
  <c r="L2722" s="1"/>
  <c r="GT84" i="15"/>
  <c r="FE84"/>
  <c r="FJ84"/>
  <c r="GX84"/>
  <c r="GZ84"/>
  <c r="HA84"/>
  <c r="C2729" i="23"/>
  <c r="GV84" i="15"/>
  <c r="GW84"/>
  <c r="C2728" i="23"/>
  <c r="GR84" i="15"/>
  <c r="C2727" i="23"/>
  <c r="K2726"/>
  <c r="GN84" i="15"/>
  <c r="C2726" i="23"/>
  <c r="O84" i="15"/>
  <c r="T84"/>
  <c r="Y84"/>
  <c r="X82" i="19" s="1"/>
  <c r="AM84" i="15"/>
  <c r="AL82" i="19" s="1"/>
  <c r="BB84" i="15"/>
  <c r="BS84"/>
  <c r="FO84"/>
  <c r="M2724" i="23"/>
  <c r="C2720"/>
  <c r="C2719"/>
  <c r="C2718"/>
  <c r="C2717"/>
  <c r="C2716"/>
  <c r="E2715"/>
  <c r="F2715"/>
  <c r="H2712"/>
  <c r="H2711"/>
  <c r="H2710"/>
  <c r="H2709"/>
  <c r="H2708"/>
  <c r="H2707"/>
  <c r="M2706"/>
  <c r="M2704"/>
  <c r="D2703"/>
  <c r="D2702"/>
  <c r="J2668"/>
  <c r="FJ83" i="15"/>
  <c r="GX83"/>
  <c r="GZ83"/>
  <c r="HA83"/>
  <c r="C2693" i="23"/>
  <c r="GV83" i="15"/>
  <c r="C2692" i="23"/>
  <c r="ES83" i="15"/>
  <c r="GP83"/>
  <c r="GS83" s="1"/>
  <c r="GR83"/>
  <c r="C2691" i="23"/>
  <c r="K2690"/>
  <c r="GN83" i="15"/>
  <c r="C2690" i="23"/>
  <c r="O83" i="15"/>
  <c r="T83"/>
  <c r="Y83"/>
  <c r="X81" i="19" s="1"/>
  <c r="AM83" i="15"/>
  <c r="AL81" i="19" s="1"/>
  <c r="BB83" i="15"/>
  <c r="BS83"/>
  <c r="FO83"/>
  <c r="M2688" i="23"/>
  <c r="K2687"/>
  <c r="C2684"/>
  <c r="C2683"/>
  <c r="C2682"/>
  <c r="C2681"/>
  <c r="C2680"/>
  <c r="E2679"/>
  <c r="F2679"/>
  <c r="H2676"/>
  <c r="H2675"/>
  <c r="H2674"/>
  <c r="H2673"/>
  <c r="H2672"/>
  <c r="H2671"/>
  <c r="M2670"/>
  <c r="M2668"/>
  <c r="D2667"/>
  <c r="D2666"/>
  <c r="J2632"/>
  <c r="FJ82" i="15"/>
  <c r="GX82"/>
  <c r="GZ82"/>
  <c r="HA82"/>
  <c r="C2657" i="23"/>
  <c r="GV82" i="15"/>
  <c r="C2656" i="23"/>
  <c r="ES82" i="15"/>
  <c r="GP82"/>
  <c r="GS82" s="1"/>
  <c r="GR82"/>
  <c r="C2655" i="23"/>
  <c r="K2654"/>
  <c r="GN82" i="15"/>
  <c r="C2654" i="23"/>
  <c r="O82" i="15"/>
  <c r="T82"/>
  <c r="Y82"/>
  <c r="X80" i="19" s="1"/>
  <c r="AM82" i="15"/>
  <c r="AL80" i="19" s="1"/>
  <c r="BB82" i="15"/>
  <c r="BS82"/>
  <c r="FO82"/>
  <c r="M2652" i="23"/>
  <c r="K2652"/>
  <c r="C2648"/>
  <c r="C2647"/>
  <c r="C2646"/>
  <c r="C2645"/>
  <c r="C2644"/>
  <c r="E2643"/>
  <c r="F2643"/>
  <c r="H2640"/>
  <c r="H2639"/>
  <c r="H2638"/>
  <c r="H2637"/>
  <c r="H2636"/>
  <c r="H2635"/>
  <c r="M2634"/>
  <c r="M2632"/>
  <c r="D2631"/>
  <c r="D2630"/>
  <c r="J2596"/>
  <c r="GT81" i="15"/>
  <c r="GW81" s="1"/>
  <c r="FE81"/>
  <c r="FJ81"/>
  <c r="GX81"/>
  <c r="GZ81"/>
  <c r="HA81"/>
  <c r="C2621" i="23"/>
  <c r="GV81" i="15"/>
  <c r="C2620" i="23"/>
  <c r="ES81" i="15"/>
  <c r="GP81"/>
  <c r="GS81" s="1"/>
  <c r="GR81"/>
  <c r="C2619" i="23"/>
  <c r="K2618"/>
  <c r="GN81" i="15"/>
  <c r="C2618" i="23"/>
  <c r="O81" i="15"/>
  <c r="T81"/>
  <c r="Y81"/>
  <c r="X79" i="19" s="1"/>
  <c r="AM81" i="15"/>
  <c r="AL79" i="19" s="1"/>
  <c r="BB81" i="15"/>
  <c r="BS81"/>
  <c r="FO81"/>
  <c r="M2616" i="23"/>
  <c r="K2615"/>
  <c r="C2612"/>
  <c r="C2611"/>
  <c r="C2610"/>
  <c r="C2609"/>
  <c r="C2608"/>
  <c r="E2607"/>
  <c r="F2607"/>
  <c r="H2604"/>
  <c r="H2603"/>
  <c r="H2602"/>
  <c r="H2601"/>
  <c r="H2600"/>
  <c r="H2599"/>
  <c r="M2598"/>
  <c r="M2596"/>
  <c r="D2595"/>
  <c r="D2594"/>
  <c r="J2560"/>
  <c r="J2574" s="1"/>
  <c r="FE80" i="15"/>
  <c r="FJ80"/>
  <c r="GX80"/>
  <c r="GZ80"/>
  <c r="HA80"/>
  <c r="C2585" i="23"/>
  <c r="GT80" i="15"/>
  <c r="GW80" s="1"/>
  <c r="GV80"/>
  <c r="C2584" i="23"/>
  <c r="ES80" i="15"/>
  <c r="GP80"/>
  <c r="GR80"/>
  <c r="C2583" i="23"/>
  <c r="K2582"/>
  <c r="GN80" i="15"/>
  <c r="C2582" i="23"/>
  <c r="O80" i="15"/>
  <c r="T80"/>
  <c r="Y80"/>
  <c r="X78" i="19" s="1"/>
  <c r="AM80" i="15"/>
  <c r="AL78" i="19" s="1"/>
  <c r="BB80" i="15"/>
  <c r="BS80"/>
  <c r="FO80"/>
  <c r="M2580" i="23"/>
  <c r="K2580"/>
  <c r="C2576"/>
  <c r="C2575"/>
  <c r="C2574"/>
  <c r="C2573"/>
  <c r="C2572"/>
  <c r="E2571"/>
  <c r="F2571"/>
  <c r="H2568"/>
  <c r="H2567"/>
  <c r="H2566"/>
  <c r="H2565"/>
  <c r="H2564"/>
  <c r="H2563"/>
  <c r="M2562"/>
  <c r="M2560"/>
  <c r="D2559"/>
  <c r="D2558"/>
  <c r="J2524"/>
  <c r="H2540" s="1"/>
  <c r="GT79" i="15"/>
  <c r="FE79"/>
  <c r="FJ79"/>
  <c r="GX79"/>
  <c r="GZ79"/>
  <c r="HA79"/>
  <c r="C2549" i="23"/>
  <c r="GV79" i="15"/>
  <c r="C2548" i="23"/>
  <c r="ES79" i="15"/>
  <c r="GP79"/>
  <c r="GR79"/>
  <c r="C2547" i="23"/>
  <c r="K2546"/>
  <c r="GN79" i="15"/>
  <c r="C2546" i="23"/>
  <c r="O79" i="15"/>
  <c r="T79"/>
  <c r="Y79"/>
  <c r="X77" i="19" s="1"/>
  <c r="AM79" i="15"/>
  <c r="BB79"/>
  <c r="BS79"/>
  <c r="FO79"/>
  <c r="M2544" i="23"/>
  <c r="K2544"/>
  <c r="K2543"/>
  <c r="C2540"/>
  <c r="C2539"/>
  <c r="C2538"/>
  <c r="C2537"/>
  <c r="C2536"/>
  <c r="E2535"/>
  <c r="F2535"/>
  <c r="H2532"/>
  <c r="H2531"/>
  <c r="H2530"/>
  <c r="H2529"/>
  <c r="H2528"/>
  <c r="H2527"/>
  <c r="M2526"/>
  <c r="M2524"/>
  <c r="D2523"/>
  <c r="D2522"/>
  <c r="J2488"/>
  <c r="FJ78" i="15"/>
  <c r="GX78"/>
  <c r="GZ78"/>
  <c r="HA78"/>
  <c r="C2513" i="23"/>
  <c r="GV78" i="15"/>
  <c r="C2512" i="23"/>
  <c r="ES78" i="15"/>
  <c r="GP78"/>
  <c r="GS78" s="1"/>
  <c r="GR78"/>
  <c r="C2511" i="23"/>
  <c r="K2510"/>
  <c r="GN78" i="15"/>
  <c r="C2510" i="23"/>
  <c r="O78" i="15"/>
  <c r="T78"/>
  <c r="Y78"/>
  <c r="X76" i="19" s="1"/>
  <c r="AM78" i="15"/>
  <c r="AL76" i="19" s="1"/>
  <c r="BB78" i="15"/>
  <c r="BS78"/>
  <c r="FO78"/>
  <c r="M2508" i="23"/>
  <c r="K2508"/>
  <c r="C2504"/>
  <c r="C2503"/>
  <c r="C2502"/>
  <c r="C2501"/>
  <c r="C2500"/>
  <c r="E2499"/>
  <c r="F2499"/>
  <c r="H2496"/>
  <c r="H2495"/>
  <c r="H2494"/>
  <c r="H2493"/>
  <c r="H2492"/>
  <c r="H2491"/>
  <c r="M2490"/>
  <c r="M2488"/>
  <c r="D2487"/>
  <c r="D2486"/>
  <c r="J2452"/>
  <c r="FJ77" i="15"/>
  <c r="GX77"/>
  <c r="GZ77"/>
  <c r="HA77"/>
  <c r="C2477" i="23"/>
  <c r="GV77" i="15"/>
  <c r="C2476" i="23"/>
  <c r="GR77" i="15"/>
  <c r="C2475" i="23"/>
  <c r="K2474"/>
  <c r="GN77" i="15"/>
  <c r="C2474" i="23"/>
  <c r="O77" i="15"/>
  <c r="T77"/>
  <c r="Y77"/>
  <c r="AM77"/>
  <c r="AL75" i="19" s="1"/>
  <c r="BB77" i="15"/>
  <c r="BS77"/>
  <c r="FO77"/>
  <c r="M2472" i="23"/>
  <c r="C2468"/>
  <c r="C2467"/>
  <c r="C2466"/>
  <c r="C2465"/>
  <c r="C2464"/>
  <c r="E2463"/>
  <c r="F2463"/>
  <c r="H2460"/>
  <c r="H2459"/>
  <c r="H2458"/>
  <c r="H2457"/>
  <c r="H2456"/>
  <c r="H2455"/>
  <c r="M2454"/>
  <c r="M2452"/>
  <c r="D2451"/>
  <c r="D2450"/>
  <c r="J2416"/>
  <c r="K2434" s="1"/>
  <c r="FE76" i="15"/>
  <c r="FJ76"/>
  <c r="GX76"/>
  <c r="GZ76"/>
  <c r="HA76"/>
  <c r="C2441" i="23"/>
  <c r="GT76" i="15"/>
  <c r="GV76"/>
  <c r="C2440" i="23"/>
  <c r="GR76" i="15"/>
  <c r="C2439" i="23"/>
  <c r="K2438"/>
  <c r="EG76" i="15"/>
  <c r="EF74" i="19" s="1"/>
  <c r="GL76" i="15"/>
  <c r="GN76"/>
  <c r="C2438" i="23"/>
  <c r="O76" i="15"/>
  <c r="T76"/>
  <c r="Y76"/>
  <c r="AM76"/>
  <c r="BB76"/>
  <c r="BS76"/>
  <c r="FO76"/>
  <c r="M2436" i="23"/>
  <c r="C2432"/>
  <c r="C2431"/>
  <c r="C2430"/>
  <c r="C2429"/>
  <c r="C2428"/>
  <c r="E2427"/>
  <c r="F2427"/>
  <c r="H2424"/>
  <c r="H2423"/>
  <c r="H2422"/>
  <c r="H2421"/>
  <c r="H2420"/>
  <c r="H2419"/>
  <c r="M2418"/>
  <c r="M2416"/>
  <c r="D2415"/>
  <c r="D2414"/>
  <c r="J2380"/>
  <c r="F2395" s="1"/>
  <c r="FJ75" i="15"/>
  <c r="GX75"/>
  <c r="GZ75"/>
  <c r="HA75"/>
  <c r="C2405" i="23"/>
  <c r="GV75" i="15"/>
  <c r="C2404" i="23"/>
  <c r="GP75" i="15"/>
  <c r="GS75" s="1"/>
  <c r="ES75"/>
  <c r="K2400" i="23" s="1"/>
  <c r="GR75" i="15"/>
  <c r="C2403" i="23"/>
  <c r="K2402"/>
  <c r="GL75" i="15"/>
  <c r="GO75" s="1"/>
  <c r="EG75"/>
  <c r="EF73" i="19" s="1"/>
  <c r="GN75" i="15"/>
  <c r="C2402" i="23"/>
  <c r="O75" i="15"/>
  <c r="T75"/>
  <c r="Y75"/>
  <c r="AM75"/>
  <c r="AL73" i="19" s="1"/>
  <c r="BB75" i="15"/>
  <c r="BS75"/>
  <c r="FO75"/>
  <c r="M2400" i="23"/>
  <c r="C2396"/>
  <c r="C2395"/>
  <c r="C2394"/>
  <c r="C2393"/>
  <c r="C2392"/>
  <c r="E2391"/>
  <c r="F2391"/>
  <c r="H2388"/>
  <c r="H2387"/>
  <c r="H2386"/>
  <c r="H2385"/>
  <c r="H2384"/>
  <c r="H2383"/>
  <c r="M2382"/>
  <c r="M2380"/>
  <c r="D2379"/>
  <c r="D2378"/>
  <c r="J2344"/>
  <c r="K2362" s="1"/>
  <c r="FJ74" i="15"/>
  <c r="GX74"/>
  <c r="GZ74"/>
  <c r="HA74"/>
  <c r="C2369" i="23"/>
  <c r="GV74" i="15"/>
  <c r="GA74"/>
  <c r="C2368" i="23"/>
  <c r="GR74" i="15"/>
  <c r="C2367" i="23"/>
  <c r="K2366"/>
  <c r="EG74" i="15"/>
  <c r="EF72" i="19" s="1"/>
  <c r="GL74" i="15"/>
  <c r="GN74"/>
  <c r="C2366" i="23"/>
  <c r="O74" i="15"/>
  <c r="T74"/>
  <c r="Y74"/>
  <c r="X72" i="19" s="1"/>
  <c r="AM74" i="15"/>
  <c r="AL72" i="19" s="1"/>
  <c r="BB74" i="15"/>
  <c r="BS74"/>
  <c r="FO74"/>
  <c r="M2364" i="23"/>
  <c r="C2360"/>
  <c r="C2359"/>
  <c r="C2358"/>
  <c r="C2357"/>
  <c r="C2356"/>
  <c r="E2355"/>
  <c r="F2355"/>
  <c r="H2352"/>
  <c r="H2351"/>
  <c r="H2350"/>
  <c r="H2349"/>
  <c r="H2348"/>
  <c r="H2347"/>
  <c r="M2346"/>
  <c r="M2344"/>
  <c r="D2343"/>
  <c r="D2342"/>
  <c r="J2308"/>
  <c r="FJ73" i="15"/>
  <c r="GX73"/>
  <c r="GZ73"/>
  <c r="HA73"/>
  <c r="C2333" i="23"/>
  <c r="GV73" i="15"/>
  <c r="C2332" i="23"/>
  <c r="GR73" i="15"/>
  <c r="C2331" i="23"/>
  <c r="K2330"/>
  <c r="GN73" i="15"/>
  <c r="C2330" i="23"/>
  <c r="O73" i="15"/>
  <c r="T73"/>
  <c r="Y73"/>
  <c r="X71" i="19" s="1"/>
  <c r="AK73" i="15"/>
  <c r="AM73"/>
  <c r="BB73"/>
  <c r="BS73"/>
  <c r="FO73"/>
  <c r="M2328" i="23"/>
  <c r="C2324"/>
  <c r="C2323"/>
  <c r="C2322"/>
  <c r="C2321"/>
  <c r="C2320"/>
  <c r="E2319"/>
  <c r="F2319"/>
  <c r="H2316"/>
  <c r="H2315"/>
  <c r="H2314"/>
  <c r="H2313"/>
  <c r="H2312"/>
  <c r="H2311"/>
  <c r="M2310"/>
  <c r="M2308"/>
  <c r="D2307"/>
  <c r="D2306"/>
  <c r="J2272"/>
  <c r="J2290" s="1"/>
  <c r="FE72" i="15"/>
  <c r="FJ72"/>
  <c r="GX72"/>
  <c r="GZ72"/>
  <c r="HA72"/>
  <c r="C2297" i="23"/>
  <c r="GT72" i="15"/>
  <c r="GV72"/>
  <c r="C2296" i="23"/>
  <c r="GR72" i="15"/>
  <c r="C2295" i="23"/>
  <c r="K2294"/>
  <c r="GN72" i="15"/>
  <c r="C2294" i="23"/>
  <c r="O72" i="15"/>
  <c r="T72"/>
  <c r="Y72"/>
  <c r="X70" i="19" s="1"/>
  <c r="AM72" i="15"/>
  <c r="AL70" i="19" s="1"/>
  <c r="BB72" i="15"/>
  <c r="BS72"/>
  <c r="FO72"/>
  <c r="M2292" i="23"/>
  <c r="C2288"/>
  <c r="C2287"/>
  <c r="C2286"/>
  <c r="C2285"/>
  <c r="C2284"/>
  <c r="E2283"/>
  <c r="F2283"/>
  <c r="H2280"/>
  <c r="H2279"/>
  <c r="H2278"/>
  <c r="H2277"/>
  <c r="H2276"/>
  <c r="H2275"/>
  <c r="M2274"/>
  <c r="M2272"/>
  <c r="D2271"/>
  <c r="D2270"/>
  <c r="J2236"/>
  <c r="GT71" i="15"/>
  <c r="FE71"/>
  <c r="FJ71"/>
  <c r="GX71"/>
  <c r="GZ71"/>
  <c r="HA71"/>
  <c r="C2261" i="23"/>
  <c r="GV71" i="15"/>
  <c r="C2260" i="23"/>
  <c r="GP71" i="15"/>
  <c r="GS71" s="1"/>
  <c r="GR71"/>
  <c r="C2259" i="23"/>
  <c r="K2258"/>
  <c r="GL71" i="15"/>
  <c r="GO71" s="1"/>
  <c r="GN71"/>
  <c r="C2258" i="23"/>
  <c r="O71" i="15"/>
  <c r="T71"/>
  <c r="Y71"/>
  <c r="X69" i="19" s="1"/>
  <c r="AK71" i="15"/>
  <c r="AM71"/>
  <c r="BB71"/>
  <c r="BS71"/>
  <c r="FO71"/>
  <c r="M2256" i="23"/>
  <c r="C2252"/>
  <c r="C2251"/>
  <c r="C2250"/>
  <c r="C2249"/>
  <c r="C2248"/>
  <c r="E2247"/>
  <c r="F2247"/>
  <c r="H2244"/>
  <c r="H2243"/>
  <c r="H2242"/>
  <c r="H2241"/>
  <c r="H2240"/>
  <c r="H2239"/>
  <c r="M2238"/>
  <c r="M2236"/>
  <c r="D2235"/>
  <c r="D2234"/>
  <c r="J2200"/>
  <c r="H2218" s="1"/>
  <c r="FJ70" i="15"/>
  <c r="GX70"/>
  <c r="GZ70"/>
  <c r="HA70"/>
  <c r="C2225" i="23"/>
  <c r="GV70" i="15"/>
  <c r="C2224" i="23"/>
  <c r="GR70" i="15"/>
  <c r="C2223" i="23"/>
  <c r="K2222"/>
  <c r="EG70" i="15"/>
  <c r="EF68" i="19" s="1"/>
  <c r="GL70" i="15"/>
  <c r="GO70" s="1"/>
  <c r="GN70"/>
  <c r="C2222" i="23"/>
  <c r="O70" i="15"/>
  <c r="T70"/>
  <c r="Y70"/>
  <c r="AK70"/>
  <c r="AM70"/>
  <c r="AL68" i="19" s="1"/>
  <c r="BB70" i="15"/>
  <c r="BS70"/>
  <c r="FO70"/>
  <c r="M2220" i="23"/>
  <c r="C2216"/>
  <c r="C2215"/>
  <c r="C2214"/>
  <c r="C2213"/>
  <c r="C2212"/>
  <c r="E2211"/>
  <c r="F2211"/>
  <c r="H2208"/>
  <c r="H2207"/>
  <c r="H2206"/>
  <c r="H2205"/>
  <c r="H2204"/>
  <c r="H2203"/>
  <c r="M2202"/>
  <c r="M2200"/>
  <c r="D2199"/>
  <c r="D2198"/>
  <c r="J2164"/>
  <c r="F2182" s="1"/>
  <c r="GT69" i="15"/>
  <c r="FE69"/>
  <c r="FJ69"/>
  <c r="GX69"/>
  <c r="GZ69"/>
  <c r="HA69"/>
  <c r="C2189" i="23"/>
  <c r="GV69" i="15"/>
  <c r="C2188" i="23"/>
  <c r="GP69" i="15"/>
  <c r="ES69"/>
  <c r="K2184" i="23" s="1"/>
  <c r="GR69" i="15"/>
  <c r="C2187" i="23"/>
  <c r="K2186"/>
  <c r="GL69" i="15"/>
  <c r="GO69" s="1"/>
  <c r="EG69"/>
  <c r="EF67" i="19" s="1"/>
  <c r="GN69" i="15"/>
  <c r="C2186" i="23"/>
  <c r="O69" i="15"/>
  <c r="T69"/>
  <c r="Y69"/>
  <c r="X67" i="19" s="1"/>
  <c r="AK69" i="15"/>
  <c r="AM69"/>
  <c r="AL67" i="19" s="1"/>
  <c r="BB69" i="15"/>
  <c r="BS69"/>
  <c r="FO69"/>
  <c r="M2184" i="23"/>
  <c r="K2183"/>
  <c r="C2180"/>
  <c r="C2179"/>
  <c r="C2178"/>
  <c r="C2177"/>
  <c r="C2176"/>
  <c r="E2175"/>
  <c r="F2175"/>
  <c r="H2172"/>
  <c r="H2171"/>
  <c r="H2170"/>
  <c r="H2169"/>
  <c r="H2168"/>
  <c r="H2167"/>
  <c r="M2166"/>
  <c r="M2164"/>
  <c r="D2163"/>
  <c r="D2162"/>
  <c r="J2128"/>
  <c r="K2149" s="1"/>
  <c r="FE68" i="15"/>
  <c r="FJ68"/>
  <c r="GX68"/>
  <c r="GZ68"/>
  <c r="HA68"/>
  <c r="C2153" i="23"/>
  <c r="GT68" i="15"/>
  <c r="GV68"/>
  <c r="C2152" i="23"/>
  <c r="GR68" i="15"/>
  <c r="C2151" i="23"/>
  <c r="K2150"/>
  <c r="GN68" i="15"/>
  <c r="C2150" i="23"/>
  <c r="O68" i="15"/>
  <c r="T68"/>
  <c r="Y68"/>
  <c r="X66" i="19" s="1"/>
  <c r="AK68" i="15"/>
  <c r="AM68"/>
  <c r="AL66" i="19" s="1"/>
  <c r="BB68" i="15"/>
  <c r="BS68"/>
  <c r="FO68"/>
  <c r="M2148" i="23"/>
  <c r="C2144"/>
  <c r="C2143"/>
  <c r="C2142"/>
  <c r="C2141"/>
  <c r="C2140"/>
  <c r="E2139"/>
  <c r="F2139"/>
  <c r="H2136"/>
  <c r="H2135"/>
  <c r="H2134"/>
  <c r="H2133"/>
  <c r="H2132"/>
  <c r="H2131"/>
  <c r="M2130"/>
  <c r="M2128"/>
  <c r="D2127"/>
  <c r="D2126"/>
  <c r="J2092"/>
  <c r="H2108" s="1"/>
  <c r="GT67" i="15"/>
  <c r="FJ67"/>
  <c r="GX67"/>
  <c r="GZ67"/>
  <c r="HA67"/>
  <c r="C2117" i="23"/>
  <c r="GV67" i="15"/>
  <c r="C2116" i="23"/>
  <c r="GR67" i="15"/>
  <c r="C2115" i="23"/>
  <c r="K2114"/>
  <c r="GL67" i="15"/>
  <c r="EG67"/>
  <c r="EF65" i="19" s="1"/>
  <c r="GN67" i="15"/>
  <c r="C2114" i="23"/>
  <c r="O67" i="15"/>
  <c r="T67"/>
  <c r="Y67"/>
  <c r="X65" i="19" s="1"/>
  <c r="AK67" i="15"/>
  <c r="AM67"/>
  <c r="AL65" i="19" s="1"/>
  <c r="BB67" i="15"/>
  <c r="BS67"/>
  <c r="FO67"/>
  <c r="M2112" i="23"/>
  <c r="C2108"/>
  <c r="C2107"/>
  <c r="C2106"/>
  <c r="C2105"/>
  <c r="C2104"/>
  <c r="E2103"/>
  <c r="F2103"/>
  <c r="H2100"/>
  <c r="H2099"/>
  <c r="H2098"/>
  <c r="H2097"/>
  <c r="H2096"/>
  <c r="H2095"/>
  <c r="M2094"/>
  <c r="M2092"/>
  <c r="D2091"/>
  <c r="D2090"/>
  <c r="J2056"/>
  <c r="FJ66" i="15"/>
  <c r="GX66"/>
  <c r="GZ66"/>
  <c r="HA66"/>
  <c r="C2081" i="23"/>
  <c r="GV66" i="15"/>
  <c r="C2080" i="23"/>
  <c r="GP66" i="15"/>
  <c r="GR66"/>
  <c r="C2079" i="23"/>
  <c r="K2078"/>
  <c r="EG66" i="15"/>
  <c r="EF64" i="19" s="1"/>
  <c r="GL66" i="15"/>
  <c r="GO66" s="1"/>
  <c r="GN66"/>
  <c r="C2078" i="23"/>
  <c r="O66" i="15"/>
  <c r="T66"/>
  <c r="Y66"/>
  <c r="X64" i="19" s="1"/>
  <c r="AK66" i="15"/>
  <c r="AM66"/>
  <c r="AL64" i="19" s="1"/>
  <c r="BB66" i="15"/>
  <c r="BS66"/>
  <c r="FO66"/>
  <c r="M2076" i="23"/>
  <c r="C2072"/>
  <c r="C2071"/>
  <c r="C2070"/>
  <c r="C2069"/>
  <c r="C2068"/>
  <c r="E2067"/>
  <c r="F2067"/>
  <c r="H2064"/>
  <c r="H2063"/>
  <c r="H2062"/>
  <c r="H2061"/>
  <c r="H2060"/>
  <c r="H2059"/>
  <c r="M2058"/>
  <c r="M2056"/>
  <c r="D2055"/>
  <c r="D2054"/>
  <c r="J2020"/>
  <c r="F2038" s="1"/>
  <c r="FJ65" i="15"/>
  <c r="GX65"/>
  <c r="GZ65"/>
  <c r="HA65"/>
  <c r="C2045" i="23"/>
  <c r="GV65" i="15"/>
  <c r="C2044" i="23"/>
  <c r="GR65" i="15"/>
  <c r="C2043" i="23"/>
  <c r="K2042"/>
  <c r="GL65" i="15"/>
  <c r="GN65"/>
  <c r="C2042" i="23"/>
  <c r="O65" i="15"/>
  <c r="T65"/>
  <c r="Y65"/>
  <c r="X63" i="19" s="1"/>
  <c r="AK65" i="15"/>
  <c r="AM65"/>
  <c r="BB65"/>
  <c r="BS65"/>
  <c r="FO65"/>
  <c r="M2040" i="23"/>
  <c r="C2036"/>
  <c r="C2035"/>
  <c r="C2034"/>
  <c r="C2033"/>
  <c r="C2032"/>
  <c r="E2031"/>
  <c r="F2031"/>
  <c r="H2028"/>
  <c r="H2027"/>
  <c r="H2026"/>
  <c r="H2025"/>
  <c r="H2024"/>
  <c r="H2023"/>
  <c r="M2022"/>
  <c r="M2020"/>
  <c r="D2019"/>
  <c r="D2018"/>
  <c r="J1984"/>
  <c r="F1998" s="1"/>
  <c r="FJ64" i="15"/>
  <c r="GX64"/>
  <c r="GZ64"/>
  <c r="HA64"/>
  <c r="C2009" i="23"/>
  <c r="GV64" i="15"/>
  <c r="C2008" i="23"/>
  <c r="GR64" i="15"/>
  <c r="C2007" i="23"/>
  <c r="K2006"/>
  <c r="GN64" i="15"/>
  <c r="C2006" i="23"/>
  <c r="O64" i="15"/>
  <c r="T64"/>
  <c r="Y64"/>
  <c r="X62" i="19" s="1"/>
  <c r="AK64" i="15"/>
  <c r="AM64"/>
  <c r="AL62" i="19" s="1"/>
  <c r="BB64" i="15"/>
  <c r="BS64"/>
  <c r="FO64"/>
  <c r="M2004" i="23"/>
  <c r="C2000"/>
  <c r="C1999"/>
  <c r="C1998"/>
  <c r="C1997"/>
  <c r="C1996"/>
  <c r="E1995"/>
  <c r="F1995"/>
  <c r="H1992"/>
  <c r="H1991"/>
  <c r="H1990"/>
  <c r="H1989"/>
  <c r="H1988"/>
  <c r="H1987"/>
  <c r="M1986"/>
  <c r="M1984"/>
  <c r="D1983"/>
  <c r="D1982"/>
  <c r="J1948"/>
  <c r="E1961" s="1"/>
  <c r="FJ63" i="15"/>
  <c r="GX63"/>
  <c r="GZ63"/>
  <c r="HA63"/>
  <c r="C1973" i="23"/>
  <c r="GV63" i="15"/>
  <c r="C1972" i="23"/>
  <c r="ES63" i="15"/>
  <c r="K1968" i="23" s="1"/>
  <c r="GP63" i="15"/>
  <c r="GS63" s="1"/>
  <c r="GR63"/>
  <c r="C1971" i="23"/>
  <c r="K1970"/>
  <c r="GN63" i="15"/>
  <c r="C1970" i="23"/>
  <c r="O63" i="15"/>
  <c r="T63"/>
  <c r="Y63"/>
  <c r="X61" i="19" s="1"/>
  <c r="AK63" i="15"/>
  <c r="AM63"/>
  <c r="AL61" i="19" s="1"/>
  <c r="BB63" i="15"/>
  <c r="BS63"/>
  <c r="FO63"/>
  <c r="M1968" i="23"/>
  <c r="K1967"/>
  <c r="C1964"/>
  <c r="C1963"/>
  <c r="C1962"/>
  <c r="C1961"/>
  <c r="C1960"/>
  <c r="E1959"/>
  <c r="F1959"/>
  <c r="H1956"/>
  <c r="H1955"/>
  <c r="H1954"/>
  <c r="H1953"/>
  <c r="H1952"/>
  <c r="H1951"/>
  <c r="M1950"/>
  <c r="M1948"/>
  <c r="D1947"/>
  <c r="D1946"/>
  <c r="J1912"/>
  <c r="H1934" s="1"/>
  <c r="FE62" i="15"/>
  <c r="FJ62"/>
  <c r="GX62"/>
  <c r="GZ62"/>
  <c r="HA62"/>
  <c r="C1937" i="23"/>
  <c r="GT62" i="15"/>
  <c r="GW62" s="1"/>
  <c r="GV62"/>
  <c r="C1936" i="23"/>
  <c r="GR62" i="15"/>
  <c r="C1935" i="23"/>
  <c r="K1934"/>
  <c r="GN62" i="15"/>
  <c r="C1934" i="23"/>
  <c r="O62" i="15"/>
  <c r="T62"/>
  <c r="Y62"/>
  <c r="X60" i="19" s="1"/>
  <c r="AK62" i="15"/>
  <c r="AM62"/>
  <c r="AL60" i="19" s="1"/>
  <c r="BB62" i="15"/>
  <c r="BS62"/>
  <c r="FO62"/>
  <c r="M1932" i="23"/>
  <c r="C1928"/>
  <c r="C1927"/>
  <c r="C1926"/>
  <c r="C1925"/>
  <c r="C1924"/>
  <c r="E1923"/>
  <c r="F1923"/>
  <c r="H1920"/>
  <c r="H1919"/>
  <c r="H1918"/>
  <c r="H1917"/>
  <c r="H1916"/>
  <c r="H1915"/>
  <c r="M1914"/>
  <c r="M1912"/>
  <c r="D1911"/>
  <c r="D1910"/>
  <c r="J1876"/>
  <c r="H1892" s="1"/>
  <c r="FJ61" i="15"/>
  <c r="GX61"/>
  <c r="GZ61"/>
  <c r="HA61"/>
  <c r="C1901" i="23"/>
  <c r="GV61" i="15"/>
  <c r="C1900" i="23"/>
  <c r="ES61" i="15"/>
  <c r="GP61"/>
  <c r="GS61" s="1"/>
  <c r="GR61"/>
  <c r="C1899" i="23"/>
  <c r="K1898"/>
  <c r="GN61" i="15"/>
  <c r="C1898" i="23"/>
  <c r="O61" i="15"/>
  <c r="T61"/>
  <c r="Y61"/>
  <c r="X59" i="19" s="1"/>
  <c r="AK61" i="15"/>
  <c r="AM61"/>
  <c r="AL59" i="19" s="1"/>
  <c r="BB61" i="15"/>
  <c r="BS61"/>
  <c r="FO61"/>
  <c r="M1896" i="23"/>
  <c r="C1892"/>
  <c r="C1891"/>
  <c r="C1890"/>
  <c r="C1889"/>
  <c r="C1888"/>
  <c r="E1887"/>
  <c r="F1887"/>
  <c r="H1884"/>
  <c r="H1883"/>
  <c r="H1882"/>
  <c r="H1881"/>
  <c r="H1880"/>
  <c r="H1879"/>
  <c r="M1878"/>
  <c r="M1876"/>
  <c r="D1875"/>
  <c r="D1874"/>
  <c r="J1840"/>
  <c r="FJ60" i="15"/>
  <c r="GX60"/>
  <c r="GZ60"/>
  <c r="HA60"/>
  <c r="C1865" i="23"/>
  <c r="GV60" i="15"/>
  <c r="C1864" i="23"/>
  <c r="GR60" i="15"/>
  <c r="C1863" i="23"/>
  <c r="K1862"/>
  <c r="GN60" i="15"/>
  <c r="C1862" i="23"/>
  <c r="O60" i="15"/>
  <c r="T60"/>
  <c r="Y60"/>
  <c r="AK60"/>
  <c r="AM60"/>
  <c r="BB60"/>
  <c r="BS60"/>
  <c r="FO60"/>
  <c r="M1860" i="23"/>
  <c r="C1856"/>
  <c r="C1855"/>
  <c r="C1854"/>
  <c r="C1853"/>
  <c r="C1852"/>
  <c r="E1851"/>
  <c r="F1851"/>
  <c r="H1848"/>
  <c r="H1847"/>
  <c r="H1846"/>
  <c r="H1845"/>
  <c r="H1844"/>
  <c r="H1843"/>
  <c r="M1842"/>
  <c r="M1840"/>
  <c r="D1839"/>
  <c r="D1838"/>
  <c r="J1804"/>
  <c r="GT59" i="15"/>
  <c r="GW59" s="1"/>
  <c r="FJ59"/>
  <c r="GX59"/>
  <c r="GZ59"/>
  <c r="HA59"/>
  <c r="C1829" i="23"/>
  <c r="GV59" i="15"/>
  <c r="C1828" i="23"/>
  <c r="GP59" i="15"/>
  <c r="GR59"/>
  <c r="C1827" i="23"/>
  <c r="K1826"/>
  <c r="GL59" i="15"/>
  <c r="GN59"/>
  <c r="C1826" i="23"/>
  <c r="O59" i="15"/>
  <c r="T59"/>
  <c r="Y59"/>
  <c r="AK59"/>
  <c r="AM59"/>
  <c r="BB59"/>
  <c r="BS59"/>
  <c r="FO59"/>
  <c r="M1824" i="23"/>
  <c r="C1820"/>
  <c r="C1819"/>
  <c r="C1818"/>
  <c r="C1817"/>
  <c r="C1816"/>
  <c r="E1815"/>
  <c r="F1815"/>
  <c r="H1812"/>
  <c r="H1811"/>
  <c r="H1810"/>
  <c r="H1809"/>
  <c r="H1808"/>
  <c r="H1807"/>
  <c r="M1806"/>
  <c r="M1804"/>
  <c r="D1803"/>
  <c r="D1802"/>
  <c r="J1768"/>
  <c r="FJ58" i="15"/>
  <c r="GX58"/>
  <c r="GZ58"/>
  <c r="HA58"/>
  <c r="C1793" i="23"/>
  <c r="GV58" i="15"/>
  <c r="C1792" i="23"/>
  <c r="GR58" i="15"/>
  <c r="C1791" i="23"/>
  <c r="K1790"/>
  <c r="GN58" i="15"/>
  <c r="C1790" i="23"/>
  <c r="O58" i="15"/>
  <c r="T58"/>
  <c r="Y58"/>
  <c r="AK58"/>
  <c r="AM58"/>
  <c r="BB58"/>
  <c r="BS58"/>
  <c r="FO58"/>
  <c r="M1788" i="23"/>
  <c r="C1784"/>
  <c r="C1783"/>
  <c r="C1782"/>
  <c r="C1781"/>
  <c r="C1780"/>
  <c r="E1779"/>
  <c r="F1779"/>
  <c r="H1776"/>
  <c r="H1775"/>
  <c r="H1774"/>
  <c r="H1773"/>
  <c r="H1772"/>
  <c r="H1771"/>
  <c r="M1770"/>
  <c r="M1768"/>
  <c r="D1767"/>
  <c r="D1766"/>
  <c r="J1732"/>
  <c r="H1755" s="1"/>
  <c r="FJ57" i="15"/>
  <c r="GX57"/>
  <c r="GZ57"/>
  <c r="HA57"/>
  <c r="C1757" i="23"/>
  <c r="GT57" i="15"/>
  <c r="GV57"/>
  <c r="C1756" i="23"/>
  <c r="ES57" i="15"/>
  <c r="GP57"/>
  <c r="GS57" s="1"/>
  <c r="GR57"/>
  <c r="C1755" i="23"/>
  <c r="K1754"/>
  <c r="GN57" i="15"/>
  <c r="C1754" i="23"/>
  <c r="O57" i="15"/>
  <c r="T57"/>
  <c r="Y57"/>
  <c r="X55" i="19" s="1"/>
  <c r="AK57" i="15"/>
  <c r="AM57"/>
  <c r="BB57"/>
  <c r="BS57"/>
  <c r="FO57"/>
  <c r="M1752" i="23"/>
  <c r="C1748"/>
  <c r="C1747"/>
  <c r="C1746"/>
  <c r="C1745"/>
  <c r="C1744"/>
  <c r="E1743"/>
  <c r="F1743"/>
  <c r="H1740"/>
  <c r="H1739"/>
  <c r="H1738"/>
  <c r="H1737"/>
  <c r="H1736"/>
  <c r="H1735"/>
  <c r="M1734"/>
  <c r="M1732"/>
  <c r="D1731"/>
  <c r="D1730"/>
  <c r="J1696"/>
  <c r="H1712" s="1"/>
  <c r="FJ56" i="15"/>
  <c r="GX56"/>
  <c r="GZ56"/>
  <c r="HA56"/>
  <c r="C1721" i="23"/>
  <c r="GV56" i="15"/>
  <c r="C1720" i="23"/>
  <c r="GR56" i="15"/>
  <c r="C1719" i="23"/>
  <c r="K1718"/>
  <c r="GL56" i="15"/>
  <c r="GN56"/>
  <c r="C1718" i="23"/>
  <c r="O56" i="15"/>
  <c r="T56"/>
  <c r="Y56"/>
  <c r="X54" i="19" s="1"/>
  <c r="AK56" i="15"/>
  <c r="AM56"/>
  <c r="AL54" i="19" s="1"/>
  <c r="BB56" i="15"/>
  <c r="BS56"/>
  <c r="FO56"/>
  <c r="M1716" i="23"/>
  <c r="C1712"/>
  <c r="C1711"/>
  <c r="C1710"/>
  <c r="C1709"/>
  <c r="C1708"/>
  <c r="E1707"/>
  <c r="F1707"/>
  <c r="H1704"/>
  <c r="H1703"/>
  <c r="H1702"/>
  <c r="H1701"/>
  <c r="H1700"/>
  <c r="H1699"/>
  <c r="M1698"/>
  <c r="M1696"/>
  <c r="D1695"/>
  <c r="D1694"/>
  <c r="J1660"/>
  <c r="H1683" s="1"/>
  <c r="FJ55" i="15"/>
  <c r="GX55"/>
  <c r="GZ55"/>
  <c r="HA55"/>
  <c r="C1685" i="23"/>
  <c r="GV55" i="15"/>
  <c r="C1684" i="23"/>
  <c r="GR55" i="15"/>
  <c r="C1683" i="23"/>
  <c r="K1682"/>
  <c r="EG55" i="15"/>
  <c r="EF53" i="19" s="1"/>
  <c r="GL55" i="15"/>
  <c r="GO55" s="1"/>
  <c r="GN55"/>
  <c r="C1682" i="23"/>
  <c r="O55" i="15"/>
  <c r="T55"/>
  <c r="Y55"/>
  <c r="AK55"/>
  <c r="AM55"/>
  <c r="AL53" i="19" s="1"/>
  <c r="BB55" i="15"/>
  <c r="BS55"/>
  <c r="FO55"/>
  <c r="M1680" i="23"/>
  <c r="C1676"/>
  <c r="C1675"/>
  <c r="C1674"/>
  <c r="C1673"/>
  <c r="C1672"/>
  <c r="E1671"/>
  <c r="F1671"/>
  <c r="H1668"/>
  <c r="H1667"/>
  <c r="H1666"/>
  <c r="H1665"/>
  <c r="H1664"/>
  <c r="H1663"/>
  <c r="M1662"/>
  <c r="M1660"/>
  <c r="D1659"/>
  <c r="D1658"/>
  <c r="J1624"/>
  <c r="GT54" i="15"/>
  <c r="GW54" s="1"/>
  <c r="FJ54"/>
  <c r="GX54"/>
  <c r="GZ54"/>
  <c r="HA54"/>
  <c r="C1649" i="23"/>
  <c r="GV54" i="15"/>
  <c r="C1648" i="23"/>
  <c r="GR54" i="15"/>
  <c r="C1647" i="23"/>
  <c r="K1646"/>
  <c r="GL54" i="15"/>
  <c r="GO54" s="1"/>
  <c r="EG54"/>
  <c r="EF52" i="19" s="1"/>
  <c r="GN54" i="15"/>
  <c r="C1646" i="23"/>
  <c r="O54" i="15"/>
  <c r="T54"/>
  <c r="Y54"/>
  <c r="AK54"/>
  <c r="AM54"/>
  <c r="AL52" i="19" s="1"/>
  <c r="BB54" i="15"/>
  <c r="BS54"/>
  <c r="FO54"/>
  <c r="M1644" i="23"/>
  <c r="C1640"/>
  <c r="C1639"/>
  <c r="C1638"/>
  <c r="C1637"/>
  <c r="C1636"/>
  <c r="E1635"/>
  <c r="F1635"/>
  <c r="H1632"/>
  <c r="H1631"/>
  <c r="H1630"/>
  <c r="H1629"/>
  <c r="H1628"/>
  <c r="H1627"/>
  <c r="M1626"/>
  <c r="M1624"/>
  <c r="D1623"/>
  <c r="D1622"/>
  <c r="J1588"/>
  <c r="E1604" s="1"/>
  <c r="FJ53" i="15"/>
  <c r="GX53"/>
  <c r="GZ53"/>
  <c r="HA53"/>
  <c r="C1613" i="23"/>
  <c r="GV53" i="15"/>
  <c r="C1612" i="23"/>
  <c r="GR53" i="15"/>
  <c r="C1611" i="23"/>
  <c r="K1610"/>
  <c r="EG53" i="15"/>
  <c r="EF51" i="19" s="1"/>
  <c r="GL53" i="15"/>
  <c r="GO53" s="1"/>
  <c r="GN53"/>
  <c r="C1610" i="23"/>
  <c r="O53" i="15"/>
  <c r="T53"/>
  <c r="Y53"/>
  <c r="X51" i="19" s="1"/>
  <c r="AK53" i="15"/>
  <c r="AM53"/>
  <c r="BB53"/>
  <c r="BS53"/>
  <c r="FO53"/>
  <c r="M1608" i="23"/>
  <c r="C1604"/>
  <c r="C1603"/>
  <c r="C1602"/>
  <c r="C1601"/>
  <c r="C1600"/>
  <c r="E1599"/>
  <c r="F1599"/>
  <c r="H1596"/>
  <c r="H1595"/>
  <c r="H1594"/>
  <c r="H1593"/>
  <c r="H1592"/>
  <c r="H1591"/>
  <c r="M1590"/>
  <c r="M1588"/>
  <c r="D1587"/>
  <c r="D1586"/>
  <c r="J1552"/>
  <c r="F1567" s="1"/>
  <c r="GT52" i="15"/>
  <c r="GW52" s="1"/>
  <c r="FJ52"/>
  <c r="GX52"/>
  <c r="GZ52"/>
  <c r="HA52"/>
  <c r="C1577" i="23"/>
  <c r="GV52" i="15"/>
  <c r="C1576" i="23"/>
  <c r="GR52" i="15"/>
  <c r="C1575" i="23"/>
  <c r="K1574"/>
  <c r="GL52" i="15"/>
  <c r="EG52"/>
  <c r="EF50" i="19" s="1"/>
  <c r="GN52" i="15"/>
  <c r="C1574" i="23"/>
  <c r="O52" i="15"/>
  <c r="T52"/>
  <c r="HK52"/>
  <c r="Y52"/>
  <c r="X50" i="19" s="1"/>
  <c r="AK52" i="15"/>
  <c r="AM52"/>
  <c r="AL50" i="19" s="1"/>
  <c r="BB52" i="15"/>
  <c r="BS52"/>
  <c r="FO52"/>
  <c r="M1572" i="23"/>
  <c r="C1568"/>
  <c r="C1567"/>
  <c r="C1566"/>
  <c r="C1565"/>
  <c r="C1564"/>
  <c r="E1563"/>
  <c r="F1563"/>
  <c r="H1560"/>
  <c r="H1559"/>
  <c r="H1558"/>
  <c r="H1557"/>
  <c r="H1556"/>
  <c r="H1555"/>
  <c r="M1554"/>
  <c r="M1552"/>
  <c r="D1551"/>
  <c r="D1550"/>
  <c r="J1516"/>
  <c r="FJ51" i="15"/>
  <c r="GX51"/>
  <c r="GZ51"/>
  <c r="HA51"/>
  <c r="C1541" i="23"/>
  <c r="GV51" i="15"/>
  <c r="C1540" i="23"/>
  <c r="ES51" i="15"/>
  <c r="GP51"/>
  <c r="GS51" s="1"/>
  <c r="GR51"/>
  <c r="C1539" i="23"/>
  <c r="K1538"/>
  <c r="GN51" i="15"/>
  <c r="C1538" i="23"/>
  <c r="O51" i="15"/>
  <c r="T51"/>
  <c r="Y51"/>
  <c r="X49" i="19" s="1"/>
  <c r="AK51" i="15"/>
  <c r="AM51"/>
  <c r="AL49" i="19" s="1"/>
  <c r="BB51" i="15"/>
  <c r="BS51"/>
  <c r="FO51"/>
  <c r="M1536" i="23"/>
  <c r="K1535"/>
  <c r="C1532"/>
  <c r="C1531"/>
  <c r="C1530"/>
  <c r="C1529"/>
  <c r="C1528"/>
  <c r="E1527"/>
  <c r="F1527"/>
  <c r="H1524"/>
  <c r="H1523"/>
  <c r="H1522"/>
  <c r="H1521"/>
  <c r="H1520"/>
  <c r="H1519"/>
  <c r="M1518"/>
  <c r="M1516"/>
  <c r="D1515"/>
  <c r="D1514"/>
  <c r="J1480"/>
  <c r="GT50" i="15"/>
  <c r="GW50" s="1"/>
  <c r="FE50"/>
  <c r="FJ50"/>
  <c r="GX50"/>
  <c r="GZ50"/>
  <c r="HA50"/>
  <c r="C1505" i="23"/>
  <c r="GV50" i="15"/>
  <c r="C1504" i="23"/>
  <c r="ES50" i="15"/>
  <c r="GP50"/>
  <c r="GS50" s="1"/>
  <c r="GR50"/>
  <c r="C1503" i="23"/>
  <c r="K1502"/>
  <c r="GN50" i="15"/>
  <c r="C1502" i="23"/>
  <c r="O50" i="15"/>
  <c r="T50"/>
  <c r="Y50"/>
  <c r="X48" i="19" s="1"/>
  <c r="AK50" i="15"/>
  <c r="AM50"/>
  <c r="AL48" i="19" s="1"/>
  <c r="BB50" i="15"/>
  <c r="BS50"/>
  <c r="FO50"/>
  <c r="M1500" i="23"/>
  <c r="C1496"/>
  <c r="C1495"/>
  <c r="C1494"/>
  <c r="C1493"/>
  <c r="C1492"/>
  <c r="E1491"/>
  <c r="F1491"/>
  <c r="H1488"/>
  <c r="H1487"/>
  <c r="H1486"/>
  <c r="H1485"/>
  <c r="H1484"/>
  <c r="H1483"/>
  <c r="M1482"/>
  <c r="M1480"/>
  <c r="D1479"/>
  <c r="D1478"/>
  <c r="J1444"/>
  <c r="FJ49" i="15"/>
  <c r="GX49"/>
  <c r="GZ49"/>
  <c r="HA49"/>
  <c r="C1469" i="23"/>
  <c r="GV49" i="15"/>
  <c r="C1468" i="23"/>
  <c r="ES49" i="15"/>
  <c r="GP49"/>
  <c r="GR49"/>
  <c r="C1467" i="23"/>
  <c r="K1466"/>
  <c r="GN49" i="15"/>
  <c r="C1466" i="23"/>
  <c r="O49" i="15"/>
  <c r="T49"/>
  <c r="Y49"/>
  <c r="AK49"/>
  <c r="AM49"/>
  <c r="BB49"/>
  <c r="BS49"/>
  <c r="FO49"/>
  <c r="M1464" i="23"/>
  <c r="K1463"/>
  <c r="C1460"/>
  <c r="C1459"/>
  <c r="C1458"/>
  <c r="C1457"/>
  <c r="C1456"/>
  <c r="E1455"/>
  <c r="F1455"/>
  <c r="H1452"/>
  <c r="H1451"/>
  <c r="H1450"/>
  <c r="H1449"/>
  <c r="H1448"/>
  <c r="H1447"/>
  <c r="M1446"/>
  <c r="M1444"/>
  <c r="D1443"/>
  <c r="D1442"/>
  <c r="J1408"/>
  <c r="J1422" s="1"/>
  <c r="GT48" i="15"/>
  <c r="GW48" s="1"/>
  <c r="FE48"/>
  <c r="FJ48"/>
  <c r="GX48"/>
  <c r="GZ48"/>
  <c r="HA48"/>
  <c r="C1433" i="23"/>
  <c r="GV48" i="15"/>
  <c r="C1432" i="23"/>
  <c r="ES48" i="15"/>
  <c r="K1428" i="23" s="1"/>
  <c r="GP48" i="15"/>
  <c r="GS48" s="1"/>
  <c r="GR48"/>
  <c r="C1431" i="23"/>
  <c r="K1430"/>
  <c r="GN48" i="15"/>
  <c r="C1430" i="23"/>
  <c r="O48" i="15"/>
  <c r="T48"/>
  <c r="HK48"/>
  <c r="Y48"/>
  <c r="X46" i="19" s="1"/>
  <c r="AK48" i="15"/>
  <c r="AM48"/>
  <c r="AL46" i="19" s="1"/>
  <c r="BB48" i="15"/>
  <c r="BS48"/>
  <c r="FO48"/>
  <c r="M1428" i="23"/>
  <c r="C1424"/>
  <c r="C1423"/>
  <c r="C1422"/>
  <c r="C1421"/>
  <c r="C1420"/>
  <c r="E1419"/>
  <c r="F1419"/>
  <c r="H1416"/>
  <c r="H1415"/>
  <c r="H1414"/>
  <c r="H1413"/>
  <c r="H1412"/>
  <c r="H1411"/>
  <c r="M1410"/>
  <c r="M1408"/>
  <c r="D1407"/>
  <c r="D1406"/>
  <c r="J1372"/>
  <c r="FE47" i="15"/>
  <c r="FJ47"/>
  <c r="GX47"/>
  <c r="GZ47"/>
  <c r="HA47"/>
  <c r="C1397" i="23"/>
  <c r="GT47" i="15"/>
  <c r="GV47"/>
  <c r="C1396" i="23"/>
  <c r="ES47" i="15"/>
  <c r="GP47"/>
  <c r="GR47"/>
  <c r="C1395" i="23"/>
  <c r="K1394"/>
  <c r="GN47" i="15"/>
  <c r="C1394" i="23"/>
  <c r="O47" i="15"/>
  <c r="T47"/>
  <c r="Y47"/>
  <c r="X45" i="19" s="1"/>
  <c r="AM47" i="15"/>
  <c r="AL45" i="19" s="1"/>
  <c r="BB47" i="15"/>
  <c r="BS47"/>
  <c r="FO47"/>
  <c r="M1392" i="23"/>
  <c r="K1392"/>
  <c r="K1391"/>
  <c r="C1388"/>
  <c r="C1387"/>
  <c r="C1386"/>
  <c r="C1385"/>
  <c r="C1384"/>
  <c r="E1383"/>
  <c r="F1383"/>
  <c r="H1380"/>
  <c r="H1379"/>
  <c r="H1378"/>
  <c r="H1377"/>
  <c r="H1376"/>
  <c r="H1375"/>
  <c r="M1374"/>
  <c r="M1372"/>
  <c r="D1371"/>
  <c r="D1370"/>
  <c r="J1336"/>
  <c r="H1352" s="1"/>
  <c r="FJ46" i="15"/>
  <c r="GX46"/>
  <c r="GZ46"/>
  <c r="HA46"/>
  <c r="C1361" i="23"/>
  <c r="GV46" i="15"/>
  <c r="C1360" i="23"/>
  <c r="ES46" i="15"/>
  <c r="K1356" i="23" s="1"/>
  <c r="GP46" i="15"/>
  <c r="GR46"/>
  <c r="C1359" i="23"/>
  <c r="K1358"/>
  <c r="GN46" i="15"/>
  <c r="C1358" i="23"/>
  <c r="O46" i="15"/>
  <c r="T46"/>
  <c r="Y46"/>
  <c r="X44" i="19" s="1"/>
  <c r="AK46" i="15"/>
  <c r="AM46"/>
  <c r="BB46"/>
  <c r="BS46"/>
  <c r="FO46"/>
  <c r="M1356" i="23"/>
  <c r="C1352"/>
  <c r="C1351"/>
  <c r="C1350"/>
  <c r="C1349"/>
  <c r="C1348"/>
  <c r="E1347"/>
  <c r="F1347"/>
  <c r="H1344"/>
  <c r="H1343"/>
  <c r="H1342"/>
  <c r="H1341"/>
  <c r="H1340"/>
  <c r="H1339"/>
  <c r="M1338"/>
  <c r="M1336"/>
  <c r="D1335"/>
  <c r="D1334"/>
  <c r="J1300"/>
  <c r="H1323" s="1"/>
  <c r="FE45" i="15"/>
  <c r="FJ45"/>
  <c r="GX45"/>
  <c r="GZ45"/>
  <c r="HA45"/>
  <c r="C1325" i="23"/>
  <c r="GT45" i="15"/>
  <c r="GW45" s="1"/>
  <c r="GV45"/>
  <c r="C1324" i="23"/>
  <c r="ES45" i="15"/>
  <c r="GP45"/>
  <c r="GS45" s="1"/>
  <c r="GR45"/>
  <c r="C1323" i="23"/>
  <c r="K1322"/>
  <c r="GN45" i="15"/>
  <c r="C1322" i="23"/>
  <c r="O45" i="15"/>
  <c r="T45"/>
  <c r="Y45"/>
  <c r="X43" i="19" s="1"/>
  <c r="AM45" i="15"/>
  <c r="AL43" i="19" s="1"/>
  <c r="BB45" i="15"/>
  <c r="BS45"/>
  <c r="FO45"/>
  <c r="M1320" i="23"/>
  <c r="K1320"/>
  <c r="K1319"/>
  <c r="C1316"/>
  <c r="C1315"/>
  <c r="C1314"/>
  <c r="C1313"/>
  <c r="C1312"/>
  <c r="E1311"/>
  <c r="F1311"/>
  <c r="H1308"/>
  <c r="H1307"/>
  <c r="H1306"/>
  <c r="H1305"/>
  <c r="H1304"/>
  <c r="H1303"/>
  <c r="M1302"/>
  <c r="M1300"/>
  <c r="D1299"/>
  <c r="D1298"/>
  <c r="J1264"/>
  <c r="H1287" s="1"/>
  <c r="FJ44" i="15"/>
  <c r="GX44"/>
  <c r="GZ44"/>
  <c r="HA44"/>
  <c r="C1289" i="23"/>
  <c r="GV44" i="15"/>
  <c r="GA44"/>
  <c r="C1288" i="23"/>
  <c r="ES44" i="15"/>
  <c r="GP44"/>
  <c r="GR44"/>
  <c r="C1287" i="23"/>
  <c r="K1286"/>
  <c r="GN44" i="15"/>
  <c r="C1286" i="23"/>
  <c r="O44" i="15"/>
  <c r="T44"/>
  <c r="Y44"/>
  <c r="X42" i="19" s="1"/>
  <c r="AK44" i="15"/>
  <c r="AM44"/>
  <c r="BB44"/>
  <c r="BS44"/>
  <c r="FO44"/>
  <c r="M1284" i="23"/>
  <c r="K1284"/>
  <c r="C1280"/>
  <c r="C1279"/>
  <c r="C1278"/>
  <c r="C1277"/>
  <c r="C1276"/>
  <c r="E1275"/>
  <c r="F1275"/>
  <c r="H1272"/>
  <c r="H1271"/>
  <c r="H1270"/>
  <c r="H1269"/>
  <c r="H1268"/>
  <c r="H1267"/>
  <c r="M1266"/>
  <c r="M1264"/>
  <c r="D1263"/>
  <c r="D1262"/>
  <c r="J1228"/>
  <c r="H1253" s="1"/>
  <c r="FE43" i="15"/>
  <c r="FJ43"/>
  <c r="GX43"/>
  <c r="GZ43"/>
  <c r="HA43"/>
  <c r="C1253" i="23"/>
  <c r="GT43" i="15"/>
  <c r="GV43"/>
  <c r="C1252" i="23"/>
  <c r="GR43" i="15"/>
  <c r="C1251" i="23"/>
  <c r="K1250"/>
  <c r="EG43" i="15"/>
  <c r="EF41" i="19" s="1"/>
  <c r="GL43" i="15"/>
  <c r="GO43" s="1"/>
  <c r="GN43"/>
  <c r="C1250" i="23"/>
  <c r="O43" i="15"/>
  <c r="T43"/>
  <c r="Y43"/>
  <c r="X41" i="19" s="1"/>
  <c r="AM43" i="15"/>
  <c r="AL41" i="19" s="1"/>
  <c r="BB43" i="15"/>
  <c r="BS43"/>
  <c r="FO43"/>
  <c r="M1248" i="23"/>
  <c r="C1244"/>
  <c r="C1243"/>
  <c r="C1242"/>
  <c r="C1241"/>
  <c r="C1240"/>
  <c r="E1239"/>
  <c r="F1239"/>
  <c r="H1236"/>
  <c r="H1235"/>
  <c r="H1234"/>
  <c r="H1233"/>
  <c r="H1232"/>
  <c r="H1231"/>
  <c r="M1230"/>
  <c r="M1228"/>
  <c r="D1227"/>
  <c r="D1226"/>
  <c r="J1192"/>
  <c r="FJ42" i="15"/>
  <c r="GX42"/>
  <c r="GZ42"/>
  <c r="HA42"/>
  <c r="C1217" i="23"/>
  <c r="GV42" i="15"/>
  <c r="C1216" i="23"/>
  <c r="GR42" i="15"/>
  <c r="C1215" i="23"/>
  <c r="K1214"/>
  <c r="GL42" i="15"/>
  <c r="GO42" s="1"/>
  <c r="GN42"/>
  <c r="C1214" i="23"/>
  <c r="O42" i="15"/>
  <c r="T42"/>
  <c r="Y42"/>
  <c r="X40" i="19" s="1"/>
  <c r="AM42" i="15"/>
  <c r="AL40" i="19" s="1"/>
  <c r="BB42" i="15"/>
  <c r="BS42"/>
  <c r="FO42"/>
  <c r="M1212" i="23"/>
  <c r="C1208"/>
  <c r="C1207"/>
  <c r="C1206"/>
  <c r="C1205"/>
  <c r="C1204"/>
  <c r="E1203"/>
  <c r="F1203"/>
  <c r="H1200"/>
  <c r="H1199"/>
  <c r="H1198"/>
  <c r="H1197"/>
  <c r="H1196"/>
  <c r="H1195"/>
  <c r="M1194"/>
  <c r="M1192"/>
  <c r="D1191"/>
  <c r="D1190"/>
  <c r="J1156"/>
  <c r="FE41" i="15"/>
  <c r="FJ41"/>
  <c r="GX41"/>
  <c r="GZ41"/>
  <c r="HA41"/>
  <c r="C1181" i="23"/>
  <c r="GT41" i="15"/>
  <c r="GW41" s="1"/>
  <c r="GV41"/>
  <c r="C1180" i="23"/>
  <c r="GR41" i="15"/>
  <c r="C1179" i="23"/>
  <c r="K1178"/>
  <c r="EG41" i="15"/>
  <c r="EF39" i="19" s="1"/>
  <c r="GL41" i="15"/>
  <c r="GN41"/>
  <c r="C1178" i="23"/>
  <c r="O41" i="15"/>
  <c r="T41"/>
  <c r="Y41"/>
  <c r="X39" i="19" s="1"/>
  <c r="AK41" i="15"/>
  <c r="AM41"/>
  <c r="AL39" i="19" s="1"/>
  <c r="BB41" i="15"/>
  <c r="BS41"/>
  <c r="FO41"/>
  <c r="M1176" i="23"/>
  <c r="C1172"/>
  <c r="C1171"/>
  <c r="C1170"/>
  <c r="C1169"/>
  <c r="C1168"/>
  <c r="E1167"/>
  <c r="F1167"/>
  <c r="H1164"/>
  <c r="H1163"/>
  <c r="H1162"/>
  <c r="H1161"/>
  <c r="H1160"/>
  <c r="H1159"/>
  <c r="M1158"/>
  <c r="M1156"/>
  <c r="D1155"/>
  <c r="D1154"/>
  <c r="J1120"/>
  <c r="FJ40" i="15"/>
  <c r="GX40"/>
  <c r="GZ40"/>
  <c r="HA40"/>
  <c r="C1145" i="23"/>
  <c r="GV40" i="15"/>
  <c r="C1144" i="23"/>
  <c r="GR40" i="15"/>
  <c r="C1143" i="23"/>
  <c r="K1142"/>
  <c r="GL40" i="15"/>
  <c r="GO40" s="1"/>
  <c r="GN40"/>
  <c r="C1142" i="23"/>
  <c r="O40" i="15"/>
  <c r="T40"/>
  <c r="Y40"/>
  <c r="X38" i="19" s="1"/>
  <c r="AK40" i="15"/>
  <c r="AM40"/>
  <c r="AL38" i="19" s="1"/>
  <c r="BB40" i="15"/>
  <c r="BS40"/>
  <c r="FO40"/>
  <c r="M1140" i="23"/>
  <c r="C1136"/>
  <c r="C1135"/>
  <c r="C1134"/>
  <c r="C1133"/>
  <c r="C1132"/>
  <c r="E1131"/>
  <c r="F1131"/>
  <c r="H1128"/>
  <c r="H1127"/>
  <c r="H1126"/>
  <c r="H1125"/>
  <c r="H1124"/>
  <c r="H1123"/>
  <c r="M1122"/>
  <c r="M1120"/>
  <c r="D1119"/>
  <c r="D1118"/>
  <c r="J1084"/>
  <c r="F1099" s="1"/>
  <c r="FJ39" i="15"/>
  <c r="GX39"/>
  <c r="GZ39"/>
  <c r="HA39"/>
  <c r="C1109" i="23"/>
  <c r="GV39" i="15"/>
  <c r="C1108" i="23"/>
  <c r="GR39" i="15"/>
  <c r="C1107" i="23"/>
  <c r="K1106"/>
  <c r="EG39" i="15"/>
  <c r="EF37" i="19" s="1"/>
  <c r="GL39" i="15"/>
  <c r="GO39" s="1"/>
  <c r="GN39"/>
  <c r="C1106" i="23"/>
  <c r="O39" i="15"/>
  <c r="T39"/>
  <c r="Y39"/>
  <c r="X37" i="19" s="1"/>
  <c r="AK39" i="15"/>
  <c r="AM39"/>
  <c r="AL37" i="19" s="1"/>
  <c r="BB39" i="15"/>
  <c r="BS39"/>
  <c r="FO39"/>
  <c r="M1104" i="23"/>
  <c r="C1100"/>
  <c r="C1099"/>
  <c r="C1098"/>
  <c r="C1097"/>
  <c r="C1096"/>
  <c r="E1095"/>
  <c r="F1095"/>
  <c r="H1092"/>
  <c r="H1091"/>
  <c r="H1090"/>
  <c r="H1089"/>
  <c r="H1088"/>
  <c r="H1087"/>
  <c r="M1086"/>
  <c r="M1084"/>
  <c r="D1083"/>
  <c r="D1082"/>
  <c r="J1048"/>
  <c r="L1066" s="1"/>
  <c r="FJ38" i="15"/>
  <c r="GX38"/>
  <c r="GZ38"/>
  <c r="HA38"/>
  <c r="C1073" i="23"/>
  <c r="GV38" i="15"/>
  <c r="C1072" i="23"/>
  <c r="GR38" i="15"/>
  <c r="C1071" i="23"/>
  <c r="K1070"/>
  <c r="GL38" i="15"/>
  <c r="GO38" s="1"/>
  <c r="EG38"/>
  <c r="EF36" i="19" s="1"/>
  <c r="GN38" i="15"/>
  <c r="C1070" i="23"/>
  <c r="O38" i="15"/>
  <c r="T38"/>
  <c r="Y38"/>
  <c r="AK38"/>
  <c r="AM38"/>
  <c r="BB38"/>
  <c r="BS38"/>
  <c r="FO38"/>
  <c r="M1068" i="23"/>
  <c r="C1064"/>
  <c r="C1063"/>
  <c r="C1062"/>
  <c r="C1061"/>
  <c r="C1060"/>
  <c r="E1059"/>
  <c r="F1059"/>
  <c r="H1056"/>
  <c r="H1055"/>
  <c r="H1054"/>
  <c r="H1053"/>
  <c r="H1052"/>
  <c r="H1051"/>
  <c r="M1050"/>
  <c r="M1048"/>
  <c r="D1047"/>
  <c r="D1046"/>
  <c r="J1012"/>
  <c r="E1028" s="1"/>
  <c r="FJ37" i="15"/>
  <c r="GX37"/>
  <c r="GZ37"/>
  <c r="HA37"/>
  <c r="C1037" i="23"/>
  <c r="GV37" i="15"/>
  <c r="C1036" i="23"/>
  <c r="GR37" i="15"/>
  <c r="C1035" i="23"/>
  <c r="K1034"/>
  <c r="GL37" i="15"/>
  <c r="GO37" s="1"/>
  <c r="EG37"/>
  <c r="EF35" i="19" s="1"/>
  <c r="GN37" i="15"/>
  <c r="C1034" i="23"/>
  <c r="O37" i="15"/>
  <c r="T37"/>
  <c r="Y37"/>
  <c r="AK37"/>
  <c r="AM37"/>
  <c r="BB37"/>
  <c r="BS37"/>
  <c r="FO37"/>
  <c r="M1032" i="23"/>
  <c r="C1028"/>
  <c r="C1027"/>
  <c r="C1026"/>
  <c r="C1025"/>
  <c r="C1024"/>
  <c r="E1023"/>
  <c r="F1023"/>
  <c r="H1020"/>
  <c r="H1019"/>
  <c r="H1018"/>
  <c r="H1017"/>
  <c r="H1016"/>
  <c r="H1015"/>
  <c r="M1014"/>
  <c r="M1012"/>
  <c r="D1011"/>
  <c r="D1010"/>
  <c r="J976"/>
  <c r="FJ36" i="15"/>
  <c r="GX36"/>
  <c r="GZ36"/>
  <c r="HA36"/>
  <c r="C1001" i="23"/>
  <c r="GV36" i="15"/>
  <c r="C1000" i="23"/>
  <c r="GR36" i="15"/>
  <c r="C999" i="23"/>
  <c r="K998"/>
  <c r="GL36" i="15"/>
  <c r="GO36" s="1"/>
  <c r="EG36"/>
  <c r="EF34" i="19" s="1"/>
  <c r="GN36" i="15"/>
  <c r="C998" i="23"/>
  <c r="O36" i="15"/>
  <c r="T36"/>
  <c r="HK36"/>
  <c r="Y36"/>
  <c r="AK36"/>
  <c r="AM36"/>
  <c r="BB36"/>
  <c r="BS36"/>
  <c r="FO36"/>
  <c r="M996" i="23"/>
  <c r="C992"/>
  <c r="C991"/>
  <c r="C990"/>
  <c r="C989"/>
  <c r="C988"/>
  <c r="E987"/>
  <c r="F987"/>
  <c r="H984"/>
  <c r="H983"/>
  <c r="H982"/>
  <c r="H981"/>
  <c r="H980"/>
  <c r="H979"/>
  <c r="M978"/>
  <c r="M976"/>
  <c r="D975"/>
  <c r="D974"/>
  <c r="J940"/>
  <c r="FJ35" i="15"/>
  <c r="GX35"/>
  <c r="GZ35"/>
  <c r="HA35"/>
  <c r="C965" i="23"/>
  <c r="GV35" i="15"/>
  <c r="C964" i="23"/>
  <c r="ES35" i="15"/>
  <c r="GP35"/>
  <c r="GR35"/>
  <c r="C963" i="23"/>
  <c r="K962"/>
  <c r="GN35" i="15"/>
  <c r="C962" i="23"/>
  <c r="O35" i="15"/>
  <c r="T35"/>
  <c r="HK35"/>
  <c r="Y35"/>
  <c r="AK35"/>
  <c r="AJ35"/>
  <c r="AM35"/>
  <c r="BB35"/>
  <c r="BS35"/>
  <c r="FO35"/>
  <c r="M960" i="23"/>
  <c r="C956"/>
  <c r="C955"/>
  <c r="C954"/>
  <c r="C953"/>
  <c r="C952"/>
  <c r="E951"/>
  <c r="F951"/>
  <c r="H948"/>
  <c r="H947"/>
  <c r="H946"/>
  <c r="H945"/>
  <c r="H944"/>
  <c r="H943"/>
  <c r="M942"/>
  <c r="M940"/>
  <c r="D939"/>
  <c r="D938"/>
  <c r="J904"/>
  <c r="GT34" i="15"/>
  <c r="GW34" s="1"/>
  <c r="FE34"/>
  <c r="FJ34"/>
  <c r="GX34"/>
  <c r="GZ34"/>
  <c r="HA34"/>
  <c r="C929" i="23"/>
  <c r="GV34" i="15"/>
  <c r="C928" i="23"/>
  <c r="ES34" i="15"/>
  <c r="GP34"/>
  <c r="GR34"/>
  <c r="C927" i="23"/>
  <c r="K926"/>
  <c r="GN34" i="15"/>
  <c r="C926" i="23"/>
  <c r="O34" i="15"/>
  <c r="T34"/>
  <c r="HK34"/>
  <c r="Y34"/>
  <c r="AK34"/>
  <c r="AJ34"/>
  <c r="AM34"/>
  <c r="BB34"/>
  <c r="BS34"/>
  <c r="FO34"/>
  <c r="M924" i="23"/>
  <c r="K924"/>
  <c r="K923"/>
  <c r="C920"/>
  <c r="C919"/>
  <c r="C918"/>
  <c r="C917"/>
  <c r="C916"/>
  <c r="E915"/>
  <c r="F915"/>
  <c r="H912"/>
  <c r="H911"/>
  <c r="H910"/>
  <c r="H909"/>
  <c r="H908"/>
  <c r="H907"/>
  <c r="M906"/>
  <c r="M904"/>
  <c r="D903"/>
  <c r="D902"/>
  <c r="J868"/>
  <c r="H891" s="1"/>
  <c r="FJ33" i="15"/>
  <c r="GX33"/>
  <c r="GZ33"/>
  <c r="HA33"/>
  <c r="C893" i="23"/>
  <c r="GV33" i="15"/>
  <c r="C892" i="23"/>
  <c r="ES33" i="15"/>
  <c r="K887" i="23" s="1"/>
  <c r="GR33" i="15"/>
  <c r="C891" i="23"/>
  <c r="K890"/>
  <c r="GN33" i="15"/>
  <c r="C890" i="23"/>
  <c r="O33" i="15"/>
  <c r="T33"/>
  <c r="Y33"/>
  <c r="X31" i="19" s="1"/>
  <c r="AM33" i="15"/>
  <c r="BB33"/>
  <c r="BS33"/>
  <c r="FO33"/>
  <c r="M888" i="23"/>
  <c r="C884"/>
  <c r="C883"/>
  <c r="C882"/>
  <c r="C881"/>
  <c r="C880"/>
  <c r="E879"/>
  <c r="F879"/>
  <c r="H876"/>
  <c r="H875"/>
  <c r="H874"/>
  <c r="H873"/>
  <c r="H872"/>
  <c r="H871"/>
  <c r="M870"/>
  <c r="M868"/>
  <c r="D867"/>
  <c r="D866"/>
  <c r="J832"/>
  <c r="J846" s="1"/>
  <c r="FJ32" i="15"/>
  <c r="GX32"/>
  <c r="GZ32"/>
  <c r="HA32"/>
  <c r="C857" i="23"/>
  <c r="GV32" i="15"/>
  <c r="C856" i="23"/>
  <c r="ES32" i="15"/>
  <c r="GR32"/>
  <c r="C855" i="23"/>
  <c r="K854"/>
  <c r="GN32" i="15"/>
  <c r="C854" i="23"/>
  <c r="O32" i="15"/>
  <c r="T32"/>
  <c r="HK32"/>
  <c r="Y32"/>
  <c r="X30" i="19" s="1"/>
  <c r="AK32" i="15"/>
  <c r="AM32"/>
  <c r="AL30" i="19" s="1"/>
  <c r="BB32" i="15"/>
  <c r="BS32"/>
  <c r="FO32"/>
  <c r="M852" i="23"/>
  <c r="K852"/>
  <c r="C848"/>
  <c r="C847"/>
  <c r="C846"/>
  <c r="C845"/>
  <c r="C844"/>
  <c r="E843"/>
  <c r="F843"/>
  <c r="H840"/>
  <c r="H839"/>
  <c r="H838"/>
  <c r="H837"/>
  <c r="H836"/>
  <c r="H835"/>
  <c r="M834"/>
  <c r="M832"/>
  <c r="D831"/>
  <c r="D830"/>
  <c r="J796"/>
  <c r="H819" s="1"/>
  <c r="FJ31" i="15"/>
  <c r="GX31"/>
  <c r="GZ31"/>
  <c r="HA31"/>
  <c r="C821" i="23"/>
  <c r="GT31" i="15"/>
  <c r="GV31"/>
  <c r="C820" i="23"/>
  <c r="GP31" i="15"/>
  <c r="GS31" s="1"/>
  <c r="ES31"/>
  <c r="GR31"/>
  <c r="C819" i="23"/>
  <c r="K818"/>
  <c r="GN31" i="15"/>
  <c r="C818" i="23"/>
  <c r="O31" i="15"/>
  <c r="T31"/>
  <c r="HK31"/>
  <c r="Y31"/>
  <c r="X29" i="19" s="1"/>
  <c r="AK31" i="15"/>
  <c r="AJ31"/>
  <c r="AM31"/>
  <c r="AL29" i="19" s="1"/>
  <c r="BB31" i="15"/>
  <c r="BS31"/>
  <c r="FO31"/>
  <c r="M816" i="23"/>
  <c r="C812"/>
  <c r="C811"/>
  <c r="C810"/>
  <c r="C809"/>
  <c r="C808"/>
  <c r="E807"/>
  <c r="F807"/>
  <c r="H804"/>
  <c r="H803"/>
  <c r="H802"/>
  <c r="H801"/>
  <c r="H800"/>
  <c r="H799"/>
  <c r="M798"/>
  <c r="M796"/>
  <c r="D795"/>
  <c r="D794"/>
  <c r="J760"/>
  <c r="F775" s="1"/>
  <c r="FJ30" i="15"/>
  <c r="GX30"/>
  <c r="GZ30"/>
  <c r="HA30"/>
  <c r="C785" i="23"/>
  <c r="GV30" i="15"/>
  <c r="C784" i="23"/>
  <c r="GP30" i="15"/>
  <c r="GS30" s="1"/>
  <c r="ES30"/>
  <c r="GR30"/>
  <c r="C783" i="23"/>
  <c r="K782"/>
  <c r="EG30" i="15"/>
  <c r="EF28" i="19" s="1"/>
  <c r="GL30" i="15"/>
  <c r="GO30" s="1"/>
  <c r="GN30"/>
  <c r="C782" i="23"/>
  <c r="O30" i="15"/>
  <c r="T30"/>
  <c r="HK30"/>
  <c r="Y30"/>
  <c r="X28" i="19" s="1"/>
  <c r="AK30" i="15"/>
  <c r="AM30"/>
  <c r="AL28" i="19" s="1"/>
  <c r="BB30" i="15"/>
  <c r="BS30"/>
  <c r="FO30"/>
  <c r="M780" i="23"/>
  <c r="C776"/>
  <c r="C775"/>
  <c r="C774"/>
  <c r="C773"/>
  <c r="C772"/>
  <c r="E771"/>
  <c r="F771"/>
  <c r="H768"/>
  <c r="H767"/>
  <c r="H766"/>
  <c r="H765"/>
  <c r="H764"/>
  <c r="H763"/>
  <c r="M762"/>
  <c r="M760"/>
  <c r="D759"/>
  <c r="D758"/>
  <c r="J724"/>
  <c r="F742" s="1"/>
  <c r="FJ29" i="15"/>
  <c r="GX29"/>
  <c r="GZ29"/>
  <c r="HA29"/>
  <c r="C749" i="23"/>
  <c r="GV29" i="15"/>
  <c r="C748" i="23"/>
  <c r="GP29" i="15"/>
  <c r="GR29"/>
  <c r="C747" i="23"/>
  <c r="K746"/>
  <c r="GN29" i="15"/>
  <c r="C746" i="23"/>
  <c r="O29" i="15"/>
  <c r="T29"/>
  <c r="HK29"/>
  <c r="Y29"/>
  <c r="X27" i="19" s="1"/>
  <c r="AK29" i="15"/>
  <c r="AM29"/>
  <c r="AL27" i="19" s="1"/>
  <c r="BB29" i="15"/>
  <c r="BS29"/>
  <c r="FO29"/>
  <c r="M744" i="23"/>
  <c r="C740"/>
  <c r="C739"/>
  <c r="C738"/>
  <c r="C737"/>
  <c r="C736"/>
  <c r="E735"/>
  <c r="F735"/>
  <c r="H732"/>
  <c r="H731"/>
  <c r="H730"/>
  <c r="H729"/>
  <c r="H728"/>
  <c r="H727"/>
  <c r="M726"/>
  <c r="M724"/>
  <c r="D723"/>
  <c r="D722"/>
  <c r="J688"/>
  <c r="J702" s="1"/>
  <c r="GT28" i="15"/>
  <c r="GW28" s="1"/>
  <c r="FJ28"/>
  <c r="GX28"/>
  <c r="GZ28"/>
  <c r="HA28"/>
  <c r="C713" i="23"/>
  <c r="GV28" i="15"/>
  <c r="GA28"/>
  <c r="C712" i="23"/>
  <c r="ES28" i="15"/>
  <c r="K708" i="23" s="1"/>
  <c r="GP28" i="15"/>
  <c r="GR28"/>
  <c r="C711" i="23"/>
  <c r="K710"/>
  <c r="EG28" i="15"/>
  <c r="EF26" i="19" s="1"/>
  <c r="GN28" i="15"/>
  <c r="C710" i="23"/>
  <c r="O28" i="15"/>
  <c r="T28"/>
  <c r="HK28"/>
  <c r="Y28"/>
  <c r="X26" i="19" s="1"/>
  <c r="AK28" i="15"/>
  <c r="AM28"/>
  <c r="AL26" i="19" s="1"/>
  <c r="BB28" i="15"/>
  <c r="BS28"/>
  <c r="FO28"/>
  <c r="M708" i="23"/>
  <c r="C704"/>
  <c r="C703"/>
  <c r="C702"/>
  <c r="C701"/>
  <c r="C700"/>
  <c r="E699"/>
  <c r="F699"/>
  <c r="H696"/>
  <c r="H695"/>
  <c r="H694"/>
  <c r="H693"/>
  <c r="H692"/>
  <c r="H691"/>
  <c r="M690"/>
  <c r="M688"/>
  <c r="D687"/>
  <c r="D686"/>
  <c r="J652"/>
  <c r="F667" s="1"/>
  <c r="FE27" i="15"/>
  <c r="FJ27"/>
  <c r="GX27"/>
  <c r="GZ27"/>
  <c r="HA27"/>
  <c r="C677" i="23"/>
  <c r="GT27" i="15"/>
  <c r="GW27" s="1"/>
  <c r="GV27"/>
  <c r="C676" i="23"/>
  <c r="GR27" i="15"/>
  <c r="C675" i="23"/>
  <c r="K674"/>
  <c r="EG27" i="15"/>
  <c r="EF25" i="19" s="1"/>
  <c r="GN27" i="15"/>
  <c r="C674" i="23"/>
  <c r="O27" i="15"/>
  <c r="T27"/>
  <c r="HK27"/>
  <c r="Y27"/>
  <c r="X25" i="19" s="1"/>
  <c r="AK27" i="15"/>
  <c r="AM27"/>
  <c r="AL25" i="19" s="1"/>
  <c r="BB27" i="15"/>
  <c r="BS27"/>
  <c r="FO27"/>
  <c r="M672" i="23"/>
  <c r="C668"/>
  <c r="C667"/>
  <c r="C666"/>
  <c r="C665"/>
  <c r="C664"/>
  <c r="E663"/>
  <c r="F663"/>
  <c r="H660"/>
  <c r="H659"/>
  <c r="H658"/>
  <c r="H657"/>
  <c r="H656"/>
  <c r="H655"/>
  <c r="M654"/>
  <c r="M652"/>
  <c r="D651"/>
  <c r="D650"/>
  <c r="J616"/>
  <c r="F634" s="1"/>
  <c r="FE26" i="15"/>
  <c r="FJ26"/>
  <c r="GX26"/>
  <c r="GZ26"/>
  <c r="HA26"/>
  <c r="C641" i="23"/>
  <c r="GT26" i="15"/>
  <c r="GV26"/>
  <c r="C640" i="23"/>
  <c r="GR26" i="15"/>
  <c r="C639" i="23"/>
  <c r="K638"/>
  <c r="GN26" i="15"/>
  <c r="C638" i="23"/>
  <c r="O26" i="15"/>
  <c r="T26"/>
  <c r="HK26"/>
  <c r="Y26"/>
  <c r="X24" i="19" s="1"/>
  <c r="AK26" i="15"/>
  <c r="AJ26"/>
  <c r="AM26"/>
  <c r="AL24" i="19" s="1"/>
  <c r="BB26" i="15"/>
  <c r="BS26"/>
  <c r="FO26"/>
  <c r="M636" i="23"/>
  <c r="C632"/>
  <c r="C631"/>
  <c r="C630"/>
  <c r="C629"/>
  <c r="C628"/>
  <c r="E627"/>
  <c r="F627"/>
  <c r="H624"/>
  <c r="H623"/>
  <c r="H622"/>
  <c r="H621"/>
  <c r="H620"/>
  <c r="H619"/>
  <c r="M618"/>
  <c r="M616"/>
  <c r="D615"/>
  <c r="D614"/>
  <c r="J580"/>
  <c r="H598" s="1"/>
  <c r="FE25" i="15"/>
  <c r="FJ25"/>
  <c r="GX25"/>
  <c r="GZ25"/>
  <c r="HA25"/>
  <c r="C605" i="23"/>
  <c r="GT25" i="15"/>
  <c r="GV25"/>
  <c r="C604" i="23"/>
  <c r="GR25" i="15"/>
  <c r="C603" i="23"/>
  <c r="K602"/>
  <c r="EG25" i="15"/>
  <c r="EF23" i="19" s="1"/>
  <c r="GL25" i="15"/>
  <c r="GO25" s="1"/>
  <c r="GN25"/>
  <c r="C602" i="23"/>
  <c r="O25" i="15"/>
  <c r="T25"/>
  <c r="HK25"/>
  <c r="Y25"/>
  <c r="AK25"/>
  <c r="AM25"/>
  <c r="BB25"/>
  <c r="BS25"/>
  <c r="FO25"/>
  <c r="M600" i="23"/>
  <c r="C596"/>
  <c r="C595"/>
  <c r="C594"/>
  <c r="C593"/>
  <c r="C592"/>
  <c r="E591"/>
  <c r="F591"/>
  <c r="H588"/>
  <c r="H587"/>
  <c r="H586"/>
  <c r="H585"/>
  <c r="H584"/>
  <c r="H583"/>
  <c r="M582"/>
  <c r="M580"/>
  <c r="D579"/>
  <c r="D578"/>
  <c r="J544"/>
  <c r="FE24" i="15"/>
  <c r="FJ24"/>
  <c r="GX24"/>
  <c r="GZ24"/>
  <c r="HA24"/>
  <c r="C569" i="23"/>
  <c r="GT24" i="15"/>
  <c r="GW24" s="1"/>
  <c r="GV24"/>
  <c r="C568" i="23"/>
  <c r="GP24" i="15"/>
  <c r="GS24" s="1"/>
  <c r="ES24"/>
  <c r="GR24"/>
  <c r="C567" i="23"/>
  <c r="K566"/>
  <c r="EG24" i="15"/>
  <c r="EF22" i="19" s="1"/>
  <c r="GN24" i="15"/>
  <c r="C566" i="23"/>
  <c r="O24" i="15"/>
  <c r="T24"/>
  <c r="HK24"/>
  <c r="Y24"/>
  <c r="AK24"/>
  <c r="AM24"/>
  <c r="BB24"/>
  <c r="BS24"/>
  <c r="FO24"/>
  <c r="M564" i="23"/>
  <c r="K563"/>
  <c r="C560"/>
  <c r="C559"/>
  <c r="C558"/>
  <c r="C557"/>
  <c r="C556"/>
  <c r="E555"/>
  <c r="F555"/>
  <c r="H552"/>
  <c r="H551"/>
  <c r="H550"/>
  <c r="H549"/>
  <c r="H548"/>
  <c r="H547"/>
  <c r="M546"/>
  <c r="M544"/>
  <c r="D543"/>
  <c r="D542"/>
  <c r="J508"/>
  <c r="H530" s="1"/>
  <c r="GT23" i="15"/>
  <c r="GW23" s="1"/>
  <c r="FJ23"/>
  <c r="GX23"/>
  <c r="GZ23"/>
  <c r="HA23"/>
  <c r="C533" i="23"/>
  <c r="GV23" i="15"/>
  <c r="C532" i="23"/>
  <c r="GR23" i="15"/>
  <c r="C531" i="23"/>
  <c r="K530"/>
  <c r="GN23" i="15"/>
  <c r="C530" i="23"/>
  <c r="O23" i="15"/>
  <c r="T23"/>
  <c r="HK23"/>
  <c r="Y23"/>
  <c r="AK23"/>
  <c r="AM23"/>
  <c r="BB23"/>
  <c r="BS23"/>
  <c r="FO23"/>
  <c r="M528" i="23"/>
  <c r="C524"/>
  <c r="C523"/>
  <c r="C522"/>
  <c r="C521"/>
  <c r="C520"/>
  <c r="E519"/>
  <c r="F519"/>
  <c r="H516"/>
  <c r="H515"/>
  <c r="H514"/>
  <c r="H513"/>
  <c r="H512"/>
  <c r="H511"/>
  <c r="M510"/>
  <c r="M508"/>
  <c r="D507"/>
  <c r="D506"/>
  <c r="J472"/>
  <c r="FE22" i="15"/>
  <c r="FJ22"/>
  <c r="GX22"/>
  <c r="GZ22"/>
  <c r="HA22"/>
  <c r="C497" i="23"/>
  <c r="GT22" i="15"/>
  <c r="GV22"/>
  <c r="C496" i="23"/>
  <c r="GR22" i="15"/>
  <c r="C495" i="23"/>
  <c r="K494"/>
  <c r="GL22" i="15"/>
  <c r="GN22"/>
  <c r="C494" i="23"/>
  <c r="O22" i="15"/>
  <c r="T22"/>
  <c r="HK22"/>
  <c r="Y22"/>
  <c r="AK22"/>
  <c r="AM22"/>
  <c r="BB22"/>
  <c r="BS22"/>
  <c r="FO22"/>
  <c r="M492" i="23"/>
  <c r="C488"/>
  <c r="C487"/>
  <c r="C486"/>
  <c r="C485"/>
  <c r="C484"/>
  <c r="E483"/>
  <c r="F483"/>
  <c r="H480"/>
  <c r="H479"/>
  <c r="H478"/>
  <c r="H477"/>
  <c r="H476"/>
  <c r="H475"/>
  <c r="M474"/>
  <c r="M472"/>
  <c r="D471"/>
  <c r="D470"/>
  <c r="J436"/>
  <c r="J452" s="1"/>
  <c r="GT21" i="15"/>
  <c r="FE21"/>
  <c r="FJ21"/>
  <c r="GX21"/>
  <c r="GZ21"/>
  <c r="HA21"/>
  <c r="C461" i="23"/>
  <c r="GV21" i="15"/>
  <c r="GW21"/>
  <c r="C460" i="23"/>
  <c r="GR21" i="15"/>
  <c r="C459" i="23"/>
  <c r="K458"/>
  <c r="GN21" i="15"/>
  <c r="C458" i="23"/>
  <c r="O21" i="15"/>
  <c r="T21"/>
  <c r="HK21"/>
  <c r="Y21"/>
  <c r="X19" i="19" s="1"/>
  <c r="AK21" i="15"/>
  <c r="AJ21"/>
  <c r="AM21"/>
  <c r="AL19" i="19" s="1"/>
  <c r="BB21" i="15"/>
  <c r="BS21"/>
  <c r="FO21"/>
  <c r="M456" i="23"/>
  <c r="C452"/>
  <c r="C451"/>
  <c r="C450"/>
  <c r="C449"/>
  <c r="C448"/>
  <c r="E447"/>
  <c r="F447"/>
  <c r="H444"/>
  <c r="H443"/>
  <c r="H442"/>
  <c r="H441"/>
  <c r="H440"/>
  <c r="H439"/>
  <c r="M438"/>
  <c r="M436"/>
  <c r="D435"/>
  <c r="D434"/>
  <c r="J400"/>
  <c r="J414" s="1"/>
  <c r="FJ20" i="15"/>
  <c r="GX20"/>
  <c r="GZ20"/>
  <c r="HA20"/>
  <c r="C425" i="23"/>
  <c r="GV20" i="15"/>
  <c r="GA20"/>
  <c r="C424" i="23"/>
  <c r="GR20" i="15"/>
  <c r="C423" i="23"/>
  <c r="K422"/>
  <c r="GL20" i="15"/>
  <c r="GN20"/>
  <c r="C422" i="23"/>
  <c r="O20" i="15"/>
  <c r="T20"/>
  <c r="HK20"/>
  <c r="Y20"/>
  <c r="X18" i="19" s="1"/>
  <c r="AK20" i="15"/>
  <c r="AJ20"/>
  <c r="AM20"/>
  <c r="AL18" i="19" s="1"/>
  <c r="BB20" i="15"/>
  <c r="BS20"/>
  <c r="BR20"/>
  <c r="BQ18" i="19" s="1"/>
  <c r="FO20" i="15"/>
  <c r="M420" i="23"/>
  <c r="C416"/>
  <c r="C415"/>
  <c r="C414"/>
  <c r="C413"/>
  <c r="C412"/>
  <c r="E411"/>
  <c r="F411"/>
  <c r="H408"/>
  <c r="H407"/>
  <c r="H406"/>
  <c r="H405"/>
  <c r="H404"/>
  <c r="H403"/>
  <c r="M402"/>
  <c r="M400"/>
  <c r="D399"/>
  <c r="D398"/>
  <c r="J364"/>
  <c r="F378" s="1"/>
  <c r="FJ19" i="15"/>
  <c r="GX19"/>
  <c r="GZ19"/>
  <c r="HA19"/>
  <c r="C389" i="23"/>
  <c r="GV19" i="15"/>
  <c r="C388" i="23"/>
  <c r="GR19" i="15"/>
  <c r="C387" i="23"/>
  <c r="K386"/>
  <c r="GN19" i="15"/>
  <c r="C386" i="23"/>
  <c r="O19" i="15"/>
  <c r="T19"/>
  <c r="HK19"/>
  <c r="Y19"/>
  <c r="X17" i="19" s="1"/>
  <c r="AK19" i="15"/>
  <c r="AM19"/>
  <c r="AL17" i="19" s="1"/>
  <c r="BB19" i="15"/>
  <c r="BS19"/>
  <c r="BR19"/>
  <c r="BQ17" i="19" s="1"/>
  <c r="FO19" i="15"/>
  <c r="M384" i="23"/>
  <c r="C380"/>
  <c r="C379"/>
  <c r="C378"/>
  <c r="C377"/>
  <c r="C376"/>
  <c r="E375"/>
  <c r="F375"/>
  <c r="H372"/>
  <c r="H371"/>
  <c r="H370"/>
  <c r="H369"/>
  <c r="H368"/>
  <c r="H367"/>
  <c r="M366"/>
  <c r="M364"/>
  <c r="D363"/>
  <c r="D362"/>
  <c r="J328"/>
  <c r="J341" s="1"/>
  <c r="FJ18" i="15"/>
  <c r="GX18"/>
  <c r="GZ18"/>
  <c r="HA18"/>
  <c r="C353" i="23"/>
  <c r="GV18" i="15"/>
  <c r="C352" i="23"/>
  <c r="GR18" i="15"/>
  <c r="C351" i="23"/>
  <c r="K350"/>
  <c r="GN18" i="15"/>
  <c r="C350" i="23"/>
  <c r="O18" i="15"/>
  <c r="T18"/>
  <c r="HK18"/>
  <c r="Y18"/>
  <c r="AK18"/>
  <c r="AM18"/>
  <c r="BB18"/>
  <c r="BS18"/>
  <c r="BR18"/>
  <c r="BQ16" i="19" s="1"/>
  <c r="FO18" i="15"/>
  <c r="M348" i="23"/>
  <c r="C344"/>
  <c r="C343"/>
  <c r="C342"/>
  <c r="C341"/>
  <c r="C340"/>
  <c r="E339"/>
  <c r="F339"/>
  <c r="H336"/>
  <c r="H335"/>
  <c r="H334"/>
  <c r="H333"/>
  <c r="H332"/>
  <c r="H331"/>
  <c r="M330"/>
  <c r="M328"/>
  <c r="D327"/>
  <c r="D326"/>
  <c r="J292"/>
  <c r="F307" s="1"/>
  <c r="FE17" i="15"/>
  <c r="FJ17"/>
  <c r="GX17"/>
  <c r="GZ17"/>
  <c r="HA17"/>
  <c r="C317" i="23"/>
  <c r="GT17" i="15"/>
  <c r="GW17" s="1"/>
  <c r="GV17"/>
  <c r="GA17"/>
  <c r="C316" i="23"/>
  <c r="GR17" i="15"/>
  <c r="C315" i="23"/>
  <c r="K314"/>
  <c r="GN17" i="15"/>
  <c r="C314" i="23"/>
  <c r="O17" i="15"/>
  <c r="T17"/>
  <c r="HK17"/>
  <c r="Y17"/>
  <c r="AK17"/>
  <c r="AJ17"/>
  <c r="AM17"/>
  <c r="BB17"/>
  <c r="BS17"/>
  <c r="FO17"/>
  <c r="M312" i="23"/>
  <c r="C308"/>
  <c r="C307"/>
  <c r="C306"/>
  <c r="C305"/>
  <c r="C304"/>
  <c r="E303"/>
  <c r="F303"/>
  <c r="H300"/>
  <c r="H299"/>
  <c r="H298"/>
  <c r="H297"/>
  <c r="H296"/>
  <c r="H295"/>
  <c r="M294"/>
  <c r="M292"/>
  <c r="D291"/>
  <c r="D290"/>
  <c r="J256"/>
  <c r="FJ16" i="15"/>
  <c r="GX16"/>
  <c r="GZ16"/>
  <c r="HA16"/>
  <c r="C281" i="23"/>
  <c r="GV16" i="15"/>
  <c r="C280" i="23"/>
  <c r="GR16" i="15"/>
  <c r="C279" i="23"/>
  <c r="K278"/>
  <c r="GN16" i="15"/>
  <c r="C278" i="23"/>
  <c r="O16" i="15"/>
  <c r="T16"/>
  <c r="HK16"/>
  <c r="Y16"/>
  <c r="AK16"/>
  <c r="AJ16"/>
  <c r="AM16"/>
  <c r="BB16"/>
  <c r="BS16"/>
  <c r="FO16"/>
  <c r="M276" i="23"/>
  <c r="C272"/>
  <c r="C271"/>
  <c r="C270"/>
  <c r="C269"/>
  <c r="C268"/>
  <c r="E267"/>
  <c r="F267"/>
  <c r="H264"/>
  <c r="H263"/>
  <c r="H262"/>
  <c r="H261"/>
  <c r="H260"/>
  <c r="H259"/>
  <c r="M258"/>
  <c r="M256"/>
  <c r="D255"/>
  <c r="D254"/>
  <c r="J220"/>
  <c r="H243" s="1"/>
  <c r="FJ15" i="15"/>
  <c r="GX15"/>
  <c r="GZ15"/>
  <c r="HA15"/>
  <c r="C245" i="23"/>
  <c r="GV15" i="15"/>
  <c r="C244" i="23"/>
  <c r="GR15" i="15"/>
  <c r="C243" i="23"/>
  <c r="K242"/>
  <c r="GN15" i="15"/>
  <c r="C242" i="23"/>
  <c r="O15" i="15"/>
  <c r="T15"/>
  <c r="HK15"/>
  <c r="Y15"/>
  <c r="AK15"/>
  <c r="AM15"/>
  <c r="BB15"/>
  <c r="BS15"/>
  <c r="BR15"/>
  <c r="BQ13" i="19" s="1"/>
  <c r="FO15" i="15"/>
  <c r="M240" i="23"/>
  <c r="C236"/>
  <c r="C235"/>
  <c r="C234"/>
  <c r="C233"/>
  <c r="C232"/>
  <c r="E231"/>
  <c r="F231"/>
  <c r="H228"/>
  <c r="H227"/>
  <c r="H226"/>
  <c r="H225"/>
  <c r="H224"/>
  <c r="H223"/>
  <c r="M222"/>
  <c r="M220"/>
  <c r="D219"/>
  <c r="D218"/>
  <c r="J184"/>
  <c r="FJ14" i="15"/>
  <c r="GX14"/>
  <c r="GZ14"/>
  <c r="HA14"/>
  <c r="C209" i="23"/>
  <c r="GV14" i="15"/>
  <c r="C208" i="23"/>
  <c r="GR14" i="15"/>
  <c r="C207" i="23"/>
  <c r="K206"/>
  <c r="GN14" i="15"/>
  <c r="C206" i="23"/>
  <c r="O14" i="15"/>
  <c r="T14"/>
  <c r="HK14"/>
  <c r="Y14"/>
  <c r="AK14"/>
  <c r="AM14"/>
  <c r="BB14"/>
  <c r="BS14"/>
  <c r="FO14"/>
  <c r="M204" i="23"/>
  <c r="C200"/>
  <c r="C199"/>
  <c r="C198"/>
  <c r="C197"/>
  <c r="C196"/>
  <c r="E195"/>
  <c r="F195"/>
  <c r="H192"/>
  <c r="H191"/>
  <c r="H190"/>
  <c r="H189"/>
  <c r="H188"/>
  <c r="H187"/>
  <c r="M186"/>
  <c r="M184"/>
  <c r="D183"/>
  <c r="D182"/>
  <c r="J148"/>
  <c r="FJ13" i="15"/>
  <c r="GX13"/>
  <c r="GZ13"/>
  <c r="HA13"/>
  <c r="C173" i="23"/>
  <c r="GV13" i="15"/>
  <c r="C172" i="23"/>
  <c r="GR13" i="15"/>
  <c r="C171" i="23"/>
  <c r="K170"/>
  <c r="GN13" i="15"/>
  <c r="C170" i="23"/>
  <c r="FO13" i="15"/>
  <c r="M168" i="23"/>
  <c r="C164"/>
  <c r="C163"/>
  <c r="C162"/>
  <c r="C161"/>
  <c r="C160"/>
  <c r="E159"/>
  <c r="F159"/>
  <c r="H156"/>
  <c r="H155"/>
  <c r="H154"/>
  <c r="H153"/>
  <c r="H152"/>
  <c r="H151"/>
  <c r="M150"/>
  <c r="M148"/>
  <c r="D147"/>
  <c r="D146"/>
  <c r="J112"/>
  <c r="H136" s="1"/>
  <c r="FJ12" i="15"/>
  <c r="GX12"/>
  <c r="GZ12"/>
  <c r="HA12"/>
  <c r="C137" i="23"/>
  <c r="GV12" i="15"/>
  <c r="C136" i="23"/>
  <c r="GR12" i="15"/>
  <c r="C135" i="23"/>
  <c r="K134"/>
  <c r="GN12" i="15"/>
  <c r="C134" i="23"/>
  <c r="FO12" i="15"/>
  <c r="M132" i="23"/>
  <c r="C128"/>
  <c r="C127"/>
  <c r="C126"/>
  <c r="C125"/>
  <c r="C124"/>
  <c r="E123"/>
  <c r="F123"/>
  <c r="H120"/>
  <c r="H119"/>
  <c r="H118"/>
  <c r="H117"/>
  <c r="H116"/>
  <c r="H115"/>
  <c r="M114"/>
  <c r="M112"/>
  <c r="D111"/>
  <c r="D110"/>
  <c r="J76"/>
  <c r="FJ11" i="15"/>
  <c r="GX11"/>
  <c r="GZ11"/>
  <c r="HA11"/>
  <c r="C101" i="23"/>
  <c r="GV11" i="15"/>
  <c r="C100" i="23"/>
  <c r="GR11" i="15"/>
  <c r="C99" i="23"/>
  <c r="K98"/>
  <c r="GN11" i="15"/>
  <c r="C98" i="23"/>
  <c r="FO11" i="15"/>
  <c r="M96" i="23"/>
  <c r="C92"/>
  <c r="C91"/>
  <c r="C90"/>
  <c r="C89"/>
  <c r="C88"/>
  <c r="E87"/>
  <c r="F87"/>
  <c r="H84"/>
  <c r="H83"/>
  <c r="H82"/>
  <c r="H81"/>
  <c r="H80"/>
  <c r="H79"/>
  <c r="M78"/>
  <c r="M76"/>
  <c r="D75"/>
  <c r="D74"/>
  <c r="J40"/>
  <c r="H56" s="1"/>
  <c r="FE10" i="15"/>
  <c r="FJ10"/>
  <c r="GX10"/>
  <c r="GZ10"/>
  <c r="HA10"/>
  <c r="C65" i="23"/>
  <c r="GT10" i="15"/>
  <c r="GW10" s="1"/>
  <c r="GV10"/>
  <c r="C64" i="23"/>
  <c r="ES10" i="15"/>
  <c r="GP10"/>
  <c r="GR10"/>
  <c r="GS10"/>
  <c r="C63" i="23"/>
  <c r="K62"/>
  <c r="GL10" i="15"/>
  <c r="GO10" s="1"/>
  <c r="GN10"/>
  <c r="C62" i="23"/>
  <c r="O10" i="15"/>
  <c r="N8" i="19" s="1"/>
  <c r="FO10" i="15"/>
  <c r="M60" i="23"/>
  <c r="AK10" i="15"/>
  <c r="AJ8" i="19" s="1"/>
  <c r="BB10" i="15"/>
  <c r="BS10"/>
  <c r="C56" i="23"/>
  <c r="C55"/>
  <c r="C54"/>
  <c r="C53"/>
  <c r="C52"/>
  <c r="E51"/>
  <c r="F51"/>
  <c r="H48"/>
  <c r="H47"/>
  <c r="H46"/>
  <c r="H45"/>
  <c r="H44"/>
  <c r="H43"/>
  <c r="M42"/>
  <c r="M40"/>
  <c r="D39"/>
  <c r="D38"/>
  <c r="J4"/>
  <c r="E15"/>
  <c r="F15"/>
  <c r="FK10" i="15"/>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K48"/>
  <c r="FK49"/>
  <c r="FK50"/>
  <c r="FK51"/>
  <c r="FK52"/>
  <c r="FK53"/>
  <c r="FK54"/>
  <c r="FK55"/>
  <c r="FK56"/>
  <c r="FK57"/>
  <c r="FK58"/>
  <c r="FK59"/>
  <c r="FK60"/>
  <c r="FK61"/>
  <c r="FK62"/>
  <c r="FK63"/>
  <c r="FK64"/>
  <c r="FK65"/>
  <c r="FK66"/>
  <c r="FK67"/>
  <c r="FK68"/>
  <c r="FK69"/>
  <c r="FK70"/>
  <c r="FK71"/>
  <c r="FK72"/>
  <c r="FK73"/>
  <c r="FK74"/>
  <c r="FK75"/>
  <c r="FK76"/>
  <c r="FK77"/>
  <c r="FK78"/>
  <c r="FK79"/>
  <c r="FK80"/>
  <c r="FK81"/>
  <c r="FK82"/>
  <c r="FK83"/>
  <c r="FK84"/>
  <c r="FK85"/>
  <c r="FK86"/>
  <c r="FK87"/>
  <c r="FK88"/>
  <c r="FK89"/>
  <c r="FK90"/>
  <c r="FK91"/>
  <c r="FK92"/>
  <c r="FK93"/>
  <c r="FK94"/>
  <c r="FK95"/>
  <c r="FK96"/>
  <c r="FK97"/>
  <c r="FK98"/>
  <c r="FK99"/>
  <c r="FK100"/>
  <c r="FK101"/>
  <c r="FK102"/>
  <c r="FK103"/>
  <c r="FK104"/>
  <c r="FK105"/>
  <c r="FK106"/>
  <c r="FK107"/>
  <c r="FK108"/>
  <c r="FJ9"/>
  <c r="FK9"/>
  <c r="ES9"/>
  <c r="A37" i="22"/>
  <c r="A72"/>
  <c r="A108"/>
  <c r="A143"/>
  <c r="A179"/>
  <c r="A214"/>
  <c r="A250"/>
  <c r="A285"/>
  <c r="A321"/>
  <c r="A356"/>
  <c r="A392"/>
  <c r="A427"/>
  <c r="A463"/>
  <c r="A498"/>
  <c r="A534"/>
  <c r="A569"/>
  <c r="A605"/>
  <c r="A640"/>
  <c r="A676"/>
  <c r="A711"/>
  <c r="A747"/>
  <c r="A782"/>
  <c r="A818"/>
  <c r="A853"/>
  <c r="A889"/>
  <c r="A924"/>
  <c r="A960"/>
  <c r="A995"/>
  <c r="A1031"/>
  <c r="A1066"/>
  <c r="A1102"/>
  <c r="A1137"/>
  <c r="A1173"/>
  <c r="A1208"/>
  <c r="A1244"/>
  <c r="A1279"/>
  <c r="A1315"/>
  <c r="A1350"/>
  <c r="A1386"/>
  <c r="A1421"/>
  <c r="A1457"/>
  <c r="A1492"/>
  <c r="A1528"/>
  <c r="A1563"/>
  <c r="A1599"/>
  <c r="A1634"/>
  <c r="A1670"/>
  <c r="A1705"/>
  <c r="A1741"/>
  <c r="A1776"/>
  <c r="A1812"/>
  <c r="A1847"/>
  <c r="A1883"/>
  <c r="A1918"/>
  <c r="A1954"/>
  <c r="A1989"/>
  <c r="A2025"/>
  <c r="A2060"/>
  <c r="A2096"/>
  <c r="A2131"/>
  <c r="A2167"/>
  <c r="A2202"/>
  <c r="A2238"/>
  <c r="A2273"/>
  <c r="A2309"/>
  <c r="A2344"/>
  <c r="A2380"/>
  <c r="A2415"/>
  <c r="A2451"/>
  <c r="A2486"/>
  <c r="A2522"/>
  <c r="A2557"/>
  <c r="A2593"/>
  <c r="A2628"/>
  <c r="A2664"/>
  <c r="A2699"/>
  <c r="A2735"/>
  <c r="A2770"/>
  <c r="A2806"/>
  <c r="A2841"/>
  <c r="A2877"/>
  <c r="A2912"/>
  <c r="A2948"/>
  <c r="A2983"/>
  <c r="A3019"/>
  <c r="A3054"/>
  <c r="A3090"/>
  <c r="A3125"/>
  <c r="A3161"/>
  <c r="A3196"/>
  <c r="A3232"/>
  <c r="A3267"/>
  <c r="A3303"/>
  <c r="A3338"/>
  <c r="A3374"/>
  <c r="A3409"/>
  <c r="A3445"/>
  <c r="A3480"/>
  <c r="A3516"/>
  <c r="J3519"/>
  <c r="C3544"/>
  <c r="C3543"/>
  <c r="C3542"/>
  <c r="K3541"/>
  <c r="C3541"/>
  <c r="M3539"/>
  <c r="C3535"/>
  <c r="C3534"/>
  <c r="C3533"/>
  <c r="C3532"/>
  <c r="C3531"/>
  <c r="E3530"/>
  <c r="F3530"/>
  <c r="H3527"/>
  <c r="H3526"/>
  <c r="H3525"/>
  <c r="H3524"/>
  <c r="H3523"/>
  <c r="H3522"/>
  <c r="M3521"/>
  <c r="M3519"/>
  <c r="D3518"/>
  <c r="D3517"/>
  <c r="J3483"/>
  <c r="C3508"/>
  <c r="C3507"/>
  <c r="C3506"/>
  <c r="K3505"/>
  <c r="C3505"/>
  <c r="M3503"/>
  <c r="C3499"/>
  <c r="C3498"/>
  <c r="C3497"/>
  <c r="C3496"/>
  <c r="C3495"/>
  <c r="E3494"/>
  <c r="F3494"/>
  <c r="H3491"/>
  <c r="H3490"/>
  <c r="H3489"/>
  <c r="H3488"/>
  <c r="H3487"/>
  <c r="H3486"/>
  <c r="M3485"/>
  <c r="M3483"/>
  <c r="D3482"/>
  <c r="D3481"/>
  <c r="J3448"/>
  <c r="C3473"/>
  <c r="C3472"/>
  <c r="C3471"/>
  <c r="K3470"/>
  <c r="C3470"/>
  <c r="M3468"/>
  <c r="C3464"/>
  <c r="C3463"/>
  <c r="C3462"/>
  <c r="C3461"/>
  <c r="C3460"/>
  <c r="E3459"/>
  <c r="F3459"/>
  <c r="H3456"/>
  <c r="H3455"/>
  <c r="H3454"/>
  <c r="H3453"/>
  <c r="H3452"/>
  <c r="H3451"/>
  <c r="M3450"/>
  <c r="M3448"/>
  <c r="D3447"/>
  <c r="D3446"/>
  <c r="J3412"/>
  <c r="C3437"/>
  <c r="C3436"/>
  <c r="C3435"/>
  <c r="K3434"/>
  <c r="C3434"/>
  <c r="M3432"/>
  <c r="C3428"/>
  <c r="C3427"/>
  <c r="C3426"/>
  <c r="C3425"/>
  <c r="C3424"/>
  <c r="E3423"/>
  <c r="F3423"/>
  <c r="H3420"/>
  <c r="H3419"/>
  <c r="H3418"/>
  <c r="H3417"/>
  <c r="H3416"/>
  <c r="H3415"/>
  <c r="M3414"/>
  <c r="M3412"/>
  <c r="D3411"/>
  <c r="D3410"/>
  <c r="J3377"/>
  <c r="H3393" s="1"/>
  <c r="C3402"/>
  <c r="C3401"/>
  <c r="C3400"/>
  <c r="K3399"/>
  <c r="C3399"/>
  <c r="M3397"/>
  <c r="C3393"/>
  <c r="C3392"/>
  <c r="C3391"/>
  <c r="C3390"/>
  <c r="C3389"/>
  <c r="E3388"/>
  <c r="F3388"/>
  <c r="H3385"/>
  <c r="H3384"/>
  <c r="H3383"/>
  <c r="H3382"/>
  <c r="H3381"/>
  <c r="H3380"/>
  <c r="M3379"/>
  <c r="M3377"/>
  <c r="D3376"/>
  <c r="D3375"/>
  <c r="J3341"/>
  <c r="C3366"/>
  <c r="C3365"/>
  <c r="C3364"/>
  <c r="K3363"/>
  <c r="C3363"/>
  <c r="M3361"/>
  <c r="C3357"/>
  <c r="C3356"/>
  <c r="C3355"/>
  <c r="C3354"/>
  <c r="C3353"/>
  <c r="E3352"/>
  <c r="F3352"/>
  <c r="H3349"/>
  <c r="H3348"/>
  <c r="H3347"/>
  <c r="H3346"/>
  <c r="H3345"/>
  <c r="H3344"/>
  <c r="M3343"/>
  <c r="M3341"/>
  <c r="D3340"/>
  <c r="D3339"/>
  <c r="J3306"/>
  <c r="C3331"/>
  <c r="C3330"/>
  <c r="C3329"/>
  <c r="K3328"/>
  <c r="C3328"/>
  <c r="M3326"/>
  <c r="C3322"/>
  <c r="C3321"/>
  <c r="C3320"/>
  <c r="C3319"/>
  <c r="C3318"/>
  <c r="E3317"/>
  <c r="F3317"/>
  <c r="H3314"/>
  <c r="H3313"/>
  <c r="H3312"/>
  <c r="H3311"/>
  <c r="H3310"/>
  <c r="H3309"/>
  <c r="M3308"/>
  <c r="M3306"/>
  <c r="D3305"/>
  <c r="D3304"/>
  <c r="J3270"/>
  <c r="C3295"/>
  <c r="C3294"/>
  <c r="C3293"/>
  <c r="K3292"/>
  <c r="C3292"/>
  <c r="M3290"/>
  <c r="C3286"/>
  <c r="C3285"/>
  <c r="C3284"/>
  <c r="C3283"/>
  <c r="C3282"/>
  <c r="E3281"/>
  <c r="F3281"/>
  <c r="H3278"/>
  <c r="H3277"/>
  <c r="H3276"/>
  <c r="H3275"/>
  <c r="H3274"/>
  <c r="H3273"/>
  <c r="M3272"/>
  <c r="M3270"/>
  <c r="D3269"/>
  <c r="D3268"/>
  <c r="J3235"/>
  <c r="E3250" s="1"/>
  <c r="C3260"/>
  <c r="C3259"/>
  <c r="C3258"/>
  <c r="K3257"/>
  <c r="C3257"/>
  <c r="M3255"/>
  <c r="C3251"/>
  <c r="C3250"/>
  <c r="C3249"/>
  <c r="C3248"/>
  <c r="C3247"/>
  <c r="E3246"/>
  <c r="F3246"/>
  <c r="H3243"/>
  <c r="H3242"/>
  <c r="H3241"/>
  <c r="H3240"/>
  <c r="H3239"/>
  <c r="H3238"/>
  <c r="M3237"/>
  <c r="M3235"/>
  <c r="D3234"/>
  <c r="D3233"/>
  <c r="J3199"/>
  <c r="C3224"/>
  <c r="C3223"/>
  <c r="C3222"/>
  <c r="K3221"/>
  <c r="C3221"/>
  <c r="M3219"/>
  <c r="C3215"/>
  <c r="C3214"/>
  <c r="C3213"/>
  <c r="C3212"/>
  <c r="C3211"/>
  <c r="E3210"/>
  <c r="F3210"/>
  <c r="H3207"/>
  <c r="H3206"/>
  <c r="H3205"/>
  <c r="H3204"/>
  <c r="H3203"/>
  <c r="H3202"/>
  <c r="M3201"/>
  <c r="M3199"/>
  <c r="D3198"/>
  <c r="D3197"/>
  <c r="J3164"/>
  <c r="C3189"/>
  <c r="C3188"/>
  <c r="C3187"/>
  <c r="K3186"/>
  <c r="C3186"/>
  <c r="M3184"/>
  <c r="C3180"/>
  <c r="C3179"/>
  <c r="C3178"/>
  <c r="C3177"/>
  <c r="C3176"/>
  <c r="E3175"/>
  <c r="F3175"/>
  <c r="H3172"/>
  <c r="H3171"/>
  <c r="H3170"/>
  <c r="H3169"/>
  <c r="H3168"/>
  <c r="H3167"/>
  <c r="M3166"/>
  <c r="M3164"/>
  <c r="D3163"/>
  <c r="D3162"/>
  <c r="J3128"/>
  <c r="F3142" s="1"/>
  <c r="C3153"/>
  <c r="C3152"/>
  <c r="C3151"/>
  <c r="K3150"/>
  <c r="C3150"/>
  <c r="M3148"/>
  <c r="C3144"/>
  <c r="C3143"/>
  <c r="C3142"/>
  <c r="C3141"/>
  <c r="C3140"/>
  <c r="E3139"/>
  <c r="F3139"/>
  <c r="H3136"/>
  <c r="H3135"/>
  <c r="H3134"/>
  <c r="H3133"/>
  <c r="H3132"/>
  <c r="H3131"/>
  <c r="M3130"/>
  <c r="M3128"/>
  <c r="D3127"/>
  <c r="D3126"/>
  <c r="J3093"/>
  <c r="F3109" s="1"/>
  <c r="C3118"/>
  <c r="C3117"/>
  <c r="C3116"/>
  <c r="K3115"/>
  <c r="C3115"/>
  <c r="M3113"/>
  <c r="C3109"/>
  <c r="C3108"/>
  <c r="C3107"/>
  <c r="C3106"/>
  <c r="C3105"/>
  <c r="E3104"/>
  <c r="F3104"/>
  <c r="H3101"/>
  <c r="H3100"/>
  <c r="H3099"/>
  <c r="H3098"/>
  <c r="H3097"/>
  <c r="H3096"/>
  <c r="M3095"/>
  <c r="M3093"/>
  <c r="D3092"/>
  <c r="D3091"/>
  <c r="J3057"/>
  <c r="K3075" s="1"/>
  <c r="C3082"/>
  <c r="C3081"/>
  <c r="C3080"/>
  <c r="K3079"/>
  <c r="C3079"/>
  <c r="M3077"/>
  <c r="C3073"/>
  <c r="C3072"/>
  <c r="C3071"/>
  <c r="C3070"/>
  <c r="C3069"/>
  <c r="E3068"/>
  <c r="F3068"/>
  <c r="H3065"/>
  <c r="H3064"/>
  <c r="H3063"/>
  <c r="H3062"/>
  <c r="H3061"/>
  <c r="H3060"/>
  <c r="M3059"/>
  <c r="M3057"/>
  <c r="D3056"/>
  <c r="D3055"/>
  <c r="J3022"/>
  <c r="C3047"/>
  <c r="C3046"/>
  <c r="C3045"/>
  <c r="K3044"/>
  <c r="C3044"/>
  <c r="M3042"/>
  <c r="C3038"/>
  <c r="C3037"/>
  <c r="C3036"/>
  <c r="C3035"/>
  <c r="C3034"/>
  <c r="E3033"/>
  <c r="F3033"/>
  <c r="H3030"/>
  <c r="H3029"/>
  <c r="H3028"/>
  <c r="H3027"/>
  <c r="H3026"/>
  <c r="H3025"/>
  <c r="M3024"/>
  <c r="M3022"/>
  <c r="D3021"/>
  <c r="D3020"/>
  <c r="J2986"/>
  <c r="H3004" s="1"/>
  <c r="C3011"/>
  <c r="C3010"/>
  <c r="C3009"/>
  <c r="K3008"/>
  <c r="C3008"/>
  <c r="M3006"/>
  <c r="C3002"/>
  <c r="C3001"/>
  <c r="C3000"/>
  <c r="C2999"/>
  <c r="C2998"/>
  <c r="E2997"/>
  <c r="F2997"/>
  <c r="H2994"/>
  <c r="H2993"/>
  <c r="H2992"/>
  <c r="H2991"/>
  <c r="H2990"/>
  <c r="H2989"/>
  <c r="M2988"/>
  <c r="M2986"/>
  <c r="D2985"/>
  <c r="D2984"/>
  <c r="J2951"/>
  <c r="K2969" s="1"/>
  <c r="C2976"/>
  <c r="C2975"/>
  <c r="C2974"/>
  <c r="K2973"/>
  <c r="C2973"/>
  <c r="M2971"/>
  <c r="K2971"/>
  <c r="K2970"/>
  <c r="C2967"/>
  <c r="C2966"/>
  <c r="C2965"/>
  <c r="C2964"/>
  <c r="C2963"/>
  <c r="E2962"/>
  <c r="F2962"/>
  <c r="H2959"/>
  <c r="H2958"/>
  <c r="H2957"/>
  <c r="H2956"/>
  <c r="H2955"/>
  <c r="H2954"/>
  <c r="M2953"/>
  <c r="M2951"/>
  <c r="D2950"/>
  <c r="D2949"/>
  <c r="J2915"/>
  <c r="C2940"/>
  <c r="C2939"/>
  <c r="C2938"/>
  <c r="K2937"/>
  <c r="C2937"/>
  <c r="M2935"/>
  <c r="C2931"/>
  <c r="C2930"/>
  <c r="C2929"/>
  <c r="C2928"/>
  <c r="C2927"/>
  <c r="E2926"/>
  <c r="F2926"/>
  <c r="H2923"/>
  <c r="H2922"/>
  <c r="H2921"/>
  <c r="H2920"/>
  <c r="H2919"/>
  <c r="H2918"/>
  <c r="M2917"/>
  <c r="M2915"/>
  <c r="D2914"/>
  <c r="D2913"/>
  <c r="J2880"/>
  <c r="E2893" s="1"/>
  <c r="C2905"/>
  <c r="C2904"/>
  <c r="C2903"/>
  <c r="K2902"/>
  <c r="C2902"/>
  <c r="M2900"/>
  <c r="C2896"/>
  <c r="C2895"/>
  <c r="C2894"/>
  <c r="C2893"/>
  <c r="C2892"/>
  <c r="E2891"/>
  <c r="F2891"/>
  <c r="H2888"/>
  <c r="H2887"/>
  <c r="H2886"/>
  <c r="H2885"/>
  <c r="H2884"/>
  <c r="H2883"/>
  <c r="M2882"/>
  <c r="M2880"/>
  <c r="D2879"/>
  <c r="D2878"/>
  <c r="J2844"/>
  <c r="H2862" s="1"/>
  <c r="C2869"/>
  <c r="C2868"/>
  <c r="C2867"/>
  <c r="K2866"/>
  <c r="C2866"/>
  <c r="M2864"/>
  <c r="C2860"/>
  <c r="C2859"/>
  <c r="C2858"/>
  <c r="C2857"/>
  <c r="C2856"/>
  <c r="E2855"/>
  <c r="F2855"/>
  <c r="H2852"/>
  <c r="H2851"/>
  <c r="H2850"/>
  <c r="H2849"/>
  <c r="H2848"/>
  <c r="H2847"/>
  <c r="M2846"/>
  <c r="M2844"/>
  <c r="D2843"/>
  <c r="D2842"/>
  <c r="J2809"/>
  <c r="C2834"/>
  <c r="C2833"/>
  <c r="C2832"/>
  <c r="K2831"/>
  <c r="C2831"/>
  <c r="M2829"/>
  <c r="K2829"/>
  <c r="K2828"/>
  <c r="C2825"/>
  <c r="C2824"/>
  <c r="C2823"/>
  <c r="C2822"/>
  <c r="C2821"/>
  <c r="E2820"/>
  <c r="F2820"/>
  <c r="H2817"/>
  <c r="H2816"/>
  <c r="H2815"/>
  <c r="H2814"/>
  <c r="H2813"/>
  <c r="H2812"/>
  <c r="M2811"/>
  <c r="M2809"/>
  <c r="D2808"/>
  <c r="D2807"/>
  <c r="J2773"/>
  <c r="H2791" s="1"/>
  <c r="C2798"/>
  <c r="C2797"/>
  <c r="C2796"/>
  <c r="K2795"/>
  <c r="C2795"/>
  <c r="M2793"/>
  <c r="C2789"/>
  <c r="C2788"/>
  <c r="C2787"/>
  <c r="C2786"/>
  <c r="C2785"/>
  <c r="E2784"/>
  <c r="F2784"/>
  <c r="H2781"/>
  <c r="H2780"/>
  <c r="H2779"/>
  <c r="H2778"/>
  <c r="H2777"/>
  <c r="H2776"/>
  <c r="M2775"/>
  <c r="M2773"/>
  <c r="D2772"/>
  <c r="D2771"/>
  <c r="J2738"/>
  <c r="F2752" s="1"/>
  <c r="C2763"/>
  <c r="C2762"/>
  <c r="C2761"/>
  <c r="K2760"/>
  <c r="C2760"/>
  <c r="M2758"/>
  <c r="K2758"/>
  <c r="K2757"/>
  <c r="C2754"/>
  <c r="C2753"/>
  <c r="C2752"/>
  <c r="C2751"/>
  <c r="C2750"/>
  <c r="E2749"/>
  <c r="F2749"/>
  <c r="H2746"/>
  <c r="H2745"/>
  <c r="H2744"/>
  <c r="H2743"/>
  <c r="H2742"/>
  <c r="H2741"/>
  <c r="M2740"/>
  <c r="M2738"/>
  <c r="D2737"/>
  <c r="D2736"/>
  <c r="J2702"/>
  <c r="H2718" s="1"/>
  <c r="C2727"/>
  <c r="C2726"/>
  <c r="C2725"/>
  <c r="K2724"/>
  <c r="C2724"/>
  <c r="M2722"/>
  <c r="K2722"/>
  <c r="K2721"/>
  <c r="C2718"/>
  <c r="C2717"/>
  <c r="C2716"/>
  <c r="C2715"/>
  <c r="C2714"/>
  <c r="E2713"/>
  <c r="F2713"/>
  <c r="H2710"/>
  <c r="H2709"/>
  <c r="H2708"/>
  <c r="H2707"/>
  <c r="H2706"/>
  <c r="H2705"/>
  <c r="M2704"/>
  <c r="M2702"/>
  <c r="D2701"/>
  <c r="D2700"/>
  <c r="J2667"/>
  <c r="J2680" s="1"/>
  <c r="C2692"/>
  <c r="C2691"/>
  <c r="C2690"/>
  <c r="K2689"/>
  <c r="C2689"/>
  <c r="M2687"/>
  <c r="C2683"/>
  <c r="C2682"/>
  <c r="C2681"/>
  <c r="C2680"/>
  <c r="C2679"/>
  <c r="E2678"/>
  <c r="F2678"/>
  <c r="H2675"/>
  <c r="H2674"/>
  <c r="H2673"/>
  <c r="H2672"/>
  <c r="H2671"/>
  <c r="H2670"/>
  <c r="M2669"/>
  <c r="M2667"/>
  <c r="D2666"/>
  <c r="D2665"/>
  <c r="J2631"/>
  <c r="K2649" s="1"/>
  <c r="C2656"/>
  <c r="C2655"/>
  <c r="C2654"/>
  <c r="K2653"/>
  <c r="C2653"/>
  <c r="M2651"/>
  <c r="K2650"/>
  <c r="C2647"/>
  <c r="C2646"/>
  <c r="C2645"/>
  <c r="C2644"/>
  <c r="C2643"/>
  <c r="E2642"/>
  <c r="F2642"/>
  <c r="H2639"/>
  <c r="H2638"/>
  <c r="H2637"/>
  <c r="H2636"/>
  <c r="H2635"/>
  <c r="H2634"/>
  <c r="M2633"/>
  <c r="M2631"/>
  <c r="D2630"/>
  <c r="D2629"/>
  <c r="J2596"/>
  <c r="C2621"/>
  <c r="C2620"/>
  <c r="C2619"/>
  <c r="K2618"/>
  <c r="C2618"/>
  <c r="M2616"/>
  <c r="K2616"/>
  <c r="K2615"/>
  <c r="C2612"/>
  <c r="C2611"/>
  <c r="C2610"/>
  <c r="C2609"/>
  <c r="C2608"/>
  <c r="E2607"/>
  <c r="F2607"/>
  <c r="H2604"/>
  <c r="H2603"/>
  <c r="H2602"/>
  <c r="H2601"/>
  <c r="H2600"/>
  <c r="H2599"/>
  <c r="M2598"/>
  <c r="M2596"/>
  <c r="D2595"/>
  <c r="D2594"/>
  <c r="J2560"/>
  <c r="H2578" s="1"/>
  <c r="C2585"/>
  <c r="C2584"/>
  <c r="C2583"/>
  <c r="K2582"/>
  <c r="C2582"/>
  <c r="M2580"/>
  <c r="K2579"/>
  <c r="C2576"/>
  <c r="C2575"/>
  <c r="C2574"/>
  <c r="C2573"/>
  <c r="C2572"/>
  <c r="E2571"/>
  <c r="F2571"/>
  <c r="H2568"/>
  <c r="H2567"/>
  <c r="H2566"/>
  <c r="H2565"/>
  <c r="H2564"/>
  <c r="H2563"/>
  <c r="M2562"/>
  <c r="M2560"/>
  <c r="D2559"/>
  <c r="D2558"/>
  <c r="J2525"/>
  <c r="J2537" s="1"/>
  <c r="C2550"/>
  <c r="C2549"/>
  <c r="C2548"/>
  <c r="K2547"/>
  <c r="C2547"/>
  <c r="M2545"/>
  <c r="K2545"/>
  <c r="K2544"/>
  <c r="C2541"/>
  <c r="C2540"/>
  <c r="C2539"/>
  <c r="C2538"/>
  <c r="C2537"/>
  <c r="E2536"/>
  <c r="F2536"/>
  <c r="H2533"/>
  <c r="H2532"/>
  <c r="H2531"/>
  <c r="H2530"/>
  <c r="H2529"/>
  <c r="H2528"/>
  <c r="M2527"/>
  <c r="M2525"/>
  <c r="D2524"/>
  <c r="D2523"/>
  <c r="J2489"/>
  <c r="C2514"/>
  <c r="C2513"/>
  <c r="C2512"/>
  <c r="K2511"/>
  <c r="C2511"/>
  <c r="M2509"/>
  <c r="K2509"/>
  <c r="K2508"/>
  <c r="C2505"/>
  <c r="C2504"/>
  <c r="C2503"/>
  <c r="C2502"/>
  <c r="C2501"/>
  <c r="E2500"/>
  <c r="F2500"/>
  <c r="H2497"/>
  <c r="H2496"/>
  <c r="H2495"/>
  <c r="H2494"/>
  <c r="H2493"/>
  <c r="H2492"/>
  <c r="M2491"/>
  <c r="M2489"/>
  <c r="D2488"/>
  <c r="D2487"/>
  <c r="J2454"/>
  <c r="J2469" s="1"/>
  <c r="C2479"/>
  <c r="C2478"/>
  <c r="C2477"/>
  <c r="K2476"/>
  <c r="C2476"/>
  <c r="M2474"/>
  <c r="K2474"/>
  <c r="K2473"/>
  <c r="C2470"/>
  <c r="C2469"/>
  <c r="C2468"/>
  <c r="C2467"/>
  <c r="C2466"/>
  <c r="E2465"/>
  <c r="F2465"/>
  <c r="H2462"/>
  <c r="H2461"/>
  <c r="H2460"/>
  <c r="H2459"/>
  <c r="H2458"/>
  <c r="H2457"/>
  <c r="M2456"/>
  <c r="M2454"/>
  <c r="D2453"/>
  <c r="D2452"/>
  <c r="J2418"/>
  <c r="C2443"/>
  <c r="C2442"/>
  <c r="C2441"/>
  <c r="K2440"/>
  <c r="C2440"/>
  <c r="M2438"/>
  <c r="C2434"/>
  <c r="C2433"/>
  <c r="C2432"/>
  <c r="C2431"/>
  <c r="C2430"/>
  <c r="E2429"/>
  <c r="F2429"/>
  <c r="H2426"/>
  <c r="H2425"/>
  <c r="H2424"/>
  <c r="H2423"/>
  <c r="H2422"/>
  <c r="H2421"/>
  <c r="M2420"/>
  <c r="M2418"/>
  <c r="D2417"/>
  <c r="D2416"/>
  <c r="J2383"/>
  <c r="F2396" s="1"/>
  <c r="C2408"/>
  <c r="C2407"/>
  <c r="C2406"/>
  <c r="K2405"/>
  <c r="C2405"/>
  <c r="M2403"/>
  <c r="C2399"/>
  <c r="C2398"/>
  <c r="C2397"/>
  <c r="C2396"/>
  <c r="C2395"/>
  <c r="E2394"/>
  <c r="F2394"/>
  <c r="H2391"/>
  <c r="H2390"/>
  <c r="H2389"/>
  <c r="H2388"/>
  <c r="H2387"/>
  <c r="H2386"/>
  <c r="M2385"/>
  <c r="M2383"/>
  <c r="D2382"/>
  <c r="D2381"/>
  <c r="J2347"/>
  <c r="C2372"/>
  <c r="C2371"/>
  <c r="C2370"/>
  <c r="K2369"/>
  <c r="C2369"/>
  <c r="M2367"/>
  <c r="K2367"/>
  <c r="K2366"/>
  <c r="C2363"/>
  <c r="C2362"/>
  <c r="C2361"/>
  <c r="C2360"/>
  <c r="C2359"/>
  <c r="E2358"/>
  <c r="F2358"/>
  <c r="H2355"/>
  <c r="H2354"/>
  <c r="H2353"/>
  <c r="H2352"/>
  <c r="H2351"/>
  <c r="H2350"/>
  <c r="M2349"/>
  <c r="M2347"/>
  <c r="D2346"/>
  <c r="D2345"/>
  <c r="J2312"/>
  <c r="C2337"/>
  <c r="C2336"/>
  <c r="C2335"/>
  <c r="K2334"/>
  <c r="C2334"/>
  <c r="M2332"/>
  <c r="C2328"/>
  <c r="C2327"/>
  <c r="C2326"/>
  <c r="C2325"/>
  <c r="C2324"/>
  <c r="E2323"/>
  <c r="F2323"/>
  <c r="H2320"/>
  <c r="H2319"/>
  <c r="H2318"/>
  <c r="H2317"/>
  <c r="H2316"/>
  <c r="H2315"/>
  <c r="M2314"/>
  <c r="M2312"/>
  <c r="D2311"/>
  <c r="D2310"/>
  <c r="J2276"/>
  <c r="K2294" s="1"/>
  <c r="C2301"/>
  <c r="C2300"/>
  <c r="C2299"/>
  <c r="K2298"/>
  <c r="C2298"/>
  <c r="M2296"/>
  <c r="C2292"/>
  <c r="C2291"/>
  <c r="C2290"/>
  <c r="C2289"/>
  <c r="C2288"/>
  <c r="E2287"/>
  <c r="F2287"/>
  <c r="H2284"/>
  <c r="H2283"/>
  <c r="H2282"/>
  <c r="H2281"/>
  <c r="H2280"/>
  <c r="H2279"/>
  <c r="M2278"/>
  <c r="M2276"/>
  <c r="D2275"/>
  <c r="D2274"/>
  <c r="J2241"/>
  <c r="J2255" s="1"/>
  <c r="C2266"/>
  <c r="C2265"/>
  <c r="C2264"/>
  <c r="K2263"/>
  <c r="C2263"/>
  <c r="M2261"/>
  <c r="C2257"/>
  <c r="C2256"/>
  <c r="C2255"/>
  <c r="C2254"/>
  <c r="C2253"/>
  <c r="E2252"/>
  <c r="F2252"/>
  <c r="H2249"/>
  <c r="H2248"/>
  <c r="H2247"/>
  <c r="H2246"/>
  <c r="H2245"/>
  <c r="H2244"/>
  <c r="M2243"/>
  <c r="M2241"/>
  <c r="D2240"/>
  <c r="D2239"/>
  <c r="J2205"/>
  <c r="C2230"/>
  <c r="C2229"/>
  <c r="C2228"/>
  <c r="K2227"/>
  <c r="C2227"/>
  <c r="M2225"/>
  <c r="C2221"/>
  <c r="C2220"/>
  <c r="C2219"/>
  <c r="C2218"/>
  <c r="C2217"/>
  <c r="E2216"/>
  <c r="F2216"/>
  <c r="H2213"/>
  <c r="H2212"/>
  <c r="H2211"/>
  <c r="H2210"/>
  <c r="H2209"/>
  <c r="H2208"/>
  <c r="M2207"/>
  <c r="M2205"/>
  <c r="D2204"/>
  <c r="D2203"/>
  <c r="J2170"/>
  <c r="C2195"/>
  <c r="C2194"/>
  <c r="C2193"/>
  <c r="K2192"/>
  <c r="C2192"/>
  <c r="M2190"/>
  <c r="C2186"/>
  <c r="C2185"/>
  <c r="C2184"/>
  <c r="C2183"/>
  <c r="C2182"/>
  <c r="E2181"/>
  <c r="F2181"/>
  <c r="H2178"/>
  <c r="H2177"/>
  <c r="H2176"/>
  <c r="H2175"/>
  <c r="H2174"/>
  <c r="H2173"/>
  <c r="M2172"/>
  <c r="M2170"/>
  <c r="D2169"/>
  <c r="D2168"/>
  <c r="J2134"/>
  <c r="N2149" s="1"/>
  <c r="C2159"/>
  <c r="C2158"/>
  <c r="C2157"/>
  <c r="K2156"/>
  <c r="C2156"/>
  <c r="M2154"/>
  <c r="K2154"/>
  <c r="K2153"/>
  <c r="C2150"/>
  <c r="C2149"/>
  <c r="C2148"/>
  <c r="C2147"/>
  <c r="C2146"/>
  <c r="E2145"/>
  <c r="F2145"/>
  <c r="H2142"/>
  <c r="H2141"/>
  <c r="H2140"/>
  <c r="H2139"/>
  <c r="H2138"/>
  <c r="H2137"/>
  <c r="M2136"/>
  <c r="M2134"/>
  <c r="D2133"/>
  <c r="D2132"/>
  <c r="J2099"/>
  <c r="H2115" s="1"/>
  <c r="C2124"/>
  <c r="C2123"/>
  <c r="C2122"/>
  <c r="K2121"/>
  <c r="C2121"/>
  <c r="M2119"/>
  <c r="C2115"/>
  <c r="C2114"/>
  <c r="C2113"/>
  <c r="C2112"/>
  <c r="C2111"/>
  <c r="E2110"/>
  <c r="F2110"/>
  <c r="H2107"/>
  <c r="H2106"/>
  <c r="H2105"/>
  <c r="H2104"/>
  <c r="H2103"/>
  <c r="H2102"/>
  <c r="M2101"/>
  <c r="M2099"/>
  <c r="D2098"/>
  <c r="D2097"/>
  <c r="J2063"/>
  <c r="C2088"/>
  <c r="C2087"/>
  <c r="C2086"/>
  <c r="K2085"/>
  <c r="C2085"/>
  <c r="M2083"/>
  <c r="C2079"/>
  <c r="C2078"/>
  <c r="C2077"/>
  <c r="C2076"/>
  <c r="C2075"/>
  <c r="E2074"/>
  <c r="F2074"/>
  <c r="H2071"/>
  <c r="H2070"/>
  <c r="H2069"/>
  <c r="H2068"/>
  <c r="H2067"/>
  <c r="H2066"/>
  <c r="M2065"/>
  <c r="M2063"/>
  <c r="D2062"/>
  <c r="D2061"/>
  <c r="J2028"/>
  <c r="H2051" s="1"/>
  <c r="C2053"/>
  <c r="C2052"/>
  <c r="C2051"/>
  <c r="K2050"/>
  <c r="C2050"/>
  <c r="M2048"/>
  <c r="C2044"/>
  <c r="C2043"/>
  <c r="C2042"/>
  <c r="C2041"/>
  <c r="C2040"/>
  <c r="E2039"/>
  <c r="F2039"/>
  <c r="H2036"/>
  <c r="H2035"/>
  <c r="H2034"/>
  <c r="H2033"/>
  <c r="H2032"/>
  <c r="H2031"/>
  <c r="M2030"/>
  <c r="M2028"/>
  <c r="D2027"/>
  <c r="D2026"/>
  <c r="J1992"/>
  <c r="K2010" s="1"/>
  <c r="C2017"/>
  <c r="C2016"/>
  <c r="C2015"/>
  <c r="K2014"/>
  <c r="C2014"/>
  <c r="M2012"/>
  <c r="C2008"/>
  <c r="C2007"/>
  <c r="C2006"/>
  <c r="C2005"/>
  <c r="C2004"/>
  <c r="E2003"/>
  <c r="F2003"/>
  <c r="H2000"/>
  <c r="H1999"/>
  <c r="H1998"/>
  <c r="H1997"/>
  <c r="H1996"/>
  <c r="H1995"/>
  <c r="M1994"/>
  <c r="M1992"/>
  <c r="D1991"/>
  <c r="D1990"/>
  <c r="J1957"/>
  <c r="H1973" s="1"/>
  <c r="C1982"/>
  <c r="C1981"/>
  <c r="C1980"/>
  <c r="K1979"/>
  <c r="C1979"/>
  <c r="M1977"/>
  <c r="C1973"/>
  <c r="C1972"/>
  <c r="C1971"/>
  <c r="C1970"/>
  <c r="C1969"/>
  <c r="E1968"/>
  <c r="F1968"/>
  <c r="H1965"/>
  <c r="H1964"/>
  <c r="H1963"/>
  <c r="H1962"/>
  <c r="H1961"/>
  <c r="H1960"/>
  <c r="M1959"/>
  <c r="M1957"/>
  <c r="D1956"/>
  <c r="D1955"/>
  <c r="J1921"/>
  <c r="C1946"/>
  <c r="C1945"/>
  <c r="C1944"/>
  <c r="K1943"/>
  <c r="C1943"/>
  <c r="M1941"/>
  <c r="K1941"/>
  <c r="K1940"/>
  <c r="C1937"/>
  <c r="C1936"/>
  <c r="C1935"/>
  <c r="C1934"/>
  <c r="C1933"/>
  <c r="E1932"/>
  <c r="F1932"/>
  <c r="H1929"/>
  <c r="H1928"/>
  <c r="H1927"/>
  <c r="H1926"/>
  <c r="H1925"/>
  <c r="H1924"/>
  <c r="M1923"/>
  <c r="M1921"/>
  <c r="D1920"/>
  <c r="D1919"/>
  <c r="J1886"/>
  <c r="E1900" s="1"/>
  <c r="C1911"/>
  <c r="C1910"/>
  <c r="C1909"/>
  <c r="K1908"/>
  <c r="C1908"/>
  <c r="M1906"/>
  <c r="C1902"/>
  <c r="C1901"/>
  <c r="C1900"/>
  <c r="C1899"/>
  <c r="C1898"/>
  <c r="E1897"/>
  <c r="F1897"/>
  <c r="H1894"/>
  <c r="H1893"/>
  <c r="H1892"/>
  <c r="H1891"/>
  <c r="H1890"/>
  <c r="H1889"/>
  <c r="M1888"/>
  <c r="M1886"/>
  <c r="D1885"/>
  <c r="D1884"/>
  <c r="J1850"/>
  <c r="J1866" s="1"/>
  <c r="C1875"/>
  <c r="C1874"/>
  <c r="C1873"/>
  <c r="K1872"/>
  <c r="C1872"/>
  <c r="M1870"/>
  <c r="K1869"/>
  <c r="C1866"/>
  <c r="C1865"/>
  <c r="C1864"/>
  <c r="C1863"/>
  <c r="C1862"/>
  <c r="E1861"/>
  <c r="F1861"/>
  <c r="H1858"/>
  <c r="H1857"/>
  <c r="H1856"/>
  <c r="H1855"/>
  <c r="H1854"/>
  <c r="H1853"/>
  <c r="M1852"/>
  <c r="M1850"/>
  <c r="D1849"/>
  <c r="D1848"/>
  <c r="J1815"/>
  <c r="C1840"/>
  <c r="C1839"/>
  <c r="C1838"/>
  <c r="K1837"/>
  <c r="C1837"/>
  <c r="M1835"/>
  <c r="C1831"/>
  <c r="C1830"/>
  <c r="C1829"/>
  <c r="C1828"/>
  <c r="C1827"/>
  <c r="E1826"/>
  <c r="F1826"/>
  <c r="H1823"/>
  <c r="H1822"/>
  <c r="H1821"/>
  <c r="H1820"/>
  <c r="H1819"/>
  <c r="H1818"/>
  <c r="M1817"/>
  <c r="M1815"/>
  <c r="D1814"/>
  <c r="D1813"/>
  <c r="J1779"/>
  <c r="C1804"/>
  <c r="C1803"/>
  <c r="C1802"/>
  <c r="K1801"/>
  <c r="C1801"/>
  <c r="M1799"/>
  <c r="C1795"/>
  <c r="C1794"/>
  <c r="C1793"/>
  <c r="C1792"/>
  <c r="C1791"/>
  <c r="E1790"/>
  <c r="F1790"/>
  <c r="H1787"/>
  <c r="H1786"/>
  <c r="H1785"/>
  <c r="H1784"/>
  <c r="H1783"/>
  <c r="H1782"/>
  <c r="M1781"/>
  <c r="M1779"/>
  <c r="D1778"/>
  <c r="D1777"/>
  <c r="J1744"/>
  <c r="H1766" s="1"/>
  <c r="C1769"/>
  <c r="C1768"/>
  <c r="C1767"/>
  <c r="K1766"/>
  <c r="C1766"/>
  <c r="M1764"/>
  <c r="C1760"/>
  <c r="C1759"/>
  <c r="C1758"/>
  <c r="C1757"/>
  <c r="C1756"/>
  <c r="E1755"/>
  <c r="F1755"/>
  <c r="H1752"/>
  <c r="H1751"/>
  <c r="H1750"/>
  <c r="H1749"/>
  <c r="H1748"/>
  <c r="H1747"/>
  <c r="M1746"/>
  <c r="M1744"/>
  <c r="D1743"/>
  <c r="D1742"/>
  <c r="J1708"/>
  <c r="F1724" s="1"/>
  <c r="C1733"/>
  <c r="C1732"/>
  <c r="C1731"/>
  <c r="K1730"/>
  <c r="C1730"/>
  <c r="M1728"/>
  <c r="K1727"/>
  <c r="C1724"/>
  <c r="C1723"/>
  <c r="C1722"/>
  <c r="C1721"/>
  <c r="C1720"/>
  <c r="E1719"/>
  <c r="F1719"/>
  <c r="H1716"/>
  <c r="H1715"/>
  <c r="H1714"/>
  <c r="H1713"/>
  <c r="H1712"/>
  <c r="H1711"/>
  <c r="M1710"/>
  <c r="M1708"/>
  <c r="D1707"/>
  <c r="D1706"/>
  <c r="J1673"/>
  <c r="F1691" s="1"/>
  <c r="C1698"/>
  <c r="C1697"/>
  <c r="C1696"/>
  <c r="K1695"/>
  <c r="C1695"/>
  <c r="M1693"/>
  <c r="C1689"/>
  <c r="C1688"/>
  <c r="C1687"/>
  <c r="C1686"/>
  <c r="C1685"/>
  <c r="E1684"/>
  <c r="F1684"/>
  <c r="H1681"/>
  <c r="H1680"/>
  <c r="H1679"/>
  <c r="H1678"/>
  <c r="H1677"/>
  <c r="H1676"/>
  <c r="M1675"/>
  <c r="M1673"/>
  <c r="D1672"/>
  <c r="D1671"/>
  <c r="J1637"/>
  <c r="N1655" s="1"/>
  <c r="C1662"/>
  <c r="C1661"/>
  <c r="C1660"/>
  <c r="K1659"/>
  <c r="C1659"/>
  <c r="M1657"/>
  <c r="C1653"/>
  <c r="C1652"/>
  <c r="C1651"/>
  <c r="C1650"/>
  <c r="C1649"/>
  <c r="E1648"/>
  <c r="F1648"/>
  <c r="H1645"/>
  <c r="H1644"/>
  <c r="H1643"/>
  <c r="H1642"/>
  <c r="H1641"/>
  <c r="H1640"/>
  <c r="M1639"/>
  <c r="M1637"/>
  <c r="D1636"/>
  <c r="D1635"/>
  <c r="J1602"/>
  <c r="C1627"/>
  <c r="C1626"/>
  <c r="C1625"/>
  <c r="K1624"/>
  <c r="C1624"/>
  <c r="M1622"/>
  <c r="C1618"/>
  <c r="C1617"/>
  <c r="C1616"/>
  <c r="C1615"/>
  <c r="C1614"/>
  <c r="E1613"/>
  <c r="F1613"/>
  <c r="H1610"/>
  <c r="H1609"/>
  <c r="H1608"/>
  <c r="H1607"/>
  <c r="H1606"/>
  <c r="H1605"/>
  <c r="M1604"/>
  <c r="M1602"/>
  <c r="D1601"/>
  <c r="D1600"/>
  <c r="J1566"/>
  <c r="H1590" s="1"/>
  <c r="C1591"/>
  <c r="C1590"/>
  <c r="C1589"/>
  <c r="K1588"/>
  <c r="C1588"/>
  <c r="M1586"/>
  <c r="C1582"/>
  <c r="C1581"/>
  <c r="C1580"/>
  <c r="C1579"/>
  <c r="C1578"/>
  <c r="E1577"/>
  <c r="F1577"/>
  <c r="H1574"/>
  <c r="H1573"/>
  <c r="H1572"/>
  <c r="H1571"/>
  <c r="H1570"/>
  <c r="H1569"/>
  <c r="M1568"/>
  <c r="M1566"/>
  <c r="D1565"/>
  <c r="D1564"/>
  <c r="J1531"/>
  <c r="F1546" s="1"/>
  <c r="C1556"/>
  <c r="C1555"/>
  <c r="C1554"/>
  <c r="K1553"/>
  <c r="C1553"/>
  <c r="M1551"/>
  <c r="C1547"/>
  <c r="C1546"/>
  <c r="C1545"/>
  <c r="C1544"/>
  <c r="C1543"/>
  <c r="E1542"/>
  <c r="F1542"/>
  <c r="H1539"/>
  <c r="H1538"/>
  <c r="H1537"/>
  <c r="H1536"/>
  <c r="H1535"/>
  <c r="H1534"/>
  <c r="M1533"/>
  <c r="M1531"/>
  <c r="D1530"/>
  <c r="D1529"/>
  <c r="J1495"/>
  <c r="C1520"/>
  <c r="C1519"/>
  <c r="C1518"/>
  <c r="K1517"/>
  <c r="C1517"/>
  <c r="M1515"/>
  <c r="K1514"/>
  <c r="C1511"/>
  <c r="C1510"/>
  <c r="C1509"/>
  <c r="C1508"/>
  <c r="C1507"/>
  <c r="E1506"/>
  <c r="F1506"/>
  <c r="H1503"/>
  <c r="H1502"/>
  <c r="H1501"/>
  <c r="H1500"/>
  <c r="H1499"/>
  <c r="H1498"/>
  <c r="M1497"/>
  <c r="M1495"/>
  <c r="D1494"/>
  <c r="D1493"/>
  <c r="J1460"/>
  <c r="F1478" s="1"/>
  <c r="C1485"/>
  <c r="C1484"/>
  <c r="C1483"/>
  <c r="K1482"/>
  <c r="C1482"/>
  <c r="M1480"/>
  <c r="K1479"/>
  <c r="C1476"/>
  <c r="C1475"/>
  <c r="C1474"/>
  <c r="C1473"/>
  <c r="C1472"/>
  <c r="E1471"/>
  <c r="F1471"/>
  <c r="H1468"/>
  <c r="H1467"/>
  <c r="H1466"/>
  <c r="H1465"/>
  <c r="H1464"/>
  <c r="H1463"/>
  <c r="M1462"/>
  <c r="M1460"/>
  <c r="D1459"/>
  <c r="D1458"/>
  <c r="J1424"/>
  <c r="K1442" s="1"/>
  <c r="C1449"/>
  <c r="C1448"/>
  <c r="C1447"/>
  <c r="K1446"/>
  <c r="C1446"/>
  <c r="M1444"/>
  <c r="K1443"/>
  <c r="C1440"/>
  <c r="C1439"/>
  <c r="C1438"/>
  <c r="C1437"/>
  <c r="C1436"/>
  <c r="E1435"/>
  <c r="F1435"/>
  <c r="H1432"/>
  <c r="H1431"/>
  <c r="H1430"/>
  <c r="H1429"/>
  <c r="H1428"/>
  <c r="H1427"/>
  <c r="M1426"/>
  <c r="M1424"/>
  <c r="D1423"/>
  <c r="D1422"/>
  <c r="J1389"/>
  <c r="C1414"/>
  <c r="C1413"/>
  <c r="C1412"/>
  <c r="K1411"/>
  <c r="C1411"/>
  <c r="M1409"/>
  <c r="K1409"/>
  <c r="K1408"/>
  <c r="C1405"/>
  <c r="C1404"/>
  <c r="C1403"/>
  <c r="C1402"/>
  <c r="C1401"/>
  <c r="E1400"/>
  <c r="F1400"/>
  <c r="H1397"/>
  <c r="H1396"/>
  <c r="H1395"/>
  <c r="H1394"/>
  <c r="H1393"/>
  <c r="H1392"/>
  <c r="M1391"/>
  <c r="M1389"/>
  <c r="D1388"/>
  <c r="D1387"/>
  <c r="J1353"/>
  <c r="E1368" s="1"/>
  <c r="C1378"/>
  <c r="C1377"/>
  <c r="C1376"/>
  <c r="K1375"/>
  <c r="C1375"/>
  <c r="M1373"/>
  <c r="K1373"/>
  <c r="K1372"/>
  <c r="C1369"/>
  <c r="C1368"/>
  <c r="C1367"/>
  <c r="C1366"/>
  <c r="C1365"/>
  <c r="E1364"/>
  <c r="F1364"/>
  <c r="H1361"/>
  <c r="H1360"/>
  <c r="H1359"/>
  <c r="H1358"/>
  <c r="H1357"/>
  <c r="H1356"/>
  <c r="M1355"/>
  <c r="M1353"/>
  <c r="D1352"/>
  <c r="D1351"/>
  <c r="J1318"/>
  <c r="E1332" s="1"/>
  <c r="C1343"/>
  <c r="C1342"/>
  <c r="C1341"/>
  <c r="K1340"/>
  <c r="C1340"/>
  <c r="M1338"/>
  <c r="K1338"/>
  <c r="K1337"/>
  <c r="C1334"/>
  <c r="C1333"/>
  <c r="C1332"/>
  <c r="C1331"/>
  <c r="C1330"/>
  <c r="E1329"/>
  <c r="F1329"/>
  <c r="H1326"/>
  <c r="H1325"/>
  <c r="H1324"/>
  <c r="H1323"/>
  <c r="H1322"/>
  <c r="H1321"/>
  <c r="M1320"/>
  <c r="M1318"/>
  <c r="D1317"/>
  <c r="D1316"/>
  <c r="J1282"/>
  <c r="H1298" s="1"/>
  <c r="C1307"/>
  <c r="C1306"/>
  <c r="C1305"/>
  <c r="K1304"/>
  <c r="C1304"/>
  <c r="M1302"/>
  <c r="K1302"/>
  <c r="K1301"/>
  <c r="C1298"/>
  <c r="C1297"/>
  <c r="C1296"/>
  <c r="C1295"/>
  <c r="C1294"/>
  <c r="E1293"/>
  <c r="F1293"/>
  <c r="H1290"/>
  <c r="H1289"/>
  <c r="H1288"/>
  <c r="H1287"/>
  <c r="H1286"/>
  <c r="H1285"/>
  <c r="M1284"/>
  <c r="M1282"/>
  <c r="D1281"/>
  <c r="D1280"/>
  <c r="J1247"/>
  <c r="F1263" s="1"/>
  <c r="C1272"/>
  <c r="C1271"/>
  <c r="C1270"/>
  <c r="K1269"/>
  <c r="C1269"/>
  <c r="M1267"/>
  <c r="K1267"/>
  <c r="K1266"/>
  <c r="C1263"/>
  <c r="C1262"/>
  <c r="C1261"/>
  <c r="C1260"/>
  <c r="C1259"/>
  <c r="E1258"/>
  <c r="F1258"/>
  <c r="H1255"/>
  <c r="H1254"/>
  <c r="H1253"/>
  <c r="H1252"/>
  <c r="H1251"/>
  <c r="H1250"/>
  <c r="M1249"/>
  <c r="M1247"/>
  <c r="D1246"/>
  <c r="D1245"/>
  <c r="J1211"/>
  <c r="J1223" s="1"/>
  <c r="C1236"/>
  <c r="C1235"/>
  <c r="C1234"/>
  <c r="K1233"/>
  <c r="C1233"/>
  <c r="M1231"/>
  <c r="C1227"/>
  <c r="C1226"/>
  <c r="C1225"/>
  <c r="C1224"/>
  <c r="C1223"/>
  <c r="E1222"/>
  <c r="F1222"/>
  <c r="H1219"/>
  <c r="H1218"/>
  <c r="H1217"/>
  <c r="H1216"/>
  <c r="H1215"/>
  <c r="H1214"/>
  <c r="M1213"/>
  <c r="M1211"/>
  <c r="D1210"/>
  <c r="D1209"/>
  <c r="J1176"/>
  <c r="H1199" s="1"/>
  <c r="C1201"/>
  <c r="C1200"/>
  <c r="C1199"/>
  <c r="K1198"/>
  <c r="C1198"/>
  <c r="M1196"/>
  <c r="C1192"/>
  <c r="C1191"/>
  <c r="C1190"/>
  <c r="C1189"/>
  <c r="C1188"/>
  <c r="E1187"/>
  <c r="F1187"/>
  <c r="H1184"/>
  <c r="H1183"/>
  <c r="H1182"/>
  <c r="H1181"/>
  <c r="H1180"/>
  <c r="H1179"/>
  <c r="M1178"/>
  <c r="M1176"/>
  <c r="D1175"/>
  <c r="D1174"/>
  <c r="J1140"/>
  <c r="K1161" s="1"/>
  <c r="C1165"/>
  <c r="C1164"/>
  <c r="C1163"/>
  <c r="K1162"/>
  <c r="C1162"/>
  <c r="M1160"/>
  <c r="C1156"/>
  <c r="C1155"/>
  <c r="C1154"/>
  <c r="C1153"/>
  <c r="C1152"/>
  <c r="E1151"/>
  <c r="F1151"/>
  <c r="H1148"/>
  <c r="H1147"/>
  <c r="H1146"/>
  <c r="H1145"/>
  <c r="H1144"/>
  <c r="H1143"/>
  <c r="M1142"/>
  <c r="M1140"/>
  <c r="D1139"/>
  <c r="D1138"/>
  <c r="J1105"/>
  <c r="E1119" s="1"/>
  <c r="C1130"/>
  <c r="C1129"/>
  <c r="C1128"/>
  <c r="K1127"/>
  <c r="C1127"/>
  <c r="M1125"/>
  <c r="C1121"/>
  <c r="C1120"/>
  <c r="C1119"/>
  <c r="C1118"/>
  <c r="C1117"/>
  <c r="E1116"/>
  <c r="F1116"/>
  <c r="H1113"/>
  <c r="H1112"/>
  <c r="H1111"/>
  <c r="H1110"/>
  <c r="H1109"/>
  <c r="H1108"/>
  <c r="M1107"/>
  <c r="M1105"/>
  <c r="D1104"/>
  <c r="D1103"/>
  <c r="J1069"/>
  <c r="F1082" s="1"/>
  <c r="C1094"/>
  <c r="C1093"/>
  <c r="C1092"/>
  <c r="K1091"/>
  <c r="C1091"/>
  <c r="M1089"/>
  <c r="C1085"/>
  <c r="C1084"/>
  <c r="C1083"/>
  <c r="C1082"/>
  <c r="C1081"/>
  <c r="E1080"/>
  <c r="F1080"/>
  <c r="H1077"/>
  <c r="H1076"/>
  <c r="H1075"/>
  <c r="H1074"/>
  <c r="H1073"/>
  <c r="H1072"/>
  <c r="M1071"/>
  <c r="M1069"/>
  <c r="D1068"/>
  <c r="D1067"/>
  <c r="J1034"/>
  <c r="C1059"/>
  <c r="C1058"/>
  <c r="C1057"/>
  <c r="K1056"/>
  <c r="C1056"/>
  <c r="M1054"/>
  <c r="C1050"/>
  <c r="C1049"/>
  <c r="C1048"/>
  <c r="C1047"/>
  <c r="C1046"/>
  <c r="E1045"/>
  <c r="F1045"/>
  <c r="H1042"/>
  <c r="H1041"/>
  <c r="H1040"/>
  <c r="H1039"/>
  <c r="H1038"/>
  <c r="H1037"/>
  <c r="M1036"/>
  <c r="M1034"/>
  <c r="D1033"/>
  <c r="D1032"/>
  <c r="J998"/>
  <c r="H1016" s="1"/>
  <c r="C1023"/>
  <c r="C1022"/>
  <c r="C1021"/>
  <c r="K1020"/>
  <c r="C1020"/>
  <c r="M1018"/>
  <c r="C1014"/>
  <c r="C1013"/>
  <c r="C1012"/>
  <c r="C1011"/>
  <c r="C1010"/>
  <c r="E1009"/>
  <c r="F1009"/>
  <c r="H1006"/>
  <c r="H1005"/>
  <c r="H1004"/>
  <c r="H1003"/>
  <c r="H1002"/>
  <c r="H1001"/>
  <c r="M1000"/>
  <c r="M998"/>
  <c r="D997"/>
  <c r="D996"/>
  <c r="J963"/>
  <c r="F975" s="1"/>
  <c r="C988"/>
  <c r="C987"/>
  <c r="C986"/>
  <c r="K985"/>
  <c r="C985"/>
  <c r="M983"/>
  <c r="C979"/>
  <c r="C978"/>
  <c r="C977"/>
  <c r="C976"/>
  <c r="C975"/>
  <c r="E974"/>
  <c r="F974"/>
  <c r="H971"/>
  <c r="H970"/>
  <c r="H969"/>
  <c r="H968"/>
  <c r="H967"/>
  <c r="H966"/>
  <c r="M965"/>
  <c r="M963"/>
  <c r="D962"/>
  <c r="D961"/>
  <c r="J927"/>
  <c r="J939" s="1"/>
  <c r="C952"/>
  <c r="C951"/>
  <c r="C950"/>
  <c r="K949"/>
  <c r="C949"/>
  <c r="M947"/>
  <c r="K946"/>
  <c r="C943"/>
  <c r="C942"/>
  <c r="C941"/>
  <c r="C940"/>
  <c r="C939"/>
  <c r="E938"/>
  <c r="F938"/>
  <c r="H935"/>
  <c r="H934"/>
  <c r="H933"/>
  <c r="H932"/>
  <c r="H931"/>
  <c r="H930"/>
  <c r="M929"/>
  <c r="M927"/>
  <c r="D926"/>
  <c r="D925"/>
  <c r="J892"/>
  <c r="H914" s="1"/>
  <c r="C917"/>
  <c r="C916"/>
  <c r="C915"/>
  <c r="K914"/>
  <c r="C914"/>
  <c r="M912"/>
  <c r="K912"/>
  <c r="K911"/>
  <c r="C908"/>
  <c r="C907"/>
  <c r="C906"/>
  <c r="C905"/>
  <c r="C904"/>
  <c r="E903"/>
  <c r="F903"/>
  <c r="H900"/>
  <c r="H899"/>
  <c r="H898"/>
  <c r="H897"/>
  <c r="H896"/>
  <c r="H895"/>
  <c r="M894"/>
  <c r="M892"/>
  <c r="D891"/>
  <c r="D890"/>
  <c r="J856"/>
  <c r="E868" s="1"/>
  <c r="C881"/>
  <c r="C880"/>
  <c r="C879"/>
  <c r="K878"/>
  <c r="C878"/>
  <c r="M876"/>
  <c r="K875"/>
  <c r="C872"/>
  <c r="C871"/>
  <c r="C870"/>
  <c r="C869"/>
  <c r="C868"/>
  <c r="E867"/>
  <c r="F867"/>
  <c r="H864"/>
  <c r="H863"/>
  <c r="H862"/>
  <c r="H861"/>
  <c r="H860"/>
  <c r="H859"/>
  <c r="M858"/>
  <c r="M856"/>
  <c r="D855"/>
  <c r="D854"/>
  <c r="J821"/>
  <c r="C846"/>
  <c r="C845"/>
  <c r="C844"/>
  <c r="K843"/>
  <c r="C843"/>
  <c r="M841"/>
  <c r="K841"/>
  <c r="K840"/>
  <c r="C837"/>
  <c r="C836"/>
  <c r="C835"/>
  <c r="E834"/>
  <c r="C834"/>
  <c r="C833"/>
  <c r="E832"/>
  <c r="F832"/>
  <c r="H829"/>
  <c r="H828"/>
  <c r="H827"/>
  <c r="H826"/>
  <c r="H825"/>
  <c r="H824"/>
  <c r="M823"/>
  <c r="M821"/>
  <c r="D820"/>
  <c r="D819"/>
  <c r="J785"/>
  <c r="C810"/>
  <c r="C809"/>
  <c r="C808"/>
  <c r="K807"/>
  <c r="C807"/>
  <c r="M805"/>
  <c r="K804"/>
  <c r="C801"/>
  <c r="C800"/>
  <c r="C799"/>
  <c r="C798"/>
  <c r="C797"/>
  <c r="E796"/>
  <c r="F796"/>
  <c r="H793"/>
  <c r="H792"/>
  <c r="H791"/>
  <c r="H790"/>
  <c r="H789"/>
  <c r="H788"/>
  <c r="M787"/>
  <c r="M785"/>
  <c r="D784"/>
  <c r="D783"/>
  <c r="J750"/>
  <c r="C775"/>
  <c r="C774"/>
  <c r="C773"/>
  <c r="K772"/>
  <c r="C772"/>
  <c r="M770"/>
  <c r="K769"/>
  <c r="C766"/>
  <c r="C765"/>
  <c r="C764"/>
  <c r="C763"/>
  <c r="C762"/>
  <c r="E761"/>
  <c r="F761"/>
  <c r="H758"/>
  <c r="H757"/>
  <c r="H756"/>
  <c r="H755"/>
  <c r="H754"/>
  <c r="H753"/>
  <c r="M752"/>
  <c r="M750"/>
  <c r="D749"/>
  <c r="D748"/>
  <c r="J714"/>
  <c r="F728" s="1"/>
  <c r="C739"/>
  <c r="C738"/>
  <c r="C737"/>
  <c r="K736"/>
  <c r="C736"/>
  <c r="M734"/>
  <c r="C730"/>
  <c r="C729"/>
  <c r="C728"/>
  <c r="C727"/>
  <c r="C726"/>
  <c r="E725"/>
  <c r="F725"/>
  <c r="H722"/>
  <c r="H721"/>
  <c r="H720"/>
  <c r="H719"/>
  <c r="H718"/>
  <c r="H717"/>
  <c r="M716"/>
  <c r="M714"/>
  <c r="D713"/>
  <c r="D712"/>
  <c r="J679"/>
  <c r="F697" s="1"/>
  <c r="C704"/>
  <c r="C703"/>
  <c r="C702"/>
  <c r="K701"/>
  <c r="C701"/>
  <c r="M699"/>
  <c r="K699"/>
  <c r="K698"/>
  <c r="C695"/>
  <c r="C694"/>
  <c r="C693"/>
  <c r="C692"/>
  <c r="C691"/>
  <c r="E690"/>
  <c r="F690"/>
  <c r="H687"/>
  <c r="H686"/>
  <c r="H685"/>
  <c r="H684"/>
  <c r="H683"/>
  <c r="H682"/>
  <c r="M681"/>
  <c r="M679"/>
  <c r="D678"/>
  <c r="D677"/>
  <c r="J643"/>
  <c r="E658" s="1"/>
  <c r="C668"/>
  <c r="C667"/>
  <c r="C666"/>
  <c r="K665"/>
  <c r="C665"/>
  <c r="M663"/>
  <c r="C659"/>
  <c r="C658"/>
  <c r="C657"/>
  <c r="C656"/>
  <c r="C655"/>
  <c r="E654"/>
  <c r="F654"/>
  <c r="H651"/>
  <c r="H650"/>
  <c r="H649"/>
  <c r="H648"/>
  <c r="H647"/>
  <c r="H646"/>
  <c r="M645"/>
  <c r="M643"/>
  <c r="D642"/>
  <c r="D641"/>
  <c r="J608"/>
  <c r="H626" s="1"/>
  <c r="C633"/>
  <c r="C632"/>
  <c r="C631"/>
  <c r="K630"/>
  <c r="C630"/>
  <c r="M628"/>
  <c r="C624"/>
  <c r="C623"/>
  <c r="C622"/>
  <c r="C621"/>
  <c r="C620"/>
  <c r="E619"/>
  <c r="F619"/>
  <c r="H616"/>
  <c r="H615"/>
  <c r="H614"/>
  <c r="H613"/>
  <c r="H612"/>
  <c r="H611"/>
  <c r="M610"/>
  <c r="M608"/>
  <c r="D607"/>
  <c r="D606"/>
  <c r="J572"/>
  <c r="H596" s="1"/>
  <c r="C597"/>
  <c r="C596"/>
  <c r="C595"/>
  <c r="K594"/>
  <c r="C594"/>
  <c r="M592"/>
  <c r="C588"/>
  <c r="C587"/>
  <c r="C586"/>
  <c r="C585"/>
  <c r="C584"/>
  <c r="E583"/>
  <c r="F583"/>
  <c r="H580"/>
  <c r="H579"/>
  <c r="H578"/>
  <c r="H577"/>
  <c r="H576"/>
  <c r="H575"/>
  <c r="M574"/>
  <c r="M572"/>
  <c r="D571"/>
  <c r="D570"/>
  <c r="J537"/>
  <c r="F555" s="1"/>
  <c r="C562"/>
  <c r="C561"/>
  <c r="C560"/>
  <c r="K559"/>
  <c r="C559"/>
  <c r="M557"/>
  <c r="K556"/>
  <c r="C553"/>
  <c r="C552"/>
  <c r="C551"/>
  <c r="C550"/>
  <c r="C549"/>
  <c r="E548"/>
  <c r="F548"/>
  <c r="H545"/>
  <c r="H544"/>
  <c r="H543"/>
  <c r="H542"/>
  <c r="H541"/>
  <c r="H540"/>
  <c r="M539"/>
  <c r="M537"/>
  <c r="D536"/>
  <c r="D535"/>
  <c r="J501"/>
  <c r="N519" s="1"/>
  <c r="C526"/>
  <c r="C525"/>
  <c r="C524"/>
  <c r="K523"/>
  <c r="C523"/>
  <c r="M521"/>
  <c r="C517"/>
  <c r="C516"/>
  <c r="C515"/>
  <c r="C514"/>
  <c r="C513"/>
  <c r="E512"/>
  <c r="F512"/>
  <c r="H509"/>
  <c r="H508"/>
  <c r="H507"/>
  <c r="H506"/>
  <c r="H505"/>
  <c r="H504"/>
  <c r="M503"/>
  <c r="M501"/>
  <c r="D500"/>
  <c r="D499"/>
  <c r="J466"/>
  <c r="H482" s="1"/>
  <c r="C491"/>
  <c r="C490"/>
  <c r="C489"/>
  <c r="K488"/>
  <c r="C488"/>
  <c r="M486"/>
  <c r="C482"/>
  <c r="C481"/>
  <c r="C480"/>
  <c r="C479"/>
  <c r="C478"/>
  <c r="E477"/>
  <c r="F477"/>
  <c r="H474"/>
  <c r="H473"/>
  <c r="H472"/>
  <c r="H471"/>
  <c r="H470"/>
  <c r="H469"/>
  <c r="M468"/>
  <c r="M466"/>
  <c r="D465"/>
  <c r="D464"/>
  <c r="J430"/>
  <c r="C455"/>
  <c r="C454"/>
  <c r="C453"/>
  <c r="K452"/>
  <c r="C452"/>
  <c r="M450"/>
  <c r="C446"/>
  <c r="C445"/>
  <c r="C444"/>
  <c r="C443"/>
  <c r="C442"/>
  <c r="E441"/>
  <c r="F441"/>
  <c r="H438"/>
  <c r="H437"/>
  <c r="H436"/>
  <c r="H435"/>
  <c r="H434"/>
  <c r="H433"/>
  <c r="M432"/>
  <c r="M430"/>
  <c r="D429"/>
  <c r="D428"/>
  <c r="J395"/>
  <c r="C420"/>
  <c r="C419"/>
  <c r="C418"/>
  <c r="K417"/>
  <c r="C417"/>
  <c r="M415"/>
  <c r="C411"/>
  <c r="C410"/>
  <c r="C409"/>
  <c r="C408"/>
  <c r="C407"/>
  <c r="E406"/>
  <c r="F406"/>
  <c r="H403"/>
  <c r="H402"/>
  <c r="H401"/>
  <c r="H400"/>
  <c r="H399"/>
  <c r="H398"/>
  <c r="M397"/>
  <c r="M395"/>
  <c r="D394"/>
  <c r="D393"/>
  <c r="J359"/>
  <c r="J372" s="1"/>
  <c r="C384"/>
  <c r="C383"/>
  <c r="C382"/>
  <c r="K381"/>
  <c r="C381"/>
  <c r="M379"/>
  <c r="C375"/>
  <c r="C374"/>
  <c r="C373"/>
  <c r="C372"/>
  <c r="C371"/>
  <c r="E370"/>
  <c r="F370"/>
  <c r="H367"/>
  <c r="H366"/>
  <c r="H365"/>
  <c r="H364"/>
  <c r="H363"/>
  <c r="H362"/>
  <c r="M361"/>
  <c r="M359"/>
  <c r="D358"/>
  <c r="D357"/>
  <c r="J324"/>
  <c r="H346" s="1"/>
  <c r="C349"/>
  <c r="C348"/>
  <c r="C347"/>
  <c r="K346"/>
  <c r="C346"/>
  <c r="M344"/>
  <c r="C340"/>
  <c r="C339"/>
  <c r="C338"/>
  <c r="C337"/>
  <c r="C336"/>
  <c r="E335"/>
  <c r="F335"/>
  <c r="H332"/>
  <c r="H331"/>
  <c r="H330"/>
  <c r="H329"/>
  <c r="H328"/>
  <c r="H327"/>
  <c r="M326"/>
  <c r="M324"/>
  <c r="D323"/>
  <c r="D322"/>
  <c r="J288"/>
  <c r="J306" s="1"/>
  <c r="C313"/>
  <c r="C312"/>
  <c r="C311"/>
  <c r="K310"/>
  <c r="C310"/>
  <c r="M308"/>
  <c r="C304"/>
  <c r="C303"/>
  <c r="C302"/>
  <c r="C301"/>
  <c r="C300"/>
  <c r="E299"/>
  <c r="F299"/>
  <c r="H296"/>
  <c r="H295"/>
  <c r="H294"/>
  <c r="H293"/>
  <c r="H292"/>
  <c r="H291"/>
  <c r="M290"/>
  <c r="M288"/>
  <c r="D287"/>
  <c r="D286"/>
  <c r="J253"/>
  <c r="K271" s="1"/>
  <c r="C278"/>
  <c r="C277"/>
  <c r="C276"/>
  <c r="K275"/>
  <c r="C275"/>
  <c r="M273"/>
  <c r="C269"/>
  <c r="C268"/>
  <c r="C267"/>
  <c r="C266"/>
  <c r="C265"/>
  <c r="E264"/>
  <c r="F264"/>
  <c r="H261"/>
  <c r="H260"/>
  <c r="H259"/>
  <c r="H258"/>
  <c r="H257"/>
  <c r="H256"/>
  <c r="M255"/>
  <c r="M253"/>
  <c r="D252"/>
  <c r="D251"/>
  <c r="J217"/>
  <c r="C242"/>
  <c r="C241"/>
  <c r="C240"/>
  <c r="K239"/>
  <c r="C239"/>
  <c r="M237"/>
  <c r="C233"/>
  <c r="C232"/>
  <c r="C231"/>
  <c r="C230"/>
  <c r="C229"/>
  <c r="E228"/>
  <c r="F228"/>
  <c r="H225"/>
  <c r="H224"/>
  <c r="H223"/>
  <c r="H222"/>
  <c r="H221"/>
  <c r="H220"/>
  <c r="M219"/>
  <c r="M217"/>
  <c r="D216"/>
  <c r="D215"/>
  <c r="J182"/>
  <c r="F200" s="1"/>
  <c r="C207"/>
  <c r="C206"/>
  <c r="C205"/>
  <c r="K204"/>
  <c r="C204"/>
  <c r="M202"/>
  <c r="C198"/>
  <c r="C197"/>
  <c r="C196"/>
  <c r="C195"/>
  <c r="C194"/>
  <c r="E193"/>
  <c r="F193"/>
  <c r="H190"/>
  <c r="H189"/>
  <c r="H188"/>
  <c r="H187"/>
  <c r="H186"/>
  <c r="H185"/>
  <c r="M184"/>
  <c r="M182"/>
  <c r="D181"/>
  <c r="D180"/>
  <c r="J146"/>
  <c r="C171"/>
  <c r="C170"/>
  <c r="C169"/>
  <c r="K168"/>
  <c r="C168"/>
  <c r="M166"/>
  <c r="C162"/>
  <c r="C161"/>
  <c r="C160"/>
  <c r="C159"/>
  <c r="C158"/>
  <c r="E157"/>
  <c r="F157"/>
  <c r="H154"/>
  <c r="H153"/>
  <c r="H152"/>
  <c r="H151"/>
  <c r="H150"/>
  <c r="H149"/>
  <c r="M148"/>
  <c r="M146"/>
  <c r="D145"/>
  <c r="D144"/>
  <c r="GX9" i="15"/>
  <c r="GZ9"/>
  <c r="HA9"/>
  <c r="C29" i="23"/>
  <c r="GV9" i="15"/>
  <c r="C28" i="23"/>
  <c r="GP9" i="15"/>
  <c r="GS9" s="1"/>
  <c r="GR9"/>
  <c r="C27" i="23"/>
  <c r="K26"/>
  <c r="GN9" i="15"/>
  <c r="C26" i="23"/>
  <c r="FO9" i="15"/>
  <c r="M24" i="23"/>
  <c r="K23"/>
  <c r="AK9" i="15"/>
  <c r="BS9"/>
  <c r="J22" i="23"/>
  <c r="C20"/>
  <c r="C19"/>
  <c r="C18"/>
  <c r="C17"/>
  <c r="C16"/>
  <c r="H12"/>
  <c r="H11"/>
  <c r="H10"/>
  <c r="H9"/>
  <c r="H8"/>
  <c r="H7"/>
  <c r="M6"/>
  <c r="M4"/>
  <c r="D3"/>
  <c r="D2"/>
  <c r="J111" i="22"/>
  <c r="H134" s="1"/>
  <c r="C136"/>
  <c r="C135"/>
  <c r="C134"/>
  <c r="K133"/>
  <c r="C133"/>
  <c r="M131"/>
  <c r="C127"/>
  <c r="C126"/>
  <c r="C125"/>
  <c r="C124"/>
  <c r="C123"/>
  <c r="E122"/>
  <c r="F122"/>
  <c r="H119"/>
  <c r="H118"/>
  <c r="H117"/>
  <c r="H116"/>
  <c r="H115"/>
  <c r="H114"/>
  <c r="M113"/>
  <c r="M111"/>
  <c r="D110"/>
  <c r="D109"/>
  <c r="J75"/>
  <c r="C100"/>
  <c r="C99"/>
  <c r="C98"/>
  <c r="K97"/>
  <c r="C97"/>
  <c r="M95"/>
  <c r="C91"/>
  <c r="C90"/>
  <c r="C89"/>
  <c r="C88"/>
  <c r="C87"/>
  <c r="E86"/>
  <c r="F86"/>
  <c r="H83"/>
  <c r="H82"/>
  <c r="H81"/>
  <c r="H80"/>
  <c r="H79"/>
  <c r="H78"/>
  <c r="M77"/>
  <c r="M75"/>
  <c r="D74"/>
  <c r="D73"/>
  <c r="J40"/>
  <c r="H63" s="1"/>
  <c r="C65"/>
  <c r="C64"/>
  <c r="C63"/>
  <c r="K62"/>
  <c r="C62"/>
  <c r="M60"/>
  <c r="C56"/>
  <c r="C55"/>
  <c r="C54"/>
  <c r="C53"/>
  <c r="C52"/>
  <c r="E51"/>
  <c r="F51"/>
  <c r="H48"/>
  <c r="H47"/>
  <c r="H46"/>
  <c r="H45"/>
  <c r="H44"/>
  <c r="H43"/>
  <c r="M42"/>
  <c r="M40"/>
  <c r="D39"/>
  <c r="D38"/>
  <c r="FK7" i="19"/>
  <c r="FK8"/>
  <c r="FK9"/>
  <c r="FK10"/>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K48"/>
  <c r="FK49"/>
  <c r="FK50"/>
  <c r="FK51"/>
  <c r="FK52"/>
  <c r="FK53"/>
  <c r="FK54"/>
  <c r="FK55"/>
  <c r="FK56"/>
  <c r="FK57"/>
  <c r="FK58"/>
  <c r="FK59"/>
  <c r="FK60"/>
  <c r="FK61"/>
  <c r="FK62"/>
  <c r="FK63"/>
  <c r="FK64"/>
  <c r="FK65"/>
  <c r="FK66"/>
  <c r="FK67"/>
  <c r="FK68"/>
  <c r="FK69"/>
  <c r="FK70"/>
  <c r="FK71"/>
  <c r="FK72"/>
  <c r="FK73"/>
  <c r="FK74"/>
  <c r="FK75"/>
  <c r="FK76"/>
  <c r="FK77"/>
  <c r="FK78"/>
  <c r="FK79"/>
  <c r="FK80"/>
  <c r="FK81"/>
  <c r="FK82"/>
  <c r="FK83"/>
  <c r="FK84"/>
  <c r="FK85"/>
  <c r="FK86"/>
  <c r="FK87"/>
  <c r="FK88"/>
  <c r="FK89"/>
  <c r="FK90"/>
  <c r="FK91"/>
  <c r="FK92"/>
  <c r="FK93"/>
  <c r="FK94"/>
  <c r="FK95"/>
  <c r="FK96"/>
  <c r="FK97"/>
  <c r="FK98"/>
  <c r="FK99"/>
  <c r="FK100"/>
  <c r="FK101"/>
  <c r="FK102"/>
  <c r="FK103"/>
  <c r="FK104"/>
  <c r="FK105"/>
  <c r="FK106"/>
  <c r="C29" i="22"/>
  <c r="C28"/>
  <c r="C27"/>
  <c r="M24"/>
  <c r="K23"/>
  <c r="FJ106" i="19"/>
  <c r="FI106"/>
  <c r="FG214" s="1"/>
  <c r="FH106"/>
  <c r="FG106"/>
  <c r="FF106"/>
  <c r="FJ105"/>
  <c r="FI105"/>
  <c r="FG213" s="1"/>
  <c r="FH105"/>
  <c r="FG105"/>
  <c r="FF105"/>
  <c r="FJ104"/>
  <c r="FI104"/>
  <c r="FG212" s="1"/>
  <c r="FH104"/>
  <c r="FG104"/>
  <c r="FF104"/>
  <c r="FJ103"/>
  <c r="FI103"/>
  <c r="FG211" s="1"/>
  <c r="FH103"/>
  <c r="FG103"/>
  <c r="FF103"/>
  <c r="FJ102"/>
  <c r="FI102"/>
  <c r="FG210" s="1"/>
  <c r="FH102"/>
  <c r="FG102"/>
  <c r="FF102"/>
  <c r="FJ101"/>
  <c r="FI101"/>
  <c r="FG209" s="1"/>
  <c r="FH101"/>
  <c r="FG101"/>
  <c r="FF101"/>
  <c r="FJ100"/>
  <c r="FI100"/>
  <c r="FG208" s="1"/>
  <c r="FH100"/>
  <c r="FG100"/>
  <c r="FF100"/>
  <c r="FJ99"/>
  <c r="FI99"/>
  <c r="FG207" s="1"/>
  <c r="FH99"/>
  <c r="FG99"/>
  <c r="FF99"/>
  <c r="FJ98"/>
  <c r="FI98"/>
  <c r="FG206" s="1"/>
  <c r="FH98"/>
  <c r="FG98"/>
  <c r="FF98"/>
  <c r="FJ97"/>
  <c r="FI97"/>
  <c r="FG205" s="1"/>
  <c r="FH97"/>
  <c r="FG97"/>
  <c r="FF97"/>
  <c r="FJ96"/>
  <c r="FI96"/>
  <c r="FG204" s="1"/>
  <c r="FH96"/>
  <c r="FG96"/>
  <c r="FF96"/>
  <c r="FJ95"/>
  <c r="FI95"/>
  <c r="FG203" s="1"/>
  <c r="FH95"/>
  <c r="FG95"/>
  <c r="FF95"/>
  <c r="FJ94"/>
  <c r="FI94"/>
  <c r="FG202" s="1"/>
  <c r="FH94"/>
  <c r="FG94"/>
  <c r="FF94"/>
  <c r="FJ93"/>
  <c r="FI93"/>
  <c r="FG201" s="1"/>
  <c r="FH93"/>
  <c r="FG93"/>
  <c r="FF93"/>
  <c r="FJ92"/>
  <c r="FI92"/>
  <c r="FG200" s="1"/>
  <c r="FH92"/>
  <c r="FG92"/>
  <c r="FF92"/>
  <c r="FJ91"/>
  <c r="FI91"/>
  <c r="FG199" s="1"/>
  <c r="FH91"/>
  <c r="FG91"/>
  <c r="FF91"/>
  <c r="FJ90"/>
  <c r="FI90"/>
  <c r="FG198" s="1"/>
  <c r="FH90"/>
  <c r="FG90"/>
  <c r="FF90"/>
  <c r="FJ89"/>
  <c r="FI89"/>
  <c r="FG197" s="1"/>
  <c r="FH89"/>
  <c r="FG89"/>
  <c r="FF89"/>
  <c r="FJ88"/>
  <c r="FI88"/>
  <c r="FG196" s="1"/>
  <c r="FH88"/>
  <c r="FG88"/>
  <c r="FF88"/>
  <c r="FJ87"/>
  <c r="FI87"/>
  <c r="FG195" s="1"/>
  <c r="FH87"/>
  <c r="FG87"/>
  <c r="FF87"/>
  <c r="FJ86"/>
  <c r="FI86"/>
  <c r="FG194" s="1"/>
  <c r="FH86"/>
  <c r="FG86"/>
  <c r="FF86"/>
  <c r="FJ85"/>
  <c r="FI85"/>
  <c r="FG193" s="1"/>
  <c r="FH85"/>
  <c r="FG85"/>
  <c r="FF85"/>
  <c r="FJ84"/>
  <c r="FI84"/>
  <c r="FG192" s="1"/>
  <c r="FH84"/>
  <c r="FG84"/>
  <c r="FF84"/>
  <c r="FJ83"/>
  <c r="FI83"/>
  <c r="FG191" s="1"/>
  <c r="FH83"/>
  <c r="FG83"/>
  <c r="FF83"/>
  <c r="FJ82"/>
  <c r="FI82"/>
  <c r="FG190" s="1"/>
  <c r="FH82"/>
  <c r="FG82"/>
  <c r="FF82"/>
  <c r="FJ81"/>
  <c r="FI81"/>
  <c r="FG189" s="1"/>
  <c r="FH81"/>
  <c r="FG81"/>
  <c r="FF81"/>
  <c r="FJ80"/>
  <c r="FI80"/>
  <c r="FG188" s="1"/>
  <c r="FH80"/>
  <c r="FG80"/>
  <c r="FF80"/>
  <c r="FJ79"/>
  <c r="FI79"/>
  <c r="FG187" s="1"/>
  <c r="FH79"/>
  <c r="FG79"/>
  <c r="FF79"/>
  <c r="FJ78"/>
  <c r="FI78"/>
  <c r="FG186" s="1"/>
  <c r="FH78"/>
  <c r="FG78"/>
  <c r="FF78"/>
  <c r="FJ77"/>
  <c r="FI77"/>
  <c r="FG185" s="1"/>
  <c r="FH77"/>
  <c r="FG77"/>
  <c r="FF77"/>
  <c r="FJ76"/>
  <c r="FI76"/>
  <c r="FG184" s="1"/>
  <c r="FH76"/>
  <c r="FG76"/>
  <c r="FF76"/>
  <c r="FJ75"/>
  <c r="FI75"/>
  <c r="FG183" s="1"/>
  <c r="FH75"/>
  <c r="FG75"/>
  <c r="FF75"/>
  <c r="FJ74"/>
  <c r="FI74"/>
  <c r="FG182" s="1"/>
  <c r="FH74"/>
  <c r="FG74"/>
  <c r="FF74"/>
  <c r="FJ73"/>
  <c r="FI73"/>
  <c r="FG181" s="1"/>
  <c r="FH73"/>
  <c r="FG73"/>
  <c r="FF73"/>
  <c r="FJ72"/>
  <c r="FI72"/>
  <c r="FG180" s="1"/>
  <c r="FH72"/>
  <c r="FG72"/>
  <c r="FF72"/>
  <c r="FJ71"/>
  <c r="FI71"/>
  <c r="FG179" s="1"/>
  <c r="FH71"/>
  <c r="FG71"/>
  <c r="FF71"/>
  <c r="FJ70"/>
  <c r="FI70"/>
  <c r="FG178" s="1"/>
  <c r="FH70"/>
  <c r="FG70"/>
  <c r="FF70"/>
  <c r="FJ69"/>
  <c r="FI69"/>
  <c r="FG177" s="1"/>
  <c r="FH69"/>
  <c r="FG69"/>
  <c r="FF69"/>
  <c r="FJ68"/>
  <c r="FI68"/>
  <c r="FG176" s="1"/>
  <c r="FH68"/>
  <c r="FG68"/>
  <c r="FF68"/>
  <c r="FJ67"/>
  <c r="FI67"/>
  <c r="FG175" s="1"/>
  <c r="FH67"/>
  <c r="FG67"/>
  <c r="FF67"/>
  <c r="FJ66"/>
  <c r="FI66"/>
  <c r="FG174" s="1"/>
  <c r="FH66"/>
  <c r="FG66"/>
  <c r="FF66"/>
  <c r="FJ65"/>
  <c r="FI65"/>
  <c r="FG173" s="1"/>
  <c r="FH65"/>
  <c r="FG65"/>
  <c r="FF65"/>
  <c r="FJ64"/>
  <c r="FI64"/>
  <c r="FG172" s="1"/>
  <c r="FH64"/>
  <c r="FG64"/>
  <c r="FF64"/>
  <c r="FJ63"/>
  <c r="FI63"/>
  <c r="FG171" s="1"/>
  <c r="FH63"/>
  <c r="FG63"/>
  <c r="FF63"/>
  <c r="FJ62"/>
  <c r="FI62"/>
  <c r="FG170" s="1"/>
  <c r="FH62"/>
  <c r="FG62"/>
  <c r="FF62"/>
  <c r="FJ61"/>
  <c r="FI61"/>
  <c r="FG169" s="1"/>
  <c r="FH61"/>
  <c r="FG61"/>
  <c r="FF61"/>
  <c r="FJ60"/>
  <c r="FI60"/>
  <c r="FG168" s="1"/>
  <c r="FH60"/>
  <c r="FG60"/>
  <c r="FF60"/>
  <c r="FJ59"/>
  <c r="FI59"/>
  <c r="FG167" s="1"/>
  <c r="FH59"/>
  <c r="FG59"/>
  <c r="FF59"/>
  <c r="FJ58"/>
  <c r="FI58"/>
  <c r="FG166" s="1"/>
  <c r="FH58"/>
  <c r="FG58"/>
  <c r="FF58"/>
  <c r="FJ57"/>
  <c r="FI57"/>
  <c r="FG165" s="1"/>
  <c r="FH57"/>
  <c r="FG57"/>
  <c r="FF57"/>
  <c r="FJ56"/>
  <c r="FI56"/>
  <c r="FG164" s="1"/>
  <c r="FH56"/>
  <c r="FG56"/>
  <c r="FF56"/>
  <c r="FJ55"/>
  <c r="FI55"/>
  <c r="FG163" s="1"/>
  <c r="FH55"/>
  <c r="FG55"/>
  <c r="FF55"/>
  <c r="FJ54"/>
  <c r="FI54"/>
  <c r="FG162" s="1"/>
  <c r="FH54"/>
  <c r="FG54"/>
  <c r="FF54"/>
  <c r="FJ53"/>
  <c r="FI53"/>
  <c r="FG161" s="1"/>
  <c r="FH53"/>
  <c r="FG53"/>
  <c r="FF53"/>
  <c r="FJ52"/>
  <c r="FI52"/>
  <c r="FG160" s="1"/>
  <c r="FH52"/>
  <c r="FG52"/>
  <c r="FF52"/>
  <c r="FJ51"/>
  <c r="FI51"/>
  <c r="FG159" s="1"/>
  <c r="FH51"/>
  <c r="FG51"/>
  <c r="FF51"/>
  <c r="FJ50"/>
  <c r="FI50"/>
  <c r="FG158" s="1"/>
  <c r="FH50"/>
  <c r="FG50"/>
  <c r="FF50"/>
  <c r="FJ49"/>
  <c r="FI49"/>
  <c r="FG157" s="1"/>
  <c r="FH49"/>
  <c r="FG49"/>
  <c r="FF49"/>
  <c r="FJ48"/>
  <c r="FI48"/>
  <c r="FG156" s="1"/>
  <c r="FH48"/>
  <c r="FG48"/>
  <c r="FF48"/>
  <c r="FJ47"/>
  <c r="FI47"/>
  <c r="FG155" s="1"/>
  <c r="FH47"/>
  <c r="FG47"/>
  <c r="FF47"/>
  <c r="FJ46"/>
  <c r="FI46"/>
  <c r="FG154" s="1"/>
  <c r="FH46"/>
  <c r="FG46"/>
  <c r="FF46"/>
  <c r="FJ45"/>
  <c r="FI45"/>
  <c r="FG153" s="1"/>
  <c r="FH45"/>
  <c r="FG45"/>
  <c r="FF45"/>
  <c r="FJ44"/>
  <c r="FI44"/>
  <c r="FG152" s="1"/>
  <c r="FH44"/>
  <c r="FG44"/>
  <c r="FF44"/>
  <c r="FJ43"/>
  <c r="FI43"/>
  <c r="FG151" s="1"/>
  <c r="FH43"/>
  <c r="FG43"/>
  <c r="FF43"/>
  <c r="FJ42"/>
  <c r="FI42"/>
  <c r="FG150" s="1"/>
  <c r="FH42"/>
  <c r="FG42"/>
  <c r="FF42"/>
  <c r="FJ41"/>
  <c r="FI41"/>
  <c r="FG149" s="1"/>
  <c r="FH41"/>
  <c r="FG41"/>
  <c r="FF41"/>
  <c r="FJ40"/>
  <c r="FI40"/>
  <c r="FG148" s="1"/>
  <c r="FH40"/>
  <c r="FG40"/>
  <c r="FF40"/>
  <c r="FJ39"/>
  <c r="FI39"/>
  <c r="FG147" s="1"/>
  <c r="FH39"/>
  <c r="FG39"/>
  <c r="FF39"/>
  <c r="FJ38"/>
  <c r="FI38"/>
  <c r="FG146" s="1"/>
  <c r="FH38"/>
  <c r="FG38"/>
  <c r="FF38"/>
  <c r="FJ37"/>
  <c r="FI37"/>
  <c r="FG145" s="1"/>
  <c r="FH37"/>
  <c r="FG37"/>
  <c r="FF37"/>
  <c r="FJ36"/>
  <c r="FI36"/>
  <c r="FG144" s="1"/>
  <c r="FH36"/>
  <c r="FG36"/>
  <c r="FF36"/>
  <c r="FJ35"/>
  <c r="FI35"/>
  <c r="FG143" s="1"/>
  <c r="FH35"/>
  <c r="FG35"/>
  <c r="FF35"/>
  <c r="FJ34"/>
  <c r="FI34"/>
  <c r="FG142" s="1"/>
  <c r="FH34"/>
  <c r="FG34"/>
  <c r="FF34"/>
  <c r="FJ33"/>
  <c r="FI33"/>
  <c r="FG141" s="1"/>
  <c r="FH33"/>
  <c r="FG33"/>
  <c r="FF33"/>
  <c r="FJ32"/>
  <c r="FI32"/>
  <c r="FG140" s="1"/>
  <c r="FH32"/>
  <c r="FG32"/>
  <c r="FF32"/>
  <c r="FJ31"/>
  <c r="FI31"/>
  <c r="FG139" s="1"/>
  <c r="FH31"/>
  <c r="FG31"/>
  <c r="FF31"/>
  <c r="FJ30"/>
  <c r="FI30"/>
  <c r="FG138" s="1"/>
  <c r="FH30"/>
  <c r="FG30"/>
  <c r="FF30"/>
  <c r="FJ29"/>
  <c r="FI29"/>
  <c r="FG137" s="1"/>
  <c r="FH29"/>
  <c r="FG29"/>
  <c r="FF29"/>
  <c r="FJ28"/>
  <c r="FI28"/>
  <c r="FG136" s="1"/>
  <c r="FH28"/>
  <c r="FG28"/>
  <c r="FF28"/>
  <c r="FJ27"/>
  <c r="FI27"/>
  <c r="FG135" s="1"/>
  <c r="FH27"/>
  <c r="FG27"/>
  <c r="FF27"/>
  <c r="FJ26"/>
  <c r="FI26"/>
  <c r="FG134" s="1"/>
  <c r="FH26"/>
  <c r="FG26"/>
  <c r="FF26"/>
  <c r="FJ25"/>
  <c r="FI25"/>
  <c r="FG133" s="1"/>
  <c r="FH25"/>
  <c r="FG25"/>
  <c r="FF25"/>
  <c r="FJ24"/>
  <c r="FI24"/>
  <c r="FG132" s="1"/>
  <c r="FH24"/>
  <c r="FG24"/>
  <c r="FF24"/>
  <c r="FJ23"/>
  <c r="FI23"/>
  <c r="FG131" s="1"/>
  <c r="FH23"/>
  <c r="FG23"/>
  <c r="FF23"/>
  <c r="FJ22"/>
  <c r="FI22"/>
  <c r="FG130" s="1"/>
  <c r="FH22"/>
  <c r="FG22"/>
  <c r="FF22"/>
  <c r="FJ21"/>
  <c r="FI21"/>
  <c r="FG129" s="1"/>
  <c r="FH21"/>
  <c r="FG21"/>
  <c r="FF21"/>
  <c r="FJ20"/>
  <c r="FI20"/>
  <c r="FG128" s="1"/>
  <c r="FH20"/>
  <c r="FG20"/>
  <c r="FF20"/>
  <c r="FJ19"/>
  <c r="FI19"/>
  <c r="FG127" s="1"/>
  <c r="FH19"/>
  <c r="FG19"/>
  <c r="FF19"/>
  <c r="FJ18"/>
  <c r="FI18"/>
  <c r="FG126" s="1"/>
  <c r="FH18"/>
  <c r="FG18"/>
  <c r="FF18"/>
  <c r="FJ17"/>
  <c r="FI17"/>
  <c r="FG125" s="1"/>
  <c r="FH17"/>
  <c r="FG17"/>
  <c r="FF17"/>
  <c r="FJ16"/>
  <c r="FI16"/>
  <c r="FG124" s="1"/>
  <c r="FH16"/>
  <c r="FG16"/>
  <c r="FF16"/>
  <c r="FJ15"/>
  <c r="FI15"/>
  <c r="FG123" s="1"/>
  <c r="FH15"/>
  <c r="FG15"/>
  <c r="FF15"/>
  <c r="FJ14"/>
  <c r="FI14"/>
  <c r="FG122" s="1"/>
  <c r="FH14"/>
  <c r="FG14"/>
  <c r="FF14"/>
  <c r="FJ13"/>
  <c r="FI13"/>
  <c r="FG121" s="1"/>
  <c r="FH13"/>
  <c r="FG13"/>
  <c r="FF13"/>
  <c r="FJ12"/>
  <c r="FI12"/>
  <c r="FG120" s="1"/>
  <c r="FH12"/>
  <c r="FG12"/>
  <c r="FF12"/>
  <c r="FJ11"/>
  <c r="FI11"/>
  <c r="FG119" s="1"/>
  <c r="FH11"/>
  <c r="FG11"/>
  <c r="FF11"/>
  <c r="FJ10"/>
  <c r="FI10"/>
  <c r="FG118" s="1"/>
  <c r="FH10"/>
  <c r="FG10"/>
  <c r="FF10"/>
  <c r="FJ9"/>
  <c r="FI9"/>
  <c r="FG117" s="1"/>
  <c r="FH9"/>
  <c r="FG9"/>
  <c r="FF9"/>
  <c r="FJ8"/>
  <c r="FI8"/>
  <c r="FG116" s="1"/>
  <c r="FH8"/>
  <c r="FG8"/>
  <c r="FF8"/>
  <c r="ET108"/>
  <c r="ET107"/>
  <c r="EH108"/>
  <c r="EH107"/>
  <c r="EH7"/>
  <c r="GX7" i="15"/>
  <c r="GT7"/>
  <c r="GP7"/>
  <c r="GL7"/>
  <c r="C6" i="21"/>
  <c r="O15" s="1"/>
  <c r="J4" i="22"/>
  <c r="H18" s="1"/>
  <c r="FI6" i="19"/>
  <c r="FH6"/>
  <c r="FG6"/>
  <c r="FF6"/>
  <c r="FF4"/>
  <c r="D4" i="21"/>
  <c r="F4" i="19"/>
  <c r="CM108"/>
  <c r="CM107"/>
  <c r="X8" i="21" s="1"/>
  <c r="BV108" i="19"/>
  <c r="BV107"/>
  <c r="N8" i="21" s="1"/>
  <c r="D8"/>
  <c r="Y108" i="19"/>
  <c r="Y107"/>
  <c r="N4" i="21" s="1"/>
  <c r="AN106" i="19"/>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N7"/>
  <c r="X4" i="21"/>
  <c r="A10" i="15"/>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9"/>
  <c r="H12" i="22"/>
  <c r="H10"/>
  <c r="H9"/>
  <c r="H8"/>
  <c r="H7"/>
  <c r="F15"/>
  <c r="E15"/>
  <c r="C20"/>
  <c r="C19"/>
  <c r="C18"/>
  <c r="C17"/>
  <c r="C16"/>
  <c r="C26"/>
  <c r="H11"/>
  <c r="M6"/>
  <c r="M4"/>
  <c r="D3"/>
  <c r="D2"/>
  <c r="I111" i="15"/>
  <c r="I112"/>
  <c r="I113"/>
  <c r="I114"/>
  <c r="I115"/>
  <c r="I116"/>
  <c r="I117"/>
  <c r="I118"/>
  <c r="I119"/>
  <c r="I120"/>
  <c r="I121"/>
  <c r="I122"/>
  <c r="I123"/>
  <c r="O9" i="1"/>
  <c r="O10"/>
  <c r="O11"/>
  <c r="O12"/>
  <c r="O13"/>
  <c r="O14"/>
  <c r="O15"/>
  <c r="O16"/>
  <c r="O17"/>
  <c r="O18"/>
  <c r="O19"/>
  <c r="O20"/>
  <c r="M14"/>
  <c r="M15"/>
  <c r="M16"/>
  <c r="M17"/>
  <c r="M18"/>
  <c r="M19"/>
  <c r="M20"/>
  <c r="K19"/>
  <c r="K20"/>
  <c r="K17"/>
  <c r="K18"/>
  <c r="DB8" i="15"/>
  <c r="DC8" s="1"/>
  <c r="GC8" s="1"/>
  <c r="DA8"/>
  <c r="CK8"/>
  <c r="CL8" s="1"/>
  <c r="GB8" s="1"/>
  <c r="CJ8"/>
  <c r="BT8"/>
  <c r="BU8" s="1"/>
  <c r="GA8" s="1"/>
  <c r="BS8"/>
  <c r="I110"/>
  <c r="K16" i="1"/>
  <c r="K7"/>
  <c r="K8"/>
  <c r="K9"/>
  <c r="K10"/>
  <c r="K11"/>
  <c r="K12"/>
  <c r="K13"/>
  <c r="K14"/>
  <c r="K15"/>
  <c r="BC8" i="15"/>
  <c r="BD8" s="1"/>
  <c r="FZ8" s="1"/>
  <c r="BB8"/>
  <c r="AV8"/>
  <c r="AT8"/>
  <c r="AZ8" s="1"/>
  <c r="AQ8"/>
  <c r="AU8" s="1"/>
  <c r="AL8"/>
  <c r="AM8" s="1"/>
  <c r="FY8" s="1"/>
  <c r="AK8"/>
  <c r="G11" i="19"/>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8"/>
  <c r="G9"/>
  <c r="G10"/>
  <c r="G7"/>
  <c r="K26" i="22"/>
  <c r="FF2" i="19"/>
  <c r="FF107" s="1"/>
  <c r="DT107"/>
  <c r="K107"/>
  <c r="F3"/>
  <c r="X3" i="21"/>
  <c r="B2"/>
  <c r="B1"/>
  <c r="R15"/>
  <c r="E4" i="19"/>
  <c r="K108"/>
  <c r="DT108"/>
  <c r="FF3"/>
  <c r="FF108" s="1"/>
  <c r="FM106"/>
  <c r="FL106"/>
  <c r="FM105"/>
  <c r="FL105"/>
  <c r="FM104"/>
  <c r="FL104"/>
  <c r="FM103"/>
  <c r="FL103"/>
  <c r="FM102"/>
  <c r="FL102"/>
  <c r="FM101"/>
  <c r="FL101"/>
  <c r="FM100"/>
  <c r="FL100"/>
  <c r="FM99"/>
  <c r="FL99"/>
  <c r="FM98"/>
  <c r="FL98"/>
  <c r="FM97"/>
  <c r="FL97"/>
  <c r="FM96"/>
  <c r="FL96"/>
  <c r="FM95"/>
  <c r="FL95"/>
  <c r="FM94"/>
  <c r="FL94"/>
  <c r="FM93"/>
  <c r="FL93"/>
  <c r="FM92"/>
  <c r="FL92"/>
  <c r="FM91"/>
  <c r="FL91"/>
  <c r="FM90"/>
  <c r="FL90"/>
  <c r="FM89"/>
  <c r="FL89"/>
  <c r="FM88"/>
  <c r="FL88"/>
  <c r="FM87"/>
  <c r="FL87"/>
  <c r="FM86"/>
  <c r="FL86"/>
  <c r="FM85"/>
  <c r="FL85"/>
  <c r="FM84"/>
  <c r="FL84"/>
  <c r="FM83"/>
  <c r="FL83"/>
  <c r="FM82"/>
  <c r="FL82"/>
  <c r="FM81"/>
  <c r="FL81"/>
  <c r="FM80"/>
  <c r="FL80"/>
  <c r="FM79"/>
  <c r="FL79"/>
  <c r="FM78"/>
  <c r="FL78"/>
  <c r="FM77"/>
  <c r="FL77"/>
  <c r="FM76"/>
  <c r="FL76"/>
  <c r="FM75"/>
  <c r="FL75"/>
  <c r="FM74"/>
  <c r="FL74"/>
  <c r="FM73"/>
  <c r="FL73"/>
  <c r="FM72"/>
  <c r="FL72"/>
  <c r="FM71"/>
  <c r="FL71"/>
  <c r="FM70"/>
  <c r="FL70"/>
  <c r="FM69"/>
  <c r="FL69"/>
  <c r="FM68"/>
  <c r="FL68"/>
  <c r="FM67"/>
  <c r="FL67"/>
  <c r="FM66"/>
  <c r="FL66"/>
  <c r="FM65"/>
  <c r="FL65"/>
  <c r="FM64"/>
  <c r="FL64"/>
  <c r="FM63"/>
  <c r="FL63"/>
  <c r="FM62"/>
  <c r="FL62"/>
  <c r="FM61"/>
  <c r="FL61"/>
  <c r="FM60"/>
  <c r="FL60"/>
  <c r="FM59"/>
  <c r="FL59"/>
  <c r="FM58"/>
  <c r="FL58"/>
  <c r="FM57"/>
  <c r="FL57"/>
  <c r="FM56"/>
  <c r="FL56"/>
  <c r="FM55"/>
  <c r="FL55"/>
  <c r="FM54"/>
  <c r="FL54"/>
  <c r="FM53"/>
  <c r="FL53"/>
  <c r="FM52"/>
  <c r="FL52"/>
  <c r="FM51"/>
  <c r="FL51"/>
  <c r="FM50"/>
  <c r="FL50"/>
  <c r="FM49"/>
  <c r="FL49"/>
  <c r="FM48"/>
  <c r="FL48"/>
  <c r="FM47"/>
  <c r="FL47"/>
  <c r="FM46"/>
  <c r="FL46"/>
  <c r="FM45"/>
  <c r="FL45"/>
  <c r="FM44"/>
  <c r="FL44"/>
  <c r="FM43"/>
  <c r="FL43"/>
  <c r="FM42"/>
  <c r="FL42"/>
  <c r="FM41"/>
  <c r="FL41"/>
  <c r="FM40"/>
  <c r="FL40"/>
  <c r="FM39"/>
  <c r="FL39"/>
  <c r="FM38"/>
  <c r="FL38"/>
  <c r="FM37"/>
  <c r="FL37"/>
  <c r="FM36"/>
  <c r="FL36"/>
  <c r="FM35"/>
  <c r="FL35"/>
  <c r="FM34"/>
  <c r="FL34"/>
  <c r="FM33"/>
  <c r="FL33"/>
  <c r="FM32"/>
  <c r="FL32"/>
  <c r="FM31"/>
  <c r="FL31"/>
  <c r="FM30"/>
  <c r="FL30"/>
  <c r="FM29"/>
  <c r="FL29"/>
  <c r="FM28"/>
  <c r="FL28"/>
  <c r="FM27"/>
  <c r="FL27"/>
  <c r="FM26"/>
  <c r="FL26"/>
  <c r="FM25"/>
  <c r="FL25"/>
  <c r="FM24"/>
  <c r="FL24"/>
  <c r="FM23"/>
  <c r="FL23"/>
  <c r="FM22"/>
  <c r="FL22"/>
  <c r="FM21"/>
  <c r="FL21"/>
  <c r="FM20"/>
  <c r="FL20"/>
  <c r="FM19"/>
  <c r="FL19"/>
  <c r="FM18"/>
  <c r="FL18"/>
  <c r="FM17"/>
  <c r="FL17"/>
  <c r="FM16"/>
  <c r="FL16"/>
  <c r="FM15"/>
  <c r="FL15"/>
  <c r="FM14"/>
  <c r="FL14"/>
  <c r="FM13"/>
  <c r="FL13"/>
  <c r="FM12"/>
  <c r="FL12"/>
  <c r="FM11"/>
  <c r="FL11"/>
  <c r="FM10"/>
  <c r="FL10"/>
  <c r="FM9"/>
  <c r="FL9"/>
  <c r="FM8"/>
  <c r="FL8"/>
  <c r="FM7"/>
  <c r="FL7"/>
  <c r="FH7"/>
  <c r="FG7"/>
  <c r="FF7"/>
  <c r="D8"/>
  <c r="E8"/>
  <c r="H8"/>
  <c r="I8"/>
  <c r="J8"/>
  <c r="D9"/>
  <c r="E9"/>
  <c r="H9"/>
  <c r="I9"/>
  <c r="J9"/>
  <c r="D10"/>
  <c r="E10"/>
  <c r="H10"/>
  <c r="I10"/>
  <c r="J10"/>
  <c r="D11"/>
  <c r="E11"/>
  <c r="H11"/>
  <c r="I11"/>
  <c r="J11"/>
  <c r="D12"/>
  <c r="E12"/>
  <c r="H12"/>
  <c r="I12"/>
  <c r="J12"/>
  <c r="D13"/>
  <c r="E13"/>
  <c r="H13"/>
  <c r="I13"/>
  <c r="J13"/>
  <c r="D14"/>
  <c r="E14"/>
  <c r="H14"/>
  <c r="I14"/>
  <c r="J14"/>
  <c r="D15"/>
  <c r="E15"/>
  <c r="H15"/>
  <c r="I15"/>
  <c r="J15"/>
  <c r="D16"/>
  <c r="E16"/>
  <c r="H16"/>
  <c r="I16"/>
  <c r="J16"/>
  <c r="D17"/>
  <c r="E17"/>
  <c r="H17"/>
  <c r="I17"/>
  <c r="J17"/>
  <c r="D18"/>
  <c r="E18"/>
  <c r="H18"/>
  <c r="I18"/>
  <c r="J18"/>
  <c r="D19"/>
  <c r="E19"/>
  <c r="H19"/>
  <c r="I19"/>
  <c r="J19"/>
  <c r="D20"/>
  <c r="E20"/>
  <c r="H20"/>
  <c r="I20"/>
  <c r="J20"/>
  <c r="D21"/>
  <c r="E21"/>
  <c r="H21"/>
  <c r="I21"/>
  <c r="J21"/>
  <c r="D22"/>
  <c r="E22"/>
  <c r="H22"/>
  <c r="I22"/>
  <c r="J22"/>
  <c r="D23"/>
  <c r="E23"/>
  <c r="H23"/>
  <c r="I23"/>
  <c r="J23"/>
  <c r="D24"/>
  <c r="E24"/>
  <c r="H24"/>
  <c r="I24"/>
  <c r="J24"/>
  <c r="D25"/>
  <c r="E25"/>
  <c r="H25"/>
  <c r="I25"/>
  <c r="J25"/>
  <c r="D26"/>
  <c r="E26"/>
  <c r="H26"/>
  <c r="I26"/>
  <c r="J26"/>
  <c r="D27"/>
  <c r="E27"/>
  <c r="H27"/>
  <c r="I27"/>
  <c r="J27"/>
  <c r="D28"/>
  <c r="E28"/>
  <c r="H28"/>
  <c r="I28"/>
  <c r="J28"/>
  <c r="D29"/>
  <c r="E29"/>
  <c r="H29"/>
  <c r="I29"/>
  <c r="J29"/>
  <c r="D30"/>
  <c r="E30"/>
  <c r="H30"/>
  <c r="I30"/>
  <c r="J30"/>
  <c r="D31"/>
  <c r="E31"/>
  <c r="H31"/>
  <c r="I31"/>
  <c r="J31"/>
  <c r="D32"/>
  <c r="E32"/>
  <c r="H32"/>
  <c r="I32"/>
  <c r="J32"/>
  <c r="D33"/>
  <c r="E33"/>
  <c r="H33"/>
  <c r="I33"/>
  <c r="J33"/>
  <c r="D34"/>
  <c r="E34"/>
  <c r="H34"/>
  <c r="I34"/>
  <c r="J34"/>
  <c r="D35"/>
  <c r="E35"/>
  <c r="H35"/>
  <c r="I35"/>
  <c r="J35"/>
  <c r="D36"/>
  <c r="E36"/>
  <c r="H36"/>
  <c r="I36"/>
  <c r="J36"/>
  <c r="D37"/>
  <c r="E37"/>
  <c r="H37"/>
  <c r="I37"/>
  <c r="J37"/>
  <c r="D38"/>
  <c r="E38"/>
  <c r="H38"/>
  <c r="I38"/>
  <c r="J38"/>
  <c r="D39"/>
  <c r="E39"/>
  <c r="H39"/>
  <c r="I39"/>
  <c r="J39"/>
  <c r="D40"/>
  <c r="E40"/>
  <c r="H40"/>
  <c r="I40"/>
  <c r="J40"/>
  <c r="D41"/>
  <c r="E41"/>
  <c r="H41"/>
  <c r="I41"/>
  <c r="J41"/>
  <c r="D42"/>
  <c r="E42"/>
  <c r="H42"/>
  <c r="I42"/>
  <c r="J42"/>
  <c r="D43"/>
  <c r="E43"/>
  <c r="H43"/>
  <c r="I43"/>
  <c r="J43"/>
  <c r="D44"/>
  <c r="E44"/>
  <c r="H44"/>
  <c r="I44"/>
  <c r="J44"/>
  <c r="D45"/>
  <c r="E45"/>
  <c r="H45"/>
  <c r="I45"/>
  <c r="J45"/>
  <c r="D46"/>
  <c r="E46"/>
  <c r="H46"/>
  <c r="I46"/>
  <c r="J46"/>
  <c r="D47"/>
  <c r="E47"/>
  <c r="H47"/>
  <c r="I47"/>
  <c r="J47"/>
  <c r="D48"/>
  <c r="E48"/>
  <c r="H48"/>
  <c r="I48"/>
  <c r="J48"/>
  <c r="D49"/>
  <c r="E49"/>
  <c r="H49"/>
  <c r="I49"/>
  <c r="J49"/>
  <c r="D50"/>
  <c r="E50"/>
  <c r="H50"/>
  <c r="I50"/>
  <c r="J50"/>
  <c r="D51"/>
  <c r="E51"/>
  <c r="H51"/>
  <c r="I51"/>
  <c r="J51"/>
  <c r="D52"/>
  <c r="E52"/>
  <c r="H52"/>
  <c r="I52"/>
  <c r="J52"/>
  <c r="D53"/>
  <c r="E53"/>
  <c r="H53"/>
  <c r="I53"/>
  <c r="J53"/>
  <c r="D54"/>
  <c r="E54"/>
  <c r="H54"/>
  <c r="I54"/>
  <c r="J54"/>
  <c r="D55"/>
  <c r="E55"/>
  <c r="H55"/>
  <c r="I55"/>
  <c r="J55"/>
  <c r="D56"/>
  <c r="E56"/>
  <c r="H56"/>
  <c r="I56"/>
  <c r="J56"/>
  <c r="D57"/>
  <c r="E57"/>
  <c r="H57"/>
  <c r="I57"/>
  <c r="J57"/>
  <c r="D58"/>
  <c r="E58"/>
  <c r="H58"/>
  <c r="I58"/>
  <c r="J58"/>
  <c r="D59"/>
  <c r="E59"/>
  <c r="H59"/>
  <c r="I59"/>
  <c r="J59"/>
  <c r="D60"/>
  <c r="E60"/>
  <c r="H60"/>
  <c r="I60"/>
  <c r="J60"/>
  <c r="D61"/>
  <c r="E61"/>
  <c r="H61"/>
  <c r="I61"/>
  <c r="J61"/>
  <c r="D62"/>
  <c r="E62"/>
  <c r="H62"/>
  <c r="I62"/>
  <c r="J62"/>
  <c r="D63"/>
  <c r="E63"/>
  <c r="H63"/>
  <c r="I63"/>
  <c r="J63"/>
  <c r="D64"/>
  <c r="E64"/>
  <c r="H64"/>
  <c r="I64"/>
  <c r="J64"/>
  <c r="D65"/>
  <c r="E65"/>
  <c r="H65"/>
  <c r="I65"/>
  <c r="J65"/>
  <c r="D66"/>
  <c r="E66"/>
  <c r="H66"/>
  <c r="I66"/>
  <c r="J66"/>
  <c r="D67"/>
  <c r="E67"/>
  <c r="H67"/>
  <c r="I67"/>
  <c r="J67"/>
  <c r="D68"/>
  <c r="E68"/>
  <c r="H68"/>
  <c r="I68"/>
  <c r="J68"/>
  <c r="D69"/>
  <c r="E69"/>
  <c r="H69"/>
  <c r="I69"/>
  <c r="J69"/>
  <c r="D70"/>
  <c r="E70"/>
  <c r="H70"/>
  <c r="I70"/>
  <c r="J70"/>
  <c r="D71"/>
  <c r="E71"/>
  <c r="H71"/>
  <c r="I71"/>
  <c r="J71"/>
  <c r="D72"/>
  <c r="E72"/>
  <c r="H72"/>
  <c r="I72"/>
  <c r="J72"/>
  <c r="D73"/>
  <c r="E73"/>
  <c r="H73"/>
  <c r="I73"/>
  <c r="J73"/>
  <c r="D74"/>
  <c r="E74"/>
  <c r="H74"/>
  <c r="I74"/>
  <c r="J74"/>
  <c r="D75"/>
  <c r="E75"/>
  <c r="G75"/>
  <c r="H75"/>
  <c r="I75"/>
  <c r="J75"/>
  <c r="D76"/>
  <c r="E76"/>
  <c r="G76"/>
  <c r="H76"/>
  <c r="I76"/>
  <c r="J76"/>
  <c r="D77"/>
  <c r="E77"/>
  <c r="G77"/>
  <c r="H77"/>
  <c r="I77"/>
  <c r="J77"/>
  <c r="D78"/>
  <c r="E78"/>
  <c r="G78"/>
  <c r="H78"/>
  <c r="I78"/>
  <c r="J78"/>
  <c r="D79"/>
  <c r="E79"/>
  <c r="G79"/>
  <c r="H79"/>
  <c r="I79"/>
  <c r="J79"/>
  <c r="D80"/>
  <c r="E80"/>
  <c r="G80"/>
  <c r="H80"/>
  <c r="I80"/>
  <c r="J80"/>
  <c r="D81"/>
  <c r="E81"/>
  <c r="G81"/>
  <c r="H81"/>
  <c r="I81"/>
  <c r="J81"/>
  <c r="D82"/>
  <c r="E82"/>
  <c r="G82"/>
  <c r="H82"/>
  <c r="I82"/>
  <c r="J82"/>
  <c r="D83"/>
  <c r="E83"/>
  <c r="G83"/>
  <c r="H83"/>
  <c r="I83"/>
  <c r="J83"/>
  <c r="D84"/>
  <c r="E84"/>
  <c r="G84"/>
  <c r="H84"/>
  <c r="I84"/>
  <c r="J84"/>
  <c r="D85"/>
  <c r="E85"/>
  <c r="G85"/>
  <c r="H85"/>
  <c r="I85"/>
  <c r="J85"/>
  <c r="D86"/>
  <c r="E86"/>
  <c r="G86"/>
  <c r="H86"/>
  <c r="I86"/>
  <c r="J86"/>
  <c r="D87"/>
  <c r="E87"/>
  <c r="G87"/>
  <c r="H87"/>
  <c r="I87"/>
  <c r="J87"/>
  <c r="D88"/>
  <c r="E88"/>
  <c r="G88"/>
  <c r="H88"/>
  <c r="I88"/>
  <c r="J88"/>
  <c r="D89"/>
  <c r="E89"/>
  <c r="G89"/>
  <c r="H89"/>
  <c r="I89"/>
  <c r="J89"/>
  <c r="D90"/>
  <c r="E90"/>
  <c r="G90"/>
  <c r="H90"/>
  <c r="I90"/>
  <c r="J90"/>
  <c r="D91"/>
  <c r="E91"/>
  <c r="G91"/>
  <c r="H91"/>
  <c r="I91"/>
  <c r="J91"/>
  <c r="D92"/>
  <c r="E92"/>
  <c r="G92"/>
  <c r="H92"/>
  <c r="I92"/>
  <c r="J92"/>
  <c r="D93"/>
  <c r="E93"/>
  <c r="G93"/>
  <c r="H93"/>
  <c r="I93"/>
  <c r="J93"/>
  <c r="D94"/>
  <c r="E94"/>
  <c r="G94"/>
  <c r="H94"/>
  <c r="I94"/>
  <c r="J94"/>
  <c r="D95"/>
  <c r="E95"/>
  <c r="G95"/>
  <c r="H95"/>
  <c r="I95"/>
  <c r="J95"/>
  <c r="D96"/>
  <c r="E96"/>
  <c r="G96"/>
  <c r="H96"/>
  <c r="I96"/>
  <c r="J96"/>
  <c r="D97"/>
  <c r="E97"/>
  <c r="G97"/>
  <c r="H97"/>
  <c r="I97"/>
  <c r="J97"/>
  <c r="D98"/>
  <c r="E98"/>
  <c r="G98"/>
  <c r="H98"/>
  <c r="I98"/>
  <c r="J98"/>
  <c r="D99"/>
  <c r="E99"/>
  <c r="G99"/>
  <c r="H99"/>
  <c r="I99"/>
  <c r="J99"/>
  <c r="D100"/>
  <c r="E100"/>
  <c r="G100"/>
  <c r="H100"/>
  <c r="I100"/>
  <c r="J100"/>
  <c r="D101"/>
  <c r="E101"/>
  <c r="G101"/>
  <c r="H101"/>
  <c r="I101"/>
  <c r="J101"/>
  <c r="D102"/>
  <c r="E102"/>
  <c r="G102"/>
  <c r="H102"/>
  <c r="I102"/>
  <c r="J102"/>
  <c r="D103"/>
  <c r="E103"/>
  <c r="G103"/>
  <c r="H103"/>
  <c r="I103"/>
  <c r="J103"/>
  <c r="D104"/>
  <c r="E104"/>
  <c r="G104"/>
  <c r="H104"/>
  <c r="I104"/>
  <c r="J104"/>
  <c r="D105"/>
  <c r="E105"/>
  <c r="G105"/>
  <c r="H105"/>
  <c r="I105"/>
  <c r="J105"/>
  <c r="D106"/>
  <c r="E106"/>
  <c r="G106"/>
  <c r="H106"/>
  <c r="I106"/>
  <c r="J106"/>
  <c r="D7"/>
  <c r="E7"/>
  <c r="H7"/>
  <c r="I7"/>
  <c r="J7"/>
  <c r="H4"/>
  <c r="FW8" i="15"/>
  <c r="FT8"/>
  <c r="FS8" s="1"/>
  <c r="X8"/>
  <c r="Y8" s="1"/>
  <c r="FX8" s="1"/>
  <c r="W8"/>
  <c r="FJ8"/>
  <c r="FI7" i="19"/>
  <c r="FG115" s="1"/>
  <c r="FJ7"/>
  <c r="N8" i="15"/>
  <c r="Q8" s="1"/>
  <c r="J133"/>
  <c r="J132"/>
  <c r="J131"/>
  <c r="J130"/>
  <c r="J129"/>
  <c r="J128"/>
  <c r="J127"/>
  <c r="J126"/>
  <c r="J125"/>
  <c r="J124"/>
  <c r="J123"/>
  <c r="J122"/>
  <c r="J121"/>
  <c r="J120"/>
  <c r="J119"/>
  <c r="J118"/>
  <c r="J117"/>
  <c r="J116"/>
  <c r="J115"/>
  <c r="J114"/>
  <c r="J113"/>
  <c r="J112"/>
  <c r="J111"/>
  <c r="J110"/>
  <c r="FN106" i="19"/>
  <c r="D108" i="15"/>
  <c r="C106" i="19" s="1"/>
  <c r="FN105"/>
  <c r="D107" i="15"/>
  <c r="C105" i="19" s="1"/>
  <c r="FN104"/>
  <c r="D106" i="15"/>
  <c r="FN103" i="19"/>
  <c r="D105" i="15"/>
  <c r="FN102" i="19"/>
  <c r="D104" i="15"/>
  <c r="C102" i="19" s="1"/>
  <c r="FN101"/>
  <c r="D103" i="15"/>
  <c r="C101" i="19" s="1"/>
  <c r="FN100"/>
  <c r="D102" i="15"/>
  <c r="C100" i="19" s="1"/>
  <c r="FN99"/>
  <c r="D101" i="15"/>
  <c r="C99" i="19" s="1"/>
  <c r="FN98"/>
  <c r="D100" i="15"/>
  <c r="FN97" i="19"/>
  <c r="D99" i="15"/>
  <c r="C97" i="19" s="1"/>
  <c r="FN96"/>
  <c r="D98" i="15"/>
  <c r="FN95" i="19"/>
  <c r="D97" i="15"/>
  <c r="C95" i="19" s="1"/>
  <c r="FN94"/>
  <c r="D96" i="15"/>
  <c r="C94" i="19" s="1"/>
  <c r="FN93"/>
  <c r="D95" i="15"/>
  <c r="C93" i="19" s="1"/>
  <c r="FN92"/>
  <c r="D94" i="15"/>
  <c r="C92" i="19" s="1"/>
  <c r="FN91"/>
  <c r="D93" i="15"/>
  <c r="C91" i="19" s="1"/>
  <c r="FN90"/>
  <c r="D92" i="15"/>
  <c r="FN89" i="19"/>
  <c r="D91" i="15"/>
  <c r="C89" i="19" s="1"/>
  <c r="FN88"/>
  <c r="D90" i="15"/>
  <c r="C88" i="19" s="1"/>
  <c r="FN87"/>
  <c r="D89" i="15"/>
  <c r="C87" i="19" s="1"/>
  <c r="FN86"/>
  <c r="D88" i="15"/>
  <c r="C86" i="19" s="1"/>
  <c r="FN85"/>
  <c r="D87" i="15"/>
  <c r="C85" i="19" s="1"/>
  <c r="FN84"/>
  <c r="D86" i="15"/>
  <c r="C84" i="19" s="1"/>
  <c r="FN83"/>
  <c r="D85" i="15"/>
  <c r="C83" i="19" s="1"/>
  <c r="FN82"/>
  <c r="D84" i="15"/>
  <c r="FN81" i="19"/>
  <c r="D83" i="15"/>
  <c r="C81" i="19" s="1"/>
  <c r="FN80"/>
  <c r="D82" i="15"/>
  <c r="FN79" i="19"/>
  <c r="D81" i="15"/>
  <c r="C79" i="19" s="1"/>
  <c r="FN78"/>
  <c r="D80" i="15"/>
  <c r="C78" i="19" s="1"/>
  <c r="FN77"/>
  <c r="D79" i="15"/>
  <c r="C77" i="19" s="1"/>
  <c r="FN76"/>
  <c r="D78" i="15"/>
  <c r="C76" i="19" s="1"/>
  <c r="FN75"/>
  <c r="D77" i="15"/>
  <c r="C75" i="19" s="1"/>
  <c r="FN74"/>
  <c r="D76" i="15"/>
  <c r="C74" i="19" s="1"/>
  <c r="FN73"/>
  <c r="D75" i="15"/>
  <c r="C73" i="19" s="1"/>
  <c r="FN72"/>
  <c r="D74" i="15"/>
  <c r="FN71" i="19"/>
  <c r="D73" i="15"/>
  <c r="C71" i="19" s="1"/>
  <c r="FN70"/>
  <c r="D72" i="15"/>
  <c r="FN69" i="19"/>
  <c r="D71" i="15"/>
  <c r="C69" i="19" s="1"/>
  <c r="FN68"/>
  <c r="D70" i="15"/>
  <c r="C68" i="19" s="1"/>
  <c r="FN67"/>
  <c r="D69" i="15"/>
  <c r="C67" i="19" s="1"/>
  <c r="FN66"/>
  <c r="D68" i="15"/>
  <c r="C66" i="19" s="1"/>
  <c r="FN65"/>
  <c r="D67" i="15"/>
  <c r="C65" i="19" s="1"/>
  <c r="FN64"/>
  <c r="D66" i="15"/>
  <c r="FN63" i="19"/>
  <c r="D65" i="15"/>
  <c r="C63" i="19" s="1"/>
  <c r="FN62"/>
  <c r="D64" i="15"/>
  <c r="C62" i="19" s="1"/>
  <c r="FN61"/>
  <c r="D63" i="15"/>
  <c r="C61" i="19" s="1"/>
  <c r="FN60"/>
  <c r="D62" i="15"/>
  <c r="C60" i="19" s="1"/>
  <c r="FN59"/>
  <c r="D61" i="15"/>
  <c r="C59" i="19" s="1"/>
  <c r="FN58"/>
  <c r="D60" i="15"/>
  <c r="C58" i="19" s="1"/>
  <c r="FN57"/>
  <c r="D59" i="15"/>
  <c r="C57" i="19" s="1"/>
  <c r="FN56"/>
  <c r="D58" i="15"/>
  <c r="C56" i="19" s="1"/>
  <c r="FN55"/>
  <c r="D57" i="15"/>
  <c r="C55" i="19" s="1"/>
  <c r="FN54"/>
  <c r="D56" i="15"/>
  <c r="FN53" i="19"/>
  <c r="D55" i="15"/>
  <c r="C53" i="19" s="1"/>
  <c r="FN52"/>
  <c r="D54" i="15"/>
  <c r="FN51" i="19"/>
  <c r="D53" i="15"/>
  <c r="C51" i="19" s="1"/>
  <c r="FN50"/>
  <c r="D52" i="15"/>
  <c r="C50" i="19" s="1"/>
  <c r="FN49"/>
  <c r="D51" i="15"/>
  <c r="C49" i="19" s="1"/>
  <c r="FN48"/>
  <c r="D50" i="15"/>
  <c r="C48" i="19" s="1"/>
  <c r="FN47"/>
  <c r="D49" i="15"/>
  <c r="FN46" i="19"/>
  <c r="D48" i="15"/>
  <c r="C46" i="19" s="1"/>
  <c r="FN45"/>
  <c r="D47" i="15"/>
  <c r="FN44" i="19"/>
  <c r="D46" i="15"/>
  <c r="C44" i="19" s="1"/>
  <c r="FN43"/>
  <c r="D45" i="15"/>
  <c r="C43" i="19" s="1"/>
  <c r="FN42"/>
  <c r="D44" i="15"/>
  <c r="C42" i="19" s="1"/>
  <c r="FN41"/>
  <c r="D43" i="15"/>
  <c r="C41" i="19" s="1"/>
  <c r="FN40"/>
  <c r="D42" i="15"/>
  <c r="C40" i="19" s="1"/>
  <c r="FN39"/>
  <c r="D41" i="15"/>
  <c r="C39" i="19" s="1"/>
  <c r="FN38"/>
  <c r="D40" i="15"/>
  <c r="FN37" i="19"/>
  <c r="D39" i="15"/>
  <c r="C37" i="19" s="1"/>
  <c r="FN36"/>
  <c r="D38" i="15"/>
  <c r="FN35" i="19"/>
  <c r="D37" i="15"/>
  <c r="C35" i="19" s="1"/>
  <c r="FN34"/>
  <c r="D36" i="15"/>
  <c r="C34" i="19" s="1"/>
  <c r="FN33"/>
  <c r="D35" i="15"/>
  <c r="C33" i="19" s="1"/>
  <c r="FN32"/>
  <c r="D34" i="15"/>
  <c r="C32" i="19" s="1"/>
  <c r="FN31"/>
  <c r="D33" i="15"/>
  <c r="C31" i="19" s="1"/>
  <c r="FN30"/>
  <c r="D32" i="15"/>
  <c r="C30" i="19" s="1"/>
  <c r="FN29"/>
  <c r="D31" i="15"/>
  <c r="C29" i="19" s="1"/>
  <c r="FN28"/>
  <c r="D30" i="15"/>
  <c r="C28" i="19" s="1"/>
  <c r="FN27"/>
  <c r="D29" i="15"/>
  <c r="C27" i="19" s="1"/>
  <c r="FN26"/>
  <c r="D28" i="15"/>
  <c r="C26" i="19" s="1"/>
  <c r="FN25"/>
  <c r="D27" i="15"/>
  <c r="C25" i="19" s="1"/>
  <c r="FN24"/>
  <c r="D26" i="15"/>
  <c r="C24" i="19" s="1"/>
  <c r="FN23"/>
  <c r="D25" i="15"/>
  <c r="C23" i="19" s="1"/>
  <c r="FN22"/>
  <c r="D24" i="15"/>
  <c r="C22" i="19" s="1"/>
  <c r="FN21"/>
  <c r="D23" i="15"/>
  <c r="FN20" i="19"/>
  <c r="D22" i="15"/>
  <c r="C20" i="19" s="1"/>
  <c r="FN19"/>
  <c r="D21" i="15"/>
  <c r="C19" i="19" s="1"/>
  <c r="FN18"/>
  <c r="D20" i="15"/>
  <c r="C18" i="19" s="1"/>
  <c r="FN17"/>
  <c r="D19" i="15"/>
  <c r="C17" i="19" s="1"/>
  <c r="FN16"/>
  <c r="D18" i="15"/>
  <c r="C16" i="19" s="1"/>
  <c r="FN15"/>
  <c r="D17" i="15"/>
  <c r="FN14" i="19"/>
  <c r="D16" i="15"/>
  <c r="C14" i="19" s="1"/>
  <c r="FN13"/>
  <c r="D15" i="15"/>
  <c r="C13" i="19" s="1"/>
  <c r="FN12"/>
  <c r="D14" i="15"/>
  <c r="C12" i="19" s="1"/>
  <c r="FN11"/>
  <c r="D13" i="15"/>
  <c r="FN10" i="19"/>
  <c r="D12" i="15"/>
  <c r="C10" i="19" s="1"/>
  <c r="FN9"/>
  <c r="D11" i="15"/>
  <c r="C9" i="19" s="1"/>
  <c r="FN8"/>
  <c r="D10" i="15"/>
  <c r="C8" i="19" s="1"/>
  <c r="D9" i="15"/>
  <c r="J3"/>
  <c r="G3"/>
  <c r="FG1"/>
  <c r="C96" i="19"/>
  <c r="C104"/>
  <c r="C103"/>
  <c r="C80"/>
  <c r="C82"/>
  <c r="C90"/>
  <c r="C98"/>
  <c r="C72"/>
  <c r="C47"/>
  <c r="C64"/>
  <c r="C15"/>
  <c r="C38"/>
  <c r="C54"/>
  <c r="C11"/>
  <c r="C45"/>
  <c r="C70"/>
  <c r="C21"/>
  <c r="C36"/>
  <c r="C52"/>
  <c r="FN7"/>
  <c r="C7"/>
  <c r="R8" i="15"/>
  <c r="M7" i="1"/>
  <c r="M8"/>
  <c r="M9"/>
  <c r="M10"/>
  <c r="M11"/>
  <c r="M12"/>
  <c r="M13"/>
  <c r="O7"/>
  <c r="O8"/>
  <c r="Z292" i="31" l="1"/>
  <c r="X292"/>
  <c r="I292" s="1"/>
  <c r="Q290"/>
  <c r="Y295"/>
  <c r="J295" s="1"/>
  <c r="G291"/>
  <c r="AA295"/>
  <c r="N295" s="1"/>
  <c r="Y296"/>
  <c r="J296" s="1"/>
  <c r="AA293"/>
  <c r="N293" s="1"/>
  <c r="F290"/>
  <c r="Q296"/>
  <c r="G296"/>
  <c r="E290"/>
  <c r="H290" s="1"/>
  <c r="AA292"/>
  <c r="N292" s="1"/>
  <c r="E292"/>
  <c r="AA294"/>
  <c r="N294" s="1"/>
  <c r="Y293"/>
  <c r="J293" s="1"/>
  <c r="X293"/>
  <c r="F305"/>
  <c r="I305" s="1"/>
  <c r="E296"/>
  <c r="Q293"/>
  <c r="E293"/>
  <c r="F294"/>
  <c r="M253"/>
  <c r="K251"/>
  <c r="L251" s="1"/>
  <c r="P251" s="1"/>
  <c r="H251"/>
  <c r="L216"/>
  <c r="P216" s="1"/>
  <c r="P213"/>
  <c r="H257"/>
  <c r="H253"/>
  <c r="P217"/>
  <c r="O257"/>
  <c r="P215"/>
  <c r="K257"/>
  <c r="H256"/>
  <c r="H254"/>
  <c r="H255"/>
  <c r="L218"/>
  <c r="H293"/>
  <c r="K253"/>
  <c r="I253"/>
  <c r="K291"/>
  <c r="I291"/>
  <c r="O290"/>
  <c r="M290"/>
  <c r="M292"/>
  <c r="O292"/>
  <c r="O255"/>
  <c r="M255"/>
  <c r="K296"/>
  <c r="I296"/>
  <c r="I293"/>
  <c r="K295"/>
  <c r="I295"/>
  <c r="M252"/>
  <c r="O252"/>
  <c r="K252"/>
  <c r="L252" s="1"/>
  <c r="I252"/>
  <c r="A352"/>
  <c r="I324"/>
  <c r="AB334"/>
  <c r="C334" s="1"/>
  <c r="I325"/>
  <c r="N341"/>
  <c r="N338"/>
  <c r="AB335"/>
  <c r="C335" s="1"/>
  <c r="I322"/>
  <c r="AB332"/>
  <c r="C332" s="1"/>
  <c r="J329"/>
  <c r="I323"/>
  <c r="N339"/>
  <c r="J330"/>
  <c r="P339"/>
  <c r="L317"/>
  <c r="F341" s="1"/>
  <c r="I341" s="1"/>
  <c r="AB333"/>
  <c r="C333" s="1"/>
  <c r="C329"/>
  <c r="G333"/>
  <c r="AB331"/>
  <c r="C331" s="1"/>
  <c r="I320"/>
  <c r="I321"/>
  <c r="C330"/>
  <c r="Q329"/>
  <c r="F342"/>
  <c r="I342" s="1"/>
  <c r="Q333"/>
  <c r="G330"/>
  <c r="X332"/>
  <c r="AA334"/>
  <c r="N334" s="1"/>
  <c r="O254"/>
  <c r="K256"/>
  <c r="E291"/>
  <c r="H291" s="1"/>
  <c r="L291" s="1"/>
  <c r="Q291"/>
  <c r="F298"/>
  <c r="Z291"/>
  <c r="G292"/>
  <c r="E294"/>
  <c r="Q292"/>
  <c r="G294"/>
  <c r="I298"/>
  <c r="Q294"/>
  <c r="E295"/>
  <c r="H295" s="1"/>
  <c r="F302"/>
  <c r="I302" s="1"/>
  <c r="F303"/>
  <c r="I303" s="1"/>
  <c r="F292"/>
  <c r="O256"/>
  <c r="K290"/>
  <c r="I290"/>
  <c r="O294"/>
  <c r="M294"/>
  <c r="I254"/>
  <c r="K254"/>
  <c r="L254" s="1"/>
  <c r="P254" s="1"/>
  <c r="K255"/>
  <c r="I255"/>
  <c r="M293"/>
  <c r="O293"/>
  <c r="O295"/>
  <c r="M295"/>
  <c r="L257"/>
  <c r="P218"/>
  <c r="X294"/>
  <c r="Z296"/>
  <c r="ER7" i="19"/>
  <c r="ET9" i="15"/>
  <c r="H3088" i="23"/>
  <c r="H1648"/>
  <c r="H2080"/>
  <c r="H1000"/>
  <c r="H2836"/>
  <c r="H1181"/>
  <c r="CI11" i="19"/>
  <c r="DG24" i="25"/>
  <c r="DO24"/>
  <c r="CP28"/>
  <c r="E2288" i="23"/>
  <c r="X16" i="19"/>
  <c r="X22"/>
  <c r="AL23"/>
  <c r="X34"/>
  <c r="X56"/>
  <c r="X57"/>
  <c r="BC56"/>
  <c r="BC33"/>
  <c r="BC16"/>
  <c r="BT20"/>
  <c r="BT16"/>
  <c r="AL106"/>
  <c r="AL105"/>
  <c r="AL104"/>
  <c r="X15"/>
  <c r="AL20"/>
  <c r="AL21"/>
  <c r="X32"/>
  <c r="X35"/>
  <c r="X58"/>
  <c r="BC34"/>
  <c r="BC20"/>
  <c r="BT57"/>
  <c r="BT33"/>
  <c r="BT21"/>
  <c r="BC106"/>
  <c r="BC105"/>
  <c r="BC104"/>
  <c r="AL16"/>
  <c r="AL22"/>
  <c r="X23"/>
  <c r="AL56"/>
  <c r="AL57"/>
  <c r="BC58"/>
  <c r="BC21"/>
  <c r="BC14"/>
  <c r="BT58"/>
  <c r="BT34"/>
  <c r="BT22"/>
  <c r="BT14"/>
  <c r="BT106"/>
  <c r="BT105"/>
  <c r="BT104"/>
  <c r="X14"/>
  <c r="X20"/>
  <c r="X21"/>
  <c r="X33"/>
  <c r="AL35"/>
  <c r="AL58"/>
  <c r="BC36"/>
  <c r="BC15"/>
  <c r="BT35"/>
  <c r="BT23"/>
  <c r="X106"/>
  <c r="X104"/>
  <c r="AL13"/>
  <c r="BH30" i="25"/>
  <c r="AL33" i="19"/>
  <c r="BH31" i="25"/>
  <c r="AL34" i="19"/>
  <c r="BJ97" i="25"/>
  <c r="BT100" i="19"/>
  <c r="BJ93" i="25"/>
  <c r="BT96" i="19"/>
  <c r="BJ89" i="25"/>
  <c r="BT92" i="19"/>
  <c r="BJ85" i="25"/>
  <c r="BT88" i="19"/>
  <c r="GA86" i="15"/>
  <c r="BT84" i="19"/>
  <c r="BJ77" i="25"/>
  <c r="BT80" i="19"/>
  <c r="GA78" i="15"/>
  <c r="BT76" i="19"/>
  <c r="BJ69" i="25"/>
  <c r="BT72" i="19"/>
  <c r="BJ61" i="25"/>
  <c r="BT64" i="19"/>
  <c r="BJ53" i="25"/>
  <c r="BT56" i="19"/>
  <c r="GA54" i="15"/>
  <c r="BT52" i="19"/>
  <c r="BJ45" i="25"/>
  <c r="BT48" i="19"/>
  <c r="BJ37" i="25"/>
  <c r="BT40" i="19"/>
  <c r="GA38" i="15"/>
  <c r="BT36" i="19"/>
  <c r="GA34" i="15"/>
  <c r="BT32" i="19"/>
  <c r="BJ25" i="25"/>
  <c r="BT28" i="19"/>
  <c r="GA26" i="15"/>
  <c r="BT24" i="19"/>
  <c r="BH11" i="25"/>
  <c r="AL15" i="19"/>
  <c r="BH39" i="25"/>
  <c r="AL42" i="19"/>
  <c r="BH41" i="25"/>
  <c r="AL44" i="19"/>
  <c r="BH68" i="25"/>
  <c r="AL71" i="19"/>
  <c r="BH93" i="25"/>
  <c r="AL96" i="19"/>
  <c r="BH94" i="25"/>
  <c r="AL97" i="19"/>
  <c r="BC13"/>
  <c r="BT13"/>
  <c r="FZ18" i="15"/>
  <c r="B14" i="19"/>
  <c r="BH28" i="25"/>
  <c r="AL31" i="19"/>
  <c r="BH71" i="25"/>
  <c r="AL74" i="19"/>
  <c r="X13"/>
  <c r="BH29" i="25"/>
  <c r="AL32" i="19"/>
  <c r="BH60" i="25"/>
  <c r="AL63" i="19"/>
  <c r="BH74" i="25"/>
  <c r="AL77" i="19"/>
  <c r="BH86" i="25"/>
  <c r="AL89" i="19"/>
  <c r="E3214" i="22"/>
  <c r="GA18" i="15"/>
  <c r="GA22"/>
  <c r="GA98"/>
  <c r="BJ41" i="25"/>
  <c r="BJ17"/>
  <c r="B15" i="19"/>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H44" i="25"/>
  <c r="AL47" i="19"/>
  <c r="BH10" i="25"/>
  <c r="AL14" i="19"/>
  <c r="BH33" i="25"/>
  <c r="AL36" i="19"/>
  <c r="BH48" i="25"/>
  <c r="AL51" i="19"/>
  <c r="BH52" i="25"/>
  <c r="AL55" i="19"/>
  <c r="BH66" i="25"/>
  <c r="AL69" i="19"/>
  <c r="BH84" i="25"/>
  <c r="AL87" i="19"/>
  <c r="BH85" i="25"/>
  <c r="AL88" i="19"/>
  <c r="BJ11" i="25"/>
  <c r="BT15" i="19"/>
  <c r="F2106" i="23"/>
  <c r="F2648"/>
  <c r="GA94" i="15"/>
  <c r="BJ73" i="25"/>
  <c r="H1071" i="23"/>
  <c r="AL12" i="19"/>
  <c r="BC12"/>
  <c r="GA14" i="15"/>
  <c r="BT12" i="19"/>
  <c r="E812" i="23"/>
  <c r="E53"/>
  <c r="G2823"/>
  <c r="DL20" i="25"/>
  <c r="E1856" i="23"/>
  <c r="H3303"/>
  <c r="DM37" i="25"/>
  <c r="F2538" i="22"/>
  <c r="F2541"/>
  <c r="BE98" i="25"/>
  <c r="BE78"/>
  <c r="DE98"/>
  <c r="DE82"/>
  <c r="DE34"/>
  <c r="DF90"/>
  <c r="DF70"/>
  <c r="DG98"/>
  <c r="DG82"/>
  <c r="DG58"/>
  <c r="DH82"/>
  <c r="DH66"/>
  <c r="DI94"/>
  <c r="DJ74"/>
  <c r="DK70"/>
  <c r="DL98"/>
  <c r="DL22"/>
  <c r="DM54"/>
  <c r="DN98"/>
  <c r="DO86"/>
  <c r="DD82"/>
  <c r="CQ86"/>
  <c r="CP94"/>
  <c r="CN98"/>
  <c r="CM86"/>
  <c r="CL86"/>
  <c r="CK94"/>
  <c r="CI22"/>
  <c r="CH18"/>
  <c r="CG102"/>
  <c r="CF66"/>
  <c r="CC22"/>
  <c r="CC50"/>
  <c r="CB98"/>
  <c r="CA86"/>
  <c r="BZ50"/>
  <c r="BX98"/>
  <c r="BV5"/>
  <c r="BT86"/>
  <c r="E2682" i="22"/>
  <c r="N58" i="23"/>
  <c r="F134"/>
  <c r="K22"/>
  <c r="BE82" i="25"/>
  <c r="BE50"/>
  <c r="DE86"/>
  <c r="DE50"/>
  <c r="DF98"/>
  <c r="DF74"/>
  <c r="DF22"/>
  <c r="DG86"/>
  <c r="DG66"/>
  <c r="DG34"/>
  <c r="DH90"/>
  <c r="DH70"/>
  <c r="DI98"/>
  <c r="DI50"/>
  <c r="DK90"/>
  <c r="DL102"/>
  <c r="DM70"/>
  <c r="DN34"/>
  <c r="DO58"/>
  <c r="DD86"/>
  <c r="CQ90"/>
  <c r="CQ54"/>
  <c r="CP70"/>
  <c r="CO58"/>
  <c r="CM22"/>
  <c r="CL18"/>
  <c r="CK98"/>
  <c r="CJ82"/>
  <c r="CI82"/>
  <c r="CH54"/>
  <c r="CF90"/>
  <c r="CD54"/>
  <c r="CC98"/>
  <c r="CA90"/>
  <c r="BZ58"/>
  <c r="BX102"/>
  <c r="BW34"/>
  <c r="DE85"/>
  <c r="DE69"/>
  <c r="DI37"/>
  <c r="CL73"/>
  <c r="CJ89"/>
  <c r="J621" i="22"/>
  <c r="BE37" i="25"/>
  <c r="DG102"/>
  <c r="DG17"/>
  <c r="DH86"/>
  <c r="DH37"/>
  <c r="DI86"/>
  <c r="DJ98"/>
  <c r="DJ82"/>
  <c r="DJ41"/>
  <c r="DK82"/>
  <c r="DK5"/>
  <c r="DL82"/>
  <c r="DL41"/>
  <c r="DM98"/>
  <c r="DM58"/>
  <c r="DN86"/>
  <c r="DO94"/>
  <c r="DO70"/>
  <c r="DO50"/>
  <c r="DD98"/>
  <c r="DD54"/>
  <c r="CQ94"/>
  <c r="CP98"/>
  <c r="CP82"/>
  <c r="CP50"/>
  <c r="CO74"/>
  <c r="CN13"/>
  <c r="CN82"/>
  <c r="CM90"/>
  <c r="CM70"/>
  <c r="CL90"/>
  <c r="CL74"/>
  <c r="CK13"/>
  <c r="CK86"/>
  <c r="CJ90"/>
  <c r="CJ58"/>
  <c r="CI94"/>
  <c r="CH86"/>
  <c r="CG18"/>
  <c r="CF18"/>
  <c r="CF70"/>
  <c r="CE94"/>
  <c r="CD66"/>
  <c r="CC70"/>
  <c r="CB82"/>
  <c r="CA66"/>
  <c r="BZ90"/>
  <c r="BY86"/>
  <c r="BX66"/>
  <c r="BW82"/>
  <c r="BV54"/>
  <c r="BU58"/>
  <c r="BT54"/>
  <c r="J1295" i="22"/>
  <c r="J2256"/>
  <c r="G2031" i="23"/>
  <c r="BE101" i="25"/>
  <c r="DH89"/>
  <c r="DI90"/>
  <c r="DI70"/>
  <c r="DJ86"/>
  <c r="DK86"/>
  <c r="DL86"/>
  <c r="DL58"/>
  <c r="DM66"/>
  <c r="DN90"/>
  <c r="DO98"/>
  <c r="DO74"/>
  <c r="DO57"/>
  <c r="DD74"/>
  <c r="CQ98"/>
  <c r="CQ82"/>
  <c r="CP17"/>
  <c r="CP89"/>
  <c r="CP58"/>
  <c r="CO82"/>
  <c r="CO54"/>
  <c r="CN86"/>
  <c r="CM98"/>
  <c r="CL98"/>
  <c r="CL30"/>
  <c r="CK90"/>
  <c r="CJ98"/>
  <c r="CJ70"/>
  <c r="CI98"/>
  <c r="CI70"/>
  <c r="CH90"/>
  <c r="CG90"/>
  <c r="CF86"/>
  <c r="CE98"/>
  <c r="CE58"/>
  <c r="CC90"/>
  <c r="CB86"/>
  <c r="CA98"/>
  <c r="CA82"/>
  <c r="BZ98"/>
  <c r="BY98"/>
  <c r="BX86"/>
  <c r="BU89"/>
  <c r="BT82"/>
  <c r="E374" i="22"/>
  <c r="J2043"/>
  <c r="H22" i="23"/>
  <c r="H27"/>
  <c r="G335" i="22"/>
  <c r="F18" i="23"/>
  <c r="J2609"/>
  <c r="FI110" i="19"/>
  <c r="FF110"/>
  <c r="FH110"/>
  <c r="FG110"/>
  <c r="FG215"/>
  <c r="F22" i="23"/>
  <c r="L22"/>
  <c r="H26"/>
  <c r="E16"/>
  <c r="E1493"/>
  <c r="L1498"/>
  <c r="F1854"/>
  <c r="H1862"/>
  <c r="J1891"/>
  <c r="F1924"/>
  <c r="E1927"/>
  <c r="K1933"/>
  <c r="F3406"/>
  <c r="BE89" i="25"/>
  <c r="BE41"/>
  <c r="DE37"/>
  <c r="DF17"/>
  <c r="DH53"/>
  <c r="DI41"/>
  <c r="DK85"/>
  <c r="DK41"/>
  <c r="DL57"/>
  <c r="DL21"/>
  <c r="DM85"/>
  <c r="DM41"/>
  <c r="CQ101"/>
  <c r="CQ89"/>
  <c r="CQ37"/>
  <c r="CN89"/>
  <c r="CN41"/>
  <c r="CM57"/>
  <c r="CL89"/>
  <c r="CK41"/>
  <c r="CJ69"/>
  <c r="CF21"/>
  <c r="BU41"/>
  <c r="J1169" i="23"/>
  <c r="J1174"/>
  <c r="DE101" i="25"/>
  <c r="DE89"/>
  <c r="DE41"/>
  <c r="DF41"/>
  <c r="DF21"/>
  <c r="DG41"/>
  <c r="DH85"/>
  <c r="DH73"/>
  <c r="DJ89"/>
  <c r="DJ17"/>
  <c r="DK17"/>
  <c r="DM89"/>
  <c r="DM53"/>
  <c r="DM21"/>
  <c r="DN41"/>
  <c r="DO41"/>
  <c r="DD4"/>
  <c r="CQ73"/>
  <c r="CP41"/>
  <c r="CM4"/>
  <c r="CL41"/>
  <c r="CG21"/>
  <c r="BW17"/>
  <c r="BE69"/>
  <c r="DF89"/>
  <c r="DG89"/>
  <c r="DJ21"/>
  <c r="DK89"/>
  <c r="DM73"/>
  <c r="DN73"/>
  <c r="DD41"/>
  <c r="CO89"/>
  <c r="CM89"/>
  <c r="CE89"/>
  <c r="CE41"/>
  <c r="AI9" i="15"/>
  <c r="AH7" i="19" s="1"/>
  <c r="AD7"/>
  <c r="FZ35" i="15"/>
  <c r="FZ42"/>
  <c r="BI98" i="25"/>
  <c r="BC101" i="19"/>
  <c r="BI94" i="25"/>
  <c r="BC97" i="19"/>
  <c r="BI90" i="25"/>
  <c r="BC93" i="19"/>
  <c r="BI86" i="25"/>
  <c r="BC89" i="19"/>
  <c r="FZ87" i="15"/>
  <c r="BC85" i="19"/>
  <c r="BI78" i="25"/>
  <c r="BC81" i="19"/>
  <c r="FZ79" i="15"/>
  <c r="BC77" i="19"/>
  <c r="FZ76" i="15"/>
  <c r="BC74" i="19"/>
  <c r="BI19" i="25"/>
  <c r="BC22" i="19"/>
  <c r="FZ21" i="15"/>
  <c r="BC19" i="19"/>
  <c r="BI83" i="25"/>
  <c r="BC86" i="19"/>
  <c r="FZ80" i="15"/>
  <c r="BC78" i="19"/>
  <c r="FZ77" i="15"/>
  <c r="BC75" i="19"/>
  <c r="FZ73" i="15"/>
  <c r="BC71" i="19"/>
  <c r="BI60" i="25"/>
  <c r="BC63" i="19"/>
  <c r="FZ61" i="15"/>
  <c r="BC59" i="19"/>
  <c r="FZ57" i="15"/>
  <c r="BC55" i="19"/>
  <c r="FZ53" i="15"/>
  <c r="BC51" i="19"/>
  <c r="BI44" i="25"/>
  <c r="BC47" i="19"/>
  <c r="FZ39" i="15"/>
  <c r="BC37" i="19"/>
  <c r="BI20" i="25"/>
  <c r="BC23" i="19"/>
  <c r="BI13" i="25"/>
  <c r="BC17" i="19"/>
  <c r="AV7" i="15"/>
  <c r="AU6" i="19" s="1"/>
  <c r="AT6"/>
  <c r="BI96" i="25"/>
  <c r="BC99" i="19"/>
  <c r="BI76" i="25"/>
  <c r="BC79" i="19"/>
  <c r="BI35" i="25"/>
  <c r="BC38" i="19"/>
  <c r="BI28" i="25"/>
  <c r="BC31" i="19"/>
  <c r="FZ29" i="15"/>
  <c r="BC27" i="19"/>
  <c r="FZ104" i="15"/>
  <c r="BC102" i="19"/>
  <c r="FZ102" i="15"/>
  <c r="BC100" i="19"/>
  <c r="BI70" i="25"/>
  <c r="BC73" i="19"/>
  <c r="BI66" i="25"/>
  <c r="BC69" i="19"/>
  <c r="BI62" i="25"/>
  <c r="BC65" i="19"/>
  <c r="FZ59" i="15"/>
  <c r="BC57" i="19"/>
  <c r="FZ55" i="15"/>
  <c r="BC53" i="19"/>
  <c r="FZ51" i="15"/>
  <c r="BC49" i="19"/>
  <c r="FZ47" i="15"/>
  <c r="BC45" i="19"/>
  <c r="BI36" i="25"/>
  <c r="BC39" i="19"/>
  <c r="FZ37" i="15"/>
  <c r="BC35" i="19"/>
  <c r="FZ34" i="15"/>
  <c r="BC32" i="19"/>
  <c r="BI25" i="25"/>
  <c r="BC28" i="19"/>
  <c r="FZ27" i="15"/>
  <c r="BC25" i="19"/>
  <c r="BI6" i="25"/>
  <c r="BZ6" s="1"/>
  <c r="BC10" i="19"/>
  <c r="F693" i="22"/>
  <c r="H740" i="23"/>
  <c r="J692" i="22"/>
  <c r="E18" i="23"/>
  <c r="L922"/>
  <c r="J1061"/>
  <c r="E410" i="22"/>
  <c r="E1155"/>
  <c r="E17" i="23"/>
  <c r="F407" i="22"/>
  <c r="F2537"/>
  <c r="H531" i="23"/>
  <c r="EW110" i="19"/>
  <c r="BZ23" i="25"/>
  <c r="CY23"/>
  <c r="DC23"/>
  <c r="CU23"/>
  <c r="CX23"/>
  <c r="DB23"/>
  <c r="CT23"/>
  <c r="DA23"/>
  <c r="CS23"/>
  <c r="CR23"/>
  <c r="CV23"/>
  <c r="CZ23"/>
  <c r="CW23"/>
  <c r="CY19"/>
  <c r="DC19"/>
  <c r="CU19"/>
  <c r="CX19"/>
  <c r="DB19"/>
  <c r="CT19"/>
  <c r="DA19"/>
  <c r="CZ19"/>
  <c r="CS19"/>
  <c r="CR19"/>
  <c r="CW19"/>
  <c r="CV19"/>
  <c r="DA14"/>
  <c r="CS14"/>
  <c r="CW14"/>
  <c r="CZ14"/>
  <c r="CR14"/>
  <c r="CV14"/>
  <c r="CY14"/>
  <c r="DC14"/>
  <c r="CU14"/>
  <c r="DB14"/>
  <c r="CT14"/>
  <c r="CX14"/>
  <c r="DG10"/>
  <c r="DA10"/>
  <c r="CS10"/>
  <c r="CW10"/>
  <c r="CZ10"/>
  <c r="CR10"/>
  <c r="CV10"/>
  <c r="CY10"/>
  <c r="DC10"/>
  <c r="CU10"/>
  <c r="DB10"/>
  <c r="CT10"/>
  <c r="CX10"/>
  <c r="CP6"/>
  <c r="DA6"/>
  <c r="CS6"/>
  <c r="CW6"/>
  <c r="CZ6"/>
  <c r="CV6"/>
  <c r="CY6"/>
  <c r="DC6"/>
  <c r="CU6"/>
  <c r="DB6"/>
  <c r="CT6"/>
  <c r="CY103"/>
  <c r="DC103"/>
  <c r="CX103"/>
  <c r="DB103"/>
  <c r="DA103"/>
  <c r="CR103"/>
  <c r="CV103"/>
  <c r="CW103"/>
  <c r="CU103"/>
  <c r="CS103"/>
  <c r="CZ103"/>
  <c r="CT103"/>
  <c r="CY99"/>
  <c r="DC99"/>
  <c r="CX99"/>
  <c r="DB99"/>
  <c r="DA99"/>
  <c r="CZ99"/>
  <c r="CR99"/>
  <c r="CV99"/>
  <c r="CW99"/>
  <c r="CU99"/>
  <c r="CS99"/>
  <c r="CT99"/>
  <c r="CY95"/>
  <c r="DC95"/>
  <c r="CX95"/>
  <c r="DB95"/>
  <c r="DA95"/>
  <c r="CR95"/>
  <c r="CV95"/>
  <c r="CS95"/>
  <c r="CU95"/>
  <c r="CW95"/>
  <c r="CZ95"/>
  <c r="CT95"/>
  <c r="CY91"/>
  <c r="DC91"/>
  <c r="CX91"/>
  <c r="DB91"/>
  <c r="DA91"/>
  <c r="CZ91"/>
  <c r="CR91"/>
  <c r="CV91"/>
  <c r="CS91"/>
  <c r="CU91"/>
  <c r="CW91"/>
  <c r="CT91"/>
  <c r="CY87"/>
  <c r="DC87"/>
  <c r="CX87"/>
  <c r="DB87"/>
  <c r="DA87"/>
  <c r="CR87"/>
  <c r="CV87"/>
  <c r="CW87"/>
  <c r="CU87"/>
  <c r="CS87"/>
  <c r="CZ87"/>
  <c r="CT87"/>
  <c r="CY83"/>
  <c r="DC83"/>
  <c r="CX83"/>
  <c r="DB83"/>
  <c r="DA83"/>
  <c r="CZ83"/>
  <c r="CR83"/>
  <c r="CV83"/>
  <c r="CW83"/>
  <c r="CU83"/>
  <c r="CS83"/>
  <c r="CT83"/>
  <c r="CY79"/>
  <c r="DC79"/>
  <c r="CX79"/>
  <c r="DB79"/>
  <c r="DA79"/>
  <c r="CR79"/>
  <c r="CV79"/>
  <c r="CS79"/>
  <c r="CU79"/>
  <c r="CW79"/>
  <c r="CZ79"/>
  <c r="CT79"/>
  <c r="CY75"/>
  <c r="DC75"/>
  <c r="CX75"/>
  <c r="DB75"/>
  <c r="DA75"/>
  <c r="CZ75"/>
  <c r="CR75"/>
  <c r="CV75"/>
  <c r="CW75"/>
  <c r="CU75"/>
  <c r="CS75"/>
  <c r="CT75"/>
  <c r="CY71"/>
  <c r="DC71"/>
  <c r="CX71"/>
  <c r="DB71"/>
  <c r="DA71"/>
  <c r="CR71"/>
  <c r="CV71"/>
  <c r="CW71"/>
  <c r="CU71"/>
  <c r="CS71"/>
  <c r="CZ71"/>
  <c r="CT71"/>
  <c r="CY67"/>
  <c r="DC67"/>
  <c r="CX67"/>
  <c r="DB67"/>
  <c r="DA67"/>
  <c r="CZ67"/>
  <c r="CR67"/>
  <c r="CV67"/>
  <c r="CW67"/>
  <c r="CU67"/>
  <c r="CS67"/>
  <c r="CT67"/>
  <c r="DI63"/>
  <c r="CY63"/>
  <c r="DC63"/>
  <c r="CX63"/>
  <c r="DB63"/>
  <c r="DA63"/>
  <c r="CR63"/>
  <c r="CV63"/>
  <c r="CW63"/>
  <c r="CU63"/>
  <c r="CS63"/>
  <c r="CZ63"/>
  <c r="CT63"/>
  <c r="CH59"/>
  <c r="CY59"/>
  <c r="DC59"/>
  <c r="CX59"/>
  <c r="DB59"/>
  <c r="DA59"/>
  <c r="CZ59"/>
  <c r="CR59"/>
  <c r="CV59"/>
  <c r="CS59"/>
  <c r="CU59"/>
  <c r="CT59"/>
  <c r="CW59"/>
  <c r="CY55"/>
  <c r="DC55"/>
  <c r="CU55"/>
  <c r="CX55"/>
  <c r="DB55"/>
  <c r="CT55"/>
  <c r="DA55"/>
  <c r="CS55"/>
  <c r="CV55"/>
  <c r="CR55"/>
  <c r="CZ55"/>
  <c r="CW55"/>
  <c r="CY51"/>
  <c r="DC51"/>
  <c r="CU51"/>
  <c r="CX51"/>
  <c r="DB51"/>
  <c r="CT51"/>
  <c r="DA51"/>
  <c r="CZ51"/>
  <c r="CS51"/>
  <c r="CV51"/>
  <c r="CR51"/>
  <c r="CW51"/>
  <c r="CY47"/>
  <c r="DC47"/>
  <c r="CU47"/>
  <c r="CX47"/>
  <c r="DB47"/>
  <c r="CT47"/>
  <c r="DA47"/>
  <c r="CS47"/>
  <c r="CR47"/>
  <c r="CV47"/>
  <c r="CZ47"/>
  <c r="CW47"/>
  <c r="CY43"/>
  <c r="DC43"/>
  <c r="CU43"/>
  <c r="CX43"/>
  <c r="DB43"/>
  <c r="CT43"/>
  <c r="DA43"/>
  <c r="CZ43"/>
  <c r="CS43"/>
  <c r="CR43"/>
  <c r="CV43"/>
  <c r="CW43"/>
  <c r="CY39"/>
  <c r="DC39"/>
  <c r="CU39"/>
  <c r="CX39"/>
  <c r="DB39"/>
  <c r="CT39"/>
  <c r="DA39"/>
  <c r="CS39"/>
  <c r="CR39"/>
  <c r="CV39"/>
  <c r="CZ39"/>
  <c r="CW39"/>
  <c r="CY35"/>
  <c r="DC35"/>
  <c r="CU35"/>
  <c r="CX35"/>
  <c r="DB35"/>
  <c r="CT35"/>
  <c r="DA35"/>
  <c r="CZ35"/>
  <c r="CS35"/>
  <c r="CR35"/>
  <c r="CV35"/>
  <c r="CW35"/>
  <c r="CY31"/>
  <c r="DC31"/>
  <c r="CU31"/>
  <c r="CX31"/>
  <c r="DB31"/>
  <c r="CT31"/>
  <c r="DA31"/>
  <c r="CS31"/>
  <c r="CR31"/>
  <c r="CV31"/>
  <c r="CZ31"/>
  <c r="CW31"/>
  <c r="CY27"/>
  <c r="DC27"/>
  <c r="CU27"/>
  <c r="CX27"/>
  <c r="DB27"/>
  <c r="CT27"/>
  <c r="DA27"/>
  <c r="CZ27"/>
  <c r="CS27"/>
  <c r="CR27"/>
  <c r="CW27"/>
  <c r="CV27"/>
  <c r="CA24"/>
  <c r="DA24"/>
  <c r="CS24"/>
  <c r="CW24"/>
  <c r="CZ24"/>
  <c r="CR24"/>
  <c r="CV24"/>
  <c r="CY24"/>
  <c r="DC24"/>
  <c r="DB24"/>
  <c r="CU24"/>
  <c r="CX24"/>
  <c r="CT24"/>
  <c r="DA20"/>
  <c r="CS20"/>
  <c r="CW20"/>
  <c r="CZ20"/>
  <c r="CR20"/>
  <c r="CV20"/>
  <c r="CY20"/>
  <c r="DC20"/>
  <c r="CU20"/>
  <c r="CT20"/>
  <c r="DB20"/>
  <c r="CX20"/>
  <c r="DA16"/>
  <c r="CS16"/>
  <c r="CW16"/>
  <c r="CZ16"/>
  <c r="CR16"/>
  <c r="CV16"/>
  <c r="CY16"/>
  <c r="DC16"/>
  <c r="DB16"/>
  <c r="CU16"/>
  <c r="CX16"/>
  <c r="CT16"/>
  <c r="CY11"/>
  <c r="DC11"/>
  <c r="CU11"/>
  <c r="CX11"/>
  <c r="DB11"/>
  <c r="CT11"/>
  <c r="DA11"/>
  <c r="CS11"/>
  <c r="CW11"/>
  <c r="CV11"/>
  <c r="CZ11"/>
  <c r="CR11"/>
  <c r="CY7"/>
  <c r="DC7"/>
  <c r="CU7"/>
  <c r="CX7"/>
  <c r="DB7"/>
  <c r="DA7"/>
  <c r="CS7"/>
  <c r="CW7"/>
  <c r="CR7"/>
  <c r="CV7"/>
  <c r="DJ3"/>
  <c r="DB3"/>
  <c r="CZ3"/>
  <c r="CX3"/>
  <c r="DC3"/>
  <c r="CY3"/>
  <c r="CT3"/>
  <c r="CR3"/>
  <c r="CS3"/>
  <c r="CW3"/>
  <c r="CV3"/>
  <c r="DA100"/>
  <c r="CZ100"/>
  <c r="CY100"/>
  <c r="DC100"/>
  <c r="CT100"/>
  <c r="CX100"/>
  <c r="CS100"/>
  <c r="CW100"/>
  <c r="DB100"/>
  <c r="CR100"/>
  <c r="CV100"/>
  <c r="CU100"/>
  <c r="DA96"/>
  <c r="CZ96"/>
  <c r="CY96"/>
  <c r="DC96"/>
  <c r="DB96"/>
  <c r="CT96"/>
  <c r="CX96"/>
  <c r="CS96"/>
  <c r="CW96"/>
  <c r="CR96"/>
  <c r="CV96"/>
  <c r="CU96"/>
  <c r="CE92"/>
  <c r="DA92"/>
  <c r="CZ92"/>
  <c r="CY92"/>
  <c r="DC92"/>
  <c r="CT92"/>
  <c r="CX92"/>
  <c r="CS92"/>
  <c r="CW92"/>
  <c r="DB92"/>
  <c r="CR92"/>
  <c r="CV92"/>
  <c r="CU92"/>
  <c r="DA88"/>
  <c r="CZ88"/>
  <c r="CY88"/>
  <c r="DC88"/>
  <c r="DB88"/>
  <c r="CT88"/>
  <c r="CX88"/>
  <c r="CS88"/>
  <c r="CW88"/>
  <c r="CR88"/>
  <c r="CV88"/>
  <c r="CU88"/>
  <c r="DA84"/>
  <c r="CZ84"/>
  <c r="CY84"/>
  <c r="DC84"/>
  <c r="CT84"/>
  <c r="CS84"/>
  <c r="CW84"/>
  <c r="CX84"/>
  <c r="DB84"/>
  <c r="CR84"/>
  <c r="CV84"/>
  <c r="CU84"/>
  <c r="DA80"/>
  <c r="CZ80"/>
  <c r="CY80"/>
  <c r="DC80"/>
  <c r="DB80"/>
  <c r="CT80"/>
  <c r="CX80"/>
  <c r="CS80"/>
  <c r="CW80"/>
  <c r="CR80"/>
  <c r="CV80"/>
  <c r="CU80"/>
  <c r="DA76"/>
  <c r="CZ76"/>
  <c r="CY76"/>
  <c r="DC76"/>
  <c r="CT76"/>
  <c r="CX76"/>
  <c r="CS76"/>
  <c r="CW76"/>
  <c r="DB76"/>
  <c r="CR76"/>
  <c r="CV76"/>
  <c r="CU76"/>
  <c r="DA72"/>
  <c r="CZ72"/>
  <c r="CY72"/>
  <c r="DC72"/>
  <c r="DB72"/>
  <c r="CT72"/>
  <c r="CX72"/>
  <c r="CS72"/>
  <c r="CW72"/>
  <c r="CR72"/>
  <c r="CV72"/>
  <c r="CU72"/>
  <c r="DA68"/>
  <c r="CZ68"/>
  <c r="CY68"/>
  <c r="DC68"/>
  <c r="CT68"/>
  <c r="CS68"/>
  <c r="CW68"/>
  <c r="CX68"/>
  <c r="DB68"/>
  <c r="CR68"/>
  <c r="CV68"/>
  <c r="CU68"/>
  <c r="DA64"/>
  <c r="CZ64"/>
  <c r="CY64"/>
  <c r="DC64"/>
  <c r="DB64"/>
  <c r="CT64"/>
  <c r="CX64"/>
  <c r="CS64"/>
  <c r="CW64"/>
  <c r="CR64"/>
  <c r="CV64"/>
  <c r="CU64"/>
  <c r="CH60"/>
  <c r="DA60"/>
  <c r="CZ60"/>
  <c r="CY60"/>
  <c r="DC60"/>
  <c r="CT60"/>
  <c r="CX60"/>
  <c r="CU60"/>
  <c r="CS60"/>
  <c r="CW60"/>
  <c r="DB60"/>
  <c r="CR60"/>
  <c r="CV60"/>
  <c r="CL56"/>
  <c r="DA56"/>
  <c r="CS56"/>
  <c r="CW56"/>
  <c r="CZ56"/>
  <c r="CR56"/>
  <c r="CV56"/>
  <c r="CY56"/>
  <c r="DC56"/>
  <c r="DB56"/>
  <c r="CU56"/>
  <c r="CX56"/>
  <c r="CT56"/>
  <c r="DA52"/>
  <c r="CS52"/>
  <c r="CW52"/>
  <c r="CZ52"/>
  <c r="CR52"/>
  <c r="CV52"/>
  <c r="CY52"/>
  <c r="DC52"/>
  <c r="CU52"/>
  <c r="CT52"/>
  <c r="CX52"/>
  <c r="DB52"/>
  <c r="DA48"/>
  <c r="CS48"/>
  <c r="CW48"/>
  <c r="CZ48"/>
  <c r="CR48"/>
  <c r="CV48"/>
  <c r="CY48"/>
  <c r="DC48"/>
  <c r="DB48"/>
  <c r="CU48"/>
  <c r="CX48"/>
  <c r="CT48"/>
  <c r="CK44"/>
  <c r="DA44"/>
  <c r="CS44"/>
  <c r="CW44"/>
  <c r="CZ44"/>
  <c r="CR44"/>
  <c r="CV44"/>
  <c r="CY44"/>
  <c r="DC44"/>
  <c r="CU44"/>
  <c r="CT44"/>
  <c r="CX44"/>
  <c r="DB44"/>
  <c r="DH40"/>
  <c r="DA40"/>
  <c r="CS40"/>
  <c r="CW40"/>
  <c r="CZ40"/>
  <c r="CR40"/>
  <c r="CV40"/>
  <c r="CY40"/>
  <c r="DC40"/>
  <c r="DB40"/>
  <c r="CU40"/>
  <c r="CX40"/>
  <c r="CT40"/>
  <c r="DA36"/>
  <c r="CS36"/>
  <c r="CW36"/>
  <c r="CZ36"/>
  <c r="CR36"/>
  <c r="CV36"/>
  <c r="CY36"/>
  <c r="DC36"/>
  <c r="CU36"/>
  <c r="CX36"/>
  <c r="CT36"/>
  <c r="DB36"/>
  <c r="DA32"/>
  <c r="CS32"/>
  <c r="CW32"/>
  <c r="CZ32"/>
  <c r="CR32"/>
  <c r="CV32"/>
  <c r="CY32"/>
  <c r="DC32"/>
  <c r="DB32"/>
  <c r="CU32"/>
  <c r="CX32"/>
  <c r="CT32"/>
  <c r="DG28"/>
  <c r="DA28"/>
  <c r="CS28"/>
  <c r="CW28"/>
  <c r="CZ28"/>
  <c r="CR28"/>
  <c r="CV28"/>
  <c r="CY28"/>
  <c r="DC28"/>
  <c r="CU28"/>
  <c r="CX28"/>
  <c r="CT28"/>
  <c r="DB28"/>
  <c r="CY25"/>
  <c r="DC25"/>
  <c r="CU25"/>
  <c r="CX25"/>
  <c r="DB25"/>
  <c r="CT25"/>
  <c r="DA25"/>
  <c r="CW25"/>
  <c r="CV25"/>
  <c r="CZ25"/>
  <c r="CS25"/>
  <c r="CR25"/>
  <c r="CY21"/>
  <c r="DC21"/>
  <c r="CU21"/>
  <c r="CX21"/>
  <c r="DB21"/>
  <c r="CT21"/>
  <c r="DA21"/>
  <c r="CW21"/>
  <c r="CZ21"/>
  <c r="CV21"/>
  <c r="CR21"/>
  <c r="CS21"/>
  <c r="CY17"/>
  <c r="DC17"/>
  <c r="CU17"/>
  <c r="CX17"/>
  <c r="DB17"/>
  <c r="CT17"/>
  <c r="DA17"/>
  <c r="CW17"/>
  <c r="CV17"/>
  <c r="CS17"/>
  <c r="CZ17"/>
  <c r="CR17"/>
  <c r="DA12"/>
  <c r="CS12"/>
  <c r="CW12"/>
  <c r="CZ12"/>
  <c r="CR12"/>
  <c r="CV12"/>
  <c r="CY12"/>
  <c r="DC12"/>
  <c r="CU12"/>
  <c r="CX12"/>
  <c r="DB12"/>
  <c r="CT12"/>
  <c r="DA8"/>
  <c r="CS8"/>
  <c r="CW8"/>
  <c r="CZ8"/>
  <c r="CR8"/>
  <c r="CV8"/>
  <c r="CY8"/>
  <c r="DC8"/>
  <c r="CU8"/>
  <c r="DB8"/>
  <c r="CT8"/>
  <c r="CX8"/>
  <c r="CS4"/>
  <c r="CW4"/>
  <c r="CZ4"/>
  <c r="CR4"/>
  <c r="CV4"/>
  <c r="CY4"/>
  <c r="DC4"/>
  <c r="CX4"/>
  <c r="DB4"/>
  <c r="CT4"/>
  <c r="CY101"/>
  <c r="DC101"/>
  <c r="CX101"/>
  <c r="DB101"/>
  <c r="DA101"/>
  <c r="CR101"/>
  <c r="CV101"/>
  <c r="CS101"/>
  <c r="CZ101"/>
  <c r="CU101"/>
  <c r="CW101"/>
  <c r="CT101"/>
  <c r="CY97"/>
  <c r="DC97"/>
  <c r="CX97"/>
  <c r="DB97"/>
  <c r="DA97"/>
  <c r="CR97"/>
  <c r="CV97"/>
  <c r="CW97"/>
  <c r="CU97"/>
  <c r="CS97"/>
  <c r="CT97"/>
  <c r="CZ97"/>
  <c r="CY93"/>
  <c r="DC93"/>
  <c r="CX93"/>
  <c r="DB93"/>
  <c r="DA93"/>
  <c r="CR93"/>
  <c r="CV93"/>
  <c r="CW93"/>
  <c r="CZ93"/>
  <c r="CU93"/>
  <c r="CS93"/>
  <c r="CT93"/>
  <c r="CY89"/>
  <c r="DC89"/>
  <c r="CX89"/>
  <c r="DB89"/>
  <c r="DA89"/>
  <c r="CR89"/>
  <c r="CV89"/>
  <c r="CS89"/>
  <c r="CU89"/>
  <c r="CW89"/>
  <c r="CT89"/>
  <c r="CZ89"/>
  <c r="CY85"/>
  <c r="DC85"/>
  <c r="CX85"/>
  <c r="DB85"/>
  <c r="DA85"/>
  <c r="CR85"/>
  <c r="CV85"/>
  <c r="CW85"/>
  <c r="CZ85"/>
  <c r="CU85"/>
  <c r="CS85"/>
  <c r="CT85"/>
  <c r="CY81"/>
  <c r="DC81"/>
  <c r="CX81"/>
  <c r="DB81"/>
  <c r="DA81"/>
  <c r="CR81"/>
  <c r="CV81"/>
  <c r="CW81"/>
  <c r="CU81"/>
  <c r="CS81"/>
  <c r="CT81"/>
  <c r="CZ81"/>
  <c r="CY77"/>
  <c r="DC77"/>
  <c r="CX77"/>
  <c r="DB77"/>
  <c r="DA77"/>
  <c r="CR77"/>
  <c r="CV77"/>
  <c r="CS77"/>
  <c r="CZ77"/>
  <c r="CU77"/>
  <c r="CW77"/>
  <c r="CT77"/>
  <c r="CY73"/>
  <c r="DC73"/>
  <c r="CX73"/>
  <c r="DB73"/>
  <c r="DA73"/>
  <c r="CR73"/>
  <c r="CV73"/>
  <c r="CS73"/>
  <c r="CU73"/>
  <c r="CW73"/>
  <c r="CT73"/>
  <c r="CZ73"/>
  <c r="CY69"/>
  <c r="DC69"/>
  <c r="CX69"/>
  <c r="DB69"/>
  <c r="DA69"/>
  <c r="CR69"/>
  <c r="CV69"/>
  <c r="CS69"/>
  <c r="CZ69"/>
  <c r="CU69"/>
  <c r="CW69"/>
  <c r="CT69"/>
  <c r="CY65"/>
  <c r="DC65"/>
  <c r="CX65"/>
  <c r="DB65"/>
  <c r="DA65"/>
  <c r="CR65"/>
  <c r="CV65"/>
  <c r="CW65"/>
  <c r="CU65"/>
  <c r="CS65"/>
  <c r="CT65"/>
  <c r="CZ65"/>
  <c r="CY61"/>
  <c r="DC61"/>
  <c r="CX61"/>
  <c r="DB61"/>
  <c r="DA61"/>
  <c r="CR61"/>
  <c r="CV61"/>
  <c r="CW61"/>
  <c r="CZ61"/>
  <c r="CU61"/>
  <c r="CS61"/>
  <c r="CT61"/>
  <c r="CY57"/>
  <c r="DC57"/>
  <c r="CU57"/>
  <c r="CX57"/>
  <c r="DB57"/>
  <c r="DA57"/>
  <c r="CV57"/>
  <c r="CT57"/>
  <c r="CR57"/>
  <c r="CS57"/>
  <c r="CZ57"/>
  <c r="CW57"/>
  <c r="CY53"/>
  <c r="DC53"/>
  <c r="CU53"/>
  <c r="CX53"/>
  <c r="DB53"/>
  <c r="CT53"/>
  <c r="DA53"/>
  <c r="CW53"/>
  <c r="CZ53"/>
  <c r="CV53"/>
  <c r="CR53"/>
  <c r="CS53"/>
  <c r="CY49"/>
  <c r="DC49"/>
  <c r="CU49"/>
  <c r="CX49"/>
  <c r="DB49"/>
  <c r="CT49"/>
  <c r="DA49"/>
  <c r="CW49"/>
  <c r="CR49"/>
  <c r="CV49"/>
  <c r="CS49"/>
  <c r="CZ49"/>
  <c r="CY45"/>
  <c r="DC45"/>
  <c r="CU45"/>
  <c r="CX45"/>
  <c r="DB45"/>
  <c r="CT45"/>
  <c r="DA45"/>
  <c r="CW45"/>
  <c r="CR45"/>
  <c r="CZ45"/>
  <c r="CV45"/>
  <c r="CS45"/>
  <c r="CY41"/>
  <c r="DC41"/>
  <c r="CU41"/>
  <c r="CX41"/>
  <c r="DB41"/>
  <c r="CT41"/>
  <c r="DA41"/>
  <c r="CW41"/>
  <c r="CR41"/>
  <c r="CV41"/>
  <c r="CS41"/>
  <c r="CZ41"/>
  <c r="CY37"/>
  <c r="DC37"/>
  <c r="CU37"/>
  <c r="CX37"/>
  <c r="DB37"/>
  <c r="CT37"/>
  <c r="DA37"/>
  <c r="CW37"/>
  <c r="CR37"/>
  <c r="CZ37"/>
  <c r="CV37"/>
  <c r="CS37"/>
  <c r="CY33"/>
  <c r="DC33"/>
  <c r="CU33"/>
  <c r="CX33"/>
  <c r="DB33"/>
  <c r="CT33"/>
  <c r="DA33"/>
  <c r="CW33"/>
  <c r="CR33"/>
  <c r="CV33"/>
  <c r="CS33"/>
  <c r="CZ33"/>
  <c r="CY29"/>
  <c r="DC29"/>
  <c r="CU29"/>
  <c r="CX29"/>
  <c r="DB29"/>
  <c r="CT29"/>
  <c r="DA29"/>
  <c r="CW29"/>
  <c r="CZ29"/>
  <c r="CV29"/>
  <c r="CR29"/>
  <c r="CS29"/>
  <c r="DA26"/>
  <c r="CS26"/>
  <c r="CW26"/>
  <c r="CZ26"/>
  <c r="CR26"/>
  <c r="CV26"/>
  <c r="CY26"/>
  <c r="DC26"/>
  <c r="DB26"/>
  <c r="CT26"/>
  <c r="CX26"/>
  <c r="CU26"/>
  <c r="DA22"/>
  <c r="CS22"/>
  <c r="CW22"/>
  <c r="CZ22"/>
  <c r="CR22"/>
  <c r="CV22"/>
  <c r="CY22"/>
  <c r="DC22"/>
  <c r="CX22"/>
  <c r="CU22"/>
  <c r="DB22"/>
  <c r="CT22"/>
  <c r="BT18"/>
  <c r="DA18"/>
  <c r="CS18"/>
  <c r="CW18"/>
  <c r="CZ18"/>
  <c r="CR18"/>
  <c r="CV18"/>
  <c r="CY18"/>
  <c r="DC18"/>
  <c r="DB18"/>
  <c r="CT18"/>
  <c r="CX18"/>
  <c r="CU18"/>
  <c r="CY13"/>
  <c r="DC13"/>
  <c r="CU13"/>
  <c r="CX13"/>
  <c r="DB13"/>
  <c r="CT13"/>
  <c r="DA13"/>
  <c r="CS13"/>
  <c r="CW13"/>
  <c r="CV13"/>
  <c r="CZ13"/>
  <c r="CR13"/>
  <c r="CY9"/>
  <c r="DC9"/>
  <c r="CU9"/>
  <c r="CX9"/>
  <c r="DB9"/>
  <c r="CT9"/>
  <c r="DA9"/>
  <c r="CS9"/>
  <c r="CW9"/>
  <c r="CZ9"/>
  <c r="CR9"/>
  <c r="CV9"/>
  <c r="CY5"/>
  <c r="DC5"/>
  <c r="CU5"/>
  <c r="CX5"/>
  <c r="CT5"/>
  <c r="DA5"/>
  <c r="CS5"/>
  <c r="CW5"/>
  <c r="CZ5"/>
  <c r="CR5"/>
  <c r="DA102"/>
  <c r="CZ102"/>
  <c r="CY102"/>
  <c r="DC102"/>
  <c r="CX102"/>
  <c r="CT102"/>
  <c r="CS102"/>
  <c r="CW102"/>
  <c r="DB102"/>
  <c r="CR102"/>
  <c r="CV102"/>
  <c r="CU102"/>
  <c r="DA98"/>
  <c r="CZ98"/>
  <c r="CY98"/>
  <c r="DC98"/>
  <c r="CT98"/>
  <c r="DB98"/>
  <c r="CS98"/>
  <c r="CW98"/>
  <c r="CX98"/>
  <c r="CR98"/>
  <c r="CV98"/>
  <c r="CU98"/>
  <c r="DA94"/>
  <c r="CZ94"/>
  <c r="CY94"/>
  <c r="DC94"/>
  <c r="CX94"/>
  <c r="CT94"/>
  <c r="CS94"/>
  <c r="CW94"/>
  <c r="DB94"/>
  <c r="CR94"/>
  <c r="CV94"/>
  <c r="CU94"/>
  <c r="DA90"/>
  <c r="CZ90"/>
  <c r="CY90"/>
  <c r="DC90"/>
  <c r="CT90"/>
  <c r="DB90"/>
  <c r="CS90"/>
  <c r="CW90"/>
  <c r="CX90"/>
  <c r="CR90"/>
  <c r="CV90"/>
  <c r="CU90"/>
  <c r="DA86"/>
  <c r="CZ86"/>
  <c r="CY86"/>
  <c r="DC86"/>
  <c r="CX86"/>
  <c r="CT86"/>
  <c r="DB86"/>
  <c r="CS86"/>
  <c r="CW86"/>
  <c r="CR86"/>
  <c r="CV86"/>
  <c r="CU86"/>
  <c r="DA82"/>
  <c r="CZ82"/>
  <c r="CY82"/>
  <c r="DC82"/>
  <c r="CT82"/>
  <c r="DB82"/>
  <c r="CS82"/>
  <c r="CW82"/>
  <c r="CX82"/>
  <c r="CR82"/>
  <c r="CV82"/>
  <c r="CU82"/>
  <c r="DA78"/>
  <c r="CZ78"/>
  <c r="CY78"/>
  <c r="DC78"/>
  <c r="CX78"/>
  <c r="CT78"/>
  <c r="CS78"/>
  <c r="CW78"/>
  <c r="DB78"/>
  <c r="CR78"/>
  <c r="CV78"/>
  <c r="CU78"/>
  <c r="DA74"/>
  <c r="CZ74"/>
  <c r="CY74"/>
  <c r="DC74"/>
  <c r="CT74"/>
  <c r="DB74"/>
  <c r="CS74"/>
  <c r="CW74"/>
  <c r="CX74"/>
  <c r="CR74"/>
  <c r="CV74"/>
  <c r="CU74"/>
  <c r="DA70"/>
  <c r="CZ70"/>
  <c r="CY70"/>
  <c r="DC70"/>
  <c r="CX70"/>
  <c r="CT70"/>
  <c r="DB70"/>
  <c r="CS70"/>
  <c r="CW70"/>
  <c r="CR70"/>
  <c r="CV70"/>
  <c r="CU70"/>
  <c r="DA66"/>
  <c r="CZ66"/>
  <c r="CY66"/>
  <c r="DC66"/>
  <c r="CT66"/>
  <c r="DB66"/>
  <c r="CS66"/>
  <c r="CW66"/>
  <c r="CX66"/>
  <c r="CR66"/>
  <c r="CV66"/>
  <c r="CU66"/>
  <c r="DA62"/>
  <c r="CZ62"/>
  <c r="CY62"/>
  <c r="DC62"/>
  <c r="CX62"/>
  <c r="CT62"/>
  <c r="CS62"/>
  <c r="CW62"/>
  <c r="DB62"/>
  <c r="CR62"/>
  <c r="CV62"/>
  <c r="CU62"/>
  <c r="DA58"/>
  <c r="CZ58"/>
  <c r="CY58"/>
  <c r="DC58"/>
  <c r="CT58"/>
  <c r="DB58"/>
  <c r="CS58"/>
  <c r="CW58"/>
  <c r="CU58"/>
  <c r="CX58"/>
  <c r="CR58"/>
  <c r="CV58"/>
  <c r="DA54"/>
  <c r="CS54"/>
  <c r="CW54"/>
  <c r="CZ54"/>
  <c r="CR54"/>
  <c r="CV54"/>
  <c r="CY54"/>
  <c r="DC54"/>
  <c r="CX54"/>
  <c r="DB54"/>
  <c r="CU54"/>
  <c r="CT54"/>
  <c r="DA50"/>
  <c r="CS50"/>
  <c r="CW50"/>
  <c r="CZ50"/>
  <c r="CR50"/>
  <c r="CV50"/>
  <c r="CY50"/>
  <c r="DC50"/>
  <c r="DB50"/>
  <c r="CX50"/>
  <c r="CU50"/>
  <c r="CT50"/>
  <c r="DA46"/>
  <c r="CS46"/>
  <c r="CW46"/>
  <c r="CZ46"/>
  <c r="CR46"/>
  <c r="CV46"/>
  <c r="CY46"/>
  <c r="DC46"/>
  <c r="CX46"/>
  <c r="DB46"/>
  <c r="CU46"/>
  <c r="CT46"/>
  <c r="DA42"/>
  <c r="CS42"/>
  <c r="CW42"/>
  <c r="CZ42"/>
  <c r="CR42"/>
  <c r="CV42"/>
  <c r="CY42"/>
  <c r="DC42"/>
  <c r="DB42"/>
  <c r="CX42"/>
  <c r="CU42"/>
  <c r="CT42"/>
  <c r="DA38"/>
  <c r="CS38"/>
  <c r="CW38"/>
  <c r="CZ38"/>
  <c r="CR38"/>
  <c r="CV38"/>
  <c r="CY38"/>
  <c r="DC38"/>
  <c r="CX38"/>
  <c r="DB38"/>
  <c r="CU38"/>
  <c r="CT38"/>
  <c r="DA34"/>
  <c r="CS34"/>
  <c r="CW34"/>
  <c r="CZ34"/>
  <c r="CR34"/>
  <c r="CV34"/>
  <c r="CY34"/>
  <c r="DC34"/>
  <c r="DB34"/>
  <c r="CX34"/>
  <c r="CU34"/>
  <c r="CT34"/>
  <c r="DA30"/>
  <c r="CS30"/>
  <c r="CW30"/>
  <c r="CZ30"/>
  <c r="CR30"/>
  <c r="CV30"/>
  <c r="CY30"/>
  <c r="DC30"/>
  <c r="CX30"/>
  <c r="CU30"/>
  <c r="DB30"/>
  <c r="CT30"/>
  <c r="DH23"/>
  <c r="CJ23"/>
  <c r="CH23"/>
  <c r="CM23"/>
  <c r="CA23"/>
  <c r="CA60"/>
  <c r="BU23"/>
  <c r="CO23"/>
  <c r="BN20"/>
  <c r="BR20"/>
  <c r="BS20"/>
  <c r="BQ20"/>
  <c r="BP20"/>
  <c r="BO20"/>
  <c r="BN11"/>
  <c r="BR11"/>
  <c r="BS11"/>
  <c r="BQ11"/>
  <c r="BP11"/>
  <c r="BO11"/>
  <c r="CI23"/>
  <c r="CN19"/>
  <c r="BP19"/>
  <c r="BN19"/>
  <c r="BS19"/>
  <c r="BO19"/>
  <c r="BR19"/>
  <c r="BQ19"/>
  <c r="BP14"/>
  <c r="BQ14"/>
  <c r="BO14"/>
  <c r="BR14"/>
  <c r="BN14"/>
  <c r="BS14"/>
  <c r="BP10"/>
  <c r="BN10"/>
  <c r="BS10"/>
  <c r="BR10"/>
  <c r="BQ10"/>
  <c r="BO10"/>
  <c r="BT99"/>
  <c r="BN99"/>
  <c r="BR99"/>
  <c r="BO99"/>
  <c r="BQ99"/>
  <c r="BS99"/>
  <c r="BP99"/>
  <c r="DK91"/>
  <c r="BN91"/>
  <c r="BR91"/>
  <c r="BO91"/>
  <c r="BQ91"/>
  <c r="BS91"/>
  <c r="BP91"/>
  <c r="BT83"/>
  <c r="BN83"/>
  <c r="BR83"/>
  <c r="BO83"/>
  <c r="BQ83"/>
  <c r="BS83"/>
  <c r="BP83"/>
  <c r="CN71"/>
  <c r="BN71"/>
  <c r="BR71"/>
  <c r="BQ71"/>
  <c r="BS71"/>
  <c r="BP71"/>
  <c r="BO71"/>
  <c r="CJ63"/>
  <c r="BP63"/>
  <c r="BQ63"/>
  <c r="BR63"/>
  <c r="BO63"/>
  <c r="BN63"/>
  <c r="BS63"/>
  <c r="BT51"/>
  <c r="BP51"/>
  <c r="BN51"/>
  <c r="BS51"/>
  <c r="BR51"/>
  <c r="BQ51"/>
  <c r="BO51"/>
  <c r="CG31"/>
  <c r="BP31"/>
  <c r="BQ31"/>
  <c r="BO31"/>
  <c r="BR31"/>
  <c r="BN31"/>
  <c r="BS31"/>
  <c r="CQ24"/>
  <c r="BN24"/>
  <c r="BR24"/>
  <c r="BP24"/>
  <c r="BQ24"/>
  <c r="BO24"/>
  <c r="BS24"/>
  <c r="DI16"/>
  <c r="BN16"/>
  <c r="BR16"/>
  <c r="BP16"/>
  <c r="BQ16"/>
  <c r="BO16"/>
  <c r="BS16"/>
  <c r="DI7"/>
  <c r="BN7"/>
  <c r="BR7"/>
  <c r="BO7"/>
  <c r="BQ7"/>
  <c r="BS7"/>
  <c r="DJ25"/>
  <c r="BP25"/>
  <c r="BO25"/>
  <c r="BN25"/>
  <c r="BS25"/>
  <c r="BR25"/>
  <c r="BQ25"/>
  <c r="BT21"/>
  <c r="BP21"/>
  <c r="BR21"/>
  <c r="BS21"/>
  <c r="BQ21"/>
  <c r="BN21"/>
  <c r="BO21"/>
  <c r="CF17"/>
  <c r="BP17"/>
  <c r="BO17"/>
  <c r="BN17"/>
  <c r="BS17"/>
  <c r="BQ17"/>
  <c r="BR17"/>
  <c r="DG12"/>
  <c r="BP12"/>
  <c r="BR12"/>
  <c r="BS12"/>
  <c r="BQ12"/>
  <c r="BN12"/>
  <c r="BO12"/>
  <c r="BP8"/>
  <c r="BO8"/>
  <c r="BQ8"/>
  <c r="BN8"/>
  <c r="BS8"/>
  <c r="BR8"/>
  <c r="CK4"/>
  <c r="BP4"/>
  <c r="BR4"/>
  <c r="BS4"/>
  <c r="BO4"/>
  <c r="BN4"/>
  <c r="BN101"/>
  <c r="BR101"/>
  <c r="BO101"/>
  <c r="BQ101"/>
  <c r="BS101"/>
  <c r="BP101"/>
  <c r="BN97"/>
  <c r="BR97"/>
  <c r="BO97"/>
  <c r="BQ97"/>
  <c r="BS97"/>
  <c r="BP97"/>
  <c r="BN93"/>
  <c r="BR93"/>
  <c r="BO93"/>
  <c r="BQ93"/>
  <c r="BS93"/>
  <c r="BP93"/>
  <c r="CK89"/>
  <c r="BN89"/>
  <c r="BR89"/>
  <c r="BO89"/>
  <c r="BQ89"/>
  <c r="BS89"/>
  <c r="BP89"/>
  <c r="BN85"/>
  <c r="BR85"/>
  <c r="BO85"/>
  <c r="BQ85"/>
  <c r="BP85"/>
  <c r="BS85"/>
  <c r="CQ81"/>
  <c r="BN81"/>
  <c r="BR81"/>
  <c r="BO81"/>
  <c r="BQ81"/>
  <c r="BS81"/>
  <c r="BP81"/>
  <c r="BN77"/>
  <c r="BR77"/>
  <c r="BQ77"/>
  <c r="BS77"/>
  <c r="BP77"/>
  <c r="BO77"/>
  <c r="BN73"/>
  <c r="BR73"/>
  <c r="BQ73"/>
  <c r="BS73"/>
  <c r="BP73"/>
  <c r="BO73"/>
  <c r="BN69"/>
  <c r="BR69"/>
  <c r="BQ69"/>
  <c r="BO69"/>
  <c r="BP69"/>
  <c r="BS69"/>
  <c r="DF65"/>
  <c r="BP65"/>
  <c r="BO65"/>
  <c r="BN65"/>
  <c r="BS65"/>
  <c r="BQ65"/>
  <c r="BR65"/>
  <c r="BP61"/>
  <c r="BR61"/>
  <c r="BN61"/>
  <c r="BQ61"/>
  <c r="BO61"/>
  <c r="BS61"/>
  <c r="BP57"/>
  <c r="BO57"/>
  <c r="BN57"/>
  <c r="BS57"/>
  <c r="BQ57"/>
  <c r="BR57"/>
  <c r="BP53"/>
  <c r="BR53"/>
  <c r="BN53"/>
  <c r="BQ53"/>
  <c r="BO53"/>
  <c r="BS53"/>
  <c r="DJ49"/>
  <c r="BP49"/>
  <c r="BO49"/>
  <c r="BN49"/>
  <c r="BS49"/>
  <c r="BR49"/>
  <c r="BQ49"/>
  <c r="BP45"/>
  <c r="BR45"/>
  <c r="BN45"/>
  <c r="BQ45"/>
  <c r="BS45"/>
  <c r="BO45"/>
  <c r="BP41"/>
  <c r="BO41"/>
  <c r="BN41"/>
  <c r="BS41"/>
  <c r="BQ41"/>
  <c r="BR41"/>
  <c r="BP37"/>
  <c r="BR37"/>
  <c r="BQ37"/>
  <c r="BN37"/>
  <c r="BO37"/>
  <c r="BS37"/>
  <c r="BP33"/>
  <c r="BO33"/>
  <c r="BQ33"/>
  <c r="BN33"/>
  <c r="BS33"/>
  <c r="BR33"/>
  <c r="BP29"/>
  <c r="BR29"/>
  <c r="BS29"/>
  <c r="BQ29"/>
  <c r="BN29"/>
  <c r="BO29"/>
  <c r="CL23"/>
  <c r="CE14"/>
  <c r="BW23"/>
  <c r="BE20"/>
  <c r="DE20"/>
  <c r="DH56"/>
  <c r="DI23"/>
  <c r="DJ56"/>
  <c r="DJ23"/>
  <c r="DK60"/>
  <c r="DM23"/>
  <c r="DN51"/>
  <c r="DN14"/>
  <c r="DD23"/>
  <c r="CQ56"/>
  <c r="CL24"/>
  <c r="CK14"/>
  <c r="CJ14"/>
  <c r="CD10"/>
  <c r="BP23"/>
  <c r="BQ23"/>
  <c r="BO23"/>
  <c r="BR23"/>
  <c r="BN23"/>
  <c r="BS23"/>
  <c r="BP6"/>
  <c r="BQ6"/>
  <c r="BO6"/>
  <c r="BN6"/>
  <c r="BS6"/>
  <c r="BR6"/>
  <c r="CF103"/>
  <c r="BN103"/>
  <c r="BR103"/>
  <c r="BO103"/>
  <c r="BQ103"/>
  <c r="BS103"/>
  <c r="BP103"/>
  <c r="CF95"/>
  <c r="BN95"/>
  <c r="BR95"/>
  <c r="BO95"/>
  <c r="BQ95"/>
  <c r="BS95"/>
  <c r="BP95"/>
  <c r="CK87"/>
  <c r="BN87"/>
  <c r="BR87"/>
  <c r="BO87"/>
  <c r="BQ87"/>
  <c r="BP87"/>
  <c r="BS87"/>
  <c r="CD79"/>
  <c r="BN79"/>
  <c r="BR79"/>
  <c r="BQ79"/>
  <c r="BS79"/>
  <c r="BP79"/>
  <c r="BO79"/>
  <c r="CL75"/>
  <c r="BN75"/>
  <c r="BR75"/>
  <c r="BQ75"/>
  <c r="BO75"/>
  <c r="BP75"/>
  <c r="BS75"/>
  <c r="CC67"/>
  <c r="BN67"/>
  <c r="BR67"/>
  <c r="BQ67"/>
  <c r="BO67"/>
  <c r="BP67"/>
  <c r="BS67"/>
  <c r="DM59"/>
  <c r="BP59"/>
  <c r="BN59"/>
  <c r="BS59"/>
  <c r="BR59"/>
  <c r="BQ59"/>
  <c r="BO59"/>
  <c r="CM55"/>
  <c r="BP55"/>
  <c r="BQ55"/>
  <c r="BR55"/>
  <c r="BO55"/>
  <c r="BN55"/>
  <c r="BS55"/>
  <c r="CC47"/>
  <c r="BP47"/>
  <c r="BQ47"/>
  <c r="BR47"/>
  <c r="BO47"/>
  <c r="BN47"/>
  <c r="BS47"/>
  <c r="CG43"/>
  <c r="BP43"/>
  <c r="BN43"/>
  <c r="BS43"/>
  <c r="BR43"/>
  <c r="BQ43"/>
  <c r="BO43"/>
  <c r="CF39"/>
  <c r="BP39"/>
  <c r="BQ39"/>
  <c r="BR39"/>
  <c r="BO39"/>
  <c r="BN39"/>
  <c r="BS39"/>
  <c r="CC35"/>
  <c r="BP35"/>
  <c r="BN35"/>
  <c r="BS35"/>
  <c r="BR35"/>
  <c r="BQ35"/>
  <c r="BO35"/>
  <c r="CP27"/>
  <c r="BP27"/>
  <c r="BN27"/>
  <c r="BS27"/>
  <c r="BO27"/>
  <c r="BR27"/>
  <c r="BQ27"/>
  <c r="CK100"/>
  <c r="BP100"/>
  <c r="BO100"/>
  <c r="BS100"/>
  <c r="BN100"/>
  <c r="BR100"/>
  <c r="BQ100"/>
  <c r="CE96"/>
  <c r="BP96"/>
  <c r="BO96"/>
  <c r="BS96"/>
  <c r="BN96"/>
  <c r="BR96"/>
  <c r="BQ96"/>
  <c r="CJ92"/>
  <c r="BP92"/>
  <c r="BO92"/>
  <c r="BS92"/>
  <c r="BN92"/>
  <c r="BR92"/>
  <c r="BQ92"/>
  <c r="CI88"/>
  <c r="BP88"/>
  <c r="BO88"/>
  <c r="BS88"/>
  <c r="BQ88"/>
  <c r="BN88"/>
  <c r="BR88"/>
  <c r="DO84"/>
  <c r="BP84"/>
  <c r="BO84"/>
  <c r="BS84"/>
  <c r="BN84"/>
  <c r="BR84"/>
  <c r="BQ84"/>
  <c r="BP80"/>
  <c r="BQ80"/>
  <c r="BO80"/>
  <c r="BS80"/>
  <c r="BN80"/>
  <c r="BR80"/>
  <c r="BV76"/>
  <c r="BP76"/>
  <c r="BQ76"/>
  <c r="BO76"/>
  <c r="BS76"/>
  <c r="BN76"/>
  <c r="BR76"/>
  <c r="CN72"/>
  <c r="BP72"/>
  <c r="BQ72"/>
  <c r="BO72"/>
  <c r="BS72"/>
  <c r="BN72"/>
  <c r="BR72"/>
  <c r="DM68"/>
  <c r="BP68"/>
  <c r="BQ68"/>
  <c r="BO68"/>
  <c r="BS68"/>
  <c r="BN68"/>
  <c r="BR68"/>
  <c r="CQ64"/>
  <c r="BN64"/>
  <c r="BR64"/>
  <c r="BP64"/>
  <c r="BO64"/>
  <c r="BS64"/>
  <c r="BQ64"/>
  <c r="CE60"/>
  <c r="BN60"/>
  <c r="BR60"/>
  <c r="BS60"/>
  <c r="BQ60"/>
  <c r="BO60"/>
  <c r="BP60"/>
  <c r="CA56"/>
  <c r="BN56"/>
  <c r="BR56"/>
  <c r="BP56"/>
  <c r="BO56"/>
  <c r="BS56"/>
  <c r="BQ56"/>
  <c r="DD52"/>
  <c r="BN52"/>
  <c r="BR52"/>
  <c r="BS52"/>
  <c r="BQ52"/>
  <c r="BO52"/>
  <c r="BP52"/>
  <c r="DK48"/>
  <c r="BN48"/>
  <c r="BR48"/>
  <c r="BP48"/>
  <c r="BO48"/>
  <c r="BQ48"/>
  <c r="BS48"/>
  <c r="BN44"/>
  <c r="BR44"/>
  <c r="BS44"/>
  <c r="BQ44"/>
  <c r="BO44"/>
  <c r="BP44"/>
  <c r="CB40"/>
  <c r="BN40"/>
  <c r="BR40"/>
  <c r="BP40"/>
  <c r="BO40"/>
  <c r="BS40"/>
  <c r="BQ40"/>
  <c r="BV36"/>
  <c r="BN36"/>
  <c r="BR36"/>
  <c r="BS36"/>
  <c r="BO36"/>
  <c r="BQ36"/>
  <c r="BP36"/>
  <c r="BN32"/>
  <c r="BR32"/>
  <c r="BP32"/>
  <c r="BO32"/>
  <c r="BS32"/>
  <c r="BQ32"/>
  <c r="CG28"/>
  <c r="BN28"/>
  <c r="BR28"/>
  <c r="BS28"/>
  <c r="BQ28"/>
  <c r="BP28"/>
  <c r="BO28"/>
  <c r="BN26"/>
  <c r="BR26"/>
  <c r="BO26"/>
  <c r="BS26"/>
  <c r="BP26"/>
  <c r="BQ26"/>
  <c r="BN22"/>
  <c r="BR22"/>
  <c r="BQ22"/>
  <c r="BP22"/>
  <c r="BO22"/>
  <c r="BS22"/>
  <c r="BN18"/>
  <c r="BR18"/>
  <c r="BO18"/>
  <c r="BS18"/>
  <c r="BQ18"/>
  <c r="BP18"/>
  <c r="CF13"/>
  <c r="BN13"/>
  <c r="BR13"/>
  <c r="BQ13"/>
  <c r="BP13"/>
  <c r="BO13"/>
  <c r="BS13"/>
  <c r="BN9"/>
  <c r="BR9"/>
  <c r="BO9"/>
  <c r="BS9"/>
  <c r="BP9"/>
  <c r="BQ9"/>
  <c r="BN5"/>
  <c r="BQ5"/>
  <c r="BS5"/>
  <c r="BP5"/>
  <c r="BO5"/>
  <c r="BP102"/>
  <c r="BO102"/>
  <c r="BS102"/>
  <c r="BN102"/>
  <c r="BR102"/>
  <c r="BQ102"/>
  <c r="BV98"/>
  <c r="BP98"/>
  <c r="BO98"/>
  <c r="BS98"/>
  <c r="BN98"/>
  <c r="BR98"/>
  <c r="BQ98"/>
  <c r="BP94"/>
  <c r="BO94"/>
  <c r="BS94"/>
  <c r="BN94"/>
  <c r="BR94"/>
  <c r="BQ94"/>
  <c r="BP90"/>
  <c r="BO90"/>
  <c r="BS90"/>
  <c r="BN90"/>
  <c r="BR90"/>
  <c r="BQ90"/>
  <c r="BP86"/>
  <c r="BO86"/>
  <c r="BS86"/>
  <c r="BQ86"/>
  <c r="BN86"/>
  <c r="BR86"/>
  <c r="BP82"/>
  <c r="BO82"/>
  <c r="BS82"/>
  <c r="BN82"/>
  <c r="BR82"/>
  <c r="BQ82"/>
  <c r="CH78"/>
  <c r="BP78"/>
  <c r="BQ78"/>
  <c r="BO78"/>
  <c r="BS78"/>
  <c r="BN78"/>
  <c r="BR78"/>
  <c r="BP74"/>
  <c r="BQ74"/>
  <c r="BO74"/>
  <c r="BS74"/>
  <c r="BN74"/>
  <c r="BR74"/>
  <c r="BT70"/>
  <c r="BP70"/>
  <c r="BQ70"/>
  <c r="BO70"/>
  <c r="BS70"/>
  <c r="BN70"/>
  <c r="BR70"/>
  <c r="BV66"/>
  <c r="BN66"/>
  <c r="BR66"/>
  <c r="BO66"/>
  <c r="BP66"/>
  <c r="BS66"/>
  <c r="BQ66"/>
  <c r="BN62"/>
  <c r="BR62"/>
  <c r="BQ62"/>
  <c r="BP62"/>
  <c r="BS62"/>
  <c r="BO62"/>
  <c r="BN58"/>
  <c r="BR58"/>
  <c r="BO58"/>
  <c r="BP58"/>
  <c r="BS58"/>
  <c r="BQ58"/>
  <c r="BN54"/>
  <c r="BR54"/>
  <c r="BQ54"/>
  <c r="BP54"/>
  <c r="BS54"/>
  <c r="BO54"/>
  <c r="BT50"/>
  <c r="BN50"/>
  <c r="BR50"/>
  <c r="BO50"/>
  <c r="BP50"/>
  <c r="BS50"/>
  <c r="BQ50"/>
  <c r="CF46"/>
  <c r="BN46"/>
  <c r="BR46"/>
  <c r="BQ46"/>
  <c r="BP46"/>
  <c r="BO46"/>
  <c r="BS46"/>
  <c r="BN42"/>
  <c r="BR42"/>
  <c r="BO42"/>
  <c r="BP42"/>
  <c r="BS42"/>
  <c r="BQ42"/>
  <c r="CI38"/>
  <c r="BN38"/>
  <c r="BR38"/>
  <c r="BQ38"/>
  <c r="BP38"/>
  <c r="BS38"/>
  <c r="BO38"/>
  <c r="BN34"/>
  <c r="BR34"/>
  <c r="BO34"/>
  <c r="BS34"/>
  <c r="BP34"/>
  <c r="BQ34"/>
  <c r="BN30"/>
  <c r="BR30"/>
  <c r="BQ30"/>
  <c r="BP30"/>
  <c r="BO30"/>
  <c r="BS30"/>
  <c r="DI10"/>
  <c r="BE97"/>
  <c r="BE85"/>
  <c r="BE40"/>
  <c r="BE21"/>
  <c r="DE40"/>
  <c r="DE21"/>
  <c r="DF92"/>
  <c r="DF83"/>
  <c r="DF60"/>
  <c r="DF23"/>
  <c r="DH101"/>
  <c r="DH41"/>
  <c r="DI101"/>
  <c r="DI89"/>
  <c r="DI28"/>
  <c r="DJ73"/>
  <c r="DJ28"/>
  <c r="DK101"/>
  <c r="DK69"/>
  <c r="DK37"/>
  <c r="DK14"/>
  <c r="DL89"/>
  <c r="DM101"/>
  <c r="DM60"/>
  <c r="DM44"/>
  <c r="DM28"/>
  <c r="DM6"/>
  <c r="DN89"/>
  <c r="DN56"/>
  <c r="DN21"/>
  <c r="DO89"/>
  <c r="DD89"/>
  <c r="DD56"/>
  <c r="DD28"/>
  <c r="CQ85"/>
  <c r="CQ41"/>
  <c r="CO12"/>
  <c r="CO41"/>
  <c r="CN60"/>
  <c r="CM41"/>
  <c r="CL60"/>
  <c r="CJ16"/>
  <c r="CJ41"/>
  <c r="CE73"/>
  <c r="CE28"/>
  <c r="CD92"/>
  <c r="CD60"/>
  <c r="CA28"/>
  <c r="BY14"/>
  <c r="BU12"/>
  <c r="BT23"/>
  <c r="BE59"/>
  <c r="BE3"/>
  <c r="BE4" s="1"/>
  <c r="BE5" s="1"/>
  <c r="BE6" s="1"/>
  <c r="BE7" s="1"/>
  <c r="DE59"/>
  <c r="DH24"/>
  <c r="DH3"/>
  <c r="DI83"/>
  <c r="DI24"/>
  <c r="DJ67"/>
  <c r="DK83"/>
  <c r="DL67"/>
  <c r="DL44"/>
  <c r="DM99"/>
  <c r="DM83"/>
  <c r="DO99"/>
  <c r="DD24"/>
  <c r="CQ20"/>
  <c r="CP20"/>
  <c r="CP79"/>
  <c r="CO44"/>
  <c r="CN20"/>
  <c r="CN75"/>
  <c r="CN47"/>
  <c r="CM75"/>
  <c r="CL20"/>
  <c r="CJ3"/>
  <c r="CG47"/>
  <c r="CF31"/>
  <c r="CC16"/>
  <c r="BX20"/>
  <c r="BT35"/>
  <c r="BE60"/>
  <c r="BE24"/>
  <c r="BE12"/>
  <c r="DE88"/>
  <c r="DE79"/>
  <c r="DE60"/>
  <c r="DE24"/>
  <c r="DG21"/>
  <c r="DH72"/>
  <c r="DH47"/>
  <c r="DH17"/>
  <c r="DI17"/>
  <c r="DJ44"/>
  <c r="DK47"/>
  <c r="DN67"/>
  <c r="DN35"/>
  <c r="DO92"/>
  <c r="DO75"/>
  <c r="DO17"/>
  <c r="DD17"/>
  <c r="DD67"/>
  <c r="DD44"/>
  <c r="CQ21"/>
  <c r="CQ3"/>
  <c r="CQ47"/>
  <c r="CP24"/>
  <c r="CP60"/>
  <c r="CO17"/>
  <c r="CN24"/>
  <c r="CM24"/>
  <c r="CM20"/>
  <c r="CM67"/>
  <c r="CM44"/>
  <c r="CL21"/>
  <c r="CL71"/>
  <c r="CL43"/>
  <c r="CK24"/>
  <c r="CK40"/>
  <c r="CI7"/>
  <c r="CH92"/>
  <c r="CH75"/>
  <c r="CH51"/>
  <c r="CG56"/>
  <c r="CC51"/>
  <c r="CA16"/>
  <c r="CA92"/>
  <c r="BV17"/>
  <c r="BU76"/>
  <c r="BE17"/>
  <c r="DE17"/>
  <c r="DF51"/>
  <c r="DG75"/>
  <c r="DH63"/>
  <c r="DH39"/>
  <c r="DH21"/>
  <c r="DI51"/>
  <c r="DI21"/>
  <c r="DJ88"/>
  <c r="DJ24"/>
  <c r="DK35"/>
  <c r="DL92"/>
  <c r="DL79"/>
  <c r="DL17"/>
  <c r="DM24"/>
  <c r="DM17"/>
  <c r="DN17"/>
  <c r="DO44"/>
  <c r="DO21"/>
  <c r="DD21"/>
  <c r="DD95"/>
  <c r="CQ17"/>
  <c r="CQ36"/>
  <c r="CP44"/>
  <c r="CO21"/>
  <c r="CO28"/>
  <c r="CN59"/>
  <c r="CN35"/>
  <c r="CM21"/>
  <c r="CM3"/>
  <c r="CM56"/>
  <c r="CL17"/>
  <c r="CL28"/>
  <c r="CK75"/>
  <c r="CJ79"/>
  <c r="CI56"/>
  <c r="CG75"/>
  <c r="CD28"/>
  <c r="BV21"/>
  <c r="BV60"/>
  <c r="BU4"/>
  <c r="BT92"/>
  <c r="BE79"/>
  <c r="DE22"/>
  <c r="DF63"/>
  <c r="DF55"/>
  <c r="DG67"/>
  <c r="DG51"/>
  <c r="DH18"/>
  <c r="DI75"/>
  <c r="DI55"/>
  <c r="DI43"/>
  <c r="DI13"/>
  <c r="DJ79"/>
  <c r="DJ59"/>
  <c r="DK75"/>
  <c r="DK22"/>
  <c r="DL18"/>
  <c r="DM63"/>
  <c r="DM22"/>
  <c r="DN95"/>
  <c r="DN22"/>
  <c r="DO79"/>
  <c r="DO5"/>
  <c r="CQ51"/>
  <c r="CP22"/>
  <c r="CO5"/>
  <c r="CO83"/>
  <c r="CO59"/>
  <c r="CO51"/>
  <c r="CN18"/>
  <c r="CN79"/>
  <c r="CJ47"/>
  <c r="CC13"/>
  <c r="CB63"/>
  <c r="BY59"/>
  <c r="BU25"/>
  <c r="BT22"/>
  <c r="BT67"/>
  <c r="BE63"/>
  <c r="BE55"/>
  <c r="BE43"/>
  <c r="BE35"/>
  <c r="BE22"/>
  <c r="DE63"/>
  <c r="DE55"/>
  <c r="DE43"/>
  <c r="DE35"/>
  <c r="DE18"/>
  <c r="DF100"/>
  <c r="DF79"/>
  <c r="DF67"/>
  <c r="DF56"/>
  <c r="DF44"/>
  <c r="DF18"/>
  <c r="DF5"/>
  <c r="DG60"/>
  <c r="DG44"/>
  <c r="DG22"/>
  <c r="DG13"/>
  <c r="DH67"/>
  <c r="DH59"/>
  <c r="DH28"/>
  <c r="DH10"/>
  <c r="DI79"/>
  <c r="DI56"/>
  <c r="DI44"/>
  <c r="DJ60"/>
  <c r="DJ51"/>
  <c r="DJ40"/>
  <c r="DK79"/>
  <c r="DK68"/>
  <c r="DK51"/>
  <c r="DK28"/>
  <c r="DL83"/>
  <c r="DL76"/>
  <c r="DL60"/>
  <c r="DL51"/>
  <c r="DL28"/>
  <c r="DL5"/>
  <c r="DM75"/>
  <c r="DM56"/>
  <c r="DM47"/>
  <c r="DM35"/>
  <c r="DM18"/>
  <c r="DN75"/>
  <c r="DN60"/>
  <c r="DN43"/>
  <c r="DN28"/>
  <c r="DO59"/>
  <c r="DO51"/>
  <c r="DO13"/>
  <c r="DD88"/>
  <c r="DD76"/>
  <c r="DD59"/>
  <c r="DD47"/>
  <c r="DD40"/>
  <c r="CQ13"/>
  <c r="CQ75"/>
  <c r="CQ67"/>
  <c r="CQ60"/>
  <c r="CP92"/>
  <c r="CP83"/>
  <c r="CP76"/>
  <c r="CP63"/>
  <c r="CP51"/>
  <c r="CO6"/>
  <c r="CO75"/>
  <c r="CO60"/>
  <c r="CN99"/>
  <c r="CN67"/>
  <c r="CM5"/>
  <c r="CM83"/>
  <c r="CM71"/>
  <c r="CM47"/>
  <c r="CM28"/>
  <c r="CL5"/>
  <c r="CL63"/>
  <c r="CL51"/>
  <c r="CK18"/>
  <c r="CK83"/>
  <c r="CK59"/>
  <c r="CJ88"/>
  <c r="CJ56"/>
  <c r="CJ28"/>
  <c r="CI13"/>
  <c r="CH5"/>
  <c r="CH63"/>
  <c r="CH55"/>
  <c r="CG5"/>
  <c r="CG83"/>
  <c r="CG59"/>
  <c r="CF75"/>
  <c r="CF56"/>
  <c r="CE22"/>
  <c r="CE44"/>
  <c r="CD22"/>
  <c r="CC79"/>
  <c r="CC44"/>
  <c r="CB14"/>
  <c r="CB67"/>
  <c r="CB35"/>
  <c r="CA18"/>
  <c r="CA44"/>
  <c r="BZ18"/>
  <c r="BY18"/>
  <c r="BY60"/>
  <c r="BX22"/>
  <c r="BX44"/>
  <c r="BV28"/>
  <c r="BT5"/>
  <c r="BE51"/>
  <c r="BE13"/>
  <c r="DE51"/>
  <c r="DF75"/>
  <c r="DG79"/>
  <c r="DG59"/>
  <c r="DH79"/>
  <c r="DH51"/>
  <c r="DH5"/>
  <c r="DI67"/>
  <c r="DI22"/>
  <c r="DJ47"/>
  <c r="DJ39"/>
  <c r="DJ18"/>
  <c r="DK67"/>
  <c r="DL75"/>
  <c r="DL47"/>
  <c r="DO67"/>
  <c r="DO18"/>
  <c r="DD18"/>
  <c r="CQ5"/>
  <c r="CQ59"/>
  <c r="CP75"/>
  <c r="CO18"/>
  <c r="CN51"/>
  <c r="CN39"/>
  <c r="CM18"/>
  <c r="CL47"/>
  <c r="CK79"/>
  <c r="CI63"/>
  <c r="CH22"/>
  <c r="CG79"/>
  <c r="CF47"/>
  <c r="CE18"/>
  <c r="CD18"/>
  <c r="BY79"/>
  <c r="BW18"/>
  <c r="BE92"/>
  <c r="BE75"/>
  <c r="BE67"/>
  <c r="BE56"/>
  <c r="BE44"/>
  <c r="BE18"/>
  <c r="DE75"/>
  <c r="DE67"/>
  <c r="DE56"/>
  <c r="DE44"/>
  <c r="DE27"/>
  <c r="DE5"/>
  <c r="DF59"/>
  <c r="DF47"/>
  <c r="DF28"/>
  <c r="DF10"/>
  <c r="DG95"/>
  <c r="DG63"/>
  <c r="DG56"/>
  <c r="DG47"/>
  <c r="DG35"/>
  <c r="DG5"/>
  <c r="DH92"/>
  <c r="DH75"/>
  <c r="DH60"/>
  <c r="DH44"/>
  <c r="DH22"/>
  <c r="DH13"/>
  <c r="DI60"/>
  <c r="DI40"/>
  <c r="DI18"/>
  <c r="DI5"/>
  <c r="DJ92"/>
  <c r="DJ75"/>
  <c r="DJ63"/>
  <c r="DJ27"/>
  <c r="DJ22"/>
  <c r="DJ5"/>
  <c r="DK44"/>
  <c r="DK18"/>
  <c r="DL56"/>
  <c r="DL10"/>
  <c r="DM67"/>
  <c r="DM51"/>
  <c r="DM5"/>
  <c r="DN79"/>
  <c r="DN63"/>
  <c r="DN44"/>
  <c r="DN18"/>
  <c r="DO60"/>
  <c r="DO56"/>
  <c r="DO43"/>
  <c r="DO22"/>
  <c r="DO14"/>
  <c r="DD22"/>
  <c r="DD5"/>
  <c r="DD79"/>
  <c r="DD60"/>
  <c r="DD51"/>
  <c r="CQ22"/>
  <c r="CQ79"/>
  <c r="CQ71"/>
  <c r="CQ63"/>
  <c r="CQ44"/>
  <c r="CQ28"/>
  <c r="CP18"/>
  <c r="CP88"/>
  <c r="CP67"/>
  <c r="CP56"/>
  <c r="CP43"/>
  <c r="CO22"/>
  <c r="CO92"/>
  <c r="CO79"/>
  <c r="CO67"/>
  <c r="CO56"/>
  <c r="CO43"/>
  <c r="CN22"/>
  <c r="CN5"/>
  <c r="CN92"/>
  <c r="CN83"/>
  <c r="CN56"/>
  <c r="CN44"/>
  <c r="CN28"/>
  <c r="CM6"/>
  <c r="CM99"/>
  <c r="CM60"/>
  <c r="CM51"/>
  <c r="CM35"/>
  <c r="CL22"/>
  <c r="CL67"/>
  <c r="CK23"/>
  <c r="CK5"/>
  <c r="CK43"/>
  <c r="CJ22"/>
  <c r="CJ76"/>
  <c r="CI18"/>
  <c r="CI79"/>
  <c r="CH6"/>
  <c r="CH67"/>
  <c r="CH56"/>
  <c r="CH44"/>
  <c r="CG14"/>
  <c r="CG67"/>
  <c r="CG44"/>
  <c r="CF5"/>
  <c r="CF79"/>
  <c r="CF59"/>
  <c r="CE5"/>
  <c r="CD23"/>
  <c r="CD59"/>
  <c r="CC20"/>
  <c r="CC83"/>
  <c r="CB20"/>
  <c r="CB5"/>
  <c r="CB76"/>
  <c r="CB44"/>
  <c r="CA22"/>
  <c r="BZ22"/>
  <c r="BZ5"/>
  <c r="BY92"/>
  <c r="BX60"/>
  <c r="BX28"/>
  <c r="BW10"/>
  <c r="BV92"/>
  <c r="BV44"/>
  <c r="BU18"/>
  <c r="BU60"/>
  <c r="BU28"/>
  <c r="BT10"/>
  <c r="BT60"/>
  <c r="BT28"/>
  <c r="H161" i="22"/>
  <c r="H3332" i="23"/>
  <c r="J266" i="22"/>
  <c r="F2610"/>
  <c r="F2965"/>
  <c r="J2898" i="23"/>
  <c r="H2649" i="22"/>
  <c r="H3320"/>
  <c r="H306" i="23"/>
  <c r="K1750"/>
  <c r="E2286"/>
  <c r="L2290"/>
  <c r="H2294"/>
  <c r="H2295"/>
  <c r="L271" i="22"/>
  <c r="H2043" i="23"/>
  <c r="J2788"/>
  <c r="E267" i="22"/>
  <c r="H276"/>
  <c r="F1188"/>
  <c r="H2543"/>
  <c r="H3324"/>
  <c r="J17" i="23"/>
  <c r="H20"/>
  <c r="E736"/>
  <c r="H2358"/>
  <c r="H2792"/>
  <c r="E3330"/>
  <c r="F3334"/>
  <c r="E588" i="22"/>
  <c r="E798"/>
  <c r="H2540"/>
  <c r="J2543"/>
  <c r="J379" i="23"/>
  <c r="F526"/>
  <c r="H785"/>
  <c r="H1674"/>
  <c r="H1685"/>
  <c r="K2038"/>
  <c r="J2360"/>
  <c r="E2682"/>
  <c r="E3077"/>
  <c r="E3321" i="22"/>
  <c r="K457" i="23"/>
  <c r="E3079"/>
  <c r="H1545" i="22"/>
  <c r="J2645"/>
  <c r="H3109"/>
  <c r="H99" i="23"/>
  <c r="F232"/>
  <c r="H382"/>
  <c r="H746"/>
  <c r="H747"/>
  <c r="F1282"/>
  <c r="J1673"/>
  <c r="H1675"/>
  <c r="F1711"/>
  <c r="F1853"/>
  <c r="E1855"/>
  <c r="F2146"/>
  <c r="H2287"/>
  <c r="ER8" i="19"/>
  <c r="ET10" i="15"/>
  <c r="EK110" i="19"/>
  <c r="BG110"/>
  <c r="K10" i="21" s="1"/>
  <c r="BX110" i="19"/>
  <c r="U10" i="21" s="1"/>
  <c r="AP110" i="19"/>
  <c r="AE6" i="21" s="1"/>
  <c r="AA110" i="19"/>
  <c r="U6" i="21" s="1"/>
  <c r="M110" i="19"/>
  <c r="K6" i="21" s="1"/>
  <c r="AE10" i="15"/>
  <c r="AD8" i="19" s="1"/>
  <c r="AB8"/>
  <c r="K816" i="23"/>
  <c r="K960"/>
  <c r="K1752"/>
  <c r="K1536"/>
  <c r="K2616"/>
  <c r="K2688"/>
  <c r="K1751"/>
  <c r="K2651"/>
  <c r="K2759"/>
  <c r="K888"/>
  <c r="K1464"/>
  <c r="K1896"/>
  <c r="K959"/>
  <c r="K1427"/>
  <c r="K1499"/>
  <c r="K2507"/>
  <c r="K2579"/>
  <c r="K2795"/>
  <c r="K59" i="22"/>
  <c r="K59" i="23"/>
  <c r="K60"/>
  <c r="ES7" i="19"/>
  <c r="AI38" i="15"/>
  <c r="HK38" s="1"/>
  <c r="HK60"/>
  <c r="AI60"/>
  <c r="AI62"/>
  <c r="HK62" s="1"/>
  <c r="HK64"/>
  <c r="AI64"/>
  <c r="AI39"/>
  <c r="HK39" s="1"/>
  <c r="N13" i="19"/>
  <c r="N17"/>
  <c r="N30"/>
  <c r="N35"/>
  <c r="N38"/>
  <c r="N46"/>
  <c r="BG49" i="25"/>
  <c r="X52" i="19"/>
  <c r="N55"/>
  <c r="N56"/>
  <c r="N57"/>
  <c r="N58"/>
  <c r="N60"/>
  <c r="N61"/>
  <c r="N62"/>
  <c r="BG65" i="25"/>
  <c r="X68" i="19"/>
  <c r="N70"/>
  <c r="N75"/>
  <c r="N77"/>
  <c r="BG80" i="25"/>
  <c r="X83" i="19"/>
  <c r="N85"/>
  <c r="N86"/>
  <c r="N90"/>
  <c r="N91"/>
  <c r="N94"/>
  <c r="N99"/>
  <c r="N100"/>
  <c r="N101"/>
  <c r="FX12" i="15"/>
  <c r="FV10" i="19" s="1"/>
  <c r="X10"/>
  <c r="N18"/>
  <c r="N19"/>
  <c r="N20"/>
  <c r="N22"/>
  <c r="N24"/>
  <c r="N26"/>
  <c r="N27"/>
  <c r="N28"/>
  <c r="N29"/>
  <c r="N32"/>
  <c r="N39"/>
  <c r="N41"/>
  <c r="N49"/>
  <c r="N52"/>
  <c r="N63"/>
  <c r="N68"/>
  <c r="N72"/>
  <c r="BG70" i="25"/>
  <c r="X73" i="19"/>
  <c r="N80"/>
  <c r="N82"/>
  <c r="N83"/>
  <c r="N92"/>
  <c r="N95"/>
  <c r="BG102" i="25"/>
  <c r="X105" i="19"/>
  <c r="N106"/>
  <c r="N14"/>
  <c r="N16"/>
  <c r="N25"/>
  <c r="N33"/>
  <c r="N34"/>
  <c r="FX38" i="15"/>
  <c r="FV36" i="19" s="1"/>
  <c r="X36"/>
  <c r="N37"/>
  <c r="N40"/>
  <c r="N44"/>
  <c r="BG44" i="25"/>
  <c r="X47" i="19"/>
  <c r="N48"/>
  <c r="N50"/>
  <c r="BG50" i="25"/>
  <c r="X53" i="19"/>
  <c r="N59"/>
  <c r="N73"/>
  <c r="BG71" i="25"/>
  <c r="X74" i="19"/>
  <c r="N79"/>
  <c r="N81"/>
  <c r="FX86" i="15"/>
  <c r="FV84" i="19" s="1"/>
  <c r="X84"/>
  <c r="FX90" i="15"/>
  <c r="FV88" i="19" s="1"/>
  <c r="X88"/>
  <c r="N89"/>
  <c r="N96"/>
  <c r="N97"/>
  <c r="FX100" i="15"/>
  <c r="FV98" i="19" s="1"/>
  <c r="X98"/>
  <c r="N103"/>
  <c r="N105"/>
  <c r="BG8" i="25"/>
  <c r="X12" i="19"/>
  <c r="N12"/>
  <c r="N15"/>
  <c r="N21"/>
  <c r="N23"/>
  <c r="N31"/>
  <c r="N36"/>
  <c r="N42"/>
  <c r="N43"/>
  <c r="N45"/>
  <c r="N47"/>
  <c r="N51"/>
  <c r="N53"/>
  <c r="N54"/>
  <c r="N64"/>
  <c r="N65"/>
  <c r="N66"/>
  <c r="N67"/>
  <c r="N69"/>
  <c r="N71"/>
  <c r="N74"/>
  <c r="BG72" i="25"/>
  <c r="X75" i="19"/>
  <c r="N76"/>
  <c r="N78"/>
  <c r="N84"/>
  <c r="FX88" i="15"/>
  <c r="FV86" i="19" s="1"/>
  <c r="X86"/>
  <c r="N87"/>
  <c r="N88"/>
  <c r="FX92" i="15"/>
  <c r="FV90" i="19" s="1"/>
  <c r="X90"/>
  <c r="BG88" i="25"/>
  <c r="X91" i="19"/>
  <c r="N93"/>
  <c r="N98"/>
  <c r="N102"/>
  <c r="N104"/>
  <c r="W9" i="15"/>
  <c r="N7" i="19"/>
  <c r="Q9" i="15"/>
  <c r="H16" i="22" s="1"/>
  <c r="B7" i="19"/>
  <c r="H1439" i="22"/>
  <c r="F955" i="23"/>
  <c r="J1890"/>
  <c r="H1894"/>
  <c r="K590" i="22"/>
  <c r="H695"/>
  <c r="N1791"/>
  <c r="F2858"/>
  <c r="F3000"/>
  <c r="F19" i="23"/>
  <c r="J521"/>
  <c r="J523"/>
  <c r="H526"/>
  <c r="E630"/>
  <c r="E665"/>
  <c r="J670"/>
  <c r="F808"/>
  <c r="J811"/>
  <c r="H1143"/>
  <c r="E1278"/>
  <c r="E1780"/>
  <c r="E2285"/>
  <c r="J2288"/>
  <c r="H2837"/>
  <c r="E2934"/>
  <c r="H3089"/>
  <c r="F2612" i="22"/>
  <c r="E3078" i="23"/>
  <c r="E3080"/>
  <c r="H3213" i="22"/>
  <c r="H522" i="23"/>
  <c r="H524"/>
  <c r="F812"/>
  <c r="H1179"/>
  <c r="F1387"/>
  <c r="K1894"/>
  <c r="J2284"/>
  <c r="J2286"/>
  <c r="E2287"/>
  <c r="H2290"/>
  <c r="K2398"/>
  <c r="F2754"/>
  <c r="H2945"/>
  <c r="E339" i="22"/>
  <c r="L342"/>
  <c r="H2220"/>
  <c r="F267"/>
  <c r="H269"/>
  <c r="F339"/>
  <c r="K342"/>
  <c r="H587"/>
  <c r="J1153"/>
  <c r="N1367"/>
  <c r="J1792"/>
  <c r="J1863"/>
  <c r="F2217"/>
  <c r="F2292"/>
  <c r="J2396"/>
  <c r="H2472"/>
  <c r="F2967"/>
  <c r="H3002"/>
  <c r="H3144"/>
  <c r="F3424"/>
  <c r="F16" i="23"/>
  <c r="J18"/>
  <c r="J20"/>
  <c r="F380"/>
  <c r="H386"/>
  <c r="H387"/>
  <c r="E918"/>
  <c r="H927"/>
  <c r="E1024"/>
  <c r="H1035"/>
  <c r="H1037"/>
  <c r="F1171"/>
  <c r="F1314"/>
  <c r="H1395"/>
  <c r="H1746"/>
  <c r="H2225"/>
  <c r="E2284"/>
  <c r="F2290"/>
  <c r="H2369"/>
  <c r="F2758"/>
  <c r="J2790"/>
  <c r="E2864"/>
  <c r="J3401"/>
  <c r="J3545"/>
  <c r="F3548"/>
  <c r="E337" i="22"/>
  <c r="E729"/>
  <c r="K3146"/>
  <c r="F340"/>
  <c r="E1026" i="23"/>
  <c r="J1241"/>
  <c r="N1246"/>
  <c r="J2357"/>
  <c r="F2359"/>
  <c r="H2366"/>
  <c r="H1828" i="22"/>
  <c r="J1119"/>
  <c r="J1224"/>
  <c r="E1829"/>
  <c r="E3141"/>
  <c r="H347"/>
  <c r="K519"/>
  <c r="F1123"/>
  <c r="H1476"/>
  <c r="K1833"/>
  <c r="E2218"/>
  <c r="F2963"/>
  <c r="J3143"/>
  <c r="F3249"/>
  <c r="E377" i="23"/>
  <c r="N379"/>
  <c r="H738"/>
  <c r="E809"/>
  <c r="J953"/>
  <c r="E1172"/>
  <c r="J1853"/>
  <c r="H1858"/>
  <c r="J2285"/>
  <c r="F2286"/>
  <c r="F2287"/>
  <c r="H2288"/>
  <c r="K2290"/>
  <c r="H2362"/>
  <c r="H2405"/>
  <c r="J3116"/>
  <c r="E3402"/>
  <c r="K3406"/>
  <c r="CU7" i="15"/>
  <c r="CY7"/>
  <c r="N2611" i="22"/>
  <c r="N3463"/>
  <c r="GA46" i="15"/>
  <c r="GA50"/>
  <c r="GA58"/>
  <c r="GA66"/>
  <c r="N2935" i="23"/>
  <c r="GA102" i="15"/>
  <c r="BJ81" i="25"/>
  <c r="BJ33"/>
  <c r="BJ21"/>
  <c r="BJ8"/>
  <c r="GA42" i="15"/>
  <c r="GA90"/>
  <c r="BJ49" i="25"/>
  <c r="BJ12"/>
  <c r="GA30" i="15"/>
  <c r="GA82"/>
  <c r="FZ75"/>
  <c r="FZ67"/>
  <c r="FY34"/>
  <c r="FY49"/>
  <c r="FY71"/>
  <c r="GA96"/>
  <c r="BJ91" i="25"/>
  <c r="N2540" i="22"/>
  <c r="BJ75" i="25"/>
  <c r="GA80" i="15"/>
  <c r="BJ65" i="25"/>
  <c r="GA70" i="15"/>
  <c r="GA56"/>
  <c r="BJ51" i="25"/>
  <c r="GA107" i="15"/>
  <c r="BJ102" i="25"/>
  <c r="GA100" i="15"/>
  <c r="BJ95" i="25"/>
  <c r="GA84" i="15"/>
  <c r="BJ79" i="25"/>
  <c r="BJ59"/>
  <c r="GA64" i="15"/>
  <c r="BJ55" i="25"/>
  <c r="GA60" i="15"/>
  <c r="BJ27" i="25"/>
  <c r="GA32" i="15"/>
  <c r="BJ83" i="25"/>
  <c r="GA88" i="15"/>
  <c r="BJ67" i="25"/>
  <c r="GA72" i="15"/>
  <c r="GA68"/>
  <c r="BJ63" i="25"/>
  <c r="BJ43"/>
  <c r="GA48" i="15"/>
  <c r="GA36"/>
  <c r="BJ31" i="25"/>
  <c r="BJ19"/>
  <c r="GA24" i="15"/>
  <c r="BJ87" i="25"/>
  <c r="GA92" i="15"/>
  <c r="GA76"/>
  <c r="BJ71" i="25"/>
  <c r="BJ57"/>
  <c r="GA62" i="15"/>
  <c r="GA52"/>
  <c r="BJ47" i="25"/>
  <c r="GA40" i="15"/>
  <c r="BJ35" i="25"/>
  <c r="GA16" i="15"/>
  <c r="BJ10" i="25"/>
  <c r="N1999" i="23"/>
  <c r="FZ40" i="15"/>
  <c r="CX11" i="19"/>
  <c r="BH21" i="25"/>
  <c r="BH26"/>
  <c r="BH34"/>
  <c r="BH75"/>
  <c r="BH91"/>
  <c r="FY96" i="15"/>
  <c r="FY50"/>
  <c r="BH49" i="25"/>
  <c r="FY54" i="15"/>
  <c r="BH62" i="25"/>
  <c r="FY67" i="15"/>
  <c r="BH80" i="25"/>
  <c r="FY85" i="15"/>
  <c r="BH14" i="25"/>
  <c r="BH35"/>
  <c r="FY41" i="15"/>
  <c r="BH54" i="25"/>
  <c r="FY59" i="15"/>
  <c r="BH72" i="25"/>
  <c r="FY77" i="15"/>
  <c r="BH87" i="25"/>
  <c r="BH16"/>
  <c r="BH50"/>
  <c r="FY55" i="15"/>
  <c r="BH81" i="25"/>
  <c r="BH83"/>
  <c r="BH90"/>
  <c r="FY35" i="15"/>
  <c r="FY38"/>
  <c r="FY53"/>
  <c r="FY57"/>
  <c r="FY65"/>
  <c r="FY73"/>
  <c r="FY76"/>
  <c r="FY79"/>
  <c r="FY91"/>
  <c r="GW22"/>
  <c r="GW26"/>
  <c r="GW43"/>
  <c r="GW47"/>
  <c r="GW57"/>
  <c r="GW68"/>
  <c r="GW72"/>
  <c r="GW76"/>
  <c r="GW79"/>
  <c r="GW67"/>
  <c r="GW86"/>
  <c r="GW25"/>
  <c r="GW31"/>
  <c r="GW69"/>
  <c r="GW71"/>
  <c r="GS29"/>
  <c r="K1895" i="23"/>
  <c r="GS79" i="15"/>
  <c r="GS28"/>
  <c r="K779" i="23"/>
  <c r="K815"/>
  <c r="K851"/>
  <c r="GS34" i="15"/>
  <c r="GS35"/>
  <c r="GS49"/>
  <c r="GS59"/>
  <c r="GS69"/>
  <c r="K2399" i="23"/>
  <c r="GS66" i="15"/>
  <c r="GS80"/>
  <c r="K707" i="23"/>
  <c r="K1283"/>
  <c r="GS44" i="15"/>
  <c r="K1355" i="23"/>
  <c r="GS46" i="15"/>
  <c r="GS47"/>
  <c r="GO20"/>
  <c r="GO22"/>
  <c r="GO52"/>
  <c r="GO56"/>
  <c r="GO65"/>
  <c r="GO67"/>
  <c r="GO74"/>
  <c r="GO76"/>
  <c r="GO85"/>
  <c r="GO41"/>
  <c r="GO59"/>
  <c r="GO87"/>
  <c r="K2688" i="22"/>
  <c r="K2685"/>
  <c r="E2786"/>
  <c r="F2789"/>
  <c r="H124"/>
  <c r="J301"/>
  <c r="J336"/>
  <c r="F338"/>
  <c r="E585"/>
  <c r="E587"/>
  <c r="H597"/>
  <c r="E693"/>
  <c r="K697"/>
  <c r="F797"/>
  <c r="E907"/>
  <c r="G1400"/>
  <c r="N1478"/>
  <c r="K1481"/>
  <c r="H1483"/>
  <c r="F1547"/>
  <c r="J1650"/>
  <c r="E2008"/>
  <c r="J2146"/>
  <c r="F2221"/>
  <c r="H2259"/>
  <c r="K1318" i="23"/>
  <c r="F1316"/>
  <c r="J1312"/>
  <c r="H1318"/>
  <c r="H1315"/>
  <c r="F1315"/>
  <c r="H126" i="22"/>
  <c r="N303"/>
  <c r="F1191"/>
  <c r="J1652"/>
  <c r="H2933"/>
  <c r="F2931"/>
  <c r="H2929"/>
  <c r="K2933"/>
  <c r="F2927"/>
  <c r="K2546"/>
  <c r="J2541"/>
  <c r="J2540"/>
  <c r="J2538"/>
  <c r="H166" i="23"/>
  <c r="J164"/>
  <c r="J162"/>
  <c r="H163"/>
  <c r="F1354"/>
  <c r="E1350"/>
  <c r="E1349"/>
  <c r="H306" i="22"/>
  <c r="G832"/>
  <c r="F1190"/>
  <c r="H1194"/>
  <c r="E1297"/>
  <c r="K1655"/>
  <c r="F1829"/>
  <c r="H1831"/>
  <c r="F1975"/>
  <c r="N2112"/>
  <c r="F2117"/>
  <c r="J2788"/>
  <c r="H2931"/>
  <c r="F1529" i="23"/>
  <c r="L1534"/>
  <c r="G483"/>
  <c r="E2861"/>
  <c r="J3077"/>
  <c r="F3078"/>
  <c r="F3079"/>
  <c r="H3080"/>
  <c r="L3082"/>
  <c r="E3510"/>
  <c r="H3514"/>
  <c r="BE99" i="25"/>
  <c r="BE87"/>
  <c r="BE14"/>
  <c r="DE83"/>
  <c r="DE14"/>
  <c r="DF76"/>
  <c r="DF50"/>
  <c r="DF34"/>
  <c r="DF19"/>
  <c r="DG83"/>
  <c r="DH34"/>
  <c r="DH19"/>
  <c r="DI99"/>
  <c r="DI76"/>
  <c r="DI30"/>
  <c r="DJ19"/>
  <c r="DJ10"/>
  <c r="DK99"/>
  <c r="DK76"/>
  <c r="DK53"/>
  <c r="DK6"/>
  <c r="DL50"/>
  <c r="DL42"/>
  <c r="DL14"/>
  <c r="DM91"/>
  <c r="DM10"/>
  <c r="DN83"/>
  <c r="DN6"/>
  <c r="DO83"/>
  <c r="DO34"/>
  <c r="DO6"/>
  <c r="DD6"/>
  <c r="DD72"/>
  <c r="CQ14"/>
  <c r="CQ38"/>
  <c r="CQ34"/>
  <c r="CP10"/>
  <c r="CP34"/>
  <c r="CO10"/>
  <c r="CO87"/>
  <c r="CO76"/>
  <c r="CO34"/>
  <c r="CN14"/>
  <c r="CN76"/>
  <c r="CM10"/>
  <c r="CM50"/>
  <c r="CL10"/>
  <c r="CL34"/>
  <c r="CK6"/>
  <c r="CK57"/>
  <c r="CK34"/>
  <c r="CJ50"/>
  <c r="CI19"/>
  <c r="CI10"/>
  <c r="CH10"/>
  <c r="CH83"/>
  <c r="CH34"/>
  <c r="CG87"/>
  <c r="CG76"/>
  <c r="CG34"/>
  <c r="CF50"/>
  <c r="CD14"/>
  <c r="CD34"/>
  <c r="CC76"/>
  <c r="CC34"/>
  <c r="CB99"/>
  <c r="CA6"/>
  <c r="CA76"/>
  <c r="CA50"/>
  <c r="BZ10"/>
  <c r="BY42"/>
  <c r="BX6"/>
  <c r="BW50"/>
  <c r="BU14"/>
  <c r="BT14"/>
  <c r="BT38"/>
  <c r="J234" i="23"/>
  <c r="H920"/>
  <c r="N1242"/>
  <c r="E1244"/>
  <c r="H1280"/>
  <c r="E1384"/>
  <c r="F1386"/>
  <c r="E1388"/>
  <c r="J1745"/>
  <c r="F2178"/>
  <c r="F2212"/>
  <c r="J2789"/>
  <c r="E2791"/>
  <c r="L2794"/>
  <c r="F2827"/>
  <c r="J2863"/>
  <c r="F2899"/>
  <c r="J3078"/>
  <c r="H3079"/>
  <c r="J3080"/>
  <c r="K3082"/>
  <c r="F3402"/>
  <c r="H3404"/>
  <c r="BE95" i="25"/>
  <c r="BE88"/>
  <c r="BE83"/>
  <c r="BE76"/>
  <c r="BE57"/>
  <c r="BE53"/>
  <c r="BE38"/>
  <c r="BE10"/>
  <c r="DE99"/>
  <c r="DE76"/>
  <c r="DE57"/>
  <c r="DE53"/>
  <c r="DE6"/>
  <c r="DF88"/>
  <c r="DF73"/>
  <c r="DF57"/>
  <c r="DF43"/>
  <c r="DF35"/>
  <c r="DF20"/>
  <c r="DF14"/>
  <c r="DF6"/>
  <c r="DG99"/>
  <c r="DG92"/>
  <c r="DG76"/>
  <c r="DG42"/>
  <c r="DG38"/>
  <c r="DG20"/>
  <c r="DH88"/>
  <c r="DH69"/>
  <c r="DH50"/>
  <c r="DH35"/>
  <c r="DH20"/>
  <c r="DH14"/>
  <c r="DH6"/>
  <c r="DI100"/>
  <c r="DI92"/>
  <c r="DI73"/>
  <c r="DI66"/>
  <c r="DI57"/>
  <c r="DI53"/>
  <c r="DI38"/>
  <c r="DI34"/>
  <c r="DI20"/>
  <c r="DI14"/>
  <c r="DI6"/>
  <c r="DJ57"/>
  <c r="DJ50"/>
  <c r="DJ34"/>
  <c r="DJ20"/>
  <c r="DJ14"/>
  <c r="DK66"/>
  <c r="DK54"/>
  <c r="DK23"/>
  <c r="DK7"/>
  <c r="DL99"/>
  <c r="DL88"/>
  <c r="DL73"/>
  <c r="DL43"/>
  <c r="DL34"/>
  <c r="DM92"/>
  <c r="DM87"/>
  <c r="DM76"/>
  <c r="DM69"/>
  <c r="DM62"/>
  <c r="DM50"/>
  <c r="DM27"/>
  <c r="DM14"/>
  <c r="DN99"/>
  <c r="DN92"/>
  <c r="DN76"/>
  <c r="DN66"/>
  <c r="DN57"/>
  <c r="DN47"/>
  <c r="DN23"/>
  <c r="DN7"/>
  <c r="DO76"/>
  <c r="DO54"/>
  <c r="DO35"/>
  <c r="DO23"/>
  <c r="DO10"/>
  <c r="DD20"/>
  <c r="DD10"/>
  <c r="DD99"/>
  <c r="DD73"/>
  <c r="DD62"/>
  <c r="DD57"/>
  <c r="DD50"/>
  <c r="DD42"/>
  <c r="DD34"/>
  <c r="CQ6"/>
  <c r="CQ99"/>
  <c r="CQ83"/>
  <c r="CQ69"/>
  <c r="CQ50"/>
  <c r="CQ35"/>
  <c r="CP23"/>
  <c r="CP73"/>
  <c r="CP35"/>
  <c r="CO103"/>
  <c r="CO20"/>
  <c r="CO99"/>
  <c r="CO88"/>
  <c r="CO73"/>
  <c r="CO47"/>
  <c r="CO35"/>
  <c r="CN23"/>
  <c r="CN6"/>
  <c r="CN87"/>
  <c r="CN65"/>
  <c r="CN57"/>
  <c r="CN50"/>
  <c r="CM14"/>
  <c r="CM92"/>
  <c r="CM87"/>
  <c r="CM76"/>
  <c r="CM43"/>
  <c r="CL14"/>
  <c r="CL83"/>
  <c r="CL66"/>
  <c r="CL57"/>
  <c r="CL50"/>
  <c r="CL35"/>
  <c r="CK26"/>
  <c r="CK20"/>
  <c r="CK10"/>
  <c r="CK99"/>
  <c r="CK76"/>
  <c r="CK47"/>
  <c r="CJ20"/>
  <c r="CJ6"/>
  <c r="CJ73"/>
  <c r="CJ62"/>
  <c r="CJ53"/>
  <c r="CJ42"/>
  <c r="CI20"/>
  <c r="CI34"/>
  <c r="CH14"/>
  <c r="CH99"/>
  <c r="CH76"/>
  <c r="CG66"/>
  <c r="CG50"/>
  <c r="CG35"/>
  <c r="CF23"/>
  <c r="CF10"/>
  <c r="CF62"/>
  <c r="CF54"/>
  <c r="CF34"/>
  <c r="CE6"/>
  <c r="CE76"/>
  <c r="CE66"/>
  <c r="CE54"/>
  <c r="CE30"/>
  <c r="CD47"/>
  <c r="CC6"/>
  <c r="CC58"/>
  <c r="CB83"/>
  <c r="CB66"/>
  <c r="CB50"/>
  <c r="CB30"/>
  <c r="CA20"/>
  <c r="CA10"/>
  <c r="BZ14"/>
  <c r="BZ66"/>
  <c r="BY23"/>
  <c r="BY47"/>
  <c r="BX23"/>
  <c r="BX10"/>
  <c r="BX92"/>
  <c r="BX73"/>
  <c r="BX50"/>
  <c r="BX34"/>
  <c r="BW58"/>
  <c r="BV23"/>
  <c r="BU66"/>
  <c r="BU50"/>
  <c r="BT47"/>
  <c r="H2860" i="22"/>
  <c r="F3107"/>
  <c r="H3111"/>
  <c r="H3253"/>
  <c r="E3425"/>
  <c r="K3430"/>
  <c r="G159" i="23"/>
  <c r="J236"/>
  <c r="F737"/>
  <c r="E739"/>
  <c r="G771"/>
  <c r="N917"/>
  <c r="J952"/>
  <c r="J954"/>
  <c r="J958"/>
  <c r="E1240"/>
  <c r="J1242"/>
  <c r="F1244"/>
  <c r="H1251"/>
  <c r="J1386"/>
  <c r="J1852"/>
  <c r="H2189"/>
  <c r="F2794"/>
  <c r="J3076"/>
  <c r="H3082"/>
  <c r="G3147"/>
  <c r="N3149"/>
  <c r="E3440"/>
  <c r="E3511"/>
  <c r="E3546"/>
  <c r="F3550"/>
  <c r="BE73" i="25"/>
  <c r="BE66"/>
  <c r="BE58"/>
  <c r="BE54"/>
  <c r="BE47"/>
  <c r="BE34"/>
  <c r="BE23"/>
  <c r="DE92"/>
  <c r="DE73"/>
  <c r="DE66"/>
  <c r="DE58"/>
  <c r="DE54"/>
  <c r="DE47"/>
  <c r="DE30"/>
  <c r="DE23"/>
  <c r="DE10"/>
  <c r="DF99"/>
  <c r="DF66"/>
  <c r="DF58"/>
  <c r="DF54"/>
  <c r="DF39"/>
  <c r="DF27"/>
  <c r="DF7"/>
  <c r="DG100"/>
  <c r="DG88"/>
  <c r="DG73"/>
  <c r="DG57"/>
  <c r="DG50"/>
  <c r="DG43"/>
  <c r="DG39"/>
  <c r="DG14"/>
  <c r="DG6"/>
  <c r="DH99"/>
  <c r="DH83"/>
  <c r="DH57"/>
  <c r="DH43"/>
  <c r="DH27"/>
  <c r="DH7"/>
  <c r="DI88"/>
  <c r="DI58"/>
  <c r="DI54"/>
  <c r="DI47"/>
  <c r="DI35"/>
  <c r="DI27"/>
  <c r="DJ99"/>
  <c r="DJ83"/>
  <c r="DJ66"/>
  <c r="DJ58"/>
  <c r="DJ43"/>
  <c r="DJ35"/>
  <c r="DK92"/>
  <c r="DK88"/>
  <c r="DK73"/>
  <c r="DK57"/>
  <c r="DK50"/>
  <c r="DK20"/>
  <c r="DK10"/>
  <c r="DL62"/>
  <c r="DL35"/>
  <c r="DL23"/>
  <c r="DL6"/>
  <c r="DM88"/>
  <c r="DM57"/>
  <c r="DN88"/>
  <c r="DN58"/>
  <c r="DN50"/>
  <c r="DN42"/>
  <c r="DN20"/>
  <c r="DN10"/>
  <c r="DO88"/>
  <c r="DO73"/>
  <c r="DO47"/>
  <c r="DO39"/>
  <c r="DO20"/>
  <c r="DD14"/>
  <c r="DD92"/>
  <c r="DD83"/>
  <c r="DD66"/>
  <c r="DD58"/>
  <c r="DD35"/>
  <c r="CQ23"/>
  <c r="CQ10"/>
  <c r="CQ92"/>
  <c r="CQ76"/>
  <c r="CQ57"/>
  <c r="CQ43"/>
  <c r="CP99"/>
  <c r="CP66"/>
  <c r="CP57"/>
  <c r="CP47"/>
  <c r="CP38"/>
  <c r="CO14"/>
  <c r="CO66"/>
  <c r="CO57"/>
  <c r="CO50"/>
  <c r="CN10"/>
  <c r="CN73"/>
  <c r="CN66"/>
  <c r="CN58"/>
  <c r="CN43"/>
  <c r="CN34"/>
  <c r="CM88"/>
  <c r="CM73"/>
  <c r="CM66"/>
  <c r="CM34"/>
  <c r="CL99"/>
  <c r="CL59"/>
  <c r="CK21"/>
  <c r="CK66"/>
  <c r="CK51"/>
  <c r="CJ85"/>
  <c r="CJ74"/>
  <c r="CJ66"/>
  <c r="CJ44"/>
  <c r="CJ34"/>
  <c r="CI21"/>
  <c r="CI17"/>
  <c r="CI66"/>
  <c r="CH66"/>
  <c r="CH50"/>
  <c r="CG23"/>
  <c r="CG10"/>
  <c r="CG92"/>
  <c r="CG82"/>
  <c r="CG51"/>
  <c r="CF76"/>
  <c r="CF63"/>
  <c r="CF55"/>
  <c r="CF44"/>
  <c r="CE23"/>
  <c r="CE10"/>
  <c r="CE82"/>
  <c r="CE70"/>
  <c r="CE57"/>
  <c r="CE34"/>
  <c r="CD82"/>
  <c r="CD63"/>
  <c r="CD50"/>
  <c r="CC23"/>
  <c r="CC82"/>
  <c r="CC66"/>
  <c r="CB23"/>
  <c r="CB10"/>
  <c r="CB6"/>
  <c r="CB51"/>
  <c r="CB34"/>
  <c r="CA14"/>
  <c r="CA34"/>
  <c r="BZ82"/>
  <c r="BZ34"/>
  <c r="BY6"/>
  <c r="BY82"/>
  <c r="BY63"/>
  <c r="BY50"/>
  <c r="BY28"/>
  <c r="BX14"/>
  <c r="BX76"/>
  <c r="BX57"/>
  <c r="BW21"/>
  <c r="BW6"/>
  <c r="BW66"/>
  <c r="BV26"/>
  <c r="BV10"/>
  <c r="BV40"/>
  <c r="BU21"/>
  <c r="BU10"/>
  <c r="BU92"/>
  <c r="BU73"/>
  <c r="BU54"/>
  <c r="BU34"/>
  <c r="BT62"/>
  <c r="BT34"/>
  <c r="G86" i="22"/>
  <c r="H89"/>
  <c r="H93"/>
  <c r="J129"/>
  <c r="E266"/>
  <c r="H275"/>
  <c r="N408"/>
  <c r="K413"/>
  <c r="F514"/>
  <c r="H732"/>
  <c r="F872"/>
  <c r="J1191"/>
  <c r="F1192"/>
  <c r="N1300"/>
  <c r="K1303"/>
  <c r="E1440"/>
  <c r="F1649"/>
  <c r="F1651"/>
  <c r="E1653"/>
  <c r="J1971"/>
  <c r="F2044"/>
  <c r="F2148"/>
  <c r="H2150"/>
  <c r="F2218"/>
  <c r="J2221"/>
  <c r="E2288"/>
  <c r="E2398"/>
  <c r="H2647"/>
  <c r="J2679"/>
  <c r="H2681"/>
  <c r="H2685"/>
  <c r="E2928"/>
  <c r="J2930"/>
  <c r="H3075"/>
  <c r="J3106"/>
  <c r="H3146"/>
  <c r="G3210"/>
  <c r="F3318"/>
  <c r="J3321"/>
  <c r="F3322"/>
  <c r="E3427"/>
  <c r="G3494"/>
  <c r="L3501"/>
  <c r="H124" i="23"/>
  <c r="H126"/>
  <c r="H128"/>
  <c r="H308"/>
  <c r="F778"/>
  <c r="E956"/>
  <c r="E989"/>
  <c r="H1001"/>
  <c r="F1207"/>
  <c r="J1456"/>
  <c r="H1493"/>
  <c r="E1494"/>
  <c r="K1498"/>
  <c r="H1503"/>
  <c r="E1962"/>
  <c r="E2000"/>
  <c r="H2142"/>
  <c r="H2150"/>
  <c r="F2214"/>
  <c r="J2358"/>
  <c r="J2359"/>
  <c r="F2362"/>
  <c r="J2393"/>
  <c r="J2610"/>
  <c r="E2753"/>
  <c r="E2826"/>
  <c r="H2828"/>
  <c r="E2897"/>
  <c r="E2898"/>
  <c r="H2900"/>
  <c r="J2935"/>
  <c r="H2938"/>
  <c r="H3151"/>
  <c r="F3508"/>
  <c r="H3510"/>
  <c r="F3511"/>
  <c r="F3514"/>
  <c r="H3554"/>
  <c r="J91" i="22"/>
  <c r="E123"/>
  <c r="E125"/>
  <c r="E127"/>
  <c r="H408"/>
  <c r="E409"/>
  <c r="F413"/>
  <c r="H516"/>
  <c r="N1189"/>
  <c r="H1192"/>
  <c r="H1198"/>
  <c r="J1298"/>
  <c r="L1298" s="1"/>
  <c r="F1369"/>
  <c r="F1440"/>
  <c r="F1543"/>
  <c r="E1972"/>
  <c r="N1975"/>
  <c r="H2044"/>
  <c r="F2219"/>
  <c r="J2223"/>
  <c r="E2256"/>
  <c r="E2608"/>
  <c r="H2614"/>
  <c r="J2644"/>
  <c r="E3319"/>
  <c r="H3322"/>
  <c r="N3324"/>
  <c r="J3499"/>
  <c r="G735" i="23"/>
  <c r="J773"/>
  <c r="H783"/>
  <c r="H784"/>
  <c r="E952"/>
  <c r="E953"/>
  <c r="E954"/>
  <c r="H962"/>
  <c r="H963"/>
  <c r="G1203"/>
  <c r="J1243"/>
  <c r="K1246"/>
  <c r="E1277"/>
  <c r="F1279"/>
  <c r="J1387"/>
  <c r="J1390"/>
  <c r="J1458"/>
  <c r="L1462"/>
  <c r="F1494"/>
  <c r="H1496"/>
  <c r="F1674"/>
  <c r="H1678"/>
  <c r="E1709"/>
  <c r="J1746"/>
  <c r="H1750"/>
  <c r="H1928"/>
  <c r="F2034"/>
  <c r="H2143"/>
  <c r="F2216"/>
  <c r="F2356"/>
  <c r="N2359"/>
  <c r="F2360"/>
  <c r="L2362"/>
  <c r="H2367"/>
  <c r="H2368"/>
  <c r="J2428"/>
  <c r="N2430"/>
  <c r="F2614"/>
  <c r="H2619"/>
  <c r="H2647"/>
  <c r="E2860"/>
  <c r="F2862"/>
  <c r="F2864"/>
  <c r="J2897"/>
  <c r="F2898"/>
  <c r="F2936"/>
  <c r="E3076"/>
  <c r="F3082"/>
  <c r="H3086"/>
  <c r="F3221"/>
  <c r="J3224"/>
  <c r="J3510"/>
  <c r="J3511"/>
  <c r="F3512"/>
  <c r="H3519"/>
  <c r="F3544"/>
  <c r="J3546"/>
  <c r="L3550"/>
  <c r="F409" i="22"/>
  <c r="N729"/>
  <c r="E1190"/>
  <c r="K1194"/>
  <c r="J1437"/>
  <c r="E1970"/>
  <c r="J1972"/>
  <c r="H1975"/>
  <c r="E2217"/>
  <c r="N2220"/>
  <c r="H2223"/>
  <c r="J3319"/>
  <c r="F3320"/>
  <c r="K3324"/>
  <c r="E125" i="23"/>
  <c r="E127"/>
  <c r="F304"/>
  <c r="G915"/>
  <c r="F952"/>
  <c r="F953"/>
  <c r="H954"/>
  <c r="E955"/>
  <c r="K958"/>
  <c r="F990"/>
  <c r="G1239"/>
  <c r="E1460"/>
  <c r="J2143"/>
  <c r="H2146"/>
  <c r="J2356"/>
  <c r="F2357"/>
  <c r="E2358"/>
  <c r="E2359"/>
  <c r="H2360"/>
  <c r="J2362"/>
  <c r="J2430"/>
  <c r="J2432"/>
  <c r="L3262"/>
  <c r="L3514"/>
  <c r="E3547"/>
  <c r="K3550"/>
  <c r="N3000" i="22"/>
  <c r="K2902" i="23"/>
  <c r="CC7" i="25"/>
  <c r="BX7"/>
  <c r="CA7"/>
  <c r="CK7"/>
  <c r="BX4"/>
  <c r="BY4"/>
  <c r="CD4"/>
  <c r="CG4"/>
  <c r="BZ4"/>
  <c r="CE4"/>
  <c r="CF4"/>
  <c r="CH4"/>
  <c r="CQ4"/>
  <c r="DO4"/>
  <c r="DN4"/>
  <c r="DL4"/>
  <c r="BU102"/>
  <c r="BV102"/>
  <c r="CB102"/>
  <c r="CJ102"/>
  <c r="CK102"/>
  <c r="CL102"/>
  <c r="DN102"/>
  <c r="BT95"/>
  <c r="CC95"/>
  <c r="CG95"/>
  <c r="CH95"/>
  <c r="CI95"/>
  <c r="CK95"/>
  <c r="DO95"/>
  <c r="CH91"/>
  <c r="CF91"/>
  <c r="CG91"/>
  <c r="CM91"/>
  <c r="CP91"/>
  <c r="BY72"/>
  <c r="CC72"/>
  <c r="CD72"/>
  <c r="CI72"/>
  <c r="CO72"/>
  <c r="DO72"/>
  <c r="DL72"/>
  <c r="BW42"/>
  <c r="CE42"/>
  <c r="CG42"/>
  <c r="BT42"/>
  <c r="BZ42"/>
  <c r="CB42"/>
  <c r="CK42"/>
  <c r="CL42"/>
  <c r="CN42"/>
  <c r="CO42"/>
  <c r="DO42"/>
  <c r="BV38"/>
  <c r="CB38"/>
  <c r="CE38"/>
  <c r="CG38"/>
  <c r="CN38"/>
  <c r="DD38"/>
  <c r="DO38"/>
  <c r="DM38"/>
  <c r="DK38"/>
  <c r="CC31"/>
  <c r="CH31"/>
  <c r="BT31"/>
  <c r="CM31"/>
  <c r="CN31"/>
  <c r="CP31"/>
  <c r="DD31"/>
  <c r="DO31"/>
  <c r="DM31"/>
  <c r="DL31"/>
  <c r="CL27"/>
  <c r="CO27"/>
  <c r="CQ27"/>
  <c r="BX24"/>
  <c r="CB24"/>
  <c r="CC24"/>
  <c r="CI24"/>
  <c r="CJ24"/>
  <c r="CO24"/>
  <c r="DN24"/>
  <c r="DL24"/>
  <c r="DK24"/>
  <c r="BZ21"/>
  <c r="CD21"/>
  <c r="BY21"/>
  <c r="CE21"/>
  <c r="CH21"/>
  <c r="CN21"/>
  <c r="CP21"/>
  <c r="BT17"/>
  <c r="BY17"/>
  <c r="CE17"/>
  <c r="CH17"/>
  <c r="BU17"/>
  <c r="BZ17"/>
  <c r="CD17"/>
  <c r="CG17"/>
  <c r="CK17"/>
  <c r="CN17"/>
  <c r="CF88"/>
  <c r="CG88"/>
  <c r="BT88"/>
  <c r="BV88"/>
  <c r="CA88"/>
  <c r="CH88"/>
  <c r="CL88"/>
  <c r="CN88"/>
  <c r="CQ88"/>
  <c r="BV58"/>
  <c r="CA58"/>
  <c r="CB58"/>
  <c r="CF58"/>
  <c r="CG58"/>
  <c r="BY58"/>
  <c r="CD58"/>
  <c r="CH58"/>
  <c r="CI58"/>
  <c r="CK58"/>
  <c r="CL58"/>
  <c r="CQ58"/>
  <c r="BZ54"/>
  <c r="CI54"/>
  <c r="BW54"/>
  <c r="BX54"/>
  <c r="CA54"/>
  <c r="CC54"/>
  <c r="CG54"/>
  <c r="CJ54"/>
  <c r="CM54"/>
  <c r="CP54"/>
  <c r="DN54"/>
  <c r="DL54"/>
  <c r="CB47"/>
  <c r="CH47"/>
  <c r="CI47"/>
  <c r="CF43"/>
  <c r="BY43"/>
  <c r="CD43"/>
  <c r="CH43"/>
  <c r="DD43"/>
  <c r="DM43"/>
  <c r="DK43"/>
  <c r="H3506" i="22"/>
  <c r="F130" i="23"/>
  <c r="L130"/>
  <c r="F135"/>
  <c r="H713"/>
  <c r="K886"/>
  <c r="H1611"/>
  <c r="H1613"/>
  <c r="F52" i="22"/>
  <c r="J55"/>
  <c r="J88"/>
  <c r="H302"/>
  <c r="E304"/>
  <c r="J408"/>
  <c r="H409"/>
  <c r="F410"/>
  <c r="F411"/>
  <c r="H417"/>
  <c r="J513"/>
  <c r="H515"/>
  <c r="F517"/>
  <c r="E552"/>
  <c r="N584"/>
  <c r="F588"/>
  <c r="E622"/>
  <c r="F624"/>
  <c r="H701"/>
  <c r="J726"/>
  <c r="H730"/>
  <c r="F904"/>
  <c r="L910"/>
  <c r="J1014"/>
  <c r="N1087"/>
  <c r="F1152"/>
  <c r="H1164"/>
  <c r="J1297"/>
  <c r="E1365"/>
  <c r="J1436"/>
  <c r="H1438"/>
  <c r="N1442"/>
  <c r="F1472"/>
  <c r="E1473"/>
  <c r="E1474"/>
  <c r="L1478"/>
  <c r="H1584"/>
  <c r="G1613"/>
  <c r="J1791"/>
  <c r="H1837"/>
  <c r="H2041"/>
  <c r="G2110"/>
  <c r="H2121"/>
  <c r="J2217"/>
  <c r="J2218"/>
  <c r="H2219"/>
  <c r="E2220"/>
  <c r="H2221"/>
  <c r="N2223"/>
  <c r="K2226"/>
  <c r="G2323"/>
  <c r="F2539"/>
  <c r="E2540"/>
  <c r="H2541"/>
  <c r="N2543"/>
  <c r="E2574"/>
  <c r="N2578"/>
  <c r="K2581"/>
  <c r="F2608"/>
  <c r="E2611"/>
  <c r="H2612"/>
  <c r="N2614"/>
  <c r="E2679"/>
  <c r="E2680"/>
  <c r="H2682"/>
  <c r="F2683"/>
  <c r="E3070"/>
  <c r="J3425"/>
  <c r="H3430"/>
  <c r="E3495"/>
  <c r="E3496"/>
  <c r="E3497"/>
  <c r="J3501"/>
  <c r="J124" i="23"/>
  <c r="N124"/>
  <c r="F125"/>
  <c r="J126"/>
  <c r="N126"/>
  <c r="F127"/>
  <c r="J128"/>
  <c r="N128"/>
  <c r="K130"/>
  <c r="H137"/>
  <c r="E160"/>
  <c r="F166"/>
  <c r="J232"/>
  <c r="F235"/>
  <c r="K238"/>
  <c r="H449"/>
  <c r="E520"/>
  <c r="E521"/>
  <c r="E522"/>
  <c r="E523"/>
  <c r="E524"/>
  <c r="L526"/>
  <c r="N598"/>
  <c r="G627"/>
  <c r="E629"/>
  <c r="L742"/>
  <c r="J809"/>
  <c r="E810"/>
  <c r="K814"/>
  <c r="E882"/>
  <c r="J886"/>
  <c r="H956"/>
  <c r="L958"/>
  <c r="J990"/>
  <c r="F994"/>
  <c r="H999"/>
  <c r="J1205"/>
  <c r="K1210"/>
  <c r="F1242"/>
  <c r="F1243"/>
  <c r="J1246"/>
  <c r="H1250"/>
  <c r="J1278"/>
  <c r="E1313"/>
  <c r="J1316"/>
  <c r="H1359"/>
  <c r="F1388"/>
  <c r="H1394"/>
  <c r="E1565"/>
  <c r="E1566"/>
  <c r="H1568"/>
  <c r="L1606"/>
  <c r="F1672"/>
  <c r="J1675"/>
  <c r="F1678"/>
  <c r="H1854"/>
  <c r="H1855"/>
  <c r="H1856"/>
  <c r="F1888"/>
  <c r="H1890"/>
  <c r="F1892"/>
  <c r="H1899"/>
  <c r="K2074"/>
  <c r="F2141"/>
  <c r="H2144"/>
  <c r="E2213"/>
  <c r="E2215"/>
  <c r="L2218"/>
  <c r="F2284"/>
  <c r="F2285"/>
  <c r="H2286"/>
  <c r="J2287"/>
  <c r="N2287"/>
  <c r="F2288"/>
  <c r="E2356"/>
  <c r="E2357"/>
  <c r="F2358"/>
  <c r="H2359"/>
  <c r="E2360"/>
  <c r="F2431"/>
  <c r="F2470"/>
  <c r="E2646"/>
  <c r="H2650"/>
  <c r="F2717"/>
  <c r="E2719"/>
  <c r="J2753"/>
  <c r="J2754"/>
  <c r="F2755"/>
  <c r="K2758"/>
  <c r="H2763"/>
  <c r="L2758"/>
  <c r="J2826"/>
  <c r="E2933"/>
  <c r="J2938"/>
  <c r="E3004"/>
  <c r="E3005"/>
  <c r="F3006"/>
  <c r="E3007"/>
  <c r="H3008"/>
  <c r="K3010"/>
  <c r="J3041"/>
  <c r="H3043"/>
  <c r="H3050"/>
  <c r="F3076"/>
  <c r="F3077"/>
  <c r="H3078"/>
  <c r="J3079"/>
  <c r="N3079"/>
  <c r="F3080"/>
  <c r="J3082"/>
  <c r="H3087"/>
  <c r="J3112"/>
  <c r="J3154"/>
  <c r="F3185"/>
  <c r="F3187"/>
  <c r="E3222"/>
  <c r="K3226"/>
  <c r="E3294"/>
  <c r="F3331"/>
  <c r="G3435"/>
  <c r="E3437"/>
  <c r="N3078"/>
  <c r="BE102" i="25"/>
  <c r="BE27"/>
  <c r="DE65"/>
  <c r="DE7"/>
  <c r="DF102"/>
  <c r="DF95"/>
  <c r="DF42"/>
  <c r="DF38"/>
  <c r="DF4"/>
  <c r="DG91"/>
  <c r="DG72"/>
  <c r="DG31"/>
  <c r="DH91"/>
  <c r="DH4"/>
  <c r="DI4"/>
  <c r="DJ95"/>
  <c r="DJ70"/>
  <c r="DJ13"/>
  <c r="DJ4"/>
  <c r="DK100"/>
  <c r="DK74"/>
  <c r="DK63"/>
  <c r="DK42"/>
  <c r="DK27"/>
  <c r="DK4"/>
  <c r="DL95"/>
  <c r="DL74"/>
  <c r="DM72"/>
  <c r="DM40"/>
  <c r="DM7"/>
  <c r="DN91"/>
  <c r="DN70"/>
  <c r="DN27"/>
  <c r="DO91"/>
  <c r="DO27"/>
  <c r="DD63"/>
  <c r="DD36"/>
  <c r="DD27"/>
  <c r="CP7"/>
  <c r="CP72"/>
  <c r="CO7"/>
  <c r="CO91"/>
  <c r="CN102"/>
  <c r="CN95"/>
  <c r="CN27"/>
  <c r="CM63"/>
  <c r="CM38"/>
  <c r="CM27"/>
  <c r="CL38"/>
  <c r="CK70"/>
  <c r="CK38"/>
  <c r="CI42"/>
  <c r="CD95"/>
  <c r="CD38"/>
  <c r="CD27"/>
  <c r="CB4"/>
  <c r="CB72"/>
  <c r="CA68"/>
  <c r="BY102"/>
  <c r="BY91"/>
  <c r="BY74"/>
  <c r="BY31"/>
  <c r="BW102"/>
  <c r="BW70"/>
  <c r="BW38"/>
  <c r="BU38"/>
  <c r="BX13"/>
  <c r="BZ13"/>
  <c r="CA13"/>
  <c r="CB13"/>
  <c r="CD13"/>
  <c r="CG13"/>
  <c r="BT13"/>
  <c r="CE13"/>
  <c r="CH13"/>
  <c r="CL13"/>
  <c r="CM13"/>
  <c r="CO13"/>
  <c r="DD13"/>
  <c r="DN13"/>
  <c r="DL13"/>
  <c r="DK13"/>
  <c r="DE9"/>
  <c r="BZ9"/>
  <c r="BX74"/>
  <c r="BZ74"/>
  <c r="CG74"/>
  <c r="BT74"/>
  <c r="BW74"/>
  <c r="CA74"/>
  <c r="CB74"/>
  <c r="CF74"/>
  <c r="CH74"/>
  <c r="CK74"/>
  <c r="CN74"/>
  <c r="CQ74"/>
  <c r="DN74"/>
  <c r="CA70"/>
  <c r="CB70"/>
  <c r="CH70"/>
  <c r="BU70"/>
  <c r="BV70"/>
  <c r="BX70"/>
  <c r="CG70"/>
  <c r="CN70"/>
  <c r="CQ70"/>
  <c r="DD70"/>
  <c r="CC63"/>
  <c r="BT63"/>
  <c r="CN63"/>
  <c r="CO63"/>
  <c r="DO63"/>
  <c r="CM59"/>
  <c r="CP59"/>
  <c r="DN59"/>
  <c r="DL59"/>
  <c r="BY40"/>
  <c r="CC40"/>
  <c r="CD40"/>
  <c r="CH40"/>
  <c r="CI40"/>
  <c r="CA40"/>
  <c r="CM40"/>
  <c r="CP40"/>
  <c r="CQ40"/>
  <c r="DN40"/>
  <c r="DL40"/>
  <c r="DN33"/>
  <c r="DK33"/>
  <c r="J1013" i="22"/>
  <c r="H1014"/>
  <c r="H171" i="23"/>
  <c r="H1107"/>
  <c r="H1109"/>
  <c r="H1431"/>
  <c r="K1570"/>
  <c r="H1575"/>
  <c r="H1576"/>
  <c r="N3007"/>
  <c r="F3008"/>
  <c r="L3010"/>
  <c r="N58" i="22"/>
  <c r="H58"/>
  <c r="H160"/>
  <c r="G264"/>
  <c r="G299"/>
  <c r="J337"/>
  <c r="E338"/>
  <c r="J375"/>
  <c r="H411"/>
  <c r="L413"/>
  <c r="H418"/>
  <c r="H555"/>
  <c r="H561"/>
  <c r="J584"/>
  <c r="N590"/>
  <c r="K593"/>
  <c r="J622"/>
  <c r="H692"/>
  <c r="N697"/>
  <c r="H702"/>
  <c r="H906"/>
  <c r="K910"/>
  <c r="H915"/>
  <c r="N1016"/>
  <c r="H1022"/>
  <c r="K1087"/>
  <c r="E1120"/>
  <c r="N1158"/>
  <c r="E1439"/>
  <c r="H1473"/>
  <c r="H1474"/>
  <c r="E1475"/>
  <c r="H1478"/>
  <c r="H1544"/>
  <c r="J1687"/>
  <c r="N1828"/>
  <c r="N1833"/>
  <c r="H1838"/>
  <c r="E2005"/>
  <c r="E2007"/>
  <c r="N2010"/>
  <c r="F2111"/>
  <c r="E2113"/>
  <c r="K2117"/>
  <c r="H2122"/>
  <c r="J2574"/>
  <c r="E2609"/>
  <c r="H2611"/>
  <c r="J2612"/>
  <c r="J2614"/>
  <c r="F2679"/>
  <c r="F2680"/>
  <c r="H2683"/>
  <c r="N2685"/>
  <c r="E2966"/>
  <c r="J3070"/>
  <c r="E3072"/>
  <c r="F3426"/>
  <c r="H3428"/>
  <c r="F3495"/>
  <c r="F3496"/>
  <c r="H3497"/>
  <c r="F3498"/>
  <c r="F3501"/>
  <c r="E124" i="23"/>
  <c r="H125"/>
  <c r="E126"/>
  <c r="H127"/>
  <c r="E128"/>
  <c r="J130"/>
  <c r="K133"/>
  <c r="H135"/>
  <c r="F137"/>
  <c r="J160"/>
  <c r="E161"/>
  <c r="E162"/>
  <c r="L166"/>
  <c r="H233"/>
  <c r="H235"/>
  <c r="E236"/>
  <c r="J520"/>
  <c r="F521"/>
  <c r="F522"/>
  <c r="H523"/>
  <c r="F524"/>
  <c r="J526"/>
  <c r="F596"/>
  <c r="L634"/>
  <c r="J810"/>
  <c r="F811"/>
  <c r="J814"/>
  <c r="J884"/>
  <c r="G987"/>
  <c r="H1100"/>
  <c r="F1206"/>
  <c r="F1210"/>
  <c r="G1275"/>
  <c r="G1311"/>
  <c r="J1313"/>
  <c r="E1314"/>
  <c r="J1318"/>
  <c r="J1385"/>
  <c r="N1386"/>
  <c r="K1390"/>
  <c r="H1565"/>
  <c r="F1566"/>
  <c r="H1577"/>
  <c r="J1672"/>
  <c r="E1673"/>
  <c r="H1676"/>
  <c r="J1710"/>
  <c r="F1852"/>
  <c r="J1855"/>
  <c r="J1856"/>
  <c r="K1858"/>
  <c r="J2033"/>
  <c r="F2035"/>
  <c r="F2142"/>
  <c r="J2429"/>
  <c r="F2722"/>
  <c r="F3004"/>
  <c r="F3005"/>
  <c r="H3006"/>
  <c r="F3007"/>
  <c r="J3008"/>
  <c r="H3010"/>
  <c r="H3014"/>
  <c r="J3046"/>
  <c r="F3150"/>
  <c r="E3152"/>
  <c r="J3220"/>
  <c r="J3222"/>
  <c r="E3223"/>
  <c r="F3226"/>
  <c r="BE91" i="25"/>
  <c r="BE65"/>
  <c r="DE102"/>
  <c r="DE95"/>
  <c r="DE72"/>
  <c r="DE42"/>
  <c r="DE4"/>
  <c r="DF31"/>
  <c r="DH42"/>
  <c r="DH38"/>
  <c r="DH31"/>
  <c r="DI95"/>
  <c r="DI72"/>
  <c r="DJ91"/>
  <c r="DJ72"/>
  <c r="DJ42"/>
  <c r="DJ38"/>
  <c r="DJ31"/>
  <c r="DK95"/>
  <c r="DL68"/>
  <c r="DL38"/>
  <c r="DL27"/>
  <c r="DM102"/>
  <c r="DM95"/>
  <c r="DN72"/>
  <c r="DN38"/>
  <c r="DO102"/>
  <c r="DO7"/>
  <c r="DD91"/>
  <c r="CQ7"/>
  <c r="CQ102"/>
  <c r="CQ95"/>
  <c r="CQ42"/>
  <c r="CP102"/>
  <c r="CP42"/>
  <c r="CO102"/>
  <c r="CO38"/>
  <c r="CN4"/>
  <c r="CM102"/>
  <c r="CM72"/>
  <c r="CL91"/>
  <c r="CL31"/>
  <c r="CK72"/>
  <c r="CK27"/>
  <c r="CJ95"/>
  <c r="CJ38"/>
  <c r="CI102"/>
  <c r="CI31"/>
  <c r="CH102"/>
  <c r="CH38"/>
  <c r="CG72"/>
  <c r="CF102"/>
  <c r="CF38"/>
  <c r="CF27"/>
  <c r="CE102"/>
  <c r="CD42"/>
  <c r="CC102"/>
  <c r="CC38"/>
  <c r="CB95"/>
  <c r="CB31"/>
  <c r="CA102"/>
  <c r="CA72"/>
  <c r="CA38"/>
  <c r="BX38"/>
  <c r="BV72"/>
  <c r="BU26"/>
  <c r="CG26"/>
  <c r="BT26"/>
  <c r="BU19"/>
  <c r="CG19"/>
  <c r="BT19"/>
  <c r="CL19"/>
  <c r="CM19"/>
  <c r="DD19"/>
  <c r="BV14"/>
  <c r="CC14"/>
  <c r="BW14"/>
  <c r="CF14"/>
  <c r="CI14"/>
  <c r="CP14"/>
  <c r="BT90"/>
  <c r="BU90"/>
  <c r="CB90"/>
  <c r="CE90"/>
  <c r="BY90"/>
  <c r="CD90"/>
  <c r="CO90"/>
  <c r="DD90"/>
  <c r="DO90"/>
  <c r="DM90"/>
  <c r="DL90"/>
  <c r="BW86"/>
  <c r="BU86"/>
  <c r="BZ86"/>
  <c r="CC86"/>
  <c r="CE86"/>
  <c r="CG86"/>
  <c r="CI86"/>
  <c r="CJ86"/>
  <c r="CO86"/>
  <c r="CP86"/>
  <c r="DM86"/>
  <c r="BT79"/>
  <c r="CB79"/>
  <c r="CH79"/>
  <c r="CL79"/>
  <c r="CM79"/>
  <c r="DM79"/>
  <c r="BY75"/>
  <c r="CD75"/>
  <c r="DD75"/>
  <c r="BV56"/>
  <c r="BT56"/>
  <c r="DK56"/>
  <c r="H1084" i="22"/>
  <c r="G441"/>
  <c r="G548"/>
  <c r="J551"/>
  <c r="H553"/>
  <c r="F623"/>
  <c r="J1011"/>
  <c r="E1013"/>
  <c r="G1293"/>
  <c r="J1473"/>
  <c r="J1474"/>
  <c r="J1475"/>
  <c r="G1577"/>
  <c r="H2007"/>
  <c r="G2145"/>
  <c r="G2642"/>
  <c r="G2891"/>
  <c r="F2894"/>
  <c r="J3495"/>
  <c r="J3496"/>
  <c r="J3497"/>
  <c r="H3498"/>
  <c r="H3499"/>
  <c r="H3505"/>
  <c r="G123" i="23"/>
  <c r="F124"/>
  <c r="J125"/>
  <c r="N125"/>
  <c r="F126"/>
  <c r="J127"/>
  <c r="N127"/>
  <c r="F128"/>
  <c r="H130"/>
  <c r="N130"/>
  <c r="H134"/>
  <c r="J161"/>
  <c r="F162"/>
  <c r="F163"/>
  <c r="H164"/>
  <c r="H170"/>
  <c r="G267"/>
  <c r="J881"/>
  <c r="E1096"/>
  <c r="J1206"/>
  <c r="H1215"/>
  <c r="J1565"/>
  <c r="J1566"/>
  <c r="G2175"/>
  <c r="J2716"/>
  <c r="H2718"/>
  <c r="J2720"/>
  <c r="H2727"/>
  <c r="N2753"/>
  <c r="E2754"/>
  <c r="H2756"/>
  <c r="E2825"/>
  <c r="K2830"/>
  <c r="E2932"/>
  <c r="F2934"/>
  <c r="H2935"/>
  <c r="E2936"/>
  <c r="J3004"/>
  <c r="J3005"/>
  <c r="J3006"/>
  <c r="J3007"/>
  <c r="F3010"/>
  <c r="H3015"/>
  <c r="J3042"/>
  <c r="J3044"/>
  <c r="E3186"/>
  <c r="H3223"/>
  <c r="E3224"/>
  <c r="H3230"/>
  <c r="G3327"/>
  <c r="G3399"/>
  <c r="E3436"/>
  <c r="F3438"/>
  <c r="G3438" s="1"/>
  <c r="J3442"/>
  <c r="BE72" i="25"/>
  <c r="BE42"/>
  <c r="BE31"/>
  <c r="DE91"/>
  <c r="DE38"/>
  <c r="DE31"/>
  <c r="DF91"/>
  <c r="DF72"/>
  <c r="DG27"/>
  <c r="DG7"/>
  <c r="DH102"/>
  <c r="DH95"/>
  <c r="DI102"/>
  <c r="DI91"/>
  <c r="DI59"/>
  <c r="DI42"/>
  <c r="DI31"/>
  <c r="DJ33"/>
  <c r="DJ7"/>
  <c r="DK102"/>
  <c r="DK72"/>
  <c r="DK59"/>
  <c r="DK40"/>
  <c r="DK31"/>
  <c r="DL91"/>
  <c r="DL70"/>
  <c r="DL63"/>
  <c r="DM74"/>
  <c r="DM42"/>
  <c r="DM13"/>
  <c r="DN31"/>
  <c r="DO40"/>
  <c r="DO33"/>
  <c r="DD7"/>
  <c r="DD102"/>
  <c r="CQ91"/>
  <c r="CQ31"/>
  <c r="CP13"/>
  <c r="CP4"/>
  <c r="CP95"/>
  <c r="CP74"/>
  <c r="CP68"/>
  <c r="CO95"/>
  <c r="CO40"/>
  <c r="CO31"/>
  <c r="CN91"/>
  <c r="CN40"/>
  <c r="CN33"/>
  <c r="CM7"/>
  <c r="CM95"/>
  <c r="CM42"/>
  <c r="CL7"/>
  <c r="CL95"/>
  <c r="CL70"/>
  <c r="CK91"/>
  <c r="CK63"/>
  <c r="CK31"/>
  <c r="CJ7"/>
  <c r="CJ31"/>
  <c r="CI74"/>
  <c r="CH72"/>
  <c r="CH42"/>
  <c r="CH27"/>
  <c r="CG63"/>
  <c r="CG40"/>
  <c r="CG27"/>
  <c r="CF42"/>
  <c r="CD102"/>
  <c r="CD91"/>
  <c r="CD74"/>
  <c r="CD31"/>
  <c r="CC9"/>
  <c r="CC74"/>
  <c r="CC42"/>
  <c r="CA42"/>
  <c r="BZ102"/>
  <c r="BZ70"/>
  <c r="BZ38"/>
  <c r="BY95"/>
  <c r="BY38"/>
  <c r="BY27"/>
  <c r="BT102"/>
  <c r="CL92"/>
  <c r="CK22"/>
  <c r="CK82"/>
  <c r="CK67"/>
  <c r="CK50"/>
  <c r="CK35"/>
  <c r="CJ18"/>
  <c r="CJ10"/>
  <c r="CJ60"/>
  <c r="CI6"/>
  <c r="CH35"/>
  <c r="CH28"/>
  <c r="CG22"/>
  <c r="CG6"/>
  <c r="CG99"/>
  <c r="CG60"/>
  <c r="CF22"/>
  <c r="CF82"/>
  <c r="CE50"/>
  <c r="CD6"/>
  <c r="CC18"/>
  <c r="CC10"/>
  <c r="CC99"/>
  <c r="CB18"/>
  <c r="BY10"/>
  <c r="BX18"/>
  <c r="BX82"/>
  <c r="BV18"/>
  <c r="BV6"/>
  <c r="BV32"/>
  <c r="BU6"/>
  <c r="BU57"/>
  <c r="CZ18" i="15"/>
  <c r="CY16" i="19" s="1"/>
  <c r="CZ33" i="15"/>
  <c r="CY31" i="19" s="1"/>
  <c r="CZ14" i="15"/>
  <c r="CY12" i="19" s="1"/>
  <c r="CZ13" i="15"/>
  <c r="CZ29"/>
  <c r="CY27" i="19" s="1"/>
  <c r="CZ45" i="15"/>
  <c r="CY43" i="19" s="1"/>
  <c r="CZ12" i="15"/>
  <c r="CY10" i="19" s="1"/>
  <c r="CZ17" i="15"/>
  <c r="CY15" i="19" s="1"/>
  <c r="CZ25" i="15"/>
  <c r="CY23" i="19" s="1"/>
  <c r="CZ41" i="15"/>
  <c r="CY39" i="19" s="1"/>
  <c r="CZ11" i="15"/>
  <c r="CZ21"/>
  <c r="CY19" i="19" s="1"/>
  <c r="CZ37" i="15"/>
  <c r="CY35" i="19" s="1"/>
  <c r="CI106" i="15"/>
  <c r="CH104" i="19" s="1"/>
  <c r="CI10" i="15"/>
  <c r="CI12"/>
  <c r="CH10" i="19" s="1"/>
  <c r="CI16" i="15"/>
  <c r="CH14" i="19" s="1"/>
  <c r="CI20" i="15"/>
  <c r="CH18" i="19" s="1"/>
  <c r="CI24" i="15"/>
  <c r="CH22" i="19" s="1"/>
  <c r="CI28" i="15"/>
  <c r="CH26" i="19" s="1"/>
  <c r="CI32" i="15"/>
  <c r="CH30" i="19" s="1"/>
  <c r="CI36" i="15"/>
  <c r="CH34" i="19" s="1"/>
  <c r="CI40" i="15"/>
  <c r="CH38" i="19" s="1"/>
  <c r="CI44" i="15"/>
  <c r="CH42" i="19" s="1"/>
  <c r="CI48" i="15"/>
  <c r="CH46" i="19" s="1"/>
  <c r="CI52" i="15"/>
  <c r="CH50" i="19" s="1"/>
  <c r="CI56" i="15"/>
  <c r="CH54" i="19" s="1"/>
  <c r="CI60" i="15"/>
  <c r="CH58" i="19" s="1"/>
  <c r="CI64" i="15"/>
  <c r="CH62" i="19" s="1"/>
  <c r="CI68" i="15"/>
  <c r="CH66" i="19" s="1"/>
  <c r="CI72" i="15"/>
  <c r="CH70" i="19" s="1"/>
  <c r="CI76" i="15"/>
  <c r="CH74" i="19" s="1"/>
  <c r="CI80" i="15"/>
  <c r="CH78" i="19" s="1"/>
  <c r="CI84" i="15"/>
  <c r="CH82" i="19" s="1"/>
  <c r="CI88" i="15"/>
  <c r="CH86" i="19" s="1"/>
  <c r="CI92" i="15"/>
  <c r="CH90" i="19" s="1"/>
  <c r="CI96" i="15"/>
  <c r="CH94" i="19" s="1"/>
  <c r="CI100" i="15"/>
  <c r="CH98" i="19" s="1"/>
  <c r="CI104" i="15"/>
  <c r="CH102" i="19" s="1"/>
  <c r="CI11" i="15"/>
  <c r="CI15"/>
  <c r="CH13" i="19" s="1"/>
  <c r="CI19" i="15"/>
  <c r="CH17" i="19" s="1"/>
  <c r="CI23" i="15"/>
  <c r="CH21" i="19" s="1"/>
  <c r="CI27" i="15"/>
  <c r="CH25" i="19" s="1"/>
  <c r="CI31" i="15"/>
  <c r="CH29" i="19" s="1"/>
  <c r="CI35" i="15"/>
  <c r="CH33" i="19" s="1"/>
  <c r="CI39" i="15"/>
  <c r="CH37" i="19" s="1"/>
  <c r="CI43" i="15"/>
  <c r="CH41" i="19" s="1"/>
  <c r="CI47" i="15"/>
  <c r="CH45" i="19" s="1"/>
  <c r="CI51" i="15"/>
  <c r="CH49" i="19" s="1"/>
  <c r="CI55" i="15"/>
  <c r="CH53" i="19" s="1"/>
  <c r="CI59" i="15"/>
  <c r="CH57" i="19" s="1"/>
  <c r="CI63" i="15"/>
  <c r="CH61" i="19" s="1"/>
  <c r="CI67" i="15"/>
  <c r="CH65" i="19" s="1"/>
  <c r="CI71" i="15"/>
  <c r="CH69" i="19" s="1"/>
  <c r="CI75" i="15"/>
  <c r="CH73" i="19" s="1"/>
  <c r="CI79" i="15"/>
  <c r="CH77" i="19" s="1"/>
  <c r="CI83" i="15"/>
  <c r="CH81" i="19" s="1"/>
  <c r="CI87" i="15"/>
  <c r="CH85" i="19" s="1"/>
  <c r="CI91" i="15"/>
  <c r="CH89" i="19" s="1"/>
  <c r="CI95" i="15"/>
  <c r="CH93" i="19" s="1"/>
  <c r="CI99" i="15"/>
  <c r="CH97" i="19" s="1"/>
  <c r="CI103" i="15"/>
  <c r="CH101" i="19" s="1"/>
  <c r="CI14" i="15"/>
  <c r="CH12" i="19" s="1"/>
  <c r="CI18" i="15"/>
  <c r="CH16" i="19" s="1"/>
  <c r="CI22" i="15"/>
  <c r="CH20" i="19" s="1"/>
  <c r="CI26" i="15"/>
  <c r="CH24" i="19" s="1"/>
  <c r="CI30" i="15"/>
  <c r="CH28" i="19" s="1"/>
  <c r="CI34" i="15"/>
  <c r="CH32" i="19" s="1"/>
  <c r="CI38" i="15"/>
  <c r="CH36" i="19" s="1"/>
  <c r="CI42" i="15"/>
  <c r="CH40" i="19" s="1"/>
  <c r="CI46" i="15"/>
  <c r="CH44" i="19" s="1"/>
  <c r="CI50" i="15"/>
  <c r="CH48" i="19" s="1"/>
  <c r="CI54" i="15"/>
  <c r="CH52" i="19" s="1"/>
  <c r="CI58" i="15"/>
  <c r="CH56" i="19" s="1"/>
  <c r="CI62" i="15"/>
  <c r="CH60" i="19" s="1"/>
  <c r="CI66" i="15"/>
  <c r="CH64" i="19" s="1"/>
  <c r="CI70" i="15"/>
  <c r="CH68" i="19" s="1"/>
  <c r="CI74" i="15"/>
  <c r="CH72" i="19" s="1"/>
  <c r="CI78" i="15"/>
  <c r="CH76" i="19" s="1"/>
  <c r="CI82" i="15"/>
  <c r="CH80" i="19" s="1"/>
  <c r="CI86" i="15"/>
  <c r="CH84" i="19" s="1"/>
  <c r="CI90" i="15"/>
  <c r="CH88" i="19" s="1"/>
  <c r="CI94" i="15"/>
  <c r="CH92" i="19" s="1"/>
  <c r="CI98" i="15"/>
  <c r="CH96" i="19" s="1"/>
  <c r="CI102" i="15"/>
  <c r="CH100" i="19" s="1"/>
  <c r="CI9" i="15"/>
  <c r="CI107"/>
  <c r="CH105" i="19" s="1"/>
  <c r="CI108" i="15"/>
  <c r="CH106" i="19" s="1"/>
  <c r="CI13" i="15"/>
  <c r="CH11" i="19" s="1"/>
  <c r="CI17" i="15"/>
  <c r="CH15" i="19" s="1"/>
  <c r="CI21" i="15"/>
  <c r="CH19" i="19" s="1"/>
  <c r="CI25" i="15"/>
  <c r="CH23" i="19" s="1"/>
  <c r="CI29" i="15"/>
  <c r="CH27" i="19" s="1"/>
  <c r="CI33" i="15"/>
  <c r="CH31" i="19" s="1"/>
  <c r="CI37" i="15"/>
  <c r="CH35" i="19" s="1"/>
  <c r="CI41" i="15"/>
  <c r="CH39" i="19" s="1"/>
  <c r="CI45" i="15"/>
  <c r="CH43" i="19" s="1"/>
  <c r="CI49" i="15"/>
  <c r="CH47" i="19" s="1"/>
  <c r="CI53" i="15"/>
  <c r="CH51" i="19" s="1"/>
  <c r="CI57" i="15"/>
  <c r="CH55" i="19" s="1"/>
  <c r="CI61" i="15"/>
  <c r="CH59" i="19" s="1"/>
  <c r="CI65" i="15"/>
  <c r="CH63" i="19" s="1"/>
  <c r="CI69" i="15"/>
  <c r="CH67" i="19" s="1"/>
  <c r="CI73" i="15"/>
  <c r="CH71" i="19" s="1"/>
  <c r="CI77" i="15"/>
  <c r="CH75" i="19" s="1"/>
  <c r="CI81" i="15"/>
  <c r="CH79" i="19" s="1"/>
  <c r="CI85" i="15"/>
  <c r="CH83" i="19" s="1"/>
  <c r="CI89" i="15"/>
  <c r="CH87" i="19" s="1"/>
  <c r="CI93" i="15"/>
  <c r="CH91" i="19" s="1"/>
  <c r="CI97" i="15"/>
  <c r="CH95" i="19" s="1"/>
  <c r="CI101" i="15"/>
  <c r="CH99" i="19" s="1"/>
  <c r="CI105" i="15"/>
  <c r="CH103" i="19" s="1"/>
  <c r="GA97" i="15"/>
  <c r="BJ92" i="25"/>
  <c r="GA89" i="15"/>
  <c r="BJ84" i="25"/>
  <c r="GA81" i="15"/>
  <c r="BJ76" i="25"/>
  <c r="GA73" i="15"/>
  <c r="BJ68" i="25"/>
  <c r="GA65" i="15"/>
  <c r="BJ60" i="25"/>
  <c r="GA57" i="15"/>
  <c r="BJ52" i="25"/>
  <c r="BJ44"/>
  <c r="GA49" i="15"/>
  <c r="GA41"/>
  <c r="N1171" i="23"/>
  <c r="BJ36" i="25"/>
  <c r="GA33" i="15"/>
  <c r="BJ28" i="25"/>
  <c r="GA25" i="15"/>
  <c r="BJ20" i="25"/>
  <c r="BJ99"/>
  <c r="GA104" i="15"/>
  <c r="N3439" i="23"/>
  <c r="GA106" i="15"/>
  <c r="BJ101" i="25"/>
  <c r="BR11" i="15"/>
  <c r="BQ9" i="19" s="1"/>
  <c r="BR23" i="15"/>
  <c r="BQ21" i="19" s="1"/>
  <c r="BR27" i="15"/>
  <c r="BQ25" i="19" s="1"/>
  <c r="BR31" i="15"/>
  <c r="BQ29" i="19" s="1"/>
  <c r="BR35" i="15"/>
  <c r="BQ33" i="19" s="1"/>
  <c r="BR38" i="15"/>
  <c r="BQ36" i="19" s="1"/>
  <c r="BR42" i="15"/>
  <c r="BQ40" i="19" s="1"/>
  <c r="BR46" i="15"/>
  <c r="BQ44" i="19" s="1"/>
  <c r="BR50" i="15"/>
  <c r="BQ48" i="19" s="1"/>
  <c r="BR54" i="15"/>
  <c r="BQ52" i="19" s="1"/>
  <c r="BR58" i="15"/>
  <c r="BQ56" i="19" s="1"/>
  <c r="BR62" i="15"/>
  <c r="BQ60" i="19" s="1"/>
  <c r="BR66" i="15"/>
  <c r="BQ64" i="19" s="1"/>
  <c r="BR70" i="15"/>
  <c r="BQ68" i="19" s="1"/>
  <c r="BR74" i="15"/>
  <c r="BQ72" i="19" s="1"/>
  <c r="BR78" i="15"/>
  <c r="BQ76" i="19" s="1"/>
  <c r="BR82" i="15"/>
  <c r="BQ80" i="19" s="1"/>
  <c r="BR86" i="15"/>
  <c r="BQ84" i="19" s="1"/>
  <c r="BR90" i="15"/>
  <c r="BQ88" i="19" s="1"/>
  <c r="BR94" i="15"/>
  <c r="BQ92" i="19" s="1"/>
  <c r="BR98" i="15"/>
  <c r="BQ96" i="19" s="1"/>
  <c r="BR102" i="15"/>
  <c r="BQ100" i="19" s="1"/>
  <c r="BR106" i="15"/>
  <c r="BQ104" i="19" s="1"/>
  <c r="BJ98" i="25"/>
  <c r="GA103" i="15"/>
  <c r="GA95"/>
  <c r="BJ90" i="25"/>
  <c r="BJ82"/>
  <c r="GA87" i="15"/>
  <c r="GA79"/>
  <c r="BJ74" i="25"/>
  <c r="GA71" i="15"/>
  <c r="BJ66" i="25"/>
  <c r="GA63" i="15"/>
  <c r="BJ58" i="25"/>
  <c r="GA55" i="15"/>
  <c r="BJ50" i="25"/>
  <c r="GA47" i="15"/>
  <c r="BJ42" i="25"/>
  <c r="N1387" i="23"/>
  <c r="GA39" i="15"/>
  <c r="BJ34" i="25"/>
  <c r="GA31" i="15"/>
  <c r="N811" i="23"/>
  <c r="BJ26" i="25"/>
  <c r="BJ18"/>
  <c r="GA23" i="15"/>
  <c r="N523" i="23"/>
  <c r="GA15" i="15"/>
  <c r="BJ9" i="25"/>
  <c r="BJ100"/>
  <c r="GA105" i="15"/>
  <c r="GA108"/>
  <c r="BJ103" i="25"/>
  <c r="BJ6"/>
  <c r="CF6" s="1"/>
  <c r="GA12" i="15"/>
  <c r="BR12"/>
  <c r="BQ10" i="19" s="1"/>
  <c r="BR16" i="15"/>
  <c r="BQ14" i="19" s="1"/>
  <c r="BR24" i="15"/>
  <c r="BQ22" i="19" s="1"/>
  <c r="BR28" i="15"/>
  <c r="BQ26" i="19" s="1"/>
  <c r="BR32" i="15"/>
  <c r="BQ30" i="19" s="1"/>
  <c r="BR39" i="15"/>
  <c r="BQ37" i="19" s="1"/>
  <c r="BR43" i="15"/>
  <c r="BQ41" i="19" s="1"/>
  <c r="BR47" i="15"/>
  <c r="BQ45" i="19" s="1"/>
  <c r="BR51" i="15"/>
  <c r="BQ49" i="19" s="1"/>
  <c r="BR55" i="15"/>
  <c r="BQ53" i="19" s="1"/>
  <c r="BR59" i="15"/>
  <c r="BQ57" i="19" s="1"/>
  <c r="BR63" i="15"/>
  <c r="BQ61" i="19" s="1"/>
  <c r="BR67" i="15"/>
  <c r="BQ65" i="19" s="1"/>
  <c r="BR71" i="15"/>
  <c r="BQ69" i="19" s="1"/>
  <c r="BR75" i="15"/>
  <c r="BQ73" i="19" s="1"/>
  <c r="BR79" i="15"/>
  <c r="BQ77" i="19" s="1"/>
  <c r="BR83" i="15"/>
  <c r="BQ81" i="19" s="1"/>
  <c r="BR87" i="15"/>
  <c r="BQ85" i="19" s="1"/>
  <c r="BR91" i="15"/>
  <c r="BQ89" i="19" s="1"/>
  <c r="BR95" i="15"/>
  <c r="BQ93" i="19" s="1"/>
  <c r="BR99" i="15"/>
  <c r="BQ97" i="19" s="1"/>
  <c r="BR103" i="15"/>
  <c r="BQ101" i="19" s="1"/>
  <c r="BR107" i="15"/>
  <c r="BQ105" i="19" s="1"/>
  <c r="GA101" i="15"/>
  <c r="BJ96" i="25"/>
  <c r="GA93" i="15"/>
  <c r="BJ88" i="25"/>
  <c r="GA85" i="15"/>
  <c r="BJ80" i="25"/>
  <c r="GA77" i="15"/>
  <c r="BJ72" i="25"/>
  <c r="BJ64"/>
  <c r="GA69" i="15"/>
  <c r="GA61"/>
  <c r="BJ56" i="25"/>
  <c r="N1603" i="23"/>
  <c r="BJ48" i="25"/>
  <c r="GA53" i="15"/>
  <c r="GA45"/>
  <c r="BJ40" i="25"/>
  <c r="GA37" i="15"/>
  <c r="BJ32" i="25"/>
  <c r="GA29" i="15"/>
  <c r="BJ24" i="25"/>
  <c r="GA21" i="15"/>
  <c r="BJ16" i="25"/>
  <c r="BR9" i="15"/>
  <c r="BR13"/>
  <c r="BR17"/>
  <c r="BQ15" i="19" s="1"/>
  <c r="BR21" i="15"/>
  <c r="BQ19" i="19" s="1"/>
  <c r="BR25" i="15"/>
  <c r="BQ23" i="19" s="1"/>
  <c r="BR29" i="15"/>
  <c r="BQ27" i="19" s="1"/>
  <c r="BR33" i="15"/>
  <c r="BQ31" i="19" s="1"/>
  <c r="BR36" i="15"/>
  <c r="BQ34" i="19" s="1"/>
  <c r="BR40" i="15"/>
  <c r="BQ38" i="19" s="1"/>
  <c r="BR44" i="15"/>
  <c r="BQ42" i="19" s="1"/>
  <c r="BR48" i="15"/>
  <c r="BQ46" i="19" s="1"/>
  <c r="BR52" i="15"/>
  <c r="BQ50" i="19" s="1"/>
  <c r="BR56" i="15"/>
  <c r="BQ54" i="19" s="1"/>
  <c r="BR60" i="15"/>
  <c r="BQ58" i="19" s="1"/>
  <c r="BR64" i="15"/>
  <c r="BQ62" i="19" s="1"/>
  <c r="BR68" i="15"/>
  <c r="BQ66" i="19" s="1"/>
  <c r="BR72" i="15"/>
  <c r="BQ70" i="19" s="1"/>
  <c r="BR76" i="15"/>
  <c r="BQ74" i="19" s="1"/>
  <c r="BR80" i="15"/>
  <c r="BQ78" i="19" s="1"/>
  <c r="BR84" i="15"/>
  <c r="BQ82" i="19" s="1"/>
  <c r="BR88" i="15"/>
  <c r="BQ86" i="19" s="1"/>
  <c r="BR92" i="15"/>
  <c r="BQ90" i="19" s="1"/>
  <c r="BR96" i="15"/>
  <c r="BQ94" i="19" s="1"/>
  <c r="BR100" i="15"/>
  <c r="BQ98" i="19" s="1"/>
  <c r="BR104" i="15"/>
  <c r="BQ102" i="19" s="1"/>
  <c r="BR108" i="15"/>
  <c r="BQ106" i="19" s="1"/>
  <c r="GA99" i="15"/>
  <c r="BJ94" i="25"/>
  <c r="BJ86"/>
  <c r="GA91" i="15"/>
  <c r="GA83"/>
  <c r="BJ78" i="25"/>
  <c r="GA75" i="15"/>
  <c r="BJ70" i="25"/>
  <c r="GA67" i="15"/>
  <c r="BJ62" i="25"/>
  <c r="GA59" i="15"/>
  <c r="BJ54" i="25"/>
  <c r="GA51" i="15"/>
  <c r="BJ46" i="25"/>
  <c r="BJ38"/>
  <c r="GA43" i="15"/>
  <c r="N1243" i="23"/>
  <c r="GA35" i="15"/>
  <c r="BJ30" i="25"/>
  <c r="GA27" i="15"/>
  <c r="BJ22" i="25"/>
  <c r="BJ13"/>
  <c r="GA19" i="15"/>
  <c r="BR10"/>
  <c r="BR14"/>
  <c r="BQ12" i="19" s="1"/>
  <c r="BR22" i="15"/>
  <c r="BQ20" i="19" s="1"/>
  <c r="BR26" i="15"/>
  <c r="BQ24" i="19" s="1"/>
  <c r="BR30" i="15"/>
  <c r="BQ28" i="19" s="1"/>
  <c r="BR34" i="15"/>
  <c r="BQ32" i="19" s="1"/>
  <c r="BR37" i="15"/>
  <c r="BQ35" i="19" s="1"/>
  <c r="BR41" i="15"/>
  <c r="BQ39" i="19" s="1"/>
  <c r="BR45" i="15"/>
  <c r="BQ43" i="19" s="1"/>
  <c r="BR49" i="15"/>
  <c r="BQ47" i="19" s="1"/>
  <c r="BR53" i="15"/>
  <c r="BQ51" i="19" s="1"/>
  <c r="BR57" i="15"/>
  <c r="BQ55" i="19" s="1"/>
  <c r="BR61" i="15"/>
  <c r="BQ59" i="19" s="1"/>
  <c r="BR65" i="15"/>
  <c r="BQ63" i="19" s="1"/>
  <c r="BR69" i="15"/>
  <c r="BQ67" i="19" s="1"/>
  <c r="BR73" i="15"/>
  <c r="BQ71" i="19" s="1"/>
  <c r="BR77" i="15"/>
  <c r="BQ75" i="19" s="1"/>
  <c r="BR81" i="15"/>
  <c r="BQ79" i="19" s="1"/>
  <c r="BR85" i="15"/>
  <c r="BQ83" i="19" s="1"/>
  <c r="BR89" i="15"/>
  <c r="BQ87" i="19" s="1"/>
  <c r="BR93" i="15"/>
  <c r="BQ91" i="19" s="1"/>
  <c r="BR97" i="15"/>
  <c r="BQ95" i="19" s="1"/>
  <c r="BR101" i="15"/>
  <c r="BQ99" i="19" s="1"/>
  <c r="BR105" i="15"/>
  <c r="BQ103" i="19" s="1"/>
  <c r="N3187" i="23"/>
  <c r="AY7" i="19"/>
  <c r="AZ7" i="15"/>
  <c r="AY6" i="19" s="1"/>
  <c r="BI82" i="25"/>
  <c r="FZ107" i="15"/>
  <c r="J3543" i="23"/>
  <c r="J3363"/>
  <c r="J2967"/>
  <c r="J2895"/>
  <c r="J2823"/>
  <c r="J2679"/>
  <c r="J2607"/>
  <c r="J2535"/>
  <c r="J2427"/>
  <c r="J2391"/>
  <c r="J2319"/>
  <c r="J2175"/>
  <c r="J2139"/>
  <c r="J2103"/>
  <c r="J1851"/>
  <c r="J1383"/>
  <c r="J1311"/>
  <c r="J1275"/>
  <c r="J1239"/>
  <c r="J1131"/>
  <c r="J1059"/>
  <c r="J879"/>
  <c r="J843"/>
  <c r="J807"/>
  <c r="J627"/>
  <c r="J591"/>
  <c r="J411"/>
  <c r="J51"/>
  <c r="J3388" i="22"/>
  <c r="J3317"/>
  <c r="J3033"/>
  <c r="J2962"/>
  <c r="J2926"/>
  <c r="J2891"/>
  <c r="J2820"/>
  <c r="J2678"/>
  <c r="J2607"/>
  <c r="J2571"/>
  <c r="J2500"/>
  <c r="J2429"/>
  <c r="J2358"/>
  <c r="J2287"/>
  <c r="J2181"/>
  <c r="J2074"/>
  <c r="J1968"/>
  <c r="J1826"/>
  <c r="J1719"/>
  <c r="J1684"/>
  <c r="J1613"/>
  <c r="J1577"/>
  <c r="J1506"/>
  <c r="J1364"/>
  <c r="J1329"/>
  <c r="J1045"/>
  <c r="J1009"/>
  <c r="J974"/>
  <c r="J903"/>
  <c r="J867"/>
  <c r="J832"/>
  <c r="J761"/>
  <c r="J690"/>
  <c r="J512"/>
  <c r="J264"/>
  <c r="J157"/>
  <c r="J86"/>
  <c r="J51"/>
  <c r="J3075" i="23"/>
  <c r="J2931"/>
  <c r="J2211"/>
  <c r="J2031"/>
  <c r="J1995"/>
  <c r="J1887"/>
  <c r="J1815"/>
  <c r="J915"/>
  <c r="J555"/>
  <c r="J231"/>
  <c r="J3175" i="22"/>
  <c r="J2749"/>
  <c r="J1897"/>
  <c r="J1790"/>
  <c r="J1435"/>
  <c r="J441"/>
  <c r="J406"/>
  <c r="J193"/>
  <c r="J3471" i="23"/>
  <c r="J3399"/>
  <c r="J3327"/>
  <c r="J3147"/>
  <c r="J3111"/>
  <c r="J2715"/>
  <c r="J2643"/>
  <c r="J2499"/>
  <c r="J1923"/>
  <c r="J1491"/>
  <c r="J1455"/>
  <c r="J1347"/>
  <c r="J447"/>
  <c r="J159"/>
  <c r="J3494" i="22"/>
  <c r="J3423"/>
  <c r="J3068"/>
  <c r="J2997"/>
  <c r="J2713"/>
  <c r="J2536"/>
  <c r="J2465"/>
  <c r="J2216"/>
  <c r="J2003"/>
  <c r="J1471"/>
  <c r="J1187"/>
  <c r="J1116"/>
  <c r="J796"/>
  <c r="J548"/>
  <c r="J122"/>
  <c r="J3435" i="23"/>
  <c r="J3291"/>
  <c r="J3255"/>
  <c r="J3183"/>
  <c r="J3003"/>
  <c r="J2571"/>
  <c r="J2355"/>
  <c r="J1779"/>
  <c r="J1563"/>
  <c r="J1419"/>
  <c r="J1023"/>
  <c r="J951"/>
  <c r="J735"/>
  <c r="J663"/>
  <c r="J483"/>
  <c r="J195"/>
  <c r="J3352" i="22"/>
  <c r="J3281"/>
  <c r="J3210"/>
  <c r="J3139"/>
  <c r="J2784"/>
  <c r="J2642"/>
  <c r="J2323"/>
  <c r="J2145"/>
  <c r="J2039"/>
  <c r="J1932"/>
  <c r="J1861"/>
  <c r="J1151"/>
  <c r="J938"/>
  <c r="J725"/>
  <c r="J654"/>
  <c r="J619"/>
  <c r="J477"/>
  <c r="J370"/>
  <c r="J335"/>
  <c r="J299"/>
  <c r="J228"/>
  <c r="J15"/>
  <c r="J3579" i="23"/>
  <c r="J3219"/>
  <c r="J3039"/>
  <c r="J2859"/>
  <c r="J2787"/>
  <c r="J2283"/>
  <c r="J2067"/>
  <c r="J1671"/>
  <c r="J1599"/>
  <c r="J1527"/>
  <c r="J1167"/>
  <c r="J987"/>
  <c r="J699"/>
  <c r="J375"/>
  <c r="J339"/>
  <c r="J303"/>
  <c r="J267"/>
  <c r="J15"/>
  <c r="J3530" i="22"/>
  <c r="J3104"/>
  <c r="J2252"/>
  <c r="J1400"/>
  <c r="J1293"/>
  <c r="J1222"/>
  <c r="J3507" i="23"/>
  <c r="J2751"/>
  <c r="J2463"/>
  <c r="J2247"/>
  <c r="J1959"/>
  <c r="J1743"/>
  <c r="J1707"/>
  <c r="J1635"/>
  <c r="J1203"/>
  <c r="J1095"/>
  <c r="J771"/>
  <c r="J519"/>
  <c r="J123"/>
  <c r="J87"/>
  <c r="J3459" i="22"/>
  <c r="J3246"/>
  <c r="J2855"/>
  <c r="J2394"/>
  <c r="J2110"/>
  <c r="J1755"/>
  <c r="J1648"/>
  <c r="J1542"/>
  <c r="J1258"/>
  <c r="J1080"/>
  <c r="J583"/>
  <c r="BI26" i="25"/>
  <c r="FZ19" i="15"/>
  <c r="FZ101"/>
  <c r="BI42" i="25"/>
  <c r="FZ23" i="15"/>
  <c r="FZ30"/>
  <c r="BI74" i="25"/>
  <c r="FZ108" i="15"/>
  <c r="BI103" i="25"/>
  <c r="BI100"/>
  <c r="N3426" i="22"/>
  <c r="FZ62" i="15"/>
  <c r="BI58" i="25"/>
  <c r="BI9"/>
  <c r="FZ63" i="15"/>
  <c r="BI18" i="25"/>
  <c r="H2859" i="23"/>
  <c r="H1023"/>
  <c r="H987"/>
  <c r="H122" i="22"/>
  <c r="H2394"/>
  <c r="L2394" s="1"/>
  <c r="H1826"/>
  <c r="L1826" s="1"/>
  <c r="H2465"/>
  <c r="H1613"/>
  <c r="H3039" i="23"/>
  <c r="H1851"/>
  <c r="H663"/>
  <c r="L663" s="1"/>
  <c r="H1648" i="22"/>
  <c r="H2571" i="23"/>
  <c r="H1491"/>
  <c r="L1491" s="1"/>
  <c r="H87"/>
  <c r="FZ106" i="15"/>
  <c r="BI101" i="25"/>
  <c r="N3510" i="23"/>
  <c r="N3462" i="22"/>
  <c r="FZ105" i="15"/>
  <c r="BI50" i="25"/>
  <c r="BI24"/>
  <c r="N3546" i="23"/>
  <c r="BI102" i="25"/>
  <c r="BI34"/>
  <c r="BI16"/>
  <c r="F1407" i="22"/>
  <c r="E1404"/>
  <c r="J1403"/>
  <c r="F2365"/>
  <c r="J2360"/>
  <c r="H2365"/>
  <c r="J2362"/>
  <c r="K2436"/>
  <c r="F2434"/>
  <c r="F2433"/>
  <c r="F2432"/>
  <c r="N2431"/>
  <c r="F2430"/>
  <c r="L2436"/>
  <c r="E2433"/>
  <c r="E2432"/>
  <c r="K2827"/>
  <c r="F2823"/>
  <c r="F2825"/>
  <c r="F2821"/>
  <c r="F1639" i="23"/>
  <c r="F1642"/>
  <c r="J1638"/>
  <c r="H2510"/>
  <c r="J2506"/>
  <c r="F2504"/>
  <c r="E2503"/>
  <c r="E2502"/>
  <c r="E2501"/>
  <c r="F2500"/>
  <c r="L2506"/>
  <c r="E2504"/>
  <c r="N2503"/>
  <c r="E2500"/>
  <c r="H2511"/>
  <c r="F2506"/>
  <c r="J2503"/>
  <c r="H2502"/>
  <c r="H2503"/>
  <c r="F2501"/>
  <c r="H2504"/>
  <c r="F2502"/>
  <c r="CA84" i="25"/>
  <c r="CQ84"/>
  <c r="DI84"/>
  <c r="DF84"/>
  <c r="CN84"/>
  <c r="CO84"/>
  <c r="DK84"/>
  <c r="CB84"/>
  <c r="CD84"/>
  <c r="DD84"/>
  <c r="DM84"/>
  <c r="DL84"/>
  <c r="BE84"/>
  <c r="DN84"/>
  <c r="DJ84"/>
  <c r="DG84"/>
  <c r="E1085" i="22"/>
  <c r="J1085"/>
  <c r="F1083"/>
  <c r="J1082"/>
  <c r="E1156"/>
  <c r="H1154"/>
  <c r="H2006"/>
  <c r="J2005"/>
  <c r="J2004"/>
  <c r="J2010"/>
  <c r="J2008"/>
  <c r="F2005"/>
  <c r="F2004"/>
  <c r="H2152"/>
  <c r="K2155"/>
  <c r="N2152"/>
  <c r="H2158"/>
  <c r="J2150"/>
  <c r="J2149"/>
  <c r="J2147"/>
  <c r="H2576"/>
  <c r="E2573"/>
  <c r="F2578"/>
  <c r="J2575"/>
  <c r="H3535"/>
  <c r="F3532"/>
  <c r="H677" i="23"/>
  <c r="K670"/>
  <c r="E668"/>
  <c r="N667"/>
  <c r="H674"/>
  <c r="N670"/>
  <c r="J667"/>
  <c r="J666"/>
  <c r="J665"/>
  <c r="H676"/>
  <c r="H670"/>
  <c r="J668"/>
  <c r="H667"/>
  <c r="F666"/>
  <c r="H665"/>
  <c r="J664"/>
  <c r="H1036"/>
  <c r="L1030"/>
  <c r="F1030"/>
  <c r="J1028"/>
  <c r="H1027"/>
  <c r="J1026"/>
  <c r="J1025"/>
  <c r="J1024"/>
  <c r="J1030"/>
  <c r="H1028"/>
  <c r="F1027"/>
  <c r="H1026"/>
  <c r="H1025"/>
  <c r="F1024"/>
  <c r="H1064"/>
  <c r="E1062"/>
  <c r="H1061"/>
  <c r="H1073"/>
  <c r="N1061"/>
  <c r="F1066"/>
  <c r="F1063"/>
  <c r="F1138"/>
  <c r="J1134"/>
  <c r="F1134"/>
  <c r="K1138"/>
  <c r="J1133"/>
  <c r="F1925"/>
  <c r="F1928"/>
  <c r="N1927"/>
  <c r="F1926"/>
  <c r="E1924"/>
  <c r="H1930"/>
  <c r="J1930"/>
  <c r="J1928"/>
  <c r="H1927"/>
  <c r="E1925"/>
  <c r="H800" i="22"/>
  <c r="J801"/>
  <c r="H803"/>
  <c r="H837"/>
  <c r="N1757"/>
  <c r="F1759"/>
  <c r="FM109" i="19"/>
  <c r="X18" i="21" s="1"/>
  <c r="E87" i="22"/>
  <c r="F123"/>
  <c r="J124"/>
  <c r="N124"/>
  <c r="F125"/>
  <c r="J126"/>
  <c r="N126"/>
  <c r="F127"/>
  <c r="H129"/>
  <c r="N129"/>
  <c r="K132"/>
  <c r="F135"/>
  <c r="H136"/>
  <c r="F230"/>
  <c r="E300"/>
  <c r="E303"/>
  <c r="F304"/>
  <c r="K306"/>
  <c r="E336"/>
  <c r="F337"/>
  <c r="H338"/>
  <c r="J339"/>
  <c r="H340"/>
  <c r="H342"/>
  <c r="N448"/>
  <c r="E584"/>
  <c r="F585"/>
  <c r="J588"/>
  <c r="J590"/>
  <c r="F798"/>
  <c r="E835"/>
  <c r="N839"/>
  <c r="E905"/>
  <c r="F910"/>
  <c r="E1403"/>
  <c r="H1407"/>
  <c r="J1582"/>
  <c r="F1720"/>
  <c r="H1722"/>
  <c r="J1865"/>
  <c r="N1868"/>
  <c r="J2041"/>
  <c r="F2042"/>
  <c r="L2046"/>
  <c r="F2259"/>
  <c r="E2361"/>
  <c r="H2363"/>
  <c r="E2431"/>
  <c r="F2436"/>
  <c r="F2716"/>
  <c r="H2720"/>
  <c r="H2827"/>
  <c r="E1724"/>
  <c r="G1724" s="1"/>
  <c r="H1723"/>
  <c r="F1721"/>
  <c r="J1720"/>
  <c r="H1767"/>
  <c r="H1762"/>
  <c r="H3182"/>
  <c r="J3179"/>
  <c r="E3177"/>
  <c r="H3395"/>
  <c r="N3391"/>
  <c r="N3389"/>
  <c r="K3395"/>
  <c r="E3390"/>
  <c r="F418" i="23"/>
  <c r="F414"/>
  <c r="E413"/>
  <c r="H423"/>
  <c r="N2969"/>
  <c r="H2979"/>
  <c r="H2972"/>
  <c r="E2970"/>
  <c r="CO49" i="25"/>
  <c r="CQ49"/>
  <c r="DK49"/>
  <c r="DE49"/>
  <c r="BE49"/>
  <c r="DL49"/>
  <c r="CH49"/>
  <c r="DO49"/>
  <c r="DH49"/>
  <c r="CM49"/>
  <c r="DN49"/>
  <c r="H1482" i="22"/>
  <c r="K1478"/>
  <c r="F1476"/>
  <c r="F1475"/>
  <c r="F1474"/>
  <c r="N1473"/>
  <c r="N1549"/>
  <c r="L1549"/>
  <c r="E1546"/>
  <c r="G1546" s="1"/>
  <c r="H2797"/>
  <c r="K2791"/>
  <c r="H2787"/>
  <c r="F2785"/>
  <c r="H2789"/>
  <c r="N2787"/>
  <c r="H3217"/>
  <c r="F3213"/>
  <c r="J3212"/>
  <c r="K3217"/>
  <c r="H3215"/>
  <c r="E3212"/>
  <c r="F3215"/>
  <c r="J3214"/>
  <c r="F3211"/>
  <c r="H1820" i="23"/>
  <c r="F1822"/>
  <c r="E1818"/>
  <c r="F134" i="22"/>
  <c r="H135"/>
  <c r="F444"/>
  <c r="F2359"/>
  <c r="N2361"/>
  <c r="J2824"/>
  <c r="F133"/>
  <c r="F53"/>
  <c r="J87"/>
  <c r="E88"/>
  <c r="J90"/>
  <c r="G122"/>
  <c r="H123"/>
  <c r="E124"/>
  <c r="H125"/>
  <c r="E126"/>
  <c r="H127"/>
  <c r="F129"/>
  <c r="L129"/>
  <c r="F136"/>
  <c r="N266"/>
  <c r="J300"/>
  <c r="E301"/>
  <c r="J303"/>
  <c r="H304"/>
  <c r="F336"/>
  <c r="H337"/>
  <c r="J338"/>
  <c r="F342"/>
  <c r="G406"/>
  <c r="F584"/>
  <c r="J585"/>
  <c r="H586"/>
  <c r="N621"/>
  <c r="J659"/>
  <c r="F691"/>
  <c r="E694"/>
  <c r="G796"/>
  <c r="F799"/>
  <c r="N800"/>
  <c r="F801"/>
  <c r="N803"/>
  <c r="J835"/>
  <c r="E836"/>
  <c r="H839"/>
  <c r="H905"/>
  <c r="E906"/>
  <c r="F908"/>
  <c r="J1081"/>
  <c r="H1083"/>
  <c r="H1094"/>
  <c r="J1120"/>
  <c r="H1123"/>
  <c r="J1152"/>
  <c r="F1153"/>
  <c r="L1265"/>
  <c r="E1366"/>
  <c r="J1579"/>
  <c r="E1688"/>
  <c r="N1726"/>
  <c r="F1758"/>
  <c r="H1760"/>
  <c r="H1868"/>
  <c r="E2004"/>
  <c r="F2008"/>
  <c r="J2042"/>
  <c r="F2043"/>
  <c r="K2046"/>
  <c r="E2149"/>
  <c r="J2431"/>
  <c r="H2432"/>
  <c r="H2434"/>
  <c r="H2440"/>
  <c r="E2575"/>
  <c r="F3389"/>
  <c r="J3461"/>
  <c r="H305" i="23"/>
  <c r="F664"/>
  <c r="E666"/>
  <c r="F668"/>
  <c r="F1025"/>
  <c r="E1027"/>
  <c r="F1135"/>
  <c r="H1582" i="22"/>
  <c r="J1581"/>
  <c r="K2720"/>
  <c r="J2717"/>
  <c r="E2715"/>
  <c r="H315" i="23"/>
  <c r="K310"/>
  <c r="E308"/>
  <c r="E307"/>
  <c r="G307" s="1"/>
  <c r="E306"/>
  <c r="F305"/>
  <c r="E304"/>
  <c r="L310"/>
  <c r="K313"/>
  <c r="F310"/>
  <c r="J308"/>
  <c r="H307"/>
  <c r="J306"/>
  <c r="J305"/>
  <c r="J304"/>
  <c r="BV9" i="25"/>
  <c r="CK9"/>
  <c r="DL9"/>
  <c r="BU9"/>
  <c r="BW9"/>
  <c r="CG9"/>
  <c r="CI9"/>
  <c r="CN9"/>
  <c r="CO9"/>
  <c r="DM9"/>
  <c r="DG9"/>
  <c r="BE9"/>
  <c r="BT9"/>
  <c r="BY9"/>
  <c r="CB9"/>
  <c r="CF9"/>
  <c r="CL9"/>
  <c r="CM9"/>
  <c r="CP9"/>
  <c r="CQ9"/>
  <c r="DD9"/>
  <c r="DO9"/>
  <c r="DN9"/>
  <c r="DK9"/>
  <c r="DH9"/>
  <c r="CA9"/>
  <c r="CD9"/>
  <c r="CE9"/>
  <c r="BX9"/>
  <c r="DF9"/>
  <c r="CH9"/>
  <c r="DJ9"/>
  <c r="DI9"/>
  <c r="CO81"/>
  <c r="DK81"/>
  <c r="DL81"/>
  <c r="DH81"/>
  <c r="BE81"/>
  <c r="DO81"/>
  <c r="DN81"/>
  <c r="DJ81"/>
  <c r="DG81"/>
  <c r="DE81"/>
  <c r="CM81"/>
  <c r="CG81"/>
  <c r="CP52"/>
  <c r="DO52"/>
  <c r="DN52"/>
  <c r="DM52"/>
  <c r="DJ52"/>
  <c r="DG52"/>
  <c r="CN52"/>
  <c r="CO52"/>
  <c r="CQ52"/>
  <c r="DK52"/>
  <c r="DF52"/>
  <c r="CA52"/>
  <c r="CC52"/>
  <c r="CK52"/>
  <c r="DI52"/>
  <c r="BE52"/>
  <c r="DL52"/>
  <c r="BY52"/>
  <c r="K913" i="22"/>
  <c r="N910"/>
  <c r="F907"/>
  <c r="J906"/>
  <c r="J905"/>
  <c r="H1371"/>
  <c r="J1371"/>
  <c r="H1866"/>
  <c r="L1866" s="1"/>
  <c r="E1865"/>
  <c r="J1862"/>
  <c r="N1865"/>
  <c r="F1864"/>
  <c r="N1862"/>
  <c r="H2050"/>
  <c r="E2043"/>
  <c r="E2042"/>
  <c r="N2041"/>
  <c r="H2052"/>
  <c r="H2046"/>
  <c r="K2262"/>
  <c r="N2259"/>
  <c r="E2255"/>
  <c r="H2257"/>
  <c r="E2254"/>
  <c r="J3466"/>
  <c r="F3461"/>
  <c r="J3460"/>
  <c r="J3464"/>
  <c r="J3463"/>
  <c r="F3460"/>
  <c r="E3464"/>
  <c r="H3463"/>
  <c r="F3462"/>
  <c r="F198" i="23"/>
  <c r="K202"/>
  <c r="H200"/>
  <c r="E197"/>
  <c r="H742"/>
  <c r="F740"/>
  <c r="N739"/>
  <c r="J739"/>
  <c r="F738"/>
  <c r="E737"/>
  <c r="J742"/>
  <c r="E740"/>
  <c r="H739"/>
  <c r="E738"/>
  <c r="J737"/>
  <c r="J736"/>
  <c r="K742"/>
  <c r="J740"/>
  <c r="F739"/>
  <c r="N738"/>
  <c r="J738"/>
  <c r="H737"/>
  <c r="F736"/>
  <c r="H2007"/>
  <c r="J2000"/>
  <c r="H1999"/>
  <c r="H1998"/>
  <c r="J1997"/>
  <c r="J1996"/>
  <c r="H2002"/>
  <c r="F1997"/>
  <c r="J2002"/>
  <c r="H2000"/>
  <c r="J1999"/>
  <c r="E1997"/>
  <c r="F1996"/>
  <c r="H2006"/>
  <c r="K2002"/>
  <c r="F2000"/>
  <c r="E1999"/>
  <c r="E1996"/>
  <c r="J2433" i="22"/>
  <c r="H2436"/>
  <c r="J123"/>
  <c r="N123"/>
  <c r="F124"/>
  <c r="J125"/>
  <c r="N125"/>
  <c r="F126"/>
  <c r="J127"/>
  <c r="N127"/>
  <c r="K129"/>
  <c r="H133"/>
  <c r="J229"/>
  <c r="J442"/>
  <c r="E797"/>
  <c r="E800"/>
  <c r="H801"/>
  <c r="J803"/>
  <c r="J836"/>
  <c r="F839"/>
  <c r="J1404"/>
  <c r="E1581"/>
  <c r="N1584"/>
  <c r="J1721"/>
  <c r="E1723"/>
  <c r="K1726"/>
  <c r="J2432"/>
  <c r="N2436"/>
  <c r="H2441"/>
  <c r="G2749"/>
  <c r="E2824"/>
  <c r="F3178"/>
  <c r="J310" i="23"/>
  <c r="K1030"/>
  <c r="J1062"/>
  <c r="H2506"/>
  <c r="CP84" i="25"/>
  <c r="CJ9"/>
  <c r="H1971" i="23"/>
  <c r="F1966"/>
  <c r="F1963"/>
  <c r="BP3" i="25"/>
  <c r="BR3"/>
  <c r="BT3"/>
  <c r="BU3"/>
  <c r="CD3"/>
  <c r="CH3"/>
  <c r="CP3"/>
  <c r="BN3"/>
  <c r="DN3"/>
  <c r="DI3"/>
  <c r="DF3"/>
  <c r="DE3"/>
  <c r="BY3"/>
  <c r="BZ3"/>
  <c r="CB3"/>
  <c r="CG3"/>
  <c r="CK3"/>
  <c r="DL3"/>
  <c r="BO3"/>
  <c r="CF3"/>
  <c r="CL3"/>
  <c r="DG3"/>
  <c r="CH103"/>
  <c r="CI103"/>
  <c r="CL103"/>
  <c r="CM103"/>
  <c r="CN103"/>
  <c r="DL103"/>
  <c r="DK103"/>
  <c r="DI103"/>
  <c r="DE103"/>
  <c r="BY103"/>
  <c r="DO103"/>
  <c r="DN103"/>
  <c r="DJ103"/>
  <c r="DG103"/>
  <c r="DF103"/>
  <c r="BE103"/>
  <c r="BV103"/>
  <c r="CG103"/>
  <c r="CK103"/>
  <c r="DM103"/>
  <c r="BT78"/>
  <c r="BZ78"/>
  <c r="CK78"/>
  <c r="DO78"/>
  <c r="DN78"/>
  <c r="DJ78"/>
  <c r="DI78"/>
  <c r="DG78"/>
  <c r="DF78"/>
  <c r="DE78"/>
  <c r="BU78"/>
  <c r="BW78"/>
  <c r="BY78"/>
  <c r="CC78"/>
  <c r="CD78"/>
  <c r="CE78"/>
  <c r="CG78"/>
  <c r="CM78"/>
  <c r="CN78"/>
  <c r="CQ78"/>
  <c r="BV78"/>
  <c r="BX78"/>
  <c r="CA78"/>
  <c r="CB78"/>
  <c r="CF78"/>
  <c r="CI78"/>
  <c r="CJ78"/>
  <c r="CO78"/>
  <c r="DD78"/>
  <c r="DM78"/>
  <c r="DK78"/>
  <c r="CH71"/>
  <c r="CO71"/>
  <c r="DD71"/>
  <c r="DM71"/>
  <c r="DK71"/>
  <c r="BY71"/>
  <c r="CC71"/>
  <c r="CD71"/>
  <c r="CI71"/>
  <c r="CP71"/>
  <c r="DL71"/>
  <c r="DH71"/>
  <c r="BE71"/>
  <c r="BT71"/>
  <c r="CB71"/>
  <c r="CF71"/>
  <c r="CG71"/>
  <c r="CJ71"/>
  <c r="CK71"/>
  <c r="DO71"/>
  <c r="DN71"/>
  <c r="DJ71"/>
  <c r="DI71"/>
  <c r="DG71"/>
  <c r="DF71"/>
  <c r="DE71"/>
  <c r="BU46"/>
  <c r="BZ46"/>
  <c r="CA46"/>
  <c r="CI46"/>
  <c r="CP46"/>
  <c r="DM46"/>
  <c r="DL46"/>
  <c r="BW46"/>
  <c r="BX46"/>
  <c r="CD46"/>
  <c r="CE46"/>
  <c r="CH46"/>
  <c r="CJ46"/>
  <c r="CL46"/>
  <c r="CM46"/>
  <c r="CN46"/>
  <c r="DO46"/>
  <c r="DN46"/>
  <c r="DJ46"/>
  <c r="DH46"/>
  <c r="DG46"/>
  <c r="DF46"/>
  <c r="BT46"/>
  <c r="BY46"/>
  <c r="CB46"/>
  <c r="CC46"/>
  <c r="CG46"/>
  <c r="CK46"/>
  <c r="CO46"/>
  <c r="CQ46"/>
  <c r="DI46"/>
  <c r="DE46"/>
  <c r="BT39"/>
  <c r="CK39"/>
  <c r="CO39"/>
  <c r="CQ39"/>
  <c r="DI39"/>
  <c r="DE39"/>
  <c r="CD39"/>
  <c r="CJ39"/>
  <c r="CL39"/>
  <c r="DD39"/>
  <c r="DK39"/>
  <c r="BE39"/>
  <c r="BY39"/>
  <c r="CB39"/>
  <c r="CC39"/>
  <c r="CH39"/>
  <c r="CP39"/>
  <c r="DM39"/>
  <c r="DL39"/>
  <c r="G1826" i="22"/>
  <c r="F3071"/>
  <c r="N3111"/>
  <c r="G51" i="23"/>
  <c r="J53"/>
  <c r="F448"/>
  <c r="J450"/>
  <c r="J880"/>
  <c r="J882"/>
  <c r="F883"/>
  <c r="E917"/>
  <c r="F918"/>
  <c r="K922"/>
  <c r="G1131"/>
  <c r="F1172"/>
  <c r="J1314"/>
  <c r="J1315"/>
  <c r="J1350"/>
  <c r="N1930"/>
  <c r="H3159"/>
  <c r="K3154"/>
  <c r="J3152"/>
  <c r="F3151"/>
  <c r="E3150"/>
  <c r="J3149"/>
  <c r="J3148"/>
  <c r="H3158"/>
  <c r="L3154"/>
  <c r="F3154"/>
  <c r="H3152"/>
  <c r="E3151"/>
  <c r="J3150"/>
  <c r="F3149"/>
  <c r="F3148"/>
  <c r="H3154"/>
  <c r="F3152"/>
  <c r="N3151"/>
  <c r="J3151"/>
  <c r="H3150"/>
  <c r="E3149"/>
  <c r="E3148"/>
  <c r="CA26" i="25"/>
  <c r="CB26"/>
  <c r="CC26"/>
  <c r="CF26"/>
  <c r="CJ26"/>
  <c r="CO26"/>
  <c r="CP26"/>
  <c r="CQ26"/>
  <c r="DO26"/>
  <c r="DN26"/>
  <c r="DM26"/>
  <c r="DK26"/>
  <c r="DJ26"/>
  <c r="DG26"/>
  <c r="BE26"/>
  <c r="BW26"/>
  <c r="BX26"/>
  <c r="BZ26"/>
  <c r="CD26"/>
  <c r="CE26"/>
  <c r="CH26"/>
  <c r="CI26"/>
  <c r="CL26"/>
  <c r="CM26"/>
  <c r="CN26"/>
  <c r="DD26"/>
  <c r="DH26"/>
  <c r="DF26"/>
  <c r="BY26"/>
  <c r="DI26"/>
  <c r="DE26"/>
  <c r="BW19"/>
  <c r="CF19"/>
  <c r="DI19"/>
  <c r="DE19"/>
  <c r="BY19"/>
  <c r="BZ19"/>
  <c r="CA19"/>
  <c r="CB19"/>
  <c r="CC19"/>
  <c r="CD19"/>
  <c r="CE19"/>
  <c r="CH19"/>
  <c r="CJ19"/>
  <c r="CK19"/>
  <c r="DL19"/>
  <c r="BV19"/>
  <c r="BX19"/>
  <c r="CO19"/>
  <c r="CP19"/>
  <c r="CQ19"/>
  <c r="DO19"/>
  <c r="DN19"/>
  <c r="DM19"/>
  <c r="DK19"/>
  <c r="DG19"/>
  <c r="BE19"/>
  <c r="CL100"/>
  <c r="BE100"/>
  <c r="BV100"/>
  <c r="CA100"/>
  <c r="CM100"/>
  <c r="DD100"/>
  <c r="DM100"/>
  <c r="CP100"/>
  <c r="CQ100"/>
  <c r="DL100"/>
  <c r="DD97"/>
  <c r="DH97"/>
  <c r="CP97"/>
  <c r="CQ97"/>
  <c r="DO97"/>
  <c r="DN97"/>
  <c r="DJ97"/>
  <c r="DE97"/>
  <c r="DK97"/>
  <c r="DF97"/>
  <c r="CF68"/>
  <c r="CK68"/>
  <c r="DG68"/>
  <c r="DF68"/>
  <c r="BE68"/>
  <c r="CL68"/>
  <c r="CM68"/>
  <c r="DI68"/>
  <c r="BV68"/>
  <c r="CQ68"/>
  <c r="DD68"/>
  <c r="CH65"/>
  <c r="CL65"/>
  <c r="CQ65"/>
  <c r="DD65"/>
  <c r="CG65"/>
  <c r="CP65"/>
  <c r="DO65"/>
  <c r="DN65"/>
  <c r="DK65"/>
  <c r="DJ65"/>
  <c r="DH65"/>
  <c r="DL36"/>
  <c r="DK36"/>
  <c r="BE36"/>
  <c r="CA36"/>
  <c r="CM36"/>
  <c r="DM36"/>
  <c r="DG36"/>
  <c r="DF36"/>
  <c r="DH33"/>
  <c r="DF33"/>
  <c r="CL33"/>
  <c r="DE33"/>
  <c r="CP33"/>
  <c r="CQ33"/>
  <c r="DD33"/>
  <c r="G903" i="22"/>
  <c r="G1045"/>
  <c r="F1827"/>
  <c r="E1830"/>
  <c r="F1833"/>
  <c r="E1971"/>
  <c r="J2220"/>
  <c r="E2221"/>
  <c r="K2223"/>
  <c r="E2399"/>
  <c r="F2609"/>
  <c r="G2926"/>
  <c r="J2966"/>
  <c r="H2969"/>
  <c r="E3106"/>
  <c r="E3108"/>
  <c r="K3111"/>
  <c r="G3281"/>
  <c r="G3317"/>
  <c r="N3497"/>
  <c r="E3498"/>
  <c r="E3499"/>
  <c r="K3501"/>
  <c r="F17" i="23"/>
  <c r="H18"/>
  <c r="H19"/>
  <c r="F54"/>
  <c r="K58"/>
  <c r="F160"/>
  <c r="F161"/>
  <c r="H162"/>
  <c r="J163"/>
  <c r="N163"/>
  <c r="J233"/>
  <c r="E234"/>
  <c r="J238"/>
  <c r="N595"/>
  <c r="H632"/>
  <c r="N736"/>
  <c r="J774"/>
  <c r="J808"/>
  <c r="H809"/>
  <c r="F810"/>
  <c r="H811"/>
  <c r="J812"/>
  <c r="H814"/>
  <c r="H818"/>
  <c r="H883"/>
  <c r="E884"/>
  <c r="J917"/>
  <c r="J918"/>
  <c r="F919"/>
  <c r="F922"/>
  <c r="E1098"/>
  <c r="J1102"/>
  <c r="J1170"/>
  <c r="K1174"/>
  <c r="E1312"/>
  <c r="N1315"/>
  <c r="E1316"/>
  <c r="G1347"/>
  <c r="F1351"/>
  <c r="J1457"/>
  <c r="E1459"/>
  <c r="K1462"/>
  <c r="J1493"/>
  <c r="J1494"/>
  <c r="F1495"/>
  <c r="F1498"/>
  <c r="J1531"/>
  <c r="F1570"/>
  <c r="N1675"/>
  <c r="E1676"/>
  <c r="L1678"/>
  <c r="F1714"/>
  <c r="H1719"/>
  <c r="J1747"/>
  <c r="E1852"/>
  <c r="E1853"/>
  <c r="N1855"/>
  <c r="F1856"/>
  <c r="J1858"/>
  <c r="J1889"/>
  <c r="N1890"/>
  <c r="J1962"/>
  <c r="H1964"/>
  <c r="BE46" i="25"/>
  <c r="DD103"/>
  <c r="DK46"/>
  <c r="DK3"/>
  <c r="DN39"/>
  <c r="DO3"/>
  <c r="DD3"/>
  <c r="CO55"/>
  <c r="CN3"/>
  <c r="CN55"/>
  <c r="CJ103"/>
  <c r="CI39"/>
  <c r="CI30"/>
  <c r="CB62"/>
  <c r="CA30"/>
  <c r="BX30"/>
  <c r="BV3"/>
  <c r="BV62"/>
  <c r="BV46"/>
  <c r="BS3"/>
  <c r="F1894" i="23"/>
  <c r="E1891"/>
  <c r="E1890"/>
  <c r="E1889"/>
  <c r="E2216"/>
  <c r="N2215"/>
  <c r="E2214"/>
  <c r="F2213"/>
  <c r="J2218"/>
  <c r="H2216"/>
  <c r="H2215"/>
  <c r="E2212"/>
  <c r="H2441"/>
  <c r="H2439"/>
  <c r="L2434"/>
  <c r="F2434"/>
  <c r="H2432"/>
  <c r="E2431"/>
  <c r="H2430"/>
  <c r="F2429"/>
  <c r="F2428"/>
  <c r="H2440"/>
  <c r="N2434"/>
  <c r="H2434"/>
  <c r="F2432"/>
  <c r="N2431"/>
  <c r="J2431"/>
  <c r="F2430"/>
  <c r="E2429"/>
  <c r="E2428"/>
  <c r="H2438"/>
  <c r="J2434"/>
  <c r="E2432"/>
  <c r="H2431"/>
  <c r="E2430"/>
  <c r="H2794"/>
  <c r="F2792"/>
  <c r="N2791"/>
  <c r="J2791"/>
  <c r="H2790"/>
  <c r="F2789"/>
  <c r="F2788"/>
  <c r="J2794"/>
  <c r="E2792"/>
  <c r="H2791"/>
  <c r="F2790"/>
  <c r="E2789"/>
  <c r="E2788"/>
  <c r="H2799"/>
  <c r="H2798"/>
  <c r="K2794"/>
  <c r="J2792"/>
  <c r="F2791"/>
  <c r="E2790"/>
  <c r="CP16" i="25"/>
  <c r="CQ16"/>
  <c r="DO16"/>
  <c r="DN16"/>
  <c r="DM16"/>
  <c r="DK16"/>
  <c r="CL16"/>
  <c r="DD16"/>
  <c r="DJ16"/>
  <c r="DF16"/>
  <c r="BT12"/>
  <c r="CM12"/>
  <c r="CP12"/>
  <c r="CQ12"/>
  <c r="DO12"/>
  <c r="DN12"/>
  <c r="DK12"/>
  <c r="DH12"/>
  <c r="DJ12"/>
  <c r="DF12"/>
  <c r="DE12"/>
  <c r="BV12"/>
  <c r="CK12"/>
  <c r="DL12"/>
  <c r="BZ94"/>
  <c r="CD94"/>
  <c r="CJ94"/>
  <c r="CL94"/>
  <c r="DK94"/>
  <c r="DF94"/>
  <c r="BT94"/>
  <c r="BW94"/>
  <c r="BX94"/>
  <c r="BY94"/>
  <c r="CH94"/>
  <c r="CM94"/>
  <c r="CN94"/>
  <c r="CO94"/>
  <c r="DM94"/>
  <c r="BE94"/>
  <c r="BV94"/>
  <c r="CB94"/>
  <c r="CC94"/>
  <c r="CF94"/>
  <c r="CG94"/>
  <c r="DD94"/>
  <c r="DL94"/>
  <c r="DH94"/>
  <c r="BT87"/>
  <c r="CB87"/>
  <c r="CC87"/>
  <c r="CD87"/>
  <c r="DD87"/>
  <c r="DL87"/>
  <c r="DH87"/>
  <c r="BY87"/>
  <c r="CJ87"/>
  <c r="CP87"/>
  <c r="CQ87"/>
  <c r="DO87"/>
  <c r="DN87"/>
  <c r="DJ87"/>
  <c r="DI87"/>
  <c r="DG87"/>
  <c r="DE87"/>
  <c r="CF87"/>
  <c r="CH87"/>
  <c r="CI87"/>
  <c r="CL87"/>
  <c r="DK87"/>
  <c r="DF87"/>
  <c r="BX62"/>
  <c r="BZ62"/>
  <c r="CG62"/>
  <c r="CK62"/>
  <c r="CP62"/>
  <c r="CQ62"/>
  <c r="DO62"/>
  <c r="DN62"/>
  <c r="DK62"/>
  <c r="DJ62"/>
  <c r="DH62"/>
  <c r="DG62"/>
  <c r="BW62"/>
  <c r="BY62"/>
  <c r="CA62"/>
  <c r="CD62"/>
  <c r="CI62"/>
  <c r="CM62"/>
  <c r="CN62"/>
  <c r="CO62"/>
  <c r="DI62"/>
  <c r="DF62"/>
  <c r="DE62"/>
  <c r="BE62"/>
  <c r="BU62"/>
  <c r="CC62"/>
  <c r="CH62"/>
  <c r="CL62"/>
  <c r="BT55"/>
  <c r="CC55"/>
  <c r="CI55"/>
  <c r="CJ55"/>
  <c r="CK55"/>
  <c r="CL55"/>
  <c r="BY55"/>
  <c r="CB55"/>
  <c r="CD55"/>
  <c r="CG55"/>
  <c r="DD55"/>
  <c r="DM55"/>
  <c r="DL55"/>
  <c r="CP55"/>
  <c r="CQ55"/>
  <c r="DO55"/>
  <c r="DN55"/>
  <c r="DK55"/>
  <c r="DJ55"/>
  <c r="DH55"/>
  <c r="DG55"/>
  <c r="BZ30"/>
  <c r="CG30"/>
  <c r="CP30"/>
  <c r="CQ30"/>
  <c r="DD30"/>
  <c r="DL30"/>
  <c r="BT30"/>
  <c r="BU30"/>
  <c r="BV30"/>
  <c r="BW30"/>
  <c r="CD30"/>
  <c r="CK30"/>
  <c r="CM30"/>
  <c r="CN30"/>
  <c r="CO30"/>
  <c r="DO30"/>
  <c r="DN30"/>
  <c r="DM30"/>
  <c r="DK30"/>
  <c r="DJ30"/>
  <c r="DG30"/>
  <c r="BE30"/>
  <c r="BY30"/>
  <c r="CJ30"/>
  <c r="DH30"/>
  <c r="DF30"/>
  <c r="G591" i="23"/>
  <c r="G699"/>
  <c r="L1642"/>
  <c r="N1672"/>
  <c r="N1673"/>
  <c r="E1674"/>
  <c r="E1675"/>
  <c r="F1676"/>
  <c r="J1678"/>
  <c r="DH103" i="25"/>
  <c r="DH78"/>
  <c r="CQ103"/>
  <c r="CP103"/>
  <c r="CM39"/>
  <c r="CG39"/>
  <c r="CE3"/>
  <c r="CA3"/>
  <c r="N1996" i="23"/>
  <c r="F2611"/>
  <c r="K2614"/>
  <c r="E2645"/>
  <c r="E2648"/>
  <c r="G2679"/>
  <c r="J2717"/>
  <c r="H2726"/>
  <c r="F2830"/>
  <c r="H2835"/>
  <c r="L3118"/>
  <c r="J3221"/>
  <c r="H3222"/>
  <c r="F3223"/>
  <c r="H3224"/>
  <c r="J3226"/>
  <c r="H3231"/>
  <c r="G3291"/>
  <c r="J3330"/>
  <c r="H3339"/>
  <c r="G3363"/>
  <c r="H3439"/>
  <c r="H3442"/>
  <c r="N2858" i="22"/>
  <c r="N666" i="23"/>
  <c r="K2437"/>
  <c r="N2679" i="22"/>
  <c r="J2034" i="23"/>
  <c r="F2466"/>
  <c r="G2535"/>
  <c r="F2610"/>
  <c r="E2644"/>
  <c r="F2646"/>
  <c r="N2647"/>
  <c r="J2650"/>
  <c r="F2716"/>
  <c r="K2722"/>
  <c r="J2825"/>
  <c r="F2826"/>
  <c r="H2863"/>
  <c r="J2866"/>
  <c r="F2902"/>
  <c r="H2907"/>
  <c r="G3111"/>
  <c r="F3220"/>
  <c r="L3226"/>
  <c r="E3329"/>
  <c r="G3543"/>
  <c r="H3546"/>
  <c r="F3547"/>
  <c r="N1026"/>
  <c r="N954"/>
  <c r="N302" i="22"/>
  <c r="FZ97" i="15"/>
  <c r="N3142" i="22"/>
  <c r="BI67" i="25"/>
  <c r="FZ72" i="15"/>
  <c r="N2255" i="22"/>
  <c r="N2286" i="23"/>
  <c r="FZ56" i="15"/>
  <c r="BI51" i="25"/>
  <c r="H3435" i="23"/>
  <c r="H3363"/>
  <c r="H3219"/>
  <c r="H3183"/>
  <c r="H2967"/>
  <c r="H2679"/>
  <c r="H2643"/>
  <c r="H2499"/>
  <c r="H2463"/>
  <c r="H2247"/>
  <c r="L2247" s="1"/>
  <c r="H2211"/>
  <c r="H2139"/>
  <c r="H2031"/>
  <c r="H1995"/>
  <c r="H1527"/>
  <c r="H1095"/>
  <c r="L1095" s="1"/>
  <c r="H1059"/>
  <c r="H915"/>
  <c r="H807"/>
  <c r="H555"/>
  <c r="H267"/>
  <c r="H123"/>
  <c r="H51"/>
  <c r="H3068" i="22"/>
  <c r="H2997"/>
  <c r="H2287"/>
  <c r="H2252"/>
  <c r="H1897"/>
  <c r="H1790"/>
  <c r="H1719"/>
  <c r="H1542"/>
  <c r="H1506"/>
  <c r="H1435"/>
  <c r="H1258"/>
  <c r="H832"/>
  <c r="H690"/>
  <c r="H619"/>
  <c r="H335"/>
  <c r="H299"/>
  <c r="H228"/>
  <c r="H193"/>
  <c r="H157"/>
  <c r="H15"/>
  <c r="H3507" i="23"/>
  <c r="H3471"/>
  <c r="H3147"/>
  <c r="H3111"/>
  <c r="H2607"/>
  <c r="H2391"/>
  <c r="H2355"/>
  <c r="H2319"/>
  <c r="H2067"/>
  <c r="H1707"/>
  <c r="H1635"/>
  <c r="L1635" s="1"/>
  <c r="H1599"/>
  <c r="H1419"/>
  <c r="H1383"/>
  <c r="H1347"/>
  <c r="H1311"/>
  <c r="H1275"/>
  <c r="H1239"/>
  <c r="H1167"/>
  <c r="H843"/>
  <c r="H627"/>
  <c r="H591"/>
  <c r="H339"/>
  <c r="H303"/>
  <c r="H231"/>
  <c r="H195"/>
  <c r="H159"/>
  <c r="H15"/>
  <c r="H3530" i="22"/>
  <c r="H3494"/>
  <c r="H3459"/>
  <c r="H3281"/>
  <c r="H3104"/>
  <c r="H2820"/>
  <c r="H2678"/>
  <c r="H2607"/>
  <c r="H2571"/>
  <c r="H2536"/>
  <c r="H2500"/>
  <c r="H2145"/>
  <c r="H2110"/>
  <c r="H2074"/>
  <c r="H1968"/>
  <c r="H1932"/>
  <c r="H1861"/>
  <c r="H1222"/>
  <c r="H1187"/>
  <c r="H1151"/>
  <c r="H974"/>
  <c r="H938"/>
  <c r="H903"/>
  <c r="H406"/>
  <c r="H3579" i="23"/>
  <c r="H3543"/>
  <c r="H3399"/>
  <c r="H3291"/>
  <c r="H3255"/>
  <c r="H3003"/>
  <c r="H2823"/>
  <c r="H2787"/>
  <c r="H2715"/>
  <c r="H2535"/>
  <c r="H2283"/>
  <c r="H2103"/>
  <c r="H1815"/>
  <c r="H1779"/>
  <c r="H1743"/>
  <c r="H1671"/>
  <c r="H1203"/>
  <c r="H1131"/>
  <c r="H879"/>
  <c r="H735"/>
  <c r="H483"/>
  <c r="H447"/>
  <c r="H3423" i="22"/>
  <c r="H3388"/>
  <c r="H3352"/>
  <c r="H3317"/>
  <c r="H3246"/>
  <c r="L3246" s="1"/>
  <c r="H3210"/>
  <c r="H3175"/>
  <c r="H2962"/>
  <c r="H2891"/>
  <c r="H2784"/>
  <c r="H2749"/>
  <c r="H2713"/>
  <c r="H2642"/>
  <c r="H2429"/>
  <c r="H2358"/>
  <c r="H2323"/>
  <c r="H2216"/>
  <c r="H2181"/>
  <c r="H2039"/>
  <c r="H1755"/>
  <c r="H1684"/>
  <c r="H1577"/>
  <c r="H1471"/>
  <c r="H1400"/>
  <c r="H1329"/>
  <c r="H1293"/>
  <c r="H1009"/>
  <c r="H725"/>
  <c r="H548"/>
  <c r="H512"/>
  <c r="H477"/>
  <c r="N3213"/>
  <c r="FZ99" i="15"/>
  <c r="FZ98"/>
  <c r="BI93" i="25"/>
  <c r="N3222" i="23"/>
  <c r="N2929" i="22"/>
  <c r="FZ91" i="15"/>
  <c r="FZ90"/>
  <c r="BI85" i="25"/>
  <c r="FZ83" i="15"/>
  <c r="N2645" i="22"/>
  <c r="N2610"/>
  <c r="BI77" i="25"/>
  <c r="FZ82" i="15"/>
  <c r="FZ74"/>
  <c r="BI69" i="25"/>
  <c r="N2358" i="23"/>
  <c r="BI61" i="25"/>
  <c r="FZ66" i="15"/>
  <c r="N2042" i="22"/>
  <c r="BI53" i="25"/>
  <c r="FZ58" i="15"/>
  <c r="FZ50"/>
  <c r="BI45" i="25"/>
  <c r="N1474" i="22"/>
  <c r="FZ43" i="15"/>
  <c r="BI37" i="25"/>
  <c r="BI29"/>
  <c r="N906" i="22"/>
  <c r="BI21" i="25"/>
  <c r="FZ26" i="15"/>
  <c r="BI12" i="25"/>
  <c r="N338" i="22"/>
  <c r="H264"/>
  <c r="H370"/>
  <c r="H583"/>
  <c r="H2926"/>
  <c r="H3033"/>
  <c r="H375" i="23"/>
  <c r="H411"/>
  <c r="FZ33" i="15"/>
  <c r="H1455" i="23"/>
  <c r="H1923"/>
  <c r="H2175"/>
  <c r="H2751"/>
  <c r="FZ88" i="15"/>
  <c r="H2895" i="23"/>
  <c r="H3075"/>
  <c r="BI92" i="25"/>
  <c r="BI84"/>
  <c r="BI68"/>
  <c r="BI52"/>
  <c r="BI11"/>
  <c r="FZ81" i="15"/>
  <c r="N2574" i="22"/>
  <c r="BI59" i="25"/>
  <c r="N1998" i="23"/>
  <c r="N1971" i="22"/>
  <c r="BI43" i="25"/>
  <c r="FZ48" i="15"/>
  <c r="BI27" i="25"/>
  <c r="FZ32" i="15"/>
  <c r="N835" i="22"/>
  <c r="BI10" i="25"/>
  <c r="BI95"/>
  <c r="FZ100" i="15"/>
  <c r="FZ93"/>
  <c r="BI87" i="25"/>
  <c r="FZ92" i="15"/>
  <c r="N3006" i="23"/>
  <c r="FZ85" i="15"/>
  <c r="N2716" i="22"/>
  <c r="BI79" i="25"/>
  <c r="FZ84" i="15"/>
  <c r="N2718" i="23"/>
  <c r="N2681" i="22"/>
  <c r="N2432"/>
  <c r="BI71" i="25"/>
  <c r="FZ69" i="15"/>
  <c r="FZ68"/>
  <c r="BI63" i="25"/>
  <c r="BI55"/>
  <c r="N1854" i="23"/>
  <c r="FZ60" i="15"/>
  <c r="BI47" i="25"/>
  <c r="FZ52" i="15"/>
  <c r="FZ45"/>
  <c r="N1314" i="23"/>
  <c r="BI39" i="25"/>
  <c r="FZ44" i="15"/>
  <c r="BI31" i="25"/>
  <c r="FZ36" i="15"/>
  <c r="BI23" i="25"/>
  <c r="FZ28" i="15"/>
  <c r="BI14" i="25"/>
  <c r="FZ20" i="15"/>
  <c r="H441" i="22"/>
  <c r="H867"/>
  <c r="N1722"/>
  <c r="FZ24" i="15"/>
  <c r="H1563" i="23"/>
  <c r="H2427"/>
  <c r="H3327"/>
  <c r="BI54" i="25"/>
  <c r="BI46"/>
  <c r="BI38"/>
  <c r="BI30"/>
  <c r="BI22"/>
  <c r="BI91"/>
  <c r="FZ96" i="15"/>
  <c r="N3150" i="23"/>
  <c r="N3107" i="22"/>
  <c r="N2539"/>
  <c r="BI75" i="25"/>
  <c r="N2006" i="22"/>
  <c r="FZ65" i="15"/>
  <c r="N1458" i="23"/>
  <c r="FZ49" i="15"/>
  <c r="N1154" i="22"/>
  <c r="N1170" i="23"/>
  <c r="FZ41" i="15"/>
  <c r="N882" i="23"/>
  <c r="N586" i="22"/>
  <c r="FZ25" i="15"/>
  <c r="FZ17"/>
  <c r="N306" i="23"/>
  <c r="FZ103" i="15"/>
  <c r="BI97" i="25"/>
  <c r="N3320" i="22"/>
  <c r="FZ95" i="15"/>
  <c r="N3071" i="22"/>
  <c r="FZ94" i="15"/>
  <c r="BI89" i="25"/>
  <c r="FZ86" i="15"/>
  <c r="BI81" i="25"/>
  <c r="N2790" i="23"/>
  <c r="FZ78" i="15"/>
  <c r="BI73" i="25"/>
  <c r="FZ71" i="15"/>
  <c r="N2219" i="22"/>
  <c r="FZ70" i="15"/>
  <c r="BI65" i="25"/>
  <c r="BI57"/>
  <c r="N1926" i="23"/>
  <c r="FZ54" i="15"/>
  <c r="BI49" i="25"/>
  <c r="BI41"/>
  <c r="FZ46" i="15"/>
  <c r="BI33" i="25"/>
  <c r="FZ38" i="15"/>
  <c r="FZ31"/>
  <c r="N810" i="23"/>
  <c r="N799" i="22"/>
  <c r="BI17" i="25"/>
  <c r="FZ22" i="15"/>
  <c r="FZ15"/>
  <c r="N234" i="23"/>
  <c r="FZ14" i="15"/>
  <c r="BI8" i="25"/>
  <c r="H51" i="22"/>
  <c r="H86"/>
  <c r="H654"/>
  <c r="H761"/>
  <c r="H796"/>
  <c r="H1045"/>
  <c r="H1080"/>
  <c r="L1080" s="1"/>
  <c r="H1116"/>
  <c r="H1364"/>
  <c r="H2003"/>
  <c r="H2855"/>
  <c r="H3139"/>
  <c r="FZ16" i="15"/>
  <c r="H519" i="23"/>
  <c r="H699"/>
  <c r="H771"/>
  <c r="H951"/>
  <c r="H1887"/>
  <c r="H1959"/>
  <c r="FZ64" i="15"/>
  <c r="FZ89"/>
  <c r="H2931" i="23"/>
  <c r="BI99" i="25"/>
  <c r="BI88"/>
  <c r="BI80"/>
  <c r="BI72"/>
  <c r="BI64"/>
  <c r="BI56"/>
  <c r="BI48"/>
  <c r="BI40"/>
  <c r="BI32"/>
  <c r="FZ12" i="15"/>
  <c r="H27" i="22"/>
  <c r="H20"/>
  <c r="H169"/>
  <c r="H164"/>
  <c r="H162"/>
  <c r="E159"/>
  <c r="E158"/>
  <c r="N874"/>
  <c r="E872"/>
  <c r="E871"/>
  <c r="H870"/>
  <c r="J869"/>
  <c r="J868"/>
  <c r="N870"/>
  <c r="F869"/>
  <c r="F868"/>
  <c r="G868" s="1"/>
  <c r="H987"/>
  <c r="H986"/>
  <c r="H985"/>
  <c r="F981"/>
  <c r="E977"/>
  <c r="N976"/>
  <c r="N975"/>
  <c r="K981"/>
  <c r="H979"/>
  <c r="H1939"/>
  <c r="H1937"/>
  <c r="E1936"/>
  <c r="N1935"/>
  <c r="E1934"/>
  <c r="E1933"/>
  <c r="J1939"/>
  <c r="F1937"/>
  <c r="N1936"/>
  <c r="H2335"/>
  <c r="H2336"/>
  <c r="K2330"/>
  <c r="J2328"/>
  <c r="F2327"/>
  <c r="N2326"/>
  <c r="J2326"/>
  <c r="F2325"/>
  <c r="F2324"/>
  <c r="L2330"/>
  <c r="F2330"/>
  <c r="H2328"/>
  <c r="E2327"/>
  <c r="H2326"/>
  <c r="E2325"/>
  <c r="E2324"/>
  <c r="H2582" i="23"/>
  <c r="L2578"/>
  <c r="F2578"/>
  <c r="H2576"/>
  <c r="E2575"/>
  <c r="H2574"/>
  <c r="L2574" s="1"/>
  <c r="F2573"/>
  <c r="F2572"/>
  <c r="H2578"/>
  <c r="F2576"/>
  <c r="N2575"/>
  <c r="J2575"/>
  <c r="F2574"/>
  <c r="E2573"/>
  <c r="E2572"/>
  <c r="F2575"/>
  <c r="E2574"/>
  <c r="J2578"/>
  <c r="N2574"/>
  <c r="J2573"/>
  <c r="K2578"/>
  <c r="J2576"/>
  <c r="H3591"/>
  <c r="J3586"/>
  <c r="E3584"/>
  <c r="H3583"/>
  <c r="E3582"/>
  <c r="J3580"/>
  <c r="H3590"/>
  <c r="K3586"/>
  <c r="J3584"/>
  <c r="F3583"/>
  <c r="N3582"/>
  <c r="J3582"/>
  <c r="J3581"/>
  <c r="F3580"/>
  <c r="H3586"/>
  <c r="E3581"/>
  <c r="E3580"/>
  <c r="L3586"/>
  <c r="H3584"/>
  <c r="J3583"/>
  <c r="N3580"/>
  <c r="F3584"/>
  <c r="E3583"/>
  <c r="H3582"/>
  <c r="BX25" i="25"/>
  <c r="CB25"/>
  <c r="CJ25"/>
  <c r="CA25"/>
  <c r="CC25"/>
  <c r="BZ25"/>
  <c r="CE25"/>
  <c r="CG25"/>
  <c r="CH25"/>
  <c r="CI25"/>
  <c r="CN25"/>
  <c r="DL25"/>
  <c r="DH25"/>
  <c r="DG25"/>
  <c r="DE25"/>
  <c r="BE25"/>
  <c r="BT25"/>
  <c r="CL25"/>
  <c r="DD25"/>
  <c r="DM25"/>
  <c r="DI25"/>
  <c r="BW25"/>
  <c r="BY25"/>
  <c r="DK25"/>
  <c r="BV25"/>
  <c r="CD25"/>
  <c r="CP25"/>
  <c r="DF25"/>
  <c r="CK25"/>
  <c r="CF25"/>
  <c r="CO25"/>
  <c r="CQ25"/>
  <c r="DN25"/>
  <c r="BT11"/>
  <c r="BZ11"/>
  <c r="CE11"/>
  <c r="CF11"/>
  <c r="CH11"/>
  <c r="BU11"/>
  <c r="BV11"/>
  <c r="BW11"/>
  <c r="BY11"/>
  <c r="CD11"/>
  <c r="CG11"/>
  <c r="BX11"/>
  <c r="CI11"/>
  <c r="CK11"/>
  <c r="CM11"/>
  <c r="CO11"/>
  <c r="CP11"/>
  <c r="CQ11"/>
  <c r="DO11"/>
  <c r="DN11"/>
  <c r="DJ11"/>
  <c r="CC11"/>
  <c r="CN11"/>
  <c r="DL11"/>
  <c r="DH11"/>
  <c r="DG11"/>
  <c r="DE11"/>
  <c r="BE11"/>
  <c r="CA11"/>
  <c r="CJ11"/>
  <c r="CL11"/>
  <c r="DD11"/>
  <c r="DM11"/>
  <c r="DI11"/>
  <c r="DK11"/>
  <c r="DF11"/>
  <c r="CB11"/>
  <c r="BX8"/>
  <c r="CB8"/>
  <c r="CJ8"/>
  <c r="CL8"/>
  <c r="CA8"/>
  <c r="CC8"/>
  <c r="CI8"/>
  <c r="BW8"/>
  <c r="BY8"/>
  <c r="BZ8"/>
  <c r="CE8"/>
  <c r="CG8"/>
  <c r="CH8"/>
  <c r="CN8"/>
  <c r="DL8"/>
  <c r="DH8"/>
  <c r="DG8"/>
  <c r="DE8"/>
  <c r="BE8"/>
  <c r="BT8"/>
  <c r="BU8"/>
  <c r="BV8"/>
  <c r="DD8"/>
  <c r="DM8"/>
  <c r="DI8"/>
  <c r="DK8"/>
  <c r="CO8"/>
  <c r="DF8"/>
  <c r="CF8"/>
  <c r="CM8"/>
  <c r="CQ8"/>
  <c r="DN8"/>
  <c r="DO8"/>
  <c r="DJ8"/>
  <c r="BT96"/>
  <c r="BW96"/>
  <c r="BZ96"/>
  <c r="CD96"/>
  <c r="CG96"/>
  <c r="BY96"/>
  <c r="CH96"/>
  <c r="BX96"/>
  <c r="CA96"/>
  <c r="CN96"/>
  <c r="CP96"/>
  <c r="DD96"/>
  <c r="DF96"/>
  <c r="CB96"/>
  <c r="CJ96"/>
  <c r="CK96"/>
  <c r="CO96"/>
  <c r="DO96"/>
  <c r="DN96"/>
  <c r="DJ96"/>
  <c r="DH96"/>
  <c r="DE96"/>
  <c r="BE96"/>
  <c r="CC96"/>
  <c r="CL96"/>
  <c r="CM96"/>
  <c r="DM96"/>
  <c r="DL96"/>
  <c r="DI96"/>
  <c r="CF96"/>
  <c r="CQ96"/>
  <c r="BU96"/>
  <c r="CI96"/>
  <c r="DK96"/>
  <c r="CJ93"/>
  <c r="DH93"/>
  <c r="DE93"/>
  <c r="BE93"/>
  <c r="DM93"/>
  <c r="DI93"/>
  <c r="CQ93"/>
  <c r="DK93"/>
  <c r="BW80"/>
  <c r="BZ80"/>
  <c r="CB80"/>
  <c r="CF80"/>
  <c r="CH80"/>
  <c r="CC80"/>
  <c r="CG80"/>
  <c r="BT80"/>
  <c r="CA80"/>
  <c r="CD80"/>
  <c r="CM80"/>
  <c r="DL80"/>
  <c r="DG80"/>
  <c r="BV80"/>
  <c r="CK80"/>
  <c r="DH80"/>
  <c r="DE80"/>
  <c r="BE80"/>
  <c r="BU80"/>
  <c r="BX80"/>
  <c r="CE80"/>
  <c r="CJ80"/>
  <c r="CN80"/>
  <c r="CP80"/>
  <c r="DD80"/>
  <c r="DM80"/>
  <c r="DI80"/>
  <c r="CO80"/>
  <c r="CQ80"/>
  <c r="CL80"/>
  <c r="DK80"/>
  <c r="BY80"/>
  <c r="CI80"/>
  <c r="DN80"/>
  <c r="CJ77"/>
  <c r="DH77"/>
  <c r="DE77"/>
  <c r="BE77"/>
  <c r="DM77"/>
  <c r="DI77"/>
  <c r="CQ77"/>
  <c r="DK77"/>
  <c r="BW64"/>
  <c r="BY64"/>
  <c r="BZ64"/>
  <c r="CG64"/>
  <c r="BT64"/>
  <c r="CD64"/>
  <c r="CH64"/>
  <c r="BU64"/>
  <c r="CA64"/>
  <c r="CC64"/>
  <c r="CN64"/>
  <c r="CP64"/>
  <c r="DD64"/>
  <c r="DF64"/>
  <c r="BX64"/>
  <c r="CE64"/>
  <c r="CF64"/>
  <c r="CJ64"/>
  <c r="CO64"/>
  <c r="DO64"/>
  <c r="DN64"/>
  <c r="DJ64"/>
  <c r="DH64"/>
  <c r="DE64"/>
  <c r="BE64"/>
  <c r="CK64"/>
  <c r="CM64"/>
  <c r="DM64"/>
  <c r="DL64"/>
  <c r="DI64"/>
  <c r="DK64"/>
  <c r="BV64"/>
  <c r="CB64"/>
  <c r="CL64"/>
  <c r="DG64"/>
  <c r="CI64"/>
  <c r="CJ61"/>
  <c r="DH61"/>
  <c r="DE61"/>
  <c r="BE61"/>
  <c r="DM61"/>
  <c r="DI61"/>
  <c r="CQ61"/>
  <c r="DK61"/>
  <c r="BW48"/>
  <c r="BZ48"/>
  <c r="CC48"/>
  <c r="CH48"/>
  <c r="CB48"/>
  <c r="CF48"/>
  <c r="CG48"/>
  <c r="CA48"/>
  <c r="CE48"/>
  <c r="CL48"/>
  <c r="CM48"/>
  <c r="DL48"/>
  <c r="DG48"/>
  <c r="BV48"/>
  <c r="BY48"/>
  <c r="DH48"/>
  <c r="DE48"/>
  <c r="BE48"/>
  <c r="CD48"/>
  <c r="CJ48"/>
  <c r="CK48"/>
  <c r="CN48"/>
  <c r="CP48"/>
  <c r="DD48"/>
  <c r="DM48"/>
  <c r="DI48"/>
  <c r="BU48"/>
  <c r="BX48"/>
  <c r="DN48"/>
  <c r="CO48"/>
  <c r="DO48"/>
  <c r="DJ48"/>
  <c r="DF48"/>
  <c r="BT48"/>
  <c r="CI48"/>
  <c r="CQ48"/>
  <c r="CJ45"/>
  <c r="DH45"/>
  <c r="DE45"/>
  <c r="BE45"/>
  <c r="DM45"/>
  <c r="DI45"/>
  <c r="CQ45"/>
  <c r="DK45"/>
  <c r="BT32"/>
  <c r="BW32"/>
  <c r="BZ32"/>
  <c r="CD32"/>
  <c r="CG32"/>
  <c r="BY32"/>
  <c r="CH32"/>
  <c r="CA32"/>
  <c r="CL32"/>
  <c r="CN32"/>
  <c r="CP32"/>
  <c r="DD32"/>
  <c r="DF32"/>
  <c r="BU32"/>
  <c r="CB32"/>
  <c r="CJ32"/>
  <c r="CO32"/>
  <c r="DO32"/>
  <c r="DN32"/>
  <c r="DJ32"/>
  <c r="DH32"/>
  <c r="DE32"/>
  <c r="BE32"/>
  <c r="BX32"/>
  <c r="CC32"/>
  <c r="CM32"/>
  <c r="DM32"/>
  <c r="DL32"/>
  <c r="DI32"/>
  <c r="CE32"/>
  <c r="CQ32"/>
  <c r="CF32"/>
  <c r="CI32"/>
  <c r="DK32"/>
  <c r="CJ29"/>
  <c r="DH29"/>
  <c r="DE29"/>
  <c r="BE29"/>
  <c r="DM29"/>
  <c r="DI29"/>
  <c r="CQ29"/>
  <c r="DK29"/>
  <c r="F271" i="22"/>
  <c r="F268"/>
  <c r="J267"/>
  <c r="H266"/>
  <c r="H311"/>
  <c r="K309"/>
  <c r="N306"/>
  <c r="J304"/>
  <c r="H303"/>
  <c r="F302"/>
  <c r="F301"/>
  <c r="F300"/>
  <c r="H703"/>
  <c r="L697"/>
  <c r="F695"/>
  <c r="F694"/>
  <c r="H693"/>
  <c r="N732"/>
  <c r="J730"/>
  <c r="J729"/>
  <c r="J727"/>
  <c r="N1123"/>
  <c r="N1119"/>
  <c r="E1118"/>
  <c r="H1121"/>
  <c r="J1158"/>
  <c r="J1156"/>
  <c r="E1153"/>
  <c r="E1152"/>
  <c r="H1165"/>
  <c r="K1158"/>
  <c r="F1156"/>
  <c r="H1155"/>
  <c r="L1194"/>
  <c r="E1191"/>
  <c r="N1190"/>
  <c r="J1190"/>
  <c r="J1189"/>
  <c r="N1194"/>
  <c r="F1194"/>
  <c r="H1190"/>
  <c r="E1189"/>
  <c r="N1297"/>
  <c r="F1296"/>
  <c r="J1294"/>
  <c r="H1300"/>
  <c r="N1438"/>
  <c r="F1437"/>
  <c r="F1436"/>
  <c r="J1442"/>
  <c r="J1440"/>
  <c r="E1437"/>
  <c r="E1436"/>
  <c r="N2649"/>
  <c r="F2647"/>
  <c r="J2646"/>
  <c r="H2645"/>
  <c r="E2644"/>
  <c r="F2649"/>
  <c r="E2646"/>
  <c r="E2645"/>
  <c r="N2644"/>
  <c r="F2643"/>
  <c r="K3253"/>
  <c r="N3249"/>
  <c r="J3248"/>
  <c r="N3253"/>
  <c r="H3251"/>
  <c r="E3248"/>
  <c r="F3251"/>
  <c r="J3250"/>
  <c r="F3247"/>
  <c r="F342" i="23"/>
  <c r="J382"/>
  <c r="E380"/>
  <c r="H379"/>
  <c r="E378"/>
  <c r="G378" s="1"/>
  <c r="J377"/>
  <c r="J376"/>
  <c r="K382"/>
  <c r="J380"/>
  <c r="F379"/>
  <c r="N378"/>
  <c r="J378"/>
  <c r="H377"/>
  <c r="F376"/>
  <c r="L382"/>
  <c r="F382"/>
  <c r="H380"/>
  <c r="E379"/>
  <c r="G379" s="1"/>
  <c r="H378"/>
  <c r="F377"/>
  <c r="E376"/>
  <c r="H495"/>
  <c r="F490"/>
  <c r="F487"/>
  <c r="J486"/>
  <c r="J485"/>
  <c r="K490"/>
  <c r="F486"/>
  <c r="H485"/>
  <c r="L490"/>
  <c r="H488"/>
  <c r="E486"/>
  <c r="E485"/>
  <c r="H712"/>
  <c r="F706"/>
  <c r="F702"/>
  <c r="E701"/>
  <c r="H711"/>
  <c r="K1606"/>
  <c r="J1604"/>
  <c r="F1603"/>
  <c r="N1602"/>
  <c r="J1602"/>
  <c r="F1601"/>
  <c r="F1600"/>
  <c r="H1612"/>
  <c r="F1606"/>
  <c r="J1603"/>
  <c r="H1602"/>
  <c r="J1601"/>
  <c r="H1610"/>
  <c r="H1606"/>
  <c r="H1604"/>
  <c r="H1603"/>
  <c r="F1602"/>
  <c r="E1601"/>
  <c r="J1600"/>
  <c r="J1606"/>
  <c r="F1604"/>
  <c r="G1604" s="1"/>
  <c r="E1603"/>
  <c r="E1602"/>
  <c r="N1601"/>
  <c r="E1600"/>
  <c r="L3298"/>
  <c r="F3298"/>
  <c r="H3296"/>
  <c r="E3295"/>
  <c r="H3294"/>
  <c r="F3293"/>
  <c r="F3292"/>
  <c r="H3298"/>
  <c r="F3296"/>
  <c r="N3295"/>
  <c r="J3295"/>
  <c r="F3294"/>
  <c r="E3293"/>
  <c r="E3292"/>
  <c r="H3302"/>
  <c r="J3298"/>
  <c r="N3294"/>
  <c r="J3293"/>
  <c r="K3298"/>
  <c r="J3296"/>
  <c r="E3296"/>
  <c r="H3295"/>
  <c r="J3294"/>
  <c r="J3292"/>
  <c r="J196" i="22"/>
  <c r="K451"/>
  <c r="F19"/>
  <c r="L22"/>
  <c r="H62"/>
  <c r="F87"/>
  <c r="F88"/>
  <c r="F89"/>
  <c r="H90"/>
  <c r="H91"/>
  <c r="K93"/>
  <c r="F158"/>
  <c r="J161"/>
  <c r="J162"/>
  <c r="F197"/>
  <c r="J230"/>
  <c r="F231"/>
  <c r="N232"/>
  <c r="E233"/>
  <c r="N445"/>
  <c r="H448"/>
  <c r="E480"/>
  <c r="F484"/>
  <c r="J514"/>
  <c r="F515"/>
  <c r="N516"/>
  <c r="E517"/>
  <c r="J552"/>
  <c r="N622"/>
  <c r="E623"/>
  <c r="H630"/>
  <c r="H631"/>
  <c r="J872"/>
  <c r="H976"/>
  <c r="F979"/>
  <c r="F1081"/>
  <c r="J1084"/>
  <c r="J1260"/>
  <c r="F1262"/>
  <c r="K1265"/>
  <c r="N1368"/>
  <c r="J1544"/>
  <c r="F1545"/>
  <c r="J1649"/>
  <c r="F1650"/>
  <c r="J1653"/>
  <c r="J1688"/>
  <c r="H1691"/>
  <c r="J1757"/>
  <c r="E1758"/>
  <c r="K1762"/>
  <c r="J1933"/>
  <c r="F1934"/>
  <c r="J1937"/>
  <c r="J2292"/>
  <c r="N2325"/>
  <c r="J2330"/>
  <c r="H2337"/>
  <c r="N450" i="23"/>
  <c r="E593"/>
  <c r="J595"/>
  <c r="N592"/>
  <c r="F1097"/>
  <c r="F1528"/>
  <c r="H1530"/>
  <c r="H2070"/>
  <c r="F2072"/>
  <c r="F3366"/>
  <c r="F3582"/>
  <c r="F3586"/>
  <c r="K200" i="22"/>
  <c r="F196"/>
  <c r="H195"/>
  <c r="H240"/>
  <c r="H235"/>
  <c r="H233"/>
  <c r="E232"/>
  <c r="N231"/>
  <c r="E230"/>
  <c r="E229"/>
  <c r="K1371"/>
  <c r="E1369"/>
  <c r="J1368"/>
  <c r="H1367"/>
  <c r="J1366"/>
  <c r="J1365"/>
  <c r="K1374"/>
  <c r="N1371"/>
  <c r="J1369"/>
  <c r="H1368"/>
  <c r="F1367"/>
  <c r="F1366"/>
  <c r="F1365"/>
  <c r="H1661"/>
  <c r="H1655"/>
  <c r="H1653"/>
  <c r="E1652"/>
  <c r="N1651"/>
  <c r="E1650"/>
  <c r="E1649"/>
  <c r="J1655"/>
  <c r="F1653"/>
  <c r="N1652"/>
  <c r="L1762"/>
  <c r="E1759"/>
  <c r="N1758"/>
  <c r="J1758"/>
  <c r="H1757"/>
  <c r="N1762"/>
  <c r="F1762"/>
  <c r="H1758"/>
  <c r="E1757"/>
  <c r="F1756"/>
  <c r="K2404"/>
  <c r="N2401"/>
  <c r="J2395"/>
  <c r="H2407"/>
  <c r="F2399"/>
  <c r="H2397"/>
  <c r="H2470"/>
  <c r="N2472"/>
  <c r="J2470"/>
  <c r="J2466"/>
  <c r="H459" i="23"/>
  <c r="H458"/>
  <c r="L454"/>
  <c r="F454"/>
  <c r="H452"/>
  <c r="L452" s="1"/>
  <c r="E451"/>
  <c r="H450"/>
  <c r="F449"/>
  <c r="E448"/>
  <c r="N454"/>
  <c r="H454"/>
  <c r="F452"/>
  <c r="N451"/>
  <c r="J451"/>
  <c r="F450"/>
  <c r="E449"/>
  <c r="J454"/>
  <c r="E452"/>
  <c r="H451"/>
  <c r="E450"/>
  <c r="J449"/>
  <c r="J448"/>
  <c r="H568"/>
  <c r="H569"/>
  <c r="H567"/>
  <c r="J558"/>
  <c r="F562"/>
  <c r="F558"/>
  <c r="H605"/>
  <c r="H603"/>
  <c r="K601"/>
  <c r="J598"/>
  <c r="E596"/>
  <c r="H595"/>
  <c r="E594"/>
  <c r="J593"/>
  <c r="J592"/>
  <c r="H604"/>
  <c r="K598"/>
  <c r="J596"/>
  <c r="F595"/>
  <c r="N594"/>
  <c r="J594"/>
  <c r="H593"/>
  <c r="F592"/>
  <c r="H602"/>
  <c r="L598"/>
  <c r="F598"/>
  <c r="H596"/>
  <c r="E595"/>
  <c r="H594"/>
  <c r="F593"/>
  <c r="E592"/>
  <c r="L1426"/>
  <c r="H1424"/>
  <c r="E1422"/>
  <c r="E1421"/>
  <c r="F1422"/>
  <c r="F1426"/>
  <c r="J1421"/>
  <c r="K1426"/>
  <c r="F1423"/>
  <c r="H1790"/>
  <c r="J1784"/>
  <c r="H1782"/>
  <c r="K1786"/>
  <c r="E1783"/>
  <c r="J1781"/>
  <c r="E1781"/>
  <c r="J1780"/>
  <c r="H2079"/>
  <c r="J2072"/>
  <c r="H2071"/>
  <c r="F2070"/>
  <c r="F2069"/>
  <c r="F2068"/>
  <c r="E2072"/>
  <c r="N2071"/>
  <c r="N2070"/>
  <c r="J2069"/>
  <c r="H2078"/>
  <c r="H2074"/>
  <c r="E2069"/>
  <c r="J2068"/>
  <c r="H2081"/>
  <c r="J2074"/>
  <c r="H2072"/>
  <c r="J2071"/>
  <c r="E2068"/>
  <c r="F2110"/>
  <c r="F2107"/>
  <c r="J2106"/>
  <c r="J2105"/>
  <c r="E2106"/>
  <c r="E2105"/>
  <c r="H2117"/>
  <c r="H2115"/>
  <c r="K2110"/>
  <c r="N2105"/>
  <c r="H2116"/>
  <c r="F22" i="22"/>
  <c r="E195"/>
  <c r="L626"/>
  <c r="F977"/>
  <c r="J1934"/>
  <c r="F1935"/>
  <c r="K1939"/>
  <c r="E2289"/>
  <c r="J2325"/>
  <c r="E2326"/>
  <c r="N2327"/>
  <c r="H2330"/>
  <c r="N1188"/>
  <c r="H2575" i="23"/>
  <c r="DF80" i="25"/>
  <c r="DG96"/>
  <c r="DO80"/>
  <c r="CD8"/>
  <c r="H446" i="22"/>
  <c r="E445"/>
  <c r="K487"/>
  <c r="N484"/>
  <c r="E481"/>
  <c r="H667"/>
  <c r="J656"/>
  <c r="N1691"/>
  <c r="N1687"/>
  <c r="E1686"/>
  <c r="H1689"/>
  <c r="N2294"/>
  <c r="E2292"/>
  <c r="E2291"/>
  <c r="H2290"/>
  <c r="J2289"/>
  <c r="J2288"/>
  <c r="N2290"/>
  <c r="F2289"/>
  <c r="F2288"/>
  <c r="H94" i="23"/>
  <c r="J91"/>
  <c r="H90"/>
  <c r="L2254"/>
  <c r="F2250"/>
  <c r="J2249"/>
  <c r="H2252"/>
  <c r="E2250"/>
  <c r="F2254"/>
  <c r="H2249"/>
  <c r="K2254"/>
  <c r="F2251"/>
  <c r="N2249"/>
  <c r="J3370"/>
  <c r="E3368"/>
  <c r="H3367"/>
  <c r="E3366"/>
  <c r="H3374"/>
  <c r="K3370"/>
  <c r="J3368"/>
  <c r="F3367"/>
  <c r="N3366"/>
  <c r="J3366"/>
  <c r="J3365"/>
  <c r="J3364"/>
  <c r="H3370"/>
  <c r="E3365"/>
  <c r="F3364"/>
  <c r="L3370"/>
  <c r="H3368"/>
  <c r="J3367"/>
  <c r="E3364"/>
  <c r="F3368"/>
  <c r="E3367"/>
  <c r="H3366"/>
  <c r="J58" i="22"/>
  <c r="J56"/>
  <c r="H55"/>
  <c r="H54"/>
  <c r="E52"/>
  <c r="H519"/>
  <c r="H517"/>
  <c r="E516"/>
  <c r="N515"/>
  <c r="E514"/>
  <c r="E513"/>
  <c r="K558"/>
  <c r="N555"/>
  <c r="N551"/>
  <c r="E550"/>
  <c r="K629"/>
  <c r="N626"/>
  <c r="F626"/>
  <c r="H622"/>
  <c r="E621"/>
  <c r="F620"/>
  <c r="H1270"/>
  <c r="H1269"/>
  <c r="E1262"/>
  <c r="F1261"/>
  <c r="H1260"/>
  <c r="F1265"/>
  <c r="E1261"/>
  <c r="N1260"/>
  <c r="F1259"/>
  <c r="H98"/>
  <c r="J93"/>
  <c r="J371"/>
  <c r="H1093"/>
  <c r="H1087"/>
  <c r="H1085"/>
  <c r="E1084"/>
  <c r="N1083"/>
  <c r="E1082"/>
  <c r="G1082" s="1"/>
  <c r="E1081"/>
  <c r="J1087"/>
  <c r="F1085"/>
  <c r="N1084"/>
  <c r="K1410"/>
  <c r="N1407"/>
  <c r="N1403"/>
  <c r="E1402"/>
  <c r="H1405"/>
  <c r="J1507"/>
  <c r="N1507"/>
  <c r="H1555"/>
  <c r="H1554"/>
  <c r="H1553"/>
  <c r="F1549"/>
  <c r="E1545"/>
  <c r="N1544"/>
  <c r="N1543"/>
  <c r="K1549"/>
  <c r="H1547"/>
  <c r="L2117"/>
  <c r="F2115"/>
  <c r="F2114"/>
  <c r="H2113"/>
  <c r="J2112"/>
  <c r="K2120"/>
  <c r="N2117"/>
  <c r="E2114"/>
  <c r="F2113"/>
  <c r="H2112"/>
  <c r="H1102" i="23"/>
  <c r="F1100"/>
  <c r="N1099"/>
  <c r="J1099"/>
  <c r="F1098"/>
  <c r="E1097"/>
  <c r="H1108"/>
  <c r="H1106"/>
  <c r="K1102"/>
  <c r="E1100"/>
  <c r="G1100" s="1"/>
  <c r="E1099"/>
  <c r="G1099" s="1"/>
  <c r="N1098"/>
  <c r="L1102"/>
  <c r="J1098"/>
  <c r="J1097"/>
  <c r="J1096"/>
  <c r="F1102"/>
  <c r="J1100"/>
  <c r="H1099"/>
  <c r="H1098"/>
  <c r="H1097"/>
  <c r="F1096"/>
  <c r="H1538"/>
  <c r="J1534"/>
  <c r="E1532"/>
  <c r="H1531"/>
  <c r="E1530"/>
  <c r="J1529"/>
  <c r="J1528"/>
  <c r="F1534"/>
  <c r="J1532"/>
  <c r="F1531"/>
  <c r="F1530"/>
  <c r="E1529"/>
  <c r="E1528"/>
  <c r="H1539"/>
  <c r="H1534"/>
  <c r="H1532"/>
  <c r="E1531"/>
  <c r="N1530"/>
  <c r="K1534"/>
  <c r="F1532"/>
  <c r="N1531"/>
  <c r="J1530"/>
  <c r="H1529"/>
  <c r="F2542"/>
  <c r="F2539"/>
  <c r="J2538"/>
  <c r="K2542"/>
  <c r="F2538"/>
  <c r="J2537"/>
  <c r="E2538"/>
  <c r="H2547"/>
  <c r="L2542"/>
  <c r="E2537"/>
  <c r="F2686"/>
  <c r="F2683"/>
  <c r="J2682"/>
  <c r="H2691"/>
  <c r="K2686"/>
  <c r="F2682"/>
  <c r="J2681"/>
  <c r="L2686"/>
  <c r="E2681"/>
  <c r="H2684"/>
  <c r="L200" i="22"/>
  <c r="F978"/>
  <c r="F1933"/>
  <c r="J1936"/>
  <c r="E1937"/>
  <c r="J2324"/>
  <c r="J2327"/>
  <c r="F2328"/>
  <c r="N2330"/>
  <c r="E2576" i="23"/>
  <c r="H2583"/>
  <c r="J158" i="22"/>
  <c r="F159"/>
  <c r="H231"/>
  <c r="H232"/>
  <c r="F233"/>
  <c r="K235"/>
  <c r="J443"/>
  <c r="J445"/>
  <c r="J655"/>
  <c r="N661"/>
  <c r="K664"/>
  <c r="E869"/>
  <c r="K874"/>
  <c r="J976"/>
  <c r="N981"/>
  <c r="N19"/>
  <c r="J52"/>
  <c r="J159"/>
  <c r="F160"/>
  <c r="N161"/>
  <c r="J195"/>
  <c r="E196"/>
  <c r="H198"/>
  <c r="H204"/>
  <c r="H205"/>
  <c r="F229"/>
  <c r="J232"/>
  <c r="J233"/>
  <c r="J235"/>
  <c r="J446"/>
  <c r="F513"/>
  <c r="J516"/>
  <c r="J517"/>
  <c r="J519"/>
  <c r="E551"/>
  <c r="G619"/>
  <c r="H621"/>
  <c r="F622"/>
  <c r="J623"/>
  <c r="H624"/>
  <c r="K626"/>
  <c r="H871"/>
  <c r="J874"/>
  <c r="H977"/>
  <c r="E978"/>
  <c r="L981"/>
  <c r="H1261"/>
  <c r="H1263"/>
  <c r="H1369"/>
  <c r="H1651"/>
  <c r="H1652"/>
  <c r="H1662"/>
  <c r="E1687"/>
  <c r="J1759"/>
  <c r="F1760"/>
  <c r="H1935"/>
  <c r="H1936"/>
  <c r="H2291"/>
  <c r="J2294"/>
  <c r="F2326"/>
  <c r="H2327"/>
  <c r="E2328"/>
  <c r="H2334"/>
  <c r="K2401"/>
  <c r="J2467"/>
  <c r="N2469"/>
  <c r="F88" i="23"/>
  <c r="F451"/>
  <c r="K454"/>
  <c r="E557"/>
  <c r="F594"/>
  <c r="E1784"/>
  <c r="E2071"/>
  <c r="J2572"/>
  <c r="F3295"/>
  <c r="F3365"/>
  <c r="N3367"/>
  <c r="H3375"/>
  <c r="F3581"/>
  <c r="N3583"/>
  <c r="DG32" i="25"/>
  <c r="DJ80"/>
  <c r="DO25"/>
  <c r="CP8"/>
  <c r="CM25"/>
  <c r="CK8"/>
  <c r="CK32"/>
  <c r="BV96"/>
  <c r="H1178" i="23"/>
  <c r="L1174"/>
  <c r="F1174"/>
  <c r="H1172"/>
  <c r="E1171"/>
  <c r="H1170"/>
  <c r="F1169"/>
  <c r="E1168"/>
  <c r="H1466"/>
  <c r="H1462"/>
  <c r="F1460"/>
  <c r="N1459"/>
  <c r="J1459"/>
  <c r="F1458"/>
  <c r="N1457"/>
  <c r="H1649"/>
  <c r="H1647"/>
  <c r="K1642"/>
  <c r="F1638"/>
  <c r="E1637"/>
  <c r="F1750"/>
  <c r="E1747"/>
  <c r="E1746"/>
  <c r="N1745"/>
  <c r="E1744"/>
  <c r="H2151"/>
  <c r="K2146"/>
  <c r="J2144"/>
  <c r="F2143"/>
  <c r="N2142"/>
  <c r="J2142"/>
  <c r="J2141"/>
  <c r="J2140"/>
  <c r="H2404"/>
  <c r="H2396"/>
  <c r="E2394"/>
  <c r="F3259"/>
  <c r="J3256"/>
  <c r="H3483"/>
  <c r="J3474"/>
  <c r="G2500" i="22"/>
  <c r="G2571"/>
  <c r="E2822"/>
  <c r="H2825"/>
  <c r="N2827"/>
  <c r="J2859"/>
  <c r="K2862"/>
  <c r="E2964"/>
  <c r="H2967"/>
  <c r="N2969"/>
  <c r="J3001"/>
  <c r="K3004"/>
  <c r="H3071"/>
  <c r="J3072"/>
  <c r="F3073"/>
  <c r="J3390"/>
  <c r="F3391"/>
  <c r="E3392"/>
  <c r="K3537"/>
  <c r="E233" i="23"/>
  <c r="F234"/>
  <c r="J235"/>
  <c r="N235"/>
  <c r="F236"/>
  <c r="H238"/>
  <c r="N797" i="22"/>
  <c r="G1059" i="23"/>
  <c r="N1472" i="22"/>
  <c r="G1887" i="23"/>
  <c r="N3424" i="22"/>
  <c r="H1034" i="23"/>
  <c r="H1030"/>
  <c r="F1028"/>
  <c r="G1028" s="1"/>
  <c r="N1027"/>
  <c r="J1027"/>
  <c r="F1026"/>
  <c r="E1025"/>
  <c r="H1072"/>
  <c r="K1066"/>
  <c r="F1062"/>
  <c r="E1061"/>
  <c r="H1208"/>
  <c r="E1206"/>
  <c r="E1205"/>
  <c r="K1282"/>
  <c r="F1278"/>
  <c r="J1277"/>
  <c r="H1322"/>
  <c r="L1318"/>
  <c r="F1318"/>
  <c r="H1316"/>
  <c r="E1315"/>
  <c r="H1314"/>
  <c r="F1313"/>
  <c r="F1312"/>
  <c r="K1354"/>
  <c r="F1350"/>
  <c r="J1349"/>
  <c r="H1684"/>
  <c r="H1682"/>
  <c r="K1678"/>
  <c r="J1676"/>
  <c r="F1675"/>
  <c r="N1674"/>
  <c r="J1674"/>
  <c r="F1673"/>
  <c r="E1672"/>
  <c r="H1935"/>
  <c r="K1930"/>
  <c r="E1928"/>
  <c r="J1927"/>
  <c r="H1926"/>
  <c r="J1925"/>
  <c r="J1924"/>
  <c r="K1966"/>
  <c r="F1962"/>
  <c r="J1961"/>
  <c r="H2944"/>
  <c r="K2938"/>
  <c r="J2936"/>
  <c r="F2935"/>
  <c r="N2934"/>
  <c r="J2934"/>
  <c r="J2933"/>
  <c r="J2932"/>
  <c r="H2942"/>
  <c r="L2938"/>
  <c r="F2938"/>
  <c r="H2936"/>
  <c r="E2935"/>
  <c r="H2934"/>
  <c r="F2933"/>
  <c r="F2932"/>
  <c r="L3046"/>
  <c r="H3044"/>
  <c r="F3043"/>
  <c r="F3042"/>
  <c r="F3041"/>
  <c r="J3040"/>
  <c r="N3043"/>
  <c r="E3042"/>
  <c r="E3041"/>
  <c r="E3040"/>
  <c r="K3442"/>
  <c r="J3440"/>
  <c r="F3439"/>
  <c r="N3438"/>
  <c r="J3438"/>
  <c r="J3437"/>
  <c r="J3436"/>
  <c r="H3447"/>
  <c r="L3442"/>
  <c r="F3442"/>
  <c r="H3440"/>
  <c r="E3439"/>
  <c r="H3438"/>
  <c r="F3437"/>
  <c r="F3436"/>
  <c r="G15" i="22"/>
  <c r="G51"/>
  <c r="G157"/>
  <c r="G193"/>
  <c r="G228"/>
  <c r="G512"/>
  <c r="G690"/>
  <c r="G725"/>
  <c r="J797"/>
  <c r="J798"/>
  <c r="H799"/>
  <c r="J800"/>
  <c r="E801"/>
  <c r="K803"/>
  <c r="N905"/>
  <c r="F906"/>
  <c r="J907"/>
  <c r="H908"/>
  <c r="H910"/>
  <c r="J1010"/>
  <c r="F1012"/>
  <c r="N1013"/>
  <c r="G1187"/>
  <c r="G1329"/>
  <c r="J1578"/>
  <c r="F1580"/>
  <c r="N1581"/>
  <c r="G1648"/>
  <c r="G1684"/>
  <c r="E1720"/>
  <c r="E1721"/>
  <c r="J1724"/>
  <c r="J1726"/>
  <c r="J1828"/>
  <c r="H1829"/>
  <c r="F1830"/>
  <c r="F1831"/>
  <c r="L1833"/>
  <c r="G1861"/>
  <c r="F2040"/>
  <c r="E2041"/>
  <c r="H2042"/>
  <c r="F2046"/>
  <c r="N2046"/>
  <c r="G2358"/>
  <c r="J2608"/>
  <c r="J2609"/>
  <c r="H2610"/>
  <c r="J2611"/>
  <c r="E2612"/>
  <c r="K2614"/>
  <c r="H2756"/>
  <c r="J2786"/>
  <c r="F2787"/>
  <c r="E2788"/>
  <c r="G2820"/>
  <c r="J2822"/>
  <c r="N2823"/>
  <c r="E2857"/>
  <c r="J2928"/>
  <c r="F2929"/>
  <c r="E2930"/>
  <c r="J2964"/>
  <c r="N2965"/>
  <c r="G2997"/>
  <c r="E2999"/>
  <c r="F3069"/>
  <c r="H3073"/>
  <c r="F3105"/>
  <c r="J3108"/>
  <c r="K3359"/>
  <c r="G3388"/>
  <c r="H3391"/>
  <c r="J3392"/>
  <c r="F3393"/>
  <c r="N3395"/>
  <c r="G3423"/>
  <c r="H3426"/>
  <c r="J3427"/>
  <c r="F3428"/>
  <c r="N3496"/>
  <c r="F3497"/>
  <c r="J3498"/>
  <c r="N3498"/>
  <c r="F3499"/>
  <c r="H3501"/>
  <c r="N3501"/>
  <c r="F3533"/>
  <c r="J16" i="23"/>
  <c r="H17"/>
  <c r="J19"/>
  <c r="G87"/>
  <c r="G231"/>
  <c r="E232"/>
  <c r="F233"/>
  <c r="H234"/>
  <c r="E235"/>
  <c r="H236"/>
  <c r="F238"/>
  <c r="H242"/>
  <c r="L238"/>
  <c r="E305"/>
  <c r="F306"/>
  <c r="J307"/>
  <c r="N307"/>
  <c r="F308"/>
  <c r="H310"/>
  <c r="N310"/>
  <c r="H314"/>
  <c r="F520"/>
  <c r="H521"/>
  <c r="J522"/>
  <c r="N522"/>
  <c r="F523"/>
  <c r="J524"/>
  <c r="K526"/>
  <c r="N513" i="22"/>
  <c r="H629" i="23"/>
  <c r="F630"/>
  <c r="K634"/>
  <c r="H639"/>
  <c r="E664"/>
  <c r="F665"/>
  <c r="H666"/>
  <c r="E667"/>
  <c r="G667" s="1"/>
  <c r="H668"/>
  <c r="F670"/>
  <c r="L670"/>
  <c r="H675"/>
  <c r="E773"/>
  <c r="E774"/>
  <c r="H776"/>
  <c r="E808"/>
  <c r="F809"/>
  <c r="H810"/>
  <c r="E811"/>
  <c r="H812"/>
  <c r="F814"/>
  <c r="L814"/>
  <c r="G843"/>
  <c r="E845"/>
  <c r="G879"/>
  <c r="E880"/>
  <c r="E881"/>
  <c r="F882"/>
  <c r="J883"/>
  <c r="N883"/>
  <c r="F884"/>
  <c r="H886"/>
  <c r="N953"/>
  <c r="F954"/>
  <c r="H955"/>
  <c r="J956"/>
  <c r="F958"/>
  <c r="H1133"/>
  <c r="L1138"/>
  <c r="F1168"/>
  <c r="E1169"/>
  <c r="E1170"/>
  <c r="H1171"/>
  <c r="J1172"/>
  <c r="H1174"/>
  <c r="N1152" i="22"/>
  <c r="J1240" i="23"/>
  <c r="E1241"/>
  <c r="E1242"/>
  <c r="H1243"/>
  <c r="J1244"/>
  <c r="H1246"/>
  <c r="J1384"/>
  <c r="E1385"/>
  <c r="E1386"/>
  <c r="H1387"/>
  <c r="J1388"/>
  <c r="H1390"/>
  <c r="N1365" i="22"/>
  <c r="E1456" i="23"/>
  <c r="E1457"/>
  <c r="E1458"/>
  <c r="F1459"/>
  <c r="H1460"/>
  <c r="J1462"/>
  <c r="G1527"/>
  <c r="G1563"/>
  <c r="N1637"/>
  <c r="E1710"/>
  <c r="L1714"/>
  <c r="F1744"/>
  <c r="F1748"/>
  <c r="N1750"/>
  <c r="N1756" i="22"/>
  <c r="E2033" i="23"/>
  <c r="L2038"/>
  <c r="E2140"/>
  <c r="N2143"/>
  <c r="E2144"/>
  <c r="L2146"/>
  <c r="N2111" i="22"/>
  <c r="N2146" i="23"/>
  <c r="G2211"/>
  <c r="H2214"/>
  <c r="J2215"/>
  <c r="F2218"/>
  <c r="H2222"/>
  <c r="F2394"/>
  <c r="F2398"/>
  <c r="G2463"/>
  <c r="N2501" i="22"/>
  <c r="N2537"/>
  <c r="J2647" i="23"/>
  <c r="J2718"/>
  <c r="F2719"/>
  <c r="H2720"/>
  <c r="E2862"/>
  <c r="N2863"/>
  <c r="H2866"/>
  <c r="L2974"/>
  <c r="N3069" i="22"/>
  <c r="F3186" i="23"/>
  <c r="F3475"/>
  <c r="H958"/>
  <c r="F956"/>
  <c r="N955"/>
  <c r="J955"/>
  <c r="H1136"/>
  <c r="E1134"/>
  <c r="E1133"/>
  <c r="H1252"/>
  <c r="L1246"/>
  <c r="F1246"/>
  <c r="H1244"/>
  <c r="E1243"/>
  <c r="H1242"/>
  <c r="F1241"/>
  <c r="F1240"/>
  <c r="L1390"/>
  <c r="F1390"/>
  <c r="H1388"/>
  <c r="E1387"/>
  <c r="H1386"/>
  <c r="F1385"/>
  <c r="F1384"/>
  <c r="K1714"/>
  <c r="F1710"/>
  <c r="J1709"/>
  <c r="H2036"/>
  <c r="E2034"/>
  <c r="N2033"/>
  <c r="H2224"/>
  <c r="H2223"/>
  <c r="K2218"/>
  <c r="J2216"/>
  <c r="F2215"/>
  <c r="N2214"/>
  <c r="J2214"/>
  <c r="J2213"/>
  <c r="J2212"/>
  <c r="H2654"/>
  <c r="K2650"/>
  <c r="J2648"/>
  <c r="F2647"/>
  <c r="N2646"/>
  <c r="J2646"/>
  <c r="J2645"/>
  <c r="J2644"/>
  <c r="H2655"/>
  <c r="L2650"/>
  <c r="F2650"/>
  <c r="H2648"/>
  <c r="E2647"/>
  <c r="H2646"/>
  <c r="F2645"/>
  <c r="F2644"/>
  <c r="K2725"/>
  <c r="H2722"/>
  <c r="F2720"/>
  <c r="N2719"/>
  <c r="J2719"/>
  <c r="F2718"/>
  <c r="E2717"/>
  <c r="E2716"/>
  <c r="J2722"/>
  <c r="E2720"/>
  <c r="H2719"/>
  <c r="E2718"/>
  <c r="K2866"/>
  <c r="J2864"/>
  <c r="F2863"/>
  <c r="N2862"/>
  <c r="J2862"/>
  <c r="J2861"/>
  <c r="J2860"/>
  <c r="H2871"/>
  <c r="H2870"/>
  <c r="L2866"/>
  <c r="F2866"/>
  <c r="H2864"/>
  <c r="E2863"/>
  <c r="H2862"/>
  <c r="F2861"/>
  <c r="F2860"/>
  <c r="F2974"/>
  <c r="F2971"/>
  <c r="J2970"/>
  <c r="J2969"/>
  <c r="K2974"/>
  <c r="F2970"/>
  <c r="E2969"/>
  <c r="H3194"/>
  <c r="F3190"/>
  <c r="E3185"/>
  <c r="J3190"/>
  <c r="J3188"/>
  <c r="L3188" s="1"/>
  <c r="H3187"/>
  <c r="J3184"/>
  <c r="G3246" i="22"/>
  <c r="G3530"/>
  <c r="G15" i="23"/>
  <c r="G339"/>
  <c r="G447"/>
  <c r="G555"/>
  <c r="J629"/>
  <c r="J630"/>
  <c r="F631"/>
  <c r="H773"/>
  <c r="F774"/>
  <c r="K778"/>
  <c r="F846"/>
  <c r="F850"/>
  <c r="H855"/>
  <c r="F880"/>
  <c r="F881"/>
  <c r="H882"/>
  <c r="E883"/>
  <c r="H884"/>
  <c r="F886"/>
  <c r="L886"/>
  <c r="H890"/>
  <c r="J1168"/>
  <c r="H1169"/>
  <c r="F1170"/>
  <c r="J1171"/>
  <c r="N1174"/>
  <c r="H1180"/>
  <c r="K1177"/>
  <c r="F1456"/>
  <c r="F1457"/>
  <c r="H1458"/>
  <c r="H1459"/>
  <c r="J1460"/>
  <c r="F1462"/>
  <c r="H1467"/>
  <c r="J1637"/>
  <c r="E1638"/>
  <c r="H1640"/>
  <c r="J1744"/>
  <c r="E1745"/>
  <c r="N1746"/>
  <c r="H1748"/>
  <c r="N1720" i="22"/>
  <c r="F2140" i="23"/>
  <c r="E2141"/>
  <c r="E2142"/>
  <c r="E2143"/>
  <c r="F2144"/>
  <c r="J2146"/>
  <c r="G2319"/>
  <c r="J3439"/>
  <c r="F3440"/>
  <c r="H3446"/>
  <c r="BT16" i="25"/>
  <c r="BZ16"/>
  <c r="CE16"/>
  <c r="CF16"/>
  <c r="CH16"/>
  <c r="BU16"/>
  <c r="BV16"/>
  <c r="BW16"/>
  <c r="BY16"/>
  <c r="CD16"/>
  <c r="CG16"/>
  <c r="BX12"/>
  <c r="CB12"/>
  <c r="CJ12"/>
  <c r="CA12"/>
  <c r="CC12"/>
  <c r="CI12"/>
  <c r="BU100"/>
  <c r="BY100"/>
  <c r="CC100"/>
  <c r="CG100"/>
  <c r="CJ100"/>
  <c r="BW100"/>
  <c r="BX100"/>
  <c r="BZ100"/>
  <c r="CB100"/>
  <c r="CD100"/>
  <c r="CE100"/>
  <c r="CH100"/>
  <c r="CI100"/>
  <c r="BX97"/>
  <c r="CE97"/>
  <c r="CI97"/>
  <c r="CK97"/>
  <c r="BU97"/>
  <c r="BT84"/>
  <c r="BX84"/>
  <c r="CE84"/>
  <c r="CH84"/>
  <c r="BU84"/>
  <c r="BW84"/>
  <c r="BZ84"/>
  <c r="CF84"/>
  <c r="CG84"/>
  <c r="CI84"/>
  <c r="BU81"/>
  <c r="CI81"/>
  <c r="CJ81"/>
  <c r="CL81"/>
  <c r="BX81"/>
  <c r="CE81"/>
  <c r="BU68"/>
  <c r="CB68"/>
  <c r="CD68"/>
  <c r="CG68"/>
  <c r="CJ68"/>
  <c r="BW68"/>
  <c r="BX68"/>
  <c r="BY68"/>
  <c r="BZ68"/>
  <c r="CC68"/>
  <c r="CE68"/>
  <c r="CH68"/>
  <c r="CI68"/>
  <c r="BX65"/>
  <c r="CE65"/>
  <c r="CI65"/>
  <c r="CK65"/>
  <c r="BU65"/>
  <c r="BX52"/>
  <c r="CE52"/>
  <c r="CF52"/>
  <c r="CH52"/>
  <c r="BT52"/>
  <c r="BU52"/>
  <c r="BW52"/>
  <c r="BZ52"/>
  <c r="CG52"/>
  <c r="CI52"/>
  <c r="BU49"/>
  <c r="CI49"/>
  <c r="CJ49"/>
  <c r="CL49"/>
  <c r="BX49"/>
  <c r="CE49"/>
  <c r="BU36"/>
  <c r="BY36"/>
  <c r="CC36"/>
  <c r="CG36"/>
  <c r="CJ36"/>
  <c r="BW36"/>
  <c r="BX36"/>
  <c r="BZ36"/>
  <c r="CB36"/>
  <c r="CD36"/>
  <c r="CE36"/>
  <c r="CH36"/>
  <c r="CI36"/>
  <c r="BX33"/>
  <c r="CE33"/>
  <c r="CI33"/>
  <c r="CK33"/>
  <c r="BU33"/>
  <c r="BT20"/>
  <c r="BZ20"/>
  <c r="CE20"/>
  <c r="CF20"/>
  <c r="CH20"/>
  <c r="BU20"/>
  <c r="BV20"/>
  <c r="BW20"/>
  <c r="BY20"/>
  <c r="CD20"/>
  <c r="CG20"/>
  <c r="BX17"/>
  <c r="CB17"/>
  <c r="CJ17"/>
  <c r="CA17"/>
  <c r="CC17"/>
  <c r="CF101"/>
  <c r="BU88"/>
  <c r="BW88"/>
  <c r="BY88"/>
  <c r="BZ88"/>
  <c r="CC88"/>
  <c r="CK88"/>
  <c r="BX88"/>
  <c r="CB88"/>
  <c r="CD88"/>
  <c r="CE88"/>
  <c r="BT72"/>
  <c r="BW72"/>
  <c r="BX72"/>
  <c r="BZ72"/>
  <c r="CE72"/>
  <c r="CJ72"/>
  <c r="CL72"/>
  <c r="BU72"/>
  <c r="CF72"/>
  <c r="BU56"/>
  <c r="BW56"/>
  <c r="BZ56"/>
  <c r="CB56"/>
  <c r="CD56"/>
  <c r="CK56"/>
  <c r="BX56"/>
  <c r="BY56"/>
  <c r="CC56"/>
  <c r="CE56"/>
  <c r="BW40"/>
  <c r="BX40"/>
  <c r="BZ40"/>
  <c r="CE40"/>
  <c r="CF40"/>
  <c r="CJ40"/>
  <c r="CL40"/>
  <c r="BT40"/>
  <c r="BU40"/>
  <c r="N1081" i="22"/>
  <c r="L1210" i="23"/>
  <c r="K1249"/>
  <c r="L1282"/>
  <c r="L1354"/>
  <c r="G1419"/>
  <c r="L1570"/>
  <c r="G1635"/>
  <c r="G1707"/>
  <c r="G1959"/>
  <c r="L1966"/>
  <c r="G2103"/>
  <c r="L2110"/>
  <c r="G2247"/>
  <c r="J2500"/>
  <c r="J2501"/>
  <c r="J2502"/>
  <c r="N2502"/>
  <c r="F2503"/>
  <c r="J2504"/>
  <c r="K2506"/>
  <c r="E2609"/>
  <c r="E2610"/>
  <c r="H2612"/>
  <c r="L2614"/>
  <c r="L2902"/>
  <c r="G2967"/>
  <c r="E3006"/>
  <c r="H3007"/>
  <c r="E3008"/>
  <c r="J3010"/>
  <c r="E3220"/>
  <c r="E3221"/>
  <c r="F3222"/>
  <c r="J3223"/>
  <c r="N3223"/>
  <c r="F3224"/>
  <c r="J3329"/>
  <c r="F3330"/>
  <c r="K3334"/>
  <c r="E3545"/>
  <c r="F3546"/>
  <c r="J3547"/>
  <c r="H3548"/>
  <c r="H3550"/>
  <c r="BE16" i="25"/>
  <c r="DE100"/>
  <c r="DE84"/>
  <c r="DE68"/>
  <c r="DE52"/>
  <c r="DE36"/>
  <c r="DE16"/>
  <c r="DF81"/>
  <c r="DF49"/>
  <c r="DG97"/>
  <c r="DG65"/>
  <c r="DG33"/>
  <c r="DG16"/>
  <c r="DH100"/>
  <c r="DH84"/>
  <c r="DH68"/>
  <c r="DH52"/>
  <c r="DH36"/>
  <c r="DH16"/>
  <c r="DI97"/>
  <c r="DI81"/>
  <c r="DI65"/>
  <c r="DI49"/>
  <c r="DI33"/>
  <c r="DI12"/>
  <c r="DJ100"/>
  <c r="DJ68"/>
  <c r="DJ36"/>
  <c r="DL97"/>
  <c r="DL65"/>
  <c r="DL33"/>
  <c r="DL16"/>
  <c r="DM97"/>
  <c r="DM81"/>
  <c r="DM65"/>
  <c r="DM49"/>
  <c r="DM33"/>
  <c r="DM12"/>
  <c r="DN100"/>
  <c r="DN68"/>
  <c r="DN36"/>
  <c r="DO100"/>
  <c r="DO68"/>
  <c r="DO36"/>
  <c r="DD12"/>
  <c r="DD81"/>
  <c r="DD49"/>
  <c r="CP81"/>
  <c r="CP49"/>
  <c r="CO100"/>
  <c r="CO68"/>
  <c r="CO36"/>
  <c r="CN16"/>
  <c r="CN81"/>
  <c r="CN49"/>
  <c r="CM97"/>
  <c r="CM65"/>
  <c r="CM33"/>
  <c r="CL12"/>
  <c r="CL97"/>
  <c r="CL52"/>
  <c r="CK84"/>
  <c r="CK49"/>
  <c r="CI16"/>
  <c r="CH12"/>
  <c r="CH97"/>
  <c r="CH33"/>
  <c r="CG12"/>
  <c r="CG49"/>
  <c r="CF100"/>
  <c r="CF36"/>
  <c r="CE12"/>
  <c r="CB52"/>
  <c r="BZ12"/>
  <c r="BY12"/>
  <c r="BY84"/>
  <c r="BX16"/>
  <c r="BW12"/>
  <c r="BT100"/>
  <c r="BT68"/>
  <c r="BT36"/>
  <c r="BT24"/>
  <c r="BZ24"/>
  <c r="CE24"/>
  <c r="CF24"/>
  <c r="CH24"/>
  <c r="BU24"/>
  <c r="BV24"/>
  <c r="BW24"/>
  <c r="BY24"/>
  <c r="CD24"/>
  <c r="CG24"/>
  <c r="BX21"/>
  <c r="CB21"/>
  <c r="CJ21"/>
  <c r="CA21"/>
  <c r="CC21"/>
  <c r="BT7"/>
  <c r="BZ7"/>
  <c r="CE7"/>
  <c r="CF7"/>
  <c r="BU7"/>
  <c r="BW7"/>
  <c r="BY7"/>
  <c r="CD7"/>
  <c r="CG7"/>
  <c r="BV4"/>
  <c r="CJ4"/>
  <c r="CL4"/>
  <c r="BT4"/>
  <c r="CA4"/>
  <c r="CB92"/>
  <c r="CF92"/>
  <c r="CI92"/>
  <c r="CK92"/>
  <c r="BW92"/>
  <c r="BZ92"/>
  <c r="CC92"/>
  <c r="CH89"/>
  <c r="CG89"/>
  <c r="CI89"/>
  <c r="BY76"/>
  <c r="CI76"/>
  <c r="CL76"/>
  <c r="BT76"/>
  <c r="BW76"/>
  <c r="BZ76"/>
  <c r="CD76"/>
  <c r="CG73"/>
  <c r="CH73"/>
  <c r="CI73"/>
  <c r="CC60"/>
  <c r="CI60"/>
  <c r="CK60"/>
  <c r="BW60"/>
  <c r="BZ60"/>
  <c r="CB60"/>
  <c r="CF60"/>
  <c r="CH57"/>
  <c r="CG57"/>
  <c r="CI57"/>
  <c r="BT44"/>
  <c r="CD44"/>
  <c r="CI44"/>
  <c r="CL44"/>
  <c r="BW44"/>
  <c r="BY44"/>
  <c r="BZ44"/>
  <c r="CG41"/>
  <c r="CH41"/>
  <c r="CI41"/>
  <c r="CB28"/>
  <c r="CF28"/>
  <c r="CI28"/>
  <c r="CK28"/>
  <c r="BW28"/>
  <c r="BZ28"/>
  <c r="CC28"/>
  <c r="G2715" i="23"/>
  <c r="G2895"/>
  <c r="G3003"/>
  <c r="N3318" i="22"/>
  <c r="L3478" i="23"/>
  <c r="CP36" i="25"/>
  <c r="CO16"/>
  <c r="CO97"/>
  <c r="CO65"/>
  <c r="CO33"/>
  <c r="CN12"/>
  <c r="CN100"/>
  <c r="CN68"/>
  <c r="CN36"/>
  <c r="CM16"/>
  <c r="CM84"/>
  <c r="CM52"/>
  <c r="CL84"/>
  <c r="CL36"/>
  <c r="CK16"/>
  <c r="CK81"/>
  <c r="CK36"/>
  <c r="CJ97"/>
  <c r="CJ84"/>
  <c r="CJ65"/>
  <c r="CJ52"/>
  <c r="CJ33"/>
  <c r="CH81"/>
  <c r="CG97"/>
  <c r="CG33"/>
  <c r="CF12"/>
  <c r="CD12"/>
  <c r="CD52"/>
  <c r="CC84"/>
  <c r="CB16"/>
  <c r="BV84"/>
  <c r="BV52"/>
  <c r="H1421" i="23"/>
  <c r="H917"/>
  <c r="BY22" i="25"/>
  <c r="BY13"/>
  <c r="BY5"/>
  <c r="BX3"/>
  <c r="BX90"/>
  <c r="BX58"/>
  <c r="BW22"/>
  <c r="BW13"/>
  <c r="BW5"/>
  <c r="BV22"/>
  <c r="BV13"/>
  <c r="BV90"/>
  <c r="BV82"/>
  <c r="BV74"/>
  <c r="BV50"/>
  <c r="BV42"/>
  <c r="BV34"/>
  <c r="BU22"/>
  <c r="BU13"/>
  <c r="BU5"/>
  <c r="BU74"/>
  <c r="BU42"/>
  <c r="H953" i="23"/>
  <c r="BH13" i="25"/>
  <c r="FY19" i="15"/>
  <c r="N377" i="23"/>
  <c r="BH17" i="25"/>
  <c r="N485" i="23"/>
  <c r="FY22" i="15"/>
  <c r="BH18" i="25"/>
  <c r="FY23" i="15"/>
  <c r="N521" i="23"/>
  <c r="BH19" i="25"/>
  <c r="FY24" i="15"/>
  <c r="N557" i="23"/>
  <c r="BH22" i="25"/>
  <c r="N665" i="23"/>
  <c r="FY27" i="15"/>
  <c r="BH24" i="25"/>
  <c r="FY29" i="15"/>
  <c r="N737" i="23"/>
  <c r="N1241"/>
  <c r="BH38" i="25"/>
  <c r="FY43" i="15"/>
  <c r="BH42" i="25"/>
  <c r="FY47" i="15"/>
  <c r="N1385" i="23"/>
  <c r="BH8" i="25"/>
  <c r="N195" i="22"/>
  <c r="FY14" i="15"/>
  <c r="BH9" i="25"/>
  <c r="N233" i="23"/>
  <c r="FY15" i="15"/>
  <c r="BH12" i="25"/>
  <c r="FY18" i="15"/>
  <c r="N337" i="22"/>
  <c r="BH20" i="25"/>
  <c r="FY25" i="15"/>
  <c r="N593" i="23"/>
  <c r="BH23" i="25"/>
  <c r="FY28" i="15"/>
  <c r="N701" i="23"/>
  <c r="N692" i="22"/>
  <c r="BH25" i="25"/>
  <c r="FY30" i="15"/>
  <c r="N773" i="23"/>
  <c r="BH27" i="25"/>
  <c r="FY32" i="15"/>
  <c r="N845" i="23"/>
  <c r="BH32" i="25"/>
  <c r="FY37" i="15"/>
  <c r="N1025" i="23"/>
  <c r="HK40" i="15"/>
  <c r="AJ40"/>
  <c r="BH64" i="25"/>
  <c r="FY69" i="15"/>
  <c r="BH67" i="25"/>
  <c r="FY72" i="15"/>
  <c r="N2285" i="23"/>
  <c r="BH69" i="25"/>
  <c r="FY74" i="15"/>
  <c r="N2357" i="23"/>
  <c r="FY78" i="15"/>
  <c r="N2501" i="23"/>
  <c r="BH73" i="25"/>
  <c r="N2681" i="23"/>
  <c r="FY83" i="15"/>
  <c r="BH78" i="25"/>
  <c r="BH97"/>
  <c r="FY102" i="15"/>
  <c r="N3365" i="23"/>
  <c r="BH6" i="25"/>
  <c r="BT6" s="1"/>
  <c r="FY12" i="15"/>
  <c r="H1709" i="23"/>
  <c r="H2141"/>
  <c r="N449"/>
  <c r="N1349"/>
  <c r="FY46" i="15"/>
  <c r="HK37"/>
  <c r="AJ37"/>
  <c r="BH36" i="25"/>
  <c r="N1169" i="23"/>
  <c r="BH45" i="25"/>
  <c r="N1493" i="23"/>
  <c r="BH56" i="25"/>
  <c r="FY61" i="15"/>
  <c r="N1889" i="23"/>
  <c r="FY62" i="15"/>
  <c r="BH57" i="25"/>
  <c r="BH59"/>
  <c r="FY64" i="15"/>
  <c r="AJ69"/>
  <c r="HK69"/>
  <c r="BH76" i="25"/>
  <c r="N2609" i="23"/>
  <c r="FY81" i="15"/>
  <c r="FY82"/>
  <c r="N2645" i="23"/>
  <c r="BH77" i="25"/>
  <c r="BH92"/>
  <c r="FY97" i="15"/>
  <c r="BH96" i="25"/>
  <c r="FY101" i="15"/>
  <c r="N3329" i="23"/>
  <c r="BH100" i="25"/>
  <c r="FY105" i="15"/>
  <c r="AE11"/>
  <c r="AI11" s="1"/>
  <c r="AK11"/>
  <c r="AE42"/>
  <c r="AI42" s="1"/>
  <c r="AK42"/>
  <c r="H1277" i="23"/>
  <c r="H1349"/>
  <c r="H1457"/>
  <c r="H1601"/>
  <c r="HK57" i="15"/>
  <c r="AJ57"/>
  <c r="H2033" i="23"/>
  <c r="AE72" i="15"/>
  <c r="AI72" s="1"/>
  <c r="AK72"/>
  <c r="AE74"/>
  <c r="AI74" s="1"/>
  <c r="AK74"/>
  <c r="AK76"/>
  <c r="AE76"/>
  <c r="AI76" s="1"/>
  <c r="AK78"/>
  <c r="AE78"/>
  <c r="AI78" s="1"/>
  <c r="AE80"/>
  <c r="AI80" s="1"/>
  <c r="AK80"/>
  <c r="AK82"/>
  <c r="AE82"/>
  <c r="AI82" s="1"/>
  <c r="AE84"/>
  <c r="AI84" s="1"/>
  <c r="AK84"/>
  <c r="AE86"/>
  <c r="AI86" s="1"/>
  <c r="AK86"/>
  <c r="AE88"/>
  <c r="AI88" s="1"/>
  <c r="AK88"/>
  <c r="AE90"/>
  <c r="AI90" s="1"/>
  <c r="AK90"/>
  <c r="AE92"/>
  <c r="AI92" s="1"/>
  <c r="AK92"/>
  <c r="AK94"/>
  <c r="AE94"/>
  <c r="AI94" s="1"/>
  <c r="AK96"/>
  <c r="AE96"/>
  <c r="AI96" s="1"/>
  <c r="AE98"/>
  <c r="AI98" s="1"/>
  <c r="AK98"/>
  <c r="AE100"/>
  <c r="AI100" s="1"/>
  <c r="AK100"/>
  <c r="AE102"/>
  <c r="AI102" s="1"/>
  <c r="AK102"/>
  <c r="AE104"/>
  <c r="AI104" s="1"/>
  <c r="AK104"/>
  <c r="AK106"/>
  <c r="AE106"/>
  <c r="AI106" s="1"/>
  <c r="AK108"/>
  <c r="AE108"/>
  <c r="AI108" s="1"/>
  <c r="AJ14"/>
  <c r="AJ15"/>
  <c r="FY16"/>
  <c r="FY17"/>
  <c r="AJ19"/>
  <c r="AJ22"/>
  <c r="AJ23"/>
  <c r="AJ24"/>
  <c r="N629" i="23"/>
  <c r="FY26" i="15"/>
  <c r="AJ28"/>
  <c r="AJ30"/>
  <c r="N881" i="23"/>
  <c r="FY33" i="15"/>
  <c r="AJ36"/>
  <c r="N1133" i="23"/>
  <c r="FY40" i="15"/>
  <c r="N1277" i="23"/>
  <c r="FY44" i="15"/>
  <c r="AJ48"/>
  <c r="AJ52"/>
  <c r="BH40" i="25"/>
  <c r="FY45" i="15"/>
  <c r="N1313" i="23"/>
  <c r="BH43" i="25"/>
  <c r="FY48" i="15"/>
  <c r="BH46" i="25"/>
  <c r="FY51" i="15"/>
  <c r="N1529" i="23"/>
  <c r="AJ51" i="15"/>
  <c r="HK51"/>
  <c r="BH47" i="25"/>
  <c r="FY52" i="15"/>
  <c r="N1565" i="23"/>
  <c r="BH51" i="25"/>
  <c r="FY56" i="15"/>
  <c r="N1709" i="23"/>
  <c r="BH55" i="25"/>
  <c r="FY60" i="15"/>
  <c r="AJ61"/>
  <c r="HK61"/>
  <c r="FY63"/>
  <c r="N1961" i="23"/>
  <c r="BH58" i="25"/>
  <c r="BH61"/>
  <c r="FY66" i="15"/>
  <c r="BH63" i="25"/>
  <c r="FY68" i="15"/>
  <c r="FY70"/>
  <c r="N2213" i="23"/>
  <c r="BH65" i="25"/>
  <c r="BH79"/>
  <c r="N2717" i="23"/>
  <c r="FY84" i="15"/>
  <c r="BH88" i="25"/>
  <c r="FY93" i="15"/>
  <c r="N3041" i="23"/>
  <c r="FY94" i="15"/>
  <c r="N3077" i="23"/>
  <c r="BH89" i="25"/>
  <c r="BH95"/>
  <c r="FY100" i="15"/>
  <c r="N3293" i="23"/>
  <c r="N3401"/>
  <c r="FY103" i="15"/>
  <c r="BH98" i="25"/>
  <c r="BH99"/>
  <c r="N3437" i="23"/>
  <c r="FY104" i="15"/>
  <c r="AK13"/>
  <c r="AE13"/>
  <c r="AI13" s="1"/>
  <c r="HK50"/>
  <c r="AJ50"/>
  <c r="H1637" i="23"/>
  <c r="AJ58" i="15"/>
  <c r="HK58"/>
  <c r="H2213" i="23"/>
  <c r="BH37" i="25"/>
  <c r="FY42" i="15"/>
  <c r="N1205" i="23"/>
  <c r="BH53" i="25"/>
  <c r="FY58" i="15"/>
  <c r="AJ66"/>
  <c r="HK66"/>
  <c r="N2393" i="23"/>
  <c r="FY75" i="15"/>
  <c r="BH70" i="25"/>
  <c r="FY87" i="15"/>
  <c r="N2825" i="23"/>
  <c r="BH82" i="25"/>
  <c r="N3581" i="23"/>
  <c r="BH103" i="25"/>
  <c r="FY108" i="15"/>
  <c r="FY107"/>
  <c r="BH102" i="25"/>
  <c r="N3545" i="23"/>
  <c r="BH101" i="25"/>
  <c r="N3509" i="23"/>
  <c r="FY106" i="15"/>
  <c r="HK12"/>
  <c r="AJ12"/>
  <c r="AE33"/>
  <c r="AI33" s="1"/>
  <c r="AK33"/>
  <c r="HK41"/>
  <c r="AJ41"/>
  <c r="AE43"/>
  <c r="AI43" s="1"/>
  <c r="AK43"/>
  <c r="AE45"/>
  <c r="AI45" s="1"/>
  <c r="AK45"/>
  <c r="AE47"/>
  <c r="AI47" s="1"/>
  <c r="AK47"/>
  <c r="H1673" i="23"/>
  <c r="HK59" i="15"/>
  <c r="AJ59"/>
  <c r="H1961" i="23"/>
  <c r="H2105"/>
  <c r="HK71" i="15"/>
  <c r="AJ71"/>
  <c r="HK73"/>
  <c r="AJ73"/>
  <c r="AE75"/>
  <c r="AI75" s="1"/>
  <c r="AK75"/>
  <c r="AK77"/>
  <c r="AE77"/>
  <c r="AI77" s="1"/>
  <c r="AK79"/>
  <c r="AE79"/>
  <c r="AI79" s="1"/>
  <c r="AE81"/>
  <c r="AI81" s="1"/>
  <c r="AK81"/>
  <c r="AK83"/>
  <c r="AE83"/>
  <c r="AI83" s="1"/>
  <c r="AK85"/>
  <c r="AE85"/>
  <c r="AI85" s="1"/>
  <c r="AE87"/>
  <c r="AI87" s="1"/>
  <c r="AK87"/>
  <c r="AE89"/>
  <c r="AI89" s="1"/>
  <c r="AK89"/>
  <c r="AK91"/>
  <c r="AE91"/>
  <c r="AI91" s="1"/>
  <c r="AE93"/>
  <c r="AI93" s="1"/>
  <c r="AK93"/>
  <c r="AE95"/>
  <c r="AI95" s="1"/>
  <c r="AK95"/>
  <c r="AK97"/>
  <c r="AE97"/>
  <c r="AI97" s="1"/>
  <c r="AE99"/>
  <c r="AI99" s="1"/>
  <c r="AK99"/>
  <c r="AE101"/>
  <c r="AI101" s="1"/>
  <c r="AK101"/>
  <c r="AE103"/>
  <c r="AI103" s="1"/>
  <c r="AK103"/>
  <c r="AK105"/>
  <c r="AE105"/>
  <c r="AI105" s="1"/>
  <c r="AE107"/>
  <c r="AI107" s="1"/>
  <c r="AK107"/>
  <c r="N305" i="23"/>
  <c r="AJ18" i="15"/>
  <c r="N413" i="23"/>
  <c r="FY20" i="15"/>
  <c r="FY21"/>
  <c r="AJ25"/>
  <c r="AJ27"/>
  <c r="AJ29"/>
  <c r="N809" i="23"/>
  <c r="FY31" i="15"/>
  <c r="AJ32"/>
  <c r="N989" i="23"/>
  <c r="FY36" i="15"/>
  <c r="N1097" i="23"/>
  <c r="FY39" i="15"/>
  <c r="N1421" i="23"/>
  <c r="N2141"/>
  <c r="N2429"/>
  <c r="N2537"/>
  <c r="N2573"/>
  <c r="FY80" i="15"/>
  <c r="N2789" i="23"/>
  <c r="FY86" i="15"/>
  <c r="N2861" i="23"/>
  <c r="FY88" i="15"/>
  <c r="N2897" i="23"/>
  <c r="FY89" i="15"/>
  <c r="N2933" i="23"/>
  <c r="FY90" i="15"/>
  <c r="N3005" i="23"/>
  <c r="FY92" i="15"/>
  <c r="FY95"/>
  <c r="N3221" i="23"/>
  <c r="FY98" i="15"/>
  <c r="FY99"/>
  <c r="N2465" i="23"/>
  <c r="Q106" i="15"/>
  <c r="P104" i="19" s="1"/>
  <c r="W106" i="15"/>
  <c r="V104" i="19" s="1"/>
  <c r="Q16" i="15"/>
  <c r="P14" i="19" s="1"/>
  <c r="W16" i="15"/>
  <c r="V14" i="19" s="1"/>
  <c r="Q27" i="15"/>
  <c r="P25" i="19" s="1"/>
  <c r="W27" i="15"/>
  <c r="V25" i="19" s="1"/>
  <c r="Q35" i="15"/>
  <c r="P33" i="19" s="1"/>
  <c r="W35" i="15"/>
  <c r="V33" i="19" s="1"/>
  <c r="Q37" i="15"/>
  <c r="P35" i="19" s="1"/>
  <c r="W37" i="15"/>
  <c r="V35" i="19" s="1"/>
  <c r="Q38" i="15"/>
  <c r="P36" i="19" s="1"/>
  <c r="W38" i="15"/>
  <c r="V36" i="19" s="1"/>
  <c r="W45" i="15"/>
  <c r="V43" i="19" s="1"/>
  <c r="Q45" i="15"/>
  <c r="P43" i="19" s="1"/>
  <c r="Q48" i="15"/>
  <c r="P46" i="19" s="1"/>
  <c r="W48" i="15"/>
  <c r="V46" i="19" s="1"/>
  <c r="W50" i="15"/>
  <c r="V48" i="19" s="1"/>
  <c r="Q50" i="15"/>
  <c r="P48" i="19" s="1"/>
  <c r="Q52" i="15"/>
  <c r="P50" i="19" s="1"/>
  <c r="W52" i="15"/>
  <c r="V50" i="19" s="1"/>
  <c r="W54" i="15"/>
  <c r="V52" i="19" s="1"/>
  <c r="Q54" i="15"/>
  <c r="P52" i="19" s="1"/>
  <c r="Q63" i="15"/>
  <c r="P61" i="19" s="1"/>
  <c r="W63" i="15"/>
  <c r="V61" i="19" s="1"/>
  <c r="Q72" i="15"/>
  <c r="P70" i="19" s="1"/>
  <c r="W72" i="15"/>
  <c r="V70" i="19" s="1"/>
  <c r="Q83" i="15"/>
  <c r="P81" i="19" s="1"/>
  <c r="W83" i="15"/>
  <c r="V81" i="19" s="1"/>
  <c r="Q84" i="15"/>
  <c r="P82" i="19" s="1"/>
  <c r="W84" i="15"/>
  <c r="V82" i="19" s="1"/>
  <c r="W89" i="15"/>
  <c r="V87" i="19" s="1"/>
  <c r="Q89" i="15"/>
  <c r="P87" i="19" s="1"/>
  <c r="Q100" i="15"/>
  <c r="P98" i="19" s="1"/>
  <c r="W100" i="15"/>
  <c r="V98" i="19" s="1"/>
  <c r="Q104" i="15"/>
  <c r="P102" i="19" s="1"/>
  <c r="W104" i="15"/>
  <c r="V102" i="19" s="1"/>
  <c r="Q107" i="15"/>
  <c r="P105" i="19" s="1"/>
  <c r="W107" i="15"/>
  <c r="V105" i="19" s="1"/>
  <c r="W14" i="15"/>
  <c r="V12" i="19" s="1"/>
  <c r="Q14" i="15"/>
  <c r="P12" i="19" s="1"/>
  <c r="Q17" i="15"/>
  <c r="P15" i="19" s="1"/>
  <c r="W17" i="15"/>
  <c r="V15" i="19" s="1"/>
  <c r="W22" i="15"/>
  <c r="V20" i="19" s="1"/>
  <c r="Q22" i="15"/>
  <c r="P20" i="19" s="1"/>
  <c r="Q30" i="15"/>
  <c r="P28" i="19" s="1"/>
  <c r="W30" i="15"/>
  <c r="V28" i="19" s="1"/>
  <c r="Q31" i="15"/>
  <c r="P29" i="19" s="1"/>
  <c r="W31" i="15"/>
  <c r="V29" i="19" s="1"/>
  <c r="Q32" i="15"/>
  <c r="P30" i="19" s="1"/>
  <c r="W32" i="15"/>
  <c r="V30" i="19" s="1"/>
  <c r="W33" i="15"/>
  <c r="V31" i="19" s="1"/>
  <c r="Q33" i="15"/>
  <c r="P31" i="19" s="1"/>
  <c r="Q36" i="15"/>
  <c r="P34" i="19" s="1"/>
  <c r="W36" i="15"/>
  <c r="V34" i="19" s="1"/>
  <c r="Q39" i="15"/>
  <c r="P37" i="19" s="1"/>
  <c r="W39" i="15"/>
  <c r="V37" i="19" s="1"/>
  <c r="Q44" i="15"/>
  <c r="P42" i="19" s="1"/>
  <c r="W44" i="15"/>
  <c r="V42" i="19" s="1"/>
  <c r="Q55" i="15"/>
  <c r="P53" i="19" s="1"/>
  <c r="W55" i="15"/>
  <c r="V53" i="19" s="1"/>
  <c r="Q58" i="15"/>
  <c r="P56" i="19" s="1"/>
  <c r="W58" i="15"/>
  <c r="V56" i="19" s="1"/>
  <c r="W59" i="15"/>
  <c r="V57" i="19" s="1"/>
  <c r="Q59" i="15"/>
  <c r="P57" i="19" s="1"/>
  <c r="Q60" i="15"/>
  <c r="P58" i="19" s="1"/>
  <c r="W60" i="15"/>
  <c r="V58" i="19" s="1"/>
  <c r="W61" i="15"/>
  <c r="V59" i="19" s="1"/>
  <c r="Q61" i="15"/>
  <c r="P59" i="19" s="1"/>
  <c r="Q64" i="15"/>
  <c r="P62" i="19" s="1"/>
  <c r="W64" i="15"/>
  <c r="V62" i="19" s="1"/>
  <c r="Q67" i="15"/>
  <c r="P65" i="19" s="1"/>
  <c r="W67" i="15"/>
  <c r="V65" i="19" s="1"/>
  <c r="Q68" i="15"/>
  <c r="P66" i="19" s="1"/>
  <c r="W68" i="15"/>
  <c r="V66" i="19" s="1"/>
  <c r="W69" i="15"/>
  <c r="V67" i="19" s="1"/>
  <c r="Q69" i="15"/>
  <c r="P67" i="19" s="1"/>
  <c r="Q71" i="15"/>
  <c r="P69" i="19" s="1"/>
  <c r="W71" i="15"/>
  <c r="V69" i="19" s="1"/>
  <c r="Q79" i="15"/>
  <c r="P77" i="19" s="1"/>
  <c r="W79" i="15"/>
  <c r="V77" i="19" s="1"/>
  <c r="W81" i="15"/>
  <c r="V79" i="19" s="1"/>
  <c r="Q81" i="15"/>
  <c r="P79" i="19" s="1"/>
  <c r="Q86" i="15"/>
  <c r="P84" i="19" s="1"/>
  <c r="W86" i="15"/>
  <c r="V84" i="19" s="1"/>
  <c r="W90" i="15"/>
  <c r="V88" i="19" s="1"/>
  <c r="Q90" i="15"/>
  <c r="P88" i="19" s="1"/>
  <c r="Q91" i="15"/>
  <c r="P89" i="19" s="1"/>
  <c r="W91" i="15"/>
  <c r="V89" i="19" s="1"/>
  <c r="W93" i="15"/>
  <c r="V91" i="19" s="1"/>
  <c r="Q93" i="15"/>
  <c r="P91" i="19" s="1"/>
  <c r="Q98" i="15"/>
  <c r="P96" i="19" s="1"/>
  <c r="W98" i="15"/>
  <c r="V96" i="19" s="1"/>
  <c r="W101" i="15"/>
  <c r="V99" i="19" s="1"/>
  <c r="Q101" i="15"/>
  <c r="P99" i="19" s="1"/>
  <c r="W105" i="15"/>
  <c r="V103" i="19" s="1"/>
  <c r="Q105" i="15"/>
  <c r="P103" i="19" s="1"/>
  <c r="Q12" i="15"/>
  <c r="P10" i="19" s="1"/>
  <c r="W12" i="15"/>
  <c r="V10" i="19" s="1"/>
  <c r="W13" i="15"/>
  <c r="Q13"/>
  <c r="P11" i="19" s="1"/>
  <c r="Q15" i="15"/>
  <c r="P13" i="19" s="1"/>
  <c r="W15" i="15"/>
  <c r="V13" i="19" s="1"/>
  <c r="W19" i="15"/>
  <c r="V17" i="19" s="1"/>
  <c r="Q19" i="15"/>
  <c r="P17" i="19" s="1"/>
  <c r="Q20" i="15"/>
  <c r="P18" i="19" s="1"/>
  <c r="W20" i="15"/>
  <c r="V18" i="19" s="1"/>
  <c r="W23" i="15"/>
  <c r="V21" i="19" s="1"/>
  <c r="Q23" i="15"/>
  <c r="P21" i="19" s="1"/>
  <c r="W25" i="15"/>
  <c r="V23" i="19" s="1"/>
  <c r="Q25" i="15"/>
  <c r="P23" i="19" s="1"/>
  <c r="Q26" i="15"/>
  <c r="P24" i="19" s="1"/>
  <c r="W26" i="15"/>
  <c r="V24" i="19" s="1"/>
  <c r="W29" i="15"/>
  <c r="V27" i="19" s="1"/>
  <c r="Q29" i="15"/>
  <c r="P27" i="19" s="1"/>
  <c r="W42" i="15"/>
  <c r="V40" i="19" s="1"/>
  <c r="Q42" i="15"/>
  <c r="P40" i="19" s="1"/>
  <c r="Q43" i="15"/>
  <c r="P41" i="19" s="1"/>
  <c r="W43" i="15"/>
  <c r="V41" i="19" s="1"/>
  <c r="Q47" i="15"/>
  <c r="P45" i="19" s="1"/>
  <c r="W47" i="15"/>
  <c r="V45" i="19" s="1"/>
  <c r="W49" i="15"/>
  <c r="V47" i="19" s="1"/>
  <c r="Q49" i="15"/>
  <c r="P47" i="19" s="1"/>
  <c r="W51" i="15"/>
  <c r="V49" i="19" s="1"/>
  <c r="Q51" i="15"/>
  <c r="P49" i="19" s="1"/>
  <c r="Q53" i="15"/>
  <c r="P51" i="19" s="1"/>
  <c r="W53" i="15"/>
  <c r="V51" i="19" s="1"/>
  <c r="Q66" i="15"/>
  <c r="P64" i="19" s="1"/>
  <c r="W66" i="15"/>
  <c r="V64" i="19" s="1"/>
  <c r="W74" i="15"/>
  <c r="V72" i="19" s="1"/>
  <c r="Q74" i="15"/>
  <c r="P72" i="19" s="1"/>
  <c r="Q76" i="15"/>
  <c r="P74" i="19" s="1"/>
  <c r="W76" i="15"/>
  <c r="V74" i="19" s="1"/>
  <c r="Q95" i="15"/>
  <c r="P93" i="19" s="1"/>
  <c r="W95" i="15"/>
  <c r="V93" i="19" s="1"/>
  <c r="Q96" i="15"/>
  <c r="P94" i="19" s="1"/>
  <c r="W96" i="15"/>
  <c r="V94" i="19" s="1"/>
  <c r="Q97" i="15"/>
  <c r="P95" i="19" s="1"/>
  <c r="W97" i="15"/>
  <c r="V95" i="19" s="1"/>
  <c r="Q99" i="15"/>
  <c r="P97" i="19" s="1"/>
  <c r="W99" i="15"/>
  <c r="V97" i="19" s="1"/>
  <c r="Q102" i="15"/>
  <c r="P100" i="19" s="1"/>
  <c r="W102" i="15"/>
  <c r="V100" i="19" s="1"/>
  <c r="W11" i="15"/>
  <c r="Q11"/>
  <c r="P9" i="19" s="1"/>
  <c r="Q108" i="15"/>
  <c r="P106" i="19" s="1"/>
  <c r="W108" i="15"/>
  <c r="V106" i="19" s="1"/>
  <c r="H3460" i="22"/>
  <c r="U106" i="15"/>
  <c r="T104" i="19" s="1"/>
  <c r="W10" i="15"/>
  <c r="V8" i="19" s="1"/>
  <c r="Q10" i="15"/>
  <c r="P8" i="19" s="1"/>
  <c r="Q18" i="15"/>
  <c r="P16" i="19" s="1"/>
  <c r="W18" i="15"/>
  <c r="V16" i="19" s="1"/>
  <c r="Q21" i="15"/>
  <c r="P19" i="19" s="1"/>
  <c r="W21" i="15"/>
  <c r="V19" i="19" s="1"/>
  <c r="Q24" i="15"/>
  <c r="P22" i="19" s="1"/>
  <c r="W24" i="15"/>
  <c r="V22" i="19" s="1"/>
  <c r="Q28" i="15"/>
  <c r="P26" i="19" s="1"/>
  <c r="W28" i="15"/>
  <c r="V26" i="19" s="1"/>
  <c r="Q34" i="15"/>
  <c r="P32" i="19" s="1"/>
  <c r="W34" i="15"/>
  <c r="V32" i="19" s="1"/>
  <c r="Q40" i="15"/>
  <c r="P38" i="19" s="1"/>
  <c r="W40" i="15"/>
  <c r="V38" i="19" s="1"/>
  <c r="W41" i="15"/>
  <c r="V39" i="19" s="1"/>
  <c r="Q41" i="15"/>
  <c r="P39" i="19" s="1"/>
  <c r="W46" i="15"/>
  <c r="V44" i="19" s="1"/>
  <c r="Q46" i="15"/>
  <c r="P44" i="19" s="1"/>
  <c r="Q56" i="15"/>
  <c r="P54" i="19" s="1"/>
  <c r="W56" i="15"/>
  <c r="V54" i="19" s="1"/>
  <c r="W57" i="15"/>
  <c r="V55" i="19" s="1"/>
  <c r="Q57" i="15"/>
  <c r="P55" i="19" s="1"/>
  <c r="W62" i="15"/>
  <c r="V60" i="19" s="1"/>
  <c r="Q62" i="15"/>
  <c r="P60" i="19" s="1"/>
  <c r="W65" i="15"/>
  <c r="V63" i="19" s="1"/>
  <c r="Q65" i="15"/>
  <c r="P63" i="19" s="1"/>
  <c r="Q70" i="15"/>
  <c r="P68" i="19" s="1"/>
  <c r="W70" i="15"/>
  <c r="V68" i="19" s="1"/>
  <c r="W73" i="15"/>
  <c r="V71" i="19" s="1"/>
  <c r="Q73" i="15"/>
  <c r="P71" i="19" s="1"/>
  <c r="Q75" i="15"/>
  <c r="P73" i="19" s="1"/>
  <c r="W75" i="15"/>
  <c r="V73" i="19" s="1"/>
  <c r="Q77" i="15"/>
  <c r="P75" i="19" s="1"/>
  <c r="W77" i="15"/>
  <c r="V75" i="19" s="1"/>
  <c r="Q78" i="15"/>
  <c r="P76" i="19" s="1"/>
  <c r="W78" i="15"/>
  <c r="V76" i="19" s="1"/>
  <c r="Q80" i="15"/>
  <c r="P78" i="19" s="1"/>
  <c r="W80" i="15"/>
  <c r="V78" i="19" s="1"/>
  <c r="Q82" i="15"/>
  <c r="P80" i="19" s="1"/>
  <c r="W82" i="15"/>
  <c r="V80" i="19" s="1"/>
  <c r="W85" i="15"/>
  <c r="V83" i="19" s="1"/>
  <c r="Q85" i="15"/>
  <c r="P83" i="19" s="1"/>
  <c r="Q87" i="15"/>
  <c r="P85" i="19" s="1"/>
  <c r="W87" i="15"/>
  <c r="V85" i="19" s="1"/>
  <c r="Q88" i="15"/>
  <c r="P86" i="19" s="1"/>
  <c r="W88" i="15"/>
  <c r="V86" i="19" s="1"/>
  <c r="Q92" i="15"/>
  <c r="P90" i="19" s="1"/>
  <c r="W92" i="15"/>
  <c r="V90" i="19" s="1"/>
  <c r="Q94" i="15"/>
  <c r="P92" i="19" s="1"/>
  <c r="W94" i="15"/>
  <c r="V92" i="19" s="1"/>
  <c r="Q103" i="15"/>
  <c r="P101" i="19" s="1"/>
  <c r="W103" i="15"/>
  <c r="V101" i="19" s="1"/>
  <c r="H376" i="23"/>
  <c r="H520"/>
  <c r="H880"/>
  <c r="H3400"/>
  <c r="H736"/>
  <c r="H1096"/>
  <c r="H1888"/>
  <c r="FX106" i="15"/>
  <c r="FV104" i="19" s="1"/>
  <c r="BG101" i="25"/>
  <c r="N3460" i="22"/>
  <c r="BG19" i="25"/>
  <c r="P8" i="15"/>
  <c r="U8" s="1"/>
  <c r="N194" i="22"/>
  <c r="N1096" i="23"/>
  <c r="N3040"/>
  <c r="Q7" i="15"/>
  <c r="N726" i="22"/>
  <c r="BG69" i="25"/>
  <c r="N655" i="22"/>
  <c r="N904"/>
  <c r="FX39" i="15"/>
  <c r="FV37" i="19" s="1"/>
  <c r="FX51" i="15"/>
  <c r="FV49" i="19" s="1"/>
  <c r="FX55" i="15"/>
  <c r="FV53" i="19" s="1"/>
  <c r="N2395" i="22"/>
  <c r="N1649"/>
  <c r="N336"/>
  <c r="BG68" i="25"/>
  <c r="N2288" i="22"/>
  <c r="BG17" i="25"/>
  <c r="N484" i="23"/>
  <c r="N2824"/>
  <c r="N2785" i="22"/>
  <c r="N3220" i="23"/>
  <c r="BG28" i="25"/>
  <c r="N880" i="23"/>
  <c r="N868" i="22"/>
  <c r="BG73" i="25"/>
  <c r="N2466" i="22"/>
  <c r="FX101" i="15"/>
  <c r="FV99" i="19" s="1"/>
  <c r="N3328" i="23"/>
  <c r="N620" i="22"/>
  <c r="BG39" i="25"/>
  <c r="N1276" i="23"/>
  <c r="N1259" i="22"/>
  <c r="BG48" i="25"/>
  <c r="N1578" i="22"/>
  <c r="BG61" i="25"/>
  <c r="N2040" i="22"/>
  <c r="N2068" i="23"/>
  <c r="BG66" i="25"/>
  <c r="N2217" i="22"/>
  <c r="FU12" i="15"/>
  <c r="G1095" i="23"/>
  <c r="G1383"/>
  <c r="G1455"/>
  <c r="G1743"/>
  <c r="G1995"/>
  <c r="G2139"/>
  <c r="G2355"/>
  <c r="G2499"/>
  <c r="G2787"/>
  <c r="G2859"/>
  <c r="G3039"/>
  <c r="G3183"/>
  <c r="G3219"/>
  <c r="G3579"/>
  <c r="N1294" i="22"/>
  <c r="G1968"/>
  <c r="G2252"/>
  <c r="N2324"/>
  <c r="N2430"/>
  <c r="G2465"/>
  <c r="G2536"/>
  <c r="G2607"/>
  <c r="FX23" i="15"/>
  <c r="FV21" i="19" s="1"/>
  <c r="G3075" i="23"/>
  <c r="G1009" i="22"/>
  <c r="G1080"/>
  <c r="G1116"/>
  <c r="G1364"/>
  <c r="N1436"/>
  <c r="G1471"/>
  <c r="G1755"/>
  <c r="G1932"/>
  <c r="G2039"/>
  <c r="G2216"/>
  <c r="G2962"/>
  <c r="G3033"/>
  <c r="G3104"/>
  <c r="G3175"/>
  <c r="G195" i="23"/>
  <c r="G411"/>
  <c r="G1023"/>
  <c r="G1167"/>
  <c r="N1456"/>
  <c r="G1491"/>
  <c r="G1599"/>
  <c r="G1671"/>
  <c r="G1851"/>
  <c r="G2067"/>
  <c r="G2391"/>
  <c r="G2571"/>
  <c r="G2607"/>
  <c r="G2643"/>
  <c r="G2751"/>
  <c r="G2931"/>
  <c r="G3255"/>
  <c r="G3471"/>
  <c r="BG58" i="25"/>
  <c r="N1960" i="23"/>
  <c r="BG62" i="25"/>
  <c r="FX67" i="15"/>
  <c r="FV65" i="19" s="1"/>
  <c r="BG77" i="25"/>
  <c r="N2608" i="22"/>
  <c r="N2644" i="23"/>
  <c r="FX99" i="15"/>
  <c r="FV97" i="19" s="1"/>
  <c r="N3211" i="22"/>
  <c r="FX107" i="15"/>
  <c r="FV105" i="19" s="1"/>
  <c r="N3495" i="22"/>
  <c r="N3544" i="23"/>
  <c r="BG14" i="25"/>
  <c r="FX20" i="15"/>
  <c r="FV18" i="19" s="1"/>
  <c r="N412" i="23"/>
  <c r="N407" i="22"/>
  <c r="BG21" i="25"/>
  <c r="N628" i="23"/>
  <c r="FX26" i="15"/>
  <c r="FV24" i="19" s="1"/>
  <c r="BG35" i="25"/>
  <c r="N1132" i="23"/>
  <c r="FX40" i="15"/>
  <c r="FV38" i="19" s="1"/>
  <c r="BG38" i="25"/>
  <c r="N1240" i="23"/>
  <c r="N1223" i="22"/>
  <c r="BG41" i="25"/>
  <c r="N1348" i="23"/>
  <c r="BG47" i="25"/>
  <c r="FX52" i="15"/>
  <c r="FV50" i="19" s="1"/>
  <c r="BG52" i="25"/>
  <c r="BG55"/>
  <c r="N1827" i="22"/>
  <c r="BG60" i="25"/>
  <c r="N2032" i="23"/>
  <c r="FX65" i="15"/>
  <c r="FV63" i="19" s="1"/>
  <c r="N2004" i="22"/>
  <c r="FX95" i="15"/>
  <c r="FV93" i="19" s="1"/>
  <c r="N3112" i="23"/>
  <c r="FX97" i="15"/>
  <c r="FV95" i="19" s="1"/>
  <c r="N3184" i="23"/>
  <c r="FS10" i="19"/>
  <c r="FR10" s="1"/>
  <c r="FX82" i="15"/>
  <c r="FV80" i="19" s="1"/>
  <c r="N772" i="23"/>
  <c r="BG30" i="25"/>
  <c r="FX35" i="15"/>
  <c r="FV33" i="19" s="1"/>
  <c r="N952" i="23"/>
  <c r="BG37" i="25"/>
  <c r="N1204" i="23"/>
  <c r="FX42" i="15"/>
  <c r="FV40" i="19" s="1"/>
  <c r="BG12" i="25"/>
  <c r="FX18" i="15"/>
  <c r="FV16" i="19" s="1"/>
  <c r="BG16" i="25"/>
  <c r="N442" i="22"/>
  <c r="N448" i="23"/>
  <c r="N691" i="22"/>
  <c r="BG32" i="25"/>
  <c r="FX37" i="15"/>
  <c r="FV35" i="19" s="1"/>
  <c r="N1010" i="22"/>
  <c r="BG36" i="25"/>
  <c r="N1168" i="23"/>
  <c r="BG59" i="25"/>
  <c r="BG64"/>
  <c r="N2146" i="22"/>
  <c r="FX89" i="15"/>
  <c r="FV87" i="19" s="1"/>
  <c r="N2896" i="23"/>
  <c r="FX91" i="15"/>
  <c r="FV89" i="19" s="1"/>
  <c r="N2968" i="23"/>
  <c r="N2927" i="22"/>
  <c r="FX108" i="15"/>
  <c r="FV106" i="19" s="1"/>
  <c r="N3531" i="22"/>
  <c r="BG103" i="25"/>
  <c r="N2104" i="23"/>
  <c r="BG13" i="25"/>
  <c r="N376" i="23"/>
  <c r="FX19" i="15"/>
  <c r="FV17" i="19" s="1"/>
  <c r="N371" i="22"/>
  <c r="BG31" i="25"/>
  <c r="FX36" i="15"/>
  <c r="FV34" i="19" s="1"/>
  <c r="N988" i="23"/>
  <c r="BG33" i="25"/>
  <c r="N1060" i="23"/>
  <c r="BG34" i="25"/>
  <c r="BG46"/>
  <c r="N1528" i="23"/>
  <c r="BG51" i="25"/>
  <c r="N1708" i="23"/>
  <c r="FX56" i="15"/>
  <c r="FV54" i="19" s="1"/>
  <c r="BG54" i="25"/>
  <c r="FX59" i="15"/>
  <c r="FV57" i="19" s="1"/>
  <c r="FX96" i="15"/>
  <c r="FV94" i="19" s="1"/>
  <c r="N1933" i="22"/>
  <c r="N1564" i="23"/>
  <c r="FX69" i="15"/>
  <c r="FV67" i="19" s="1"/>
  <c r="G761" i="22"/>
  <c r="G974"/>
  <c r="G1258"/>
  <c r="G1897"/>
  <c r="G2713"/>
  <c r="G2784"/>
  <c r="G3068"/>
  <c r="G3352"/>
  <c r="N1636" i="23"/>
  <c r="G1815"/>
  <c r="N2752"/>
  <c r="G477" i="22"/>
  <c r="G1542"/>
  <c r="G2181"/>
  <c r="G2429"/>
  <c r="G2855"/>
  <c r="G3139"/>
  <c r="FX22" i="15"/>
  <c r="FV20" i="19" s="1"/>
  <c r="FX33" i="15"/>
  <c r="FV31" i="19" s="1"/>
  <c r="FX49" i="15"/>
  <c r="FV47" i="19" s="1"/>
  <c r="N1600" i="23"/>
  <c r="FX53" i="15"/>
  <c r="FV51" i="19" s="1"/>
  <c r="FX54" i="15"/>
  <c r="FV52" i="19" s="1"/>
  <c r="FX66" i="15"/>
  <c r="FV64" i="19" s="1"/>
  <c r="FX71" i="15"/>
  <c r="FV69" i="19" s="1"/>
  <c r="FX74" i="15"/>
  <c r="FV72" i="19" s="1"/>
  <c r="FX75" i="15"/>
  <c r="FV73" i="19" s="1"/>
  <c r="N2500" i="23"/>
  <c r="FX78" i="15"/>
  <c r="FV76" i="19" s="1"/>
  <c r="FX85" i="15"/>
  <c r="FV83" i="19" s="1"/>
  <c r="G3507" i="23"/>
  <c r="GE8" i="15"/>
  <c r="GH8"/>
  <c r="GG8"/>
  <c r="GF8"/>
  <c r="GP11"/>
  <c r="GS11" s="1"/>
  <c r="ES11"/>
  <c r="GP12"/>
  <c r="GS12" s="1"/>
  <c r="ES12"/>
  <c r="ES15"/>
  <c r="GP15"/>
  <c r="GS15" s="1"/>
  <c r="GP16"/>
  <c r="GS16" s="1"/>
  <c r="ES16"/>
  <c r="ES18"/>
  <c r="GP18"/>
  <c r="GS18" s="1"/>
  <c r="EG23"/>
  <c r="EF21" i="19" s="1"/>
  <c r="GL23" i="15"/>
  <c r="GO23" s="1"/>
  <c r="EG11"/>
  <c r="H99" i="22" s="1"/>
  <c r="GL11" i="15"/>
  <c r="GO11" s="1"/>
  <c r="EG12"/>
  <c r="EF10" i="19" s="1"/>
  <c r="GL12" i="15"/>
  <c r="GO12" s="1"/>
  <c r="GT16"/>
  <c r="GW16" s="1"/>
  <c r="FE16"/>
  <c r="GT18"/>
  <c r="GW18" s="1"/>
  <c r="FE18"/>
  <c r="N342" i="22"/>
  <c r="ES19" i="15"/>
  <c r="GP19"/>
  <c r="GS19" s="1"/>
  <c r="GT14"/>
  <c r="GW14" s="1"/>
  <c r="FE14"/>
  <c r="GT12"/>
  <c r="GW12" s="1"/>
  <c r="FE12"/>
  <c r="BG9" i="25"/>
  <c r="FX15" i="15"/>
  <c r="N229" i="22"/>
  <c r="N232" i="23"/>
  <c r="EG15" i="15"/>
  <c r="EF13" i="19" s="1"/>
  <c r="GL15" i="15"/>
  <c r="GO15" s="1"/>
  <c r="BG10" i="25"/>
  <c r="FX16" i="15"/>
  <c r="N268" i="23"/>
  <c r="N265" i="22"/>
  <c r="GL16" i="15"/>
  <c r="GO16" s="1"/>
  <c r="EG16"/>
  <c r="EF14" i="19" s="1"/>
  <c r="BG11" i="25"/>
  <c r="FX17" i="15"/>
  <c r="N300" i="22"/>
  <c r="N304" i="23"/>
  <c r="EG18" i="15"/>
  <c r="EF16" i="19" s="1"/>
  <c r="GL18" i="15"/>
  <c r="GO18" s="1"/>
  <c r="EG21"/>
  <c r="EF19" i="19" s="1"/>
  <c r="GL21" i="15"/>
  <c r="GO21" s="1"/>
  <c r="ES22"/>
  <c r="GP22"/>
  <c r="GS22" s="1"/>
  <c r="FE29"/>
  <c r="N742" i="23"/>
  <c r="BG27" i="25"/>
  <c r="FX32" i="15"/>
  <c r="N844" i="23"/>
  <c r="EG32" i="15"/>
  <c r="EF30" i="19" s="1"/>
  <c r="GL32" i="15"/>
  <c r="GO32" s="1"/>
  <c r="FE35"/>
  <c r="N958" i="23"/>
  <c r="GT35" i="15"/>
  <c r="GW35" s="1"/>
  <c r="ES36"/>
  <c r="GP36"/>
  <c r="GS36" s="1"/>
  <c r="FE39"/>
  <c r="N1102" i="23"/>
  <c r="GT39" i="15"/>
  <c r="GW39" s="1"/>
  <c r="ES40"/>
  <c r="GP40"/>
  <c r="GS40" s="1"/>
  <c r="ES41"/>
  <c r="GP41"/>
  <c r="GS41" s="1"/>
  <c r="ES42"/>
  <c r="GP42"/>
  <c r="GS42" s="1"/>
  <c r="ES43"/>
  <c r="GP43"/>
  <c r="GS43" s="1"/>
  <c r="K1393" i="23"/>
  <c r="EG48" i="15"/>
  <c r="EF46" i="19" s="1"/>
  <c r="GL48" i="15"/>
  <c r="GO48" s="1"/>
  <c r="BG45" i="25"/>
  <c r="FX50" i="15"/>
  <c r="N1492" i="23"/>
  <c r="EG51" i="15"/>
  <c r="EF49" i="19" s="1"/>
  <c r="GL51" i="15"/>
  <c r="GO51" s="1"/>
  <c r="ES52"/>
  <c r="GP52"/>
  <c r="GS52" s="1"/>
  <c r="ES55"/>
  <c r="GP55"/>
  <c r="GS55" s="1"/>
  <c r="FE55"/>
  <c r="N1678" i="23"/>
  <c r="GT55" i="15"/>
  <c r="GW55" s="1"/>
  <c r="ES56"/>
  <c r="GP56"/>
  <c r="GS56" s="1"/>
  <c r="EG58"/>
  <c r="EF56" i="19" s="1"/>
  <c r="GL58" i="15"/>
  <c r="GO58" s="1"/>
  <c r="GP60"/>
  <c r="GS60" s="1"/>
  <c r="ES60"/>
  <c r="N1858" i="23"/>
  <c r="FE60" i="15"/>
  <c r="GT60"/>
  <c r="GW60" s="1"/>
  <c r="EG61"/>
  <c r="EF59" i="19" s="1"/>
  <c r="GL61" i="15"/>
  <c r="GO61" s="1"/>
  <c r="GL63"/>
  <c r="GO63" s="1"/>
  <c r="EG63"/>
  <c r="EF61" i="19" s="1"/>
  <c r="GP64" i="15"/>
  <c r="GS64" s="1"/>
  <c r="ES64"/>
  <c r="N2002" i="23"/>
  <c r="FE64" i="15"/>
  <c r="GT64"/>
  <c r="GW64" s="1"/>
  <c r="ES65"/>
  <c r="GP65"/>
  <c r="GS65" s="1"/>
  <c r="ES67"/>
  <c r="GP67"/>
  <c r="GS67" s="1"/>
  <c r="BG63" i="25"/>
  <c r="FX68" i="15"/>
  <c r="N2140" i="23"/>
  <c r="FE70" i="15"/>
  <c r="N2218" i="23"/>
  <c r="GT70" i="15"/>
  <c r="GW70" s="1"/>
  <c r="ES73"/>
  <c r="GP73"/>
  <c r="GS73" s="1"/>
  <c r="BG74" i="25"/>
  <c r="FX79" i="15"/>
  <c r="N2536" i="23"/>
  <c r="BG76" i="25"/>
  <c r="FX81" i="15"/>
  <c r="N2608" i="23"/>
  <c r="EG82" i="15"/>
  <c r="EF80" i="19" s="1"/>
  <c r="GL82" i="15"/>
  <c r="GO82" s="1"/>
  <c r="FE83"/>
  <c r="GT83"/>
  <c r="GW83" s="1"/>
  <c r="FE85"/>
  <c r="GT85"/>
  <c r="GW85" s="1"/>
  <c r="K673" i="23"/>
  <c r="L778"/>
  <c r="FE31" i="15"/>
  <c r="N814" i="23"/>
  <c r="EG33" i="15"/>
  <c r="EF31" i="19" s="1"/>
  <c r="GL33" i="15"/>
  <c r="GO33" s="1"/>
  <c r="GT36"/>
  <c r="GW36" s="1"/>
  <c r="FE36"/>
  <c r="ES37"/>
  <c r="GP37"/>
  <c r="GS37" s="1"/>
  <c r="GT40"/>
  <c r="GW40" s="1"/>
  <c r="FE40"/>
  <c r="GT42"/>
  <c r="GW42" s="1"/>
  <c r="FE42"/>
  <c r="GL44"/>
  <c r="GO44" s="1"/>
  <c r="EG44"/>
  <c r="EF42" i="19" s="1"/>
  <c r="BG42" i="25"/>
  <c r="FX47" i="15"/>
  <c r="N1384" i="23"/>
  <c r="EG47" i="15"/>
  <c r="EF45" i="19" s="1"/>
  <c r="GL47" i="15"/>
  <c r="GO47" s="1"/>
  <c r="FE49"/>
  <c r="N1462" i="23"/>
  <c r="GT49" i="15"/>
  <c r="GW49" s="1"/>
  <c r="EG50"/>
  <c r="EF48" i="19" s="1"/>
  <c r="GL50" i="15"/>
  <c r="GO50" s="1"/>
  <c r="ES54"/>
  <c r="GP54"/>
  <c r="GS54" s="1"/>
  <c r="GT56"/>
  <c r="GW56" s="1"/>
  <c r="FE56"/>
  <c r="BG53" i="25"/>
  <c r="FX58" i="15"/>
  <c r="N1780" i="23"/>
  <c r="EG62" i="15"/>
  <c r="EF60" i="19" s="1"/>
  <c r="GL62" i="15"/>
  <c r="GO62" s="1"/>
  <c r="GT65"/>
  <c r="GW65" s="1"/>
  <c r="FE65"/>
  <c r="ES68"/>
  <c r="GP68"/>
  <c r="GS68" s="1"/>
  <c r="ES72"/>
  <c r="GP72"/>
  <c r="GS72" s="1"/>
  <c r="K2293" i="23"/>
  <c r="FE75" i="15"/>
  <c r="GT75"/>
  <c r="GW75" s="1"/>
  <c r="ES76"/>
  <c r="GP76"/>
  <c r="GS76" s="1"/>
  <c r="GL77"/>
  <c r="GO77" s="1"/>
  <c r="EG77"/>
  <c r="EF75" i="19" s="1"/>
  <c r="FE78" i="15"/>
  <c r="N2506" i="23"/>
  <c r="GT78" i="15"/>
  <c r="GW78" s="1"/>
  <c r="EG79"/>
  <c r="EF77" i="19" s="1"/>
  <c r="GL79" i="15"/>
  <c r="GO79" s="1"/>
  <c r="K2581" i="23"/>
  <c r="EG81" i="15"/>
  <c r="EF79" i="19" s="1"/>
  <c r="GL81" i="15"/>
  <c r="GO81" s="1"/>
  <c r="BG78" i="25"/>
  <c r="FX83" i="15"/>
  <c r="N2680" i="23"/>
  <c r="BG79" i="25"/>
  <c r="FX84" i="15"/>
  <c r="N2716" i="23"/>
  <c r="EG84" i="15"/>
  <c r="EF82" i="19" s="1"/>
  <c r="GL84" i="15"/>
  <c r="GO84" s="1"/>
  <c r="ES84"/>
  <c r="GP84"/>
  <c r="GS84" s="1"/>
  <c r="EG10"/>
  <c r="N94" i="23"/>
  <c r="N196"/>
  <c r="N340"/>
  <c r="EG20" i="15"/>
  <c r="EF18" i="19" s="1"/>
  <c r="FX21" i="15"/>
  <c r="EG22"/>
  <c r="EF20" i="19" s="1"/>
  <c r="N556" i="23"/>
  <c r="FX24" i="15"/>
  <c r="GL24"/>
  <c r="GO24" s="1"/>
  <c r="GL27"/>
  <c r="GO27" s="1"/>
  <c r="GL28"/>
  <c r="GO28" s="1"/>
  <c r="FE28"/>
  <c r="ES29"/>
  <c r="GT29"/>
  <c r="GW29" s="1"/>
  <c r="GP32"/>
  <c r="GS32" s="1"/>
  <c r="BG20" i="25"/>
  <c r="FX25" i="15"/>
  <c r="ES25"/>
  <c r="GP25"/>
  <c r="GS25" s="1"/>
  <c r="GL26"/>
  <c r="GO26" s="1"/>
  <c r="EG26"/>
  <c r="EF24" i="19" s="1"/>
  <c r="ES26" i="15"/>
  <c r="GP26"/>
  <c r="GS26" s="1"/>
  <c r="BG24" i="25"/>
  <c r="FX29" i="15"/>
  <c r="EG29"/>
  <c r="EF27" i="19" s="1"/>
  <c r="GL29" i="15"/>
  <c r="GO29" s="1"/>
  <c r="BG25" i="25"/>
  <c r="FX30" i="15"/>
  <c r="GT32"/>
  <c r="GW32" s="1"/>
  <c r="FE32"/>
  <c r="BG29" i="25"/>
  <c r="FX34" i="15"/>
  <c r="N916" i="23"/>
  <c r="EG34" i="15"/>
  <c r="EF32" i="19" s="1"/>
  <c r="GL34" i="15"/>
  <c r="GO34" s="1"/>
  <c r="EG35"/>
  <c r="EF33" i="19" s="1"/>
  <c r="GL35" i="15"/>
  <c r="GO35" s="1"/>
  <c r="ES39"/>
  <c r="GP39"/>
  <c r="GS39" s="1"/>
  <c r="K1321" i="23"/>
  <c r="FE51" i="15"/>
  <c r="N1534" i="23"/>
  <c r="GT51" i="15"/>
  <c r="GW51" s="1"/>
  <c r="GL57"/>
  <c r="GO57" s="1"/>
  <c r="EG57"/>
  <c r="EF55" i="19" s="1"/>
  <c r="ES58" i="15"/>
  <c r="GP58"/>
  <c r="GS58" s="1"/>
  <c r="N1894" i="23"/>
  <c r="FE61" i="15"/>
  <c r="GT61"/>
  <c r="GW61" s="1"/>
  <c r="BG57" i="25"/>
  <c r="N1924" i="23"/>
  <c r="FX62" i="15"/>
  <c r="N2074" i="23"/>
  <c r="FE66" i="15"/>
  <c r="GT66"/>
  <c r="GW66" s="1"/>
  <c r="BG67" i="25"/>
  <c r="FX72" i="15"/>
  <c r="N2284" i="23"/>
  <c r="EG72" i="15"/>
  <c r="EF70" i="19" s="1"/>
  <c r="GL72" i="15"/>
  <c r="GO72" s="1"/>
  <c r="EG73"/>
  <c r="EF71" i="19" s="1"/>
  <c r="GL73" i="15"/>
  <c r="GO73" s="1"/>
  <c r="GT73"/>
  <c r="GW73" s="1"/>
  <c r="FE73"/>
  <c r="GP77"/>
  <c r="GS77" s="1"/>
  <c r="ES77"/>
  <c r="BG75" i="25"/>
  <c r="FX80" i="15"/>
  <c r="N2572" i="23"/>
  <c r="EG80" i="15"/>
  <c r="EF78" i="19" s="1"/>
  <c r="GL80" i="15"/>
  <c r="GO80" s="1"/>
  <c r="FE82"/>
  <c r="N2650" i="23"/>
  <c r="GT82" i="15"/>
  <c r="GW82" s="1"/>
  <c r="EG83"/>
  <c r="EF81" i="19" s="1"/>
  <c r="GL83" i="15"/>
  <c r="GO83" s="1"/>
  <c r="EG93"/>
  <c r="EF91" i="19" s="1"/>
  <c r="GL93" i="15"/>
  <c r="GO93" s="1"/>
  <c r="N526" i="23"/>
  <c r="FE23" i="15"/>
  <c r="GP33"/>
  <c r="GS33" s="1"/>
  <c r="ES21"/>
  <c r="GP21"/>
  <c r="GS21" s="1"/>
  <c r="BG18" i="25"/>
  <c r="N520" i="23"/>
  <c r="BG22" i="25"/>
  <c r="N664" i="23"/>
  <c r="FX27" i="15"/>
  <c r="ES27"/>
  <c r="GP27"/>
  <c r="GS27" s="1"/>
  <c r="BG23" i="25"/>
  <c r="FX28" i="15"/>
  <c r="N700" i="23"/>
  <c r="BG26" i="25"/>
  <c r="N808" i="23"/>
  <c r="FX31" i="15"/>
  <c r="EG31"/>
  <c r="EF29" i="19" s="1"/>
  <c r="GL31" i="15"/>
  <c r="GO31" s="1"/>
  <c r="FE33"/>
  <c r="N886" i="23"/>
  <c r="GT33" i="15"/>
  <c r="GW33" s="1"/>
  <c r="FE37"/>
  <c r="N1030" i="23"/>
  <c r="GT37" i="15"/>
  <c r="GW37" s="1"/>
  <c r="ES38"/>
  <c r="GP38"/>
  <c r="GS38" s="1"/>
  <c r="GT38"/>
  <c r="GW38" s="1"/>
  <c r="FE38"/>
  <c r="BG40" i="25"/>
  <c r="FX45" i="15"/>
  <c r="N1312" i="23"/>
  <c r="EG45" i="15"/>
  <c r="EF43" i="19" s="1"/>
  <c r="GL45" i="15"/>
  <c r="GO45" s="1"/>
  <c r="GL46"/>
  <c r="GO46" s="1"/>
  <c r="EG46"/>
  <c r="EF44" i="19" s="1"/>
  <c r="BG43" i="25"/>
  <c r="FX48" i="15"/>
  <c r="N1420" i="23"/>
  <c r="EG49" i="15"/>
  <c r="EF47" i="19" s="1"/>
  <c r="GL49" i="15"/>
  <c r="GO49" s="1"/>
  <c r="ES53"/>
  <c r="GP53"/>
  <c r="GS53" s="1"/>
  <c r="FE53"/>
  <c r="N1606" i="23"/>
  <c r="GT53" i="15"/>
  <c r="GW53" s="1"/>
  <c r="GT58"/>
  <c r="GW58" s="1"/>
  <c r="N1786" i="23"/>
  <c r="FE58" i="15"/>
  <c r="EG60"/>
  <c r="EF58" i="19" s="1"/>
  <c r="GL60" i="15"/>
  <c r="GO60" s="1"/>
  <c r="BG56" i="25"/>
  <c r="FX61" i="15"/>
  <c r="ES62"/>
  <c r="GP62"/>
  <c r="GS62" s="1"/>
  <c r="EG64"/>
  <c r="EF62" i="19" s="1"/>
  <c r="GL64" i="15"/>
  <c r="GO64" s="1"/>
  <c r="EG68"/>
  <c r="EF66" i="19" s="1"/>
  <c r="GL68" i="15"/>
  <c r="GO68" s="1"/>
  <c r="ES70"/>
  <c r="GP70"/>
  <c r="GS70" s="1"/>
  <c r="ES74"/>
  <c r="GP74"/>
  <c r="GS74" s="1"/>
  <c r="FE74"/>
  <c r="N2362" i="23"/>
  <c r="GT74" i="15"/>
  <c r="GW74" s="1"/>
  <c r="GT77"/>
  <c r="GW77" s="1"/>
  <c r="FE77"/>
  <c r="EG78"/>
  <c r="EF76" i="19" s="1"/>
  <c r="GL78" i="15"/>
  <c r="GO78" s="1"/>
  <c r="FX14"/>
  <c r="EG88"/>
  <c r="EF86" i="19" s="1"/>
  <c r="GL88" i="15"/>
  <c r="GO88" s="1"/>
  <c r="GP90"/>
  <c r="GS90" s="1"/>
  <c r="ES90"/>
  <c r="EG92"/>
  <c r="EF90" i="19" s="1"/>
  <c r="GL92" i="15"/>
  <c r="GO92" s="1"/>
  <c r="BG89" i="25"/>
  <c r="N3076" i="23"/>
  <c r="ES95" i="15"/>
  <c r="GP95"/>
  <c r="GS95" s="1"/>
  <c r="FE96"/>
  <c r="N3154" i="23"/>
  <c r="GT96" i="15"/>
  <c r="GW96" s="1"/>
  <c r="EG98"/>
  <c r="EF96" i="19" s="1"/>
  <c r="GL98" i="15"/>
  <c r="GO98" s="1"/>
  <c r="ES98"/>
  <c r="GP98"/>
  <c r="GS98" s="1"/>
  <c r="ES101"/>
  <c r="GP101"/>
  <c r="GS101" s="1"/>
  <c r="GT101"/>
  <c r="GW101" s="1"/>
  <c r="FE101"/>
  <c r="GL103"/>
  <c r="GO103" s="1"/>
  <c r="EG103"/>
  <c r="EF101" i="19" s="1"/>
  <c r="GT107" i="15"/>
  <c r="GW107" s="1"/>
  <c r="FE107"/>
  <c r="N3550" i="23"/>
  <c r="EG40" i="15"/>
  <c r="EF38" i="19" s="1"/>
  <c r="FX41" i="15"/>
  <c r="EG42"/>
  <c r="EF40" i="19" s="1"/>
  <c r="FX43" i="15"/>
  <c r="FX44"/>
  <c r="N1318" i="23"/>
  <c r="FX46" i="15"/>
  <c r="N1390" i="23"/>
  <c r="FE52" i="15"/>
  <c r="FE54"/>
  <c r="EG56"/>
  <c r="EF54" i="19" s="1"/>
  <c r="FX57" i="15"/>
  <c r="FE57"/>
  <c r="EG59"/>
  <c r="EF57" i="19" s="1"/>
  <c r="ES59" i="15"/>
  <c r="FE59"/>
  <c r="FX60"/>
  <c r="FX63"/>
  <c r="FX64"/>
  <c r="EG65"/>
  <c r="EF63" i="19" s="1"/>
  <c r="ES66" i="15"/>
  <c r="FE67"/>
  <c r="FX70"/>
  <c r="EG71"/>
  <c r="EF69" i="19" s="1"/>
  <c r="ES71" i="15"/>
  <c r="N2290" i="23"/>
  <c r="FX73" i="15"/>
  <c r="N2356" i="23"/>
  <c r="L2398"/>
  <c r="N2428"/>
  <c r="FX76" i="15"/>
  <c r="FX77"/>
  <c r="N2578" i="23"/>
  <c r="N2722"/>
  <c r="EG85" i="15"/>
  <c r="EF83" i="19" s="1"/>
  <c r="ES87" i="15"/>
  <c r="EG91"/>
  <c r="EF89" i="19" s="1"/>
  <c r="FX93" i="15"/>
  <c r="L2830" i="23"/>
  <c r="GP94" i="15"/>
  <c r="GS94" s="1"/>
  <c r="ES94"/>
  <c r="GT98"/>
  <c r="GW98" s="1"/>
  <c r="FE98"/>
  <c r="N3226" i="23"/>
  <c r="EG99" i="15"/>
  <c r="EF97" i="19" s="1"/>
  <c r="GL99" i="15"/>
  <c r="GO99" s="1"/>
  <c r="EG100"/>
  <c r="EF98" i="19" s="1"/>
  <c r="GL100" i="15"/>
  <c r="GO100" s="1"/>
  <c r="ES100"/>
  <c r="GP100"/>
  <c r="GS100" s="1"/>
  <c r="GL101"/>
  <c r="GO101" s="1"/>
  <c r="EG101"/>
  <c r="EF99" i="19" s="1"/>
  <c r="GP102" i="15"/>
  <c r="GS102" s="1"/>
  <c r="ES102"/>
  <c r="FE102"/>
  <c r="N3370" i="23"/>
  <c r="GT102" i="15"/>
  <c r="GW102" s="1"/>
  <c r="EG107"/>
  <c r="EF105" i="19" s="1"/>
  <c r="GL107" i="15"/>
  <c r="GO107" s="1"/>
  <c r="FE108"/>
  <c r="GT108"/>
  <c r="GW108" s="1"/>
  <c r="N3586" i="23"/>
  <c r="FX104" i="15"/>
  <c r="BG99" i="25"/>
  <c r="N3436" i="23"/>
  <c r="N1024"/>
  <c r="N2212"/>
  <c r="EG86" i="15"/>
  <c r="EF84" i="19" s="1"/>
  <c r="GP88" i="15"/>
  <c r="GS88" s="1"/>
  <c r="EG89"/>
  <c r="EF87" i="19" s="1"/>
  <c r="GP92" i="15"/>
  <c r="GS92" s="1"/>
  <c r="FE93"/>
  <c r="FX94"/>
  <c r="N2788" i="23"/>
  <c r="BG81" i="25"/>
  <c r="FX87" i="15"/>
  <c r="BG82" i="25"/>
  <c r="FE90" i="15"/>
  <c r="N2938" i="23"/>
  <c r="GT90" i="15"/>
  <c r="GW90" s="1"/>
  <c r="GP91"/>
  <c r="GS91" s="1"/>
  <c r="ES91"/>
  <c r="ES93"/>
  <c r="GP93"/>
  <c r="GS93" s="1"/>
  <c r="EG97"/>
  <c r="EF95" i="19" s="1"/>
  <c r="GL97" i="15"/>
  <c r="GO97" s="1"/>
  <c r="FE100"/>
  <c r="N3298" i="23"/>
  <c r="GT100" i="15"/>
  <c r="GW100" s="1"/>
  <c r="FX102"/>
  <c r="N3364" i="23"/>
  <c r="BG97" i="25"/>
  <c r="EG102" i="15"/>
  <c r="EF100" i="19" s="1"/>
  <c r="GL102" i="15"/>
  <c r="GO102" s="1"/>
  <c r="GP103"/>
  <c r="GS103" s="1"/>
  <c r="ES103"/>
  <c r="EG105"/>
  <c r="EF103" i="19" s="1"/>
  <c r="GL105" i="15"/>
  <c r="GO105" s="1"/>
  <c r="ES105"/>
  <c r="GP105"/>
  <c r="GS105" s="1"/>
  <c r="EG108"/>
  <c r="EF106" i="19" s="1"/>
  <c r="GL108" i="15"/>
  <c r="GO108" s="1"/>
  <c r="ES108"/>
  <c r="GP108"/>
  <c r="GS108" s="1"/>
  <c r="N1852" i="23"/>
  <c r="FE86" i="15"/>
  <c r="N2794" i="23"/>
  <c r="GT88" i="15"/>
  <c r="GW88" s="1"/>
  <c r="FE88"/>
  <c r="N2866" i="23"/>
  <c r="GP89" i="15"/>
  <c r="GS89" s="1"/>
  <c r="ES89"/>
  <c r="N2932" i="23"/>
  <c r="BG85" i="25"/>
  <c r="GT92" i="15"/>
  <c r="GW92" s="1"/>
  <c r="FE92"/>
  <c r="N3010" i="23"/>
  <c r="FE94" i="15"/>
  <c r="N3082" i="23"/>
  <c r="GT94" i="15"/>
  <c r="GW94" s="1"/>
  <c r="EG95"/>
  <c r="EF93" i="19" s="1"/>
  <c r="GL95" i="15"/>
  <c r="GO95" s="1"/>
  <c r="EG96"/>
  <c r="EF94" i="19" s="1"/>
  <c r="GL96" i="15"/>
  <c r="GO96" s="1"/>
  <c r="ES96"/>
  <c r="GP96"/>
  <c r="GS96" s="1"/>
  <c r="ES97"/>
  <c r="GP97"/>
  <c r="GS97" s="1"/>
  <c r="GT97"/>
  <c r="GW97" s="1"/>
  <c r="FE97"/>
  <c r="ES99"/>
  <c r="GP99"/>
  <c r="GS99" s="1"/>
  <c r="BG98" i="25"/>
  <c r="FX103" i="15"/>
  <c r="GT103"/>
  <c r="GW103" s="1"/>
  <c r="FE103"/>
  <c r="EG104"/>
  <c r="EF102" i="19" s="1"/>
  <c r="GL104" i="15"/>
  <c r="GO104" s="1"/>
  <c r="ES104"/>
  <c r="GP104"/>
  <c r="GS104" s="1"/>
  <c r="FE104"/>
  <c r="GT104"/>
  <c r="GW104" s="1"/>
  <c r="N3442" i="23"/>
  <c r="GL106" i="15"/>
  <c r="GO106" s="1"/>
  <c r="EG106"/>
  <c r="EF104" i="19" s="1"/>
  <c r="ES106" i="15"/>
  <c r="GP106"/>
  <c r="GS106" s="1"/>
  <c r="ES107"/>
  <c r="GP107"/>
  <c r="GS107" s="1"/>
  <c r="BG100" i="25"/>
  <c r="N3472" i="23"/>
  <c r="FX105" i="15"/>
  <c r="L3190" i="23"/>
  <c r="BG96" i="25"/>
  <c r="BG95"/>
  <c r="BG94"/>
  <c r="BG93"/>
  <c r="BG92"/>
  <c r="BG91"/>
  <c r="BG90"/>
  <c r="BG87"/>
  <c r="BG86"/>
  <c r="BG84"/>
  <c r="BG83"/>
  <c r="N2860" i="23"/>
  <c r="N3004"/>
  <c r="FX98" i="15"/>
  <c r="L3334" i="23"/>
  <c r="N3148"/>
  <c r="N3292"/>
  <c r="CZ43" i="15"/>
  <c r="CY41" i="19" s="1"/>
  <c r="CZ40" i="15"/>
  <c r="CY38" i="19" s="1"/>
  <c r="CZ34" i="15"/>
  <c r="CY32" i="19" s="1"/>
  <c r="CZ27" i="15"/>
  <c r="CY25" i="19" s="1"/>
  <c r="CZ24" i="15"/>
  <c r="CY22" i="19" s="1"/>
  <c r="CZ46" i="15"/>
  <c r="CY44" i="19" s="1"/>
  <c r="CZ39" i="15"/>
  <c r="CY37" i="19" s="1"/>
  <c r="CZ36" i="15"/>
  <c r="CY34" i="19" s="1"/>
  <c r="CZ30" i="15"/>
  <c r="CY28" i="19" s="1"/>
  <c r="CZ23" i="15"/>
  <c r="CY21" i="19" s="1"/>
  <c r="CZ20" i="15"/>
  <c r="CY18" i="19" s="1"/>
  <c r="CZ15" i="15"/>
  <c r="CY13" i="19" s="1"/>
  <c r="CZ42" i="15"/>
  <c r="CY40" i="19" s="1"/>
  <c r="CZ35" i="15"/>
  <c r="CY33" i="19" s="1"/>
  <c r="CZ32" i="15"/>
  <c r="CY30" i="19" s="1"/>
  <c r="CZ26" i="15"/>
  <c r="CY24" i="19" s="1"/>
  <c r="CZ19" i="15"/>
  <c r="CY17" i="19" s="1"/>
  <c r="CZ47" i="15"/>
  <c r="CY45" i="19" s="1"/>
  <c r="CZ44" i="15"/>
  <c r="CY42" i="19" s="1"/>
  <c r="CZ38" i="15"/>
  <c r="CY36" i="19" s="1"/>
  <c r="CZ31" i="15"/>
  <c r="CY29" i="19" s="1"/>
  <c r="CZ28" i="15"/>
  <c r="CY26" i="19" s="1"/>
  <c r="CZ22" i="15"/>
  <c r="CY20" i="19" s="1"/>
  <c r="CZ16" i="15"/>
  <c r="CY14" i="19" s="1"/>
  <c r="H491" i="22"/>
  <c r="J484"/>
  <c r="E482"/>
  <c r="J482"/>
  <c r="L482" s="1"/>
  <c r="N481"/>
  <c r="H481"/>
  <c r="F479"/>
  <c r="E478"/>
  <c r="J478"/>
  <c r="H775"/>
  <c r="J768"/>
  <c r="E766"/>
  <c r="J766"/>
  <c r="N765"/>
  <c r="H765"/>
  <c r="F763"/>
  <c r="E762"/>
  <c r="J762"/>
  <c r="H950"/>
  <c r="H949"/>
  <c r="L945"/>
  <c r="F945"/>
  <c r="F942"/>
  <c r="E941"/>
  <c r="J941"/>
  <c r="N940"/>
  <c r="H940"/>
  <c r="H1059"/>
  <c r="J1052"/>
  <c r="E1050"/>
  <c r="J1050"/>
  <c r="N1049"/>
  <c r="H1049"/>
  <c r="F1047"/>
  <c r="E1046"/>
  <c r="J1046"/>
  <c r="H2086"/>
  <c r="H2085"/>
  <c r="L2081"/>
  <c r="F2081"/>
  <c r="F2078"/>
  <c r="E2077"/>
  <c r="J2077"/>
  <c r="N2076"/>
  <c r="H2076"/>
  <c r="H453"/>
  <c r="H452"/>
  <c r="L448"/>
  <c r="F448"/>
  <c r="F445"/>
  <c r="E444"/>
  <c r="J444"/>
  <c r="N443"/>
  <c r="H443"/>
  <c r="H562"/>
  <c r="J555"/>
  <c r="E553"/>
  <c r="J553"/>
  <c r="N552"/>
  <c r="H552"/>
  <c r="F550"/>
  <c r="E549"/>
  <c r="J549"/>
  <c r="H737"/>
  <c r="H736"/>
  <c r="L732"/>
  <c r="F732"/>
  <c r="F729"/>
  <c r="E728"/>
  <c r="G728" s="1"/>
  <c r="J728"/>
  <c r="N727"/>
  <c r="H727"/>
  <c r="H846"/>
  <c r="J839"/>
  <c r="E837"/>
  <c r="J837"/>
  <c r="N836"/>
  <c r="H836"/>
  <c r="F834"/>
  <c r="G834" s="1"/>
  <c r="E833"/>
  <c r="J833"/>
  <c r="H1021"/>
  <c r="H1020"/>
  <c r="L1016"/>
  <c r="F1016"/>
  <c r="F1013"/>
  <c r="E1012"/>
  <c r="J1012"/>
  <c r="N1011"/>
  <c r="H1011"/>
  <c r="H1130"/>
  <c r="J1123"/>
  <c r="E1121"/>
  <c r="J1121"/>
  <c r="N1120"/>
  <c r="H1120"/>
  <c r="F1118"/>
  <c r="E1117"/>
  <c r="J1117"/>
  <c r="H1305"/>
  <c r="H1304"/>
  <c r="L1300"/>
  <c r="F1300"/>
  <c r="F1297"/>
  <c r="E1296"/>
  <c r="J1296"/>
  <c r="N1295"/>
  <c r="H1414"/>
  <c r="J1407"/>
  <c r="E1405"/>
  <c r="J1405"/>
  <c r="N1404"/>
  <c r="H1404"/>
  <c r="F1402"/>
  <c r="E1401"/>
  <c r="J1401"/>
  <c r="H1589"/>
  <c r="H1588"/>
  <c r="L1584"/>
  <c r="F1584"/>
  <c r="F1581"/>
  <c r="E1580"/>
  <c r="J1580"/>
  <c r="N1579"/>
  <c r="H1579"/>
  <c r="H1698"/>
  <c r="J1691"/>
  <c r="E1689"/>
  <c r="J1689"/>
  <c r="N1688"/>
  <c r="H1688"/>
  <c r="F1686"/>
  <c r="E1685"/>
  <c r="J1685"/>
  <c r="H1873"/>
  <c r="H1872"/>
  <c r="L1868"/>
  <c r="F1868"/>
  <c r="F1865"/>
  <c r="E1864"/>
  <c r="J1864"/>
  <c r="N1863"/>
  <c r="H1863"/>
  <c r="H1982"/>
  <c r="J1975"/>
  <c r="E1973"/>
  <c r="J1973"/>
  <c r="L1973" s="1"/>
  <c r="N1972"/>
  <c r="H1972"/>
  <c r="F1970"/>
  <c r="E1969"/>
  <c r="J1969"/>
  <c r="H2157"/>
  <c r="H2156"/>
  <c r="L2152"/>
  <c r="F2152"/>
  <c r="F2149"/>
  <c r="E2148"/>
  <c r="J2148"/>
  <c r="N2147"/>
  <c r="H2147"/>
  <c r="H2266"/>
  <c r="J2259"/>
  <c r="E2257"/>
  <c r="J2257"/>
  <c r="N2256"/>
  <c r="H2256"/>
  <c r="F2254"/>
  <c r="E2253"/>
  <c r="J2253"/>
  <c r="H2372"/>
  <c r="J2365"/>
  <c r="E2363"/>
  <c r="J2363"/>
  <c r="N2362"/>
  <c r="H2362"/>
  <c r="F2360"/>
  <c r="E2359"/>
  <c r="J2359"/>
  <c r="H2370"/>
  <c r="H2369"/>
  <c r="L2365"/>
  <c r="F2362"/>
  <c r="F2361"/>
  <c r="H2360"/>
  <c r="N2359"/>
  <c r="H2406"/>
  <c r="H2405"/>
  <c r="L2401"/>
  <c r="F2401"/>
  <c r="F2398"/>
  <c r="E2397"/>
  <c r="J2397"/>
  <c r="N2396"/>
  <c r="H2396"/>
  <c r="H2401"/>
  <c r="H2399"/>
  <c r="N2398"/>
  <c r="J2398"/>
  <c r="F2397"/>
  <c r="H2395"/>
  <c r="H2905"/>
  <c r="J2898"/>
  <c r="E2896"/>
  <c r="J2896"/>
  <c r="N2895"/>
  <c r="H2895"/>
  <c r="F2893"/>
  <c r="G2893" s="1"/>
  <c r="E2892"/>
  <c r="J2892"/>
  <c r="H2903"/>
  <c r="H2902"/>
  <c r="L2898"/>
  <c r="F2898"/>
  <c r="F2895"/>
  <c r="E2894"/>
  <c r="J2894"/>
  <c r="N2893"/>
  <c r="H2904"/>
  <c r="K2898"/>
  <c r="H2896"/>
  <c r="N2894"/>
  <c r="H2892"/>
  <c r="N2898"/>
  <c r="F2896"/>
  <c r="E2895"/>
  <c r="J2893"/>
  <c r="F2892"/>
  <c r="H2894"/>
  <c r="N2892"/>
  <c r="H3293"/>
  <c r="H3292"/>
  <c r="L3288"/>
  <c r="F3288"/>
  <c r="F3285"/>
  <c r="E3284"/>
  <c r="J3284"/>
  <c r="N3283"/>
  <c r="H3283"/>
  <c r="N3288"/>
  <c r="H3288"/>
  <c r="F3286"/>
  <c r="E3285"/>
  <c r="J3285"/>
  <c r="N3284"/>
  <c r="H3284"/>
  <c r="F3282"/>
  <c r="H3295"/>
  <c r="J3288"/>
  <c r="E3286"/>
  <c r="J3286"/>
  <c r="N3285"/>
  <c r="H3285"/>
  <c r="F3283"/>
  <c r="E3282"/>
  <c r="J3282"/>
  <c r="F3284"/>
  <c r="J3283"/>
  <c r="H3294"/>
  <c r="H3286"/>
  <c r="E3283"/>
  <c r="H3282"/>
  <c r="N3282"/>
  <c r="E1226"/>
  <c r="N1229"/>
  <c r="H1235"/>
  <c r="H1334"/>
  <c r="J1511"/>
  <c r="K1516"/>
  <c r="E1617"/>
  <c r="J1795"/>
  <c r="N1797"/>
  <c r="H1803"/>
  <c r="H1902"/>
  <c r="E2184"/>
  <c r="E2185"/>
  <c r="H2186"/>
  <c r="F2188"/>
  <c r="N2188"/>
  <c r="K2191"/>
  <c r="H19"/>
  <c r="F16"/>
  <c r="E17"/>
  <c r="E371"/>
  <c r="E372"/>
  <c r="H373"/>
  <c r="E375"/>
  <c r="K377"/>
  <c r="N478"/>
  <c r="H479"/>
  <c r="F480"/>
  <c r="F481"/>
  <c r="L484"/>
  <c r="H488"/>
  <c r="H489"/>
  <c r="E655"/>
  <c r="E656"/>
  <c r="H657"/>
  <c r="E659"/>
  <c r="K661"/>
  <c r="H668"/>
  <c r="N762"/>
  <c r="H763"/>
  <c r="F764"/>
  <c r="F765"/>
  <c r="L768"/>
  <c r="H772"/>
  <c r="H773"/>
  <c r="E939"/>
  <c r="E940"/>
  <c r="H941"/>
  <c r="E943"/>
  <c r="K945"/>
  <c r="H952"/>
  <c r="N1046"/>
  <c r="H1047"/>
  <c r="F1048"/>
  <c r="F1049"/>
  <c r="L1052"/>
  <c r="H1056"/>
  <c r="H1057"/>
  <c r="E1223"/>
  <c r="E1224"/>
  <c r="H1225"/>
  <c r="E1227"/>
  <c r="K1229"/>
  <c r="H1236"/>
  <c r="N1330"/>
  <c r="H1331"/>
  <c r="F1332"/>
  <c r="G1332" s="1"/>
  <c r="F1333"/>
  <c r="L1336"/>
  <c r="H1340"/>
  <c r="H1341"/>
  <c r="E1507"/>
  <c r="E1508"/>
  <c r="H1509"/>
  <c r="E1511"/>
  <c r="K1513"/>
  <c r="N1614"/>
  <c r="H1615"/>
  <c r="F1616"/>
  <c r="F1617"/>
  <c r="L1620"/>
  <c r="H1624"/>
  <c r="H1625"/>
  <c r="E1791"/>
  <c r="E1792"/>
  <c r="H1793"/>
  <c r="E1795"/>
  <c r="K1797"/>
  <c r="N1898"/>
  <c r="H1899"/>
  <c r="F1900"/>
  <c r="G1900" s="1"/>
  <c r="F1901"/>
  <c r="L1904"/>
  <c r="H1908"/>
  <c r="H1909"/>
  <c r="E2075"/>
  <c r="E2076"/>
  <c r="H2077"/>
  <c r="E2079"/>
  <c r="K2081"/>
  <c r="H2088"/>
  <c r="N2182"/>
  <c r="H2183"/>
  <c r="F2184"/>
  <c r="F2185"/>
  <c r="L2188"/>
  <c r="H2192"/>
  <c r="H2193"/>
  <c r="H2501"/>
  <c r="E2503"/>
  <c r="F2504"/>
  <c r="H2505"/>
  <c r="N2507"/>
  <c r="K2510"/>
  <c r="E3035"/>
  <c r="J3037"/>
  <c r="H1518"/>
  <c r="H1517"/>
  <c r="L1513"/>
  <c r="F1513"/>
  <c r="F1510"/>
  <c r="E1509"/>
  <c r="J1509"/>
  <c r="N1508"/>
  <c r="H1508"/>
  <c r="H1627"/>
  <c r="J1620"/>
  <c r="E1618"/>
  <c r="J1618"/>
  <c r="N1617"/>
  <c r="H1617"/>
  <c r="F1615"/>
  <c r="E1614"/>
  <c r="J1614"/>
  <c r="H1802"/>
  <c r="H1801"/>
  <c r="L1797"/>
  <c r="F1797"/>
  <c r="F1794"/>
  <c r="E1793"/>
  <c r="J1793"/>
  <c r="N1792"/>
  <c r="H1792"/>
  <c r="H1911"/>
  <c r="J1904"/>
  <c r="E1902"/>
  <c r="J1902"/>
  <c r="N1901"/>
  <c r="H1901"/>
  <c r="F1899"/>
  <c r="E1898"/>
  <c r="J1898"/>
  <c r="H2195"/>
  <c r="J2188"/>
  <c r="E2186"/>
  <c r="J2186"/>
  <c r="N2185"/>
  <c r="H2185"/>
  <c r="F2183"/>
  <c r="E2182"/>
  <c r="J2182"/>
  <c r="H2514"/>
  <c r="J2507"/>
  <c r="E2505"/>
  <c r="J2505"/>
  <c r="N2504"/>
  <c r="H2504"/>
  <c r="F2502"/>
  <c r="E2501"/>
  <c r="J2501"/>
  <c r="H2513"/>
  <c r="H2507"/>
  <c r="J2504"/>
  <c r="N2503"/>
  <c r="J2503"/>
  <c r="E2502"/>
  <c r="K2507"/>
  <c r="F2505"/>
  <c r="H2503"/>
  <c r="N2502"/>
  <c r="J2502"/>
  <c r="F2501"/>
  <c r="H3047"/>
  <c r="J3040"/>
  <c r="E3038"/>
  <c r="J3038"/>
  <c r="N3037"/>
  <c r="H3037"/>
  <c r="F3035"/>
  <c r="E3034"/>
  <c r="J3034"/>
  <c r="H3045"/>
  <c r="H3044"/>
  <c r="L3040"/>
  <c r="F3040"/>
  <c r="F3037"/>
  <c r="E3036"/>
  <c r="J3036"/>
  <c r="N3035"/>
  <c r="H3035"/>
  <c r="H3046"/>
  <c r="K3040"/>
  <c r="H3038"/>
  <c r="N3036"/>
  <c r="H3034"/>
  <c r="K3043"/>
  <c r="N3040"/>
  <c r="F3038"/>
  <c r="E3037"/>
  <c r="J3035"/>
  <c r="F3034"/>
  <c r="H3036"/>
  <c r="N3034"/>
  <c r="H349"/>
  <c r="J342"/>
  <c r="E340"/>
  <c r="J340"/>
  <c r="N339"/>
  <c r="H339"/>
  <c r="H524"/>
  <c r="H523"/>
  <c r="L519"/>
  <c r="F519"/>
  <c r="F516"/>
  <c r="E515"/>
  <c r="J515"/>
  <c r="N514"/>
  <c r="H514"/>
  <c r="H633"/>
  <c r="J626"/>
  <c r="E624"/>
  <c r="J624"/>
  <c r="N623"/>
  <c r="H623"/>
  <c r="F621"/>
  <c r="E620"/>
  <c r="J620"/>
  <c r="H808"/>
  <c r="H807"/>
  <c r="L803"/>
  <c r="F803"/>
  <c r="F800"/>
  <c r="E799"/>
  <c r="J799"/>
  <c r="N798"/>
  <c r="H798"/>
  <c r="H917"/>
  <c r="J910"/>
  <c r="E908"/>
  <c r="J908"/>
  <c r="N907"/>
  <c r="H907"/>
  <c r="F905"/>
  <c r="E904"/>
  <c r="J904"/>
  <c r="H1092"/>
  <c r="H1091"/>
  <c r="L1087"/>
  <c r="F1087"/>
  <c r="F1084"/>
  <c r="E1083"/>
  <c r="J1083"/>
  <c r="N1082"/>
  <c r="H1082"/>
  <c r="H1201"/>
  <c r="J1194"/>
  <c r="E1192"/>
  <c r="J1192"/>
  <c r="N1191"/>
  <c r="H1191"/>
  <c r="F1189"/>
  <c r="E1188"/>
  <c r="J1188"/>
  <c r="H1376"/>
  <c r="H1375"/>
  <c r="L1371"/>
  <c r="F1371"/>
  <c r="F1368"/>
  <c r="G1368" s="1"/>
  <c r="E1367"/>
  <c r="J1367"/>
  <c r="N1366"/>
  <c r="H1366"/>
  <c r="H1485"/>
  <c r="J1478"/>
  <c r="E1476"/>
  <c r="J1476"/>
  <c r="N1475"/>
  <c r="H1475"/>
  <c r="F1473"/>
  <c r="E1472"/>
  <c r="J1472"/>
  <c r="H1660"/>
  <c r="H1659"/>
  <c r="L1655"/>
  <c r="F1655"/>
  <c r="F1652"/>
  <c r="E1651"/>
  <c r="J1651"/>
  <c r="N1650"/>
  <c r="H1650"/>
  <c r="H1769"/>
  <c r="J1762"/>
  <c r="E1760"/>
  <c r="J1760"/>
  <c r="N1759"/>
  <c r="H1759"/>
  <c r="F1757"/>
  <c r="E1756"/>
  <c r="J1756"/>
  <c r="H1944"/>
  <c r="H1943"/>
  <c r="L1939"/>
  <c r="F1939"/>
  <c r="F1936"/>
  <c r="E1935"/>
  <c r="J1935"/>
  <c r="N1934"/>
  <c r="H1934"/>
  <c r="H2053"/>
  <c r="J2046"/>
  <c r="E2044"/>
  <c r="J2044"/>
  <c r="N2043"/>
  <c r="H2043"/>
  <c r="F2041"/>
  <c r="E2040"/>
  <c r="J2040"/>
  <c r="H2228"/>
  <c r="H2227"/>
  <c r="L2223"/>
  <c r="F2223"/>
  <c r="F2220"/>
  <c r="E2219"/>
  <c r="J2219"/>
  <c r="N2218"/>
  <c r="H2218"/>
  <c r="H2763"/>
  <c r="J2756"/>
  <c r="E2754"/>
  <c r="J2754"/>
  <c r="N2753"/>
  <c r="H2753"/>
  <c r="F2751"/>
  <c r="E2750"/>
  <c r="J2750"/>
  <c r="H2761"/>
  <c r="H2760"/>
  <c r="L2756"/>
  <c r="F2756"/>
  <c r="F2753"/>
  <c r="E2752"/>
  <c r="G2752" s="1"/>
  <c r="J2752"/>
  <c r="N2751"/>
  <c r="H2762"/>
  <c r="K2756"/>
  <c r="H2754"/>
  <c r="N2752"/>
  <c r="H2750"/>
  <c r="K2759"/>
  <c r="N2756"/>
  <c r="F2754"/>
  <c r="E2753"/>
  <c r="J2751"/>
  <c r="F2750"/>
  <c r="H2752"/>
  <c r="N2750"/>
  <c r="H3364"/>
  <c r="H3363"/>
  <c r="L3359"/>
  <c r="F3359"/>
  <c r="F3356"/>
  <c r="E3355"/>
  <c r="J3355"/>
  <c r="N3354"/>
  <c r="H3354"/>
  <c r="K3362"/>
  <c r="N3359"/>
  <c r="H3359"/>
  <c r="F3357"/>
  <c r="E3356"/>
  <c r="J3356"/>
  <c r="N3355"/>
  <c r="H3355"/>
  <c r="F3353"/>
  <c r="H3366"/>
  <c r="J3359"/>
  <c r="E3357"/>
  <c r="J3357"/>
  <c r="N3356"/>
  <c r="H3356"/>
  <c r="F3354"/>
  <c r="E3353"/>
  <c r="J3353"/>
  <c r="F3355"/>
  <c r="J3354"/>
  <c r="H3365"/>
  <c r="H3357"/>
  <c r="E3354"/>
  <c r="H3353"/>
  <c r="N3353"/>
  <c r="H766"/>
  <c r="J943"/>
  <c r="E1048"/>
  <c r="E1049"/>
  <c r="F1052"/>
  <c r="K1055"/>
  <c r="J1227"/>
  <c r="K1232"/>
  <c r="E1333"/>
  <c r="F1336"/>
  <c r="J2079"/>
  <c r="N2081"/>
  <c r="K2084"/>
  <c r="H2087"/>
  <c r="J22"/>
  <c r="H26"/>
  <c r="J16"/>
  <c r="J20"/>
  <c r="F18"/>
  <c r="H17"/>
  <c r="D18" i="21"/>
  <c r="H53" i="22"/>
  <c r="J54"/>
  <c r="E54"/>
  <c r="F55"/>
  <c r="F58"/>
  <c r="L58"/>
  <c r="K61"/>
  <c r="H65"/>
  <c r="H88"/>
  <c r="J89"/>
  <c r="E89"/>
  <c r="F90"/>
  <c r="F93"/>
  <c r="L93"/>
  <c r="H97"/>
  <c r="H159"/>
  <c r="J160"/>
  <c r="E160"/>
  <c r="F161"/>
  <c r="F164"/>
  <c r="L164"/>
  <c r="H168"/>
  <c r="J194"/>
  <c r="E194"/>
  <c r="F195"/>
  <c r="H197"/>
  <c r="N197"/>
  <c r="J198"/>
  <c r="E198"/>
  <c r="J200"/>
  <c r="H230"/>
  <c r="N230"/>
  <c r="J231"/>
  <c r="E231"/>
  <c r="F232"/>
  <c r="F235"/>
  <c r="L235"/>
  <c r="H239"/>
  <c r="J265"/>
  <c r="E265"/>
  <c r="F266"/>
  <c r="H268"/>
  <c r="N268"/>
  <c r="J269"/>
  <c r="E269"/>
  <c r="J271"/>
  <c r="H278"/>
  <c r="H301"/>
  <c r="N301"/>
  <c r="J302"/>
  <c r="E302"/>
  <c r="F303"/>
  <c r="F306"/>
  <c r="L306"/>
  <c r="H310"/>
  <c r="F371"/>
  <c r="F372"/>
  <c r="N373"/>
  <c r="H374"/>
  <c r="F375"/>
  <c r="J377"/>
  <c r="E408"/>
  <c r="J409"/>
  <c r="N409"/>
  <c r="J410"/>
  <c r="H413"/>
  <c r="E442"/>
  <c r="E443"/>
  <c r="H444"/>
  <c r="E446"/>
  <c r="K448"/>
  <c r="H455"/>
  <c r="F478"/>
  <c r="J479"/>
  <c r="N479"/>
  <c r="H480"/>
  <c r="F482"/>
  <c r="K484"/>
  <c r="N549"/>
  <c r="H550"/>
  <c r="F551"/>
  <c r="F552"/>
  <c r="L555"/>
  <c r="H559"/>
  <c r="H560"/>
  <c r="G583"/>
  <c r="H584"/>
  <c r="F586"/>
  <c r="J587"/>
  <c r="N587"/>
  <c r="H588"/>
  <c r="H590"/>
  <c r="F655"/>
  <c r="F656"/>
  <c r="N657"/>
  <c r="H658"/>
  <c r="F659"/>
  <c r="J661"/>
  <c r="E692"/>
  <c r="J693"/>
  <c r="N693"/>
  <c r="J694"/>
  <c r="H697"/>
  <c r="E726"/>
  <c r="E727"/>
  <c r="H728"/>
  <c r="E730"/>
  <c r="K732"/>
  <c r="H739"/>
  <c r="F762"/>
  <c r="J763"/>
  <c r="N763"/>
  <c r="H764"/>
  <c r="F766"/>
  <c r="K768"/>
  <c r="N833"/>
  <c r="H834"/>
  <c r="F835"/>
  <c r="F836"/>
  <c r="L839"/>
  <c r="H843"/>
  <c r="H844"/>
  <c r="G867"/>
  <c r="H868"/>
  <c r="F870"/>
  <c r="J871"/>
  <c r="N871"/>
  <c r="H872"/>
  <c r="H874"/>
  <c r="F939"/>
  <c r="F940"/>
  <c r="N941"/>
  <c r="H942"/>
  <c r="F943"/>
  <c r="J945"/>
  <c r="E976"/>
  <c r="J977"/>
  <c r="N977"/>
  <c r="J978"/>
  <c r="H981"/>
  <c r="E1010"/>
  <c r="E1011"/>
  <c r="H1012"/>
  <c r="E1014"/>
  <c r="K1016"/>
  <c r="H1023"/>
  <c r="F1046"/>
  <c r="J1047"/>
  <c r="N1047"/>
  <c r="H1048"/>
  <c r="F1050"/>
  <c r="K1052"/>
  <c r="N1117"/>
  <c r="H1118"/>
  <c r="F1119"/>
  <c r="G1119" s="1"/>
  <c r="F1120"/>
  <c r="L1123"/>
  <c r="H1127"/>
  <c r="H1128"/>
  <c r="G1151"/>
  <c r="H1152"/>
  <c r="F1154"/>
  <c r="J1155"/>
  <c r="N1155"/>
  <c r="H1156"/>
  <c r="H1158"/>
  <c r="F1223"/>
  <c r="F1224"/>
  <c r="N1225"/>
  <c r="H1226"/>
  <c r="F1227"/>
  <c r="J1229"/>
  <c r="E1260"/>
  <c r="J1261"/>
  <c r="N1261"/>
  <c r="J1262"/>
  <c r="H1265"/>
  <c r="E1294"/>
  <c r="E1295"/>
  <c r="H1296"/>
  <c r="E1298"/>
  <c r="K1300"/>
  <c r="H1307"/>
  <c r="F1330"/>
  <c r="J1331"/>
  <c r="N1331"/>
  <c r="H1332"/>
  <c r="F1334"/>
  <c r="K1336"/>
  <c r="N1401"/>
  <c r="H1402"/>
  <c r="F1403"/>
  <c r="F1404"/>
  <c r="L1407"/>
  <c r="H1411"/>
  <c r="H1412"/>
  <c r="G1435"/>
  <c r="H1436"/>
  <c r="F1438"/>
  <c r="J1439"/>
  <c r="N1439"/>
  <c r="H1440"/>
  <c r="H1442"/>
  <c r="F1507"/>
  <c r="F1508"/>
  <c r="N1509"/>
  <c r="H1510"/>
  <c r="F1511"/>
  <c r="J1513"/>
  <c r="E1544"/>
  <c r="J1545"/>
  <c r="N1545"/>
  <c r="J1546"/>
  <c r="H1549"/>
  <c r="E1578"/>
  <c r="E1579"/>
  <c r="H1580"/>
  <c r="E1582"/>
  <c r="K1584"/>
  <c r="H1591"/>
  <c r="F1614"/>
  <c r="J1615"/>
  <c r="N1615"/>
  <c r="H1616"/>
  <c r="F1618"/>
  <c r="K1620"/>
  <c r="N1685"/>
  <c r="H1686"/>
  <c r="F1687"/>
  <c r="F1688"/>
  <c r="L1691"/>
  <c r="H1695"/>
  <c r="H1696"/>
  <c r="G1719"/>
  <c r="H1720"/>
  <c r="F1722"/>
  <c r="J1723"/>
  <c r="N1723"/>
  <c r="H1724"/>
  <c r="H1726"/>
  <c r="F1791"/>
  <c r="F1792"/>
  <c r="N1793"/>
  <c r="H1794"/>
  <c r="F1795"/>
  <c r="J1797"/>
  <c r="E1828"/>
  <c r="J1829"/>
  <c r="N1829"/>
  <c r="J1830"/>
  <c r="H1833"/>
  <c r="E1862"/>
  <c r="E1863"/>
  <c r="H1864"/>
  <c r="E1866"/>
  <c r="K1868"/>
  <c r="H1875"/>
  <c r="F1898"/>
  <c r="J1899"/>
  <c r="N1899"/>
  <c r="H1900"/>
  <c r="F1902"/>
  <c r="K1904"/>
  <c r="N1969"/>
  <c r="H1970"/>
  <c r="F1971"/>
  <c r="F1972"/>
  <c r="L1975"/>
  <c r="H1979"/>
  <c r="H1980"/>
  <c r="G2003"/>
  <c r="H2004"/>
  <c r="F2006"/>
  <c r="J2007"/>
  <c r="N2007"/>
  <c r="H2008"/>
  <c r="H2010"/>
  <c r="F2075"/>
  <c r="F2076"/>
  <c r="N2077"/>
  <c r="H2078"/>
  <c r="F2079"/>
  <c r="J2081"/>
  <c r="E2112"/>
  <c r="J2113"/>
  <c r="N2113"/>
  <c r="J2114"/>
  <c r="H2117"/>
  <c r="E2146"/>
  <c r="E2147"/>
  <c r="H2148"/>
  <c r="E2150"/>
  <c r="K2152"/>
  <c r="H2159"/>
  <c r="F2182"/>
  <c r="J2183"/>
  <c r="N2183"/>
  <c r="H2184"/>
  <c r="F2186"/>
  <c r="K2188"/>
  <c r="N2253"/>
  <c r="H2254"/>
  <c r="F2255"/>
  <c r="F2256"/>
  <c r="L2259"/>
  <c r="H2263"/>
  <c r="H2264"/>
  <c r="G2287"/>
  <c r="H2288"/>
  <c r="F2290"/>
  <c r="J2291"/>
  <c r="N2291"/>
  <c r="H2292"/>
  <c r="H2294"/>
  <c r="H2359"/>
  <c r="N2360"/>
  <c r="H2361"/>
  <c r="F2363"/>
  <c r="N2365"/>
  <c r="K2368"/>
  <c r="E2395"/>
  <c r="N2397"/>
  <c r="J2399"/>
  <c r="J2401"/>
  <c r="H2408"/>
  <c r="H2466"/>
  <c r="F2468"/>
  <c r="E2469"/>
  <c r="H2502"/>
  <c r="F2503"/>
  <c r="L2507"/>
  <c r="J2895"/>
  <c r="H3040"/>
  <c r="H382"/>
  <c r="H381"/>
  <c r="L377"/>
  <c r="F377"/>
  <c r="F374"/>
  <c r="E373"/>
  <c r="J373"/>
  <c r="N372"/>
  <c r="H372"/>
  <c r="L372" s="1"/>
  <c r="H666"/>
  <c r="H665"/>
  <c r="L661"/>
  <c r="F661"/>
  <c r="F658"/>
  <c r="G658" s="1"/>
  <c r="E657"/>
  <c r="J657"/>
  <c r="N656"/>
  <c r="H656"/>
  <c r="H1234"/>
  <c r="H1233"/>
  <c r="L1229"/>
  <c r="F1229"/>
  <c r="F1226"/>
  <c r="E1225"/>
  <c r="J1225"/>
  <c r="N1224"/>
  <c r="H1224"/>
  <c r="H1343"/>
  <c r="J1336"/>
  <c r="E1334"/>
  <c r="J1334"/>
  <c r="N1333"/>
  <c r="H1333"/>
  <c r="F1331"/>
  <c r="E1330"/>
  <c r="J1330"/>
  <c r="H420"/>
  <c r="J413"/>
  <c r="E411"/>
  <c r="J411"/>
  <c r="N410"/>
  <c r="H410"/>
  <c r="F408"/>
  <c r="E407"/>
  <c r="J407"/>
  <c r="H595"/>
  <c r="H594"/>
  <c r="L590"/>
  <c r="F590"/>
  <c r="F587"/>
  <c r="E586"/>
  <c r="J586"/>
  <c r="N585"/>
  <c r="H585"/>
  <c r="H704"/>
  <c r="J697"/>
  <c r="E695"/>
  <c r="J695"/>
  <c r="N694"/>
  <c r="H694"/>
  <c r="F692"/>
  <c r="E691"/>
  <c r="J691"/>
  <c r="H879"/>
  <c r="H878"/>
  <c r="L874"/>
  <c r="F874"/>
  <c r="F871"/>
  <c r="E870"/>
  <c r="J870"/>
  <c r="N869"/>
  <c r="H869"/>
  <c r="H988"/>
  <c r="J981"/>
  <c r="E979"/>
  <c r="J979"/>
  <c r="N978"/>
  <c r="H978"/>
  <c r="F976"/>
  <c r="E975"/>
  <c r="G975" s="1"/>
  <c r="J975"/>
  <c r="H1163"/>
  <c r="H1162"/>
  <c r="L1158"/>
  <c r="F1158"/>
  <c r="F1155"/>
  <c r="E1154"/>
  <c r="J1154"/>
  <c r="N1153"/>
  <c r="H1153"/>
  <c r="H1272"/>
  <c r="J1265"/>
  <c r="E1263"/>
  <c r="G1263" s="1"/>
  <c r="J1263"/>
  <c r="N1262"/>
  <c r="H1262"/>
  <c r="F1260"/>
  <c r="E1259"/>
  <c r="J1259"/>
  <c r="H1447"/>
  <c r="H1446"/>
  <c r="L1442"/>
  <c r="F1442"/>
  <c r="F1439"/>
  <c r="E1438"/>
  <c r="J1438"/>
  <c r="N1437"/>
  <c r="H1437"/>
  <c r="H1556"/>
  <c r="J1549"/>
  <c r="E1547"/>
  <c r="J1547"/>
  <c r="N1546"/>
  <c r="H1546"/>
  <c r="F1544"/>
  <c r="E1543"/>
  <c r="J1543"/>
  <c r="H1731"/>
  <c r="H1730"/>
  <c r="L1726"/>
  <c r="F1726"/>
  <c r="F1723"/>
  <c r="E1722"/>
  <c r="J1722"/>
  <c r="N1721"/>
  <c r="H1721"/>
  <c r="H1840"/>
  <c r="J1833"/>
  <c r="E1831"/>
  <c r="J1831"/>
  <c r="N1830"/>
  <c r="H1830"/>
  <c r="F1828"/>
  <c r="E1827"/>
  <c r="J1827"/>
  <c r="H2015"/>
  <c r="H2014"/>
  <c r="L2010"/>
  <c r="F2010"/>
  <c r="F2007"/>
  <c r="E2006"/>
  <c r="J2006"/>
  <c r="N2005"/>
  <c r="H2005"/>
  <c r="H2124"/>
  <c r="J2117"/>
  <c r="E2115"/>
  <c r="J2115"/>
  <c r="L2115" s="1"/>
  <c r="N2114"/>
  <c r="H2114"/>
  <c r="F2112"/>
  <c r="E2111"/>
  <c r="J2111"/>
  <c r="H2299"/>
  <c r="H2298"/>
  <c r="L2294"/>
  <c r="F2294"/>
  <c r="F2291"/>
  <c r="E2290"/>
  <c r="J2290"/>
  <c r="N2289"/>
  <c r="H2289"/>
  <c r="H2477"/>
  <c r="H2476"/>
  <c r="L2472"/>
  <c r="F2472"/>
  <c r="F2469"/>
  <c r="E2468"/>
  <c r="J2468"/>
  <c r="N2467"/>
  <c r="H2467"/>
  <c r="J2472"/>
  <c r="F2470"/>
  <c r="H2469"/>
  <c r="L2469" s="1"/>
  <c r="N2468"/>
  <c r="F2467"/>
  <c r="F2466"/>
  <c r="H2479"/>
  <c r="K2472"/>
  <c r="E2470"/>
  <c r="H2468"/>
  <c r="E2467"/>
  <c r="E2466"/>
  <c r="H3189"/>
  <c r="J3182"/>
  <c r="E3180"/>
  <c r="J3180"/>
  <c r="N3179"/>
  <c r="H3179"/>
  <c r="F3177"/>
  <c r="E3176"/>
  <c r="J3176"/>
  <c r="H3187"/>
  <c r="H3186"/>
  <c r="L3182"/>
  <c r="F3182"/>
  <c r="F3179"/>
  <c r="E3178"/>
  <c r="J3178"/>
  <c r="N3177"/>
  <c r="H3188"/>
  <c r="K3182"/>
  <c r="H3180"/>
  <c r="N3178"/>
  <c r="H3176"/>
  <c r="K3185"/>
  <c r="N3182"/>
  <c r="F3180"/>
  <c r="E3179"/>
  <c r="J3177"/>
  <c r="F3176"/>
  <c r="H3178"/>
  <c r="N3176"/>
  <c r="E764"/>
  <c r="E765"/>
  <c r="F768"/>
  <c r="N939"/>
  <c r="J940"/>
  <c r="E942"/>
  <c r="N945"/>
  <c r="K948"/>
  <c r="H951"/>
  <c r="H1050"/>
  <c r="N1052"/>
  <c r="J1508"/>
  <c r="E1510"/>
  <c r="N1513"/>
  <c r="H1519"/>
  <c r="E1616"/>
  <c r="H1618"/>
  <c r="F1620"/>
  <c r="N1620"/>
  <c r="K1623"/>
  <c r="E1794"/>
  <c r="K1800"/>
  <c r="E1901"/>
  <c r="F1904"/>
  <c r="N1904"/>
  <c r="K1907"/>
  <c r="J2075"/>
  <c r="N2075"/>
  <c r="J2076"/>
  <c r="E2078"/>
  <c r="E2504"/>
  <c r="H2512"/>
  <c r="N22"/>
  <c r="H22"/>
  <c r="J17"/>
  <c r="J18"/>
  <c r="L18" s="1"/>
  <c r="J19"/>
  <c r="F17"/>
  <c r="E18"/>
  <c r="E16"/>
  <c r="K22"/>
  <c r="H52"/>
  <c r="J53"/>
  <c r="E53"/>
  <c r="F54"/>
  <c r="H56"/>
  <c r="K58"/>
  <c r="F194"/>
  <c r="H196"/>
  <c r="N196"/>
  <c r="J197"/>
  <c r="E197"/>
  <c r="F198"/>
  <c r="H200"/>
  <c r="N200"/>
  <c r="K203"/>
  <c r="F265"/>
  <c r="H267"/>
  <c r="N267"/>
  <c r="J268"/>
  <c r="E268"/>
  <c r="F269"/>
  <c r="H271"/>
  <c r="N271"/>
  <c r="K274"/>
  <c r="G370"/>
  <c r="H371"/>
  <c r="F373"/>
  <c r="J374"/>
  <c r="N374"/>
  <c r="H375"/>
  <c r="H377"/>
  <c r="F442"/>
  <c r="F443"/>
  <c r="N444"/>
  <c r="H445"/>
  <c r="F446"/>
  <c r="J448"/>
  <c r="E479"/>
  <c r="J480"/>
  <c r="N480"/>
  <c r="J481"/>
  <c r="H484"/>
  <c r="H490"/>
  <c r="F549"/>
  <c r="J550"/>
  <c r="N550"/>
  <c r="H551"/>
  <c r="F553"/>
  <c r="K555"/>
  <c r="G654"/>
  <c r="H655"/>
  <c r="F657"/>
  <c r="J658"/>
  <c r="N658"/>
  <c r="H659"/>
  <c r="H661"/>
  <c r="F726"/>
  <c r="F727"/>
  <c r="N728"/>
  <c r="H729"/>
  <c r="F730"/>
  <c r="J732"/>
  <c r="E763"/>
  <c r="J764"/>
  <c r="N764"/>
  <c r="J765"/>
  <c r="H768"/>
  <c r="H774"/>
  <c r="F833"/>
  <c r="J834"/>
  <c r="N834"/>
  <c r="H835"/>
  <c r="F837"/>
  <c r="K839"/>
  <c r="G938"/>
  <c r="H939"/>
  <c r="L939" s="1"/>
  <c r="F941"/>
  <c r="J942"/>
  <c r="N942"/>
  <c r="H943"/>
  <c r="H945"/>
  <c r="F1010"/>
  <c r="F1011"/>
  <c r="N1012"/>
  <c r="H1013"/>
  <c r="F1014"/>
  <c r="J1016"/>
  <c r="E1047"/>
  <c r="J1048"/>
  <c r="N1048"/>
  <c r="J1049"/>
  <c r="H1052"/>
  <c r="H1058"/>
  <c r="F1117"/>
  <c r="J1118"/>
  <c r="N1118"/>
  <c r="H1119"/>
  <c r="F1121"/>
  <c r="K1123"/>
  <c r="G1222"/>
  <c r="H1223"/>
  <c r="L1223" s="1"/>
  <c r="F1225"/>
  <c r="J1226"/>
  <c r="N1226"/>
  <c r="H1227"/>
  <c r="H1229"/>
  <c r="F1294"/>
  <c r="F1295"/>
  <c r="N1296"/>
  <c r="H1297"/>
  <c r="F1298"/>
  <c r="J1300"/>
  <c r="E1331"/>
  <c r="J1332"/>
  <c r="N1332"/>
  <c r="J1333"/>
  <c r="H1336"/>
  <c r="H1342"/>
  <c r="F1401"/>
  <c r="J1402"/>
  <c r="N1402"/>
  <c r="H1403"/>
  <c r="F1405"/>
  <c r="K1407"/>
  <c r="G1506"/>
  <c r="H1507"/>
  <c r="F1509"/>
  <c r="J1510"/>
  <c r="N1510"/>
  <c r="H1511"/>
  <c r="H1513"/>
  <c r="F1578"/>
  <c r="F1579"/>
  <c r="N1580"/>
  <c r="H1581"/>
  <c r="F1582"/>
  <c r="J1584"/>
  <c r="E1615"/>
  <c r="J1616"/>
  <c r="N1616"/>
  <c r="J1617"/>
  <c r="H1620"/>
  <c r="H1626"/>
  <c r="F1685"/>
  <c r="J1686"/>
  <c r="N1686"/>
  <c r="H1687"/>
  <c r="F1689"/>
  <c r="K1691"/>
  <c r="G1790"/>
  <c r="H1791"/>
  <c r="F1793"/>
  <c r="J1794"/>
  <c r="N1794"/>
  <c r="H1795"/>
  <c r="H1797"/>
  <c r="F1862"/>
  <c r="F1863"/>
  <c r="N1864"/>
  <c r="H1865"/>
  <c r="F1866"/>
  <c r="J1868"/>
  <c r="E1899"/>
  <c r="J1900"/>
  <c r="N1900"/>
  <c r="J1901"/>
  <c r="H1904"/>
  <c r="H1910"/>
  <c r="F1969"/>
  <c r="J1970"/>
  <c r="N1970"/>
  <c r="H1971"/>
  <c r="F1973"/>
  <c r="K1975"/>
  <c r="G2074"/>
  <c r="H2075"/>
  <c r="F2077"/>
  <c r="J2078"/>
  <c r="N2078"/>
  <c r="H2079"/>
  <c r="H2081"/>
  <c r="F2146"/>
  <c r="F2147"/>
  <c r="N2148"/>
  <c r="H2149"/>
  <c r="F2150"/>
  <c r="J2152"/>
  <c r="E2183"/>
  <c r="J2184"/>
  <c r="N2184"/>
  <c r="J2185"/>
  <c r="H2188"/>
  <c r="H2194"/>
  <c r="F2253"/>
  <c r="J2254"/>
  <c r="N2254"/>
  <c r="H2255"/>
  <c r="L2255" s="1"/>
  <c r="F2257"/>
  <c r="K2259"/>
  <c r="E2360"/>
  <c r="J2361"/>
  <c r="E2362"/>
  <c r="K2365"/>
  <c r="H2371"/>
  <c r="F2395"/>
  <c r="E2396"/>
  <c r="G2396" s="1"/>
  <c r="H2398"/>
  <c r="F2507"/>
  <c r="H2511"/>
  <c r="E2751"/>
  <c r="J2753"/>
  <c r="H2898"/>
  <c r="F3036"/>
  <c r="K3288"/>
  <c r="H2585"/>
  <c r="J2578"/>
  <c r="E2576"/>
  <c r="J2576"/>
  <c r="N2575"/>
  <c r="H2575"/>
  <c r="F2573"/>
  <c r="E2572"/>
  <c r="J2572"/>
  <c r="H2725"/>
  <c r="H2724"/>
  <c r="L2720"/>
  <c r="F2720"/>
  <c r="F2717"/>
  <c r="E2716"/>
  <c r="J2716"/>
  <c r="N2715"/>
  <c r="H2727"/>
  <c r="J2720"/>
  <c r="E2718"/>
  <c r="J2718"/>
  <c r="L2718" s="1"/>
  <c r="N2717"/>
  <c r="H2717"/>
  <c r="F2715"/>
  <c r="E2714"/>
  <c r="J2714"/>
  <c r="H2867"/>
  <c r="H2866"/>
  <c r="L2862"/>
  <c r="F2862"/>
  <c r="F2859"/>
  <c r="E2858"/>
  <c r="J2858"/>
  <c r="N2857"/>
  <c r="H2857"/>
  <c r="H2869"/>
  <c r="J2862"/>
  <c r="E2860"/>
  <c r="J2860"/>
  <c r="N2859"/>
  <c r="H2859"/>
  <c r="F2857"/>
  <c r="E2856"/>
  <c r="J2856"/>
  <c r="H3009"/>
  <c r="H3008"/>
  <c r="L3004"/>
  <c r="F3004"/>
  <c r="F3001"/>
  <c r="E3000"/>
  <c r="J3000"/>
  <c r="N2999"/>
  <c r="H2999"/>
  <c r="H3011"/>
  <c r="J3004"/>
  <c r="E3002"/>
  <c r="J3002"/>
  <c r="N3001"/>
  <c r="H3001"/>
  <c r="F2999"/>
  <c r="E2998"/>
  <c r="J2998"/>
  <c r="H3151"/>
  <c r="H3150"/>
  <c r="L3146"/>
  <c r="F3146"/>
  <c r="F3143"/>
  <c r="E3142"/>
  <c r="G3142" s="1"/>
  <c r="J3142"/>
  <c r="N3141"/>
  <c r="H3153"/>
  <c r="J3146"/>
  <c r="E3144"/>
  <c r="J3144"/>
  <c r="N3143"/>
  <c r="H3143"/>
  <c r="F3141"/>
  <c r="E3140"/>
  <c r="J3140"/>
  <c r="H279" i="23"/>
  <c r="L274"/>
  <c r="F274"/>
  <c r="F271"/>
  <c r="E270"/>
  <c r="J270"/>
  <c r="N269"/>
  <c r="H269"/>
  <c r="N274"/>
  <c r="H274"/>
  <c r="F272"/>
  <c r="E271"/>
  <c r="J271"/>
  <c r="N270"/>
  <c r="H270"/>
  <c r="F268"/>
  <c r="H278"/>
  <c r="K277"/>
  <c r="J274"/>
  <c r="E272"/>
  <c r="J272"/>
  <c r="N271"/>
  <c r="H271"/>
  <c r="F269"/>
  <c r="E268"/>
  <c r="J268"/>
  <c r="H280"/>
  <c r="K274"/>
  <c r="F270"/>
  <c r="J269"/>
  <c r="H272"/>
  <c r="E269"/>
  <c r="H268"/>
  <c r="H2548" i="22"/>
  <c r="H2547"/>
  <c r="L2543"/>
  <c r="F2543"/>
  <c r="F2540"/>
  <c r="E2539"/>
  <c r="J2539"/>
  <c r="N2538"/>
  <c r="H2538"/>
  <c r="H2656"/>
  <c r="J2649"/>
  <c r="E2647"/>
  <c r="J2647"/>
  <c r="N2646"/>
  <c r="H2646"/>
  <c r="F2644"/>
  <c r="E2643"/>
  <c r="J2643"/>
  <c r="H2692"/>
  <c r="J2685"/>
  <c r="E2683"/>
  <c r="J2683"/>
  <c r="N2682"/>
  <c r="H2690"/>
  <c r="H2689"/>
  <c r="L2685"/>
  <c r="F2685"/>
  <c r="F2682"/>
  <c r="E2681"/>
  <c r="J2681"/>
  <c r="N2680"/>
  <c r="H2680"/>
  <c r="L2680" s="1"/>
  <c r="H2834"/>
  <c r="J2827"/>
  <c r="E2825"/>
  <c r="J2825"/>
  <c r="N2824"/>
  <c r="H2824"/>
  <c r="F2822"/>
  <c r="E2821"/>
  <c r="J2821"/>
  <c r="H2832"/>
  <c r="H2831"/>
  <c r="L2827"/>
  <c r="F2827"/>
  <c r="F2824"/>
  <c r="E2823"/>
  <c r="J2823"/>
  <c r="N2822"/>
  <c r="H2822"/>
  <c r="H2976"/>
  <c r="J2969"/>
  <c r="E2967"/>
  <c r="J2967"/>
  <c r="N2966"/>
  <c r="H2966"/>
  <c r="F2964"/>
  <c r="E2963"/>
  <c r="J2963"/>
  <c r="H2974"/>
  <c r="H2973"/>
  <c r="L2969"/>
  <c r="F2969"/>
  <c r="F2966"/>
  <c r="E2965"/>
  <c r="J2965"/>
  <c r="N2964"/>
  <c r="H2964"/>
  <c r="H3118"/>
  <c r="J3111"/>
  <c r="E3109"/>
  <c r="G3109" s="1"/>
  <c r="J3109"/>
  <c r="N3108"/>
  <c r="H3108"/>
  <c r="F3106"/>
  <c r="E3105"/>
  <c r="J3105"/>
  <c r="H3116"/>
  <c r="H3115"/>
  <c r="L3111"/>
  <c r="F3111"/>
  <c r="F3108"/>
  <c r="E3107"/>
  <c r="J3107"/>
  <c r="N3106"/>
  <c r="H3106"/>
  <c r="H3260"/>
  <c r="J3253"/>
  <c r="E3251"/>
  <c r="J3251"/>
  <c r="N3250"/>
  <c r="H3250"/>
  <c r="F3248"/>
  <c r="E3247"/>
  <c r="J3247"/>
  <c r="H3258"/>
  <c r="H3257"/>
  <c r="L3253"/>
  <c r="F3253"/>
  <c r="F3250"/>
  <c r="G3250" s="1"/>
  <c r="E3249"/>
  <c r="J3249"/>
  <c r="N3248"/>
  <c r="H3248"/>
  <c r="N2326" i="23"/>
  <c r="H2326"/>
  <c r="F2324"/>
  <c r="E2323"/>
  <c r="J2323"/>
  <c r="N2322"/>
  <c r="H2322"/>
  <c r="F2320"/>
  <c r="H2330"/>
  <c r="K2329"/>
  <c r="J2326"/>
  <c r="E2324"/>
  <c r="J2324"/>
  <c r="N2323"/>
  <c r="H2323"/>
  <c r="F2321"/>
  <c r="E2320"/>
  <c r="J2320"/>
  <c r="H2332"/>
  <c r="K2326"/>
  <c r="H2324"/>
  <c r="E2322"/>
  <c r="J2321"/>
  <c r="H2320"/>
  <c r="L2326"/>
  <c r="F2323"/>
  <c r="H2321"/>
  <c r="H2331"/>
  <c r="J2322"/>
  <c r="E2321"/>
  <c r="N2320"/>
  <c r="F2326"/>
  <c r="N2321"/>
  <c r="F2322"/>
  <c r="N2572" i="22"/>
  <c r="H2573"/>
  <c r="F2574"/>
  <c r="F2575"/>
  <c r="L2578"/>
  <c r="H2582"/>
  <c r="H2583"/>
  <c r="N2714"/>
  <c r="H2716"/>
  <c r="N2856"/>
  <c r="H2858"/>
  <c r="N2998"/>
  <c r="H3000"/>
  <c r="N3140"/>
  <c r="H3142"/>
  <c r="H2443"/>
  <c r="J2436"/>
  <c r="E2434"/>
  <c r="J2434"/>
  <c r="N2433"/>
  <c r="H2433"/>
  <c r="F2431"/>
  <c r="E2430"/>
  <c r="J2430"/>
  <c r="H2619"/>
  <c r="H2618"/>
  <c r="L2614"/>
  <c r="F2614"/>
  <c r="F2611"/>
  <c r="E2610"/>
  <c r="J2610"/>
  <c r="N2609"/>
  <c r="H2609"/>
  <c r="H2796"/>
  <c r="H2795"/>
  <c r="L2791"/>
  <c r="F2791"/>
  <c r="F2788"/>
  <c r="E2787"/>
  <c r="J2787"/>
  <c r="N2786"/>
  <c r="H2786"/>
  <c r="H2798"/>
  <c r="J2791"/>
  <c r="E2789"/>
  <c r="J2789"/>
  <c r="N2788"/>
  <c r="H2788"/>
  <c r="F2786"/>
  <c r="E2785"/>
  <c r="J2785"/>
  <c r="H2938"/>
  <c r="H2937"/>
  <c r="L2933"/>
  <c r="F2933"/>
  <c r="F2930"/>
  <c r="E2929"/>
  <c r="J2929"/>
  <c r="N2928"/>
  <c r="H2928"/>
  <c r="H2940"/>
  <c r="J2933"/>
  <c r="E2931"/>
  <c r="J2931"/>
  <c r="N2930"/>
  <c r="H2930"/>
  <c r="F2928"/>
  <c r="E2927"/>
  <c r="J2927"/>
  <c r="H3080"/>
  <c r="H3079"/>
  <c r="L3075"/>
  <c r="F3075"/>
  <c r="F3072"/>
  <c r="E3071"/>
  <c r="J3071"/>
  <c r="N3070"/>
  <c r="H3070"/>
  <c r="H3082"/>
  <c r="J3075"/>
  <c r="E3073"/>
  <c r="J3073"/>
  <c r="N3072"/>
  <c r="H3072"/>
  <c r="F3070"/>
  <c r="E3069"/>
  <c r="J3069"/>
  <c r="H3222"/>
  <c r="H3221"/>
  <c r="L3217"/>
  <c r="F3217"/>
  <c r="F3214"/>
  <c r="E3213"/>
  <c r="J3213"/>
  <c r="N3212"/>
  <c r="H3212"/>
  <c r="H3224"/>
  <c r="J3217"/>
  <c r="E3215"/>
  <c r="J3215"/>
  <c r="N3214"/>
  <c r="H3214"/>
  <c r="F3212"/>
  <c r="E3211"/>
  <c r="J3211"/>
  <c r="G2394"/>
  <c r="E2537"/>
  <c r="E2538"/>
  <c r="G2538" s="1"/>
  <c r="H2539"/>
  <c r="E2541"/>
  <c r="K2543"/>
  <c r="H2550"/>
  <c r="F2572"/>
  <c r="J2573"/>
  <c r="N2573"/>
  <c r="H2574"/>
  <c r="F2576"/>
  <c r="K2578"/>
  <c r="N2643"/>
  <c r="H2644"/>
  <c r="F2645"/>
  <c r="F2646"/>
  <c r="L2649"/>
  <c r="H2653"/>
  <c r="H2654"/>
  <c r="G2678"/>
  <c r="H2679"/>
  <c r="F2681"/>
  <c r="J2682"/>
  <c r="F2714"/>
  <c r="J2715"/>
  <c r="E2717"/>
  <c r="F2718"/>
  <c r="N2720"/>
  <c r="K2723"/>
  <c r="N2821"/>
  <c r="H2823"/>
  <c r="F2856"/>
  <c r="J2857"/>
  <c r="E2859"/>
  <c r="F2860"/>
  <c r="N2963"/>
  <c r="H2965"/>
  <c r="F2998"/>
  <c r="J2999"/>
  <c r="E3001"/>
  <c r="F3002"/>
  <c r="N3004"/>
  <c r="K3007"/>
  <c r="N3105"/>
  <c r="H3107"/>
  <c r="F3140"/>
  <c r="J3141"/>
  <c r="E3143"/>
  <c r="F3144"/>
  <c r="N3146"/>
  <c r="K3149"/>
  <c r="N3247"/>
  <c r="H3249"/>
  <c r="H65" i="23"/>
  <c r="H62"/>
  <c r="L58"/>
  <c r="F58"/>
  <c r="F55"/>
  <c r="E54"/>
  <c r="J54"/>
  <c r="H64"/>
  <c r="H63"/>
  <c r="H58"/>
  <c r="J55"/>
  <c r="H54"/>
  <c r="F52"/>
  <c r="K61"/>
  <c r="J58"/>
  <c r="J56"/>
  <c r="L56" s="1"/>
  <c r="H55"/>
  <c r="F53"/>
  <c r="E52"/>
  <c r="J52"/>
  <c r="H3319" i="22"/>
  <c r="N3319"/>
  <c r="J3320"/>
  <c r="E3320"/>
  <c r="F3321"/>
  <c r="F3324"/>
  <c r="L3324"/>
  <c r="H3328"/>
  <c r="H3329"/>
  <c r="H3390"/>
  <c r="N3390"/>
  <c r="J3391"/>
  <c r="E3391"/>
  <c r="F3392"/>
  <c r="F3395"/>
  <c r="L3395"/>
  <c r="H3399"/>
  <c r="H3400"/>
  <c r="J3424"/>
  <c r="E3424"/>
  <c r="F3425"/>
  <c r="H3427"/>
  <c r="N3427"/>
  <c r="J3428"/>
  <c r="E3428"/>
  <c r="J3430"/>
  <c r="E3460"/>
  <c r="E3461"/>
  <c r="H3462"/>
  <c r="H3464"/>
  <c r="K3466"/>
  <c r="J3531"/>
  <c r="E3532"/>
  <c r="H3534"/>
  <c r="J3535"/>
  <c r="J3537"/>
  <c r="J197" i="23"/>
  <c r="G303"/>
  <c r="K346"/>
  <c r="H3437" i="22"/>
  <c r="H3542"/>
  <c r="H3541"/>
  <c r="L3537"/>
  <c r="F3537"/>
  <c r="F3534"/>
  <c r="E3533"/>
  <c r="J3533"/>
  <c r="N3532"/>
  <c r="H3532"/>
  <c r="K3540"/>
  <c r="N3537"/>
  <c r="H3537"/>
  <c r="F3535"/>
  <c r="E3534"/>
  <c r="J3534"/>
  <c r="N3533"/>
  <c r="H3533"/>
  <c r="F3531"/>
  <c r="H351" i="23"/>
  <c r="L346"/>
  <c r="F346"/>
  <c r="F343"/>
  <c r="E342"/>
  <c r="J342"/>
  <c r="N341"/>
  <c r="H341"/>
  <c r="L341" s="1"/>
  <c r="N346"/>
  <c r="H346"/>
  <c r="F344"/>
  <c r="E343"/>
  <c r="J343"/>
  <c r="N342"/>
  <c r="H342"/>
  <c r="F340"/>
  <c r="H350"/>
  <c r="K349"/>
  <c r="J346"/>
  <c r="E344"/>
  <c r="J344"/>
  <c r="N343"/>
  <c r="H343"/>
  <c r="F341"/>
  <c r="E340"/>
  <c r="J340"/>
  <c r="H3471" i="22"/>
  <c r="H3470"/>
  <c r="L3466"/>
  <c r="F3466"/>
  <c r="F3463"/>
  <c r="E3462"/>
  <c r="J3462"/>
  <c r="N3461"/>
  <c r="H3461"/>
  <c r="H3466"/>
  <c r="F3464"/>
  <c r="E3463"/>
  <c r="H100" i="23"/>
  <c r="J94"/>
  <c r="J92"/>
  <c r="H91"/>
  <c r="F89"/>
  <c r="E88"/>
  <c r="J88"/>
  <c r="H98"/>
  <c r="K94"/>
  <c r="H92"/>
  <c r="F90"/>
  <c r="E89"/>
  <c r="J89"/>
  <c r="H88"/>
  <c r="L94"/>
  <c r="F94"/>
  <c r="F91"/>
  <c r="E90"/>
  <c r="J90"/>
  <c r="H89"/>
  <c r="H207"/>
  <c r="L202"/>
  <c r="F202"/>
  <c r="F199"/>
  <c r="E198"/>
  <c r="J198"/>
  <c r="N197"/>
  <c r="H197"/>
  <c r="N202"/>
  <c r="H202"/>
  <c r="F200"/>
  <c r="E199"/>
  <c r="J199"/>
  <c r="N198"/>
  <c r="H198"/>
  <c r="F196"/>
  <c r="H206"/>
  <c r="K205"/>
  <c r="J202"/>
  <c r="E200"/>
  <c r="J200"/>
  <c r="N199"/>
  <c r="H199"/>
  <c r="F197"/>
  <c r="E196"/>
  <c r="J196"/>
  <c r="J3318" i="22"/>
  <c r="E3318"/>
  <c r="F3319"/>
  <c r="H3321"/>
  <c r="N3321"/>
  <c r="J3322"/>
  <c r="E3322"/>
  <c r="J3324"/>
  <c r="J3389"/>
  <c r="E3389"/>
  <c r="F3390"/>
  <c r="H3392"/>
  <c r="N3392"/>
  <c r="J3393"/>
  <c r="L3393" s="1"/>
  <c r="E3393"/>
  <c r="J3395"/>
  <c r="N3425"/>
  <c r="J3426"/>
  <c r="E3426"/>
  <c r="F3427"/>
  <c r="F3430"/>
  <c r="L3430"/>
  <c r="H3434"/>
  <c r="H3435"/>
  <c r="G3459"/>
  <c r="E3531"/>
  <c r="J3532"/>
  <c r="N3534"/>
  <c r="E3535"/>
  <c r="H3544"/>
  <c r="H340" i="23"/>
  <c r="E341"/>
  <c r="H344"/>
  <c r="G375"/>
  <c r="N490"/>
  <c r="H490"/>
  <c r="F488"/>
  <c r="E487"/>
  <c r="J487"/>
  <c r="N486"/>
  <c r="H486"/>
  <c r="F484"/>
  <c r="H494"/>
  <c r="K493"/>
  <c r="J490"/>
  <c r="E488"/>
  <c r="J488"/>
  <c r="N487"/>
  <c r="H487"/>
  <c r="F485"/>
  <c r="E484"/>
  <c r="J484"/>
  <c r="N634"/>
  <c r="H634"/>
  <c r="F632"/>
  <c r="E631"/>
  <c r="J631"/>
  <c r="N630"/>
  <c r="H630"/>
  <c r="F628"/>
  <c r="H638"/>
  <c r="K637"/>
  <c r="J634"/>
  <c r="E632"/>
  <c r="J632"/>
  <c r="N631"/>
  <c r="H631"/>
  <c r="F629"/>
  <c r="E628"/>
  <c r="J628"/>
  <c r="H778"/>
  <c r="F776"/>
  <c r="E775"/>
  <c r="G775" s="1"/>
  <c r="J775"/>
  <c r="N774"/>
  <c r="H774"/>
  <c r="F772"/>
  <c r="H782"/>
  <c r="J778"/>
  <c r="E776"/>
  <c r="J776"/>
  <c r="N775"/>
  <c r="H775"/>
  <c r="F773"/>
  <c r="E772"/>
  <c r="G772" s="1"/>
  <c r="J772"/>
  <c r="N922"/>
  <c r="H922"/>
  <c r="F920"/>
  <c r="E919"/>
  <c r="J919"/>
  <c r="N918"/>
  <c r="H918"/>
  <c r="F916"/>
  <c r="H926"/>
  <c r="K925"/>
  <c r="J922"/>
  <c r="E920"/>
  <c r="J920"/>
  <c r="N919"/>
  <c r="H919"/>
  <c r="F917"/>
  <c r="E916"/>
  <c r="J916"/>
  <c r="N2470"/>
  <c r="H2470"/>
  <c r="F2468"/>
  <c r="E2467"/>
  <c r="J2467"/>
  <c r="N2466"/>
  <c r="H2466"/>
  <c r="F2464"/>
  <c r="H2474"/>
  <c r="K2473"/>
  <c r="J2470"/>
  <c r="E2468"/>
  <c r="J2468"/>
  <c r="N2467"/>
  <c r="H2467"/>
  <c r="F2465"/>
  <c r="E2464"/>
  <c r="J2464"/>
  <c r="H2476"/>
  <c r="K2470"/>
  <c r="H2468"/>
  <c r="E2466"/>
  <c r="J2465"/>
  <c r="H2464"/>
  <c r="L2470"/>
  <c r="F2467"/>
  <c r="H2475"/>
  <c r="J2466"/>
  <c r="E2465"/>
  <c r="N2464"/>
  <c r="F136"/>
  <c r="H413"/>
  <c r="F415"/>
  <c r="L418"/>
  <c r="H557"/>
  <c r="F559"/>
  <c r="L562"/>
  <c r="H701"/>
  <c r="F703"/>
  <c r="L706"/>
  <c r="H845"/>
  <c r="F847"/>
  <c r="L850"/>
  <c r="H989"/>
  <c r="F991"/>
  <c r="L994"/>
  <c r="H1816"/>
  <c r="E1819"/>
  <c r="N1822"/>
  <c r="N2177"/>
  <c r="H1826"/>
  <c r="K1825"/>
  <c r="J1822"/>
  <c r="E1820"/>
  <c r="J1820"/>
  <c r="N1819"/>
  <c r="H1819"/>
  <c r="F1817"/>
  <c r="E1816"/>
  <c r="J1816"/>
  <c r="H1827"/>
  <c r="H1822"/>
  <c r="J1819"/>
  <c r="N1818"/>
  <c r="J1818"/>
  <c r="E1817"/>
  <c r="K1822"/>
  <c r="F1820"/>
  <c r="H1818"/>
  <c r="N1817"/>
  <c r="J1817"/>
  <c r="F1816"/>
  <c r="L1822"/>
  <c r="F1819"/>
  <c r="F1818"/>
  <c r="H1817"/>
  <c r="N1816"/>
  <c r="H412"/>
  <c r="J413"/>
  <c r="E414"/>
  <c r="H416"/>
  <c r="K418"/>
  <c r="G519"/>
  <c r="H556"/>
  <c r="J557"/>
  <c r="E558"/>
  <c r="H560"/>
  <c r="K562"/>
  <c r="G663"/>
  <c r="H700"/>
  <c r="J701"/>
  <c r="E702"/>
  <c r="H704"/>
  <c r="K706"/>
  <c r="G807"/>
  <c r="H844"/>
  <c r="J845"/>
  <c r="E846"/>
  <c r="H848"/>
  <c r="K850"/>
  <c r="G951"/>
  <c r="H988"/>
  <c r="J989"/>
  <c r="E990"/>
  <c r="H992"/>
  <c r="K994"/>
  <c r="N418"/>
  <c r="H418"/>
  <c r="F416"/>
  <c r="E415"/>
  <c r="J415"/>
  <c r="N414"/>
  <c r="H414"/>
  <c r="L414" s="1"/>
  <c r="F412"/>
  <c r="H422"/>
  <c r="J418"/>
  <c r="E416"/>
  <c r="J416"/>
  <c r="N415"/>
  <c r="H415"/>
  <c r="F413"/>
  <c r="E412"/>
  <c r="J412"/>
  <c r="N562"/>
  <c r="H562"/>
  <c r="F560"/>
  <c r="E559"/>
  <c r="J559"/>
  <c r="N558"/>
  <c r="H558"/>
  <c r="F556"/>
  <c r="H566"/>
  <c r="K565"/>
  <c r="J562"/>
  <c r="E560"/>
  <c r="J560"/>
  <c r="N559"/>
  <c r="H559"/>
  <c r="F557"/>
  <c r="E556"/>
  <c r="J556"/>
  <c r="N706"/>
  <c r="H706"/>
  <c r="F704"/>
  <c r="E703"/>
  <c r="J703"/>
  <c r="N702"/>
  <c r="H702"/>
  <c r="L702" s="1"/>
  <c r="F700"/>
  <c r="H710"/>
  <c r="K709"/>
  <c r="J706"/>
  <c r="E704"/>
  <c r="J704"/>
  <c r="N703"/>
  <c r="H703"/>
  <c r="F701"/>
  <c r="E700"/>
  <c r="J700"/>
  <c r="N850"/>
  <c r="H850"/>
  <c r="F848"/>
  <c r="E847"/>
  <c r="J847"/>
  <c r="N846"/>
  <c r="H846"/>
  <c r="L846" s="1"/>
  <c r="F844"/>
  <c r="H854"/>
  <c r="K853"/>
  <c r="J850"/>
  <c r="E848"/>
  <c r="J848"/>
  <c r="N847"/>
  <c r="H847"/>
  <c r="F845"/>
  <c r="E844"/>
  <c r="J844"/>
  <c r="N994"/>
  <c r="H994"/>
  <c r="F992"/>
  <c r="E991"/>
  <c r="J991"/>
  <c r="N990"/>
  <c r="H990"/>
  <c r="F988"/>
  <c r="H998"/>
  <c r="K997"/>
  <c r="J994"/>
  <c r="E992"/>
  <c r="J992"/>
  <c r="N991"/>
  <c r="H991"/>
  <c r="F989"/>
  <c r="E988"/>
  <c r="J988"/>
  <c r="N2182"/>
  <c r="H2182"/>
  <c r="F2180"/>
  <c r="E2179"/>
  <c r="J2179"/>
  <c r="N2178"/>
  <c r="H2178"/>
  <c r="F2176"/>
  <c r="H2186"/>
  <c r="K2185"/>
  <c r="J2182"/>
  <c r="E2180"/>
  <c r="J2180"/>
  <c r="N2179"/>
  <c r="H2179"/>
  <c r="F2177"/>
  <c r="E2176"/>
  <c r="J2176"/>
  <c r="H2188"/>
  <c r="K2182"/>
  <c r="H2180"/>
  <c r="E2178"/>
  <c r="J2177"/>
  <c r="H2176"/>
  <c r="L2182"/>
  <c r="F2179"/>
  <c r="H2177"/>
  <c r="H2187"/>
  <c r="J2178"/>
  <c r="E2177"/>
  <c r="N2176"/>
  <c r="H1791"/>
  <c r="L1786"/>
  <c r="F1786"/>
  <c r="F1783"/>
  <c r="E1782"/>
  <c r="J1782"/>
  <c r="N1781"/>
  <c r="H1781"/>
  <c r="H1754"/>
  <c r="K1753"/>
  <c r="J1750"/>
  <c r="E1748"/>
  <c r="J1748"/>
  <c r="N1747"/>
  <c r="H1747"/>
  <c r="F1745"/>
  <c r="H1898"/>
  <c r="K1897"/>
  <c r="J1894"/>
  <c r="E1892"/>
  <c r="J1892"/>
  <c r="L1892" s="1"/>
  <c r="N1891"/>
  <c r="H1891"/>
  <c r="F1889"/>
  <c r="E1888"/>
  <c r="J1888"/>
  <c r="N2254"/>
  <c r="H2254"/>
  <c r="F2252"/>
  <c r="E2251"/>
  <c r="J2251"/>
  <c r="N2250"/>
  <c r="H2250"/>
  <c r="F2248"/>
  <c r="H2258"/>
  <c r="K2257"/>
  <c r="J2254"/>
  <c r="E2252"/>
  <c r="J2252"/>
  <c r="N2251"/>
  <c r="H2251"/>
  <c r="F2249"/>
  <c r="E2248"/>
  <c r="J2248"/>
  <c r="N2398"/>
  <c r="H2398"/>
  <c r="F2396"/>
  <c r="E2395"/>
  <c r="G2395" s="1"/>
  <c r="J2395"/>
  <c r="N2394"/>
  <c r="H2394"/>
  <c r="F2392"/>
  <c r="H2402"/>
  <c r="K2401"/>
  <c r="J2398"/>
  <c r="E2396"/>
  <c r="J2396"/>
  <c r="N2395"/>
  <c r="H2395"/>
  <c r="F2393"/>
  <c r="E2392"/>
  <c r="J2392"/>
  <c r="H3262"/>
  <c r="F3260"/>
  <c r="E3259"/>
  <c r="J3259"/>
  <c r="N3258"/>
  <c r="H3258"/>
  <c r="F3256"/>
  <c r="H3268"/>
  <c r="H3266"/>
  <c r="F3262"/>
  <c r="H3260"/>
  <c r="L3260" s="1"/>
  <c r="N3259"/>
  <c r="F3258"/>
  <c r="F3257"/>
  <c r="H3256"/>
  <c r="J3262"/>
  <c r="H3259"/>
  <c r="E3258"/>
  <c r="E3257"/>
  <c r="H3267"/>
  <c r="K3262"/>
  <c r="E3260"/>
  <c r="J3258"/>
  <c r="N3257"/>
  <c r="J3257"/>
  <c r="E3256"/>
  <c r="J1060"/>
  <c r="E1060"/>
  <c r="F1061"/>
  <c r="H1063"/>
  <c r="N1063"/>
  <c r="J1064"/>
  <c r="E1064"/>
  <c r="J1066"/>
  <c r="K1069"/>
  <c r="H1070"/>
  <c r="J1132"/>
  <c r="E1132"/>
  <c r="F1133"/>
  <c r="H1135"/>
  <c r="N1135"/>
  <c r="J1136"/>
  <c r="E1136"/>
  <c r="J1138"/>
  <c r="K1141"/>
  <c r="H1142"/>
  <c r="J1204"/>
  <c r="E1204"/>
  <c r="F1205"/>
  <c r="H1207"/>
  <c r="N1207"/>
  <c r="J1208"/>
  <c r="E1208"/>
  <c r="J1210"/>
  <c r="K1213"/>
  <c r="H1214"/>
  <c r="J1276"/>
  <c r="E1276"/>
  <c r="F1277"/>
  <c r="H1279"/>
  <c r="N1279"/>
  <c r="J1280"/>
  <c r="E1280"/>
  <c r="J1282"/>
  <c r="H1286"/>
  <c r="J1348"/>
  <c r="E1348"/>
  <c r="F1349"/>
  <c r="H1351"/>
  <c r="N1351"/>
  <c r="J1352"/>
  <c r="L1352" s="1"/>
  <c r="E1352"/>
  <c r="J1354"/>
  <c r="H1358"/>
  <c r="J1420"/>
  <c r="E1420"/>
  <c r="F1421"/>
  <c r="H1423"/>
  <c r="N1423"/>
  <c r="J1424"/>
  <c r="E1424"/>
  <c r="J1426"/>
  <c r="K1429"/>
  <c r="H1430"/>
  <c r="J1492"/>
  <c r="E1492"/>
  <c r="F1493"/>
  <c r="H1495"/>
  <c r="N1495"/>
  <c r="J1496"/>
  <c r="E1496"/>
  <c r="J1498"/>
  <c r="K1501"/>
  <c r="H1502"/>
  <c r="J1564"/>
  <c r="E1564"/>
  <c r="F1565"/>
  <c r="H1567"/>
  <c r="N1567"/>
  <c r="J1568"/>
  <c r="E1568"/>
  <c r="J1570"/>
  <c r="K1573"/>
  <c r="H1574"/>
  <c r="J1636"/>
  <c r="E1636"/>
  <c r="F1637"/>
  <c r="H1639"/>
  <c r="N1639"/>
  <c r="J1640"/>
  <c r="E1640"/>
  <c r="J1642"/>
  <c r="K1645"/>
  <c r="H1646"/>
  <c r="J1708"/>
  <c r="E1708"/>
  <c r="F1709"/>
  <c r="H1711"/>
  <c r="N1711"/>
  <c r="J1712"/>
  <c r="L1712" s="1"/>
  <c r="E1712"/>
  <c r="J1714"/>
  <c r="K1717"/>
  <c r="H1718"/>
  <c r="F1780"/>
  <c r="F1781"/>
  <c r="N1782"/>
  <c r="H1783"/>
  <c r="F1784"/>
  <c r="J1786"/>
  <c r="H1863"/>
  <c r="L1858"/>
  <c r="F1858"/>
  <c r="F1855"/>
  <c r="E1854"/>
  <c r="J1854"/>
  <c r="N1853"/>
  <c r="H1853"/>
  <c r="H1966"/>
  <c r="F1964"/>
  <c r="E1963"/>
  <c r="J1963"/>
  <c r="N1962"/>
  <c r="H1962"/>
  <c r="F1960"/>
  <c r="H1970"/>
  <c r="J1966"/>
  <c r="E1964"/>
  <c r="J1964"/>
  <c r="N1963"/>
  <c r="H1963"/>
  <c r="F1961"/>
  <c r="G1961" s="1"/>
  <c r="E1960"/>
  <c r="J1960"/>
  <c r="N2038"/>
  <c r="H2038"/>
  <c r="F2036"/>
  <c r="E2035"/>
  <c r="J2035"/>
  <c r="N2034"/>
  <c r="H2034"/>
  <c r="F2032"/>
  <c r="H2042"/>
  <c r="K2041"/>
  <c r="J2038"/>
  <c r="E2036"/>
  <c r="J2036"/>
  <c r="N2035"/>
  <c r="H2035"/>
  <c r="F2033"/>
  <c r="E2032"/>
  <c r="J2032"/>
  <c r="N2110"/>
  <c r="H2110"/>
  <c r="F2108"/>
  <c r="E2107"/>
  <c r="J2107"/>
  <c r="N2106"/>
  <c r="H2106"/>
  <c r="F2104"/>
  <c r="H2114"/>
  <c r="K2113"/>
  <c r="J2110"/>
  <c r="E2108"/>
  <c r="J2108"/>
  <c r="L2108" s="1"/>
  <c r="N2107"/>
  <c r="H2107"/>
  <c r="F2105"/>
  <c r="E2104"/>
  <c r="J2104"/>
  <c r="H3118"/>
  <c r="F3116"/>
  <c r="E3115"/>
  <c r="G3115" s="1"/>
  <c r="J3115"/>
  <c r="N3114"/>
  <c r="H3114"/>
  <c r="F3112"/>
  <c r="H3124"/>
  <c r="H3122"/>
  <c r="F3118"/>
  <c r="H3116"/>
  <c r="N3115"/>
  <c r="F3114"/>
  <c r="F3113"/>
  <c r="H3112"/>
  <c r="J3118"/>
  <c r="H3115"/>
  <c r="E3114"/>
  <c r="E3113"/>
  <c r="H3123"/>
  <c r="K3118"/>
  <c r="E3116"/>
  <c r="J3114"/>
  <c r="N3113"/>
  <c r="J3113"/>
  <c r="E3112"/>
  <c r="F1060"/>
  <c r="H1062"/>
  <c r="N1062"/>
  <c r="J1063"/>
  <c r="E1063"/>
  <c r="F1064"/>
  <c r="H1066"/>
  <c r="N1066"/>
  <c r="F1132"/>
  <c r="H1134"/>
  <c r="N1134"/>
  <c r="J1135"/>
  <c r="E1135"/>
  <c r="F1136"/>
  <c r="H1138"/>
  <c r="N1138"/>
  <c r="F1204"/>
  <c r="H1206"/>
  <c r="N1206"/>
  <c r="J1207"/>
  <c r="E1207"/>
  <c r="F1208"/>
  <c r="H1210"/>
  <c r="N1210"/>
  <c r="F1276"/>
  <c r="H1278"/>
  <c r="N1278"/>
  <c r="J1279"/>
  <c r="E1279"/>
  <c r="F1280"/>
  <c r="H1282"/>
  <c r="F1348"/>
  <c r="H1350"/>
  <c r="N1350"/>
  <c r="J1351"/>
  <c r="E1351"/>
  <c r="F1352"/>
  <c r="H1354"/>
  <c r="F1420"/>
  <c r="H1422"/>
  <c r="L1422" s="1"/>
  <c r="N1422"/>
  <c r="J1423"/>
  <c r="E1423"/>
  <c r="F1424"/>
  <c r="H1426"/>
  <c r="N1426"/>
  <c r="F1492"/>
  <c r="H1494"/>
  <c r="N1494"/>
  <c r="J1495"/>
  <c r="E1495"/>
  <c r="F1496"/>
  <c r="H1498"/>
  <c r="N1498"/>
  <c r="F1564"/>
  <c r="H1566"/>
  <c r="N1566"/>
  <c r="J1567"/>
  <c r="E1567"/>
  <c r="G1567" s="1"/>
  <c r="F1568"/>
  <c r="H1570"/>
  <c r="N1570"/>
  <c r="F1636"/>
  <c r="H1638"/>
  <c r="N1638"/>
  <c r="J1639"/>
  <c r="E1639"/>
  <c r="F1640"/>
  <c r="H1642"/>
  <c r="N1642"/>
  <c r="F1708"/>
  <c r="H1710"/>
  <c r="N1710"/>
  <c r="J1711"/>
  <c r="E1711"/>
  <c r="F1712"/>
  <c r="H1714"/>
  <c r="N1714"/>
  <c r="H1744"/>
  <c r="N1744"/>
  <c r="H1745"/>
  <c r="F1746"/>
  <c r="F1747"/>
  <c r="L1750"/>
  <c r="G1779"/>
  <c r="H1780"/>
  <c r="F1782"/>
  <c r="J1783"/>
  <c r="N1783"/>
  <c r="H1784"/>
  <c r="H1786"/>
  <c r="K1789"/>
  <c r="N1888"/>
  <c r="H1889"/>
  <c r="F1890"/>
  <c r="F1891"/>
  <c r="L1894"/>
  <c r="G1923"/>
  <c r="N2248"/>
  <c r="E2249"/>
  <c r="J2250"/>
  <c r="H2259"/>
  <c r="G2283"/>
  <c r="N2392"/>
  <c r="E2393"/>
  <c r="J2394"/>
  <c r="H2403"/>
  <c r="G2427"/>
  <c r="N3256"/>
  <c r="N3406"/>
  <c r="H3406"/>
  <c r="F3404"/>
  <c r="E3403"/>
  <c r="J3403"/>
  <c r="N3402"/>
  <c r="H3402"/>
  <c r="F3400"/>
  <c r="H3410"/>
  <c r="K3409"/>
  <c r="J3406"/>
  <c r="E3404"/>
  <c r="J3404"/>
  <c r="N3403"/>
  <c r="H3403"/>
  <c r="F3401"/>
  <c r="E3400"/>
  <c r="J3400"/>
  <c r="H3478"/>
  <c r="F3476"/>
  <c r="E3475"/>
  <c r="J3475"/>
  <c r="N3474"/>
  <c r="H3474"/>
  <c r="F3472"/>
  <c r="H3482"/>
  <c r="J3478"/>
  <c r="E3476"/>
  <c r="J3476"/>
  <c r="N3475"/>
  <c r="H3475"/>
  <c r="F3473"/>
  <c r="G3473" s="1"/>
  <c r="E3472"/>
  <c r="J3472"/>
  <c r="N3046"/>
  <c r="H3046"/>
  <c r="F3044"/>
  <c r="E3043"/>
  <c r="J3043"/>
  <c r="N3042"/>
  <c r="N3190"/>
  <c r="H3190"/>
  <c r="F3188"/>
  <c r="E3187"/>
  <c r="J3187"/>
  <c r="N3186"/>
  <c r="H3186"/>
  <c r="F3184"/>
  <c r="J3514"/>
  <c r="E3512"/>
  <c r="J3512"/>
  <c r="N3511"/>
  <c r="H3511"/>
  <c r="F3509"/>
  <c r="E3508"/>
  <c r="J3508"/>
  <c r="H3518"/>
  <c r="K3514"/>
  <c r="H3512"/>
  <c r="F3510"/>
  <c r="E3509"/>
  <c r="J3509"/>
  <c r="N3508"/>
  <c r="H3508"/>
  <c r="H1925"/>
  <c r="N1925"/>
  <c r="J1926"/>
  <c r="E1926"/>
  <c r="F1927"/>
  <c r="F1930"/>
  <c r="L1930"/>
  <c r="H1997"/>
  <c r="N1997"/>
  <c r="J1998"/>
  <c r="E1998"/>
  <c r="G1998" s="1"/>
  <c r="F1999"/>
  <c r="F2002"/>
  <c r="L2002"/>
  <c r="H2069"/>
  <c r="N2069"/>
  <c r="J2070"/>
  <c r="E2070"/>
  <c r="F2071"/>
  <c r="F2074"/>
  <c r="L2074"/>
  <c r="J2536"/>
  <c r="E2536"/>
  <c r="F2537"/>
  <c r="H2539"/>
  <c r="N2539"/>
  <c r="J2540"/>
  <c r="L2540" s="1"/>
  <c r="E2540"/>
  <c r="J2542"/>
  <c r="K2545"/>
  <c r="H2546"/>
  <c r="J2608"/>
  <c r="E2608"/>
  <c r="F2609"/>
  <c r="H2611"/>
  <c r="N2611"/>
  <c r="J2612"/>
  <c r="E2612"/>
  <c r="J2614"/>
  <c r="K2617"/>
  <c r="H2618"/>
  <c r="J2680"/>
  <c r="E2680"/>
  <c r="F2681"/>
  <c r="H2683"/>
  <c r="N2683"/>
  <c r="J2684"/>
  <c r="E2684"/>
  <c r="J2686"/>
  <c r="K2689"/>
  <c r="H2690"/>
  <c r="J2752"/>
  <c r="E2752"/>
  <c r="F2753"/>
  <c r="H2755"/>
  <c r="N2755"/>
  <c r="J2756"/>
  <c r="E2756"/>
  <c r="J2758"/>
  <c r="K2761"/>
  <c r="H2762"/>
  <c r="J2824"/>
  <c r="E2824"/>
  <c r="F2825"/>
  <c r="H2827"/>
  <c r="N2827"/>
  <c r="J2828"/>
  <c r="E2828"/>
  <c r="J2830"/>
  <c r="H2834"/>
  <c r="J2896"/>
  <c r="E2896"/>
  <c r="F2897"/>
  <c r="H2899"/>
  <c r="N2899"/>
  <c r="J2900"/>
  <c r="E2900"/>
  <c r="J2902"/>
  <c r="H2906"/>
  <c r="J2968"/>
  <c r="E2968"/>
  <c r="F2969"/>
  <c r="H2971"/>
  <c r="N2971"/>
  <c r="J2972"/>
  <c r="E2972"/>
  <c r="J2974"/>
  <c r="H2978"/>
  <c r="N3400"/>
  <c r="E3401"/>
  <c r="J3402"/>
  <c r="H3411"/>
  <c r="H3472"/>
  <c r="J3473"/>
  <c r="E3474"/>
  <c r="H3476"/>
  <c r="K3478"/>
  <c r="H3485"/>
  <c r="L3579"/>
  <c r="N3334"/>
  <c r="H3334"/>
  <c r="F3332"/>
  <c r="E3331"/>
  <c r="J3331"/>
  <c r="N3330"/>
  <c r="H3330"/>
  <c r="F3328"/>
  <c r="H3338"/>
  <c r="K3337"/>
  <c r="J3334"/>
  <c r="E3332"/>
  <c r="J3332"/>
  <c r="N3331"/>
  <c r="H3331"/>
  <c r="F3329"/>
  <c r="E3328"/>
  <c r="J3328"/>
  <c r="F2536"/>
  <c r="H2538"/>
  <c r="N2538"/>
  <c r="J2539"/>
  <c r="E2539"/>
  <c r="F2540"/>
  <c r="H2542"/>
  <c r="N2542"/>
  <c r="F2608"/>
  <c r="H2610"/>
  <c r="N2610"/>
  <c r="J2611"/>
  <c r="E2611"/>
  <c r="F2612"/>
  <c r="H2614"/>
  <c r="N2614"/>
  <c r="F2680"/>
  <c r="H2682"/>
  <c r="N2682"/>
  <c r="J2683"/>
  <c r="E2683"/>
  <c r="F2684"/>
  <c r="H2686"/>
  <c r="N2686"/>
  <c r="F2752"/>
  <c r="H2754"/>
  <c r="N2754"/>
  <c r="J2755"/>
  <c r="E2755"/>
  <c r="F2756"/>
  <c r="H2758"/>
  <c r="N2758"/>
  <c r="F2824"/>
  <c r="H2826"/>
  <c r="N2826"/>
  <c r="J2827"/>
  <c r="E2827"/>
  <c r="F2828"/>
  <c r="H2830"/>
  <c r="F2896"/>
  <c r="H2898"/>
  <c r="N2898"/>
  <c r="J2899"/>
  <c r="E2899"/>
  <c r="F2900"/>
  <c r="H2902"/>
  <c r="F2968"/>
  <c r="H2970"/>
  <c r="N2970"/>
  <c r="J2971"/>
  <c r="E2971"/>
  <c r="F2972"/>
  <c r="H2974"/>
  <c r="F3040"/>
  <c r="H3042"/>
  <c r="E3044"/>
  <c r="K3046"/>
  <c r="H3051"/>
  <c r="E3184"/>
  <c r="J3185"/>
  <c r="N3185"/>
  <c r="J3186"/>
  <c r="E3188"/>
  <c r="K3190"/>
  <c r="H3195"/>
  <c r="H3401"/>
  <c r="F3403"/>
  <c r="L3406"/>
  <c r="N3473"/>
  <c r="F3474"/>
  <c r="F3478"/>
  <c r="BV101" i="25"/>
  <c r="CA101"/>
  <c r="BW101"/>
  <c r="BZ101"/>
  <c r="BT101"/>
  <c r="BY101"/>
  <c r="CB101"/>
  <c r="CC101"/>
  <c r="CD101"/>
  <c r="BU101"/>
  <c r="BX101"/>
  <c r="CE101"/>
  <c r="CH101"/>
  <c r="CL101"/>
  <c r="DO101"/>
  <c r="DJ101"/>
  <c r="DG101"/>
  <c r="CG101"/>
  <c r="CK101"/>
  <c r="CN101"/>
  <c r="DL101"/>
  <c r="DF101"/>
  <c r="CI101"/>
  <c r="CM101"/>
  <c r="CO101"/>
  <c r="CP101"/>
  <c r="DD101"/>
  <c r="DN101"/>
  <c r="BV93"/>
  <c r="CA93"/>
  <c r="BW93"/>
  <c r="BZ93"/>
  <c r="BT93"/>
  <c r="BY93"/>
  <c r="CB93"/>
  <c r="CC93"/>
  <c r="CD93"/>
  <c r="CF93"/>
  <c r="CH93"/>
  <c r="CL93"/>
  <c r="DO93"/>
  <c r="DJ93"/>
  <c r="DG93"/>
  <c r="CG93"/>
  <c r="CK93"/>
  <c r="CN93"/>
  <c r="DL93"/>
  <c r="DF93"/>
  <c r="BU93"/>
  <c r="BX93"/>
  <c r="CE93"/>
  <c r="CI93"/>
  <c r="CM93"/>
  <c r="CO93"/>
  <c r="CP93"/>
  <c r="DD93"/>
  <c r="DN93"/>
  <c r="BV85"/>
  <c r="CA85"/>
  <c r="BW85"/>
  <c r="BZ85"/>
  <c r="BT85"/>
  <c r="BY85"/>
  <c r="CB85"/>
  <c r="CC85"/>
  <c r="CD85"/>
  <c r="CF85"/>
  <c r="BU85"/>
  <c r="BX85"/>
  <c r="CE85"/>
  <c r="CH85"/>
  <c r="CL85"/>
  <c r="DO85"/>
  <c r="DJ85"/>
  <c r="DG85"/>
  <c r="CG85"/>
  <c r="CK85"/>
  <c r="CN85"/>
  <c r="DL85"/>
  <c r="DF85"/>
  <c r="CI85"/>
  <c r="CM85"/>
  <c r="CO85"/>
  <c r="CP85"/>
  <c r="DD85"/>
  <c r="DN85"/>
  <c r="BV77"/>
  <c r="CA77"/>
  <c r="BW77"/>
  <c r="BZ77"/>
  <c r="BT77"/>
  <c r="BY77"/>
  <c r="CB77"/>
  <c r="CC77"/>
  <c r="CD77"/>
  <c r="CF77"/>
  <c r="CH77"/>
  <c r="CL77"/>
  <c r="DO77"/>
  <c r="DJ77"/>
  <c r="DG77"/>
  <c r="CG77"/>
  <c r="CK77"/>
  <c r="CN77"/>
  <c r="DL77"/>
  <c r="DF77"/>
  <c r="BU77"/>
  <c r="BX77"/>
  <c r="CE77"/>
  <c r="CI77"/>
  <c r="CM77"/>
  <c r="CO77"/>
  <c r="CP77"/>
  <c r="DD77"/>
  <c r="DN77"/>
  <c r="BV69"/>
  <c r="CA69"/>
  <c r="BW69"/>
  <c r="BZ69"/>
  <c r="BT69"/>
  <c r="BY69"/>
  <c r="CB69"/>
  <c r="CC69"/>
  <c r="CD69"/>
  <c r="CF69"/>
  <c r="BU69"/>
  <c r="BX69"/>
  <c r="CE69"/>
  <c r="CH69"/>
  <c r="CL69"/>
  <c r="DO69"/>
  <c r="DJ69"/>
  <c r="DG69"/>
  <c r="CG69"/>
  <c r="CK69"/>
  <c r="CN69"/>
  <c r="DL69"/>
  <c r="DF69"/>
  <c r="CI69"/>
  <c r="CM69"/>
  <c r="CO69"/>
  <c r="CP69"/>
  <c r="DD69"/>
  <c r="DN69"/>
  <c r="BV61"/>
  <c r="CA61"/>
  <c r="BW61"/>
  <c r="BZ61"/>
  <c r="BT61"/>
  <c r="BY61"/>
  <c r="CB61"/>
  <c r="CC61"/>
  <c r="CD61"/>
  <c r="CF61"/>
  <c r="CH61"/>
  <c r="CL61"/>
  <c r="DO61"/>
  <c r="DJ61"/>
  <c r="DG61"/>
  <c r="CG61"/>
  <c r="CK61"/>
  <c r="CN61"/>
  <c r="DL61"/>
  <c r="DF61"/>
  <c r="BU61"/>
  <c r="BX61"/>
  <c r="CE61"/>
  <c r="CI61"/>
  <c r="CM61"/>
  <c r="CO61"/>
  <c r="CP61"/>
  <c r="DD61"/>
  <c r="DN61"/>
  <c r="BV53"/>
  <c r="CA53"/>
  <c r="BW53"/>
  <c r="BZ53"/>
  <c r="BT53"/>
  <c r="BY53"/>
  <c r="CB53"/>
  <c r="CC53"/>
  <c r="CD53"/>
  <c r="CF53"/>
  <c r="BU53"/>
  <c r="BX53"/>
  <c r="CE53"/>
  <c r="CH53"/>
  <c r="CL53"/>
  <c r="DO53"/>
  <c r="DJ53"/>
  <c r="DG53"/>
  <c r="CG53"/>
  <c r="CK53"/>
  <c r="CN53"/>
  <c r="DL53"/>
  <c r="DF53"/>
  <c r="CI53"/>
  <c r="CM53"/>
  <c r="CO53"/>
  <c r="CP53"/>
  <c r="DD53"/>
  <c r="DN53"/>
  <c r="BV45"/>
  <c r="CA45"/>
  <c r="BW45"/>
  <c r="BZ45"/>
  <c r="BT45"/>
  <c r="BY45"/>
  <c r="CB45"/>
  <c r="CC45"/>
  <c r="CD45"/>
  <c r="CF45"/>
  <c r="CH45"/>
  <c r="CL45"/>
  <c r="DO45"/>
  <c r="DJ45"/>
  <c r="DG45"/>
  <c r="CG45"/>
  <c r="CK45"/>
  <c r="CN45"/>
  <c r="DL45"/>
  <c r="DF45"/>
  <c r="BU45"/>
  <c r="BX45"/>
  <c r="CE45"/>
  <c r="CI45"/>
  <c r="CM45"/>
  <c r="CO45"/>
  <c r="CP45"/>
  <c r="DD45"/>
  <c r="DN45"/>
  <c r="BV37"/>
  <c r="CA37"/>
  <c r="BW37"/>
  <c r="BZ37"/>
  <c r="BT37"/>
  <c r="BY37"/>
  <c r="CB37"/>
  <c r="CC37"/>
  <c r="CD37"/>
  <c r="CF37"/>
  <c r="BU37"/>
  <c r="BX37"/>
  <c r="CE37"/>
  <c r="CH37"/>
  <c r="CL37"/>
  <c r="DO37"/>
  <c r="DJ37"/>
  <c r="DG37"/>
  <c r="CG37"/>
  <c r="CK37"/>
  <c r="CN37"/>
  <c r="DL37"/>
  <c r="DF37"/>
  <c r="CI37"/>
  <c r="CM37"/>
  <c r="CO37"/>
  <c r="CP37"/>
  <c r="DD37"/>
  <c r="DN37"/>
  <c r="BV29"/>
  <c r="CA29"/>
  <c r="BW29"/>
  <c r="BZ29"/>
  <c r="BT29"/>
  <c r="BY29"/>
  <c r="CB29"/>
  <c r="CC29"/>
  <c r="CD29"/>
  <c r="CF29"/>
  <c r="CH29"/>
  <c r="CL29"/>
  <c r="DO29"/>
  <c r="DJ29"/>
  <c r="DG29"/>
  <c r="CG29"/>
  <c r="CK29"/>
  <c r="CN29"/>
  <c r="DL29"/>
  <c r="DF29"/>
  <c r="BU29"/>
  <c r="BX29"/>
  <c r="CE29"/>
  <c r="CI29"/>
  <c r="CM29"/>
  <c r="CO29"/>
  <c r="CP29"/>
  <c r="DD29"/>
  <c r="DN29"/>
  <c r="J3544" i="23"/>
  <c r="E3544"/>
  <c r="F3545"/>
  <c r="H3547"/>
  <c r="N3547"/>
  <c r="J3548"/>
  <c r="E3548"/>
  <c r="J3550"/>
  <c r="K3553"/>
  <c r="H3555"/>
  <c r="BW99" i="25"/>
  <c r="BZ99"/>
  <c r="BV99"/>
  <c r="CA99"/>
  <c r="CE99"/>
  <c r="BU99"/>
  <c r="BX99"/>
  <c r="BW91"/>
  <c r="BZ91"/>
  <c r="BV91"/>
  <c r="CA91"/>
  <c r="CE91"/>
  <c r="BU91"/>
  <c r="BX91"/>
  <c r="BW83"/>
  <c r="BZ83"/>
  <c r="BV83"/>
  <c r="CA83"/>
  <c r="CE83"/>
  <c r="BU83"/>
  <c r="BX83"/>
  <c r="BW75"/>
  <c r="BZ75"/>
  <c r="BV75"/>
  <c r="CA75"/>
  <c r="CE75"/>
  <c r="BU75"/>
  <c r="BX75"/>
  <c r="BW67"/>
  <c r="BZ67"/>
  <c r="BV67"/>
  <c r="CA67"/>
  <c r="CE67"/>
  <c r="BU67"/>
  <c r="BX67"/>
  <c r="BW59"/>
  <c r="BZ59"/>
  <c r="BV59"/>
  <c r="CA59"/>
  <c r="CE59"/>
  <c r="BU59"/>
  <c r="BX59"/>
  <c r="BW51"/>
  <c r="BZ51"/>
  <c r="BV51"/>
  <c r="CA51"/>
  <c r="CE51"/>
  <c r="BU51"/>
  <c r="BX51"/>
  <c r="BW43"/>
  <c r="BZ43"/>
  <c r="BV43"/>
  <c r="CA43"/>
  <c r="CE43"/>
  <c r="BU43"/>
  <c r="BX43"/>
  <c r="BW35"/>
  <c r="BZ35"/>
  <c r="BV35"/>
  <c r="CA35"/>
  <c r="CE35"/>
  <c r="BU35"/>
  <c r="BX35"/>
  <c r="BW27"/>
  <c r="BZ27"/>
  <c r="BV27"/>
  <c r="CA27"/>
  <c r="CE27"/>
  <c r="BU27"/>
  <c r="BX27"/>
  <c r="BV97"/>
  <c r="CA97"/>
  <c r="BW97"/>
  <c r="BZ97"/>
  <c r="BT97"/>
  <c r="BY97"/>
  <c r="CB97"/>
  <c r="CC97"/>
  <c r="CD97"/>
  <c r="CF97"/>
  <c r="BV89"/>
  <c r="CA89"/>
  <c r="BW89"/>
  <c r="BZ89"/>
  <c r="BT89"/>
  <c r="BY89"/>
  <c r="CB89"/>
  <c r="CC89"/>
  <c r="CD89"/>
  <c r="CF89"/>
  <c r="BV81"/>
  <c r="CA81"/>
  <c r="BW81"/>
  <c r="BZ81"/>
  <c r="BT81"/>
  <c r="BY81"/>
  <c r="CB81"/>
  <c r="CC81"/>
  <c r="CD81"/>
  <c r="CF81"/>
  <c r="BV73"/>
  <c r="CA73"/>
  <c r="BW73"/>
  <c r="BZ73"/>
  <c r="BT73"/>
  <c r="BY73"/>
  <c r="CB73"/>
  <c r="CC73"/>
  <c r="CD73"/>
  <c r="CF73"/>
  <c r="BV65"/>
  <c r="CA65"/>
  <c r="BW65"/>
  <c r="BZ65"/>
  <c r="BT65"/>
  <c r="BY65"/>
  <c r="CB65"/>
  <c r="CC65"/>
  <c r="CD65"/>
  <c r="CF65"/>
  <c r="BV57"/>
  <c r="CA57"/>
  <c r="BW57"/>
  <c r="BZ57"/>
  <c r="BT57"/>
  <c r="BY57"/>
  <c r="CB57"/>
  <c r="CC57"/>
  <c r="CD57"/>
  <c r="CF57"/>
  <c r="BV49"/>
  <c r="CA49"/>
  <c r="BW49"/>
  <c r="BZ49"/>
  <c r="BT49"/>
  <c r="BY49"/>
  <c r="CB49"/>
  <c r="CC49"/>
  <c r="CD49"/>
  <c r="CF49"/>
  <c r="BV41"/>
  <c r="CA41"/>
  <c r="BW41"/>
  <c r="BZ41"/>
  <c r="BT41"/>
  <c r="BY41"/>
  <c r="CB41"/>
  <c r="CC41"/>
  <c r="CD41"/>
  <c r="CF41"/>
  <c r="BV33"/>
  <c r="CA33"/>
  <c r="BW33"/>
  <c r="BZ33"/>
  <c r="BT33"/>
  <c r="BY33"/>
  <c r="CB33"/>
  <c r="CC33"/>
  <c r="CD33"/>
  <c r="CF33"/>
  <c r="CJ99"/>
  <c r="CJ91"/>
  <c r="CJ83"/>
  <c r="CJ75"/>
  <c r="CJ67"/>
  <c r="CJ59"/>
  <c r="CJ51"/>
  <c r="CJ43"/>
  <c r="CJ35"/>
  <c r="CJ27"/>
  <c r="CF99"/>
  <c r="CF83"/>
  <c r="CF67"/>
  <c r="CF51"/>
  <c r="CF35"/>
  <c r="CC91"/>
  <c r="CC75"/>
  <c r="CC59"/>
  <c r="CC43"/>
  <c r="CC27"/>
  <c r="BY99"/>
  <c r="BY83"/>
  <c r="BY67"/>
  <c r="BY51"/>
  <c r="BY35"/>
  <c r="BT91"/>
  <c r="BT75"/>
  <c r="BT59"/>
  <c r="BT43"/>
  <c r="BT27"/>
  <c r="BT103"/>
  <c r="BW103"/>
  <c r="BX103"/>
  <c r="CA103"/>
  <c r="CB103"/>
  <c r="CC103"/>
  <c r="CE103"/>
  <c r="BU103"/>
  <c r="BZ103"/>
  <c r="CD103"/>
  <c r="BW95"/>
  <c r="BZ95"/>
  <c r="BV95"/>
  <c r="CA95"/>
  <c r="CE95"/>
  <c r="BU95"/>
  <c r="BX95"/>
  <c r="BW87"/>
  <c r="BZ87"/>
  <c r="BV87"/>
  <c r="CA87"/>
  <c r="CE87"/>
  <c r="BU87"/>
  <c r="BX87"/>
  <c r="BW79"/>
  <c r="BZ79"/>
  <c r="BV79"/>
  <c r="CA79"/>
  <c r="CE79"/>
  <c r="BU79"/>
  <c r="BX79"/>
  <c r="BW71"/>
  <c r="BZ71"/>
  <c r="BV71"/>
  <c r="CA71"/>
  <c r="CE71"/>
  <c r="BU71"/>
  <c r="BX71"/>
  <c r="BW63"/>
  <c r="BZ63"/>
  <c r="BV63"/>
  <c r="CA63"/>
  <c r="CE63"/>
  <c r="BU63"/>
  <c r="BX63"/>
  <c r="BW55"/>
  <c r="BZ55"/>
  <c r="BV55"/>
  <c r="CA55"/>
  <c r="CE55"/>
  <c r="BU55"/>
  <c r="BX55"/>
  <c r="BW47"/>
  <c r="BZ47"/>
  <c r="BV47"/>
  <c r="CA47"/>
  <c r="CE47"/>
  <c r="BU47"/>
  <c r="BX47"/>
  <c r="BW39"/>
  <c r="BZ39"/>
  <c r="BV39"/>
  <c r="CA39"/>
  <c r="CE39"/>
  <c r="BU39"/>
  <c r="BX39"/>
  <c r="BW31"/>
  <c r="BZ31"/>
  <c r="BV31"/>
  <c r="CA31"/>
  <c r="CE31"/>
  <c r="BU31"/>
  <c r="BX31"/>
  <c r="CI99"/>
  <c r="CI91"/>
  <c r="CI83"/>
  <c r="CI75"/>
  <c r="CI67"/>
  <c r="CI59"/>
  <c r="CI51"/>
  <c r="CI43"/>
  <c r="CI35"/>
  <c r="CI27"/>
  <c r="CD99"/>
  <c r="CD83"/>
  <c r="CD67"/>
  <c r="CD51"/>
  <c r="CD35"/>
  <c r="CB91"/>
  <c r="CB75"/>
  <c r="CB59"/>
  <c r="CB43"/>
  <c r="CB27"/>
  <c r="X335" i="31" l="1"/>
  <c r="G335"/>
  <c r="Q331"/>
  <c r="Q332"/>
  <c r="E329"/>
  <c r="K293"/>
  <c r="E332"/>
  <c r="E330"/>
  <c r="Z332"/>
  <c r="Z329"/>
  <c r="F335"/>
  <c r="Y333"/>
  <c r="J333" s="1"/>
  <c r="E335"/>
  <c r="F334"/>
  <c r="E334"/>
  <c r="Z333"/>
  <c r="F343"/>
  <c r="I343" s="1"/>
  <c r="X334"/>
  <c r="I334" s="1"/>
  <c r="AA331"/>
  <c r="N331" s="1"/>
  <c r="G334"/>
  <c r="G331"/>
  <c r="K292"/>
  <c r="H296"/>
  <c r="L296" s="1"/>
  <c r="L290"/>
  <c r="P290" s="1"/>
  <c r="Q330"/>
  <c r="G329"/>
  <c r="Y331"/>
  <c r="J331" s="1"/>
  <c r="Y335"/>
  <c r="J335" s="1"/>
  <c r="X330"/>
  <c r="Z330"/>
  <c r="O330" s="1"/>
  <c r="E333"/>
  <c r="F331"/>
  <c r="AA333"/>
  <c r="N333" s="1"/>
  <c r="E331"/>
  <c r="H331" s="1"/>
  <c r="Z335"/>
  <c r="F332"/>
  <c r="G2250" i="23"/>
  <c r="G3149"/>
  <c r="L255" i="31"/>
  <c r="P255" s="1"/>
  <c r="G3214" i="22"/>
  <c r="L253" i="31"/>
  <c r="P253" s="1"/>
  <c r="G2573" i="23"/>
  <c r="H335" i="31"/>
  <c r="L256"/>
  <c r="P256" s="1"/>
  <c r="X333"/>
  <c r="K333" s="1"/>
  <c r="F333"/>
  <c r="L293"/>
  <c r="P257"/>
  <c r="H292"/>
  <c r="G332"/>
  <c r="H332" s="1"/>
  <c r="X329"/>
  <c r="I329" s="1"/>
  <c r="F337"/>
  <c r="F329"/>
  <c r="Q335"/>
  <c r="X331"/>
  <c r="K331" s="1"/>
  <c r="AA332"/>
  <c r="N332" s="1"/>
  <c r="F330"/>
  <c r="H330" s="1"/>
  <c r="AA335"/>
  <c r="N335" s="1"/>
  <c r="I337"/>
  <c r="Z331"/>
  <c r="M331" s="1"/>
  <c r="O291"/>
  <c r="P291" s="1"/>
  <c r="M291"/>
  <c r="I331"/>
  <c r="I363"/>
  <c r="C369"/>
  <c r="J369"/>
  <c r="C368"/>
  <c r="I359"/>
  <c r="J368"/>
  <c r="I361"/>
  <c r="N377"/>
  <c r="L356"/>
  <c r="E368" s="1"/>
  <c r="P378"/>
  <c r="AB374"/>
  <c r="C374" s="1"/>
  <c r="AB371"/>
  <c r="C371" s="1"/>
  <c r="AB373"/>
  <c r="C373" s="1"/>
  <c r="I362"/>
  <c r="N380"/>
  <c r="I364"/>
  <c r="AB370"/>
  <c r="C370" s="1"/>
  <c r="N378"/>
  <c r="AB372"/>
  <c r="C372" s="1"/>
  <c r="I360"/>
  <c r="Y374"/>
  <c r="J374" s="1"/>
  <c r="K335"/>
  <c r="L335" s="1"/>
  <c r="I335"/>
  <c r="I332"/>
  <c r="K330"/>
  <c r="I330"/>
  <c r="I333"/>
  <c r="H294"/>
  <c r="Y332"/>
  <c r="J332" s="1"/>
  <c r="P293"/>
  <c r="I294"/>
  <c r="K294"/>
  <c r="K329"/>
  <c r="O296"/>
  <c r="P296" s="1"/>
  <c r="M296"/>
  <c r="O335"/>
  <c r="M335"/>
  <c r="M332"/>
  <c r="M329"/>
  <c r="O329"/>
  <c r="O333"/>
  <c r="M333"/>
  <c r="H333"/>
  <c r="F344"/>
  <c r="I344" s="1"/>
  <c r="Z334"/>
  <c r="Y334"/>
  <c r="J334" s="1"/>
  <c r="P252"/>
  <c r="L295"/>
  <c r="P295" s="1"/>
  <c r="G2572" i="23"/>
  <c r="EH10" i="15"/>
  <c r="EF8" i="19"/>
  <c r="H893" i="23"/>
  <c r="H1733" i="22"/>
  <c r="H1972" i="23"/>
  <c r="H3401" i="22"/>
  <c r="H3081"/>
  <c r="H3010"/>
  <c r="H2584" i="23"/>
  <c r="H1541"/>
  <c r="H632" i="22"/>
  <c r="H2261" i="23"/>
  <c r="H2300" i="22"/>
  <c r="H1945"/>
  <c r="H1793" i="23"/>
  <c r="H1378" i="22"/>
  <c r="H881"/>
  <c r="H3305" i="23"/>
  <c r="H352"/>
  <c r="H2655" i="22"/>
  <c r="H1200"/>
  <c r="H820" i="23"/>
  <c r="H928"/>
  <c r="H2981"/>
  <c r="H749"/>
  <c r="H1829"/>
  <c r="H424"/>
  <c r="H425"/>
  <c r="H1145"/>
  <c r="H2584" i="22"/>
  <c r="H2017"/>
  <c r="H1720" i="23"/>
  <c r="H1900"/>
  <c r="H640"/>
  <c r="H532"/>
  <c r="H1505"/>
  <c r="H1901"/>
  <c r="H2939" i="22"/>
  <c r="H2909" i="23"/>
  <c r="H245"/>
  <c r="H3412"/>
  <c r="H533"/>
  <c r="H2908"/>
  <c r="H1540"/>
  <c r="H3508" i="22"/>
  <c r="H2872" i="23"/>
  <c r="H1864"/>
  <c r="H845" i="22"/>
  <c r="H2333" i="23"/>
  <c r="H3160"/>
  <c r="H1216"/>
  <c r="H1804" i="22"/>
  <c r="EH11" i="15"/>
  <c r="EG9" i="19" s="1"/>
  <c r="EF9"/>
  <c r="H2729" i="23"/>
  <c r="H244"/>
  <c r="H1937"/>
  <c r="H2975" i="22"/>
  <c r="H2868"/>
  <c r="H2153" i="23"/>
  <c r="H242" i="22"/>
  <c r="H3592" i="23"/>
  <c r="H2692"/>
  <c r="H2123" i="22"/>
  <c r="H1520"/>
  <c r="H525"/>
  <c r="H3376" i="23"/>
  <c r="H1432"/>
  <c r="H460"/>
  <c r="H461"/>
  <c r="H2478" i="22"/>
  <c r="H496" i="23"/>
  <c r="H497"/>
  <c r="H3259" i="22"/>
  <c r="H880"/>
  <c r="H2801" i="23"/>
  <c r="H1325"/>
  <c r="H3117" i="22"/>
  <c r="H2008" i="23"/>
  <c r="H3473" i="22"/>
  <c r="H1377"/>
  <c r="H1732"/>
  <c r="H2980" i="23"/>
  <c r="H1936"/>
  <c r="H3543" i="22"/>
  <c r="H2513" i="23"/>
  <c r="H2442" i="22"/>
  <c r="H3052" i="23"/>
  <c r="H3232"/>
  <c r="H1324"/>
  <c r="H1484" i="22"/>
  <c r="H64"/>
  <c r="H3053" i="23"/>
  <c r="H3017"/>
  <c r="H821"/>
  <c r="H2620" i="22"/>
  <c r="H3197" i="23"/>
  <c r="H1865"/>
  <c r="H2297"/>
  <c r="H101"/>
  <c r="H2009"/>
  <c r="H1792"/>
  <c r="H281"/>
  <c r="H2230" i="22"/>
  <c r="H3340" i="23"/>
  <c r="H2477"/>
  <c r="H2693"/>
  <c r="H1504"/>
  <c r="H3304"/>
  <c r="H1468"/>
  <c r="H1839" i="22"/>
  <c r="H3556" i="23"/>
  <c r="H857"/>
  <c r="H2873"/>
  <c r="H2728"/>
  <c r="H1397"/>
  <c r="H965"/>
  <c r="H1469"/>
  <c r="H3448"/>
  <c r="H3449"/>
  <c r="H2833" i="22"/>
  <c r="H3484" i="23"/>
  <c r="H1757"/>
  <c r="H454" i="22"/>
  <c r="H2548" i="23"/>
  <c r="H2549"/>
  <c r="H100" i="22"/>
  <c r="H1768"/>
  <c r="H353" i="23"/>
  <c r="H1449" i="22"/>
  <c r="H1306"/>
  <c r="H738"/>
  <c r="H2585" i="23"/>
  <c r="H1946" i="22"/>
  <c r="H2620" i="23"/>
  <c r="H3472" i="22"/>
  <c r="H809"/>
  <c r="H856" i="23"/>
  <c r="H3402" i="22"/>
  <c r="H916"/>
  <c r="H2512" i="23"/>
  <c r="H3507" i="22"/>
  <c r="H2016"/>
  <c r="H2764" i="23"/>
  <c r="H2656"/>
  <c r="H2691" i="22"/>
  <c r="H1448"/>
  <c r="H3330"/>
  <c r="H2229"/>
  <c r="H1981"/>
  <c r="H2045" i="23"/>
  <c r="H3269"/>
  <c r="H3152" i="22"/>
  <c r="H3125" i="23"/>
  <c r="H1973"/>
  <c r="H277" i="22"/>
  <c r="H1756" i="23"/>
  <c r="H3341"/>
  <c r="H2621"/>
  <c r="H929"/>
  <c r="H3331" i="22"/>
  <c r="H3413" i="23"/>
  <c r="H2765"/>
  <c r="H1144"/>
  <c r="H241" i="22"/>
  <c r="H3520" i="23"/>
  <c r="H3016"/>
  <c r="H2621" i="22"/>
  <c r="H3196" i="23"/>
  <c r="H2152"/>
  <c r="H641"/>
  <c r="H1360"/>
  <c r="H1288"/>
  <c r="H526" i="22"/>
  <c r="H1413"/>
  <c r="H1271"/>
  <c r="H2260" i="23"/>
  <c r="H1697" i="22"/>
  <c r="H1433" i="23"/>
  <c r="H2301" i="22"/>
  <c r="H3377" i="23"/>
  <c r="H1129" i="22"/>
  <c r="H3593" i="23"/>
  <c r="H3233"/>
  <c r="H2657"/>
  <c r="H892"/>
  <c r="H3161"/>
  <c r="H748"/>
  <c r="H2265" i="22"/>
  <c r="H1874"/>
  <c r="H2726"/>
  <c r="H1828" i="23"/>
  <c r="H3223" i="22"/>
  <c r="H348"/>
  <c r="H2044" i="23"/>
  <c r="H1217"/>
  <c r="H3521"/>
  <c r="H1721"/>
  <c r="H1289"/>
  <c r="H1361"/>
  <c r="H2549" i="22"/>
  <c r="H2296" i="23"/>
  <c r="H2800"/>
  <c r="H3436" i="22"/>
  <c r="H3557" i="23"/>
  <c r="H1396"/>
  <c r="H419" i="22"/>
  <c r="H810"/>
  <c r="H964" i="23"/>
  <c r="CK11" i="15"/>
  <c r="CJ9" i="19" s="1"/>
  <c r="CH9"/>
  <c r="CY11"/>
  <c r="DB13" i="15"/>
  <c r="CH7" i="19"/>
  <c r="CK9" i="15"/>
  <c r="CJ7" i="19" s="1"/>
  <c r="CH8"/>
  <c r="CK10" i="15"/>
  <c r="CJ8" i="19" s="1"/>
  <c r="CY9"/>
  <c r="DB11" i="15"/>
  <c r="DA9" i="19" s="1"/>
  <c r="BQ11"/>
  <c r="BT13" i="15"/>
  <c r="BQ8" i="19"/>
  <c r="BT10" i="15"/>
  <c r="BQ7" i="19"/>
  <c r="BT9" i="15"/>
  <c r="G16" i="23"/>
  <c r="CO120" i="19"/>
  <c r="CO216" s="1"/>
  <c r="CO110" s="1"/>
  <c r="AE10" i="21" s="1"/>
  <c r="CM110" i="19"/>
  <c r="CK13" i="15"/>
  <c r="CJ11" i="19" s="1"/>
  <c r="G2106" i="23"/>
  <c r="G2288"/>
  <c r="G53"/>
  <c r="G2648"/>
  <c r="G812"/>
  <c r="G269"/>
  <c r="L1891"/>
  <c r="G2682" i="22"/>
  <c r="L2043"/>
  <c r="G2541"/>
  <c r="G1856" i="23"/>
  <c r="L2934"/>
  <c r="L1169"/>
  <c r="G1493"/>
  <c r="G2286"/>
  <c r="G1927"/>
  <c r="G2537" i="22"/>
  <c r="L761"/>
  <c r="L2895" i="23"/>
  <c r="L2429" i="22"/>
  <c r="L3210"/>
  <c r="L2787" i="23"/>
  <c r="L1599"/>
  <c r="L2252" i="22"/>
  <c r="L51" i="23"/>
  <c r="L807"/>
  <c r="L51" i="22"/>
  <c r="G3321"/>
  <c r="L477"/>
  <c r="L2039"/>
  <c r="L2749"/>
  <c r="L3352"/>
  <c r="M3352" s="1"/>
  <c r="L2715" i="23"/>
  <c r="M2715" s="1"/>
  <c r="L2571" i="22"/>
  <c r="L3530"/>
  <c r="L1275" i="23"/>
  <c r="M1275" s="1"/>
  <c r="L2067"/>
  <c r="M2067" s="1"/>
  <c r="L228" i="22"/>
  <c r="L621"/>
  <c r="L1045"/>
  <c r="M1045" s="1"/>
  <c r="L1563" i="23"/>
  <c r="L441" i="22"/>
  <c r="L3317"/>
  <c r="L3003" i="23"/>
  <c r="L938" i="22"/>
  <c r="L591" i="23"/>
  <c r="L1707"/>
  <c r="L2391"/>
  <c r="L2997" i="22"/>
  <c r="M2997" s="1"/>
  <c r="L2031" i="23"/>
  <c r="M2031" s="1"/>
  <c r="L3435"/>
  <c r="M3435" s="1"/>
  <c r="G1854"/>
  <c r="G1155" i="22"/>
  <c r="L699" i="23"/>
  <c r="M699" s="1"/>
  <c r="L654" i="22"/>
  <c r="L548"/>
  <c r="M548" s="1"/>
  <c r="L1684"/>
  <c r="M1684" s="1"/>
  <c r="L3423"/>
  <c r="L2678"/>
  <c r="L1347" i="23"/>
  <c r="M1347" s="1"/>
  <c r="L2355"/>
  <c r="L3147"/>
  <c r="M3147" s="1"/>
  <c r="L157" i="22"/>
  <c r="L335"/>
  <c r="M335" s="1"/>
  <c r="M3317"/>
  <c r="L3039" i="23"/>
  <c r="L87"/>
  <c r="M87" s="1"/>
  <c r="M441" i="22"/>
  <c r="G18" i="23"/>
  <c r="L2256" i="22"/>
  <c r="L2751" i="23"/>
  <c r="M2751" s="1"/>
  <c r="L692" i="22"/>
  <c r="L867"/>
  <c r="M867" s="1"/>
  <c r="L2216"/>
  <c r="L2891"/>
  <c r="L879" i="23"/>
  <c r="M879" s="1"/>
  <c r="L1743"/>
  <c r="M1743" s="1"/>
  <c r="L3399"/>
  <c r="L159"/>
  <c r="M159" s="1"/>
  <c r="L339"/>
  <c r="M339" s="1"/>
  <c r="L1167"/>
  <c r="M1167" s="1"/>
  <c r="L2287" i="22"/>
  <c r="L915" i="23"/>
  <c r="M915" s="1"/>
  <c r="L2679"/>
  <c r="M2679" s="1"/>
  <c r="L3363"/>
  <c r="M3363" s="1"/>
  <c r="M3210" i="22"/>
  <c r="L1673" i="23"/>
  <c r="L1116" i="22"/>
  <c r="M1116" s="1"/>
  <c r="L512"/>
  <c r="L1293"/>
  <c r="M1293" s="1"/>
  <c r="L1577"/>
  <c r="M1577" s="1"/>
  <c r="L2784"/>
  <c r="M2784" s="1"/>
  <c r="L735" i="23"/>
  <c r="M735" s="1"/>
  <c r="L2103"/>
  <c r="L1542" i="22"/>
  <c r="M51" i="23"/>
  <c r="L306"/>
  <c r="G1924"/>
  <c r="G374" i="22"/>
  <c r="M663" i="23"/>
  <c r="L1364" i="22"/>
  <c r="L2175" i="23"/>
  <c r="M2175" s="1"/>
  <c r="L1471" i="22"/>
  <c r="M1471" s="1"/>
  <c r="M2749"/>
  <c r="L483" i="23"/>
  <c r="M483" s="1"/>
  <c r="L3255"/>
  <c r="L974" i="22"/>
  <c r="M974" s="1"/>
  <c r="L1861"/>
  <c r="M1861" s="1"/>
  <c r="L231" i="23"/>
  <c r="M231" s="1"/>
  <c r="L2499"/>
  <c r="M2499" s="1"/>
  <c r="L2931"/>
  <c r="L1887"/>
  <c r="M1887" s="1"/>
  <c r="L519"/>
  <c r="L1755" i="22"/>
  <c r="M1755" s="1"/>
  <c r="L2323"/>
  <c r="M2323" s="1"/>
  <c r="L2962"/>
  <c r="M2962" s="1"/>
  <c r="L1131" i="23"/>
  <c r="M1131" s="1"/>
  <c r="L2535"/>
  <c r="M2535" s="1"/>
  <c r="L2074" i="22"/>
  <c r="L2536"/>
  <c r="M2536" s="1"/>
  <c r="L1383" i="23"/>
  <c r="M1383" s="1"/>
  <c r="L193" i="22"/>
  <c r="M193" s="1"/>
  <c r="L1790"/>
  <c r="M1790" s="1"/>
  <c r="L267" i="23"/>
  <c r="M267" s="1"/>
  <c r="L1023"/>
  <c r="M1023" s="1"/>
  <c r="G407" i="22"/>
  <c r="G410"/>
  <c r="G1997" i="23"/>
  <c r="L2177"/>
  <c r="G1855"/>
  <c r="L1828" i="22"/>
  <c r="L740" i="23"/>
  <c r="M2074" i="22"/>
  <c r="G17" i="23"/>
  <c r="G693" i="22"/>
  <c r="G3472" i="23"/>
  <c r="G2610" i="22"/>
  <c r="L1476"/>
  <c r="M938"/>
  <c r="M1563" i="23"/>
  <c r="G1026"/>
  <c r="G1171"/>
  <c r="G736"/>
  <c r="L1061"/>
  <c r="G1711"/>
  <c r="L3143" i="22"/>
  <c r="G2858"/>
  <c r="L20" i="23"/>
  <c r="L3295"/>
  <c r="G416"/>
  <c r="G2327" i="22"/>
  <c r="L2898" i="23"/>
  <c r="L3150"/>
  <c r="L162"/>
  <c r="G2221" i="22"/>
  <c r="G588"/>
  <c r="L2358" i="23"/>
  <c r="L1545" i="22"/>
  <c r="G267"/>
  <c r="L1674" i="23"/>
  <c r="L2360"/>
  <c r="L3109" i="22"/>
  <c r="M3109" s="1"/>
  <c r="L3320"/>
  <c r="L3116" i="23"/>
  <c r="H16"/>
  <c r="L16" s="1"/>
  <c r="G232"/>
  <c r="L266" i="22"/>
  <c r="G2824"/>
  <c r="BS107" i="25"/>
  <c r="H10" s="1"/>
  <c r="BO107"/>
  <c r="D10" s="1"/>
  <c r="BN107"/>
  <c r="C10" s="1"/>
  <c r="CS107"/>
  <c r="AM10" s="1"/>
  <c r="CS104"/>
  <c r="AM7" s="1"/>
  <c r="CS105"/>
  <c r="AM8" s="1"/>
  <c r="CS108"/>
  <c r="AM11" s="1"/>
  <c r="CS106"/>
  <c r="AM9" s="1"/>
  <c r="CF107"/>
  <c r="X10" s="1"/>
  <c r="CG107"/>
  <c r="Y10" s="1"/>
  <c r="BU107"/>
  <c r="CW107"/>
  <c r="AQ10" s="1"/>
  <c r="CW105"/>
  <c r="AQ8" s="1"/>
  <c r="CW106"/>
  <c r="AQ9" s="1"/>
  <c r="CW108"/>
  <c r="AQ11" s="1"/>
  <c r="CW104"/>
  <c r="AQ7" s="1"/>
  <c r="CE107"/>
  <c r="V10" s="1"/>
  <c r="DO108"/>
  <c r="AB23" s="1"/>
  <c r="CK107"/>
  <c r="AC10" s="1"/>
  <c r="BY107"/>
  <c r="O10" s="1"/>
  <c r="CY107"/>
  <c r="AT10" s="1"/>
  <c r="CA107"/>
  <c r="R10" s="1"/>
  <c r="DD104"/>
  <c r="BZ107"/>
  <c r="Q10" s="1"/>
  <c r="CM107"/>
  <c r="AF10" s="1"/>
  <c r="DK108"/>
  <c r="H23" s="1"/>
  <c r="BT107"/>
  <c r="J10" s="1"/>
  <c r="CQ107"/>
  <c r="AJ10" s="1"/>
  <c r="DC107"/>
  <c r="AX10" s="1"/>
  <c r="DE104"/>
  <c r="L3332" i="23"/>
  <c r="G3319" i="22"/>
  <c r="G1188"/>
  <c r="G3330" i="23"/>
  <c r="G1853"/>
  <c r="G3077"/>
  <c r="L1675"/>
  <c r="L2540" i="22"/>
  <c r="G2965"/>
  <c r="L2792" i="23"/>
  <c r="L18"/>
  <c r="G3079"/>
  <c r="L17"/>
  <c r="G2682"/>
  <c r="L161" i="22"/>
  <c r="L379" i="23"/>
  <c r="M379" s="1"/>
  <c r="L2645" i="22"/>
  <c r="G798"/>
  <c r="L2287" i="23"/>
  <c r="L3401"/>
  <c r="L1853"/>
  <c r="G2826"/>
  <c r="L1315"/>
  <c r="G3548"/>
  <c r="G3141" i="22"/>
  <c r="ES8" i="19"/>
  <c r="K60" i="22"/>
  <c r="L2646" i="23"/>
  <c r="L2790"/>
  <c r="L2432"/>
  <c r="G3249" i="22"/>
  <c r="G808" i="23"/>
  <c r="L485"/>
  <c r="G2967" i="22"/>
  <c r="L1153"/>
  <c r="L2321" i="23"/>
  <c r="G1601"/>
  <c r="G2285"/>
  <c r="G955"/>
  <c r="G1384"/>
  <c r="FK110" i="19"/>
  <c r="B8"/>
  <c r="B9" s="1"/>
  <c r="B10" s="1"/>
  <c r="B11" s="1"/>
  <c r="G2069" i="23"/>
  <c r="L3213" i="22"/>
  <c r="L1119"/>
  <c r="M1119" s="1"/>
  <c r="G956" i="23"/>
  <c r="G1172"/>
  <c r="L523"/>
  <c r="H53"/>
  <c r="L53" s="1"/>
  <c r="L2574" i="22"/>
  <c r="L2931"/>
  <c r="G1278" i="23"/>
  <c r="G337" i="22"/>
  <c r="G2359" i="23"/>
  <c r="G2217" i="22"/>
  <c r="AI10" i="15"/>
  <c r="K1444" i="22"/>
  <c r="K1480"/>
  <c r="K770"/>
  <c r="K2580"/>
  <c r="K1728"/>
  <c r="K805"/>
  <c r="K1870"/>
  <c r="K557"/>
  <c r="K564" i="23"/>
  <c r="K876" i="22"/>
  <c r="K2651"/>
  <c r="K1515"/>
  <c r="K947"/>
  <c r="K1500" i="23"/>
  <c r="K780"/>
  <c r="L3463" i="22"/>
  <c r="L2328"/>
  <c r="G2502"/>
  <c r="K24"/>
  <c r="K24" i="23"/>
  <c r="L738"/>
  <c r="G2754"/>
  <c r="G3402"/>
  <c r="AJ64" i="15"/>
  <c r="AJ60"/>
  <c r="AJ10"/>
  <c r="AI8" i="19" s="1"/>
  <c r="G1780" i="23"/>
  <c r="L3144" i="22"/>
  <c r="H3141"/>
  <c r="L3141" s="1"/>
  <c r="H3177"/>
  <c r="L3177" s="1"/>
  <c r="L2396"/>
  <c r="M2396" s="1"/>
  <c r="H1295"/>
  <c r="L1295" s="1"/>
  <c r="G1387" i="23"/>
  <c r="L308"/>
  <c r="L1928"/>
  <c r="G2284"/>
  <c r="G2218" i="22"/>
  <c r="G3078" i="23"/>
  <c r="F3482"/>
  <c r="H2465"/>
  <c r="L2465" s="1"/>
  <c r="H3425" i="22"/>
  <c r="L3425" s="1"/>
  <c r="G2574"/>
  <c r="M2574" s="1"/>
  <c r="G2539"/>
  <c r="L695"/>
  <c r="H2751"/>
  <c r="L2751" s="1"/>
  <c r="L1792"/>
  <c r="H2893"/>
  <c r="L2893" s="1"/>
  <c r="M2893" s="1"/>
  <c r="G2862" i="23"/>
  <c r="G809"/>
  <c r="G630"/>
  <c r="L524"/>
  <c r="L1316"/>
  <c r="G622" i="22"/>
  <c r="G872"/>
  <c r="L811" i="23"/>
  <c r="AJ39" i="15"/>
  <c r="AJ62"/>
  <c r="AJ38"/>
  <c r="H2715" i="22"/>
  <c r="L2715" s="1"/>
  <c r="G1653"/>
  <c r="G2287" i="23"/>
  <c r="G3357" i="22"/>
  <c r="G2963"/>
  <c r="L269"/>
  <c r="G1960" i="23"/>
  <c r="G3424" i="22"/>
  <c r="L587"/>
  <c r="L521" i="23"/>
  <c r="G2934"/>
  <c r="L1439" i="22"/>
  <c r="G340"/>
  <c r="G665" i="23"/>
  <c r="G380"/>
  <c r="G339" i="22"/>
  <c r="L1863"/>
  <c r="L953" i="23"/>
  <c r="G377"/>
  <c r="G918"/>
  <c r="H2248"/>
  <c r="L2248" s="1"/>
  <c r="V9" i="19"/>
  <c r="V11"/>
  <c r="FQ106" i="15"/>
  <c r="H1456" i="23"/>
  <c r="L1456" s="1"/>
  <c r="L2288"/>
  <c r="L2824" i="22"/>
  <c r="G2612"/>
  <c r="G2292"/>
  <c r="P7" i="19"/>
  <c r="U9" i="15"/>
  <c r="T7" i="19" s="1"/>
  <c r="L3002" i="22"/>
  <c r="L1224"/>
  <c r="L522" i="23"/>
  <c r="L2220" i="22"/>
  <c r="G1024" i="23"/>
  <c r="L2286"/>
  <c r="L1890"/>
  <c r="V7" i="19"/>
  <c r="L1820" i="23"/>
  <c r="G3000" i="22"/>
  <c r="G729"/>
  <c r="G1314" i="23"/>
  <c r="G1829" i="22"/>
  <c r="G3080" i="23"/>
  <c r="G2864"/>
  <c r="L1746"/>
  <c r="G1962"/>
  <c r="G271"/>
  <c r="L2863"/>
  <c r="G2214"/>
  <c r="BT11" i="15"/>
  <c r="L1458" i="23"/>
  <c r="L1652" i="22"/>
  <c r="L516"/>
  <c r="G1313" i="23"/>
  <c r="L164"/>
  <c r="L1014" i="22"/>
  <c r="G2034" i="23"/>
  <c r="L3044"/>
  <c r="L1242"/>
  <c r="L55" i="22"/>
  <c r="L2033" i="23"/>
  <c r="L956"/>
  <c r="G1673"/>
  <c r="G2430"/>
  <c r="G797" i="22"/>
  <c r="G2360" i="23"/>
  <c r="L2221" i="22"/>
  <c r="G1649"/>
  <c r="G3580" i="23"/>
  <c r="G452"/>
  <c r="M452" s="1"/>
  <c r="L2431"/>
  <c r="L3078"/>
  <c r="L2359"/>
  <c r="G585" i="22"/>
  <c r="L2144" i="23"/>
  <c r="G2357"/>
  <c r="L1998"/>
  <c r="M1998" s="1"/>
  <c r="G3508"/>
  <c r="L1062"/>
  <c r="L375" i="22"/>
  <c r="G2111"/>
  <c r="G1543"/>
  <c r="L2007"/>
  <c r="G1971"/>
  <c r="G1297"/>
  <c r="G2500" i="23"/>
  <c r="G2644"/>
  <c r="L2180"/>
  <c r="G3151"/>
  <c r="G3364"/>
  <c r="G2753"/>
  <c r="G3510"/>
  <c r="G3285" i="22"/>
  <c r="G2928"/>
  <c r="G2931"/>
  <c r="G2683"/>
  <c r="L2647"/>
  <c r="L2538"/>
  <c r="M2538" s="1"/>
  <c r="L1831"/>
  <c r="L1723"/>
  <c r="L1191"/>
  <c r="L124" i="23"/>
  <c r="L1474" i="22"/>
  <c r="G3076" i="23"/>
  <c r="L630"/>
  <c r="L3510"/>
  <c r="L3080"/>
  <c r="L2468"/>
  <c r="G1926"/>
  <c r="G1890"/>
  <c r="G1565"/>
  <c r="G1421"/>
  <c r="G629"/>
  <c r="L3322" i="22"/>
  <c r="G3318"/>
  <c r="G3212"/>
  <c r="L2610"/>
  <c r="G2540"/>
  <c r="G1827"/>
  <c r="L2008"/>
  <c r="L1436"/>
  <c r="L693"/>
  <c r="G1472"/>
  <c r="G904"/>
  <c r="L1972"/>
  <c r="G952" i="23"/>
  <c r="L2324"/>
  <c r="L1565"/>
  <c r="L125"/>
  <c r="G2609" i="22"/>
  <c r="G521" i="23"/>
  <c r="L2754"/>
  <c r="L3112"/>
  <c r="G1277"/>
  <c r="G3070" i="22"/>
  <c r="G2786"/>
  <c r="G3107"/>
  <c r="G199" i="23"/>
  <c r="G2149" i="22"/>
  <c r="L1579"/>
  <c r="L1011"/>
  <c r="L2828" i="23"/>
  <c r="L3511"/>
  <c r="L1494"/>
  <c r="L1280"/>
  <c r="G1892"/>
  <c r="M1892" s="1"/>
  <c r="G3390" i="22"/>
  <c r="L3212"/>
  <c r="L2681"/>
  <c r="L1865"/>
  <c r="L89"/>
  <c r="G624"/>
  <c r="G2148"/>
  <c r="L1601" i="23"/>
  <c r="L234"/>
  <c r="G2932"/>
  <c r="G1672"/>
  <c r="G1315"/>
  <c r="G1025"/>
  <c r="G2288" i="22"/>
  <c r="G1316" i="23"/>
  <c r="G127" i="22"/>
  <c r="G3007" i="23"/>
  <c r="L1855"/>
  <c r="G2680" i="22"/>
  <c r="M2680" s="1"/>
  <c r="L128" i="23"/>
  <c r="G125"/>
  <c r="L2541" i="22"/>
  <c r="G3511" i="23"/>
  <c r="L2005" i="22"/>
  <c r="G2007"/>
  <c r="G1439"/>
  <c r="L411"/>
  <c r="G552"/>
  <c r="L2218"/>
  <c r="G2861" i="23"/>
  <c r="L2718"/>
  <c r="G235"/>
  <c r="L235"/>
  <c r="G1529"/>
  <c r="L1100"/>
  <c r="M1100" s="1"/>
  <c r="G2113" i="22"/>
  <c r="L622"/>
  <c r="G1152"/>
  <c r="L3546" i="23"/>
  <c r="G2216"/>
  <c r="G810"/>
  <c r="G3498" i="22"/>
  <c r="G907"/>
  <c r="L2041"/>
  <c r="L3006" i="23"/>
  <c r="L2935"/>
  <c r="G3496" i="22"/>
  <c r="L2612"/>
  <c r="G2608"/>
  <c r="L954" i="23"/>
  <c r="L380"/>
  <c r="L2034"/>
  <c r="L2396"/>
  <c r="L3535" i="22"/>
  <c r="L3428"/>
  <c r="L3547" i="23"/>
  <c r="L1889"/>
  <c r="G989"/>
  <c r="G413"/>
  <c r="L2789" i="22"/>
  <c r="G2966"/>
  <c r="G2573"/>
  <c r="L2149"/>
  <c r="G53"/>
  <c r="L3179"/>
  <c r="G1972"/>
  <c r="G2219"/>
  <c r="G1651"/>
  <c r="G905"/>
  <c r="G3222" i="23"/>
  <c r="G3008"/>
  <c r="G2141"/>
  <c r="G2860"/>
  <c r="G811"/>
  <c r="G1674"/>
  <c r="G2431"/>
  <c r="G1852"/>
  <c r="L1493"/>
  <c r="G739"/>
  <c r="L906" i="22"/>
  <c r="G668" i="23"/>
  <c r="G124"/>
  <c r="G524"/>
  <c r="G2679" i="22"/>
  <c r="L3499"/>
  <c r="L3079" i="23"/>
  <c r="G1388"/>
  <c r="G1244"/>
  <c r="G3187"/>
  <c r="G558"/>
  <c r="G3426" i="22"/>
  <c r="G2611"/>
  <c r="L2433"/>
  <c r="L1687"/>
  <c r="L588"/>
  <c r="G2044"/>
  <c r="G1083"/>
  <c r="L520" i="23"/>
  <c r="G3440"/>
  <c r="G2142"/>
  <c r="G2215"/>
  <c r="G882"/>
  <c r="G520"/>
  <c r="G3436"/>
  <c r="G2933"/>
  <c r="G514" i="22"/>
  <c r="G1365"/>
  <c r="G623"/>
  <c r="G737" i="23"/>
  <c r="G2008" i="22"/>
  <c r="G3544" i="23"/>
  <c r="G2827"/>
  <c r="L3404"/>
  <c r="G1891"/>
  <c r="G1351"/>
  <c r="L1854"/>
  <c r="L1496"/>
  <c r="G3427" i="22"/>
  <c r="L3461"/>
  <c r="G3425"/>
  <c r="L2930"/>
  <c r="L2929"/>
  <c r="L870"/>
  <c r="G587"/>
  <c r="G2256"/>
  <c r="L301"/>
  <c r="L2044"/>
  <c r="G2894"/>
  <c r="L836"/>
  <c r="L736" i="23"/>
  <c r="G3006"/>
  <c r="L2502"/>
  <c r="L2647"/>
  <c r="L3498" i="22"/>
  <c r="G517"/>
  <c r="G1191"/>
  <c r="G2212" i="23"/>
  <c r="L809"/>
  <c r="L233"/>
  <c r="G2005" i="22"/>
  <c r="G3495"/>
  <c r="L2143" i="23"/>
  <c r="G3040"/>
  <c r="G3331"/>
  <c r="L2900"/>
  <c r="L990"/>
  <c r="L3464" i="22"/>
  <c r="L2679"/>
  <c r="L2434"/>
  <c r="L2860"/>
  <c r="G411"/>
  <c r="G266"/>
  <c r="G1192"/>
  <c r="G1970"/>
  <c r="G3224" i="23"/>
  <c r="L3007"/>
  <c r="G1243"/>
  <c r="L810"/>
  <c r="G1460"/>
  <c r="G52" i="22"/>
  <c r="L730"/>
  <c r="L163" i="23"/>
  <c r="G304" i="22"/>
  <c r="G125"/>
  <c r="L1025" i="23"/>
  <c r="G2433" i="22"/>
  <c r="L126" i="23"/>
  <c r="G409" i="22"/>
  <c r="L3151" i="23"/>
  <c r="G2898"/>
  <c r="G1440" i="22"/>
  <c r="G2683" i="23"/>
  <c r="G1207"/>
  <c r="G1135"/>
  <c r="G197"/>
  <c r="L2644" i="22"/>
  <c r="G2927"/>
  <c r="L2788"/>
  <c r="L1791"/>
  <c r="L1403"/>
  <c r="L884" i="23"/>
  <c r="L1386"/>
  <c r="G2719"/>
  <c r="L1243"/>
  <c r="G954"/>
  <c r="L236"/>
  <c r="G123" i="22"/>
  <c r="L2826" i="23"/>
  <c r="L2070"/>
  <c r="L1278"/>
  <c r="L1206"/>
  <c r="L1568"/>
  <c r="G1349"/>
  <c r="L1208"/>
  <c r="G2178"/>
  <c r="G3322" i="22"/>
  <c r="G3320"/>
  <c r="L2575"/>
  <c r="L1437"/>
  <c r="L586"/>
  <c r="L1650"/>
  <c r="L1192"/>
  <c r="L552"/>
  <c r="G1386" i="23"/>
  <c r="L2142"/>
  <c r="G304"/>
  <c r="L124" i="22"/>
  <c r="G1747" i="23"/>
  <c r="L2106"/>
  <c r="M2106" s="1"/>
  <c r="G1709"/>
  <c r="G2716" i="22"/>
  <c r="L1971"/>
  <c r="G1831"/>
  <c r="G835"/>
  <c r="G2361"/>
  <c r="L2362"/>
  <c r="G1240" i="23"/>
  <c r="L1387"/>
  <c r="G306"/>
  <c r="L3224"/>
  <c r="G128"/>
  <c r="L3390" i="22"/>
  <c r="G2356" i="23"/>
  <c r="G3286" i="22"/>
  <c r="G3148" i="23"/>
  <c r="L1745"/>
  <c r="G1279"/>
  <c r="G953"/>
  <c r="G2899"/>
  <c r="G305"/>
  <c r="L2682" i="22"/>
  <c r="G2789"/>
  <c r="L1475"/>
  <c r="G2398"/>
  <c r="G2897" i="23"/>
  <c r="L2756"/>
  <c r="L3043"/>
  <c r="L1566"/>
  <c r="G3251" i="22"/>
  <c r="G2643"/>
  <c r="L160"/>
  <c r="L88"/>
  <c r="L2219"/>
  <c r="G522" i="23"/>
  <c r="L408" i="22"/>
  <c r="G1494" i="23"/>
  <c r="L2610"/>
  <c r="G3512"/>
  <c r="G1784"/>
  <c r="G1061"/>
  <c r="G990"/>
  <c r="L3321" i="22"/>
  <c r="G1475"/>
  <c r="M1475" s="1"/>
  <c r="G3546" i="23"/>
  <c r="L551" i="22"/>
  <c r="G1547"/>
  <c r="G1925" i="23"/>
  <c r="G126"/>
  <c r="L1473" i="22"/>
  <c r="G3004" i="23"/>
  <c r="G1566"/>
  <c r="G3547"/>
  <c r="G2358"/>
  <c r="G127"/>
  <c r="G2936"/>
  <c r="G1190" i="22"/>
  <c r="L3548" i="23"/>
  <c r="G2755"/>
  <c r="G2035"/>
  <c r="L3319" i="22"/>
  <c r="L3070"/>
  <c r="L584"/>
  <c r="L409"/>
  <c r="G1473"/>
  <c r="G3221" i="23"/>
  <c r="G3186"/>
  <c r="G1096"/>
  <c r="L91" i="22"/>
  <c r="L3497"/>
  <c r="L3008" i="23"/>
  <c r="L1856"/>
  <c r="G338" i="22"/>
  <c r="G2040"/>
  <c r="G1013"/>
  <c r="L2611"/>
  <c r="G3437" i="23"/>
  <c r="G1350"/>
  <c r="G1206"/>
  <c r="G1369" i="22"/>
  <c r="L3222" i="23"/>
  <c r="G160"/>
  <c r="L126" i="22"/>
  <c r="L2150"/>
  <c r="L920" i="23"/>
  <c r="L90"/>
  <c r="L3106" i="22"/>
  <c r="L1013"/>
  <c r="L1438"/>
  <c r="L773" i="23"/>
  <c r="G2717"/>
  <c r="L2720"/>
  <c r="G3497" i="22"/>
  <c r="L1676" i="23"/>
  <c r="G236"/>
  <c r="G1098"/>
  <c r="G596"/>
  <c r="L1084" i="22"/>
  <c r="G2791" i="23"/>
  <c r="L2430"/>
  <c r="G161"/>
  <c r="G3152"/>
  <c r="G2000"/>
  <c r="L337" i="22"/>
  <c r="K3396"/>
  <c r="K3443" i="23"/>
  <c r="K3263"/>
  <c r="K3218" i="22"/>
  <c r="K3147"/>
  <c r="K3191" i="23"/>
  <c r="K3371"/>
  <c r="K3325" i="22"/>
  <c r="K3076"/>
  <c r="K3119" i="23"/>
  <c r="K2219"/>
  <c r="K2189" i="22"/>
  <c r="K2471" i="23"/>
  <c r="K2437" i="22"/>
  <c r="K743" i="23"/>
  <c r="K733" i="22"/>
  <c r="K2686"/>
  <c r="K2723" i="23"/>
  <c r="K1643"/>
  <c r="K1621" i="22"/>
  <c r="K2039" i="23"/>
  <c r="K2011" i="22"/>
  <c r="K2003" i="23"/>
  <c r="K1976" i="22"/>
  <c r="K1247" i="23"/>
  <c r="K1230" i="22"/>
  <c r="K1159"/>
  <c r="K1175" i="23"/>
  <c r="K236" i="22"/>
  <c r="K239" i="23"/>
  <c r="K3502" i="22"/>
  <c r="K3551" i="23"/>
  <c r="K2863" i="22"/>
  <c r="K2903" i="23"/>
  <c r="K2934" i="22"/>
  <c r="K2975" i="23"/>
  <c r="K2831"/>
  <c r="K2792" i="22"/>
  <c r="K3289"/>
  <c r="K3335" i="23"/>
  <c r="K627" i="22"/>
  <c r="K635" i="23"/>
  <c r="K599"/>
  <c r="K591" i="22"/>
  <c r="K2291" i="23"/>
  <c r="K2260" i="22"/>
  <c r="K1656"/>
  <c r="K1679" i="23"/>
  <c r="K995"/>
  <c r="K982" i="22"/>
  <c r="K485"/>
  <c r="K491" i="23"/>
  <c r="K272" i="22"/>
  <c r="K275" i="23"/>
  <c r="K3155"/>
  <c r="K3112" i="22"/>
  <c r="K3587" i="23"/>
  <c r="K3538" i="22"/>
  <c r="K3479" i="23"/>
  <c r="K3431" i="22"/>
  <c r="K3005"/>
  <c r="K3047" i="23"/>
  <c r="K2075"/>
  <c r="K2047" i="22"/>
  <c r="K2363" i="23"/>
  <c r="K2331" i="22"/>
  <c r="K1931" i="23"/>
  <c r="K1905" i="22"/>
  <c r="K1585"/>
  <c r="K1607" i="23"/>
  <c r="K1067"/>
  <c r="K1053" i="22"/>
  <c r="K671" i="23"/>
  <c r="K662" i="22"/>
  <c r="K1088"/>
  <c r="K1103" i="23"/>
  <c r="K1017" i="22"/>
  <c r="K1031" i="23"/>
  <c r="K2327"/>
  <c r="K2295" i="22"/>
  <c r="K2082"/>
  <c r="K2111" i="23"/>
  <c r="K1715"/>
  <c r="K1692" i="22"/>
  <c r="K1211" i="23"/>
  <c r="K1195" i="22"/>
  <c r="K1124"/>
  <c r="K1139" i="23"/>
  <c r="K378" i="22"/>
  <c r="K383" i="23"/>
  <c r="K95"/>
  <c r="K94" i="22"/>
  <c r="K3515" i="23"/>
  <c r="K3467" i="22"/>
  <c r="K3360"/>
  <c r="K3407" i="23"/>
  <c r="K3299"/>
  <c r="K3254" i="22"/>
  <c r="K3083" i="23"/>
  <c r="K3041" i="22"/>
  <c r="K2255" i="23"/>
  <c r="K2224" i="22"/>
  <c r="K1798"/>
  <c r="K1823" i="23"/>
  <c r="K3183" i="22"/>
  <c r="K3227" i="23"/>
  <c r="K2939"/>
  <c r="K2899" i="22"/>
  <c r="K455" i="23"/>
  <c r="K449" i="22"/>
  <c r="K1787" i="23"/>
  <c r="K1763" i="22"/>
  <c r="K2402"/>
  <c r="K2435" i="23"/>
  <c r="K2147"/>
  <c r="K2118" i="22"/>
  <c r="K1859" i="23"/>
  <c r="K1834" i="22"/>
  <c r="K1571" i="23"/>
  <c r="K1550" i="22"/>
  <c r="K343"/>
  <c r="K347" i="23"/>
  <c r="K130" i="22"/>
  <c r="K131" i="23"/>
  <c r="L1648" i="22"/>
  <c r="M1648" s="1"/>
  <c r="L122"/>
  <c r="M122" s="1"/>
  <c r="L127" i="23"/>
  <c r="M3003"/>
  <c r="G666"/>
  <c r="G2321"/>
  <c r="CQ105" i="25"/>
  <c r="AJ8" s="1"/>
  <c r="M2787" i="23"/>
  <c r="M512" i="22"/>
  <c r="L3439" i="23"/>
  <c r="L1959"/>
  <c r="M1959" s="1"/>
  <c r="L195"/>
  <c r="M195" s="1"/>
  <c r="L1923"/>
  <c r="M1923" s="1"/>
  <c r="L2427"/>
  <c r="M2427" s="1"/>
  <c r="G3223"/>
  <c r="G162"/>
  <c r="G3005"/>
  <c r="G2646"/>
  <c r="G2213"/>
  <c r="L3042"/>
  <c r="CQ108" i="25"/>
  <c r="AJ11" s="1"/>
  <c r="L2684" i="23"/>
  <c r="G1999"/>
  <c r="G1639"/>
  <c r="L488"/>
  <c r="G3460" i="22"/>
  <c r="L3071"/>
  <c r="L2683"/>
  <c r="G691"/>
  <c r="L2004"/>
  <c r="L302"/>
  <c r="G2220"/>
  <c r="L727"/>
  <c r="G523" i="23"/>
  <c r="L449"/>
  <c r="G3294"/>
  <c r="L619" i="22"/>
  <c r="M619" s="1"/>
  <c r="G2501" i="23"/>
  <c r="M1826" i="22"/>
  <c r="G2825" i="23"/>
  <c r="L1710"/>
  <c r="G3462" i="22"/>
  <c r="G3461"/>
  <c r="L3391"/>
  <c r="L835"/>
  <c r="G1120"/>
  <c r="L340"/>
  <c r="L3223" i="23"/>
  <c r="L882"/>
  <c r="G1085" i="22"/>
  <c r="L1544"/>
  <c r="G87"/>
  <c r="M591" i="23"/>
  <c r="G3150"/>
  <c r="G1474" i="22"/>
  <c r="L987" i="23"/>
  <c r="M987" s="1"/>
  <c r="L2713" i="22"/>
  <c r="M2713" s="1"/>
  <c r="L2643" i="23"/>
  <c r="M2643" s="1"/>
  <c r="L3033" i="22"/>
  <c r="M3033" s="1"/>
  <c r="L1239" i="23"/>
  <c r="M1239" s="1"/>
  <c r="G1781"/>
  <c r="L1640"/>
  <c r="G2539"/>
  <c r="G1888"/>
  <c r="L200"/>
  <c r="G3072" i="22"/>
  <c r="L1297"/>
  <c r="L515"/>
  <c r="L2257"/>
  <c r="L553"/>
  <c r="G3185" i="23"/>
  <c r="G1242"/>
  <c r="M157" i="22"/>
  <c r="M2891"/>
  <c r="M3246"/>
  <c r="M3399" i="23"/>
  <c r="M2355"/>
  <c r="G2465"/>
  <c r="G52"/>
  <c r="Q334" i="31"/>
  <c r="Q217"/>
  <c r="Q100"/>
  <c r="CK91" i="19"/>
  <c r="CK75"/>
  <c r="CK43"/>
  <c r="CK27"/>
  <c r="CK100"/>
  <c r="CK84"/>
  <c r="CK68"/>
  <c r="CK52"/>
  <c r="CK97"/>
  <c r="CK81"/>
  <c r="CK65"/>
  <c r="CK49"/>
  <c r="CK98"/>
  <c r="CK82"/>
  <c r="CK66"/>
  <c r="CK50"/>
  <c r="CK95"/>
  <c r="CK79"/>
  <c r="CK63"/>
  <c r="CK47"/>
  <c r="CK31"/>
  <c r="CK88"/>
  <c r="CK72"/>
  <c r="CK40"/>
  <c r="CK101"/>
  <c r="CK85"/>
  <c r="CK69"/>
  <c r="CK53"/>
  <c r="CK102"/>
  <c r="CK86"/>
  <c r="CK70"/>
  <c r="CK54"/>
  <c r="L2327" i="22"/>
  <c r="CQ104" i="25"/>
  <c r="AJ7" s="1"/>
  <c r="CK99" i="19"/>
  <c r="CK83"/>
  <c r="CK67"/>
  <c r="CK51"/>
  <c r="CK19"/>
  <c r="CK92"/>
  <c r="CK76"/>
  <c r="CK44"/>
  <c r="CK28"/>
  <c r="CK89"/>
  <c r="CK73"/>
  <c r="CK41"/>
  <c r="CK90"/>
  <c r="CK74"/>
  <c r="CK42"/>
  <c r="CK26"/>
  <c r="CK10"/>
  <c r="CK103"/>
  <c r="CK87"/>
  <c r="CK71"/>
  <c r="CK55"/>
  <c r="CK39"/>
  <c r="CL108" i="15"/>
  <c r="CK96" i="19"/>
  <c r="CK80"/>
  <c r="CK64"/>
  <c r="CK48"/>
  <c r="CK93"/>
  <c r="CK77"/>
  <c r="CK61"/>
  <c r="CK45"/>
  <c r="CK29"/>
  <c r="CK94"/>
  <c r="CK78"/>
  <c r="CK62"/>
  <c r="CK46"/>
  <c r="CK30"/>
  <c r="L2719" i="23"/>
  <c r="G2718"/>
  <c r="G3582"/>
  <c r="N19"/>
  <c r="L737"/>
  <c r="L2503"/>
  <c r="L2042" i="22"/>
  <c r="G1721"/>
  <c r="G1153"/>
  <c r="G2429" i="23"/>
  <c r="L340"/>
  <c r="L230" i="22"/>
  <c r="G908"/>
  <c r="G1580"/>
  <c r="L1455" i="23"/>
  <c r="M1455" s="1"/>
  <c r="L264" i="22"/>
  <c r="M264" s="1"/>
  <c r="L2642"/>
  <c r="M2642" s="1"/>
  <c r="L2500"/>
  <c r="M2500" s="1"/>
  <c r="L3459"/>
  <c r="M3459" s="1"/>
  <c r="L15"/>
  <c r="M15" s="1"/>
  <c r="L832"/>
  <c r="M832" s="1"/>
  <c r="L1997" i="23"/>
  <c r="G1063"/>
  <c r="G2251"/>
  <c r="G414"/>
  <c r="M414" s="1"/>
  <c r="G198"/>
  <c r="G3215" i="22"/>
  <c r="G2823"/>
  <c r="G836"/>
  <c r="G89"/>
  <c r="G621"/>
  <c r="L339"/>
  <c r="G2254"/>
  <c r="G1118"/>
  <c r="L3460"/>
  <c r="G2610" i="23"/>
  <c r="G2716"/>
  <c r="G1134"/>
  <c r="L800" i="22"/>
  <c r="L2575" i="23"/>
  <c r="L90" i="22"/>
  <c r="L771" i="23"/>
  <c r="M771" s="1"/>
  <c r="L3327"/>
  <c r="M3327" s="1"/>
  <c r="L370" i="22"/>
  <c r="M370" s="1"/>
  <c r="L2181"/>
  <c r="M2181" s="1"/>
  <c r="L1671" i="23"/>
  <c r="M1671" s="1"/>
  <c r="L3291"/>
  <c r="M3291" s="1"/>
  <c r="L406" i="22"/>
  <c r="M406" s="1"/>
  <c r="L1932"/>
  <c r="M1932" s="1"/>
  <c r="L3281"/>
  <c r="M3281" s="1"/>
  <c r="L303" i="23"/>
  <c r="M303" s="1"/>
  <c r="L843"/>
  <c r="M843" s="1"/>
  <c r="L2319"/>
  <c r="L1506" i="22"/>
  <c r="M1506" s="1"/>
  <c r="L1897"/>
  <c r="M1897" s="1"/>
  <c r="L555" i="23"/>
  <c r="M555" s="1"/>
  <c r="L3330"/>
  <c r="G3532" i="22"/>
  <c r="L2966"/>
  <c r="L56"/>
  <c r="L1722"/>
  <c r="L1154"/>
  <c r="G1688"/>
  <c r="G1403"/>
  <c r="L1760"/>
  <c r="L2147"/>
  <c r="L1457" i="23"/>
  <c r="G801" i="22"/>
  <c r="G234" i="23"/>
  <c r="L1085" i="22"/>
  <c r="G1262"/>
  <c r="G3295" i="23"/>
  <c r="G694" i="22"/>
  <c r="G300"/>
  <c r="L796"/>
  <c r="M796" s="1"/>
  <c r="L3075" i="23"/>
  <c r="M3075" s="1"/>
  <c r="L411"/>
  <c r="M411" s="1"/>
  <c r="L1009" i="22"/>
  <c r="M1009" s="1"/>
  <c r="L2110"/>
  <c r="M2110" s="1"/>
  <c r="L3104"/>
  <c r="L1419" i="23"/>
  <c r="M1419" s="1"/>
  <c r="L2607"/>
  <c r="M2607" s="1"/>
  <c r="L2463"/>
  <c r="M2463" s="1"/>
  <c r="L2967"/>
  <c r="M2967" s="1"/>
  <c r="L739"/>
  <c r="L2432" i="22"/>
  <c r="L905"/>
  <c r="G1062" i="23"/>
  <c r="L1026"/>
  <c r="L1028"/>
  <c r="M1028" s="1"/>
  <c r="L667"/>
  <c r="M667" s="1"/>
  <c r="G2504"/>
  <c r="G2432" i="22"/>
  <c r="L2571" i="23"/>
  <c r="L2859"/>
  <c r="M2859" s="1"/>
  <c r="L2363" i="22"/>
  <c r="G444"/>
  <c r="G2970" i="23"/>
  <c r="G2645"/>
  <c r="G2399" i="22"/>
  <c r="L2003"/>
  <c r="M2003" s="1"/>
  <c r="L725"/>
  <c r="M725" s="1"/>
  <c r="L1222"/>
  <c r="M1222" s="1"/>
  <c r="L2820"/>
  <c r="M2820" s="1"/>
  <c r="L3494"/>
  <c r="M3494" s="1"/>
  <c r="L1258"/>
  <c r="M1258" s="1"/>
  <c r="L1719"/>
  <c r="M1719" s="1"/>
  <c r="L1995" i="23"/>
  <c r="M1995" s="1"/>
  <c r="G2042" i="22"/>
  <c r="L1851" i="23"/>
  <c r="M1851" s="1"/>
  <c r="M1707"/>
  <c r="G3533" i="22"/>
  <c r="G1530" i="23"/>
  <c r="M519"/>
  <c r="G1259" i="22"/>
  <c r="L2113"/>
  <c r="L1277" i="23"/>
  <c r="G2789"/>
  <c r="L558"/>
  <c r="G3393" i="22"/>
  <c r="M3393" s="1"/>
  <c r="L659"/>
  <c r="M2287"/>
  <c r="L1724"/>
  <c r="M1724" s="1"/>
  <c r="G917" i="23"/>
  <c r="L1829" i="22"/>
  <c r="G1687"/>
  <c r="G799"/>
  <c r="M3104"/>
  <c r="L3366" i="23"/>
  <c r="L1421"/>
  <c r="L1260" i="22"/>
  <c r="L3036"/>
  <c r="L3152" i="23"/>
  <c r="L3474"/>
  <c r="L3256"/>
  <c r="G3071" i="22"/>
  <c r="G2787"/>
  <c r="G2430"/>
  <c r="G3106"/>
  <c r="L1459" i="23"/>
  <c r="L3438"/>
  <c r="M3438" s="1"/>
  <c r="G3368"/>
  <c r="G3293"/>
  <c r="L305"/>
  <c r="G1830" i="22"/>
  <c r="L1927" i="23"/>
  <c r="L1602"/>
  <c r="G2930" i="22"/>
  <c r="L872"/>
  <c r="G2611" i="23"/>
  <c r="L1925"/>
  <c r="L1134"/>
  <c r="L1651" i="22"/>
  <c r="G124"/>
  <c r="G2502" i="23"/>
  <c r="G2071"/>
  <c r="L1888"/>
  <c r="L774"/>
  <c r="G2964" i="22"/>
  <c r="L2288"/>
  <c r="G302"/>
  <c r="L198"/>
  <c r="G620"/>
  <c r="L624"/>
  <c r="L1689"/>
  <c r="G1581"/>
  <c r="L443"/>
  <c r="F1659"/>
  <c r="L917" i="23"/>
  <c r="G2328" i="22"/>
  <c r="L232"/>
  <c r="G1937"/>
  <c r="L1097" i="23"/>
  <c r="L3367"/>
  <c r="L3368"/>
  <c r="L2249"/>
  <c r="G3583"/>
  <c r="G2609"/>
  <c r="L1507" i="22"/>
  <c r="L2466"/>
  <c r="G515"/>
  <c r="F2937"/>
  <c r="L2864" i="23"/>
  <c r="L1936" i="22"/>
  <c r="L3294" i="23"/>
  <c r="L3583"/>
  <c r="M2895"/>
  <c r="M2103"/>
  <c r="G774"/>
  <c r="G2326" i="22"/>
  <c r="L2071" i="23"/>
  <c r="L2855" i="22"/>
  <c r="L1329"/>
  <c r="M1329" s="1"/>
  <c r="L2283" i="23"/>
  <c r="M2283" s="1"/>
  <c r="L2823"/>
  <c r="M2823" s="1"/>
  <c r="L903" i="22"/>
  <c r="M903" s="1"/>
  <c r="L1187"/>
  <c r="M1187" s="1"/>
  <c r="L1968"/>
  <c r="M1968" s="1"/>
  <c r="L299"/>
  <c r="M299" s="1"/>
  <c r="L1527" i="23"/>
  <c r="L2211"/>
  <c r="M2211" s="1"/>
  <c r="L3219"/>
  <c r="M3219" s="1"/>
  <c r="L1170"/>
  <c r="L19"/>
  <c r="G3499" i="22"/>
  <c r="L1744" i="23"/>
  <c r="G1495"/>
  <c r="G1889"/>
  <c r="L1781"/>
  <c r="G3391" i="22"/>
  <c r="L3072"/>
  <c r="G3247"/>
  <c r="L3251"/>
  <c r="L159"/>
  <c r="L1935"/>
  <c r="L1404"/>
  <c r="G308" i="23"/>
  <c r="G3581"/>
  <c r="L2576"/>
  <c r="G2324" i="22"/>
  <c r="L3139"/>
  <c r="M3139" s="1"/>
  <c r="L375" i="23"/>
  <c r="M375" s="1"/>
  <c r="L3388" i="22"/>
  <c r="M3388" s="1"/>
  <c r="L1151"/>
  <c r="M1151" s="1"/>
  <c r="L2145"/>
  <c r="M2145" s="1"/>
  <c r="L2607"/>
  <c r="M2607" s="1"/>
  <c r="L15" i="23"/>
  <c r="M15" s="1"/>
  <c r="L1311"/>
  <c r="M1311" s="1"/>
  <c r="L3111"/>
  <c r="M3111" s="1"/>
  <c r="L690" i="22"/>
  <c r="M690" s="1"/>
  <c r="L3068"/>
  <c r="M3068" s="1"/>
  <c r="L2139" i="23"/>
  <c r="M2139" s="1"/>
  <c r="L3183"/>
  <c r="M3183" s="1"/>
  <c r="G1758" i="22"/>
  <c r="L123"/>
  <c r="G88"/>
  <c r="G2971" i="23"/>
  <c r="G2537"/>
  <c r="G2070"/>
  <c r="G702"/>
  <c r="M702" s="1"/>
  <c r="L3001" i="22"/>
  <c r="L2576"/>
  <c r="G268"/>
  <c r="L52"/>
  <c r="G1404"/>
  <c r="G1459" i="23"/>
  <c r="G1744"/>
  <c r="L951"/>
  <c r="L583" i="22"/>
  <c r="M583" s="1"/>
  <c r="L2358"/>
  <c r="M2358" s="1"/>
  <c r="L3175"/>
  <c r="M3175" s="1"/>
  <c r="L1203" i="23"/>
  <c r="M1203" s="1"/>
  <c r="L1815"/>
  <c r="M1815" s="1"/>
  <c r="L627"/>
  <c r="M627" s="1"/>
  <c r="L3507"/>
  <c r="M3507" s="1"/>
  <c r="L1435" i="22"/>
  <c r="M1435" s="1"/>
  <c r="L1059" i="23"/>
  <c r="M1059" s="1"/>
  <c r="L2791"/>
  <c r="L2465" i="22"/>
  <c r="M2465" s="1"/>
  <c r="M951" i="23"/>
  <c r="G3329"/>
  <c r="L2972"/>
  <c r="G3475"/>
  <c r="L1350"/>
  <c r="G2645" i="22"/>
  <c r="L3073"/>
  <c r="G2785"/>
  <c r="G2434"/>
  <c r="G2821"/>
  <c r="G2644"/>
  <c r="G2715"/>
  <c r="G695"/>
  <c r="L1083"/>
  <c r="G1710" i="23"/>
  <c r="G664"/>
  <c r="L2470" i="22"/>
  <c r="L1653"/>
  <c r="G3292" i="23"/>
  <c r="G1602"/>
  <c r="G376"/>
  <c r="L86" i="22"/>
  <c r="M86" s="1"/>
  <c r="L2926"/>
  <c r="M2926" s="1"/>
  <c r="L1400"/>
  <c r="M1400" s="1"/>
  <c r="L447" i="23"/>
  <c r="M447" s="1"/>
  <c r="L1779"/>
  <c r="M1779" s="1"/>
  <c r="L3543"/>
  <c r="M3543" s="1"/>
  <c r="L3471"/>
  <c r="M3471" s="1"/>
  <c r="L123"/>
  <c r="M123" s="1"/>
  <c r="G2790"/>
  <c r="L1613" i="22"/>
  <c r="M1613" s="1"/>
  <c r="G3365" i="23"/>
  <c r="L3108" i="22"/>
  <c r="L2467"/>
  <c r="M3255" i="23"/>
  <c r="M1491"/>
  <c r="L880"/>
  <c r="G2863"/>
  <c r="L1244"/>
  <c r="L955"/>
  <c r="L2214"/>
  <c r="G1458"/>
  <c r="L1133"/>
  <c r="G1720" i="22"/>
  <c r="G3041" i="23"/>
  <c r="G1169"/>
  <c r="G869" i="22"/>
  <c r="G2538" i="23"/>
  <c r="L1532"/>
  <c r="L1099"/>
  <c r="M1099" s="1"/>
  <c r="G3367"/>
  <c r="G1603"/>
  <c r="L1604"/>
  <c r="M1604" s="1"/>
  <c r="G1156" i="22"/>
  <c r="L907"/>
  <c r="G1012"/>
  <c r="L2215" i="23"/>
  <c r="L3440"/>
  <c r="G2935"/>
  <c r="L1027"/>
  <c r="G196" i="22"/>
  <c r="G159"/>
  <c r="G1759"/>
  <c r="L304"/>
  <c r="G3584" i="23"/>
  <c r="L162" i="22"/>
  <c r="G2177" i="23"/>
  <c r="M2394" i="22"/>
  <c r="L2825"/>
  <c r="G2999"/>
  <c r="L445"/>
  <c r="L1152"/>
  <c r="G2041"/>
  <c r="G1476"/>
  <c r="L837"/>
  <c r="L1637" i="23"/>
  <c r="G906" i="22"/>
  <c r="G3042" i="23"/>
  <c r="G233"/>
  <c r="G2792"/>
  <c r="G2428"/>
  <c r="L2216"/>
  <c r="L127" i="22"/>
  <c r="L1999" i="23"/>
  <c r="G740"/>
  <c r="L338" i="22"/>
  <c r="L303"/>
  <c r="L665" i="23"/>
  <c r="F2795" i="22"/>
  <c r="F2834" i="23"/>
  <c r="G1757" i="22"/>
  <c r="M2429"/>
  <c r="M1080"/>
  <c r="L1709" i="23"/>
  <c r="G1312"/>
  <c r="G1168"/>
  <c r="L1172"/>
  <c r="G594"/>
  <c r="L1531"/>
  <c r="G1261" i="22"/>
  <c r="G449" i="23"/>
  <c r="G1366" i="22"/>
  <c r="G230"/>
  <c r="L1748" i="23"/>
  <c r="L2291" i="22"/>
  <c r="L2612" i="23"/>
  <c r="L1964"/>
  <c r="G1963"/>
  <c r="G1133"/>
  <c r="L1782"/>
  <c r="G845"/>
  <c r="G557"/>
  <c r="L632"/>
  <c r="L486"/>
  <c r="G3211" i="22"/>
  <c r="L3215"/>
  <c r="L2928"/>
  <c r="L1581"/>
  <c r="G764"/>
  <c r="G3177"/>
  <c r="G2291"/>
  <c r="L2006"/>
  <c r="G1723"/>
  <c r="L585"/>
  <c r="L1261"/>
  <c r="L1082"/>
  <c r="M1082" s="1"/>
  <c r="G481"/>
  <c r="L2395"/>
  <c r="G1865"/>
  <c r="L1688"/>
  <c r="F3186"/>
  <c r="L2213" i="23"/>
  <c r="L2141"/>
  <c r="G1638"/>
  <c r="L1460"/>
  <c r="G1456"/>
  <c r="G978" i="22"/>
  <c r="G2068" i="23"/>
  <c r="L593"/>
  <c r="L596"/>
  <c r="G451"/>
  <c r="L1758" i="22"/>
  <c r="L1369"/>
  <c r="G229"/>
  <c r="L233"/>
  <c r="L1530" i="23"/>
  <c r="G1934" i="22"/>
  <c r="G3296" i="23"/>
  <c r="G3545"/>
  <c r="G1367" i="22"/>
  <c r="L2970" i="23"/>
  <c r="L2252"/>
  <c r="G846"/>
  <c r="M846" s="1"/>
  <c r="G919"/>
  <c r="G3389" i="22"/>
  <c r="L3427"/>
  <c r="G3213"/>
  <c r="L2609"/>
  <c r="M654"/>
  <c r="G2115"/>
  <c r="M2115" s="1"/>
  <c r="G979"/>
  <c r="F1517"/>
  <c r="G1864"/>
  <c r="M2571" i="23"/>
  <c r="L1171"/>
  <c r="G2647"/>
  <c r="G884"/>
  <c r="G881"/>
  <c r="G1928"/>
  <c r="G1675"/>
  <c r="L1314"/>
  <c r="G1097"/>
  <c r="G2072"/>
  <c r="G1422"/>
  <c r="M1422" s="1"/>
  <c r="G592"/>
  <c r="G450"/>
  <c r="L450"/>
  <c r="L976" i="22"/>
  <c r="G1600" i="23"/>
  <c r="G2575"/>
  <c r="G2576"/>
  <c r="G158" i="22"/>
  <c r="G3220" i="23"/>
  <c r="G2788"/>
  <c r="G2432"/>
  <c r="G1676"/>
  <c r="L883"/>
  <c r="G126" i="22"/>
  <c r="G1996" i="23"/>
  <c r="L2000"/>
  <c r="G738"/>
  <c r="DK111" i="25"/>
  <c r="H25" s="1"/>
  <c r="L307" i="23"/>
  <c r="M307" s="1"/>
  <c r="L1582" i="22"/>
  <c r="G2043"/>
  <c r="G301"/>
  <c r="L125"/>
  <c r="G584"/>
  <c r="G336"/>
  <c r="L801"/>
  <c r="G1027" i="23"/>
  <c r="L668"/>
  <c r="L666"/>
  <c r="G2004" i="22"/>
  <c r="G1170" i="23"/>
  <c r="CF105" i="25"/>
  <c r="X8" s="1"/>
  <c r="CM105"/>
  <c r="AF8" s="1"/>
  <c r="G2105" i="23"/>
  <c r="L91"/>
  <c r="G2431" i="22"/>
  <c r="G3108"/>
  <c r="G2857"/>
  <c r="G3178"/>
  <c r="L1721"/>
  <c r="L1263"/>
  <c r="M1263" s="1"/>
  <c r="L871"/>
  <c r="G1936"/>
  <c r="L1759"/>
  <c r="G800"/>
  <c r="L623"/>
  <c r="L1121"/>
  <c r="G445"/>
  <c r="M477"/>
  <c r="DI104" i="25"/>
  <c r="BY111" s="1"/>
  <c r="O13" s="1"/>
  <c r="G2503" i="23"/>
  <c r="G883"/>
  <c r="G2720"/>
  <c r="G2394"/>
  <c r="L812"/>
  <c r="G2143"/>
  <c r="L2105"/>
  <c r="L595"/>
  <c r="L451"/>
  <c r="L1757" i="22"/>
  <c r="L195"/>
  <c r="M228"/>
  <c r="L377" i="23"/>
  <c r="G1436" i="22"/>
  <c r="DK109" i="25"/>
  <c r="H24" s="1"/>
  <c r="L3582" i="23"/>
  <c r="L3584"/>
  <c r="G2325" i="22"/>
  <c r="G977"/>
  <c r="M51"/>
  <c r="M2216"/>
  <c r="L1638" i="23"/>
  <c r="L1962"/>
  <c r="L3392" i="22"/>
  <c r="L3214"/>
  <c r="M3214" s="1"/>
  <c r="L2069" i="23"/>
  <c r="L3187"/>
  <c r="L1424"/>
  <c r="L1064"/>
  <c r="L1747"/>
  <c r="G1818"/>
  <c r="L918"/>
  <c r="L776"/>
  <c r="G3464" i="22"/>
  <c r="G54" i="23"/>
  <c r="G2825" i="22"/>
  <c r="L2646"/>
  <c r="L2717"/>
  <c r="L371"/>
  <c r="L1720"/>
  <c r="L2752"/>
  <c r="M2752" s="1"/>
  <c r="G1935"/>
  <c r="G480"/>
  <c r="L2360"/>
  <c r="G2359"/>
  <c r="M2391" i="23"/>
  <c r="M1364" i="22"/>
  <c r="L2504" i="23"/>
  <c r="G880"/>
  <c r="L446" i="22"/>
  <c r="G1532" i="23"/>
  <c r="G1531"/>
  <c r="L1529"/>
  <c r="L1098"/>
  <c r="G2114" i="22"/>
  <c r="L2112"/>
  <c r="G1545"/>
  <c r="M2931" i="23"/>
  <c r="G3043"/>
  <c r="G701"/>
  <c r="G2466"/>
  <c r="G485"/>
  <c r="G487"/>
  <c r="G88"/>
  <c r="L2787" i="22"/>
  <c r="G2575"/>
  <c r="L655"/>
  <c r="G197"/>
  <c r="L2290"/>
  <c r="L1547"/>
  <c r="G2255"/>
  <c r="M2255" s="1"/>
  <c r="L868"/>
  <c r="M868" s="1"/>
  <c r="G551"/>
  <c r="G303"/>
  <c r="G1652"/>
  <c r="L1367"/>
  <c r="G1084"/>
  <c r="L799"/>
  <c r="G516"/>
  <c r="L1405"/>
  <c r="L1120"/>
  <c r="M1599" i="23"/>
  <c r="M2039" i="22"/>
  <c r="M3039" i="23"/>
  <c r="G2144"/>
  <c r="G3439"/>
  <c r="L2936"/>
  <c r="G513" i="22"/>
  <c r="L517"/>
  <c r="L2072" i="23"/>
  <c r="L594"/>
  <c r="G448"/>
  <c r="G1081" i="22"/>
  <c r="L378" i="23"/>
  <c r="M378" s="1"/>
  <c r="G1437" i="22"/>
  <c r="L1190"/>
  <c r="CQ106" i="25"/>
  <c r="AJ9" s="1"/>
  <c r="DH104"/>
  <c r="CP111" s="1"/>
  <c r="AI13" s="1"/>
  <c r="L2326" i="22"/>
  <c r="BA9" i="15"/>
  <c r="BA10"/>
  <c r="BA108"/>
  <c r="AZ106" i="19" s="1"/>
  <c r="BA105" i="15"/>
  <c r="AZ103" i="19" s="1"/>
  <c r="BA101" i="15"/>
  <c r="AZ99" i="19" s="1"/>
  <c r="BA90" i="15"/>
  <c r="AZ88" i="19" s="1"/>
  <c r="BA85" i="15"/>
  <c r="AZ83" i="19" s="1"/>
  <c r="BA83" i="15"/>
  <c r="AZ81" i="19" s="1"/>
  <c r="BA78" i="15"/>
  <c r="AZ76" i="19" s="1"/>
  <c r="BA77" i="15"/>
  <c r="AZ75" i="19" s="1"/>
  <c r="BA76" i="15"/>
  <c r="AZ74" i="19" s="1"/>
  <c r="BA66" i="15"/>
  <c r="AZ64" i="19" s="1"/>
  <c r="BA63" i="15"/>
  <c r="AZ61" i="19" s="1"/>
  <c r="BA56" i="15"/>
  <c r="AZ54" i="19" s="1"/>
  <c r="BA55" i="15"/>
  <c r="AZ53" i="19" s="1"/>
  <c r="BA48" i="15"/>
  <c r="AZ46" i="19" s="1"/>
  <c r="BA47" i="15"/>
  <c r="AZ45" i="19" s="1"/>
  <c r="BA42" i="15"/>
  <c r="AZ40" i="19" s="1"/>
  <c r="BA41" i="15"/>
  <c r="AZ39" i="19" s="1"/>
  <c r="BA38" i="15"/>
  <c r="AZ36" i="19" s="1"/>
  <c r="BA33" i="15"/>
  <c r="AZ31" i="19" s="1"/>
  <c r="BA23" i="15"/>
  <c r="AZ21" i="19" s="1"/>
  <c r="BA21" i="15"/>
  <c r="AZ19" i="19" s="1"/>
  <c r="BA18" i="15"/>
  <c r="AZ16" i="19" s="1"/>
  <c r="BA107" i="15"/>
  <c r="AZ105" i="19" s="1"/>
  <c r="BA98" i="15"/>
  <c r="AZ96" i="19" s="1"/>
  <c r="BA88" i="15"/>
  <c r="AZ86" i="19" s="1"/>
  <c r="BA79" i="15"/>
  <c r="AZ77" i="19" s="1"/>
  <c r="BA74" i="15"/>
  <c r="AZ72" i="19" s="1"/>
  <c r="BA70" i="15"/>
  <c r="AZ68" i="19" s="1"/>
  <c r="BA67" i="15"/>
  <c r="AZ65" i="19" s="1"/>
  <c r="BA65" i="15"/>
  <c r="AZ63" i="19" s="1"/>
  <c r="BA62" i="15"/>
  <c r="AZ60" i="19" s="1"/>
  <c r="BA58" i="15"/>
  <c r="AZ56" i="19" s="1"/>
  <c r="BA51" i="15"/>
  <c r="AZ49" i="19" s="1"/>
  <c r="BA50" i="15"/>
  <c r="AZ48" i="19" s="1"/>
  <c r="BA43" i="15"/>
  <c r="AZ41" i="19" s="1"/>
  <c r="BA32" i="15"/>
  <c r="AZ30" i="19" s="1"/>
  <c r="BA22" i="15"/>
  <c r="AZ20" i="19" s="1"/>
  <c r="BA17" i="15"/>
  <c r="AZ15" i="19" s="1"/>
  <c r="BA15" i="15"/>
  <c r="AZ13" i="19" s="1"/>
  <c r="BA12" i="15"/>
  <c r="AZ10" i="19" s="1"/>
  <c r="BA11" i="15"/>
  <c r="BA106"/>
  <c r="AZ104" i="19" s="1"/>
  <c r="BA102" i="15"/>
  <c r="AZ100" i="19" s="1"/>
  <c r="BA100" i="15"/>
  <c r="AZ98" i="19" s="1"/>
  <c r="BA99" i="15"/>
  <c r="AZ97" i="19" s="1"/>
  <c r="BA96" i="15"/>
  <c r="AZ94" i="19" s="1"/>
  <c r="BA92" i="15"/>
  <c r="AZ90" i="19" s="1"/>
  <c r="BA91" i="15"/>
  <c r="AZ89" i="19" s="1"/>
  <c r="BA89" i="15"/>
  <c r="AZ87" i="19" s="1"/>
  <c r="BA87" i="15"/>
  <c r="AZ85" i="19" s="1"/>
  <c r="BA86" i="15"/>
  <c r="AZ84" i="19" s="1"/>
  <c r="BA81" i="15"/>
  <c r="AZ79" i="19" s="1"/>
  <c r="BA80" i="15"/>
  <c r="AZ78" i="19" s="1"/>
  <c r="BA75" i="15"/>
  <c r="AZ73" i="19" s="1"/>
  <c r="BA72" i="15"/>
  <c r="AZ70" i="19" s="1"/>
  <c r="BA71" i="15"/>
  <c r="AZ69" i="19" s="1"/>
  <c r="BA69" i="15"/>
  <c r="AZ67" i="19" s="1"/>
  <c r="BA60" i="15"/>
  <c r="AZ58" i="19" s="1"/>
  <c r="BA57" i="15"/>
  <c r="AZ55" i="19" s="1"/>
  <c r="BA54" i="15"/>
  <c r="AZ52" i="19" s="1"/>
  <c r="BA53" i="15"/>
  <c r="AZ51" i="19" s="1"/>
  <c r="BA49" i="15"/>
  <c r="AZ47" i="19" s="1"/>
  <c r="BA46" i="15"/>
  <c r="AZ44" i="19" s="1"/>
  <c r="BA45" i="15"/>
  <c r="AZ43" i="19" s="1"/>
  <c r="BA44" i="15"/>
  <c r="AZ42" i="19" s="1"/>
  <c r="BA40" i="15"/>
  <c r="AZ38" i="19" s="1"/>
  <c r="BA39" i="15"/>
  <c r="AZ37" i="19" s="1"/>
  <c r="BA37" i="15"/>
  <c r="AZ35" i="19" s="1"/>
  <c r="BA36" i="15"/>
  <c r="AZ34" i="19" s="1"/>
  <c r="BA31" i="15"/>
  <c r="AZ29" i="19" s="1"/>
  <c r="BA30" i="15"/>
  <c r="AZ28" i="19" s="1"/>
  <c r="BA27" i="15"/>
  <c r="AZ25" i="19" s="1"/>
  <c r="BA25" i="15"/>
  <c r="AZ23" i="19" s="1"/>
  <c r="BA24" i="15"/>
  <c r="AZ22" i="19" s="1"/>
  <c r="BA20" i="15"/>
  <c r="AZ18" i="19" s="1"/>
  <c r="BA16" i="15"/>
  <c r="AZ14" i="19" s="1"/>
  <c r="BA95" i="15"/>
  <c r="AZ93" i="19" s="1"/>
  <c r="BA73" i="15"/>
  <c r="AZ71" i="19" s="1"/>
  <c r="BA64" i="15"/>
  <c r="AZ62" i="19" s="1"/>
  <c r="BA61" i="15"/>
  <c r="AZ59" i="19" s="1"/>
  <c r="BA59" i="15"/>
  <c r="AZ57" i="19" s="1"/>
  <c r="BA28" i="15"/>
  <c r="AZ26" i="19" s="1"/>
  <c r="BA68" i="15"/>
  <c r="AZ66" i="19" s="1"/>
  <c r="BA14" i="15"/>
  <c r="AZ12" i="19" s="1"/>
  <c r="BA13" i="15"/>
  <c r="BA104"/>
  <c r="AZ102" i="19" s="1"/>
  <c r="BA97" i="15"/>
  <c r="AZ95" i="19" s="1"/>
  <c r="BA52" i="15"/>
  <c r="AZ50" i="19" s="1"/>
  <c r="BA34" i="15"/>
  <c r="AZ32" i="19" s="1"/>
  <c r="BA26" i="15"/>
  <c r="AZ24" i="19" s="1"/>
  <c r="BA93" i="15"/>
  <c r="AZ91" i="19" s="1"/>
  <c r="BA94" i="15"/>
  <c r="AZ92" i="19" s="1"/>
  <c r="BA82" i="15"/>
  <c r="AZ80" i="19" s="1"/>
  <c r="BA29" i="15"/>
  <c r="AZ27" i="19" s="1"/>
  <c r="BA19" i="15"/>
  <c r="AZ17" i="19" s="1"/>
  <c r="BA103" i="15"/>
  <c r="AZ101" i="19" s="1"/>
  <c r="BA84" i="15"/>
  <c r="AZ82" i="19" s="1"/>
  <c r="BA35" i="15"/>
  <c r="AZ33" i="19" s="1"/>
  <c r="G2033" i="23"/>
  <c r="G1745"/>
  <c r="G1748"/>
  <c r="G1783"/>
  <c r="G342"/>
  <c r="G3428" i="22"/>
  <c r="G2646"/>
  <c r="L2967"/>
  <c r="L2822"/>
  <c r="L267"/>
  <c r="L2289"/>
  <c r="F2902"/>
  <c r="L2292"/>
  <c r="G231"/>
  <c r="L1366"/>
  <c r="L798"/>
  <c r="G1686"/>
  <c r="G1296"/>
  <c r="G550"/>
  <c r="L1961" i="23"/>
  <c r="M1961" s="1"/>
  <c r="G1457"/>
  <c r="L2648"/>
  <c r="G1385"/>
  <c r="G2681"/>
  <c r="L3400"/>
  <c r="G1746"/>
  <c r="L2036"/>
  <c r="L1136"/>
  <c r="G3259"/>
  <c r="G2929" i="22"/>
  <c r="G2822"/>
  <c r="G1615"/>
  <c r="L1155"/>
  <c r="L977"/>
  <c r="G232"/>
  <c r="G1760"/>
  <c r="G1189"/>
  <c r="M761"/>
  <c r="M2252"/>
  <c r="M1635" i="23"/>
  <c r="L629"/>
  <c r="M3530" i="22"/>
  <c r="L2862" i="23"/>
  <c r="L1388"/>
  <c r="G2140"/>
  <c r="G1241"/>
  <c r="L1349"/>
  <c r="G2289" i="22"/>
  <c r="G595" i="23"/>
  <c r="L1368" i="22"/>
  <c r="M1368" s="1"/>
  <c r="G3366" i="23"/>
  <c r="G1528"/>
  <c r="G593"/>
  <c r="G1650" i="22"/>
  <c r="G233"/>
  <c r="L3296" i="23"/>
  <c r="L1603"/>
  <c r="G486"/>
  <c r="DK107" i="25"/>
  <c r="H22" s="1"/>
  <c r="G2574" i="23"/>
  <c r="M2574" s="1"/>
  <c r="G1933" i="22"/>
  <c r="L1937"/>
  <c r="L1784" i="23"/>
  <c r="L1780"/>
  <c r="G1637"/>
  <c r="M807"/>
  <c r="G631"/>
  <c r="L2786" i="22"/>
  <c r="L2858"/>
  <c r="L3250"/>
  <c r="M3250" s="1"/>
  <c r="G3105"/>
  <c r="L729"/>
  <c r="L979"/>
  <c r="G871"/>
  <c r="F665"/>
  <c r="L20"/>
  <c r="L514"/>
  <c r="L2397"/>
  <c r="M2855"/>
  <c r="M1542"/>
  <c r="L376" i="23"/>
  <c r="M1527"/>
  <c r="M2571" i="22"/>
  <c r="CE109" i="25"/>
  <c r="V12" s="1"/>
  <c r="DF104"/>
  <c r="CN111" s="1"/>
  <c r="AG13" s="1"/>
  <c r="DG104"/>
  <c r="BQ111" s="1"/>
  <c r="F13" s="1"/>
  <c r="CF108"/>
  <c r="X11" s="1"/>
  <c r="DK106"/>
  <c r="H21" s="1"/>
  <c r="M3579" i="23"/>
  <c r="G2969"/>
  <c r="L1926"/>
  <c r="G1423"/>
  <c r="G2107"/>
  <c r="G773"/>
  <c r="G3392" i="22"/>
  <c r="M2678"/>
  <c r="G3073"/>
  <c r="L3248"/>
  <c r="L2964"/>
  <c r="G2647"/>
  <c r="G2362"/>
  <c r="G2078"/>
  <c r="G765"/>
  <c r="L869"/>
  <c r="L1440"/>
  <c r="G195"/>
  <c r="G1756"/>
  <c r="M1095" i="23"/>
  <c r="L1096"/>
  <c r="CM104" i="25"/>
  <c r="AF7" s="1"/>
  <c r="BZ109"/>
  <c r="Q12" s="1"/>
  <c r="CM106"/>
  <c r="AF9" s="1"/>
  <c r="DK105"/>
  <c r="H20" s="1"/>
  <c r="L2682" i="23"/>
  <c r="L2538"/>
  <c r="G1205"/>
  <c r="L3426" i="22"/>
  <c r="L2539"/>
  <c r="G3069"/>
  <c r="G2788"/>
  <c r="G3248"/>
  <c r="L2859"/>
  <c r="G2751"/>
  <c r="L196"/>
  <c r="L1156"/>
  <c r="L231"/>
  <c r="G160"/>
  <c r="L54"/>
  <c r="L766"/>
  <c r="G3283"/>
  <c r="G1402"/>
  <c r="M2247" i="23"/>
  <c r="M2319"/>
  <c r="L656" i="22"/>
  <c r="L1934"/>
  <c r="L908"/>
  <c r="M3423"/>
  <c r="H2969" i="23"/>
  <c r="L2969" s="1"/>
  <c r="H2681"/>
  <c r="L2681" s="1"/>
  <c r="H2537"/>
  <c r="L2537" s="1"/>
  <c r="HK55" i="15"/>
  <c r="AJ55"/>
  <c r="H3509" i="23"/>
  <c r="L3509" s="1"/>
  <c r="H3077"/>
  <c r="L3077" s="1"/>
  <c r="H2645"/>
  <c r="L2645" s="1"/>
  <c r="H2501"/>
  <c r="L2501" s="1"/>
  <c r="HK53" i="15"/>
  <c r="AJ53"/>
  <c r="HK68"/>
  <c r="AJ68"/>
  <c r="BY109" i="25"/>
  <c r="O12" s="1"/>
  <c r="H3329" i="23"/>
  <c r="L3329" s="1"/>
  <c r="H3041"/>
  <c r="L3041" s="1"/>
  <c r="H2897"/>
  <c r="L2897" s="1"/>
  <c r="H2609"/>
  <c r="L2609" s="1"/>
  <c r="HK67" i="15"/>
  <c r="AJ67"/>
  <c r="H1385" i="23"/>
  <c r="L1385" s="1"/>
  <c r="H1241"/>
  <c r="L1241" s="1"/>
  <c r="H881"/>
  <c r="L881" s="1"/>
  <c r="HK54" i="15"/>
  <c r="AJ54"/>
  <c r="H3437" i="23"/>
  <c r="L3437" s="1"/>
  <c r="H3293"/>
  <c r="L3293" s="1"/>
  <c r="H3005"/>
  <c r="L3005" s="1"/>
  <c r="H2861"/>
  <c r="L2861" s="1"/>
  <c r="H2717"/>
  <c r="L2717" s="1"/>
  <c r="H2573"/>
  <c r="L2573" s="1"/>
  <c r="M2573" s="1"/>
  <c r="H2285"/>
  <c r="L2285" s="1"/>
  <c r="HK44" i="15"/>
  <c r="AJ44"/>
  <c r="AJ56"/>
  <c r="HK56"/>
  <c r="BT109" i="25"/>
  <c r="J12" s="1"/>
  <c r="H3473" i="23"/>
  <c r="L3473" s="1"/>
  <c r="M3473" s="1"/>
  <c r="H3185"/>
  <c r="L3185" s="1"/>
  <c r="H2753"/>
  <c r="L2753" s="1"/>
  <c r="H2431" i="22"/>
  <c r="L2431" s="1"/>
  <c r="HK9" i="15"/>
  <c r="AJ9"/>
  <c r="HK70"/>
  <c r="AJ70"/>
  <c r="H161" i="23"/>
  <c r="L161" s="1"/>
  <c r="H3581"/>
  <c r="L3581" s="1"/>
  <c r="H3149"/>
  <c r="L3149" s="1"/>
  <c r="H2429"/>
  <c r="L2429" s="1"/>
  <c r="HK49" i="15"/>
  <c r="AJ49"/>
  <c r="H3545" i="23"/>
  <c r="L3545" s="1"/>
  <c r="H3496" i="22"/>
  <c r="L3496" s="1"/>
  <c r="H3257" i="23"/>
  <c r="L3257" s="1"/>
  <c r="H3113"/>
  <c r="L3113" s="1"/>
  <c r="H2825"/>
  <c r="L2825" s="1"/>
  <c r="H2393"/>
  <c r="L2393" s="1"/>
  <c r="HK63" i="15"/>
  <c r="AJ63"/>
  <c r="H1313" i="23"/>
  <c r="L1313" s="1"/>
  <c r="H3365"/>
  <c r="L3365" s="1"/>
  <c r="H3221"/>
  <c r="L3221" s="1"/>
  <c r="H2933"/>
  <c r="L2933" s="1"/>
  <c r="H2789"/>
  <c r="L2789" s="1"/>
  <c r="H2357"/>
  <c r="L2357" s="1"/>
  <c r="H2325" i="22"/>
  <c r="L2325" s="1"/>
  <c r="HK65" i="15"/>
  <c r="AJ65"/>
  <c r="HK46"/>
  <c r="AJ46"/>
  <c r="H1189" i="22"/>
  <c r="L1189" s="1"/>
  <c r="H1205" i="23"/>
  <c r="L1205" s="1"/>
  <c r="BY106" i="25"/>
  <c r="O9" s="1"/>
  <c r="G1331" i="22"/>
  <c r="L3107"/>
  <c r="U85" i="15"/>
  <c r="H2714" i="22"/>
  <c r="L2714" s="1"/>
  <c r="H2752" i="23"/>
  <c r="L2752" s="1"/>
  <c r="H2500"/>
  <c r="L2500" s="1"/>
  <c r="U78" i="15"/>
  <c r="U75"/>
  <c r="H2392" i="23"/>
  <c r="L2392" s="1"/>
  <c r="U57" i="15"/>
  <c r="H1348" i="23"/>
  <c r="L1348" s="1"/>
  <c r="H1330" i="22"/>
  <c r="L1330" s="1"/>
  <c r="U46" i="15"/>
  <c r="H904" i="22"/>
  <c r="L904" s="1"/>
  <c r="H916" i="23"/>
  <c r="L916" s="1"/>
  <c r="U34" i="15"/>
  <c r="U108"/>
  <c r="H3580" i="23"/>
  <c r="L3580" s="1"/>
  <c r="H3531" i="22"/>
  <c r="L3531" s="1"/>
  <c r="U97" i="15"/>
  <c r="H3140" i="22"/>
  <c r="L3140" s="1"/>
  <c r="H3184" i="23"/>
  <c r="L3184" s="1"/>
  <c r="U29" i="15"/>
  <c r="H726" i="22"/>
  <c r="L726" s="1"/>
  <c r="U23" i="15"/>
  <c r="H513" i="22"/>
  <c r="L513" s="1"/>
  <c r="U19" i="15"/>
  <c r="U12"/>
  <c r="T10" i="19" s="1"/>
  <c r="U101" i="15"/>
  <c r="H3328" i="23"/>
  <c r="L3328" s="1"/>
  <c r="H3220"/>
  <c r="L3220" s="1"/>
  <c r="U98" i="15"/>
  <c r="H2968" i="23"/>
  <c r="L2968" s="1"/>
  <c r="U91" i="15"/>
  <c r="H2927" i="22"/>
  <c r="L2927" s="1"/>
  <c r="U81" i="15"/>
  <c r="H2608" i="23"/>
  <c r="L2608" s="1"/>
  <c r="H2572" i="22"/>
  <c r="L2572" s="1"/>
  <c r="U69" i="15"/>
  <c r="H2146" i="22"/>
  <c r="L2146" s="1"/>
  <c r="U61" i="15"/>
  <c r="H1862" i="22"/>
  <c r="L1862" s="1"/>
  <c r="H772" i="23"/>
  <c r="L772" s="1"/>
  <c r="M772" s="1"/>
  <c r="U30" i="15"/>
  <c r="H762" i="22"/>
  <c r="L762" s="1"/>
  <c r="U89" i="15"/>
  <c r="H2856" i="22"/>
  <c r="L2856" s="1"/>
  <c r="H2896" i="23"/>
  <c r="L2896" s="1"/>
  <c r="H1636"/>
  <c r="L1636" s="1"/>
  <c r="U54" i="15"/>
  <c r="H1614" i="22"/>
  <c r="L1614" s="1"/>
  <c r="U16" i="15"/>
  <c r="H265" i="22"/>
  <c r="L265" s="1"/>
  <c r="U103" i="15"/>
  <c r="U92"/>
  <c r="H3004" i="23"/>
  <c r="L3004" s="1"/>
  <c r="H2963" i="22"/>
  <c r="L2963" s="1"/>
  <c r="H2821"/>
  <c r="L2821" s="1"/>
  <c r="U88" i="15"/>
  <c r="H2860" i="23"/>
  <c r="L2860" s="1"/>
  <c r="U77" i="15"/>
  <c r="H2430" i="22"/>
  <c r="L2430" s="1"/>
  <c r="H2212" i="23"/>
  <c r="L2212" s="1"/>
  <c r="U70" i="15"/>
  <c r="H2182" i="22"/>
  <c r="L2182" s="1"/>
  <c r="H1708" i="23"/>
  <c r="L1708" s="1"/>
  <c r="U56" i="15"/>
  <c r="H1685" i="22"/>
  <c r="L1685" s="1"/>
  <c r="U41" i="15"/>
  <c r="H1168" i="23"/>
  <c r="L1168" s="1"/>
  <c r="U21" i="15"/>
  <c r="H448" i="23"/>
  <c r="L448" s="1"/>
  <c r="H442" i="22"/>
  <c r="L442" s="1"/>
  <c r="U18" i="15"/>
  <c r="H336" i="22"/>
  <c r="L336" s="1"/>
  <c r="HJ106" i="15"/>
  <c r="H2324" i="22"/>
  <c r="L2324" s="1"/>
  <c r="H2356" i="23"/>
  <c r="L2356" s="1"/>
  <c r="U74" i="15"/>
  <c r="H2068" i="23"/>
  <c r="L2068" s="1"/>
  <c r="H2040" i="22"/>
  <c r="L2040" s="1"/>
  <c r="U66" i="15"/>
  <c r="H1384" i="23"/>
  <c r="L1384" s="1"/>
  <c r="H1365" i="22"/>
  <c r="L1365" s="1"/>
  <c r="U47" i="15"/>
  <c r="H1240" i="23"/>
  <c r="L1240" s="1"/>
  <c r="U43" i="15"/>
  <c r="U25"/>
  <c r="H592" i="23"/>
  <c r="L592" s="1"/>
  <c r="U13" i="15"/>
  <c r="T11" i="19" s="1"/>
  <c r="H160" i="23"/>
  <c r="L160" s="1"/>
  <c r="H158" i="22"/>
  <c r="L158" s="1"/>
  <c r="U68" i="15"/>
  <c r="H2140" i="23"/>
  <c r="L2140" s="1"/>
  <c r="H2111" i="22"/>
  <c r="L2111" s="1"/>
  <c r="H1996" i="23"/>
  <c r="L1996" s="1"/>
  <c r="U64" i="15"/>
  <c r="H1969" i="22"/>
  <c r="L1969" s="1"/>
  <c r="U60" i="15"/>
  <c r="H1852" i="23"/>
  <c r="L1852" s="1"/>
  <c r="H1827" i="22"/>
  <c r="L1827" s="1"/>
  <c r="U33" i="15"/>
  <c r="U104"/>
  <c r="H3436" i="23"/>
  <c r="L3436" s="1"/>
  <c r="H3389" i="22"/>
  <c r="L3389" s="1"/>
  <c r="H3247"/>
  <c r="L3247" s="1"/>
  <c r="U100" i="15"/>
  <c r="H3292" i="23"/>
  <c r="L3292" s="1"/>
  <c r="U84" i="15"/>
  <c r="H2716" i="23"/>
  <c r="L2716" s="1"/>
  <c r="U72" i="15"/>
  <c r="H2284" i="23"/>
  <c r="L2284" s="1"/>
  <c r="H2253" i="22"/>
  <c r="L2253" s="1"/>
  <c r="H1492" i="23"/>
  <c r="L1492" s="1"/>
  <c r="H1472" i="22"/>
  <c r="L1472" s="1"/>
  <c r="U50" i="15"/>
  <c r="H1060" i="23"/>
  <c r="L1060" s="1"/>
  <c r="H1046" i="22"/>
  <c r="L1046" s="1"/>
  <c r="U38" i="15"/>
  <c r="H952" i="23"/>
  <c r="L952" s="1"/>
  <c r="U35" i="15"/>
  <c r="H664" i="23"/>
  <c r="L664" s="1"/>
  <c r="U27" i="15"/>
  <c r="H3076" i="23"/>
  <c r="L3076" s="1"/>
  <c r="U94" i="15"/>
  <c r="H2824" i="23"/>
  <c r="L2824" s="1"/>
  <c r="U87" i="15"/>
  <c r="H2785" i="22"/>
  <c r="L2785" s="1"/>
  <c r="U80" i="15"/>
  <c r="H2537" i="22"/>
  <c r="L2537" s="1"/>
  <c r="H2572" i="23"/>
  <c r="L2572" s="1"/>
  <c r="M2572" s="1"/>
  <c r="U73" i="15"/>
  <c r="U40"/>
  <c r="H1132" i="23"/>
  <c r="L1132" s="1"/>
  <c r="H1117" i="22"/>
  <c r="L1117" s="1"/>
  <c r="H3105"/>
  <c r="L3105" s="1"/>
  <c r="U96" i="15"/>
  <c r="H3148" i="23"/>
  <c r="L3148" s="1"/>
  <c r="U76" i="15"/>
  <c r="H2428" i="23"/>
  <c r="L2428" s="1"/>
  <c r="U53" i="15"/>
  <c r="H1600" i="23"/>
  <c r="L1600" s="1"/>
  <c r="H1578" i="22"/>
  <c r="L1578" s="1"/>
  <c r="U51" i="15"/>
  <c r="H1528" i="23"/>
  <c r="L1528" s="1"/>
  <c r="U20" i="15"/>
  <c r="H407" i="22"/>
  <c r="L407" s="1"/>
  <c r="U93" i="15"/>
  <c r="H3040" i="23"/>
  <c r="L3040" s="1"/>
  <c r="H2998" i="22"/>
  <c r="L2998" s="1"/>
  <c r="U90" i="15"/>
  <c r="H2932" i="23"/>
  <c r="L2932" s="1"/>
  <c r="H2788"/>
  <c r="L2788" s="1"/>
  <c r="U86" i="15"/>
  <c r="U79"/>
  <c r="H2536" i="23"/>
  <c r="L2536" s="1"/>
  <c r="H2217" i="22"/>
  <c r="L2217" s="1"/>
  <c r="U71" i="15"/>
  <c r="U67"/>
  <c r="H2104" i="23"/>
  <c r="L2104" s="1"/>
  <c r="H1276"/>
  <c r="L1276" s="1"/>
  <c r="U44" i="15"/>
  <c r="H1259" i="22"/>
  <c r="L1259" s="1"/>
  <c r="U36" i="15"/>
  <c r="H975" i="22"/>
  <c r="L975" s="1"/>
  <c r="M975" s="1"/>
  <c r="H833"/>
  <c r="L833" s="1"/>
  <c r="U32" i="15"/>
  <c r="H484" i="23"/>
  <c r="L484" s="1"/>
  <c r="H478" i="22"/>
  <c r="L478" s="1"/>
  <c r="U22" i="15"/>
  <c r="U17"/>
  <c r="H304" i="23"/>
  <c r="L304" s="1"/>
  <c r="H300" i="22"/>
  <c r="L300" s="1"/>
  <c r="U107" i="15"/>
  <c r="H3544" i="23"/>
  <c r="L3544" s="1"/>
  <c r="H3495" i="22"/>
  <c r="L3495" s="1"/>
  <c r="H2643"/>
  <c r="L2643" s="1"/>
  <c r="U83" i="15"/>
  <c r="H2680" i="23"/>
  <c r="L2680" s="1"/>
  <c r="H1960"/>
  <c r="L1960" s="1"/>
  <c r="U63" i="15"/>
  <c r="H1933" i="22"/>
  <c r="L1933" s="1"/>
  <c r="U52" i="15"/>
  <c r="H1564" i="23"/>
  <c r="L1564" s="1"/>
  <c r="H1543" i="22"/>
  <c r="L1543" s="1"/>
  <c r="U45" i="15"/>
  <c r="H1312" i="23"/>
  <c r="L1312" s="1"/>
  <c r="H1294" i="22"/>
  <c r="L1294" s="1"/>
  <c r="U37" i="15"/>
  <c r="H1010" i="22"/>
  <c r="L1010" s="1"/>
  <c r="H1024" i="23"/>
  <c r="L1024" s="1"/>
  <c r="H2644"/>
  <c r="L2644" s="1"/>
  <c r="U82" i="15"/>
  <c r="H2608" i="22"/>
  <c r="L2608" s="1"/>
  <c r="U65" i="15"/>
  <c r="H2032" i="23"/>
  <c r="L2032" s="1"/>
  <c r="H1898" i="22"/>
  <c r="L1898" s="1"/>
  <c r="H1924" i="23"/>
  <c r="L1924" s="1"/>
  <c r="U62" i="15"/>
  <c r="U28"/>
  <c r="H691" i="22"/>
  <c r="L691" s="1"/>
  <c r="U24" i="15"/>
  <c r="H549" i="22"/>
  <c r="L549" s="1"/>
  <c r="H52" i="23"/>
  <c r="L52" s="1"/>
  <c r="U10" i="15"/>
  <c r="H87" i="22"/>
  <c r="L87" s="1"/>
  <c r="U11" i="15"/>
  <c r="T9" i="19" s="1"/>
  <c r="H3364" i="23"/>
  <c r="L3364" s="1"/>
  <c r="H3318" i="22"/>
  <c r="L3318" s="1"/>
  <c r="U102" i="15"/>
  <c r="U99"/>
  <c r="H3211" i="22"/>
  <c r="L3211" s="1"/>
  <c r="U95" i="15"/>
  <c r="H3069" i="22"/>
  <c r="L3069" s="1"/>
  <c r="U49" i="15"/>
  <c r="H1188" i="22"/>
  <c r="L1188" s="1"/>
  <c r="H1204" i="23"/>
  <c r="L1204" s="1"/>
  <c r="U42" i="15"/>
  <c r="H628" i="23"/>
  <c r="L628" s="1"/>
  <c r="U26" i="15"/>
  <c r="H620" i="22"/>
  <c r="L620" s="1"/>
  <c r="H232" i="23"/>
  <c r="L232" s="1"/>
  <c r="U15" i="15"/>
  <c r="H229" i="22"/>
  <c r="L229" s="1"/>
  <c r="U105" i="15"/>
  <c r="H3424" i="22"/>
  <c r="L3424" s="1"/>
  <c r="U59" i="15"/>
  <c r="H1756" i="22"/>
  <c r="L1756" s="1"/>
  <c r="U58" i="15"/>
  <c r="H1649" i="22"/>
  <c r="L1649" s="1"/>
  <c r="U55" i="15"/>
  <c r="H1672" i="23"/>
  <c r="L1672" s="1"/>
  <c r="H1081" i="22"/>
  <c r="L1081" s="1"/>
  <c r="U39" i="15"/>
  <c r="U31"/>
  <c r="H808" i="23"/>
  <c r="L808" s="1"/>
  <c r="H797" i="22"/>
  <c r="L797" s="1"/>
  <c r="H196" i="23"/>
  <c r="L196" s="1"/>
  <c r="U14" i="15"/>
  <c r="H194" i="22"/>
  <c r="L194" s="1"/>
  <c r="H1420" i="23"/>
  <c r="L1420" s="1"/>
  <c r="H1401" i="22"/>
  <c r="L1401" s="1"/>
  <c r="U48" i="15"/>
  <c r="G2360" i="22"/>
  <c r="L1296"/>
  <c r="F3230" i="23"/>
  <c r="G942" i="22"/>
  <c r="F2014"/>
  <c r="L1227"/>
  <c r="G586"/>
  <c r="HJ68" i="15"/>
  <c r="HJ91"/>
  <c r="HJ35"/>
  <c r="HJ41"/>
  <c r="G1154" i="22"/>
  <c r="L728"/>
  <c r="M728" s="1"/>
  <c r="L1511"/>
  <c r="L1262"/>
  <c r="F1198"/>
  <c r="G1047"/>
  <c r="F1214" i="23"/>
  <c r="L2075" i="22"/>
  <c r="L2823"/>
  <c r="L2035" i="23"/>
  <c r="G3531" i="22"/>
  <c r="L1546"/>
  <c r="M1546" s="1"/>
  <c r="F962" i="23"/>
  <c r="L978" i="22"/>
  <c r="G1333"/>
  <c r="G3356"/>
  <c r="G2753"/>
  <c r="F3554" i="23"/>
  <c r="G3354" i="22"/>
  <c r="G3401" i="23"/>
  <c r="L2079" i="22"/>
  <c r="G1048"/>
  <c r="F1934" i="23"/>
  <c r="G479" i="22"/>
  <c r="G18"/>
  <c r="M18" s="1"/>
  <c r="F1908"/>
  <c r="L2754"/>
  <c r="L3356"/>
  <c r="L3038"/>
  <c r="G3260" i="23"/>
  <c r="M3260" s="1"/>
  <c r="F3410"/>
  <c r="F2369" i="22"/>
  <c r="L197" i="23"/>
  <c r="L2114" i="22"/>
  <c r="L268" i="23"/>
  <c r="G2466" i="22"/>
  <c r="F638" i="23"/>
  <c r="F1646"/>
  <c r="F494"/>
  <c r="F2334" i="22"/>
  <c r="F2222" i="23"/>
  <c r="G3188"/>
  <c r="M3188" s="1"/>
  <c r="G3113"/>
  <c r="G2104"/>
  <c r="G847"/>
  <c r="G559"/>
  <c r="G916"/>
  <c r="G484"/>
  <c r="L54"/>
  <c r="G16" i="22"/>
  <c r="G1510"/>
  <c r="L2359"/>
  <c r="L2896"/>
  <c r="FV12" i="15"/>
  <c r="FU10" i="19" s="1"/>
  <c r="FT10"/>
  <c r="F1766" i="22"/>
  <c r="F1070" i="23"/>
  <c r="F2510"/>
  <c r="F1502"/>
  <c r="F1482" i="22"/>
  <c r="G1616"/>
  <c r="L2148"/>
  <c r="L1580"/>
  <c r="G1049"/>
  <c r="L3357"/>
  <c r="F2050"/>
  <c r="G3332" i="23"/>
  <c r="L3476"/>
  <c r="G992"/>
  <c r="G991"/>
  <c r="G704"/>
  <c r="G703"/>
  <c r="F206"/>
  <c r="L342"/>
  <c r="G3143" i="22"/>
  <c r="G2717"/>
  <c r="G2183"/>
  <c r="G2504"/>
  <c r="L1618"/>
  <c r="G2290"/>
  <c r="G1722"/>
  <c r="L1012"/>
  <c r="L444"/>
  <c r="L2894"/>
  <c r="G3184" i="23"/>
  <c r="G3474"/>
  <c r="G3404"/>
  <c r="L3115"/>
  <c r="M3115" s="1"/>
  <c r="L2107"/>
  <c r="G2032"/>
  <c r="L1963"/>
  <c r="G3258"/>
  <c r="G2396"/>
  <c r="L2176"/>
  <c r="G2180"/>
  <c r="G2179"/>
  <c r="G848"/>
  <c r="G560"/>
  <c r="G2464"/>
  <c r="G628"/>
  <c r="G341"/>
  <c r="M341" s="1"/>
  <c r="L88"/>
  <c r="G340"/>
  <c r="L3533" i="22"/>
  <c r="L3000"/>
  <c r="L2320" i="23"/>
  <c r="G2324"/>
  <c r="G2323"/>
  <c r="L272"/>
  <c r="L271"/>
  <c r="L1047" i="22"/>
  <c r="G270" i="23"/>
  <c r="DO107" i="25"/>
  <c r="AB22" s="1"/>
  <c r="L3331" i="23"/>
  <c r="G3400"/>
  <c r="G2249"/>
  <c r="L344"/>
  <c r="G200"/>
  <c r="L3176" i="22"/>
  <c r="G2467"/>
  <c r="L3353"/>
  <c r="L3034"/>
  <c r="G3112" i="23"/>
  <c r="G415"/>
  <c r="L89"/>
  <c r="L2965" i="22"/>
  <c r="G2470"/>
  <c r="L3282"/>
  <c r="DQ102" i="15"/>
  <c r="DP100" i="19" s="1"/>
  <c r="DQ94" i="15"/>
  <c r="DP92" i="19" s="1"/>
  <c r="DQ86" i="15"/>
  <c r="DP84" i="19" s="1"/>
  <c r="DQ78" i="15"/>
  <c r="DP76" i="19" s="1"/>
  <c r="DQ70" i="15"/>
  <c r="DP68" i="19" s="1"/>
  <c r="DQ62" i="15"/>
  <c r="DP60" i="19" s="1"/>
  <c r="DQ54" i="15"/>
  <c r="DP52" i="19" s="1"/>
  <c r="DQ46" i="15"/>
  <c r="DP44" i="19" s="1"/>
  <c r="DQ38" i="15"/>
  <c r="DP36" i="19" s="1"/>
  <c r="DQ30" i="15"/>
  <c r="DP28" i="19" s="1"/>
  <c r="DQ22" i="15"/>
  <c r="DP20" i="19" s="1"/>
  <c r="DQ14" i="15"/>
  <c r="DP12" i="19" s="1"/>
  <c r="FV96"/>
  <c r="DQ100" i="15"/>
  <c r="DP98" i="19" s="1"/>
  <c r="DQ92" i="15"/>
  <c r="DP90" i="19" s="1"/>
  <c r="DQ84" i="15"/>
  <c r="DP82" i="19" s="1"/>
  <c r="DQ76" i="15"/>
  <c r="DP74" i="19" s="1"/>
  <c r="DQ68" i="15"/>
  <c r="DP66" i="19" s="1"/>
  <c r="DQ60" i="15"/>
  <c r="DP58" i="19" s="1"/>
  <c r="DQ52" i="15"/>
  <c r="DP50" i="19" s="1"/>
  <c r="DQ44" i="15"/>
  <c r="DP42" i="19" s="1"/>
  <c r="DQ36" i="15"/>
  <c r="DP34" i="19" s="1"/>
  <c r="DQ28" i="15"/>
  <c r="DP26" i="19" s="1"/>
  <c r="DQ20" i="15"/>
  <c r="DP18" i="19" s="1"/>
  <c r="DQ12" i="15"/>
  <c r="DP10" i="19" s="1"/>
  <c r="FV100"/>
  <c r="K2941" i="23"/>
  <c r="FV75" i="19"/>
  <c r="FV68"/>
  <c r="FV62"/>
  <c r="FV61"/>
  <c r="FV42"/>
  <c r="FV39"/>
  <c r="K3504" i="22"/>
  <c r="FV12" i="19"/>
  <c r="FV59"/>
  <c r="K1765" i="22"/>
  <c r="FV29" i="19"/>
  <c r="FV26"/>
  <c r="FV25"/>
  <c r="FV70"/>
  <c r="K700" i="22"/>
  <c r="K2013"/>
  <c r="K2221" i="23"/>
  <c r="K1681"/>
  <c r="K1658" i="22"/>
  <c r="FV48" i="19"/>
  <c r="K1105" i="23"/>
  <c r="K1090" i="22"/>
  <c r="K745" i="23"/>
  <c r="K735" i="22"/>
  <c r="FV15" i="19"/>
  <c r="FV14"/>
  <c r="FV13"/>
  <c r="FE9" i="15"/>
  <c r="GT9"/>
  <c r="N22" i="23"/>
  <c r="FE20" i="15"/>
  <c r="GT20"/>
  <c r="GW20" s="1"/>
  <c r="N413" i="22"/>
  <c r="ES13" i="15"/>
  <c r="GP13"/>
  <c r="GS13" s="1"/>
  <c r="ES23"/>
  <c r="GP23"/>
  <c r="GS23" s="1"/>
  <c r="ES20"/>
  <c r="GP20"/>
  <c r="GS20" s="1"/>
  <c r="BS105" i="25"/>
  <c r="H8" s="1"/>
  <c r="BS104"/>
  <c r="H7" s="1"/>
  <c r="G939" i="22"/>
  <c r="M939" s="1"/>
  <c r="FV103" i="19"/>
  <c r="K3013" i="23"/>
  <c r="K2972" i="22"/>
  <c r="K3301" i="23"/>
  <c r="K3256" i="22"/>
  <c r="K3049" i="23"/>
  <c r="FV102" i="19"/>
  <c r="K3373" i="23"/>
  <c r="K3327" i="22"/>
  <c r="K3229" i="23"/>
  <c r="FV71" i="19"/>
  <c r="FV41"/>
  <c r="FV46"/>
  <c r="K529" i="23"/>
  <c r="K522" i="22"/>
  <c r="K2077" i="23"/>
  <c r="K2049" i="22"/>
  <c r="FV32" i="19"/>
  <c r="FV28"/>
  <c r="FV27"/>
  <c r="FV23"/>
  <c r="K2509" i="23"/>
  <c r="K2475" i="22"/>
  <c r="K1694"/>
  <c r="K1465" i="23"/>
  <c r="K1445" i="22"/>
  <c r="FV45" i="19"/>
  <c r="K1197" i="22"/>
  <c r="K2652"/>
  <c r="FV79" i="19"/>
  <c r="EG13" i="15"/>
  <c r="GL13"/>
  <c r="GO13" s="1"/>
  <c r="BS108" i="25"/>
  <c r="H11" s="1"/>
  <c r="BO105"/>
  <c r="D8" s="1"/>
  <c r="BO106"/>
  <c r="D9" s="1"/>
  <c r="G3044" i="23"/>
  <c r="G3509"/>
  <c r="L3475"/>
  <c r="G2393"/>
  <c r="G3257"/>
  <c r="G2392"/>
  <c r="G2248"/>
  <c r="G3037" i="22"/>
  <c r="G3036"/>
  <c r="G3038"/>
  <c r="G1902"/>
  <c r="L2183"/>
  <c r="L1509"/>
  <c r="L1902"/>
  <c r="G2895"/>
  <c r="DQ98" i="15"/>
  <c r="DP96" i="19" s="1"/>
  <c r="DQ90" i="15"/>
  <c r="DP88" i="19" s="1"/>
  <c r="DQ82" i="15"/>
  <c r="DP80" i="19" s="1"/>
  <c r="DQ74" i="15"/>
  <c r="DP72" i="19" s="1"/>
  <c r="DQ66" i="15"/>
  <c r="DP64" i="19" s="1"/>
  <c r="DQ58" i="15"/>
  <c r="DP56" i="19" s="1"/>
  <c r="DQ50" i="15"/>
  <c r="DP48" i="19" s="1"/>
  <c r="DQ42" i="15"/>
  <c r="DP40" i="19" s="1"/>
  <c r="DQ34" i="15"/>
  <c r="DP32" i="19" s="1"/>
  <c r="DQ26" i="15"/>
  <c r="DP24" i="19" s="1"/>
  <c r="DQ18" i="15"/>
  <c r="DP16" i="19" s="1"/>
  <c r="DQ10" i="15"/>
  <c r="DP8" i="19" s="1"/>
  <c r="DQ96" i="15"/>
  <c r="DP94" i="19" s="1"/>
  <c r="DQ88" i="15"/>
  <c r="DP86" i="19" s="1"/>
  <c r="DQ80" i="15"/>
  <c r="DP78" i="19" s="1"/>
  <c r="DQ72" i="15"/>
  <c r="DP70" i="19" s="1"/>
  <c r="DQ64" i="15"/>
  <c r="DP62" i="19" s="1"/>
  <c r="DQ56" i="15"/>
  <c r="DP54" i="19" s="1"/>
  <c r="DQ48" i="15"/>
  <c r="DP46" i="19" s="1"/>
  <c r="DQ40" i="15"/>
  <c r="DP38" i="19" s="1"/>
  <c r="DQ32" i="15"/>
  <c r="DP30" i="19" s="1"/>
  <c r="DQ24" i="15"/>
  <c r="DP22" i="19" s="1"/>
  <c r="DQ16" i="15"/>
  <c r="DP14" i="19" s="1"/>
  <c r="K3445" i="23"/>
  <c r="K3398" i="22"/>
  <c r="K2869" i="23"/>
  <c r="K2830" i="22"/>
  <c r="FV85" i="19"/>
  <c r="FV92"/>
  <c r="K3589" i="23"/>
  <c r="FV74" i="19"/>
  <c r="FV55"/>
  <c r="K1552" i="22"/>
  <c r="FV44" i="19"/>
  <c r="K3157" i="23"/>
  <c r="K3114" i="22"/>
  <c r="FV43" i="19"/>
  <c r="K1033" i="23"/>
  <c r="K1019" i="22"/>
  <c r="FV22" i="19"/>
  <c r="FV19"/>
  <c r="FV82"/>
  <c r="K806" i="22"/>
  <c r="K817" i="23"/>
  <c r="FV77" i="19"/>
  <c r="FV66"/>
  <c r="K1861" i="23"/>
  <c r="K1836" i="22"/>
  <c r="GL14" i="15"/>
  <c r="GO14" s="1"/>
  <c r="EG14"/>
  <c r="EG17"/>
  <c r="GL17"/>
  <c r="GO17" s="1"/>
  <c r="EG9"/>
  <c r="GL9"/>
  <c r="GL19"/>
  <c r="GO19" s="1"/>
  <c r="EG19"/>
  <c r="GP14"/>
  <c r="GS14" s="1"/>
  <c r="ES14"/>
  <c r="GT13"/>
  <c r="GW13" s="1"/>
  <c r="N166" i="23"/>
  <c r="N164" i="22"/>
  <c r="FE13" i="15"/>
  <c r="ES17"/>
  <c r="GP17"/>
  <c r="GS17" s="1"/>
  <c r="L3472" i="23"/>
  <c r="G2900"/>
  <c r="G2612"/>
  <c r="G1708"/>
  <c r="L1639"/>
  <c r="G1564"/>
  <c r="L1495"/>
  <c r="G1420"/>
  <c r="L1351"/>
  <c r="G1276"/>
  <c r="L1207"/>
  <c r="G1132"/>
  <c r="L1063"/>
  <c r="G3256"/>
  <c r="L1816"/>
  <c r="G2859" i="22"/>
  <c r="L3142"/>
  <c r="M3142" s="1"/>
  <c r="L1830"/>
  <c r="G1334"/>
  <c r="L2502"/>
  <c r="G2150"/>
  <c r="G2112"/>
  <c r="G1862"/>
  <c r="G1579"/>
  <c r="G1011"/>
  <c r="L480"/>
  <c r="G265"/>
  <c r="L197"/>
  <c r="L2503"/>
  <c r="L941"/>
  <c r="G659"/>
  <c r="L3286"/>
  <c r="L3285"/>
  <c r="K2901"/>
  <c r="Q295" i="31"/>
  <c r="Q256"/>
  <c r="FV101" i="19"/>
  <c r="K3193" i="23"/>
  <c r="K3085"/>
  <c r="K2797"/>
  <c r="FV91" i="19"/>
  <c r="FV58"/>
  <c r="K1729" i="22"/>
  <c r="K2439"/>
  <c r="K2365" i="23"/>
  <c r="K2333" i="22"/>
  <c r="K1609" i="23"/>
  <c r="K1587" i="22"/>
  <c r="K889" i="23"/>
  <c r="K877" i="22"/>
  <c r="K2653" i="23"/>
  <c r="K2617" i="22"/>
  <c r="FV78" i="19"/>
  <c r="K2297" i="22"/>
  <c r="FV60" i="19"/>
  <c r="K1871" i="22"/>
  <c r="K1537" i="23"/>
  <c r="K842" i="22"/>
  <c r="FV81" i="19"/>
  <c r="FV56"/>
  <c r="K1126" i="22"/>
  <c r="K984"/>
  <c r="K2005" i="23"/>
  <c r="K1978" i="22"/>
  <c r="K961" i="23"/>
  <c r="FV30" i="19"/>
  <c r="FE19" i="15"/>
  <c r="N382" i="23"/>
  <c r="GT19" i="15"/>
  <c r="GW19" s="1"/>
  <c r="N377" i="22"/>
  <c r="K345"/>
  <c r="FE11" i="15"/>
  <c r="GT11"/>
  <c r="GW11" s="1"/>
  <c r="N93" i="22"/>
  <c r="BN106" i="25"/>
  <c r="C9" s="1"/>
  <c r="G2968" i="23"/>
  <c r="L704"/>
  <c r="L556"/>
  <c r="G1820"/>
  <c r="G3535" i="22"/>
  <c r="L270" i="23"/>
  <c r="G3140" i="22"/>
  <c r="G3002"/>
  <c r="L2999"/>
  <c r="G2572"/>
  <c r="G2468"/>
  <c r="G2006"/>
  <c r="G1330"/>
  <c r="L2505"/>
  <c r="L373"/>
  <c r="L19"/>
  <c r="K3291"/>
  <c r="G2397"/>
  <c r="G1685"/>
  <c r="G1405"/>
  <c r="G549"/>
  <c r="G1046"/>
  <c r="G941"/>
  <c r="G766"/>
  <c r="CG104" i="25"/>
  <c r="CG105"/>
  <c r="Y8" s="1"/>
  <c r="CG106"/>
  <c r="Y9" s="1"/>
  <c r="CE106"/>
  <c r="V9" s="1"/>
  <c r="CE108"/>
  <c r="V11" s="1"/>
  <c r="CE104"/>
  <c r="CE105"/>
  <c r="V8" s="1"/>
  <c r="BZ105"/>
  <c r="Q8" s="1"/>
  <c r="BZ106"/>
  <c r="Q9" s="1"/>
  <c r="BZ104"/>
  <c r="BZ108"/>
  <c r="Q11" s="1"/>
  <c r="CK104"/>
  <c r="CK105"/>
  <c r="AC8" s="1"/>
  <c r="BY104"/>
  <c r="BY105"/>
  <c r="O8" s="1"/>
  <c r="BY108"/>
  <c r="O11" s="1"/>
  <c r="CM108"/>
  <c r="AF11" s="1"/>
  <c r="DO111"/>
  <c r="AB25" s="1"/>
  <c r="CK106"/>
  <c r="AC9" s="1"/>
  <c r="BS109"/>
  <c r="H12" s="1"/>
  <c r="L3114" i="23"/>
  <c r="L989"/>
  <c r="L764" i="22"/>
  <c r="G2505"/>
  <c r="DO105" i="25"/>
  <c r="BN109"/>
  <c r="C12" s="1"/>
  <c r="G3328" i="23"/>
  <c r="L2899"/>
  <c r="G2824"/>
  <c r="L2755"/>
  <c r="G2680"/>
  <c r="L2611"/>
  <c r="G2536"/>
  <c r="L3512"/>
  <c r="G3476"/>
  <c r="L3403"/>
  <c r="L3402"/>
  <c r="G3114"/>
  <c r="G2108"/>
  <c r="M2108" s="1"/>
  <c r="G2036"/>
  <c r="G1964"/>
  <c r="L1783"/>
  <c r="G1712"/>
  <c r="M1712" s="1"/>
  <c r="G1568"/>
  <c r="G1424"/>
  <c r="G1280"/>
  <c r="G1136"/>
  <c r="L3259"/>
  <c r="L3258"/>
  <c r="L2395"/>
  <c r="M2395" s="1"/>
  <c r="L2394"/>
  <c r="L2251"/>
  <c r="L2250"/>
  <c r="M2250" s="1"/>
  <c r="G2176"/>
  <c r="G988"/>
  <c r="G844"/>
  <c r="G700"/>
  <c r="G556"/>
  <c r="G412"/>
  <c r="L848"/>
  <c r="L700"/>
  <c r="G1817"/>
  <c r="G1816"/>
  <c r="G1819"/>
  <c r="L557"/>
  <c r="L413"/>
  <c r="G196"/>
  <c r="G90"/>
  <c r="G89"/>
  <c r="L3532" i="22"/>
  <c r="L3462"/>
  <c r="L55" i="23"/>
  <c r="G2320"/>
  <c r="G272"/>
  <c r="G2998" i="22"/>
  <c r="G2860"/>
  <c r="L2857"/>
  <c r="L2398"/>
  <c r="L943"/>
  <c r="G3179"/>
  <c r="G3180"/>
  <c r="G1438"/>
  <c r="L1333"/>
  <c r="G373"/>
  <c r="L2254"/>
  <c r="G2146"/>
  <c r="G1863"/>
  <c r="L1616"/>
  <c r="L1510"/>
  <c r="L1332"/>
  <c r="M1332" s="1"/>
  <c r="L1048"/>
  <c r="L942"/>
  <c r="G730"/>
  <c r="G692"/>
  <c r="L658"/>
  <c r="M658" s="1"/>
  <c r="G446"/>
  <c r="G408"/>
  <c r="L374"/>
  <c r="G269"/>
  <c r="G3353"/>
  <c r="L2753"/>
  <c r="CF106" i="25"/>
  <c r="X9" s="1"/>
  <c r="G3034" i="22"/>
  <c r="G2501"/>
  <c r="L2185"/>
  <c r="G1898"/>
  <c r="G1793"/>
  <c r="G1618"/>
  <c r="L1508"/>
  <c r="L2501"/>
  <c r="G2076"/>
  <c r="L1793"/>
  <c r="L1615"/>
  <c r="G1511"/>
  <c r="L1225"/>
  <c r="G940"/>
  <c r="L763"/>
  <c r="G655"/>
  <c r="G375"/>
  <c r="G2184"/>
  <c r="G3282"/>
  <c r="L2895"/>
  <c r="G2257"/>
  <c r="G1401"/>
  <c r="G1121"/>
  <c r="G762"/>
  <c r="L481"/>
  <c r="CA108" i="25"/>
  <c r="R11" s="1"/>
  <c r="CA104"/>
  <c r="CA105"/>
  <c r="R8" s="1"/>
  <c r="CA106"/>
  <c r="R9" s="1"/>
  <c r="BO104"/>
  <c r="G1295" i="22"/>
  <c r="G1792"/>
  <c r="CQ109" i="25"/>
  <c r="AJ12" s="1"/>
  <c r="BN105"/>
  <c r="C8" s="1"/>
  <c r="DO109"/>
  <c r="AB24" s="1"/>
  <c r="CF109"/>
  <c r="X12" s="1"/>
  <c r="BS106"/>
  <c r="H9" s="1"/>
  <c r="BO108"/>
  <c r="D11" s="1"/>
  <c r="CG108"/>
  <c r="Y11" s="1"/>
  <c r="CK108"/>
  <c r="AC11" s="1"/>
  <c r="BN104"/>
  <c r="G2972" i="23"/>
  <c r="G2828"/>
  <c r="G2684"/>
  <c r="G2540"/>
  <c r="M2540" s="1"/>
  <c r="L3508"/>
  <c r="L3186"/>
  <c r="G3403"/>
  <c r="L1711"/>
  <c r="G1636"/>
  <c r="L1567"/>
  <c r="M1567" s="1"/>
  <c r="G1492"/>
  <c r="L1423"/>
  <c r="G1348"/>
  <c r="L1279"/>
  <c r="G1204"/>
  <c r="L1135"/>
  <c r="G1060"/>
  <c r="G2252"/>
  <c r="G1782"/>
  <c r="L992"/>
  <c r="L844"/>
  <c r="L416"/>
  <c r="L701"/>
  <c r="L2467"/>
  <c r="L2466"/>
  <c r="L919"/>
  <c r="L775"/>
  <c r="M775" s="1"/>
  <c r="L631"/>
  <c r="L487"/>
  <c r="L343"/>
  <c r="L3249" i="22"/>
  <c r="G3001"/>
  <c r="G2322" i="23"/>
  <c r="G268"/>
  <c r="G2856" i="22"/>
  <c r="G2718"/>
  <c r="M2718" s="1"/>
  <c r="G1901"/>
  <c r="L1050"/>
  <c r="G3176"/>
  <c r="L694"/>
  <c r="G657"/>
  <c r="G2395"/>
  <c r="L2361"/>
  <c r="G2147"/>
  <c r="L1900"/>
  <c r="M1900" s="1"/>
  <c r="L1864"/>
  <c r="L1794"/>
  <c r="G1582"/>
  <c r="G1544"/>
  <c r="L1402"/>
  <c r="G1298"/>
  <c r="M1298" s="1"/>
  <c r="G1260"/>
  <c r="L1226"/>
  <c r="G1014"/>
  <c r="G976"/>
  <c r="L834"/>
  <c r="M834" s="1"/>
  <c r="G726"/>
  <c r="L550"/>
  <c r="G442"/>
  <c r="L268"/>
  <c r="G194"/>
  <c r="G54"/>
  <c r="L3354"/>
  <c r="L2750"/>
  <c r="G2754"/>
  <c r="CF104" i="25"/>
  <c r="G2186" i="22"/>
  <c r="G1614"/>
  <c r="G1509"/>
  <c r="G2503"/>
  <c r="L2077"/>
  <c r="L1899"/>
  <c r="G1795"/>
  <c r="G1507"/>
  <c r="G1227"/>
  <c r="G656"/>
  <c r="L479"/>
  <c r="G371"/>
  <c r="G17"/>
  <c r="G2185"/>
  <c r="L3283"/>
  <c r="L2892"/>
  <c r="G2896"/>
  <c r="L2399"/>
  <c r="G2253"/>
  <c r="G1973"/>
  <c r="M1973" s="1"/>
  <c r="G1117"/>
  <c r="G837"/>
  <c r="L2076"/>
  <c r="L1049"/>
  <c r="G482"/>
  <c r="M482" s="1"/>
  <c r="BT108" i="25"/>
  <c r="J11" s="1"/>
  <c r="BT104"/>
  <c r="BT105"/>
  <c r="J8" s="1"/>
  <c r="BT106"/>
  <c r="J9" s="1"/>
  <c r="BU106"/>
  <c r="K9" s="1"/>
  <c r="BU105"/>
  <c r="K8" s="1"/>
  <c r="BU108"/>
  <c r="K11" s="1"/>
  <c r="BU104"/>
  <c r="K10"/>
  <c r="DO106"/>
  <c r="AB21" s="1"/>
  <c r="G2756" i="23"/>
  <c r="L3534" i="22"/>
  <c r="L1970"/>
  <c r="L17"/>
  <c r="L1617"/>
  <c r="G2075"/>
  <c r="G1224"/>
  <c r="BN108" i="25"/>
  <c r="C11" s="1"/>
  <c r="L2971" i="23"/>
  <c r="G2896"/>
  <c r="L2827"/>
  <c r="G2752"/>
  <c r="L2683"/>
  <c r="G2608"/>
  <c r="L2539"/>
  <c r="G3116"/>
  <c r="G1640"/>
  <c r="G1496"/>
  <c r="G1352"/>
  <c r="M1352" s="1"/>
  <c r="G1208"/>
  <c r="G1064"/>
  <c r="L2179"/>
  <c r="L2178"/>
  <c r="L991"/>
  <c r="L847"/>
  <c r="L703"/>
  <c r="L559"/>
  <c r="L415"/>
  <c r="L988"/>
  <c r="L560"/>
  <c r="L412"/>
  <c r="L1817"/>
  <c r="L1818"/>
  <c r="L1819"/>
  <c r="L845"/>
  <c r="L2464"/>
  <c r="G2468"/>
  <c r="G2467"/>
  <c r="G920"/>
  <c r="G776"/>
  <c r="G632"/>
  <c r="G488"/>
  <c r="L199"/>
  <c r="L198"/>
  <c r="L92"/>
  <c r="G3463" i="22"/>
  <c r="G344" i="23"/>
  <c r="G343"/>
  <c r="G3534" i="22"/>
  <c r="L2716"/>
  <c r="L2573"/>
  <c r="L2323" i="23"/>
  <c r="L2322"/>
  <c r="G2681" i="22"/>
  <c r="L269" i="23"/>
  <c r="G3144" i="22"/>
  <c r="G2714"/>
  <c r="G2576"/>
  <c r="G1899"/>
  <c r="L1795"/>
  <c r="G763"/>
  <c r="G1794"/>
  <c r="L3178"/>
  <c r="L3180"/>
  <c r="L2468"/>
  <c r="G870"/>
  <c r="L410"/>
  <c r="G1225"/>
  <c r="G2469"/>
  <c r="M2469" s="1"/>
  <c r="L2184"/>
  <c r="L2078"/>
  <c r="G1866"/>
  <c r="M1866" s="1"/>
  <c r="G1828"/>
  <c r="L1686"/>
  <c r="G1578"/>
  <c r="G1294"/>
  <c r="L1118"/>
  <c r="G1010"/>
  <c r="G727"/>
  <c r="G443"/>
  <c r="G198"/>
  <c r="L53"/>
  <c r="L3355"/>
  <c r="G3355"/>
  <c r="G2750"/>
  <c r="L3035"/>
  <c r="L3037"/>
  <c r="L2504"/>
  <c r="G2182"/>
  <c r="L1901"/>
  <c r="G3035"/>
  <c r="G2079"/>
  <c r="G1791"/>
  <c r="G1508"/>
  <c r="L1331"/>
  <c r="G1223"/>
  <c r="M1223" s="1"/>
  <c r="G943"/>
  <c r="L657"/>
  <c r="G372"/>
  <c r="M372" s="1"/>
  <c r="L16"/>
  <c r="L2186"/>
  <c r="G1617"/>
  <c r="L1334"/>
  <c r="G1226"/>
  <c r="L3284"/>
  <c r="G3284"/>
  <c r="G2892"/>
  <c r="G2363"/>
  <c r="G1969"/>
  <c r="G1689"/>
  <c r="G833"/>
  <c r="G553"/>
  <c r="G2077"/>
  <c r="G1050"/>
  <c r="L940"/>
  <c r="L765"/>
  <c r="G478"/>
  <c r="H334" i="31" l="1"/>
  <c r="M330"/>
  <c r="E370"/>
  <c r="H329"/>
  <c r="L292"/>
  <c r="P292" s="1"/>
  <c r="O331"/>
  <c r="P331" s="1"/>
  <c r="M3149" i="23"/>
  <c r="L331" i="31"/>
  <c r="O332"/>
  <c r="DA11" i="19"/>
  <c r="DC13" i="15"/>
  <c r="Q178" i="31" s="1"/>
  <c r="L330"/>
  <c r="P330" s="1"/>
  <c r="M812" i="23"/>
  <c r="L329" i="31"/>
  <c r="P329" s="1"/>
  <c r="K334"/>
  <c r="L334" s="1"/>
  <c r="K332"/>
  <c r="L332" s="1"/>
  <c r="P332" s="1"/>
  <c r="AA374"/>
  <c r="N374" s="1"/>
  <c r="AA370"/>
  <c r="N370" s="1"/>
  <c r="F370"/>
  <c r="E374"/>
  <c r="X371"/>
  <c r="F369"/>
  <c r="X374"/>
  <c r="K374" s="1"/>
  <c r="F381"/>
  <c r="I381" s="1"/>
  <c r="I371"/>
  <c r="M334"/>
  <c r="O334"/>
  <c r="F368"/>
  <c r="I376"/>
  <c r="X368"/>
  <c r="G373"/>
  <c r="X369"/>
  <c r="AA372"/>
  <c r="N372" s="1"/>
  <c r="Q371"/>
  <c r="AA371"/>
  <c r="N371" s="1"/>
  <c r="Q369"/>
  <c r="Z374"/>
  <c r="X370"/>
  <c r="Z372"/>
  <c r="F380"/>
  <c r="I380" s="1"/>
  <c r="Y371"/>
  <c r="J371" s="1"/>
  <c r="G370"/>
  <c r="L294"/>
  <c r="P294" s="1"/>
  <c r="P335"/>
  <c r="E371"/>
  <c r="G372"/>
  <c r="F382"/>
  <c r="I382" s="1"/>
  <c r="F383"/>
  <c r="I383" s="1"/>
  <c r="F372"/>
  <c r="Y373"/>
  <c r="J373" s="1"/>
  <c r="Q368"/>
  <c r="G368"/>
  <c r="E369"/>
  <c r="Y370"/>
  <c r="J370" s="1"/>
  <c r="F374"/>
  <c r="X373"/>
  <c r="G371"/>
  <c r="Z368"/>
  <c r="Q373"/>
  <c r="E372"/>
  <c r="L333"/>
  <c r="P333" s="1"/>
  <c r="P334"/>
  <c r="Q374"/>
  <c r="X372"/>
  <c r="Q372"/>
  <c r="Z373"/>
  <c r="Z370"/>
  <c r="F371"/>
  <c r="G369"/>
  <c r="Q370"/>
  <c r="Y372"/>
  <c r="J372" s="1"/>
  <c r="Z369"/>
  <c r="AA373"/>
  <c r="N373" s="1"/>
  <c r="F373"/>
  <c r="F376"/>
  <c r="E373"/>
  <c r="Z371"/>
  <c r="G374"/>
  <c r="EF7" i="19"/>
  <c r="EH9" i="15"/>
  <c r="EG7" i="19" s="1"/>
  <c r="H28" i="23"/>
  <c r="H29"/>
  <c r="H29" i="22"/>
  <c r="H28"/>
  <c r="EF11" i="19"/>
  <c r="EH13" i="15"/>
  <c r="EG11" i="19" s="1"/>
  <c r="H170" i="22"/>
  <c r="H173" i="23"/>
  <c r="H172"/>
  <c r="H171" i="22"/>
  <c r="EG8" i="19"/>
  <c r="EF12"/>
  <c r="H206" i="22"/>
  <c r="H208" i="23"/>
  <c r="H207" i="22"/>
  <c r="H209" i="23"/>
  <c r="EF15" i="19"/>
  <c r="H316" i="23"/>
  <c r="H313" i="22"/>
  <c r="H312"/>
  <c r="H317" i="23"/>
  <c r="EF17" i="19"/>
  <c r="H388" i="23"/>
  <c r="H384" i="22"/>
  <c r="H389" i="23"/>
  <c r="H383" i="22"/>
  <c r="CK9" i="19"/>
  <c r="CK7"/>
  <c r="CK8"/>
  <c r="F56" i="22"/>
  <c r="F56" i="23"/>
  <c r="BS11" i="19"/>
  <c r="E164" i="23"/>
  <c r="E162" i="22"/>
  <c r="BS9" i="19"/>
  <c r="E92" i="23"/>
  <c r="E91" i="22"/>
  <c r="BS8" i="19"/>
  <c r="E56" i="23"/>
  <c r="E56" i="22"/>
  <c r="G56" s="1"/>
  <c r="M56" s="1"/>
  <c r="BS7" i="19"/>
  <c r="E20" i="22"/>
  <c r="E20" i="23"/>
  <c r="FP104" i="19"/>
  <c r="BL6" i="25"/>
  <c r="CR6" s="1"/>
  <c r="DB10" i="19"/>
  <c r="M16" i="23"/>
  <c r="DB9" i="19"/>
  <c r="BL5" i="25"/>
  <c r="CV5" s="1"/>
  <c r="X10" i="21"/>
  <c r="CP110" i="19"/>
  <c r="M53" i="23"/>
  <c r="M1891"/>
  <c r="M2288"/>
  <c r="CK11" i="19"/>
  <c r="M416" i="23"/>
  <c r="M2648"/>
  <c r="ER11" i="19"/>
  <c r="ET13" i="15"/>
  <c r="J166" i="23"/>
  <c r="J164" i="22"/>
  <c r="CK23" i="19"/>
  <c r="CK105"/>
  <c r="CK21"/>
  <c r="CK56"/>
  <c r="CK15"/>
  <c r="CK34"/>
  <c r="CK36"/>
  <c r="CK59"/>
  <c r="CK106"/>
  <c r="CK57"/>
  <c r="CK38"/>
  <c r="CK18"/>
  <c r="CK20"/>
  <c r="CK32"/>
  <c r="CK35"/>
  <c r="CK22"/>
  <c r="CK24"/>
  <c r="CK104"/>
  <c r="CK33"/>
  <c r="CK14"/>
  <c r="CK16"/>
  <c r="CK58"/>
  <c r="CK25"/>
  <c r="CK60"/>
  <c r="CK37"/>
  <c r="CK17"/>
  <c r="BL23" i="25"/>
  <c r="DB26" i="19"/>
  <c r="BL35" i="25"/>
  <c r="DB38" i="19"/>
  <c r="BL12" i="25"/>
  <c r="DB16" i="19"/>
  <c r="BL25" i="25"/>
  <c r="DB28" i="19"/>
  <c r="BL33" i="25"/>
  <c r="DB36" i="19"/>
  <c r="BL26" i="25"/>
  <c r="DB29" i="19"/>
  <c r="BL41" i="25"/>
  <c r="DB44" i="19"/>
  <c r="BL17" i="25"/>
  <c r="DB20" i="19"/>
  <c r="BL34" i="25"/>
  <c r="DB37" i="19"/>
  <c r="CK13"/>
  <c r="BL36" i="25"/>
  <c r="DB39" i="19"/>
  <c r="BL32" i="25"/>
  <c r="DB35" i="19"/>
  <c r="BL16" i="25"/>
  <c r="DB19" i="19"/>
  <c r="BL14" i="25"/>
  <c r="DB18" i="19"/>
  <c r="BL31" i="25"/>
  <c r="DB34" i="19"/>
  <c r="BL37" i="25"/>
  <c r="DB40" i="19"/>
  <c r="BL28" i="25"/>
  <c r="DB31" i="19"/>
  <c r="BL22" i="25"/>
  <c r="DB25" i="19"/>
  <c r="BL30" i="25"/>
  <c r="DB33" i="19"/>
  <c r="BL21" i="25"/>
  <c r="DB24" i="19"/>
  <c r="BL38" i="25"/>
  <c r="DB41" i="19"/>
  <c r="BL39" i="25"/>
  <c r="DB42" i="19"/>
  <c r="BL19" i="25"/>
  <c r="DB22" i="19"/>
  <c r="BL42" i="25"/>
  <c r="DB45" i="19"/>
  <c r="BL40" i="25"/>
  <c r="DB43" i="19"/>
  <c r="BL20" i="25"/>
  <c r="DB23" i="19"/>
  <c r="BL11" i="25"/>
  <c r="DB15" i="19"/>
  <c r="BL9" i="25"/>
  <c r="DB13" i="19"/>
  <c r="BL10" i="25"/>
  <c r="DB14" i="19"/>
  <c r="BL18" i="25"/>
  <c r="DB21" i="19"/>
  <c r="BL13" i="25"/>
  <c r="DB17" i="19"/>
  <c r="BL29" i="25"/>
  <c r="DB32" i="19"/>
  <c r="BL27" i="25"/>
  <c r="DB30" i="19"/>
  <c r="BL24" i="25"/>
  <c r="DB27" i="19"/>
  <c r="DB12"/>
  <c r="BL8" i="25"/>
  <c r="V10" i="21"/>
  <c r="CK12" i="19"/>
  <c r="M269" i="23"/>
  <c r="M2043" i="22"/>
  <c r="M1169" i="23"/>
  <c r="M2537" i="22"/>
  <c r="M1061" i="23"/>
  <c r="M306"/>
  <c r="M1828" i="22"/>
  <c r="M692"/>
  <c r="M736" i="23"/>
  <c r="M1856"/>
  <c r="M1924"/>
  <c r="M1493"/>
  <c r="M2541" i="22"/>
  <c r="M2682"/>
  <c r="M2934" i="23"/>
  <c r="M18"/>
  <c r="M410" i="22"/>
  <c r="M3143"/>
  <c r="M621"/>
  <c r="M2286" i="23"/>
  <c r="M1673"/>
  <c r="M1927"/>
  <c r="M1473" i="22"/>
  <c r="M267"/>
  <c r="M2177" i="23"/>
  <c r="M1854"/>
  <c r="M407" i="22"/>
  <c r="M3472" i="23"/>
  <c r="M2858" i="22"/>
  <c r="M1155"/>
  <c r="M2327"/>
  <c r="M3321"/>
  <c r="M1972"/>
  <c r="M2256"/>
  <c r="M374"/>
  <c r="M1476"/>
  <c r="M1997" i="23"/>
  <c r="M17"/>
  <c r="M693" i="22"/>
  <c r="BP111" i="25"/>
  <c r="E13" s="1"/>
  <c r="CQ111"/>
  <c r="AJ13" s="1"/>
  <c r="AL9" i="15"/>
  <c r="AK7" i="19" s="1"/>
  <c r="AI7"/>
  <c r="M1026" i="23"/>
  <c r="M1171"/>
  <c r="M1855"/>
  <c r="M1711"/>
  <c r="M740"/>
  <c r="M2610" i="22"/>
  <c r="AZ8" i="19"/>
  <c r="BC10" i="15"/>
  <c r="BB8" i="19" s="1"/>
  <c r="AZ11"/>
  <c r="BC13" i="15"/>
  <c r="BB11" i="19" s="1"/>
  <c r="BC11" i="15"/>
  <c r="BB9" i="19" s="1"/>
  <c r="AZ9"/>
  <c r="AZ7"/>
  <c r="BC9" i="15"/>
  <c r="BB7" i="19" s="1"/>
  <c r="FF9" i="15"/>
  <c r="FE7" i="19" s="1"/>
  <c r="FD7"/>
  <c r="M3295" i="23"/>
  <c r="M2217" i="22"/>
  <c r="M2898" i="23"/>
  <c r="M3150"/>
  <c r="M3319" i="22"/>
  <c r="M2358" i="23"/>
  <c r="M2360"/>
  <c r="M3424" i="22"/>
  <c r="M232" i="23"/>
  <c r="M3077"/>
  <c r="M1545" i="22"/>
  <c r="M162" i="23"/>
  <c r="M2285"/>
  <c r="M2069"/>
  <c r="M3330"/>
  <c r="M2221" i="22"/>
  <c r="M523" i="23"/>
  <c r="M588" i="22"/>
  <c r="M1674" i="23"/>
  <c r="M798" i="22"/>
  <c r="M918" i="23"/>
  <c r="M1172"/>
  <c r="M266" i="22"/>
  <c r="M2967"/>
  <c r="M2432" i="23"/>
  <c r="M1675"/>
  <c r="M1829" i="22"/>
  <c r="M339"/>
  <c r="FQ9" i="15"/>
  <c r="M3320" i="22"/>
  <c r="M2287" i="23"/>
  <c r="M3116"/>
  <c r="M2824" i="22"/>
  <c r="CG111" i="25"/>
  <c r="Y13" s="1"/>
  <c r="BU111"/>
  <c r="K13" s="1"/>
  <c r="CO111"/>
  <c r="AH13" s="1"/>
  <c r="DH110"/>
  <c r="BV111"/>
  <c r="L13" s="1"/>
  <c r="DF110"/>
  <c r="CH111"/>
  <c r="Z13" s="1"/>
  <c r="BX111"/>
  <c r="N13" s="1"/>
  <c r="CB111"/>
  <c r="S13" s="1"/>
  <c r="BO111"/>
  <c r="D13" s="1"/>
  <c r="DE110"/>
  <c r="CA111"/>
  <c r="R13" s="1"/>
  <c r="CM111"/>
  <c r="AF13" s="1"/>
  <c r="CE111"/>
  <c r="V13" s="1"/>
  <c r="DI110"/>
  <c r="CK111"/>
  <c r="AC13" s="1"/>
  <c r="BS111"/>
  <c r="H13" s="1"/>
  <c r="BW111"/>
  <c r="M13" s="1"/>
  <c r="M3508" i="23"/>
  <c r="M1295" i="22"/>
  <c r="M3332" i="23"/>
  <c r="M3401"/>
  <c r="M3079"/>
  <c r="M1315"/>
  <c r="M2540" i="22"/>
  <c r="M955" i="23"/>
  <c r="M1188" i="22"/>
  <c r="M1853" i="23"/>
  <c r="M2682"/>
  <c r="M2826"/>
  <c r="M2965" i="22"/>
  <c r="M808" i="23"/>
  <c r="M2792"/>
  <c r="M2645" i="22"/>
  <c r="BT8" i="19"/>
  <c r="M956" i="23"/>
  <c r="M2754"/>
  <c r="M2790"/>
  <c r="M2359"/>
  <c r="M380"/>
  <c r="M3141" i="22"/>
  <c r="M1384" i="23"/>
  <c r="M3144" i="22"/>
  <c r="M2500" i="23"/>
  <c r="M2321"/>
  <c r="M3548"/>
  <c r="M3463" i="22"/>
  <c r="M3213"/>
  <c r="M2646" i="23"/>
  <c r="M411" i="22"/>
  <c r="M2931"/>
  <c r="M3249"/>
  <c r="M3402" i="23"/>
  <c r="M1960"/>
  <c r="M1153" i="22"/>
  <c r="M1278" i="23"/>
  <c r="M2612" i="22"/>
  <c r="M485" i="23"/>
  <c r="M665"/>
  <c r="M337" i="22"/>
  <c r="M1601" i="23"/>
  <c r="M738"/>
  <c r="BV110" i="19"/>
  <c r="BE110"/>
  <c r="Y110"/>
  <c r="AN110"/>
  <c r="DX110"/>
  <c r="FL109"/>
  <c r="FN109" s="1"/>
  <c r="K110"/>
  <c r="AH8"/>
  <c r="HK10" i="15"/>
  <c r="M3044" i="23"/>
  <c r="M1313"/>
  <c r="M2863"/>
  <c r="M2220" i="22"/>
  <c r="M809" i="23"/>
  <c r="M622" i="22"/>
  <c r="M2218"/>
  <c r="M377" i="23"/>
  <c r="M2864"/>
  <c r="M1543" i="22"/>
  <c r="M3357"/>
  <c r="M1314" i="23"/>
  <c r="M2963" i="22"/>
  <c r="M630" i="23"/>
  <c r="M3078"/>
  <c r="M1792" i="22"/>
  <c r="M308" i="23"/>
  <c r="M2328" i="22"/>
  <c r="M872"/>
  <c r="M375"/>
  <c r="M3186" i="23"/>
  <c r="M2502" i="22"/>
  <c r="M2755" i="23"/>
  <c r="M1652" i="22"/>
  <c r="M1928" i="23"/>
  <c r="M522"/>
  <c r="M953"/>
  <c r="M1224" i="22"/>
  <c r="M3000"/>
  <c r="M2292"/>
  <c r="M1494" i="23"/>
  <c r="M1971" i="22"/>
  <c r="M811" i="23"/>
  <c r="M1014" i="22"/>
  <c r="M1863"/>
  <c r="M2539"/>
  <c r="M1780" i="23"/>
  <c r="M2008" i="22"/>
  <c r="M524" i="23"/>
  <c r="M2005" i="22"/>
  <c r="M1472"/>
  <c r="M53"/>
  <c r="AL10" i="15"/>
  <c r="AK8" i="19" s="1"/>
  <c r="M2284" i="23"/>
  <c r="M1439" i="22"/>
  <c r="M2900" i="23"/>
  <c r="M1024"/>
  <c r="M2862"/>
  <c r="M1653" i="22"/>
  <c r="M695"/>
  <c r="M128" i="23"/>
  <c r="M1387"/>
  <c r="M1316"/>
  <c r="M1458"/>
  <c r="M269" i="22"/>
  <c r="M3002"/>
  <c r="M1820" i="23"/>
  <c r="M3495" i="22"/>
  <c r="M1746" i="23"/>
  <c r="M1962"/>
  <c r="M2214"/>
  <c r="M340" i="22"/>
  <c r="M587"/>
  <c r="M271" i="23"/>
  <c r="M729" i="22"/>
  <c r="M2033" i="23"/>
  <c r="M3008"/>
  <c r="M1890"/>
  <c r="M516" i="22"/>
  <c r="M1297"/>
  <c r="M521" i="23"/>
  <c r="M3080"/>
  <c r="M2465"/>
  <c r="M835" i="22"/>
  <c r="T37" i="19"/>
  <c r="FQ39" i="15"/>
  <c r="T40" i="19"/>
  <c r="FQ42" i="15"/>
  <c r="T22" i="19"/>
  <c r="FQ24" i="15"/>
  <c r="T35" i="19"/>
  <c r="FQ37" i="15"/>
  <c r="T61" i="19"/>
  <c r="FQ63" i="15"/>
  <c r="T65" i="19"/>
  <c r="FQ67" i="15"/>
  <c r="T51" i="19"/>
  <c r="FQ53" i="15"/>
  <c r="FP51" i="19" s="1"/>
  <c r="T94"/>
  <c r="FQ96" i="15"/>
  <c r="T85" i="19"/>
  <c r="FQ87" i="15"/>
  <c r="FP85" i="19" s="1"/>
  <c r="T92"/>
  <c r="FQ94" i="15"/>
  <c r="T33" i="19"/>
  <c r="FQ35" i="15"/>
  <c r="T70" i="19"/>
  <c r="FQ72" i="15"/>
  <c r="T45" i="19"/>
  <c r="FQ47" i="15"/>
  <c r="FP45" i="19" s="1"/>
  <c r="T72"/>
  <c r="FQ74" i="15"/>
  <c r="T14" i="19"/>
  <c r="FQ16" i="15"/>
  <c r="T52" i="19"/>
  <c r="FQ54" i="15"/>
  <c r="T87" i="19"/>
  <c r="FQ89" i="15"/>
  <c r="T28" i="19"/>
  <c r="FQ30" i="15"/>
  <c r="T79" i="19"/>
  <c r="FQ81" i="15"/>
  <c r="FP79" i="19" s="1"/>
  <c r="T96"/>
  <c r="FQ98" i="15"/>
  <c r="T32" i="19"/>
  <c r="FQ34" i="15"/>
  <c r="T73" i="19"/>
  <c r="FQ75" i="15"/>
  <c r="FQ12"/>
  <c r="T46" i="19"/>
  <c r="FQ48" i="15"/>
  <c r="T12" i="19"/>
  <c r="FQ14" i="15"/>
  <c r="T29" i="19"/>
  <c r="FQ31" i="15"/>
  <c r="T56" i="19"/>
  <c r="FQ58" i="15"/>
  <c r="T13" i="19"/>
  <c r="FQ15" i="15"/>
  <c r="T47" i="19"/>
  <c r="FQ49" i="15"/>
  <c r="T93" i="19"/>
  <c r="FQ95" i="15"/>
  <c r="FQ10"/>
  <c r="T8" i="19"/>
  <c r="T80"/>
  <c r="FQ82" i="15"/>
  <c r="T43" i="19"/>
  <c r="FQ45" i="15"/>
  <c r="T81" i="19"/>
  <c r="FQ83" i="15"/>
  <c r="T105" i="19"/>
  <c r="FQ107" i="15"/>
  <c r="T20" i="19"/>
  <c r="FQ22" i="15"/>
  <c r="T34" i="19"/>
  <c r="FQ36" i="15"/>
  <c r="T69" i="19"/>
  <c r="FQ71" i="15"/>
  <c r="T84" i="19"/>
  <c r="FQ86" i="15"/>
  <c r="T71" i="19"/>
  <c r="FQ73" i="15"/>
  <c r="T48" i="19"/>
  <c r="FQ50" i="15"/>
  <c r="T39" i="19"/>
  <c r="FQ41" i="15"/>
  <c r="T99" i="19"/>
  <c r="FQ101" i="15"/>
  <c r="T27" i="19"/>
  <c r="FQ29" i="15"/>
  <c r="T106" i="19"/>
  <c r="FQ108" i="15"/>
  <c r="T44" i="19"/>
  <c r="FQ46" i="15"/>
  <c r="T83" i="19"/>
  <c r="FQ85" i="15"/>
  <c r="FQ13"/>
  <c r="T24" i="19"/>
  <c r="FQ26" i="15"/>
  <c r="T100" i="19"/>
  <c r="FQ102" i="15"/>
  <c r="FP100" i="19" s="1"/>
  <c r="T26"/>
  <c r="FQ28" i="15"/>
  <c r="T50" i="19"/>
  <c r="FQ52" i="15"/>
  <c r="FP50" i="19" s="1"/>
  <c r="T15"/>
  <c r="FQ17" i="15"/>
  <c r="T30" i="19"/>
  <c r="FQ32" i="15"/>
  <c r="T77" i="19"/>
  <c r="FQ79" i="15"/>
  <c r="T88" i="19"/>
  <c r="FQ90" i="15"/>
  <c r="FP88" i="19" s="1"/>
  <c r="T74"/>
  <c r="FQ76" i="15"/>
  <c r="T38" i="19"/>
  <c r="FQ40" i="15"/>
  <c r="T78" i="19"/>
  <c r="FQ80" i="15"/>
  <c r="T25" i="19"/>
  <c r="FQ27" i="15"/>
  <c r="T36" i="19"/>
  <c r="FQ38" i="15"/>
  <c r="T82" i="19"/>
  <c r="FQ84" i="15"/>
  <c r="FP82" i="19" s="1"/>
  <c r="T98"/>
  <c r="FQ100" i="15"/>
  <c r="T102" i="19"/>
  <c r="FQ104" i="15"/>
  <c r="FP102" i="19" s="1"/>
  <c r="T58"/>
  <c r="FQ60" i="15"/>
  <c r="T62" i="19"/>
  <c r="FQ64" i="15"/>
  <c r="FP62" i="19" s="1"/>
  <c r="T66"/>
  <c r="FQ68" i="15"/>
  <c r="FP66" i="19" s="1"/>
  <c r="T41"/>
  <c r="FQ43" i="15"/>
  <c r="FP41" i="19" s="1"/>
  <c r="T16"/>
  <c r="FQ18" i="15"/>
  <c r="T68" i="19"/>
  <c r="FQ70" i="15"/>
  <c r="FP68" i="19" s="1"/>
  <c r="T101"/>
  <c r="FQ103" i="15"/>
  <c r="T89" i="19"/>
  <c r="FQ91" i="15"/>
  <c r="FP89" i="19" s="1"/>
  <c r="T95"/>
  <c r="FQ97" i="15"/>
  <c r="T55" i="19"/>
  <c r="FQ57" i="15"/>
  <c r="FP55" i="19" s="1"/>
  <c r="T53"/>
  <c r="FQ55" i="15"/>
  <c r="T57" i="19"/>
  <c r="FQ59" i="15"/>
  <c r="T103" i="19"/>
  <c r="FQ105" i="15"/>
  <c r="T97" i="19"/>
  <c r="FQ99" i="15"/>
  <c r="T60" i="19"/>
  <c r="FQ62" i="15"/>
  <c r="T63" i="19"/>
  <c r="FQ65" i="15"/>
  <c r="FP63" i="19" s="1"/>
  <c r="T42"/>
  <c r="FQ44" i="15"/>
  <c r="T91" i="19"/>
  <c r="FQ93" i="15"/>
  <c r="T18" i="19"/>
  <c r="FQ20" i="15"/>
  <c r="T49" i="19"/>
  <c r="FQ51" i="15"/>
  <c r="FP49" i="19" s="1"/>
  <c r="T31"/>
  <c r="FQ33" i="15"/>
  <c r="T23" i="19"/>
  <c r="FQ25" i="15"/>
  <c r="T64" i="19"/>
  <c r="FQ66" i="15"/>
  <c r="T19" i="19"/>
  <c r="FQ21" i="15"/>
  <c r="T54" i="19"/>
  <c r="FQ56" i="15"/>
  <c r="T75" i="19"/>
  <c r="FQ77" i="15"/>
  <c r="FP75" i="19" s="1"/>
  <c r="T86"/>
  <c r="FQ88" i="15"/>
  <c r="T90" i="19"/>
  <c r="FQ92" i="15"/>
  <c r="FP90" i="19" s="1"/>
  <c r="T59"/>
  <c r="FQ61" i="15"/>
  <c r="T67" i="19"/>
  <c r="FQ69" i="15"/>
  <c r="T17" i="19"/>
  <c r="FQ19" i="15"/>
  <c r="T21" i="19"/>
  <c r="FQ23" i="15"/>
  <c r="T76" i="19"/>
  <c r="FQ78" i="15"/>
  <c r="HJ26"/>
  <c r="HQ26" s="1"/>
  <c r="FP26" s="1"/>
  <c r="FQ11"/>
  <c r="N90" i="22"/>
  <c r="N91" i="23"/>
  <c r="M585" i="22"/>
  <c r="M1062" i="23"/>
  <c r="M1242"/>
  <c r="M3007"/>
  <c r="M234"/>
  <c r="M553" i="22"/>
  <c r="M1649"/>
  <c r="M1827"/>
  <c r="M2144" i="23"/>
  <c r="M2430"/>
  <c r="M3580"/>
  <c r="M2357"/>
  <c r="L10" i="21"/>
  <c r="M797" i="22"/>
  <c r="M2034" i="23"/>
  <c r="M2007" i="22"/>
  <c r="M2431" i="23"/>
  <c r="M584" i="22"/>
  <c r="M126"/>
  <c r="M3076" i="23"/>
  <c r="M2111" i="22"/>
  <c r="M1529" i="23"/>
  <c r="M301" i="22"/>
  <c r="M1676" i="23"/>
  <c r="M906" i="22"/>
  <c r="M739" i="23"/>
  <c r="M810"/>
  <c r="M1925"/>
  <c r="M2936"/>
  <c r="M2434" i="22"/>
  <c r="M2930"/>
  <c r="M89"/>
  <c r="M1013"/>
  <c r="M3070"/>
  <c r="M2789"/>
  <c r="M2324" i="23"/>
  <c r="M2180"/>
  <c r="M3404"/>
  <c r="M3318" i="22"/>
  <c r="M2933" i="23"/>
  <c r="M1651" i="22"/>
  <c r="M1474"/>
  <c r="M2683"/>
  <c r="M3292" i="23"/>
  <c r="M1782"/>
  <c r="M1565"/>
  <c r="M2644"/>
  <c r="M1579" i="22"/>
  <c r="M2647"/>
  <c r="M3006" i="23"/>
  <c r="M2147" i="22"/>
  <c r="M1405"/>
  <c r="M2823"/>
  <c r="M2861" i="23"/>
  <c r="M88" i="22"/>
  <c r="M1421" i="23"/>
  <c r="M558"/>
  <c r="M905" i="22"/>
  <c r="M2399"/>
  <c r="M1650"/>
  <c r="M1349" i="23"/>
  <c r="M2929" i="22"/>
  <c r="M1745" i="23"/>
  <c r="M2044" i="22"/>
  <c r="M2681"/>
  <c r="M1279" i="23"/>
  <c r="M629"/>
  <c r="M870" i="22"/>
  <c r="M3535"/>
  <c r="M3544" i="23"/>
  <c r="M304"/>
  <c r="M1365" i="22"/>
  <c r="M2860" i="23"/>
  <c r="M3151"/>
  <c r="M197"/>
  <c r="M952"/>
  <c r="M1437" i="22"/>
  <c r="M1791"/>
  <c r="M2827" i="23"/>
  <c r="M3364"/>
  <c r="M1440" i="22"/>
  <c r="M2609"/>
  <c r="M2502" i="23"/>
  <c r="M764" i="22"/>
  <c r="M1531" i="23"/>
  <c r="M1602"/>
  <c r="M2149" i="22"/>
  <c r="M235" i="23"/>
  <c r="M3510"/>
  <c r="M1206"/>
  <c r="M2719"/>
  <c r="M552" i="22"/>
  <c r="M1277" i="23"/>
  <c r="M124"/>
  <c r="M2828"/>
  <c r="M659" i="22"/>
  <c r="M444"/>
  <c r="M620"/>
  <c r="M3496"/>
  <c r="M2537" i="23"/>
  <c r="M1865" i="22"/>
  <c r="M2216" i="23"/>
  <c r="M304" i="22"/>
  <c r="M1350" i="23"/>
  <c r="M3322" i="22"/>
  <c r="M199" i="23"/>
  <c r="M2684"/>
  <c r="M3036" i="22"/>
  <c r="M2894"/>
  <c r="M3436" i="23"/>
  <c r="M623" i="22"/>
  <c r="M127"/>
  <c r="M1244" i="23"/>
  <c r="M3499" i="22"/>
  <c r="M2611"/>
  <c r="M3547" i="23"/>
  <c r="M3390" i="22"/>
  <c r="M1831"/>
  <c r="M2142" i="23"/>
  <c r="M1025"/>
  <c r="M3498" i="22"/>
  <c r="M3212"/>
  <c r="M2716"/>
  <c r="M920" i="23"/>
  <c r="M2178"/>
  <c r="M2361" i="22"/>
  <c r="M2257"/>
  <c r="M413" i="23"/>
  <c r="M200"/>
  <c r="M3331"/>
  <c r="M52"/>
  <c r="M300" i="22"/>
  <c r="M2753" i="23"/>
  <c r="M3428" i="22"/>
  <c r="M1098" i="23"/>
  <c r="M2720"/>
  <c r="M1460"/>
  <c r="M124" i="22"/>
  <c r="M2113"/>
  <c r="M127" i="23"/>
  <c r="M3222"/>
  <c r="M2219" i="22"/>
  <c r="M3461"/>
  <c r="M2935" i="23"/>
  <c r="M3511"/>
  <c r="M125"/>
  <c r="M1191" i="22"/>
  <c r="M3179"/>
  <c r="M2999"/>
  <c r="M904"/>
  <c r="M2786"/>
  <c r="M3427"/>
  <c r="M520" i="23"/>
  <c r="M2573" i="22"/>
  <c r="M1208" i="23"/>
  <c r="M2971"/>
  <c r="M1970" i="22"/>
  <c r="M1135" i="23"/>
  <c r="M730" i="22"/>
  <c r="M3285"/>
  <c r="M1207" i="23"/>
  <c r="M2608" i="22"/>
  <c r="M1852" i="23"/>
  <c r="M2356"/>
  <c r="M1168"/>
  <c r="M3107" i="22"/>
  <c r="M3185" i="23"/>
  <c r="M3005"/>
  <c r="M3437"/>
  <c r="M2897"/>
  <c r="M2788" i="22"/>
  <c r="M3426"/>
  <c r="M514"/>
  <c r="M2143" i="23"/>
  <c r="M884"/>
  <c r="M1723" i="22"/>
  <c r="M2928"/>
  <c r="M1152"/>
  <c r="M2966"/>
  <c r="M2860"/>
  <c r="M2141" i="23"/>
  <c r="M2468"/>
  <c r="M1818"/>
  <c r="M2398" i="22"/>
  <c r="M480"/>
  <c r="M2396" i="23"/>
  <c r="M2148" i="22"/>
  <c r="M2932" i="23"/>
  <c r="M1240"/>
  <c r="M2927" i="22"/>
  <c r="M3464"/>
  <c r="M668" i="23"/>
  <c r="M2041" i="22"/>
  <c r="M2070" i="23"/>
  <c r="M123" i="22"/>
  <c r="M1889" i="23"/>
  <c r="M624" i="22"/>
  <c r="M2288"/>
  <c r="M305" i="23"/>
  <c r="M1687" i="22"/>
  <c r="M3425"/>
  <c r="M1566" i="23"/>
  <c r="M3440"/>
  <c r="M2679" i="22"/>
  <c r="M954" i="23"/>
  <c r="M3546"/>
  <c r="M1280"/>
  <c r="M989"/>
  <c r="M1011" i="22"/>
  <c r="M1672" i="23"/>
  <c r="M3389" i="22"/>
  <c r="M158"/>
  <c r="M1388" i="23"/>
  <c r="M1456"/>
  <c r="M1709"/>
  <c r="M907" i="22"/>
  <c r="M765"/>
  <c r="M517"/>
  <c r="M233" i="23"/>
  <c r="M2428"/>
  <c r="M1351"/>
  <c r="M3112"/>
  <c r="M3040"/>
  <c r="M1926"/>
  <c r="M2575" i="22"/>
  <c r="M1436"/>
  <c r="M515"/>
  <c r="M917" i="23"/>
  <c r="M2718"/>
  <c r="M869" i="22"/>
  <c r="M2213" i="23"/>
  <c r="M990"/>
  <c r="M3460" i="22"/>
  <c r="M882" i="23"/>
  <c r="M236"/>
  <c r="M1386"/>
  <c r="M1243"/>
  <c r="M126"/>
  <c r="M3224"/>
  <c r="M2000"/>
  <c r="M409" i="22"/>
  <c r="M52"/>
  <c r="M1192"/>
  <c r="M2215" i="23"/>
  <c r="M2433" i="22"/>
  <c r="M408"/>
  <c r="M2612" i="23"/>
  <c r="M2114" i="22"/>
  <c r="M229"/>
  <c r="M3148" i="23"/>
  <c r="M2212"/>
  <c r="M3004"/>
  <c r="M3462" i="22"/>
  <c r="M1496" i="23"/>
  <c r="M1760" i="22"/>
  <c r="M3187" i="23"/>
  <c r="M1083" i="22"/>
  <c r="M836"/>
  <c r="M737" i="23"/>
  <c r="M125" i="22"/>
  <c r="M2647" i="23"/>
  <c r="M1423"/>
  <c r="M2248"/>
  <c r="M1784"/>
  <c r="M1580" i="22"/>
  <c r="M586"/>
  <c r="M1747" i="23"/>
  <c r="M1403" i="22"/>
  <c r="M2683" i="23"/>
  <c r="M1568"/>
  <c r="M2040" i="22"/>
  <c r="M2717" i="23"/>
  <c r="M2362" i="22"/>
  <c r="M2644"/>
  <c r="M881" i="23"/>
  <c r="M1366" i="22"/>
  <c r="M594" i="23"/>
  <c r="M1759" i="22"/>
  <c r="M1744" i="23"/>
  <c r="M3223"/>
  <c r="M1189" i="22"/>
  <c r="M450" i="23"/>
  <c r="M977" i="22"/>
  <c r="M1459" i="23"/>
  <c r="M1134"/>
  <c r="M1118" i="22"/>
  <c r="M3475" i="23"/>
  <c r="M2756"/>
  <c r="M773"/>
  <c r="M1084" i="22"/>
  <c r="M551"/>
  <c r="M3106"/>
  <c r="M54"/>
  <c r="M1012"/>
  <c r="M2717"/>
  <c r="M1686"/>
  <c r="M2539" i="23"/>
  <c r="M2251"/>
  <c r="M2899"/>
  <c r="M197" i="22"/>
  <c r="M2249" i="23"/>
  <c r="M88"/>
  <c r="M160"/>
  <c r="M3221"/>
  <c r="M2078" i="22"/>
  <c r="M1260"/>
  <c r="M1582"/>
  <c r="M694"/>
  <c r="M2466" i="23"/>
  <c r="M1964"/>
  <c r="M3286" i="22"/>
  <c r="M340" i="23"/>
  <c r="M1081" i="22"/>
  <c r="M160"/>
  <c r="M1547"/>
  <c r="M3043" i="23"/>
  <c r="M1936" i="22"/>
  <c r="M2791" i="23"/>
  <c r="M3583"/>
  <c r="M3497" i="22"/>
  <c r="M3073"/>
  <c r="M2576" i="23"/>
  <c r="M2787" i="22"/>
  <c r="M801"/>
  <c r="M1710" i="23"/>
  <c r="M2576" i="22"/>
  <c r="M845" i="23"/>
  <c r="M1544" i="22"/>
  <c r="M631" i="23"/>
  <c r="M1783"/>
  <c r="M3512"/>
  <c r="M3474"/>
  <c r="M2466" i="22"/>
  <c r="M2643"/>
  <c r="M3247"/>
  <c r="M2325"/>
  <c r="M1637" i="23"/>
  <c r="M2646" i="22"/>
  <c r="M1190"/>
  <c r="M799"/>
  <c r="M303"/>
  <c r="M880" i="23"/>
  <c r="M1781"/>
  <c r="M774"/>
  <c r="M2429"/>
  <c r="M908" i="22"/>
  <c r="M196"/>
  <c r="M1603" i="23"/>
  <c r="M871" i="22"/>
  <c r="M2395"/>
  <c r="M268" i="23"/>
  <c r="M776"/>
  <c r="M1064"/>
  <c r="M442" i="22"/>
  <c r="M2320" i="23"/>
  <c r="M90"/>
  <c r="M2036"/>
  <c r="M2397" i="22"/>
  <c r="M2859"/>
  <c r="M1063" i="23"/>
  <c r="M1639"/>
  <c r="M1722" i="22"/>
  <c r="M1259"/>
  <c r="M3105"/>
  <c r="M664" i="23"/>
  <c r="M3545"/>
  <c r="M1156" i="22"/>
  <c r="M3439" i="23"/>
  <c r="M3584"/>
  <c r="M2503"/>
  <c r="M338" i="22"/>
  <c r="M3042" i="23"/>
  <c r="M1404" i="22"/>
  <c r="M2071" i="23"/>
  <c r="M232" i="22"/>
  <c r="M3152" i="23"/>
  <c r="M3533" i="22"/>
  <c r="M161" i="23"/>
  <c r="M2610"/>
  <c r="M3001" i="22"/>
  <c r="M2821"/>
  <c r="M451" i="23"/>
  <c r="M1170"/>
  <c r="M837" i="22"/>
  <c r="M2972" i="23"/>
  <c r="M2857" i="22"/>
  <c r="M481"/>
  <c r="M2394" i="23"/>
  <c r="M1495"/>
  <c r="M3293"/>
  <c r="M3041"/>
  <c r="M486"/>
  <c r="M1369" i="22"/>
  <c r="M2291"/>
  <c r="M1999" i="23"/>
  <c r="M3251" i="22"/>
  <c r="M443"/>
  <c r="M2751"/>
  <c r="M766"/>
  <c r="M2035" i="23"/>
  <c r="M1507" i="22"/>
  <c r="M976"/>
  <c r="M1333"/>
  <c r="M2611" i="23"/>
  <c r="M2112" i="22"/>
  <c r="M3177"/>
  <c r="M2538" i="23"/>
  <c r="M1532"/>
  <c r="M1935" i="22"/>
  <c r="M3294" i="23"/>
  <c r="M1367" i="22"/>
  <c r="M1934"/>
  <c r="M1757"/>
  <c r="M3215"/>
  <c r="M1888" i="23"/>
  <c r="M1689" i="22"/>
  <c r="M488" i="23"/>
  <c r="M1121" i="22"/>
  <c r="M655"/>
  <c r="M1511"/>
  <c r="M942"/>
  <c r="M3532"/>
  <c r="M2150"/>
  <c r="M87"/>
  <c r="M2788" i="23"/>
  <c r="M3365"/>
  <c r="M2645"/>
  <c r="M2504"/>
  <c r="M445" i="22"/>
  <c r="M596" i="23"/>
  <c r="M1963"/>
  <c r="M2360" i="22"/>
  <c r="M513"/>
  <c r="M1096" i="23"/>
  <c r="M2042" i="22"/>
  <c r="M2715"/>
  <c r="M557" i="23"/>
  <c r="M2363" i="22"/>
  <c r="M2079"/>
  <c r="M727"/>
  <c r="M1578"/>
  <c r="M701" i="23"/>
  <c r="M2252"/>
  <c r="M1438" i="22"/>
  <c r="M1154"/>
  <c r="M691"/>
  <c r="M2140" i="23"/>
  <c r="M3581"/>
  <c r="M2501"/>
  <c r="M195" i="22"/>
  <c r="M3366" i="23"/>
  <c r="M3582"/>
  <c r="M1758" i="22"/>
  <c r="M2289"/>
  <c r="GW9" i="15"/>
  <c r="K414" i="22"/>
  <c r="K419" i="23"/>
  <c r="K348"/>
  <c r="K344" i="22"/>
  <c r="K2436" i="23"/>
  <c r="K2403" i="22"/>
  <c r="K3184"/>
  <c r="K3228" i="23"/>
  <c r="K3255" i="22"/>
  <c r="K3300" i="23"/>
  <c r="K379" i="22"/>
  <c r="K384" i="23"/>
  <c r="K2083" i="22"/>
  <c r="K2112" i="23"/>
  <c r="K663" i="22"/>
  <c r="K672" i="23"/>
  <c r="K2332" i="22"/>
  <c r="K2364" i="23"/>
  <c r="K3588"/>
  <c r="K3539" i="22"/>
  <c r="K983"/>
  <c r="K996" i="23"/>
  <c r="K628" i="22"/>
  <c r="K636" i="23"/>
  <c r="K2864" i="22"/>
  <c r="K2904" i="23"/>
  <c r="K1231" i="22"/>
  <c r="K1248" i="23"/>
  <c r="K2687" i="22"/>
  <c r="K2724" i="23"/>
  <c r="K3120"/>
  <c r="K3077" i="22"/>
  <c r="K3444" i="23"/>
  <c r="K3397" i="22"/>
  <c r="K527" i="23"/>
  <c r="K520" i="22"/>
  <c r="K1572" i="23"/>
  <c r="K1551" i="22"/>
  <c r="K1788" i="23"/>
  <c r="K1764" i="22"/>
  <c r="K1824" i="23"/>
  <c r="K1799" i="22"/>
  <c r="K3361"/>
  <c r="K3408" i="23"/>
  <c r="K1140"/>
  <c r="K1125" i="22"/>
  <c r="K2328" i="23"/>
  <c r="K2296" i="22"/>
  <c r="K1054"/>
  <c r="K1068" i="23"/>
  <c r="K2076"/>
  <c r="K2048" i="22"/>
  <c r="K3156" i="23"/>
  <c r="K3113" i="22"/>
  <c r="K1680" i="23"/>
  <c r="K1657" i="22"/>
  <c r="K3290"/>
  <c r="K3336" i="23"/>
  <c r="K3552"/>
  <c r="K3503" i="22"/>
  <c r="K2004" i="23"/>
  <c r="K1977" i="22"/>
  <c r="K734"/>
  <c r="K744" i="23"/>
  <c r="K3372"/>
  <c r="K3326" i="22"/>
  <c r="K307"/>
  <c r="K311" i="23"/>
  <c r="K167"/>
  <c r="K165" i="22"/>
  <c r="K1860" i="23"/>
  <c r="K1835" i="22"/>
  <c r="K456" i="23"/>
  <c r="K450" i="22"/>
  <c r="K2225"/>
  <c r="K2256" i="23"/>
  <c r="K3468" i="22"/>
  <c r="K3516" i="23"/>
  <c r="K1212"/>
  <c r="K1196" i="22"/>
  <c r="K1018"/>
  <c r="K1032" i="23"/>
  <c r="K1586" i="22"/>
  <c r="K1608" i="23"/>
  <c r="K3006" i="22"/>
  <c r="K3048" i="23"/>
  <c r="K273" i="22"/>
  <c r="K276" i="23"/>
  <c r="K2292"/>
  <c r="K2261" i="22"/>
  <c r="K2793"/>
  <c r="K2832" i="23"/>
  <c r="K237" i="22"/>
  <c r="K240" i="23"/>
  <c r="K2012" i="22"/>
  <c r="K2040" i="23"/>
  <c r="K2472"/>
  <c r="K2438" i="22"/>
  <c r="K3192" i="23"/>
  <c r="K3148" i="22"/>
  <c r="K203" i="23"/>
  <c r="K201" i="22"/>
  <c r="K132" i="23"/>
  <c r="K131" i="22"/>
  <c r="K2148" i="23"/>
  <c r="K2119" i="22"/>
  <c r="K2940" i="23"/>
  <c r="K2900" i="22"/>
  <c r="K3084" i="23"/>
  <c r="K3042" i="22"/>
  <c r="K96" i="23"/>
  <c r="K95" i="22"/>
  <c r="K1716" i="23"/>
  <c r="K1693" i="22"/>
  <c r="K1104" i="23"/>
  <c r="K1089" i="22"/>
  <c r="K1932" i="23"/>
  <c r="K1906" i="22"/>
  <c r="K3480" i="23"/>
  <c r="K3432" i="22"/>
  <c r="K486"/>
  <c r="K492" i="23"/>
  <c r="K600"/>
  <c r="K592" i="22"/>
  <c r="K2935"/>
  <c r="K2976" i="23"/>
  <c r="K1176"/>
  <c r="K1160" i="22"/>
  <c r="K1644" i="23"/>
  <c r="K1622" i="22"/>
  <c r="K2220" i="23"/>
  <c r="K2190" i="22"/>
  <c r="K3264" i="23"/>
  <c r="K3219" i="22"/>
  <c r="GO9" i="15"/>
  <c r="M1205" i="23"/>
  <c r="M595"/>
  <c r="M1721" i="22"/>
  <c r="M666" i="23"/>
  <c r="M2575"/>
  <c r="M1097"/>
  <c r="M448"/>
  <c r="M2430" i="22"/>
  <c r="M979"/>
  <c r="M1937"/>
  <c r="M1120"/>
  <c r="M800"/>
  <c r="M3108"/>
  <c r="M2004"/>
  <c r="M1530" i="23"/>
  <c r="M1688" i="22"/>
  <c r="M230"/>
  <c r="M2825"/>
  <c r="M3367" i="23"/>
  <c r="M1581" i="22"/>
  <c r="M2432"/>
  <c r="M3072"/>
  <c r="M1085"/>
  <c r="M3391"/>
  <c r="M449" i="23"/>
  <c r="M302" i="22"/>
  <c r="M3071"/>
  <c r="M231"/>
  <c r="M1261"/>
  <c r="M198"/>
  <c r="M2714"/>
  <c r="M268"/>
  <c r="M2254"/>
  <c r="CI111" i="25"/>
  <c r="AA13" s="1"/>
  <c r="DG110"/>
  <c r="M2068" i="23"/>
  <c r="M2789"/>
  <c r="M2825"/>
  <c r="M2431" i="22"/>
  <c r="M1457" i="23"/>
  <c r="M1748"/>
  <c r="M198"/>
  <c r="M726" i="22"/>
  <c r="M919" i="23"/>
  <c r="M1136"/>
  <c r="CC111" i="25"/>
  <c r="T13" s="1"/>
  <c r="M1830" i="22"/>
  <c r="M2716" i="23"/>
  <c r="M336" i="22"/>
  <c r="M3178"/>
  <c r="M1640" i="23"/>
  <c r="M656" i="22"/>
  <c r="M1864"/>
  <c r="M1615"/>
  <c r="M3256" i="23"/>
  <c r="M2470" i="22"/>
  <c r="M2467"/>
  <c r="M1262"/>
  <c r="M3211"/>
  <c r="M2609" i="23"/>
  <c r="M2970"/>
  <c r="GC14" i="15"/>
  <c r="GC41"/>
  <c r="GC29"/>
  <c r="GC37"/>
  <c r="GC13"/>
  <c r="GC21"/>
  <c r="GC12"/>
  <c r="GC11"/>
  <c r="GC45"/>
  <c r="GC33"/>
  <c r="GC25"/>
  <c r="GC18"/>
  <c r="GC17"/>
  <c r="GB106"/>
  <c r="BK101" i="25"/>
  <c r="N3464" i="22"/>
  <c r="N3512" i="23"/>
  <c r="BK31" i="25"/>
  <c r="GB36" i="15"/>
  <c r="N992" i="23"/>
  <c r="N979" i="22"/>
  <c r="BK63" i="25"/>
  <c r="GB68" i="15"/>
  <c r="N2115" i="22"/>
  <c r="N2144" i="23"/>
  <c r="BK95" i="25"/>
  <c r="GB100" i="15"/>
  <c r="N3296" i="23"/>
  <c r="N3251" i="22"/>
  <c r="BK30" i="25"/>
  <c r="GB35" i="15"/>
  <c r="N956" i="23"/>
  <c r="N943" i="22"/>
  <c r="BK62" i="25"/>
  <c r="GB67" i="15"/>
  <c r="N2108" i="23"/>
  <c r="N2079" i="22"/>
  <c r="N3260" i="23"/>
  <c r="BK94" i="25"/>
  <c r="GB99" i="15"/>
  <c r="N3215" i="22"/>
  <c r="BK33" i="25"/>
  <c r="GB38" i="15"/>
  <c r="N1050" i="22"/>
  <c r="N1064" i="23"/>
  <c r="BK65" i="25"/>
  <c r="GB70" i="15"/>
  <c r="N2186" i="22"/>
  <c r="N2216" i="23"/>
  <c r="GB102" i="15"/>
  <c r="BK97" i="25"/>
  <c r="N3322" i="22"/>
  <c r="N3368" i="23"/>
  <c r="BK24" i="25"/>
  <c r="N730" i="22"/>
  <c r="GB29" i="15"/>
  <c r="N740" i="23"/>
  <c r="GB61" i="15"/>
  <c r="BK56" i="25"/>
  <c r="N1866" i="22"/>
  <c r="N1892" i="23"/>
  <c r="GB93" i="15"/>
  <c r="BK88" i="25"/>
  <c r="N3002" i="22"/>
  <c r="N3044" i="23"/>
  <c r="M3368"/>
  <c r="BK10" i="25"/>
  <c r="GB16" i="15"/>
  <c r="N269" i="22"/>
  <c r="N272" i="23"/>
  <c r="BK43" i="25"/>
  <c r="GB48" i="15"/>
  <c r="N1424" i="23"/>
  <c r="N1405" i="22"/>
  <c r="BK75" i="25"/>
  <c r="GB80" i="15"/>
  <c r="N2541" i="22"/>
  <c r="N2576" i="23"/>
  <c r="BK9" i="25"/>
  <c r="GB15" i="15"/>
  <c r="N236" i="23"/>
  <c r="N233" i="22"/>
  <c r="BK42" i="25"/>
  <c r="GB47" i="15"/>
  <c r="N1388" i="23"/>
  <c r="N1369" i="22"/>
  <c r="BK74" i="25"/>
  <c r="GB79" i="15"/>
  <c r="N2505" i="22"/>
  <c r="N2540" i="23"/>
  <c r="BK12" i="25"/>
  <c r="N340" i="22"/>
  <c r="GB18" i="15"/>
  <c r="N344" i="23"/>
  <c r="BK45" i="25"/>
  <c r="GB50" i="15"/>
  <c r="N1476" i="22"/>
  <c r="N1496" i="23"/>
  <c r="BK77" i="25"/>
  <c r="GB82" i="15"/>
  <c r="N2612" i="22"/>
  <c r="N2648" i="23"/>
  <c r="GB108" i="15"/>
  <c r="BK103" i="25"/>
  <c r="N3584" i="23"/>
  <c r="N3535" i="22"/>
  <c r="BK36" i="25"/>
  <c r="GB41" i="15"/>
  <c r="N1156" i="22"/>
  <c r="N1172" i="23"/>
  <c r="BK68" i="25"/>
  <c r="GB73" i="15"/>
  <c r="N2324" i="23"/>
  <c r="N2292" i="22"/>
  <c r="BK100" i="25"/>
  <c r="GB105" i="15"/>
  <c r="N3428" i="22"/>
  <c r="N3476" i="23"/>
  <c r="BK23" i="25"/>
  <c r="N704" i="23"/>
  <c r="N695" i="22"/>
  <c r="GB28" i="15"/>
  <c r="BK55" i="25"/>
  <c r="N1856" i="23"/>
  <c r="N1831" i="22"/>
  <c r="GB60" i="15"/>
  <c r="GB92"/>
  <c r="BK87" i="25"/>
  <c r="N3008" i="23"/>
  <c r="N2967" i="22"/>
  <c r="BK22" i="25"/>
  <c r="GB27" i="15"/>
  <c r="N659" i="22"/>
  <c r="N668" i="23"/>
  <c r="BK54" i="25"/>
  <c r="GB59" i="15"/>
  <c r="N1795" i="22"/>
  <c r="N1820" i="23"/>
  <c r="GB91" i="15"/>
  <c r="BK86" i="25"/>
  <c r="N2931" i="22"/>
  <c r="N2972" i="23"/>
  <c r="BK25" i="25"/>
  <c r="GB30" i="15"/>
  <c r="N766" i="22"/>
  <c r="N776" i="23"/>
  <c r="BK57" i="25"/>
  <c r="GB62" i="15"/>
  <c r="N1928" i="23"/>
  <c r="N1902" i="22"/>
  <c r="N3080" i="23"/>
  <c r="GB94" i="15"/>
  <c r="BK89" i="25"/>
  <c r="N3038" i="22"/>
  <c r="BK16" i="25"/>
  <c r="GB21" i="15"/>
  <c r="N452" i="23"/>
  <c r="N446" i="22"/>
  <c r="BK48" i="25"/>
  <c r="GB53" i="15"/>
  <c r="N1582" i="22"/>
  <c r="N1604" i="23"/>
  <c r="BK80" i="25"/>
  <c r="GB85" i="15"/>
  <c r="N2756" i="23"/>
  <c r="N2718" i="22"/>
  <c r="BK19" i="25"/>
  <c r="GB24" i="15"/>
  <c r="N553" i="22"/>
  <c r="N560" i="23"/>
  <c r="BK51" i="25"/>
  <c r="N1712" i="23"/>
  <c r="GB56" i="15"/>
  <c r="N1689" i="22"/>
  <c r="BK83" i="25"/>
  <c r="GB88" i="15"/>
  <c r="N2864" i="23"/>
  <c r="N2825" i="22"/>
  <c r="BK18" i="25"/>
  <c r="N517" i="22"/>
  <c r="GB23" i="15"/>
  <c r="N524" i="23"/>
  <c r="BK50" i="25"/>
  <c r="GB55" i="15"/>
  <c r="N1653" i="22"/>
  <c r="N1676" i="23"/>
  <c r="BK82" i="25"/>
  <c r="GB87" i="15"/>
  <c r="N2789" i="22"/>
  <c r="N2828" i="23"/>
  <c r="BK21" i="25"/>
  <c r="N632" i="23"/>
  <c r="GB26" i="15"/>
  <c r="N624" i="22"/>
  <c r="GB58" i="15"/>
  <c r="BK53" i="25"/>
  <c r="N1760" i="22"/>
  <c r="N1784" i="23"/>
  <c r="BK85" i="25"/>
  <c r="GB90" i="15"/>
  <c r="N2936" i="23"/>
  <c r="N2896" i="22"/>
  <c r="BK11" i="25"/>
  <c r="GB17" i="15"/>
  <c r="N308" i="23"/>
  <c r="N304" i="22"/>
  <c r="BK44" i="25"/>
  <c r="N1460" i="23"/>
  <c r="GB49" i="15"/>
  <c r="N1440" i="22"/>
  <c r="BK76" i="25"/>
  <c r="GB81" i="15"/>
  <c r="N2612" i="23"/>
  <c r="N2576" i="22"/>
  <c r="BK14" i="25"/>
  <c r="N411" i="22"/>
  <c r="GB20" i="15"/>
  <c r="N416" i="23"/>
  <c r="BK47" i="25"/>
  <c r="GB52" i="15"/>
  <c r="N1547" i="22"/>
  <c r="N1568" i="23"/>
  <c r="BK79" i="25"/>
  <c r="GB84" i="15"/>
  <c r="N2683" i="22"/>
  <c r="N2720" i="23"/>
  <c r="BK13" i="25"/>
  <c r="GB19" i="15"/>
  <c r="N380" i="23"/>
  <c r="N375" i="22"/>
  <c r="BK46" i="25"/>
  <c r="GB51" i="15"/>
  <c r="N1532" i="23"/>
  <c r="N1511" i="22"/>
  <c r="BK78" i="25"/>
  <c r="GB83" i="15"/>
  <c r="N2684" i="23"/>
  <c r="N2647" i="22"/>
  <c r="BK17" i="25"/>
  <c r="GB22" i="15"/>
  <c r="N488" i="23"/>
  <c r="N482" i="22"/>
  <c r="BK49" i="25"/>
  <c r="GB54" i="15"/>
  <c r="N1640" i="23"/>
  <c r="N1618" i="22"/>
  <c r="GB86" i="15"/>
  <c r="BK81" i="25"/>
  <c r="N2792" i="23"/>
  <c r="N2754" i="22"/>
  <c r="BK7" i="25"/>
  <c r="CN7" s="1"/>
  <c r="CN107" s="1"/>
  <c r="GB13" i="15"/>
  <c r="N164" i="23"/>
  <c r="N162" i="22"/>
  <c r="BK40" i="25"/>
  <c r="GB45" i="15"/>
  <c r="N1298" i="22"/>
  <c r="N1316" i="23"/>
  <c r="GB77" i="15"/>
  <c r="BK72" i="25"/>
  <c r="N2434" i="22"/>
  <c r="N2468" i="23"/>
  <c r="BK27" i="25"/>
  <c r="GB32" i="15"/>
  <c r="N848" i="23"/>
  <c r="N837" i="22"/>
  <c r="BK59" i="25"/>
  <c r="GB64" i="15"/>
  <c r="N2000" i="23"/>
  <c r="N1973" i="22"/>
  <c r="BK91" i="25"/>
  <c r="GB96" i="15"/>
  <c r="N3109" i="22"/>
  <c r="N3152" i="23"/>
  <c r="BK26" i="25"/>
  <c r="GB31" i="15"/>
  <c r="N812" i="23"/>
  <c r="N801" i="22"/>
  <c r="BK58" i="25"/>
  <c r="N1964" i="23"/>
  <c r="GB63" i="15"/>
  <c r="N1937" i="22"/>
  <c r="BK90" i="25"/>
  <c r="GB95" i="15"/>
  <c r="N3116" i="23"/>
  <c r="N3073" i="22"/>
  <c r="BK29" i="25"/>
  <c r="GB34" i="15"/>
  <c r="N920" i="23"/>
  <c r="N908" i="22"/>
  <c r="BK61" i="25"/>
  <c r="GB66" i="15"/>
  <c r="N2044" i="22"/>
  <c r="N2072" i="23"/>
  <c r="BK93" i="25"/>
  <c r="GB98" i="15"/>
  <c r="N3180" i="22"/>
  <c r="N3224" i="23"/>
  <c r="BK20" i="25"/>
  <c r="GB25" i="15"/>
  <c r="N596" i="23"/>
  <c r="N588" i="22"/>
  <c r="GB57" i="15"/>
  <c r="BK52" i="25"/>
  <c r="N1748" i="23"/>
  <c r="N1724" i="22"/>
  <c r="BK84" i="25"/>
  <c r="GB89" i="15"/>
  <c r="N2900" i="23"/>
  <c r="N2860" i="22"/>
  <c r="GB12" i="15"/>
  <c r="BK6" i="25"/>
  <c r="CL6" s="1"/>
  <c r="CL107" s="1"/>
  <c r="BK39"/>
  <c r="N1280" i="23"/>
  <c r="GB44" i="15"/>
  <c r="N1263" i="22"/>
  <c r="N2432" i="23"/>
  <c r="BK71" i="25"/>
  <c r="GB76" i="15"/>
  <c r="N2399" i="22"/>
  <c r="BK5" i="25"/>
  <c r="CP5" s="1"/>
  <c r="CP107" s="1"/>
  <c r="GB11" i="15"/>
  <c r="N92" i="23"/>
  <c r="N91" i="22"/>
  <c r="BK38" i="25"/>
  <c r="N1244" i="23"/>
  <c r="GB43" i="15"/>
  <c r="N1227" i="22"/>
  <c r="BK70" i="25"/>
  <c r="GB75" i="15"/>
  <c r="N2363" i="22"/>
  <c r="N2396" i="23"/>
  <c r="BK8" i="25"/>
  <c r="GB14" i="15"/>
  <c r="N200" i="23"/>
  <c r="N198" i="22"/>
  <c r="BK41" i="25"/>
  <c r="N1352" i="23"/>
  <c r="GB46" i="15"/>
  <c r="N1334" i="22"/>
  <c r="GB78" i="15"/>
  <c r="BK73" i="25"/>
  <c r="N2470" i="22"/>
  <c r="N2504" i="23"/>
  <c r="GB107" i="15"/>
  <c r="BK102" i="25"/>
  <c r="N3499" i="22"/>
  <c r="N3548" i="23"/>
  <c r="BK32" i="25"/>
  <c r="GB37" i="15"/>
  <c r="N1028" i="23"/>
  <c r="N1014" i="22"/>
  <c r="BK64" i="25"/>
  <c r="GB69" i="15"/>
  <c r="N2150" i="22"/>
  <c r="N2180" i="23"/>
  <c r="GB101" i="15"/>
  <c r="BK96" i="25"/>
  <c r="N3286" i="22"/>
  <c r="N3332" i="23"/>
  <c r="BK4" i="25"/>
  <c r="CO4" s="1"/>
  <c r="GB10" i="15"/>
  <c r="N56" i="23"/>
  <c r="N56" i="22"/>
  <c r="BK35" i="25"/>
  <c r="GB40" i="15"/>
  <c r="N1136" i="23"/>
  <c r="N1121" i="22"/>
  <c r="BK67" i="25"/>
  <c r="GB72" i="15"/>
  <c r="N2288" i="23"/>
  <c r="N2257" i="22"/>
  <c r="GB104" i="15"/>
  <c r="BK99" i="25"/>
  <c r="N3393" i="22"/>
  <c r="N3440" i="23"/>
  <c r="BK34" i="25"/>
  <c r="GB39" i="15"/>
  <c r="N1085" i="22"/>
  <c r="N1100" i="23"/>
  <c r="BK66" i="25"/>
  <c r="GB71" i="15"/>
  <c r="N2221" i="22"/>
  <c r="N2252" i="23"/>
  <c r="BK98" i="25"/>
  <c r="GB103" i="15"/>
  <c r="N3357" i="22"/>
  <c r="N3404" i="23"/>
  <c r="BK37" i="25"/>
  <c r="N1208" i="23"/>
  <c r="GB42" i="15"/>
  <c r="N1192" i="22"/>
  <c r="BK69" i="25"/>
  <c r="GB74" i="15"/>
  <c r="N2360" i="23"/>
  <c r="N2328" i="22"/>
  <c r="GB9" i="15"/>
  <c r="BK3" i="25"/>
  <c r="CO3" s="1"/>
  <c r="N20" i="23"/>
  <c r="N20" i="22"/>
  <c r="BK28" i="25"/>
  <c r="GB33" i="15"/>
  <c r="N872" i="22"/>
  <c r="N884" i="23"/>
  <c r="N2036"/>
  <c r="BK60" i="25"/>
  <c r="GB65" i="15"/>
  <c r="N2008" i="22"/>
  <c r="BK92" i="25"/>
  <c r="GB97" i="15"/>
  <c r="N3188" i="23"/>
  <c r="N3144" i="22"/>
  <c r="BJ4" i="25"/>
  <c r="CI4" s="1"/>
  <c r="GA10" i="15"/>
  <c r="N55" i="23"/>
  <c r="N55" i="22"/>
  <c r="M978"/>
  <c r="M2681" i="23"/>
  <c r="M1600"/>
  <c r="M1241"/>
  <c r="M233" i="22"/>
  <c r="M1010"/>
  <c r="M2359"/>
  <c r="M1756"/>
  <c r="M592" i="23"/>
  <c r="M1933" i="22"/>
  <c r="M883" i="23"/>
  <c r="F630" i="22"/>
  <c r="M1385" i="23"/>
  <c r="M2504" i="22"/>
  <c r="M2392" i="23"/>
  <c r="M1720" i="22"/>
  <c r="M1133" i="23"/>
  <c r="M272"/>
  <c r="M1996"/>
  <c r="M3329"/>
  <c r="M3248" i="22"/>
  <c r="M2964"/>
  <c r="M2326"/>
  <c r="M943"/>
  <c r="M89" i="23"/>
  <c r="M3328"/>
  <c r="M3069" i="22"/>
  <c r="M3220" i="23"/>
  <c r="M159" i="22"/>
  <c r="M1312" i="23"/>
  <c r="M1027"/>
  <c r="M3296"/>
  <c r="M2468" i="22"/>
  <c r="M632" i="23"/>
  <c r="M270"/>
  <c r="M2785" i="22"/>
  <c r="M2324"/>
  <c r="M2969" i="23"/>
  <c r="M376"/>
  <c r="M2895" i="22"/>
  <c r="M2146"/>
  <c r="M2006"/>
  <c r="M3038"/>
  <c r="M2072" i="23"/>
  <c r="M1638"/>
  <c r="F1394"/>
  <c r="F1375" i="22"/>
  <c r="F782" i="23"/>
  <c r="F772" i="22"/>
  <c r="M2822"/>
  <c r="M2503"/>
  <c r="M593" i="23"/>
  <c r="M2105"/>
  <c r="M1564"/>
  <c r="M3509"/>
  <c r="BR111" i="25"/>
  <c r="G13" s="1"/>
  <c r="M550" i="22"/>
  <c r="M1402"/>
  <c r="M446"/>
  <c r="M1424" i="23"/>
  <c r="M1685" i="22"/>
  <c r="CJ111" i="25"/>
  <c r="AB13" s="1"/>
  <c r="H26"/>
  <c r="M54" i="23"/>
  <c r="M1528"/>
  <c r="M3392" i="22"/>
  <c r="CD111" i="25"/>
  <c r="U13" s="1"/>
  <c r="M371" i="22"/>
  <c r="M3176"/>
  <c r="M487" i="23"/>
  <c r="M1060"/>
  <c r="M2290" i="22"/>
  <c r="M3400" i="23"/>
  <c r="M1296" i="22"/>
  <c r="M1331"/>
  <c r="M2896" i="23"/>
  <c r="M1049" i="22"/>
  <c r="M1614"/>
  <c r="M2572"/>
  <c r="M1862"/>
  <c r="M1708" i="23"/>
  <c r="M2393"/>
  <c r="M1294" i="22"/>
  <c r="M847" i="23"/>
  <c r="M3259"/>
  <c r="M3140" i="22"/>
  <c r="M342" i="23"/>
  <c r="M3531" i="22"/>
  <c r="M549"/>
  <c r="M2182"/>
  <c r="DK112" i="25"/>
  <c r="M848" i="23"/>
  <c r="M2107"/>
  <c r="M3184"/>
  <c r="M1117" i="22"/>
  <c r="M1348" i="23"/>
  <c r="M1636"/>
  <c r="M762" i="22"/>
  <c r="M1616"/>
  <c r="M559" i="23"/>
  <c r="M3283" i="22"/>
  <c r="M1509"/>
  <c r="M1510"/>
  <c r="M2998"/>
  <c r="CQ110" i="25"/>
  <c r="M2968" i="23"/>
  <c r="M1047" i="22"/>
  <c r="M2032" i="23"/>
  <c r="M916"/>
  <c r="M3113"/>
  <c r="M2608"/>
  <c r="M3258"/>
  <c r="M415"/>
  <c r="M2752"/>
  <c r="M2253" i="22"/>
  <c r="M3354"/>
  <c r="M3034"/>
  <c r="M2824" i="23"/>
  <c r="M1330" i="22"/>
  <c r="M704" i="23"/>
  <c r="HK42" i="15"/>
  <c r="AJ42"/>
  <c r="AJ90"/>
  <c r="HK90"/>
  <c r="AJ75"/>
  <c r="HK75"/>
  <c r="AJ99"/>
  <c r="HK99"/>
  <c r="HK76"/>
  <c r="AJ76"/>
  <c r="AJ97"/>
  <c r="HK97"/>
  <c r="HK105"/>
  <c r="AJ105"/>
  <c r="AJ88"/>
  <c r="HK88"/>
  <c r="AJ81"/>
  <c r="HK81"/>
  <c r="AJ94"/>
  <c r="HK94"/>
  <c r="AJ106"/>
  <c r="HK106"/>
  <c r="AJ83"/>
  <c r="HK83"/>
  <c r="HK91"/>
  <c r="AJ91"/>
  <c r="M1969" i="22"/>
  <c r="AJ74" i="15"/>
  <c r="HK74"/>
  <c r="AJ98"/>
  <c r="HK98"/>
  <c r="AJ102"/>
  <c r="HK102"/>
  <c r="AJ87"/>
  <c r="HK87"/>
  <c r="AJ103"/>
  <c r="HK103"/>
  <c r="HK96"/>
  <c r="AJ96"/>
  <c r="AM9"/>
  <c r="HK77"/>
  <c r="AJ77"/>
  <c r="AJ72"/>
  <c r="HK72"/>
  <c r="AJ92"/>
  <c r="HK92"/>
  <c r="AJ100"/>
  <c r="HK100"/>
  <c r="HK33"/>
  <c r="AJ33"/>
  <c r="AJ89"/>
  <c r="HK89"/>
  <c r="HK45"/>
  <c r="AJ45"/>
  <c r="HK107"/>
  <c r="AJ107"/>
  <c r="AJ108"/>
  <c r="HK108"/>
  <c r="AJ13"/>
  <c r="AL13" s="1"/>
  <c r="HK13"/>
  <c r="HK85"/>
  <c r="AJ85"/>
  <c r="HK11"/>
  <c r="AJ11"/>
  <c r="AL11" s="1"/>
  <c r="AJ80"/>
  <c r="HK80"/>
  <c r="AJ84"/>
  <c r="HK84"/>
  <c r="AJ104"/>
  <c r="HK104"/>
  <c r="AJ93"/>
  <c r="HK93"/>
  <c r="AJ78"/>
  <c r="HK78"/>
  <c r="M3534" i="22"/>
  <c r="M265"/>
  <c r="AJ86" i="15"/>
  <c r="HK86"/>
  <c r="AJ95"/>
  <c r="HK95"/>
  <c r="AJ43"/>
  <c r="HK43"/>
  <c r="HK47"/>
  <c r="AJ47"/>
  <c r="AJ101"/>
  <c r="HK101"/>
  <c r="AJ82"/>
  <c r="HK82"/>
  <c r="HK79"/>
  <c r="AJ79"/>
  <c r="M3257" i="23"/>
  <c r="M628"/>
  <c r="M194" i="22"/>
  <c r="M2536" i="23"/>
  <c r="M196"/>
  <c r="HJ31" i="15"/>
  <c r="FP29" i="19"/>
  <c r="HJ55" i="15"/>
  <c r="FP53" i="19"/>
  <c r="F3008" i="22"/>
  <c r="F3050" i="23"/>
  <c r="HJ24" i="15"/>
  <c r="HQ24" s="1"/>
  <c r="FP24" s="1"/>
  <c r="FO22" i="19" s="1"/>
  <c r="HJ65" i="15"/>
  <c r="HJ37"/>
  <c r="FP35" i="19"/>
  <c r="FP43"/>
  <c r="HJ45" i="15"/>
  <c r="HJ52"/>
  <c r="FP105" i="19"/>
  <c r="HJ107" i="15"/>
  <c r="HJ17"/>
  <c r="FP15" i="19"/>
  <c r="FP34"/>
  <c r="HJ36" i="15"/>
  <c r="HQ36" s="1"/>
  <c r="FP36" s="1"/>
  <c r="FO34" i="19" s="1"/>
  <c r="F602" i="23"/>
  <c r="F594" i="22"/>
  <c r="F3150"/>
  <c r="F3194" i="23"/>
  <c r="HJ40" i="15"/>
  <c r="HQ40" s="1"/>
  <c r="FP40" s="1"/>
  <c r="FP38" i="19"/>
  <c r="HJ38" i="15"/>
  <c r="FP36" i="19"/>
  <c r="FP70"/>
  <c r="HJ72" i="15"/>
  <c r="HJ100"/>
  <c r="FP98" i="19"/>
  <c r="HJ64" i="15"/>
  <c r="HJ43"/>
  <c r="HJ18"/>
  <c r="FP16" i="19"/>
  <c r="HJ21" i="15"/>
  <c r="FP19" i="19"/>
  <c r="HJ70" i="15"/>
  <c r="HJ77"/>
  <c r="FP101" i="19"/>
  <c r="HJ103" i="15"/>
  <c r="HJ16"/>
  <c r="F310" i="22"/>
  <c r="F314" i="23"/>
  <c r="FP96" i="19"/>
  <c r="HJ98" i="15"/>
  <c r="HJ101"/>
  <c r="FP99" i="19"/>
  <c r="HJ19" i="15"/>
  <c r="FP17" i="19"/>
  <c r="FP27"/>
  <c r="HJ29" i="15"/>
  <c r="HJ97"/>
  <c r="FP95" i="19"/>
  <c r="HJ34" i="15"/>
  <c r="HJ46"/>
  <c r="FP44" i="19"/>
  <c r="HJ57" i="15"/>
  <c r="HJ85"/>
  <c r="FP83" i="19"/>
  <c r="M1401" i="22"/>
  <c r="M1046"/>
  <c r="HQ16" i="15"/>
  <c r="FP16" s="1"/>
  <c r="FP12" i="19"/>
  <c r="HJ14" i="15"/>
  <c r="FP56" i="19"/>
  <c r="HJ58" i="15"/>
  <c r="HJ105"/>
  <c r="FP103" i="19"/>
  <c r="HJ102" i="15"/>
  <c r="FP26" i="19"/>
  <c r="HJ28" i="15"/>
  <c r="HQ28" s="1"/>
  <c r="FP28" s="1"/>
  <c r="HJ62"/>
  <c r="FP60" i="19"/>
  <c r="FP80"/>
  <c r="HJ82" i="15"/>
  <c r="FP61" i="19"/>
  <c r="HJ63" i="15"/>
  <c r="HJ83"/>
  <c r="FP81" i="19"/>
  <c r="HJ44" i="15"/>
  <c r="HQ44" s="1"/>
  <c r="FP44" s="1"/>
  <c r="FO42" i="19" s="1"/>
  <c r="FP42"/>
  <c r="HJ67" i="15"/>
  <c r="FP65" i="19"/>
  <c r="HJ71" i="15"/>
  <c r="FP69" i="19"/>
  <c r="HJ79" i="15"/>
  <c r="FP77" i="19"/>
  <c r="HJ51" i="15"/>
  <c r="HJ53"/>
  <c r="HJ84"/>
  <c r="FP58" i="19"/>
  <c r="HJ60" i="15"/>
  <c r="F2186" i="23"/>
  <c r="F2156" i="22"/>
  <c r="HJ47" i="15"/>
  <c r="F1446" i="22"/>
  <c r="F1466" i="23"/>
  <c r="HJ30" i="15"/>
  <c r="FP28" i="19"/>
  <c r="HJ75" i="15"/>
  <c r="FP73" i="19"/>
  <c r="M478" i="22"/>
  <c r="M833"/>
  <c r="M2856"/>
  <c r="M1204" i="23"/>
  <c r="M1492"/>
  <c r="M1898" i="22"/>
  <c r="M2680" i="23"/>
  <c r="M1132"/>
  <c r="M1420"/>
  <c r="HQ18" i="15"/>
  <c r="FP18" s="1"/>
  <c r="HQ30"/>
  <c r="FP30" s="1"/>
  <c r="FO28" i="19" s="1"/>
  <c r="M2104" i="23"/>
  <c r="FP46" i="19"/>
  <c r="HJ48" i="15"/>
  <c r="HJ39"/>
  <c r="FP57" i="19"/>
  <c r="HJ59" i="15"/>
  <c r="HJ15"/>
  <c r="FP13" i="19"/>
  <c r="HJ95" i="15"/>
  <c r="FP93" i="19"/>
  <c r="FP8"/>
  <c r="FP20"/>
  <c r="HJ22" i="15"/>
  <c r="HQ22" s="1"/>
  <c r="FP22" s="1"/>
  <c r="HJ32"/>
  <c r="FP30" i="19"/>
  <c r="HJ20" i="15"/>
  <c r="HQ20" s="1"/>
  <c r="FP20" s="1"/>
  <c r="FO18" i="19" s="1"/>
  <c r="FP18"/>
  <c r="HJ76" i="15"/>
  <c r="FP74" i="19"/>
  <c r="FP71"/>
  <c r="HJ73" i="15"/>
  <c r="HJ80"/>
  <c r="FP78" i="19"/>
  <c r="HJ94" i="15"/>
  <c r="FP92" i="19"/>
  <c r="HJ27" i="15"/>
  <c r="HJ50"/>
  <c r="FP48" i="19"/>
  <c r="HJ25" i="15"/>
  <c r="FP54" i="19"/>
  <c r="HJ56" i="15"/>
  <c r="HJ92"/>
  <c r="HJ89"/>
  <c r="FP87" i="19"/>
  <c r="HJ69" i="15"/>
  <c r="FP67" i="19"/>
  <c r="HJ81" i="15"/>
  <c r="FP10" i="19"/>
  <c r="F1610" i="23"/>
  <c r="F1588" i="22"/>
  <c r="HJ108" i="15"/>
  <c r="FP106" i="19"/>
  <c r="HQ32" i="15"/>
  <c r="FP32" s="1"/>
  <c r="HQ38"/>
  <c r="FP38" s="1"/>
  <c r="FO36" i="19" s="1"/>
  <c r="M484" i="23"/>
  <c r="HJ42" i="15"/>
  <c r="HQ42" s="1"/>
  <c r="FP42" s="1"/>
  <c r="FP40" i="19"/>
  <c r="HJ49" i="15"/>
  <c r="FP47" i="19"/>
  <c r="FP97"/>
  <c r="HJ99" i="15"/>
  <c r="F458" i="23"/>
  <c r="F452" i="22"/>
  <c r="HJ86" i="15"/>
  <c r="FP84" i="19"/>
  <c r="HJ90" i="15"/>
  <c r="HJ93"/>
  <c r="FP91" i="19"/>
  <c r="FP94"/>
  <c r="HJ96" i="15"/>
  <c r="HJ87"/>
  <c r="HJ104"/>
  <c r="FP31" i="19"/>
  <c r="HJ33" i="15"/>
  <c r="FP64" i="19"/>
  <c r="HJ66" i="15"/>
  <c r="HJ74"/>
  <c r="FP72" i="19"/>
  <c r="HJ88" i="15"/>
  <c r="FP86" i="19"/>
  <c r="HJ54" i="15"/>
  <c r="FP52" i="19"/>
  <c r="HJ61" i="15"/>
  <c r="FP59" i="19"/>
  <c r="FP21"/>
  <c r="HJ23" i="15"/>
  <c r="FP76" i="19"/>
  <c r="HJ78" i="15"/>
  <c r="M1276" i="23"/>
  <c r="HQ34" i="15"/>
  <c r="FP34" s="1"/>
  <c r="FO32" i="19" s="1"/>
  <c r="HQ14" i="15"/>
  <c r="FP14" s="1"/>
  <c r="FO12" i="19" s="1"/>
  <c r="HQ46" i="15"/>
  <c r="FP46" s="1"/>
  <c r="FO44" i="19" s="1"/>
  <c r="M2179" i="23"/>
  <c r="M1227" i="22"/>
  <c r="M2753"/>
  <c r="M2075"/>
  <c r="M479"/>
  <c r="M2754"/>
  <c r="M1334"/>
  <c r="M3037"/>
  <c r="M1508"/>
  <c r="M2896"/>
  <c r="M3476" i="23"/>
  <c r="M941" i="22"/>
  <c r="M1050"/>
  <c r="M1226"/>
  <c r="M2750"/>
  <c r="M992" i="23"/>
  <c r="M3282" i="22"/>
  <c r="M1816" i="23"/>
  <c r="M1617" i="22"/>
  <c r="M3356"/>
  <c r="M2183"/>
  <c r="M560" i="23"/>
  <c r="M1618" i="22"/>
  <c r="M2176" i="23"/>
  <c r="M1225" i="22"/>
  <c r="M703" i="23"/>
  <c r="M1048" i="22"/>
  <c r="V101" i="15"/>
  <c r="U99" i="19" s="1"/>
  <c r="ES8" i="15"/>
  <c r="ET8" s="1"/>
  <c r="DQ8"/>
  <c r="V99"/>
  <c r="U97" i="19" s="1"/>
  <c r="V88" i="15"/>
  <c r="U86" i="19" s="1"/>
  <c r="V68" i="15"/>
  <c r="U66" i="19" s="1"/>
  <c r="V52" i="15"/>
  <c r="U50" i="19" s="1"/>
  <c r="V37" i="15"/>
  <c r="U35" i="19" s="1"/>
  <c r="V25" i="15"/>
  <c r="U23" i="19" s="1"/>
  <c r="V93" i="15"/>
  <c r="U91" i="19" s="1"/>
  <c r="V64" i="15"/>
  <c r="U62" i="19" s="1"/>
  <c r="V48" i="15"/>
  <c r="U46" i="19" s="1"/>
  <c r="V40" i="15"/>
  <c r="U38" i="19" s="1"/>
  <c r="V20" i="15"/>
  <c r="U18" i="19" s="1"/>
  <c r="V16" i="15"/>
  <c r="U14" i="19" s="1"/>
  <c r="V100" i="15"/>
  <c r="U98" i="19" s="1"/>
  <c r="V89" i="15"/>
  <c r="U87" i="19" s="1"/>
  <c r="V69" i="15"/>
  <c r="U67" i="19" s="1"/>
  <c r="V51" i="15"/>
  <c r="U49" i="19" s="1"/>
  <c r="V28" i="15"/>
  <c r="U26" i="19" s="1"/>
  <c r="CI8" i="15"/>
  <c r="V73"/>
  <c r="U71" i="19" s="1"/>
  <c r="V83" i="15"/>
  <c r="U81" i="19" s="1"/>
  <c r="V66" i="15"/>
  <c r="U64" i="19" s="1"/>
  <c r="V78" i="15"/>
  <c r="U76" i="19" s="1"/>
  <c r="V47" i="15"/>
  <c r="U45" i="19" s="1"/>
  <c r="HJ11" i="15"/>
  <c r="V49"/>
  <c r="U47" i="19" s="1"/>
  <c r="V104" i="15"/>
  <c r="U102" i="19" s="1"/>
  <c r="V94" i="15"/>
  <c r="U92" i="19" s="1"/>
  <c r="V79" i="15"/>
  <c r="U77" i="19" s="1"/>
  <c r="V59" i="15"/>
  <c r="U57" i="19" s="1"/>
  <c r="V41" i="15"/>
  <c r="U39" i="19" s="1"/>
  <c r="V27" i="15"/>
  <c r="U25" i="19" s="1"/>
  <c r="V103" i="15"/>
  <c r="U101" i="19" s="1"/>
  <c r="V65" i="15"/>
  <c r="U63" i="19" s="1"/>
  <c r="V56" i="15"/>
  <c r="U54" i="19" s="1"/>
  <c r="V42" i="15"/>
  <c r="U40" i="19" s="1"/>
  <c r="V26" i="15"/>
  <c r="U24" i="19" s="1"/>
  <c r="V17" i="15"/>
  <c r="U15" i="19" s="1"/>
  <c r="V102" i="15"/>
  <c r="U100" i="19" s="1"/>
  <c r="V90" i="15"/>
  <c r="U88" i="19" s="1"/>
  <c r="V72" i="15"/>
  <c r="U70" i="19" s="1"/>
  <c r="V55" i="15"/>
  <c r="U53" i="19" s="1"/>
  <c r="V29" i="15"/>
  <c r="U27" i="19" s="1"/>
  <c r="FE8" i="15"/>
  <c r="FF8" s="1"/>
  <c r="EG8"/>
  <c r="EH8" s="1"/>
  <c r="V58"/>
  <c r="U56" i="19" s="1"/>
  <c r="V53" i="15"/>
  <c r="U51" i="19" s="1"/>
  <c r="V77" i="15"/>
  <c r="U75" i="19" s="1"/>
  <c r="V44" i="15"/>
  <c r="U42" i="19" s="1"/>
  <c r="V74" i="15"/>
  <c r="U72" i="19" s="1"/>
  <c r="V107" i="15"/>
  <c r="U105" i="19" s="1"/>
  <c r="V10" i="15"/>
  <c r="U8" i="19" s="1"/>
  <c r="HJ12" i="15"/>
  <c r="HQ12" s="1"/>
  <c r="FP12" s="1"/>
  <c r="FO10" i="19" s="1"/>
  <c r="V85" i="15"/>
  <c r="U83" i="19" s="1"/>
  <c r="V24" i="15"/>
  <c r="U22" i="19" s="1"/>
  <c r="V32" i="15"/>
  <c r="U30" i="19" s="1"/>
  <c r="BR8" i="15"/>
  <c r="V105"/>
  <c r="U103" i="19" s="1"/>
  <c r="V95" i="15"/>
  <c r="U93" i="19" s="1"/>
  <c r="V81" i="15"/>
  <c r="U79" i="19" s="1"/>
  <c r="V63" i="15"/>
  <c r="U61" i="19" s="1"/>
  <c r="V43" i="15"/>
  <c r="U41" i="19" s="1"/>
  <c r="V31" i="15"/>
  <c r="U29" i="19" s="1"/>
  <c r="V12" i="15"/>
  <c r="U10" i="19" s="1"/>
  <c r="V70" i="15"/>
  <c r="U68" i="19" s="1"/>
  <c r="V60" i="15"/>
  <c r="U58" i="19" s="1"/>
  <c r="V45" i="15"/>
  <c r="U43" i="19" s="1"/>
  <c r="V30" i="15"/>
  <c r="U28" i="19" s="1"/>
  <c r="V18" i="15"/>
  <c r="U16" i="19" s="1"/>
  <c r="V106" i="15"/>
  <c r="U104" i="19" s="1"/>
  <c r="V91" i="15"/>
  <c r="U89" i="19" s="1"/>
  <c r="V80" i="15"/>
  <c r="U78" i="19" s="1"/>
  <c r="V57" i="15"/>
  <c r="U55" i="19" s="1"/>
  <c r="V38" i="15"/>
  <c r="U36" i="19" s="1"/>
  <c r="V14" i="15"/>
  <c r="U12" i="19" s="1"/>
  <c r="V34" i="15"/>
  <c r="U32" i="19" s="1"/>
  <c r="V76" i="15"/>
  <c r="U74" i="19" s="1"/>
  <c r="V98" i="15"/>
  <c r="U96" i="19" s="1"/>
  <c r="V33" i="15"/>
  <c r="U31" i="19" s="1"/>
  <c r="V71" i="15"/>
  <c r="U69" i="19" s="1"/>
  <c r="V8" i="15"/>
  <c r="V9"/>
  <c r="HJ10"/>
  <c r="V11"/>
  <c r="V54"/>
  <c r="U52" i="19" s="1"/>
  <c r="BA8" i="15"/>
  <c r="CZ8"/>
  <c r="V108"/>
  <c r="U106" i="19" s="1"/>
  <c r="V96" i="15"/>
  <c r="U94" i="19" s="1"/>
  <c r="V86" i="15"/>
  <c r="U84" i="19" s="1"/>
  <c r="V67" i="15"/>
  <c r="U65" i="19" s="1"/>
  <c r="V50" i="15"/>
  <c r="U48" i="19" s="1"/>
  <c r="V36" i="15"/>
  <c r="U34" i="19" s="1"/>
  <c r="V21" i="15"/>
  <c r="U19" i="19" s="1"/>
  <c r="V92" i="15"/>
  <c r="U90" i="19" s="1"/>
  <c r="V61" i="15"/>
  <c r="U59" i="19" s="1"/>
  <c r="V46" i="15"/>
  <c r="U44" i="19" s="1"/>
  <c r="V35" i="15"/>
  <c r="U33" i="19" s="1"/>
  <c r="V19" i="15"/>
  <c r="U17" i="19" s="1"/>
  <c r="V15" i="15"/>
  <c r="U13" i="19" s="1"/>
  <c r="V97" i="15"/>
  <c r="U95" i="19" s="1"/>
  <c r="V82" i="15"/>
  <c r="U80" i="19" s="1"/>
  <c r="V62" i="15"/>
  <c r="U60" i="19" s="1"/>
  <c r="V39" i="15"/>
  <c r="U37" i="19" s="1"/>
  <c r="V23" i="15"/>
  <c r="U21" i="19" s="1"/>
  <c r="AJ8" i="15"/>
  <c r="V84"/>
  <c r="U82" i="19" s="1"/>
  <c r="V22" i="15"/>
  <c r="U20" i="19" s="1"/>
  <c r="V87" i="15"/>
  <c r="U85" i="19" s="1"/>
  <c r="V75" i="15"/>
  <c r="U73" i="19" s="1"/>
  <c r="V13" i="15"/>
  <c r="HJ13"/>
  <c r="M700" i="23"/>
  <c r="M1794" i="22"/>
  <c r="M1899"/>
  <c r="M2323" i="23"/>
  <c r="F2618" i="22"/>
  <c r="F2654" i="23"/>
  <c r="F914" i="22"/>
  <c r="F926" i="23"/>
  <c r="F3374"/>
  <c r="F3328" i="22"/>
  <c r="F3086" i="23"/>
  <c r="F3044" i="22"/>
  <c r="F2798" i="23"/>
  <c r="F2760" i="22"/>
  <c r="M16"/>
  <c r="M344" i="23"/>
  <c r="M2464"/>
  <c r="M373" i="22"/>
  <c r="M3114" i="23"/>
  <c r="F346" i="22"/>
  <c r="F350" i="23"/>
  <c r="M763" i="22"/>
  <c r="M991" i="23"/>
  <c r="M3353" i="22"/>
  <c r="M1795"/>
  <c r="M1902"/>
  <c r="K96"/>
  <c r="K97" i="23"/>
  <c r="CZ70" i="15"/>
  <c r="CY68" i="19" s="1"/>
  <c r="HQ70" i="15"/>
  <c r="FP70" s="1"/>
  <c r="CZ55"/>
  <c r="CY53" i="19" s="1"/>
  <c r="CZ94" i="15"/>
  <c r="CY92" i="19" s="1"/>
  <c r="HQ94" i="15"/>
  <c r="FP94" s="1"/>
  <c r="CZ75"/>
  <c r="CY73" i="19" s="1"/>
  <c r="CZ10" i="15"/>
  <c r="CZ58"/>
  <c r="CY56" i="19" s="1"/>
  <c r="HQ58" i="15"/>
  <c r="FP58" s="1"/>
  <c r="CZ101"/>
  <c r="CY99" i="19" s="1"/>
  <c r="CZ86" i="15"/>
  <c r="CY84" i="19" s="1"/>
  <c r="HQ86" i="15"/>
  <c r="FP86" s="1"/>
  <c r="HQ68"/>
  <c r="FP68" s="1"/>
  <c r="CZ68"/>
  <c r="CY66" i="19" s="1"/>
  <c r="CZ53" i="15"/>
  <c r="CY51" i="19" s="1"/>
  <c r="HQ92" i="15"/>
  <c r="FP92" s="1"/>
  <c r="CZ92"/>
  <c r="CY90" i="19" s="1"/>
  <c r="CZ77" i="15"/>
  <c r="CY75" i="19" s="1"/>
  <c r="FE106" i="15"/>
  <c r="N3514" i="23"/>
  <c r="GT106" i="15"/>
  <c r="GW106" s="1"/>
  <c r="N3466" i="22"/>
  <c r="DQ13" i="15"/>
  <c r="DP11" i="19" s="1"/>
  <c r="HQ13" i="15"/>
  <c r="FP13" s="1"/>
  <c r="DQ29"/>
  <c r="DP27" i="19" s="1"/>
  <c r="HQ29" i="15"/>
  <c r="FP29" s="1"/>
  <c r="DQ45"/>
  <c r="DP43" i="19" s="1"/>
  <c r="HQ45" i="15"/>
  <c r="FP45" s="1"/>
  <c r="DQ61"/>
  <c r="DP59" i="19" s="1"/>
  <c r="DQ77" i="15"/>
  <c r="DP75" i="19" s="1"/>
  <c r="DQ93" i="15"/>
  <c r="DP91" i="19" s="1"/>
  <c r="CZ105" i="15"/>
  <c r="CY103" i="19" s="1"/>
  <c r="FE89" i="15"/>
  <c r="GT89"/>
  <c r="GW89" s="1"/>
  <c r="N2862" i="22"/>
  <c r="N2902" i="23"/>
  <c r="FE105" i="15"/>
  <c r="GT105"/>
  <c r="GW105" s="1"/>
  <c r="N3430" i="22"/>
  <c r="N3478" i="23"/>
  <c r="CZ69" i="15"/>
  <c r="CY67" i="19" s="1"/>
  <c r="CZ54" i="15"/>
  <c r="CY52" i="19" s="1"/>
  <c r="HQ54" i="15"/>
  <c r="FP54" s="1"/>
  <c r="CZ97"/>
  <c r="CY95" i="19" s="1"/>
  <c r="CZ82" i="15"/>
  <c r="CY80" i="19" s="1"/>
  <c r="HQ82" i="15"/>
  <c r="FP82" s="1"/>
  <c r="HQ56"/>
  <c r="FP56" s="1"/>
  <c r="CZ56"/>
  <c r="CY54" i="19" s="1"/>
  <c r="CZ99" i="15"/>
  <c r="CY97" i="19" s="1"/>
  <c r="HQ84" i="15"/>
  <c r="FP84" s="1"/>
  <c r="CZ84"/>
  <c r="CY82" i="19" s="1"/>
  <c r="FE87" i="15"/>
  <c r="GT87"/>
  <c r="GW87" s="1"/>
  <c r="N2791" i="22"/>
  <c r="N2830" i="23"/>
  <c r="DQ104" i="15"/>
  <c r="DP102" i="19" s="1"/>
  <c r="DQ23" i="15"/>
  <c r="DP21" i="19" s="1"/>
  <c r="HQ23" i="15"/>
  <c r="FP23" s="1"/>
  <c r="DQ39"/>
  <c r="DP37" i="19" s="1"/>
  <c r="HQ39" i="15"/>
  <c r="FP39" s="1"/>
  <c r="DQ55"/>
  <c r="DP53" i="19" s="1"/>
  <c r="DQ71" i="15"/>
  <c r="DP69" i="19" s="1"/>
  <c r="DQ87" i="15"/>
  <c r="DP85" i="19" s="1"/>
  <c r="DQ103" i="15"/>
  <c r="DP101" i="19" s="1"/>
  <c r="GC46" i="15"/>
  <c r="GC19"/>
  <c r="GC22"/>
  <c r="K25" i="23"/>
  <c r="K25" i="22"/>
  <c r="CZ107" i="15"/>
  <c r="CY105" i="19" s="1"/>
  <c r="GC34" i="15"/>
  <c r="GC39"/>
  <c r="GC32"/>
  <c r="K385" i="23"/>
  <c r="K380" i="22"/>
  <c r="FE15" i="15"/>
  <c r="GT15"/>
  <c r="GW15" s="1"/>
  <c r="N235" i="22"/>
  <c r="N238" i="23"/>
  <c r="HQ71" i="15"/>
  <c r="FP71" s="1"/>
  <c r="CZ71"/>
  <c r="CY69" i="19" s="1"/>
  <c r="HQ52" i="15"/>
  <c r="FP52" s="1"/>
  <c r="CZ52"/>
  <c r="CY50" i="19" s="1"/>
  <c r="CZ95" i="15"/>
  <c r="CY93" i="19" s="1"/>
  <c r="HQ80" i="15"/>
  <c r="FP80" s="1"/>
  <c r="CZ80"/>
  <c r="CY78" i="19" s="1"/>
  <c r="DQ19" i="15"/>
  <c r="DP17" i="19" s="1"/>
  <c r="HQ19" i="15"/>
  <c r="FP19" s="1"/>
  <c r="DQ35"/>
  <c r="DP33" i="19" s="1"/>
  <c r="HQ35" i="15"/>
  <c r="FP35" s="1"/>
  <c r="DQ51"/>
  <c r="DP49" i="19" s="1"/>
  <c r="DQ67" i="15"/>
  <c r="DP65" i="19" s="1"/>
  <c r="DQ83" i="15"/>
  <c r="DP81" i="19" s="1"/>
  <c r="DQ99" i="15"/>
  <c r="DP97" i="19" s="1"/>
  <c r="GC30" i="15"/>
  <c r="GC15"/>
  <c r="GC38"/>
  <c r="GC16"/>
  <c r="CZ106"/>
  <c r="CY104" i="19" s="1"/>
  <c r="DQ108" i="15"/>
  <c r="DP106" i="19" s="1"/>
  <c r="GC40" i="15"/>
  <c r="GC26"/>
  <c r="CZ66"/>
  <c r="CY64" i="19" s="1"/>
  <c r="HQ66" i="15"/>
  <c r="FP66" s="1"/>
  <c r="CZ98"/>
  <c r="CY96" i="19" s="1"/>
  <c r="HQ98" i="15"/>
  <c r="FP98" s="1"/>
  <c r="CZ79"/>
  <c r="CY77" i="19" s="1"/>
  <c r="CZ104" i="15"/>
  <c r="CY102" i="19" s="1"/>
  <c r="HQ64" i="15"/>
  <c r="FP64" s="1"/>
  <c r="CZ64"/>
  <c r="CY62" i="19" s="1"/>
  <c r="CZ49" i="15"/>
  <c r="CY47" i="19" s="1"/>
  <c r="CZ89" i="15"/>
  <c r="CY87" i="19" s="1"/>
  <c r="CZ73" i="15"/>
  <c r="CY71" i="19" s="1"/>
  <c r="CZ9" i="15"/>
  <c r="FE44"/>
  <c r="GT44"/>
  <c r="GW44" s="1"/>
  <c r="N1265" i="22"/>
  <c r="N1282" i="23"/>
  <c r="FE99" i="15"/>
  <c r="GT99"/>
  <c r="GW99" s="1"/>
  <c r="N3217" i="22"/>
  <c r="N3262" i="23"/>
  <c r="DQ25" i="15"/>
  <c r="DP23" i="19" s="1"/>
  <c r="HQ25" i="15"/>
  <c r="FP25" s="1"/>
  <c r="DQ41"/>
  <c r="DP39" i="19" s="1"/>
  <c r="HQ41" i="15"/>
  <c r="FP41" s="1"/>
  <c r="DQ57"/>
  <c r="DP55" i="19" s="1"/>
  <c r="DQ73" i="15"/>
  <c r="DP71" i="19" s="1"/>
  <c r="DQ89" i="15"/>
  <c r="DP87" i="19" s="1"/>
  <c r="DQ105" i="15"/>
  <c r="DP103" i="19" s="1"/>
  <c r="HQ108" i="15"/>
  <c r="FP108" s="1"/>
  <c r="CZ108"/>
  <c r="CY106" i="19" s="1"/>
  <c r="M2077" i="22"/>
  <c r="M2892"/>
  <c r="M3035"/>
  <c r="M3355"/>
  <c r="M2467" i="23"/>
  <c r="M2185" i="22"/>
  <c r="M3403" i="23"/>
  <c r="M556"/>
  <c r="M2505" i="22"/>
  <c r="CZ63" i="15"/>
  <c r="CY61" i="19" s="1"/>
  <c r="CZ102" i="15"/>
  <c r="CY100" i="19" s="1"/>
  <c r="HQ102" i="15"/>
  <c r="FP102" s="1"/>
  <c r="HQ83"/>
  <c r="FP83" s="1"/>
  <c r="CZ83"/>
  <c r="CY81" i="19" s="1"/>
  <c r="CZ65" i="15"/>
  <c r="CY63" i="19" s="1"/>
  <c r="CZ50" i="15"/>
  <c r="CY48" i="19" s="1"/>
  <c r="HQ50" i="15"/>
  <c r="FP50" s="1"/>
  <c r="CZ93"/>
  <c r="CY91" i="19" s="1"/>
  <c r="HQ93" i="15"/>
  <c r="FP93" s="1"/>
  <c r="CZ78"/>
  <c r="CY76" i="19" s="1"/>
  <c r="HQ78" i="15"/>
  <c r="FP78" s="1"/>
  <c r="CZ61"/>
  <c r="CY59" i="19" s="1"/>
  <c r="HQ61" i="15"/>
  <c r="FP61" s="1"/>
  <c r="HQ100"/>
  <c r="FP100" s="1"/>
  <c r="CZ100"/>
  <c r="CY98" i="19" s="1"/>
  <c r="CZ85" i="15"/>
  <c r="CY83" i="19" s="1"/>
  <c r="FE95" i="15"/>
  <c r="GT95"/>
  <c r="GW95" s="1"/>
  <c r="N3075" i="22"/>
  <c r="N3118" i="23"/>
  <c r="DQ21" i="15"/>
  <c r="DP19" i="19" s="1"/>
  <c r="HQ21" i="15"/>
  <c r="FP21" s="1"/>
  <c r="DQ37"/>
  <c r="DP35" i="19" s="1"/>
  <c r="HQ37" i="15"/>
  <c r="FP37" s="1"/>
  <c r="DQ53"/>
  <c r="DP51" i="19" s="1"/>
  <c r="DQ69" i="15"/>
  <c r="DP67" i="19" s="1"/>
  <c r="DQ85" i="15"/>
  <c r="DP83" i="19" s="1"/>
  <c r="DQ101" i="15"/>
  <c r="DP99" i="19" s="1"/>
  <c r="DQ107" i="15"/>
  <c r="DP105" i="19" s="1"/>
  <c r="FE91" i="15"/>
  <c r="GT91"/>
  <c r="GW91" s="1"/>
  <c r="N2933" i="22"/>
  <c r="N2974" i="23"/>
  <c r="CZ62" i="15"/>
  <c r="CY60" i="19" s="1"/>
  <c r="HQ62" i="15"/>
  <c r="FP62" s="1"/>
  <c r="CZ90"/>
  <c r="CY88" i="19" s="1"/>
  <c r="HQ90" i="15"/>
  <c r="FP90" s="1"/>
  <c r="CZ74"/>
  <c r="CY72" i="19" s="1"/>
  <c r="HQ74" i="15"/>
  <c r="FP74" s="1"/>
  <c r="CZ67"/>
  <c r="CY65" i="19" s="1"/>
  <c r="HQ48" i="15"/>
  <c r="FP48" s="1"/>
  <c r="CZ48"/>
  <c r="CY46" i="19" s="1"/>
  <c r="CZ91" i="15"/>
  <c r="CY89" i="19" s="1"/>
  <c r="HQ76" i="15"/>
  <c r="FP76" s="1"/>
  <c r="CZ76"/>
  <c r="CY74" i="19" s="1"/>
  <c r="DQ15" i="15"/>
  <c r="DP13" i="19" s="1"/>
  <c r="HQ15" i="15"/>
  <c r="FP15" s="1"/>
  <c r="DQ31"/>
  <c r="DP29" i="19" s="1"/>
  <c r="HQ31" i="15"/>
  <c r="FP31" s="1"/>
  <c r="DQ47"/>
  <c r="DP45" i="19" s="1"/>
  <c r="HQ47" i="15"/>
  <c r="FP47" s="1"/>
  <c r="DQ63"/>
  <c r="DP61" i="19" s="1"/>
  <c r="DQ79" i="15"/>
  <c r="DP77" i="19" s="1"/>
  <c r="DQ95" i="15"/>
  <c r="DP93" i="19" s="1"/>
  <c r="DQ9" i="15"/>
  <c r="DP7" i="19" s="1"/>
  <c r="GC43" i="15"/>
  <c r="GC36"/>
  <c r="GC44"/>
  <c r="GC24"/>
  <c r="GC42"/>
  <c r="GC47"/>
  <c r="M1901" i="22"/>
  <c r="M412" i="23"/>
  <c r="M988"/>
  <c r="HQ60" i="15"/>
  <c r="FP60" s="1"/>
  <c r="CZ60"/>
  <c r="CY58" i="19" s="1"/>
  <c r="HQ103" i="15"/>
  <c r="FP103" s="1"/>
  <c r="CZ103"/>
  <c r="CY101" i="19" s="1"/>
  <c r="HQ88" i="15"/>
  <c r="FP88" s="1"/>
  <c r="CZ88"/>
  <c r="CY86" i="19" s="1"/>
  <c r="FE46" i="15"/>
  <c r="GT46"/>
  <c r="GW46" s="1"/>
  <c r="N1354" i="23"/>
  <c r="N1336" i="22"/>
  <c r="DQ11" i="15"/>
  <c r="DP9" i="19" s="1"/>
  <c r="HQ11" i="15"/>
  <c r="FP11" s="1"/>
  <c r="DQ27"/>
  <c r="DP25" i="19" s="1"/>
  <c r="HQ27" i="15"/>
  <c r="FP27" s="1"/>
  <c r="DQ43"/>
  <c r="DP41" i="19" s="1"/>
  <c r="HQ43" i="15"/>
  <c r="FP43" s="1"/>
  <c r="DQ59"/>
  <c r="DP57" i="19" s="1"/>
  <c r="DQ75" i="15"/>
  <c r="DP73" i="19" s="1"/>
  <c r="DQ91" i="15"/>
  <c r="DP89" i="19" s="1"/>
  <c r="GC27" i="15"/>
  <c r="GC20"/>
  <c r="GC35"/>
  <c r="GC28"/>
  <c r="K169" i="23"/>
  <c r="K167" i="22"/>
  <c r="GC23" i="15"/>
  <c r="GC31"/>
  <c r="HQ59"/>
  <c r="FP59" s="1"/>
  <c r="CZ59"/>
  <c r="CY57" i="19" s="1"/>
  <c r="CZ87" i="15"/>
  <c r="CY85" i="19" s="1"/>
  <c r="FE30" i="15"/>
  <c r="GT30"/>
  <c r="GW30" s="1"/>
  <c r="N778" i="23"/>
  <c r="N768" i="22"/>
  <c r="HQ72" i="15"/>
  <c r="FP72" s="1"/>
  <c r="CZ72"/>
  <c r="CY70" i="19" s="1"/>
  <c r="CZ57" i="15"/>
  <c r="CY55" i="19" s="1"/>
  <c r="HQ57" i="15"/>
  <c r="FP57" s="1"/>
  <c r="CZ96"/>
  <c r="CY94" i="19" s="1"/>
  <c r="CZ81" i="15"/>
  <c r="CY79" i="19" s="1"/>
  <c r="FE63" i="15"/>
  <c r="GT63"/>
  <c r="GW63" s="1"/>
  <c r="N1939" i="22"/>
  <c r="N1966" i="23"/>
  <c r="DQ106" i="15"/>
  <c r="DP104" i="19" s="1"/>
  <c r="DQ17" i="15"/>
  <c r="DP15" i="19" s="1"/>
  <c r="HQ17" i="15"/>
  <c r="FP17" s="1"/>
  <c r="DQ33"/>
  <c r="DP31" i="19" s="1"/>
  <c r="HQ33" i="15"/>
  <c r="FP33" s="1"/>
  <c r="DQ49"/>
  <c r="DP47" i="19" s="1"/>
  <c r="DQ65" i="15"/>
  <c r="DP63" i="19" s="1"/>
  <c r="DQ81" i="15"/>
  <c r="DP79" i="19" s="1"/>
  <c r="DQ97" i="15"/>
  <c r="DP95" i="19" s="1"/>
  <c r="K416" i="22"/>
  <c r="K421" i="23"/>
  <c r="HQ51" i="15"/>
  <c r="FP51" s="1"/>
  <c r="CZ51"/>
  <c r="CY49" i="19" s="1"/>
  <c r="M343" i="23"/>
  <c r="R7" i="25"/>
  <c r="DO112"/>
  <c r="AB20"/>
  <c r="AB26" s="1"/>
  <c r="V7"/>
  <c r="V14" s="1"/>
  <c r="CE110"/>
  <c r="X7"/>
  <c r="CF110"/>
  <c r="AC7"/>
  <c r="CL111"/>
  <c r="AE13" s="1"/>
  <c r="BZ111"/>
  <c r="Q13" s="1"/>
  <c r="BT111"/>
  <c r="J13" s="1"/>
  <c r="BN111"/>
  <c r="C13" s="1"/>
  <c r="DD110"/>
  <c r="CF111"/>
  <c r="X13" s="1"/>
  <c r="BZ110"/>
  <c r="Q7"/>
  <c r="M2322" i="23"/>
  <c r="M2076" i="22"/>
  <c r="M1793"/>
  <c r="M844" i="23"/>
  <c r="K7" i="25"/>
  <c r="Y7"/>
  <c r="M17" i="22"/>
  <c r="M2186"/>
  <c r="M2184"/>
  <c r="M940"/>
  <c r="M2501"/>
  <c r="M1817" i="23"/>
  <c r="H14" i="25"/>
  <c r="D7"/>
  <c r="BT110"/>
  <c r="J7"/>
  <c r="C7"/>
  <c r="BN110"/>
  <c r="BY110"/>
  <c r="BY112" s="1"/>
  <c r="O7"/>
  <c r="O14" s="1"/>
  <c r="M1819" i="23"/>
  <c r="M3284" i="22"/>
  <c r="M657"/>
  <c r="M3180"/>
  <c r="AJ14" i="25"/>
  <c r="BS110"/>
  <c r="BL7" l="1"/>
  <c r="CT7" s="1"/>
  <c r="DB11" i="19"/>
  <c r="I374" i="31"/>
  <c r="G56" i="23"/>
  <c r="M56" s="1"/>
  <c r="H374" i="31"/>
  <c r="L374" s="1"/>
  <c r="H370"/>
  <c r="I368"/>
  <c r="K368"/>
  <c r="M370"/>
  <c r="O370"/>
  <c r="I373"/>
  <c r="K373"/>
  <c r="O372"/>
  <c r="M372"/>
  <c r="H372"/>
  <c r="H371"/>
  <c r="H373"/>
  <c r="K371"/>
  <c r="O373"/>
  <c r="M373"/>
  <c r="I370"/>
  <c r="K370"/>
  <c r="L370" s="1"/>
  <c r="P370" s="1"/>
  <c r="M369"/>
  <c r="O369"/>
  <c r="I372"/>
  <c r="K372"/>
  <c r="I369"/>
  <c r="K369"/>
  <c r="H369"/>
  <c r="H368"/>
  <c r="M371"/>
  <c r="O371"/>
  <c r="O368"/>
  <c r="M368"/>
  <c r="M374"/>
  <c r="O374"/>
  <c r="EC110" i="19"/>
  <c r="EB110"/>
  <c r="ED110"/>
  <c r="EA110"/>
  <c r="EE110" s="1"/>
  <c r="DS10"/>
  <c r="BM6" i="25"/>
  <c r="CX6" s="1"/>
  <c r="CX107" s="1"/>
  <c r="AS10" s="1"/>
  <c r="CY8" i="19"/>
  <c r="DB10" i="15"/>
  <c r="DA8" i="19" s="1"/>
  <c r="CY7"/>
  <c r="DB9" i="15"/>
  <c r="DA7" i="19" s="1"/>
  <c r="DS8"/>
  <c r="BM4" i="25"/>
  <c r="DA4" s="1"/>
  <c r="CG110" i="19"/>
  <c r="T10" i="21" s="1"/>
  <c r="BT9" i="19"/>
  <c r="F91" i="22"/>
  <c r="G91" s="1"/>
  <c r="M91" s="1"/>
  <c r="F92" i="23"/>
  <c r="G92" s="1"/>
  <c r="M92" s="1"/>
  <c r="GA11" i="15"/>
  <c r="BJ5" i="25"/>
  <c r="CJ5" s="1"/>
  <c r="BT11" i="19"/>
  <c r="F162" i="22"/>
  <c r="G162" s="1"/>
  <c r="M162" s="1"/>
  <c r="F164" i="23"/>
  <c r="G164" s="1"/>
  <c r="M164" s="1"/>
  <c r="BJ7" i="25"/>
  <c r="CH7" s="1"/>
  <c r="GA13" i="15"/>
  <c r="BT7" i="19"/>
  <c r="F20" i="22"/>
  <c r="F20" i="23"/>
  <c r="G20" s="1"/>
  <c r="M20" s="1"/>
  <c r="GA9" i="15"/>
  <c r="BJ3" i="25"/>
  <c r="CI3" s="1"/>
  <c r="CI107" s="1"/>
  <c r="AA10" s="1"/>
  <c r="G20" i="22"/>
  <c r="M20" s="1"/>
  <c r="FP9" i="19"/>
  <c r="FP23"/>
  <c r="FP25"/>
  <c r="FP32"/>
  <c r="FP14"/>
  <c r="FP33"/>
  <c r="FP22"/>
  <c r="FP37"/>
  <c r="BC8"/>
  <c r="E55" i="22"/>
  <c r="G55" s="1"/>
  <c r="M55" s="1"/>
  <c r="E55" i="23"/>
  <c r="G55" s="1"/>
  <c r="M55" s="1"/>
  <c r="BC9" i="19"/>
  <c r="E90" i="22"/>
  <c r="G90" s="1"/>
  <c r="M90" s="1"/>
  <c r="E91" i="23"/>
  <c r="G91" s="1"/>
  <c r="M91" s="1"/>
  <c r="FP39" i="19"/>
  <c r="FP24"/>
  <c r="BC11"/>
  <c r="E163" i="23"/>
  <c r="G163" s="1"/>
  <c r="M163" s="1"/>
  <c r="E161" i="22"/>
  <c r="G161" s="1"/>
  <c r="M161" s="1"/>
  <c r="CA110" i="19"/>
  <c r="CD110"/>
  <c r="Q10" i="21" s="1"/>
  <c r="CB110" i="19"/>
  <c r="CC110"/>
  <c r="P10" i="21" s="1"/>
  <c r="CF110" i="19"/>
  <c r="S10" i="21" s="1"/>
  <c r="CR106" i="25"/>
  <c r="AL9" s="1"/>
  <c r="CR108"/>
  <c r="AL11" s="1"/>
  <c r="CR109"/>
  <c r="AL12" s="1"/>
  <c r="CR104"/>
  <c r="CR107"/>
  <c r="AL10" s="1"/>
  <c r="CR105"/>
  <c r="AL8" s="1"/>
  <c r="CV106"/>
  <c r="AP9" s="1"/>
  <c r="CV105"/>
  <c r="AP8" s="1"/>
  <c r="CV109"/>
  <c r="AP12" s="1"/>
  <c r="CV107"/>
  <c r="AP10" s="1"/>
  <c r="CV108"/>
  <c r="AP11" s="1"/>
  <c r="CV104"/>
  <c r="CT106"/>
  <c r="AN9" s="1"/>
  <c r="CT107"/>
  <c r="AN10" s="1"/>
  <c r="CT105"/>
  <c r="AN8" s="1"/>
  <c r="CT108"/>
  <c r="AN11" s="1"/>
  <c r="CS109"/>
  <c r="CT104"/>
  <c r="FP11" i="19"/>
  <c r="ES11"/>
  <c r="K166" i="23"/>
  <c r="K164" i="22"/>
  <c r="DS64" i="19"/>
  <c r="BM61" i="25"/>
  <c r="DS100" i="19"/>
  <c r="BM97" i="25"/>
  <c r="DS96" i="19"/>
  <c r="BM93" i="25"/>
  <c r="DS46" i="19"/>
  <c r="BM43" i="25"/>
  <c r="DS82" i="19"/>
  <c r="BM79" i="25"/>
  <c r="DS56" i="19"/>
  <c r="BM53" i="25"/>
  <c r="DS38" i="19"/>
  <c r="BM35" i="25"/>
  <c r="DS60" i="19"/>
  <c r="BM57" i="25"/>
  <c r="DS42" i="19"/>
  <c r="BM39" i="25"/>
  <c r="DS16" i="19"/>
  <c r="BM12" i="25"/>
  <c r="DS52" i="19"/>
  <c r="BM49" i="25"/>
  <c r="DS34" i="19"/>
  <c r="BM31" i="25"/>
  <c r="DS40" i="19"/>
  <c r="BM37" i="25"/>
  <c r="DS22" i="19"/>
  <c r="BM19" i="25"/>
  <c r="DS14" i="19"/>
  <c r="BM10" i="25"/>
  <c r="DS20" i="19"/>
  <c r="BM17" i="25"/>
  <c r="DS44" i="19"/>
  <c r="BM41" i="25"/>
  <c r="DS78" i="19"/>
  <c r="BM75" i="25"/>
  <c r="DS36" i="19"/>
  <c r="BM33" i="25"/>
  <c r="DS92" i="19"/>
  <c r="BM89" i="25"/>
  <c r="DS48" i="19"/>
  <c r="BM45" i="25"/>
  <c r="DS66" i="19"/>
  <c r="BM63" i="25"/>
  <c r="DS72" i="19"/>
  <c r="BM69" i="25"/>
  <c r="DS54" i="19"/>
  <c r="BM51" i="25"/>
  <c r="DS90" i="19"/>
  <c r="BM87" i="25"/>
  <c r="DS18" i="19"/>
  <c r="BM14" i="25"/>
  <c r="DS24" i="19"/>
  <c r="BM21" i="25"/>
  <c r="DS28" i="19"/>
  <c r="BM25" i="25"/>
  <c r="DS94" i="19"/>
  <c r="BM91" i="25"/>
  <c r="DS26" i="19"/>
  <c r="BM23" i="25"/>
  <c r="DS88" i="19"/>
  <c r="BM85" i="25"/>
  <c r="DS70" i="19"/>
  <c r="BM67" i="25"/>
  <c r="DS50" i="19"/>
  <c r="BM47" i="25"/>
  <c r="DS30" i="19"/>
  <c r="BM27" i="25"/>
  <c r="DS84" i="19"/>
  <c r="BM81" i="25"/>
  <c r="DS76" i="19"/>
  <c r="BM73" i="25"/>
  <c r="DS58" i="19"/>
  <c r="BM55" i="25"/>
  <c r="DS32" i="19"/>
  <c r="BM29" i="25"/>
  <c r="DS68" i="19"/>
  <c r="BM65" i="25"/>
  <c r="DS74" i="19"/>
  <c r="BM71" i="25"/>
  <c r="DS80" i="19"/>
  <c r="BM77" i="25"/>
  <c r="DS62" i="19"/>
  <c r="BM59" i="25"/>
  <c r="DS98" i="19"/>
  <c r="BM95" i="25"/>
  <c r="DS86" i="19"/>
  <c r="BM83" i="25"/>
  <c r="DS12" i="19"/>
  <c r="BM8" i="25"/>
  <c r="FO14" i="19"/>
  <c r="FO38"/>
  <c r="FO16"/>
  <c r="BS112" i="25"/>
  <c r="CQ112"/>
  <c r="BH110" i="19"/>
  <c r="D10" i="21"/>
  <c r="N110" i="19"/>
  <c r="D6" i="21"/>
  <c r="AB110" i="19"/>
  <c r="N6" i="21"/>
  <c r="AQ110" i="19"/>
  <c r="X6" i="21"/>
  <c r="BY110" i="19"/>
  <c r="N10" i="21"/>
  <c r="BT112" i="25"/>
  <c r="AL7" i="19"/>
  <c r="V6" i="21"/>
  <c r="FP7" i="19"/>
  <c r="FO26"/>
  <c r="EY110"/>
  <c r="EZ110"/>
  <c r="EX110"/>
  <c r="FC110"/>
  <c r="AK13" i="25"/>
  <c r="CO107"/>
  <c r="AH10" s="1"/>
  <c r="CE112"/>
  <c r="P13"/>
  <c r="W13"/>
  <c r="I13"/>
  <c r="BL110" i="19"/>
  <c r="F10" i="21" s="1"/>
  <c r="BP110" i="19"/>
  <c r="J10" i="21" s="1"/>
  <c r="BO110" i="19"/>
  <c r="I10" i="21" s="1"/>
  <c r="BM110" i="19"/>
  <c r="G10" i="21" s="1"/>
  <c r="BK110" i="19"/>
  <c r="BJ110"/>
  <c r="AM10" i="15"/>
  <c r="AL8" i="19" s="1"/>
  <c r="BH4" i="25"/>
  <c r="BW4" s="1"/>
  <c r="HQ96" i="15"/>
  <c r="FP96" s="1"/>
  <c r="FO94" i="19" s="1"/>
  <c r="FO24"/>
  <c r="U9"/>
  <c r="X11" i="15"/>
  <c r="W9" i="19" s="1"/>
  <c r="U11"/>
  <c r="X13" i="15"/>
  <c r="W11" i="19" s="1"/>
  <c r="U7"/>
  <c r="X9" i="15"/>
  <c r="W7" i="19" s="1"/>
  <c r="X10" i="15"/>
  <c r="K415" i="22"/>
  <c r="K420" i="23"/>
  <c r="K202" i="22"/>
  <c r="K204" i="23"/>
  <c r="K168"/>
  <c r="K166" i="22"/>
  <c r="K312" i="23"/>
  <c r="K308" i="22"/>
  <c r="K521"/>
  <c r="K528" i="23"/>
  <c r="BH115" i="19"/>
  <c r="BE115"/>
  <c r="HQ67" i="15"/>
  <c r="FP67" s="1"/>
  <c r="FO65" i="19" s="1"/>
  <c r="HQ85" i="15"/>
  <c r="FP85" s="1"/>
  <c r="FO83" i="19" s="1"/>
  <c r="HQ104" i="15"/>
  <c r="FP104" s="1"/>
  <c r="HQ87"/>
  <c r="FP87" s="1"/>
  <c r="FO85" i="19" s="1"/>
  <c r="FO30"/>
  <c r="CO106" i="25"/>
  <c r="AH9" s="1"/>
  <c r="CO104"/>
  <c r="CO109"/>
  <c r="AH12" s="1"/>
  <c r="CO108"/>
  <c r="AH11" s="1"/>
  <c r="CO105"/>
  <c r="AH8" s="1"/>
  <c r="AI10"/>
  <c r="CP105"/>
  <c r="AI8" s="1"/>
  <c r="CP108"/>
  <c r="AI11" s="1"/>
  <c r="CP104"/>
  <c r="CP109"/>
  <c r="AI12" s="1"/>
  <c r="CP106"/>
  <c r="AI9" s="1"/>
  <c r="CL109"/>
  <c r="AE12" s="1"/>
  <c r="CL106"/>
  <c r="AE9" s="1"/>
  <c r="CL108"/>
  <c r="AE11" s="1"/>
  <c r="CL104"/>
  <c r="CL105"/>
  <c r="AE8" s="1"/>
  <c r="CK109"/>
  <c r="AE10"/>
  <c r="CN109"/>
  <c r="AG12" s="1"/>
  <c r="CN108"/>
  <c r="AG11" s="1"/>
  <c r="CN106"/>
  <c r="AG9" s="1"/>
  <c r="AG10"/>
  <c r="CM109"/>
  <c r="CN104"/>
  <c r="CN105"/>
  <c r="AG8" s="1"/>
  <c r="BV115" i="19"/>
  <c r="BY115"/>
  <c r="CI104" i="25"/>
  <c r="CH109"/>
  <c r="CI108"/>
  <c r="AA11" s="1"/>
  <c r="CI109"/>
  <c r="AA12" s="1"/>
  <c r="CI106"/>
  <c r="AA9" s="1"/>
  <c r="CI105"/>
  <c r="AA8" s="1"/>
  <c r="BN112"/>
  <c r="AD13"/>
  <c r="BI4"/>
  <c r="CC4" s="1"/>
  <c r="FZ10" i="15"/>
  <c r="N54" i="22"/>
  <c r="N54" i="23"/>
  <c r="F1340" i="22"/>
  <c r="F1358" i="23"/>
  <c r="N162"/>
  <c r="FZ13" i="15"/>
  <c r="BI7" i="25"/>
  <c r="CB7" s="1"/>
  <c r="CB107" s="1"/>
  <c r="N160" i="22"/>
  <c r="N89"/>
  <c r="BI5" i="25"/>
  <c r="CD5" s="1"/>
  <c r="CD107" s="1"/>
  <c r="FZ11" i="15"/>
  <c r="N90" i="23"/>
  <c r="AM13" i="15"/>
  <c r="BH3" i="25"/>
  <c r="BW3" s="1"/>
  <c r="BW107" s="1"/>
  <c r="FY9" i="15"/>
  <c r="N17" i="23"/>
  <c r="N17" i="22"/>
  <c r="AM11" i="15"/>
  <c r="F3518" i="23"/>
  <c r="F3470" i="22"/>
  <c r="FO40" i="19"/>
  <c r="FO20"/>
  <c r="F1730" i="22"/>
  <c r="F1754" i="23"/>
  <c r="F1898"/>
  <c r="F1872" i="22"/>
  <c r="F2906" i="23"/>
  <c r="F2866" i="22"/>
  <c r="F422" i="23"/>
  <c r="F417" i="22"/>
  <c r="F1801"/>
  <c r="F1826" i="23"/>
  <c r="F2724" i="22"/>
  <c r="F2762" i="23"/>
  <c r="F3014"/>
  <c r="F2973" i="22"/>
  <c r="F523"/>
  <c r="F530" i="23"/>
  <c r="F2405" i="22"/>
  <c r="F2438" i="23"/>
  <c r="F2582"/>
  <c r="F2547" i="22"/>
  <c r="F2831"/>
  <c r="F2870" i="23"/>
  <c r="F2294"/>
  <c r="F2263" i="22"/>
  <c r="F878"/>
  <c r="F890" i="23"/>
  <c r="F2546"/>
  <c r="F2511" i="22"/>
  <c r="F1034" i="23"/>
  <c r="F1020" i="22"/>
  <c r="F1837"/>
  <c r="F1862" i="23"/>
  <c r="F3257" i="22"/>
  <c r="F3302" i="23"/>
  <c r="F2298" i="22"/>
  <c r="F2330" i="23"/>
  <c r="F854"/>
  <c r="F843" i="22"/>
  <c r="F1943"/>
  <c r="F1970" i="23"/>
  <c r="F3590"/>
  <c r="F3541" i="22"/>
  <c r="F807"/>
  <c r="F818" i="23"/>
  <c r="F2258"/>
  <c r="F2227" i="22"/>
  <c r="F710" i="23"/>
  <c r="F701" i="22"/>
  <c r="F1430" i="23"/>
  <c r="F1411" i="22"/>
  <c r="F1979"/>
  <c r="F2006" i="23"/>
  <c r="F386"/>
  <c r="F381" i="22"/>
  <c r="F2618" i="23"/>
  <c r="F2582" i="22"/>
  <c r="F1286" i="23"/>
  <c r="F1269" i="22"/>
  <c r="F3266" i="23"/>
  <c r="F3221" i="22"/>
  <c r="F746" i="23"/>
  <c r="F736" i="22"/>
  <c r="F2114" i="23"/>
  <c r="F2085" i="22"/>
  <c r="F1106" i="23"/>
  <c r="F1091" i="22"/>
  <c r="F3338" i="23"/>
  <c r="F3292" i="22"/>
  <c r="F3115"/>
  <c r="F3158" i="23"/>
  <c r="F1718"/>
  <c r="F1695" i="22"/>
  <c r="F1250" i="23"/>
  <c r="F1233" i="22"/>
  <c r="F3446" i="23"/>
  <c r="F3399" i="22"/>
  <c r="F2474" i="23"/>
  <c r="F2440" i="22"/>
  <c r="F2726" i="23"/>
  <c r="F2689" i="22"/>
  <c r="F3122" i="23"/>
  <c r="F3079" i="22"/>
  <c r="F2121"/>
  <c r="F2150" i="23"/>
  <c r="F1142"/>
  <c r="F1127" i="22"/>
  <c r="F1553"/>
  <c r="F1574" i="23"/>
  <c r="F566"/>
  <c r="F559" i="22"/>
  <c r="F1178" i="23"/>
  <c r="F1162" i="22"/>
  <c r="F2690" i="23"/>
  <c r="F2653" i="22"/>
  <c r="F239"/>
  <c r="F242" i="23"/>
  <c r="F1322"/>
  <c r="F1304" i="22"/>
  <c r="F278" i="23"/>
  <c r="F275" i="22"/>
  <c r="F985"/>
  <c r="F998" i="23"/>
  <c r="FS12" i="15"/>
  <c r="HQ10"/>
  <c r="FP10" s="1"/>
  <c r="GD60"/>
  <c r="FO31" i="19"/>
  <c r="K1942" i="22"/>
  <c r="K1969" i="23"/>
  <c r="FO55" i="19"/>
  <c r="FO70"/>
  <c r="FO25"/>
  <c r="FO86"/>
  <c r="GD70" i="15"/>
  <c r="GD84"/>
  <c r="FO45" i="19"/>
  <c r="FO60"/>
  <c r="FO48"/>
  <c r="FO106"/>
  <c r="K1268" i="22"/>
  <c r="K1285" i="23"/>
  <c r="GD96" i="15"/>
  <c r="GD32"/>
  <c r="FO50" i="19"/>
  <c r="K238" i="22"/>
  <c r="K241" i="23"/>
  <c r="GD86" i="15"/>
  <c r="GD68"/>
  <c r="FO27" i="19"/>
  <c r="FO68"/>
  <c r="HQ89" i="15"/>
  <c r="FP89" s="1"/>
  <c r="HQ107"/>
  <c r="FP107" s="1"/>
  <c r="HQ99"/>
  <c r="FP99" s="1"/>
  <c r="HQ97"/>
  <c r="FP97" s="1"/>
  <c r="HQ75"/>
  <c r="FP75" s="1"/>
  <c r="GD78"/>
  <c r="GD14"/>
  <c r="FO15" i="19"/>
  <c r="FO57"/>
  <c r="GD66" i="15"/>
  <c r="GD48"/>
  <c r="FO9" i="19"/>
  <c r="FO101"/>
  <c r="FO29"/>
  <c r="FO74"/>
  <c r="GD90" i="15"/>
  <c r="GD26"/>
  <c r="GF26" s="1"/>
  <c r="GD72"/>
  <c r="K3078" i="22"/>
  <c r="K3121" i="23"/>
  <c r="FO59" i="19"/>
  <c r="FO81"/>
  <c r="GD62" i="15"/>
  <c r="GD76"/>
  <c r="GD44"/>
  <c r="K3220" i="22"/>
  <c r="K3265" i="23"/>
  <c r="Q22" i="31"/>
  <c r="FO62" i="19"/>
  <c r="FO96"/>
  <c r="GD50" i="15"/>
  <c r="FO33" i="19"/>
  <c r="FO69"/>
  <c r="FO54"/>
  <c r="FO52"/>
  <c r="GD74" i="15"/>
  <c r="K2865" i="22"/>
  <c r="K2905" i="23"/>
  <c r="GD56" i="15"/>
  <c r="FO11" i="19"/>
  <c r="FO90"/>
  <c r="FO84"/>
  <c r="HQ65" i="15"/>
  <c r="FP65" s="1"/>
  <c r="HQ49"/>
  <c r="FP49" s="1"/>
  <c r="HQ105"/>
  <c r="FP105" s="1"/>
  <c r="HQ77"/>
  <c r="FP77" s="1"/>
  <c r="GD92"/>
  <c r="GD28"/>
  <c r="GE28" s="1"/>
  <c r="FO58" i="19"/>
  <c r="GD102" i="15"/>
  <c r="GD38"/>
  <c r="GH38" s="1"/>
  <c r="GD20"/>
  <c r="GG20" s="1"/>
  <c r="GF44"/>
  <c r="GH44"/>
  <c r="GE44"/>
  <c r="FT44" s="1"/>
  <c r="GG44"/>
  <c r="FO13" i="19"/>
  <c r="FO72"/>
  <c r="K2936" i="22"/>
  <c r="K2977" i="23"/>
  <c r="FO35" i="19"/>
  <c r="FO76"/>
  <c r="FO39"/>
  <c r="FO102"/>
  <c r="FO64"/>
  <c r="GD64" i="15"/>
  <c r="FO17" i="19"/>
  <c r="FO78"/>
  <c r="GF32" i="15"/>
  <c r="GH32"/>
  <c r="GE32"/>
  <c r="GG32"/>
  <c r="GD54"/>
  <c r="GD22"/>
  <c r="GF22" s="1"/>
  <c r="GD100"/>
  <c r="GD36"/>
  <c r="GH36" s="1"/>
  <c r="FO37" i="19"/>
  <c r="K2794" i="22"/>
  <c r="K2833" i="23"/>
  <c r="K3433" i="22"/>
  <c r="K3481" i="23"/>
  <c r="FO92" i="19"/>
  <c r="HQ81" i="15"/>
  <c r="FP81" s="1"/>
  <c r="HQ91"/>
  <c r="FP91" s="1"/>
  <c r="HQ69"/>
  <c r="FP69" s="1"/>
  <c r="HQ101"/>
  <c r="FP101" s="1"/>
  <c r="HQ55"/>
  <c r="FP55" s="1"/>
  <c r="GD46"/>
  <c r="GG46" s="1"/>
  <c r="FO49" i="19"/>
  <c r="K771" i="22"/>
  <c r="K781" i="23"/>
  <c r="GD98" i="15"/>
  <c r="GD34"/>
  <c r="GE34" s="1"/>
  <c r="GD80"/>
  <c r="GD16"/>
  <c r="GG16" s="1"/>
  <c r="FO41" i="19"/>
  <c r="K1357" i="23"/>
  <c r="K1339" i="22"/>
  <c r="FO46" i="19"/>
  <c r="FO88"/>
  <c r="GD58" i="15"/>
  <c r="GD40"/>
  <c r="GE40" s="1"/>
  <c r="FO19" i="19"/>
  <c r="FO98"/>
  <c r="FO91"/>
  <c r="FO100"/>
  <c r="GD94" i="15"/>
  <c r="GD30"/>
  <c r="GG30" s="1"/>
  <c r="GD52"/>
  <c r="GD12"/>
  <c r="FO23" i="19"/>
  <c r="GD82" i="15"/>
  <c r="GD18"/>
  <c r="FO21" i="19"/>
  <c r="FO82"/>
  <c r="FO80"/>
  <c r="GD42" i="15"/>
  <c r="GH42" s="1"/>
  <c r="GD10"/>
  <c r="GD88"/>
  <c r="GD24"/>
  <c r="GE24" s="1"/>
  <c r="FO43" i="19"/>
  <c r="K3469" i="22"/>
  <c r="K3517" i="23"/>
  <c r="FO66" i="19"/>
  <c r="FO56"/>
  <c r="Q61" i="31"/>
  <c r="HQ63" i="15"/>
  <c r="FP63" s="1"/>
  <c r="HQ9"/>
  <c r="FP9" s="1"/>
  <c r="F25" i="31" s="1"/>
  <c r="HQ73" i="15"/>
  <c r="FP73" s="1"/>
  <c r="HQ79"/>
  <c r="FP79" s="1"/>
  <c r="HQ106"/>
  <c r="FP106" s="1"/>
  <c r="HQ95"/>
  <c r="FP95" s="1"/>
  <c r="HQ53"/>
  <c r="FP53" s="1"/>
  <c r="J14" i="25"/>
  <c r="X14"/>
  <c r="C14"/>
  <c r="CF112"/>
  <c r="BZ112"/>
  <c r="Q14"/>
  <c r="GH28" i="15" l="1"/>
  <c r="P374" i="31"/>
  <c r="L369"/>
  <c r="P369" s="1"/>
  <c r="L372"/>
  <c r="P372" s="1"/>
  <c r="L371"/>
  <c r="P371" s="1"/>
  <c r="L373"/>
  <c r="P373" s="1"/>
  <c r="L368"/>
  <c r="P368" s="1"/>
  <c r="DS11" i="19"/>
  <c r="BM7" i="25"/>
  <c r="CZ7" s="1"/>
  <c r="CZ107" s="1"/>
  <c r="AU10" s="1"/>
  <c r="DS9" i="19"/>
  <c r="BM5" i="25"/>
  <c r="DB5" s="1"/>
  <c r="DB107" s="1"/>
  <c r="AW10" s="1"/>
  <c r="BM3"/>
  <c r="DA3" s="1"/>
  <c r="DA107" s="1"/>
  <c r="AV10" s="1"/>
  <c r="CJ107"/>
  <c r="AB10" s="1"/>
  <c r="CJ104"/>
  <c r="CJ109"/>
  <c r="AB12" s="1"/>
  <c r="CJ106"/>
  <c r="AB9" s="1"/>
  <c r="CJ105"/>
  <c r="AB8" s="1"/>
  <c r="CJ108"/>
  <c r="AB11" s="1"/>
  <c r="CH105"/>
  <c r="Z8" s="1"/>
  <c r="CH107"/>
  <c r="Z10" s="1"/>
  <c r="AD10" s="1"/>
  <c r="CH108"/>
  <c r="Z11" s="1"/>
  <c r="AD11" s="1"/>
  <c r="CG109"/>
  <c r="CH106"/>
  <c r="Z9" s="1"/>
  <c r="AD9" s="1"/>
  <c r="CH104"/>
  <c r="Z7" s="1"/>
  <c r="BC7" i="19"/>
  <c r="AT110" s="1"/>
  <c r="E19" i="22"/>
  <c r="G19" s="1"/>
  <c r="M19" s="1"/>
  <c r="E19" i="23"/>
  <c r="G19" s="1"/>
  <c r="M19" s="1"/>
  <c r="O10" i="21"/>
  <c r="DB8" i="19"/>
  <c r="BL4" i="25"/>
  <c r="CU4" s="1"/>
  <c r="DB7" i="19"/>
  <c r="BL3" i="25"/>
  <c r="CU3" s="1"/>
  <c r="AP7"/>
  <c r="CV110"/>
  <c r="CV112" s="1"/>
  <c r="AL7"/>
  <c r="AL14" s="1"/>
  <c r="CR110"/>
  <c r="CR112" s="1"/>
  <c r="AM12"/>
  <c r="AM14" s="1"/>
  <c r="CS110"/>
  <c r="CS112" s="1"/>
  <c r="AN7"/>
  <c r="FO8" i="19"/>
  <c r="EN110"/>
  <c r="EM110"/>
  <c r="EL110"/>
  <c r="EQ110"/>
  <c r="BL84" i="25"/>
  <c r="DB87" i="19"/>
  <c r="BL77" i="25"/>
  <c r="DB80" i="19"/>
  <c r="BL97" i="25"/>
  <c r="DB100" i="19"/>
  <c r="BL85" i="25"/>
  <c r="DB88" i="19"/>
  <c r="DB101"/>
  <c r="BL98" i="25"/>
  <c r="DS59" i="19"/>
  <c r="BM56" i="25"/>
  <c r="DS101" i="19"/>
  <c r="BM98" i="25"/>
  <c r="BL79"/>
  <c r="DB82" i="19"/>
  <c r="BL74" i="25"/>
  <c r="DB77" i="19"/>
  <c r="DS55"/>
  <c r="BM52" i="25"/>
  <c r="DS69" i="19"/>
  <c r="BM66" i="25"/>
  <c r="DS71" i="19"/>
  <c r="BM68" i="25"/>
  <c r="DS89" i="19"/>
  <c r="BM86" i="25"/>
  <c r="BL91"/>
  <c r="DB94" i="19"/>
  <c r="BL48" i="25"/>
  <c r="DB51" i="19"/>
  <c r="DS85"/>
  <c r="BM82" i="25"/>
  <c r="DS106" i="19"/>
  <c r="BM103" i="25"/>
  <c r="DS23" i="19"/>
  <c r="BM20" i="25"/>
  <c r="DS103" i="19"/>
  <c r="BM100" i="25"/>
  <c r="BL71"/>
  <c r="DB74" i="19"/>
  <c r="BL54" i="25"/>
  <c r="DB57" i="19"/>
  <c r="DS37"/>
  <c r="BM34" i="25"/>
  <c r="BL47"/>
  <c r="DB50" i="19"/>
  <c r="DS81"/>
  <c r="BM78" i="25"/>
  <c r="BL62"/>
  <c r="DB65" i="19"/>
  <c r="BL82" i="25"/>
  <c r="DB85" i="19"/>
  <c r="BL81" i="25"/>
  <c r="DB84" i="19"/>
  <c r="BL49" i="25"/>
  <c r="DB52" i="19"/>
  <c r="DS97"/>
  <c r="BM94" i="25"/>
  <c r="BL93"/>
  <c r="DB96" i="19"/>
  <c r="BL58" i="25"/>
  <c r="DB61" i="19"/>
  <c r="BL56" i="25"/>
  <c r="DB59" i="19"/>
  <c r="DS73"/>
  <c r="BM70" i="25"/>
  <c r="DS27" i="19"/>
  <c r="BM24" i="25"/>
  <c r="DB105" i="19"/>
  <c r="BL102" i="25"/>
  <c r="DS31" i="19"/>
  <c r="BM28" i="25"/>
  <c r="FR44" i="15"/>
  <c r="FS44" s="1"/>
  <c r="FU44"/>
  <c r="FS42" i="19"/>
  <c r="FR42" s="1"/>
  <c r="BL89" i="25"/>
  <c r="DB92" i="19"/>
  <c r="BL73" i="25"/>
  <c r="DB76" i="19"/>
  <c r="BL83" i="25"/>
  <c r="DB86" i="19"/>
  <c r="BL67" i="25"/>
  <c r="DB70" i="19"/>
  <c r="BL95" i="25"/>
  <c r="DB98" i="19"/>
  <c r="BL65" i="25"/>
  <c r="DB68" i="19"/>
  <c r="DS91"/>
  <c r="BM88" i="25"/>
  <c r="BL99"/>
  <c r="DB102" i="19"/>
  <c r="DS45"/>
  <c r="BM42" i="25"/>
  <c r="BL86"/>
  <c r="DB89" i="19"/>
  <c r="BL52" i="25"/>
  <c r="DB55" i="19"/>
  <c r="BL101" i="25"/>
  <c r="DB104" i="19"/>
  <c r="BL68" i="25"/>
  <c r="DB71" i="19"/>
  <c r="DS87"/>
  <c r="BM84" i="25"/>
  <c r="BL88"/>
  <c r="DB91" i="19"/>
  <c r="DS19"/>
  <c r="BM16" i="25"/>
  <c r="DS61" i="19"/>
  <c r="BM58" i="25"/>
  <c r="DB99" i="19"/>
  <c r="BL96" i="25"/>
  <c r="DB97" i="19"/>
  <c r="BL94" i="25"/>
  <c r="BL103"/>
  <c r="DB106" i="19"/>
  <c r="DS99"/>
  <c r="BM96" i="25"/>
  <c r="BL69"/>
  <c r="DB72" i="19"/>
  <c r="DS13"/>
  <c r="BM9" i="25"/>
  <c r="DS57" i="19"/>
  <c r="BM54" i="25"/>
  <c r="DS104" i="19"/>
  <c r="BM101" i="25"/>
  <c r="DB103" i="19"/>
  <c r="BL100" i="25"/>
  <c r="DS53" i="19"/>
  <c r="BM50" i="25"/>
  <c r="DS33" i="19"/>
  <c r="BM30" i="25"/>
  <c r="DS105" i="19"/>
  <c r="BM102" i="25"/>
  <c r="DS29" i="19"/>
  <c r="BM26" i="25"/>
  <c r="DS15" i="19"/>
  <c r="BM11" i="25"/>
  <c r="BL46"/>
  <c r="DB49" i="19"/>
  <c r="GE26" i="15"/>
  <c r="BL50" i="25"/>
  <c r="DB53" i="19"/>
  <c r="DB95"/>
  <c r="BL92" i="25"/>
  <c r="DS25" i="19"/>
  <c r="BM22" i="25"/>
  <c r="BL87"/>
  <c r="DB90" i="19"/>
  <c r="DS21"/>
  <c r="BM18" i="25"/>
  <c r="BL66"/>
  <c r="DB69" i="19"/>
  <c r="DS47"/>
  <c r="BM44" i="25"/>
  <c r="DS17" i="19"/>
  <c r="BM13" i="25"/>
  <c r="BL63"/>
  <c r="DB66" i="19"/>
  <c r="BL60" i="25"/>
  <c r="DB63" i="19"/>
  <c r="DS49"/>
  <c r="BM46" i="25"/>
  <c r="BL45"/>
  <c r="DB48" i="19"/>
  <c r="BL53" i="25"/>
  <c r="DB56" i="19"/>
  <c r="BL75" i="25"/>
  <c r="DB78" i="19"/>
  <c r="DS67"/>
  <c r="BM64" i="25"/>
  <c r="BL57"/>
  <c r="DB60" i="19"/>
  <c r="BL55" i="25"/>
  <c r="DB58" i="19"/>
  <c r="DS95"/>
  <c r="BM92" i="25"/>
  <c r="DS43" i="19"/>
  <c r="BM40" i="25"/>
  <c r="BL51"/>
  <c r="DB54" i="19"/>
  <c r="DS65"/>
  <c r="BM62" i="25"/>
  <c r="BL59"/>
  <c r="DB62" i="19"/>
  <c r="BL78" i="25"/>
  <c r="DB81" i="19"/>
  <c r="BL80" i="25"/>
  <c r="DB83" i="19"/>
  <c r="DS83"/>
  <c r="BM80" i="25"/>
  <c r="DS41" i="19"/>
  <c r="BM38" i="25"/>
  <c r="BL70"/>
  <c r="DB73" i="19"/>
  <c r="BL64" i="25"/>
  <c r="DB67" i="19"/>
  <c r="BL61" i="25"/>
  <c r="DB64" i="19"/>
  <c r="DS39"/>
  <c r="BM36" i="25"/>
  <c r="DS35" i="19"/>
  <c r="BM32" i="25"/>
  <c r="DS77" i="19"/>
  <c r="BM74" i="25"/>
  <c r="BL76"/>
  <c r="DB79" i="19"/>
  <c r="DS63"/>
  <c r="BM60" i="25"/>
  <c r="BL72"/>
  <c r="DB75" i="19"/>
  <c r="DS75"/>
  <c r="BM72" i="25"/>
  <c r="DS102" i="19"/>
  <c r="BM99" i="25"/>
  <c r="BL90"/>
  <c r="DB93" i="19"/>
  <c r="BL44" i="25"/>
  <c r="DB47" i="19"/>
  <c r="DS51"/>
  <c r="BM48" i="25"/>
  <c r="BL43"/>
  <c r="DB46" i="19"/>
  <c r="AF10" i="21"/>
  <c r="DS93" i="19"/>
  <c r="BM90" i="25"/>
  <c r="DS79" i="19"/>
  <c r="BM76" i="25"/>
  <c r="GH26" i="15"/>
  <c r="FT32"/>
  <c r="E10" i="21"/>
  <c r="FZ9" i="15"/>
  <c r="AF6" i="21"/>
  <c r="N18" i="22"/>
  <c r="BI3" i="25"/>
  <c r="CC3" s="1"/>
  <c r="CC107" s="1"/>
  <c r="T10" s="1"/>
  <c r="N18" i="23"/>
  <c r="FE110" i="19"/>
  <c r="Y13" i="15"/>
  <c r="N160" i="23" s="1"/>
  <c r="L13" i="21"/>
  <c r="DS7" i="19"/>
  <c r="GG28" i="15"/>
  <c r="BN110" i="19"/>
  <c r="CE110"/>
  <c r="R10" i="21" s="1"/>
  <c r="AH111" i="19"/>
  <c r="T6" i="21" s="1"/>
  <c r="AE110" i="19"/>
  <c r="P6" i="21" s="1"/>
  <c r="AH110" i="19"/>
  <c r="Q6" i="21" s="1"/>
  <c r="AD111" i="19"/>
  <c r="S6" i="21" s="1"/>
  <c r="AC110" i="19"/>
  <c r="AD110"/>
  <c r="AY110"/>
  <c r="AD6" i="21" s="1"/>
  <c r="FY10" i="15"/>
  <c r="N53" i="22"/>
  <c r="N53" i="23"/>
  <c r="FX13" i="15"/>
  <c r="FV11" i="19" s="1"/>
  <c r="Y10" i="15"/>
  <c r="X8" i="19" s="1"/>
  <c r="W8"/>
  <c r="Y11" i="15"/>
  <c r="Y9"/>
  <c r="FX10"/>
  <c r="FV8" i="19" s="1"/>
  <c r="GF28" i="15"/>
  <c r="GF34"/>
  <c r="FT34" s="1"/>
  <c r="GG26"/>
  <c r="GH20"/>
  <c r="GH16"/>
  <c r="AG7" i="25"/>
  <c r="AG14" s="1"/>
  <c r="CN110"/>
  <c r="CN112" s="1"/>
  <c r="AK8"/>
  <c r="AC12"/>
  <c r="AC14" s="1"/>
  <c r="CK110"/>
  <c r="CK112" s="1"/>
  <c r="CP110"/>
  <c r="CP112" s="1"/>
  <c r="AI7"/>
  <c r="AI14" s="1"/>
  <c r="CO110"/>
  <c r="CO112" s="1"/>
  <c r="AH7"/>
  <c r="AH14" s="1"/>
  <c r="AK9"/>
  <c r="AK10"/>
  <c r="AK11"/>
  <c r="AF12"/>
  <c r="AF14" s="1"/>
  <c r="CM110"/>
  <c r="CM112" s="1"/>
  <c r="CL110"/>
  <c r="CL112" s="1"/>
  <c r="AE7"/>
  <c r="AA7"/>
  <c r="CI110"/>
  <c r="CI112" s="1"/>
  <c r="Z12"/>
  <c r="CH110"/>
  <c r="CH112" s="1"/>
  <c r="FQ10" i="19"/>
  <c r="CD104" i="25"/>
  <c r="CD108"/>
  <c r="U11" s="1"/>
  <c r="CD109"/>
  <c r="U12" s="1"/>
  <c r="U10"/>
  <c r="CD106"/>
  <c r="U9" s="1"/>
  <c r="CD105"/>
  <c r="U8" s="1"/>
  <c r="CC106"/>
  <c r="T9" s="1"/>
  <c r="CC105"/>
  <c r="T8" s="1"/>
  <c r="CC108"/>
  <c r="T11" s="1"/>
  <c r="CB108"/>
  <c r="S11" s="1"/>
  <c r="CA109"/>
  <c r="S10"/>
  <c r="CB104"/>
  <c r="CB106"/>
  <c r="S9" s="1"/>
  <c r="CB105"/>
  <c r="S8" s="1"/>
  <c r="CB109"/>
  <c r="S12" s="1"/>
  <c r="FY13" i="15"/>
  <c r="BH7" i="25"/>
  <c r="BV7" s="1"/>
  <c r="BV107" s="1"/>
  <c r="N161" i="23"/>
  <c r="N159" i="22"/>
  <c r="BH5" i="25"/>
  <c r="BX5" s="1"/>
  <c r="FY11" i="15"/>
  <c r="N88" i="22"/>
  <c r="N89" i="23"/>
  <c r="BW106" i="25"/>
  <c r="M9" s="1"/>
  <c r="BW104"/>
  <c r="M10"/>
  <c r="BW108"/>
  <c r="M11" s="1"/>
  <c r="BW105"/>
  <c r="M8" s="1"/>
  <c r="FO51" i="19"/>
  <c r="FO71"/>
  <c r="GC70" i="15"/>
  <c r="GC10"/>
  <c r="GD71"/>
  <c r="F633" i="22"/>
  <c r="F641" i="23"/>
  <c r="FO67" i="19"/>
  <c r="GC56" i="15"/>
  <c r="GD87"/>
  <c r="GC103"/>
  <c r="FO63" i="19"/>
  <c r="GC94" i="15"/>
  <c r="GC101"/>
  <c r="GD61"/>
  <c r="GD103"/>
  <c r="GC108"/>
  <c r="GD79"/>
  <c r="FO97" i="19"/>
  <c r="GC86" i="15"/>
  <c r="GC77"/>
  <c r="GC105"/>
  <c r="GC84"/>
  <c r="GC95"/>
  <c r="GD99"/>
  <c r="GC98"/>
  <c r="GC49"/>
  <c r="GD95"/>
  <c r="GD17"/>
  <c r="GD81"/>
  <c r="GG34"/>
  <c r="GE16"/>
  <c r="GG42"/>
  <c r="GF20"/>
  <c r="F420" i="22" s="1"/>
  <c r="GH46" i="15"/>
  <c r="GE22"/>
  <c r="GH30"/>
  <c r="GF38"/>
  <c r="F1073" i="23" s="1"/>
  <c r="GG36" i="15"/>
  <c r="FO77" i="19"/>
  <c r="GC107" i="15"/>
  <c r="GD51"/>
  <c r="GC89"/>
  <c r="GD73"/>
  <c r="GC50"/>
  <c r="GC91"/>
  <c r="GD9"/>
  <c r="GC57"/>
  <c r="GD33"/>
  <c r="FO99" i="19"/>
  <c r="FO79"/>
  <c r="GC53" i="15"/>
  <c r="GD45"/>
  <c r="DJ6" i="25"/>
  <c r="GD67" i="15"/>
  <c r="GD108"/>
  <c r="GC64"/>
  <c r="GD25"/>
  <c r="GD89"/>
  <c r="GC102"/>
  <c r="GC93"/>
  <c r="GC85"/>
  <c r="F425" i="23"/>
  <c r="FO47" i="19"/>
  <c r="GC69" i="15"/>
  <c r="GD39"/>
  <c r="GD19"/>
  <c r="GD83"/>
  <c r="GC66"/>
  <c r="GD101"/>
  <c r="GC74"/>
  <c r="GC87"/>
  <c r="GC81"/>
  <c r="GE14"/>
  <c r="FT14" s="1"/>
  <c r="O220" i="31" s="1"/>
  <c r="GG14" i="15"/>
  <c r="GF14"/>
  <c r="GH14"/>
  <c r="FO95" i="19"/>
  <c r="GD55" i="15"/>
  <c r="GC65"/>
  <c r="GC61"/>
  <c r="GD53"/>
  <c r="GC48"/>
  <c r="GF42"/>
  <c r="F1217" i="23" s="1"/>
  <c r="GG40" i="15"/>
  <c r="GE46"/>
  <c r="GG22"/>
  <c r="GE30"/>
  <c r="FT30" s="1"/>
  <c r="GF36"/>
  <c r="F1001" i="23" s="1"/>
  <c r="GG24" i="15"/>
  <c r="FO104" i="19"/>
  <c r="FO61"/>
  <c r="GC55" i="15"/>
  <c r="GD27"/>
  <c r="GD91"/>
  <c r="FO53" i="19"/>
  <c r="FO89"/>
  <c r="GC82" i="15"/>
  <c r="F846" i="22"/>
  <c r="F857" i="23"/>
  <c r="GC90" i="15"/>
  <c r="GC76"/>
  <c r="GD43"/>
  <c r="GC59"/>
  <c r="GD49"/>
  <c r="FO103" i="19"/>
  <c r="GC75" i="15"/>
  <c r="GD41"/>
  <c r="GC78"/>
  <c r="FO73" i="19"/>
  <c r="FO87"/>
  <c r="GC68" i="15"/>
  <c r="GD13"/>
  <c r="GD77"/>
  <c r="GC54"/>
  <c r="GD104"/>
  <c r="GD35"/>
  <c r="GC79"/>
  <c r="GC51"/>
  <c r="GH34"/>
  <c r="GF16"/>
  <c r="F281" i="23" s="1"/>
  <c r="GE20" i="15"/>
  <c r="GF40"/>
  <c r="GE38"/>
  <c r="GF24"/>
  <c r="FT24" s="1"/>
  <c r="FO93" i="19"/>
  <c r="FO7"/>
  <c r="GD29" i="15"/>
  <c r="GD93"/>
  <c r="GC97"/>
  <c r="GC80"/>
  <c r="GE18"/>
  <c r="GG18"/>
  <c r="GF18"/>
  <c r="GH18"/>
  <c r="GC104"/>
  <c r="GH12"/>
  <c r="GE12"/>
  <c r="GF12"/>
  <c r="GG12"/>
  <c r="GD69"/>
  <c r="GC62"/>
  <c r="GD47"/>
  <c r="GC60"/>
  <c r="GC96"/>
  <c r="GD97"/>
  <c r="GC58"/>
  <c r="GC92"/>
  <c r="GD23"/>
  <c r="GC71"/>
  <c r="GC106"/>
  <c r="GC73"/>
  <c r="GD105"/>
  <c r="GC83"/>
  <c r="GD21"/>
  <c r="GD85"/>
  <c r="GD63"/>
  <c r="F1272" i="22"/>
  <c r="F1289" i="23"/>
  <c r="FO75" i="19"/>
  <c r="GC99" i="15"/>
  <c r="GC52"/>
  <c r="GC9"/>
  <c r="GD37"/>
  <c r="GC67"/>
  <c r="GD15"/>
  <c r="GC88"/>
  <c r="GD59"/>
  <c r="GC72"/>
  <c r="GD106"/>
  <c r="GD65"/>
  <c r="FO105" i="19"/>
  <c r="GD57" i="15"/>
  <c r="GC63"/>
  <c r="GC100"/>
  <c r="GD107"/>
  <c r="GD31"/>
  <c r="GD11"/>
  <c r="GD75"/>
  <c r="GE42"/>
  <c r="GH40"/>
  <c r="GF46"/>
  <c r="GH22"/>
  <c r="GF30"/>
  <c r="GG38"/>
  <c r="GE36"/>
  <c r="FT36" s="1"/>
  <c r="GH24"/>
  <c r="AD8" i="25" l="1"/>
  <c r="AY10"/>
  <c r="Y12"/>
  <c r="Y14" s="1"/>
  <c r="CG110"/>
  <c r="CG112" s="1"/>
  <c r="AB7"/>
  <c r="AB14" s="1"/>
  <c r="CJ110"/>
  <c r="CJ112" s="1"/>
  <c r="AU110" i="19"/>
  <c r="Z6" i="21" s="1"/>
  <c r="AS110" i="19"/>
  <c r="AP115"/>
  <c r="AV110"/>
  <c r="AA6" i="21" s="1"/>
  <c r="AX110" i="19"/>
  <c r="AC6" i="21" s="1"/>
  <c r="AN115" i="19"/>
  <c r="W10" i="21"/>
  <c r="CT110" i="19"/>
  <c r="Z10" i="21" s="1"/>
  <c r="CU105" i="25"/>
  <c r="AO8" s="1"/>
  <c r="CU106"/>
  <c r="AO9" s="1"/>
  <c r="CU108"/>
  <c r="AO11" s="1"/>
  <c r="CU104"/>
  <c r="CU107"/>
  <c r="AO10" s="1"/>
  <c r="AR10" s="1"/>
  <c r="CU109"/>
  <c r="AO12" s="1"/>
  <c r="CT109"/>
  <c r="CR110" i="19"/>
  <c r="FW44" i="15"/>
  <c r="F1287" i="23"/>
  <c r="CS110" i="19"/>
  <c r="FQ42"/>
  <c r="F1270" i="22"/>
  <c r="ES110" i="19"/>
  <c r="FS32"/>
  <c r="FR32" s="1"/>
  <c r="FR34" i="15"/>
  <c r="FU34"/>
  <c r="FR24"/>
  <c r="FS22" i="19"/>
  <c r="FR22" s="1"/>
  <c r="FU24" i="15"/>
  <c r="FT16"/>
  <c r="O298" i="31" s="1"/>
  <c r="FT20" i="15"/>
  <c r="CX110" i="19"/>
  <c r="CO219" s="1"/>
  <c r="FT28" i="15"/>
  <c r="FT26"/>
  <c r="FV44"/>
  <c r="FT42" i="19"/>
  <c r="FT22" i="15"/>
  <c r="FT42"/>
  <c r="FT18"/>
  <c r="O376" i="31" s="1"/>
  <c r="FT46" i="15"/>
  <c r="CW110" i="19"/>
  <c r="AC10" i="21" s="1"/>
  <c r="FT40" i="15"/>
  <c r="FR30"/>
  <c r="FS28" i="19"/>
  <c r="FR28" s="1"/>
  <c r="FU30" i="15"/>
  <c r="FR32"/>
  <c r="FS30" i="19"/>
  <c r="FR30" s="1"/>
  <c r="FU32" i="15"/>
  <c r="FR36"/>
  <c r="FW36" s="1"/>
  <c r="FU36"/>
  <c r="FS34" i="19"/>
  <c r="FR34" s="1"/>
  <c r="FT38" i="15"/>
  <c r="CU110" i="19"/>
  <c r="AA10" i="21" s="1"/>
  <c r="FR14" i="15"/>
  <c r="FU14"/>
  <c r="FS12" i="19"/>
  <c r="FR12" s="1"/>
  <c r="O6" i="21"/>
  <c r="BT110" i="19"/>
  <c r="H10" i="21"/>
  <c r="M10" s="1"/>
  <c r="Y6"/>
  <c r="W8" i="25"/>
  <c r="F704" i="22"/>
  <c r="CC104" i="25"/>
  <c r="T7" s="1"/>
  <c r="CC109"/>
  <c r="T12" s="1"/>
  <c r="N52" i="23"/>
  <c r="L6" i="21"/>
  <c r="N52" i="22"/>
  <c r="CW109" i="25"/>
  <c r="AQ12" s="1"/>
  <c r="DJ108"/>
  <c r="C23" s="1"/>
  <c r="BW109"/>
  <c r="M12" s="1"/>
  <c r="BX107"/>
  <c r="X11" i="19"/>
  <c r="N158" i="22"/>
  <c r="BG7" i="25"/>
  <c r="BP7" s="1"/>
  <c r="BP107" s="1"/>
  <c r="DK110" i="19"/>
  <c r="F13" i="21" s="1"/>
  <c r="DO110" i="19"/>
  <c r="J13" i="21" s="1"/>
  <c r="DL110" i="19"/>
  <c r="G13" i="21" s="1"/>
  <c r="DJ110" i="19"/>
  <c r="DN110"/>
  <c r="I13" i="21" s="1"/>
  <c r="DI110" i="19"/>
  <c r="FW24" i="15"/>
  <c r="CK110" i="19"/>
  <c r="AW110"/>
  <c r="AB6" i="21" s="1"/>
  <c r="F713" i="23"/>
  <c r="BG4" i="25"/>
  <c r="BQ4" s="1"/>
  <c r="X9" i="19"/>
  <c r="FX11" i="15"/>
  <c r="N87" i="22"/>
  <c r="BG5" i="25"/>
  <c r="BR5" s="1"/>
  <c r="BR107" s="1"/>
  <c r="N88" i="23"/>
  <c r="FW30" i="15"/>
  <c r="X7" i="19"/>
  <c r="N16" i="22"/>
  <c r="FX9" i="15"/>
  <c r="GE9" s="1"/>
  <c r="N16" i="23"/>
  <c r="BG3" i="25"/>
  <c r="BQ3" s="1"/>
  <c r="F278" i="22"/>
  <c r="W10" i="25"/>
  <c r="F1059" i="22"/>
  <c r="F1201"/>
  <c r="F988"/>
  <c r="AK12" i="25"/>
  <c r="CF113"/>
  <c r="CL113"/>
  <c r="AE14"/>
  <c r="AK7"/>
  <c r="AD12"/>
  <c r="Z14"/>
  <c r="AA14"/>
  <c r="AD7"/>
  <c r="W9"/>
  <c r="W11"/>
  <c r="U7"/>
  <c r="U14" s="1"/>
  <c r="CD110"/>
  <c r="CD112" s="1"/>
  <c r="R12"/>
  <c r="CA110"/>
  <c r="CA112" s="1"/>
  <c r="CB110"/>
  <c r="CB112" s="1"/>
  <c r="S7"/>
  <c r="Z115" i="19"/>
  <c r="BV106" i="25"/>
  <c r="L9" s="1"/>
  <c r="BV104"/>
  <c r="BV108"/>
  <c r="L11" s="1"/>
  <c r="BV105"/>
  <c r="L8" s="1"/>
  <c r="BU109"/>
  <c r="BV109"/>
  <c r="L12" s="1"/>
  <c r="L10"/>
  <c r="M7"/>
  <c r="Y115" i="19"/>
  <c r="BX109" i="25"/>
  <c r="N12" s="1"/>
  <c r="BX104"/>
  <c r="BX108"/>
  <c r="N11" s="1"/>
  <c r="BX105"/>
  <c r="N8" s="1"/>
  <c r="N10"/>
  <c r="BX106"/>
  <c r="N9" s="1"/>
  <c r="F349" i="22"/>
  <c r="F353" i="23"/>
  <c r="GE48" i="15"/>
  <c r="GG48"/>
  <c r="GF48"/>
  <c r="GH48"/>
  <c r="GH65"/>
  <c r="GE65"/>
  <c r="GG65"/>
  <c r="GF65"/>
  <c r="GH81"/>
  <c r="GE81"/>
  <c r="GG81"/>
  <c r="GF81"/>
  <c r="GG74"/>
  <c r="GF74"/>
  <c r="GH74"/>
  <c r="GE74"/>
  <c r="GG66"/>
  <c r="GF66"/>
  <c r="GH66"/>
  <c r="GE66"/>
  <c r="GE19"/>
  <c r="GH19"/>
  <c r="GF19"/>
  <c r="GG19"/>
  <c r="GG39"/>
  <c r="GE39"/>
  <c r="GH39"/>
  <c r="GF39"/>
  <c r="GE69"/>
  <c r="GG69"/>
  <c r="GF69"/>
  <c r="GH69"/>
  <c r="GE85"/>
  <c r="GG85"/>
  <c r="GF85"/>
  <c r="GH85"/>
  <c r="GG102"/>
  <c r="GF102"/>
  <c r="GH102"/>
  <c r="GE102"/>
  <c r="GH25"/>
  <c r="GE25"/>
  <c r="GG25"/>
  <c r="GF25"/>
  <c r="DJ107" i="25"/>
  <c r="C22" s="1"/>
  <c r="DJ106"/>
  <c r="C21" s="1"/>
  <c r="DJ111"/>
  <c r="C25" s="1"/>
  <c r="DJ105"/>
  <c r="DJ109"/>
  <c r="C24" s="1"/>
  <c r="GG45" i="15"/>
  <c r="GF45"/>
  <c r="GH45"/>
  <c r="GE45"/>
  <c r="GE33"/>
  <c r="FT33" s="1"/>
  <c r="GG33"/>
  <c r="GF33"/>
  <c r="GH33"/>
  <c r="DD115" i="19"/>
  <c r="DG115"/>
  <c r="GE17" i="15"/>
  <c r="GG17"/>
  <c r="GF17"/>
  <c r="GH17"/>
  <c r="GE49"/>
  <c r="GG49"/>
  <c r="GF49"/>
  <c r="GH49"/>
  <c r="GE95"/>
  <c r="GG95"/>
  <c r="GF95"/>
  <c r="GH95"/>
  <c r="GF105"/>
  <c r="GG105"/>
  <c r="GH105"/>
  <c r="GE105"/>
  <c r="GF77"/>
  <c r="GH77"/>
  <c r="GE77"/>
  <c r="FT77" s="1"/>
  <c r="GG77"/>
  <c r="GH108"/>
  <c r="GF108"/>
  <c r="GG108"/>
  <c r="GE108"/>
  <c r="GE101"/>
  <c r="GG101"/>
  <c r="GF101"/>
  <c r="GH101"/>
  <c r="GF103"/>
  <c r="GH103"/>
  <c r="GE103"/>
  <c r="GG103"/>
  <c r="GH56"/>
  <c r="GE56"/>
  <c r="FT56" s="1"/>
  <c r="GG56"/>
  <c r="GF56"/>
  <c r="GG70"/>
  <c r="GF70"/>
  <c r="GH70"/>
  <c r="GE70"/>
  <c r="F562" i="22"/>
  <c r="F569" i="23"/>
  <c r="F1145"/>
  <c r="F1130" i="22"/>
  <c r="GE11" i="15"/>
  <c r="GG11"/>
  <c r="GH11"/>
  <c r="GF11"/>
  <c r="GG31"/>
  <c r="GE31"/>
  <c r="GH31"/>
  <c r="GF31"/>
  <c r="GH72"/>
  <c r="GE72"/>
  <c r="GG72"/>
  <c r="GF72"/>
  <c r="GF15"/>
  <c r="GG15"/>
  <c r="GE15"/>
  <c r="GH15"/>
  <c r="GH37"/>
  <c r="GE37"/>
  <c r="GG37"/>
  <c r="GF37"/>
  <c r="CP115" i="19"/>
  <c r="CM115"/>
  <c r="GG99" i="15"/>
  <c r="GF99"/>
  <c r="GH99"/>
  <c r="GE99"/>
  <c r="GF73"/>
  <c r="GH73"/>
  <c r="GE73"/>
  <c r="GG73"/>
  <c r="GG71"/>
  <c r="GF71"/>
  <c r="GH71"/>
  <c r="GE71"/>
  <c r="GE92"/>
  <c r="GG92"/>
  <c r="GF92"/>
  <c r="GH92"/>
  <c r="GE96"/>
  <c r="GG96"/>
  <c r="GF96"/>
  <c r="GH96"/>
  <c r="GE47"/>
  <c r="GH47"/>
  <c r="GF47"/>
  <c r="GG47"/>
  <c r="GF62"/>
  <c r="GH62"/>
  <c r="GE62"/>
  <c r="GG62"/>
  <c r="GF104"/>
  <c r="GH104"/>
  <c r="GE104"/>
  <c r="GG104"/>
  <c r="GG80"/>
  <c r="GF80"/>
  <c r="GH80"/>
  <c r="GE80"/>
  <c r="GE97"/>
  <c r="GG97"/>
  <c r="GF97"/>
  <c r="GH97"/>
  <c r="GF29"/>
  <c r="GH29"/>
  <c r="GE29"/>
  <c r="GG29"/>
  <c r="F917" i="22"/>
  <c r="F929" i="23"/>
  <c r="GF54" i="15"/>
  <c r="GH54"/>
  <c r="GE54"/>
  <c r="GG54"/>
  <c r="GF13"/>
  <c r="GH13"/>
  <c r="GE13"/>
  <c r="GG13"/>
  <c r="GF78"/>
  <c r="GH78"/>
  <c r="GE78"/>
  <c r="FT78" s="1"/>
  <c r="GG78"/>
  <c r="GF43"/>
  <c r="GG43"/>
  <c r="GE43"/>
  <c r="GH43"/>
  <c r="GF90"/>
  <c r="GH90"/>
  <c r="GE90"/>
  <c r="GG90"/>
  <c r="GF82"/>
  <c r="GH82"/>
  <c r="GE82"/>
  <c r="GG82"/>
  <c r="GF27"/>
  <c r="GG27"/>
  <c r="GE27"/>
  <c r="GH27"/>
  <c r="GG91"/>
  <c r="GF91"/>
  <c r="GH91"/>
  <c r="GE91"/>
  <c r="FT91" s="1"/>
  <c r="GE107"/>
  <c r="GF107"/>
  <c r="GG107"/>
  <c r="GH107"/>
  <c r="GH61"/>
  <c r="GE61"/>
  <c r="FT61" s="1"/>
  <c r="GG61"/>
  <c r="GF61"/>
  <c r="GH87"/>
  <c r="GE87"/>
  <c r="FT87" s="1"/>
  <c r="GG87"/>
  <c r="GF87"/>
  <c r="GH93"/>
  <c r="GE93"/>
  <c r="GG93"/>
  <c r="GF93"/>
  <c r="GE64"/>
  <c r="FT64" s="1"/>
  <c r="GG64"/>
  <c r="GF64"/>
  <c r="GH64"/>
  <c r="GH53"/>
  <c r="GE53"/>
  <c r="GG53"/>
  <c r="GF53"/>
  <c r="GF57"/>
  <c r="GH57"/>
  <c r="GE57"/>
  <c r="GG57"/>
  <c r="F775" i="22"/>
  <c r="F785" i="23"/>
  <c r="GE98" i="15"/>
  <c r="GG98"/>
  <c r="GF98"/>
  <c r="GH98"/>
  <c r="GH84"/>
  <c r="GE84"/>
  <c r="FT84" s="1"/>
  <c r="GG84"/>
  <c r="GF84"/>
  <c r="GG86"/>
  <c r="GF86"/>
  <c r="GH86"/>
  <c r="GE86"/>
  <c r="GE94"/>
  <c r="FT94" s="1"/>
  <c r="GG94"/>
  <c r="GF94"/>
  <c r="GH94"/>
  <c r="GF10"/>
  <c r="GE10"/>
  <c r="GG10"/>
  <c r="GH10"/>
  <c r="F497" i="23"/>
  <c r="F491" i="22"/>
  <c r="GF100" i="15"/>
  <c r="GH100"/>
  <c r="GE100"/>
  <c r="GG100"/>
  <c r="GH63"/>
  <c r="GE63"/>
  <c r="GG63"/>
  <c r="GF63"/>
  <c r="GE88"/>
  <c r="FT88" s="1"/>
  <c r="GG88"/>
  <c r="GF88"/>
  <c r="GH88"/>
  <c r="GF67"/>
  <c r="GH67"/>
  <c r="GE67"/>
  <c r="GG67"/>
  <c r="GE52"/>
  <c r="FT52" s="1"/>
  <c r="GG52"/>
  <c r="GF52"/>
  <c r="GH52"/>
  <c r="GF21"/>
  <c r="GH21"/>
  <c r="GE21"/>
  <c r="GG21"/>
  <c r="GG83"/>
  <c r="GF83"/>
  <c r="GH83"/>
  <c r="GE83"/>
  <c r="FT83" s="1"/>
  <c r="GF106"/>
  <c r="GG106"/>
  <c r="GE106"/>
  <c r="GH106"/>
  <c r="GE23"/>
  <c r="GH23"/>
  <c r="GF23"/>
  <c r="GG23"/>
  <c r="GF58"/>
  <c r="GH58"/>
  <c r="GE58"/>
  <c r="GG58"/>
  <c r="GE60"/>
  <c r="GG60"/>
  <c r="GF60"/>
  <c r="GH60"/>
  <c r="GF51"/>
  <c r="GH51"/>
  <c r="GE51"/>
  <c r="GG51"/>
  <c r="GG79"/>
  <c r="GF79"/>
  <c r="GH79"/>
  <c r="GE79"/>
  <c r="FT79" s="1"/>
  <c r="GF35"/>
  <c r="GG35"/>
  <c r="GE35"/>
  <c r="GH35"/>
  <c r="GE68"/>
  <c r="GG68"/>
  <c r="GF68"/>
  <c r="GH68"/>
  <c r="GH41"/>
  <c r="GE41"/>
  <c r="GG41"/>
  <c r="GF41"/>
  <c r="GF75"/>
  <c r="GH75"/>
  <c r="GE75"/>
  <c r="FT75" s="1"/>
  <c r="GG75"/>
  <c r="GF59"/>
  <c r="GH59"/>
  <c r="GE59"/>
  <c r="FT59" s="1"/>
  <c r="GG59"/>
  <c r="GG76"/>
  <c r="GF76"/>
  <c r="GH76"/>
  <c r="GE76"/>
  <c r="GG55"/>
  <c r="GF55"/>
  <c r="GH55"/>
  <c r="GE55"/>
  <c r="F207" i="22"/>
  <c r="F209" i="23"/>
  <c r="GH50" i="15"/>
  <c r="GE50"/>
  <c r="GG50"/>
  <c r="GF50"/>
  <c r="GE89"/>
  <c r="GG89"/>
  <c r="GF89"/>
  <c r="GH89"/>
  <c r="F1361" i="23"/>
  <c r="F1343" i="22"/>
  <c r="FW14" i="15" l="1"/>
  <c r="N223" i="31" s="1"/>
  <c r="K220"/>
  <c r="FW32" i="15"/>
  <c r="Y10" i="21"/>
  <c r="F1288" i="23"/>
  <c r="F1271" i="22"/>
  <c r="AN12" i="25"/>
  <c r="AN14" s="1"/>
  <c r="CT110"/>
  <c r="CT112" s="1"/>
  <c r="FW34" i="15"/>
  <c r="F928" i="23" s="1"/>
  <c r="AO7" i="25"/>
  <c r="AO14" s="1"/>
  <c r="CU110"/>
  <c r="CU112" s="1"/>
  <c r="AD10" i="21"/>
  <c r="FU42" i="19"/>
  <c r="FR59" i="15"/>
  <c r="FS57" i="19"/>
  <c r="FR57" s="1"/>
  <c r="FU59" i="15"/>
  <c r="FR79"/>
  <c r="FS77" i="19"/>
  <c r="FR77" s="1"/>
  <c r="FU79" i="15"/>
  <c r="FS92" i="19"/>
  <c r="FR92" s="1"/>
  <c r="FR94" i="15"/>
  <c r="FU94"/>
  <c r="FU91"/>
  <c r="FR91"/>
  <c r="FW91" s="1"/>
  <c r="FS89" i="19"/>
  <c r="FR89" s="1"/>
  <c r="FU78" i="15"/>
  <c r="FR78"/>
  <c r="FW78" s="1"/>
  <c r="FS76" i="19"/>
  <c r="FR76" s="1"/>
  <c r="FR56" i="15"/>
  <c r="FW56" s="1"/>
  <c r="FS54" i="19"/>
  <c r="FR54" s="1"/>
  <c r="FU56" i="15"/>
  <c r="FS32"/>
  <c r="FQ30" i="19"/>
  <c r="F845" i="22"/>
  <c r="F856" i="23"/>
  <c r="FQ28" i="19"/>
  <c r="FS30" i="15"/>
  <c r="FT22" i="19"/>
  <c r="FV24" i="15"/>
  <c r="FS34"/>
  <c r="FQ32" i="19"/>
  <c r="FT93" i="15"/>
  <c r="FT43"/>
  <c r="FT62"/>
  <c r="FT73"/>
  <c r="FT74"/>
  <c r="FR52"/>
  <c r="FW52" s="1"/>
  <c r="FU52"/>
  <c r="FS50" i="19"/>
  <c r="FR50" s="1"/>
  <c r="FU87" i="15"/>
  <c r="FR87"/>
  <c r="FW87" s="1"/>
  <c r="FS85" i="19"/>
  <c r="FR85" s="1"/>
  <c r="FR77" i="15"/>
  <c r="FW77" s="1"/>
  <c r="FS75" i="19"/>
  <c r="FR75" s="1"/>
  <c r="FU77" i="15"/>
  <c r="FR33"/>
  <c r="FU33"/>
  <c r="FS31" i="19"/>
  <c r="FR31" s="1"/>
  <c r="FT34"/>
  <c r="FV36" i="15"/>
  <c r="FR18"/>
  <c r="K376" i="31" s="1"/>
  <c r="FS16" i="19"/>
  <c r="FR16" s="1"/>
  <c r="FU18" i="15"/>
  <c r="FT30" i="19"/>
  <c r="FV32" i="15"/>
  <c r="FS44" i="19"/>
  <c r="FR44" s="1"/>
  <c r="FR46" i="15"/>
  <c r="FW46" s="1"/>
  <c r="FU46"/>
  <c r="FR22"/>
  <c r="FU22"/>
  <c r="FS20" i="19"/>
  <c r="FR20" s="1"/>
  <c r="FR28" i="15"/>
  <c r="FU28"/>
  <c r="FS26" i="19"/>
  <c r="FR26" s="1"/>
  <c r="FR16" i="15"/>
  <c r="K298" i="31" s="1"/>
  <c r="FU16" i="15"/>
  <c r="FS14" i="19"/>
  <c r="FR14" s="1"/>
  <c r="FT32"/>
  <c r="FV34" i="15"/>
  <c r="FT76"/>
  <c r="FT23"/>
  <c r="FT53"/>
  <c r="FT107"/>
  <c r="FT82"/>
  <c r="FT108"/>
  <c r="FT102"/>
  <c r="FT48"/>
  <c r="FT89"/>
  <c r="FT67"/>
  <c r="FT100"/>
  <c r="FT86"/>
  <c r="FT27"/>
  <c r="FT80"/>
  <c r="FT71"/>
  <c r="FT99"/>
  <c r="FT37"/>
  <c r="FT72"/>
  <c r="FT70"/>
  <c r="FT101"/>
  <c r="FT95"/>
  <c r="FT49"/>
  <c r="FT17"/>
  <c r="O337" i="31" s="1"/>
  <c r="FT45" i="15"/>
  <c r="FT85"/>
  <c r="FT69"/>
  <c r="FT19"/>
  <c r="FT65"/>
  <c r="FR75"/>
  <c r="FU75"/>
  <c r="FS73" i="19"/>
  <c r="FR73" s="1"/>
  <c r="FR83" i="15"/>
  <c r="FS81" i="19"/>
  <c r="FR81" s="1"/>
  <c r="FU83" i="15"/>
  <c r="FR88"/>
  <c r="FW88" s="1"/>
  <c r="FS86" i="19"/>
  <c r="FR86" s="1"/>
  <c r="FU88" i="15"/>
  <c r="FR84"/>
  <c r="FW84" s="1"/>
  <c r="FS82" i="19"/>
  <c r="FR82" s="1"/>
  <c r="FU84" i="15"/>
  <c r="FR64"/>
  <c r="FS62" i="19"/>
  <c r="FR62" s="1"/>
  <c r="FU64" i="15"/>
  <c r="FR61"/>
  <c r="FS59" i="19"/>
  <c r="FR59" s="1"/>
  <c r="FU61" i="15"/>
  <c r="FR40"/>
  <c r="FU40"/>
  <c r="FS38" i="19"/>
  <c r="FR38" s="1"/>
  <c r="FU38" i="15"/>
  <c r="FR38"/>
  <c r="FS36" i="19"/>
  <c r="FR36" s="1"/>
  <c r="FS36" i="15"/>
  <c r="FQ34" i="19"/>
  <c r="FV30" i="15"/>
  <c r="FT28" i="19"/>
  <c r="FR42" i="15"/>
  <c r="FU42"/>
  <c r="FS40" i="19"/>
  <c r="FR40" s="1"/>
  <c r="FR26" i="15"/>
  <c r="FS24" i="19"/>
  <c r="FR24" s="1"/>
  <c r="FU26" i="15"/>
  <c r="FR20"/>
  <c r="FS18" i="19"/>
  <c r="FR18" s="1"/>
  <c r="FU20" i="15"/>
  <c r="FS24"/>
  <c r="FQ22" i="19"/>
  <c r="FT68" i="15"/>
  <c r="FT60"/>
  <c r="FT63"/>
  <c r="FT90"/>
  <c r="FT29"/>
  <c r="FT104"/>
  <c r="FT31"/>
  <c r="FT103"/>
  <c r="FT105"/>
  <c r="FT66"/>
  <c r="FT55"/>
  <c r="FT50"/>
  <c r="FT41"/>
  <c r="FT35"/>
  <c r="FT51"/>
  <c r="FT58"/>
  <c r="FT106"/>
  <c r="FT21"/>
  <c r="FT98"/>
  <c r="FT57"/>
  <c r="FT54"/>
  <c r="FT97"/>
  <c r="FT47"/>
  <c r="FT96"/>
  <c r="FT92"/>
  <c r="FT15"/>
  <c r="O259" i="31" s="1"/>
  <c r="FT25" i="15"/>
  <c r="FT39"/>
  <c r="FT81"/>
  <c r="FS14"/>
  <c r="M220" i="31" s="1"/>
  <c r="FQ12" i="19"/>
  <c r="FT12"/>
  <c r="FV14" i="15"/>
  <c r="Q220" i="31" s="1"/>
  <c r="F987" i="22"/>
  <c r="F1000" i="23"/>
  <c r="F1360"/>
  <c r="F568"/>
  <c r="F561" i="22"/>
  <c r="F784" i="23"/>
  <c r="F774" i="22"/>
  <c r="F916"/>
  <c r="M14" i="25"/>
  <c r="BW110"/>
  <c r="BW112" s="1"/>
  <c r="L115" i="19"/>
  <c r="AG6" i="21"/>
  <c r="E13"/>
  <c r="T14" i="25"/>
  <c r="CC110"/>
  <c r="CC112" s="1"/>
  <c r="BZ113" s="1"/>
  <c r="CW110"/>
  <c r="CW112" s="1"/>
  <c r="BQ107"/>
  <c r="F10" s="1"/>
  <c r="BP105"/>
  <c r="E8" s="1"/>
  <c r="BP106"/>
  <c r="E9" s="1"/>
  <c r="E10"/>
  <c r="BP104"/>
  <c r="E7" s="1"/>
  <c r="BP108"/>
  <c r="E11" s="1"/>
  <c r="BO109"/>
  <c r="GG9" i="15"/>
  <c r="GF9"/>
  <c r="F29" i="23" s="1"/>
  <c r="DM110" i="19"/>
  <c r="CV110"/>
  <c r="AB111"/>
  <c r="R6" i="21" s="1"/>
  <c r="W6" s="1"/>
  <c r="BC110" i="19"/>
  <c r="K115"/>
  <c r="O110"/>
  <c r="P110"/>
  <c r="Q110"/>
  <c r="F6" i="21" s="1"/>
  <c r="T110" i="19"/>
  <c r="G6" i="21" s="1"/>
  <c r="FW61" i="15"/>
  <c r="GH9"/>
  <c r="FV9" i="19"/>
  <c r="FW79" i="15"/>
  <c r="FW83"/>
  <c r="FW33"/>
  <c r="FW75"/>
  <c r="FW94"/>
  <c r="FW64"/>
  <c r="BR106" i="25"/>
  <c r="G9" s="1"/>
  <c r="BR108"/>
  <c r="G11" s="1"/>
  <c r="BR105"/>
  <c r="G8" s="1"/>
  <c r="G10"/>
  <c r="BR109"/>
  <c r="G12" s="1"/>
  <c r="BR104"/>
  <c r="T111" i="19"/>
  <c r="J6" i="21" s="1"/>
  <c r="P111" i="19"/>
  <c r="I6" i="21" s="1"/>
  <c r="BP109" i="25"/>
  <c r="BQ105"/>
  <c r="F8" s="1"/>
  <c r="BQ106"/>
  <c r="F9" s="1"/>
  <c r="BQ109"/>
  <c r="F12" s="1"/>
  <c r="BQ104"/>
  <c r="BQ108"/>
  <c r="F11" s="1"/>
  <c r="FV7" i="19"/>
  <c r="AD14" i="25"/>
  <c r="FT13" i="15"/>
  <c r="O181" i="31" s="1"/>
  <c r="FT10" i="15"/>
  <c r="O64" i="31" s="1"/>
  <c r="FT11" i="15"/>
  <c r="O103" i="31" s="1"/>
  <c r="AK14" i="25"/>
  <c r="S14"/>
  <c r="W7"/>
  <c r="W12"/>
  <c r="R14"/>
  <c r="N7"/>
  <c r="N14" s="1"/>
  <c r="BX110"/>
  <c r="BX112" s="1"/>
  <c r="P10"/>
  <c r="P11"/>
  <c r="P8"/>
  <c r="K12"/>
  <c r="K14" s="1"/>
  <c r="BU110"/>
  <c r="BU112" s="1"/>
  <c r="P9"/>
  <c r="BV110"/>
  <c r="BV112" s="1"/>
  <c r="L7"/>
  <c r="F1485" i="22"/>
  <c r="F1505" i="23"/>
  <c r="F1685"/>
  <c r="F1662" i="22"/>
  <c r="F2441" i="23"/>
  <c r="F2408" i="22"/>
  <c r="F1946"/>
  <c r="F1973" i="23"/>
  <c r="F65"/>
  <c r="F65" i="22"/>
  <c r="F3233" i="23"/>
  <c r="F3189" i="22"/>
  <c r="F1757" i="23"/>
  <c r="F1733" i="22"/>
  <c r="F3557" i="23"/>
  <c r="F3508" i="22"/>
  <c r="F677" i="23"/>
  <c r="F668" i="22"/>
  <c r="F1253" i="23"/>
  <c r="F1236" i="22"/>
  <c r="F2513" i="23"/>
  <c r="F2479" i="22"/>
  <c r="F1627"/>
  <c r="F1649" i="23"/>
  <c r="F3449"/>
  <c r="F3402" i="22"/>
  <c r="F1937" i="23"/>
  <c r="F1911" i="22"/>
  <c r="F1397" i="23"/>
  <c r="F1378" i="22"/>
  <c r="F3161" i="23"/>
  <c r="F3118" i="22"/>
  <c r="F3017" i="23"/>
  <c r="F2976" i="22"/>
  <c r="F1037" i="23"/>
  <c r="F1023" i="22"/>
  <c r="F2225" i="23"/>
  <c r="F2195" i="22"/>
  <c r="F1325" i="23"/>
  <c r="F1307" i="22"/>
  <c r="F605" i="23"/>
  <c r="F597" i="22"/>
  <c r="F3377" i="23"/>
  <c r="F3331" i="22"/>
  <c r="F1109" i="23"/>
  <c r="F1094" i="22"/>
  <c r="F2081" i="23"/>
  <c r="F2053" i="22"/>
  <c r="F2621" i="23"/>
  <c r="F2585" i="22"/>
  <c r="F2153" i="23"/>
  <c r="F2124" i="22"/>
  <c r="F965" i="23"/>
  <c r="F952" i="22"/>
  <c r="F1541" i="23"/>
  <c r="F1520" i="22"/>
  <c r="F461" i="23"/>
  <c r="F455" i="22"/>
  <c r="F1556"/>
  <c r="F1577" i="23"/>
  <c r="F2873"/>
  <c r="F2834" i="22"/>
  <c r="F3305" i="23"/>
  <c r="F3260" i="22"/>
  <c r="F2801" i="23"/>
  <c r="F2763" i="22"/>
  <c r="F1613" i="23"/>
  <c r="F1591" i="22"/>
  <c r="F3011"/>
  <c r="F3053" i="23"/>
  <c r="F2798" i="22"/>
  <c r="F2837" i="23"/>
  <c r="F2940" i="22"/>
  <c r="F2981" i="23"/>
  <c r="F2585"/>
  <c r="F2550" i="22"/>
  <c r="F821" i="23"/>
  <c r="F810" i="22"/>
  <c r="F2443"/>
  <c r="F2477" i="23"/>
  <c r="F893"/>
  <c r="F881" i="22"/>
  <c r="F2765" i="23"/>
  <c r="F2727" i="22"/>
  <c r="F2159"/>
  <c r="F2189" i="23"/>
  <c r="F389"/>
  <c r="F384" i="22"/>
  <c r="F1181" i="23"/>
  <c r="F1165" i="22"/>
  <c r="F2514"/>
  <c r="F2549" i="23"/>
  <c r="F2693"/>
  <c r="F2656" i="22"/>
  <c r="F3089" i="23"/>
  <c r="F3047" i="22"/>
  <c r="F2009" i="23"/>
  <c r="F1982" i="22"/>
  <c r="F2657" i="23"/>
  <c r="F2621" i="22"/>
  <c r="F2945" i="23"/>
  <c r="F2905" i="22"/>
  <c r="F173" i="23"/>
  <c r="F171" i="22"/>
  <c r="F749" i="23"/>
  <c r="F739" i="22"/>
  <c r="F3153"/>
  <c r="F3197" i="23"/>
  <c r="F2301" i="22"/>
  <c r="F2333" i="23"/>
  <c r="F245"/>
  <c r="F242" i="22"/>
  <c r="F1721" i="23"/>
  <c r="F1698" i="22"/>
  <c r="F3593" i="23"/>
  <c r="F3544" i="22"/>
  <c r="F3485" i="23"/>
  <c r="F3437" i="22"/>
  <c r="DJ112" i="25"/>
  <c r="C20"/>
  <c r="F2369" i="23"/>
  <c r="F2337" i="22"/>
  <c r="F2017"/>
  <c r="F2045" i="23"/>
  <c r="F2909"/>
  <c r="F2869" i="22"/>
  <c r="F1829" i="23"/>
  <c r="F1804" i="22"/>
  <c r="F2405" i="23"/>
  <c r="F2372" i="22"/>
  <c r="F1865" i="23"/>
  <c r="F1840" i="22"/>
  <c r="F1769"/>
  <c r="F1793" i="23"/>
  <c r="F526" i="22"/>
  <c r="F533" i="23"/>
  <c r="F3521"/>
  <c r="F3473" i="22"/>
  <c r="F2088"/>
  <c r="F2117" i="23"/>
  <c r="F2729"/>
  <c r="F2692" i="22"/>
  <c r="F1901" i="23"/>
  <c r="F1875" i="22"/>
  <c r="F2230"/>
  <c r="F2261" i="23"/>
  <c r="F3224" i="22"/>
  <c r="F3269" i="23"/>
  <c r="F2297"/>
  <c r="F2266" i="22"/>
  <c r="F100"/>
  <c r="F101" i="23"/>
  <c r="F3366" i="22"/>
  <c r="F3413" i="23"/>
  <c r="F3341"/>
  <c r="F3295" i="22"/>
  <c r="F3082"/>
  <c r="F3125" i="23"/>
  <c r="F1469"/>
  <c r="F1449" i="22"/>
  <c r="F317" i="23"/>
  <c r="F313" i="22"/>
  <c r="F1414"/>
  <c r="F1433" i="23"/>
  <c r="F208" l="1"/>
  <c r="F206" i="22"/>
  <c r="FW59" i="15"/>
  <c r="CR113" i="25"/>
  <c r="F1342" i="22"/>
  <c r="FR11" i="15"/>
  <c r="FW10"/>
  <c r="N67" i="31" s="1"/>
  <c r="FR10" i="15"/>
  <c r="FR13"/>
  <c r="N111" i="19"/>
  <c r="H6" i="21" s="1"/>
  <c r="FW20" i="15"/>
  <c r="FU28" i="19"/>
  <c r="FW38" i="15"/>
  <c r="FW40"/>
  <c r="FW26"/>
  <c r="FU32" i="19"/>
  <c r="FW16" i="15"/>
  <c r="N301" i="31" s="1"/>
  <c r="FW42" i="15"/>
  <c r="FW28"/>
  <c r="FU34" i="19"/>
  <c r="FW22" i="15"/>
  <c r="FU30" i="19"/>
  <c r="FW18" i="15"/>
  <c r="N379" i="31" s="1"/>
  <c r="FU22" i="19"/>
  <c r="FU21" i="15"/>
  <c r="FR21"/>
  <c r="FS19" i="19"/>
  <c r="FR19" s="1"/>
  <c r="FR104" i="15"/>
  <c r="FU104"/>
  <c r="FS102" i="19"/>
  <c r="FR102" s="1"/>
  <c r="FR95" i="15"/>
  <c r="FU95"/>
  <c r="FS93" i="19"/>
  <c r="FR93" s="1"/>
  <c r="FR89" i="15"/>
  <c r="FS87" i="19"/>
  <c r="FR87" s="1"/>
  <c r="FU89" i="15"/>
  <c r="FS28"/>
  <c r="FQ26" i="19"/>
  <c r="FV87" i="15"/>
  <c r="FU85" i="19" s="1"/>
  <c r="FT85"/>
  <c r="FR93" i="15"/>
  <c r="FW93" s="1"/>
  <c r="F3052" i="23" s="1"/>
  <c r="FU93" i="15"/>
  <c r="FS91" i="19"/>
  <c r="FR91" s="1"/>
  <c r="FS91" i="15"/>
  <c r="FQ89" i="19"/>
  <c r="FU25" i="15"/>
  <c r="FR25"/>
  <c r="FS23" i="19"/>
  <c r="FR23" s="1"/>
  <c r="FR47" i="15"/>
  <c r="FW47" s="1"/>
  <c r="F1377" i="22" s="1"/>
  <c r="FU47" i="15"/>
  <c r="FS45" i="19"/>
  <c r="FR45" s="1"/>
  <c r="FR98" i="15"/>
  <c r="FW98" s="1"/>
  <c r="F3188" i="22" s="1"/>
  <c r="FU98" i="15"/>
  <c r="FS96" i="19"/>
  <c r="FR96" s="1"/>
  <c r="FR51" i="15"/>
  <c r="FW51" s="1"/>
  <c r="F1540" i="23" s="1"/>
  <c r="FU51" i="15"/>
  <c r="FS49" i="19"/>
  <c r="FR49" s="1"/>
  <c r="FU55" i="15"/>
  <c r="FR55"/>
  <c r="FW55" s="1"/>
  <c r="F1661" i="22" s="1"/>
  <c r="FS53" i="19"/>
  <c r="FR53" s="1"/>
  <c r="FR31" i="15"/>
  <c r="FU31"/>
  <c r="FS29" i="19"/>
  <c r="FR29" s="1"/>
  <c r="FR63" i="15"/>
  <c r="FU63"/>
  <c r="FS61" i="19"/>
  <c r="FR61" s="1"/>
  <c r="F560" i="22"/>
  <c r="F567" i="23"/>
  <c r="FV26" i="15"/>
  <c r="FT24" i="19"/>
  <c r="FT40"/>
  <c r="FV42" i="15"/>
  <c r="FT36" i="19"/>
  <c r="FV38" i="15"/>
  <c r="FT59" i="19"/>
  <c r="FV61" i="15"/>
  <c r="FS84"/>
  <c r="FQ82" i="19"/>
  <c r="FV83" i="15"/>
  <c r="FU81" i="19" s="1"/>
  <c r="FT81"/>
  <c r="FT73"/>
  <c r="FV75" i="15"/>
  <c r="FR69"/>
  <c r="FW69" s="1"/>
  <c r="FU69"/>
  <c r="FS67" i="19"/>
  <c r="FR67" s="1"/>
  <c r="FU49" i="15"/>
  <c r="FR49"/>
  <c r="FW49" s="1"/>
  <c r="F1448" i="22" s="1"/>
  <c r="FS47" i="19"/>
  <c r="FR47" s="1"/>
  <c r="FR72" i="15"/>
  <c r="FW72" s="1"/>
  <c r="F2296" i="23" s="1"/>
  <c r="FS70" i="19"/>
  <c r="FR70" s="1"/>
  <c r="FU72" i="15"/>
  <c r="FR80"/>
  <c r="FW80" s="1"/>
  <c r="F2584" i="23" s="1"/>
  <c r="FS78" i="19"/>
  <c r="FR78" s="1"/>
  <c r="FU80" i="15"/>
  <c r="FR67"/>
  <c r="FS65" i="19"/>
  <c r="FR65" s="1"/>
  <c r="FU67" i="15"/>
  <c r="FR108"/>
  <c r="FS106" i="19"/>
  <c r="FR106" s="1"/>
  <c r="FU108" i="15"/>
  <c r="FR23"/>
  <c r="FS21" i="19"/>
  <c r="FR21" s="1"/>
  <c r="FU23" i="15"/>
  <c r="FT26" i="19"/>
  <c r="FV28" i="15"/>
  <c r="FS22"/>
  <c r="FQ20" i="19"/>
  <c r="FS18" i="15"/>
  <c r="M376" i="31" s="1"/>
  <c r="FQ16" i="19"/>
  <c r="FV77" i="15"/>
  <c r="FU75" i="19" s="1"/>
  <c r="FT75"/>
  <c r="FS87" i="15"/>
  <c r="FQ85" i="19"/>
  <c r="FS52" i="15"/>
  <c r="FQ50" i="19"/>
  <c r="FR43" i="15"/>
  <c r="FS41" i="19"/>
  <c r="FR41" s="1"/>
  <c r="FU43" i="15"/>
  <c r="FS56"/>
  <c r="FQ54" i="19"/>
  <c r="FS94" i="15"/>
  <c r="FQ92" i="19"/>
  <c r="FS79" i="15"/>
  <c r="FQ77" i="19"/>
  <c r="FR97" i="15"/>
  <c r="FW97" s="1"/>
  <c r="F3196" i="23" s="1"/>
  <c r="FU97" i="15"/>
  <c r="FS95" i="19"/>
  <c r="FR95" s="1"/>
  <c r="FU66" i="15"/>
  <c r="FR66"/>
  <c r="FS64" i="19"/>
  <c r="FR64" s="1"/>
  <c r="FR60" i="15"/>
  <c r="FU60"/>
  <c r="FS58" i="19"/>
  <c r="FR58" s="1"/>
  <c r="FT18"/>
  <c r="FV20" i="15"/>
  <c r="FS42"/>
  <c r="FQ40" i="19"/>
  <c r="FT86"/>
  <c r="FV88" i="15"/>
  <c r="FU86" i="19" s="1"/>
  <c r="FS75" i="15"/>
  <c r="FQ73" i="19"/>
  <c r="FR37" i="15"/>
  <c r="FU37"/>
  <c r="FS35" i="19"/>
  <c r="FR35" s="1"/>
  <c r="FR82" i="15"/>
  <c r="FW82" s="1"/>
  <c r="FS80" i="19"/>
  <c r="FR80" s="1"/>
  <c r="FU82" i="15"/>
  <c r="FV16"/>
  <c r="Q298" i="31" s="1"/>
  <c r="FT14" i="19"/>
  <c r="FT44"/>
  <c r="FV46" i="15"/>
  <c r="FR74"/>
  <c r="FU74"/>
  <c r="FS72" i="19"/>
  <c r="FR72" s="1"/>
  <c r="F844" i="22"/>
  <c r="F855" i="23"/>
  <c r="FT57" i="19"/>
  <c r="FV59" i="15"/>
  <c r="FR39"/>
  <c r="FS37" i="19"/>
  <c r="FR37" s="1"/>
  <c r="FU39" i="15"/>
  <c r="FR96"/>
  <c r="FW96" s="1"/>
  <c r="FS94" i="19"/>
  <c r="FR94" s="1"/>
  <c r="FU96" i="15"/>
  <c r="FR57"/>
  <c r="FW57" s="1"/>
  <c r="F1756" i="23" s="1"/>
  <c r="FS55" i="19"/>
  <c r="FR55" s="1"/>
  <c r="FU57" i="15"/>
  <c r="FR58"/>
  <c r="FU58"/>
  <c r="FS56" i="19"/>
  <c r="FR56" s="1"/>
  <c r="FU50" i="15"/>
  <c r="FR50"/>
  <c r="FW50" s="1"/>
  <c r="F1504" i="23" s="1"/>
  <c r="FS48" i="19"/>
  <c r="FR48" s="1"/>
  <c r="FR103" i="15"/>
  <c r="FW103" s="1"/>
  <c r="FU103"/>
  <c r="FS101" i="19"/>
  <c r="FR101" s="1"/>
  <c r="FR90" i="15"/>
  <c r="FW90" s="1"/>
  <c r="F2944" i="23" s="1"/>
  <c r="FS88" i="19"/>
  <c r="FR88" s="1"/>
  <c r="FU90" i="15"/>
  <c r="FS20"/>
  <c r="FQ18" i="19"/>
  <c r="FQ36"/>
  <c r="FS38" i="15"/>
  <c r="FQ38" i="19"/>
  <c r="FS40" i="15"/>
  <c r="FV64"/>
  <c r="FT62" i="19"/>
  <c r="FS88" i="15"/>
  <c r="FQ86" i="19"/>
  <c r="FR19" i="15"/>
  <c r="FU19"/>
  <c r="FS17" i="19"/>
  <c r="FR17" s="1"/>
  <c r="FU17" i="15"/>
  <c r="FR17"/>
  <c r="K337" i="31" s="1"/>
  <c r="FS15" i="19"/>
  <c r="FR15" s="1"/>
  <c r="FU70" i="15"/>
  <c r="FR70"/>
  <c r="FW70" s="1"/>
  <c r="F2194" i="22" s="1"/>
  <c r="FS68" i="19"/>
  <c r="FR68" s="1"/>
  <c r="FR71" i="15"/>
  <c r="FW71" s="1"/>
  <c r="F2260" i="23" s="1"/>
  <c r="FS69" i="19"/>
  <c r="FR69" s="1"/>
  <c r="FU71" i="15"/>
  <c r="FR100"/>
  <c r="FW100" s="1"/>
  <c r="FS98" i="19"/>
  <c r="FR98" s="1"/>
  <c r="FU100" i="15"/>
  <c r="FR102"/>
  <c r="FW102" s="1"/>
  <c r="F3376" i="23" s="1"/>
  <c r="FS100" i="19"/>
  <c r="FR100" s="1"/>
  <c r="FU102" i="15"/>
  <c r="FR53"/>
  <c r="FW53" s="1"/>
  <c r="F1612" i="23" s="1"/>
  <c r="FU53" i="15"/>
  <c r="FS51" i="19"/>
  <c r="FR51" s="1"/>
  <c r="FT20"/>
  <c r="FV22" i="15"/>
  <c r="FS33"/>
  <c r="FQ31" i="19"/>
  <c r="FT50"/>
  <c r="FV52" i="15"/>
  <c r="FU50" i="19" s="1"/>
  <c r="FU62" i="15"/>
  <c r="FR62"/>
  <c r="FS60" i="19"/>
  <c r="FR60" s="1"/>
  <c r="F915" i="22"/>
  <c r="F927" i="23"/>
  <c r="FT76" i="19"/>
  <c r="FV78" i="15"/>
  <c r="FV94"/>
  <c r="FU92" i="19" s="1"/>
  <c r="FT92"/>
  <c r="FS59" i="15"/>
  <c r="FQ57" i="19"/>
  <c r="FW74" i="15"/>
  <c r="F2368" i="23" s="1"/>
  <c r="FR15" i="15"/>
  <c r="FS13" i="19"/>
  <c r="FR13" s="1"/>
  <c r="FU15" i="15"/>
  <c r="FR35"/>
  <c r="FU35"/>
  <c r="FS33" i="19"/>
  <c r="FR33" s="1"/>
  <c r="F986" i="22"/>
  <c r="F999" i="23"/>
  <c r="FS64" i="15"/>
  <c r="FQ62" i="19"/>
  <c r="FR85" i="15"/>
  <c r="FW85" s="1"/>
  <c r="FS83" i="19"/>
  <c r="FR83" s="1"/>
  <c r="FU85" i="15"/>
  <c r="FR27"/>
  <c r="FU27"/>
  <c r="FS25" i="19"/>
  <c r="FR25" s="1"/>
  <c r="FR76" i="15"/>
  <c r="FW76" s="1"/>
  <c r="FS74" i="19"/>
  <c r="FR74" s="1"/>
  <c r="FU76" i="15"/>
  <c r="FR81"/>
  <c r="FW81" s="1"/>
  <c r="F2620" i="23" s="1"/>
  <c r="FS79" i="19"/>
  <c r="FR79" s="1"/>
  <c r="FU81" i="15"/>
  <c r="FR92"/>
  <c r="FW92" s="1"/>
  <c r="F2975" i="22" s="1"/>
  <c r="FS90" i="19"/>
  <c r="FR90" s="1"/>
  <c r="FU92" i="15"/>
  <c r="FU54"/>
  <c r="FR54"/>
  <c r="FW54" s="1"/>
  <c r="F1648" i="23" s="1"/>
  <c r="FS52" i="19"/>
  <c r="FR52" s="1"/>
  <c r="FR106" i="15"/>
  <c r="FS104" i="19"/>
  <c r="FR104" s="1"/>
  <c r="FU106" i="15"/>
  <c r="FR41"/>
  <c r="FS39" i="19"/>
  <c r="FR39" s="1"/>
  <c r="FU41" i="15"/>
  <c r="FU105"/>
  <c r="FR105"/>
  <c r="FW105" s="1"/>
  <c r="F3436" i="22" s="1"/>
  <c r="FS103" i="19"/>
  <c r="FR103" s="1"/>
  <c r="FR29" i="15"/>
  <c r="FU29"/>
  <c r="FS27" i="19"/>
  <c r="FR27" s="1"/>
  <c r="FR68" i="15"/>
  <c r="FS66" i="19"/>
  <c r="FR66" s="1"/>
  <c r="FU68" i="15"/>
  <c r="FS26"/>
  <c r="FQ24" i="19"/>
  <c r="FT38"/>
  <c r="FV40" i="15"/>
  <c r="FS61"/>
  <c r="FQ59" i="19"/>
  <c r="FT82"/>
  <c r="FV84" i="15"/>
  <c r="FU82" i="19" s="1"/>
  <c r="FS83" i="15"/>
  <c r="FQ81" i="19"/>
  <c r="FR65" i="15"/>
  <c r="FS63" i="19"/>
  <c r="FR63" s="1"/>
  <c r="FU65" i="15"/>
  <c r="FR45"/>
  <c r="FS43" i="19"/>
  <c r="FR43" s="1"/>
  <c r="FU45" i="15"/>
  <c r="FR101"/>
  <c r="FW101" s="1"/>
  <c r="F3294" i="22" s="1"/>
  <c r="FS99" i="19"/>
  <c r="FR99" s="1"/>
  <c r="FU101" i="15"/>
  <c r="FR99"/>
  <c r="FW99" s="1"/>
  <c r="F3223" i="22" s="1"/>
  <c r="FS97" i="19"/>
  <c r="FR97" s="1"/>
  <c r="FU99" i="15"/>
  <c r="FS84" i="19"/>
  <c r="FR84" s="1"/>
  <c r="FR86" i="15"/>
  <c r="FW86" s="1"/>
  <c r="F2762" i="22" s="1"/>
  <c r="FU86" i="15"/>
  <c r="FR48"/>
  <c r="FW48" s="1"/>
  <c r="F1413" i="22" s="1"/>
  <c r="FS46" i="19"/>
  <c r="FR46" s="1"/>
  <c r="FU48" i="15"/>
  <c r="FR107"/>
  <c r="FS105" i="19"/>
  <c r="FR105" s="1"/>
  <c r="FU107" i="15"/>
  <c r="FS16"/>
  <c r="M298" i="31" s="1"/>
  <c r="FQ14" i="19"/>
  <c r="FQ44"/>
  <c r="FS46" i="15"/>
  <c r="FV18"/>
  <c r="Q376" i="31" s="1"/>
  <c r="FT16" i="19"/>
  <c r="FV33" i="15"/>
  <c r="FT31" i="19"/>
  <c r="FS77" i="15"/>
  <c r="FQ75" i="19"/>
  <c r="FR73" i="15"/>
  <c r="FW73" s="1"/>
  <c r="F2332" i="23" s="1"/>
  <c r="FU73" i="15"/>
  <c r="FS71" i="19"/>
  <c r="FR71" s="1"/>
  <c r="F783" i="23"/>
  <c r="F773" i="22"/>
  <c r="FV56" i="15"/>
  <c r="FU54" i="19" s="1"/>
  <c r="FT54"/>
  <c r="FS78" i="15"/>
  <c r="FQ76" i="19"/>
  <c r="FV91" i="15"/>
  <c r="FT89" i="19"/>
  <c r="FT77"/>
  <c r="FV79" i="15"/>
  <c r="FU77" i="19" s="1"/>
  <c r="FW37" i="15"/>
  <c r="FW104"/>
  <c r="F3448" i="23" s="1"/>
  <c r="FW89" i="15"/>
  <c r="F2868" i="22" s="1"/>
  <c r="FW95" i="15"/>
  <c r="F3124" i="23" s="1"/>
  <c r="FW21" i="15"/>
  <c r="F204" i="22"/>
  <c r="FU12" i="19"/>
  <c r="F207" i="23"/>
  <c r="F205" i="22"/>
  <c r="F1036" i="23"/>
  <c r="F2584" i="22"/>
  <c r="F2833"/>
  <c r="F2872" i="23"/>
  <c r="F64" i="22"/>
  <c r="F64" i="23"/>
  <c r="F2691" i="22"/>
  <c r="F2728" i="23"/>
  <c r="F892"/>
  <c r="F880" i="22"/>
  <c r="F2265"/>
  <c r="F2548" i="23"/>
  <c r="F2513" i="22"/>
  <c r="F3259"/>
  <c r="F3304" i="23"/>
  <c r="F3484"/>
  <c r="F1900"/>
  <c r="F1874" i="22"/>
  <c r="F1981"/>
  <c r="F2008" i="23"/>
  <c r="F1396"/>
  <c r="F3412"/>
  <c r="F3365" i="22"/>
  <c r="F2476" i="23"/>
  <c r="F2442" i="22"/>
  <c r="F3160" i="23"/>
  <c r="F3117" i="22"/>
  <c r="F2512" i="23"/>
  <c r="F2478" i="22"/>
  <c r="F2404" i="23"/>
  <c r="F2371" i="22"/>
  <c r="F2836" i="23"/>
  <c r="F2797" i="22"/>
  <c r="F2692" i="23"/>
  <c r="F2655" i="22"/>
  <c r="F3330"/>
  <c r="F3232" i="23"/>
  <c r="F2939" i="22"/>
  <c r="F2980" i="23"/>
  <c r="F1720"/>
  <c r="F1697" i="22"/>
  <c r="F2336"/>
  <c r="F1626"/>
  <c r="F3088" i="23"/>
  <c r="F3046" i="22"/>
  <c r="F2224" i="23"/>
  <c r="F2300" i="22"/>
  <c r="F1555"/>
  <c r="F1576" i="23"/>
  <c r="F2549" i="22"/>
  <c r="DB110" i="19"/>
  <c r="AB10" i="21"/>
  <c r="AG10" s="1"/>
  <c r="F29" i="22"/>
  <c r="AP14" i="25"/>
  <c r="DC108"/>
  <c r="AX11" s="1"/>
  <c r="DC106"/>
  <c r="AX9" s="1"/>
  <c r="DC105"/>
  <c r="AX8" s="1"/>
  <c r="DC109"/>
  <c r="AX12" s="1"/>
  <c r="DC104"/>
  <c r="AX7" s="1"/>
  <c r="DA106"/>
  <c r="AV9" s="1"/>
  <c r="DA105"/>
  <c r="AV8" s="1"/>
  <c r="DA104"/>
  <c r="DA108"/>
  <c r="AV11" s="1"/>
  <c r="DA109"/>
  <c r="AV12" s="1"/>
  <c r="CY104"/>
  <c r="AT7" s="1"/>
  <c r="CY109"/>
  <c r="AT12" s="1"/>
  <c r="CY106"/>
  <c r="AT9" s="1"/>
  <c r="CY108"/>
  <c r="AT11" s="1"/>
  <c r="CY105"/>
  <c r="AT8" s="1"/>
  <c r="CZ105"/>
  <c r="CZ109"/>
  <c r="AU12" s="1"/>
  <c r="CZ104"/>
  <c r="AU7" s="1"/>
  <c r="CZ108"/>
  <c r="AU11" s="1"/>
  <c r="CZ106"/>
  <c r="AU9" s="1"/>
  <c r="DB109"/>
  <c r="AW12" s="1"/>
  <c r="DB104"/>
  <c r="AW7" s="1"/>
  <c r="DB108"/>
  <c r="AW11" s="1"/>
  <c r="DB106"/>
  <c r="AW9" s="1"/>
  <c r="DB105"/>
  <c r="AW8" s="1"/>
  <c r="I10"/>
  <c r="CX105"/>
  <c r="CX109"/>
  <c r="CX108"/>
  <c r="CX104"/>
  <c r="AS7" s="1"/>
  <c r="CX106"/>
  <c r="I9"/>
  <c r="I11"/>
  <c r="BO110"/>
  <c r="BO112" s="1"/>
  <c r="D12"/>
  <c r="D14" s="1"/>
  <c r="DS110" i="19"/>
  <c r="H13" i="21"/>
  <c r="I8" i="25"/>
  <c r="FT9" i="15"/>
  <c r="O25" i="31" s="1"/>
  <c r="E6" i="21"/>
  <c r="FS9" i="19"/>
  <c r="G7" i="25"/>
  <c r="G14" s="1"/>
  <c r="BR110"/>
  <c r="BR112" s="1"/>
  <c r="E12"/>
  <c r="BP110"/>
  <c r="BP112" s="1"/>
  <c r="F7"/>
  <c r="BQ110"/>
  <c r="BQ112" s="1"/>
  <c r="BT113"/>
  <c r="W14"/>
  <c r="L14"/>
  <c r="P7"/>
  <c r="P12"/>
  <c r="FU11" i="15"/>
  <c r="C26" i="25"/>
  <c r="FS8" i="19"/>
  <c r="FU10" i="15"/>
  <c r="FU13"/>
  <c r="FS11" i="19"/>
  <c r="F1432" i="23" l="1"/>
  <c r="F1732" i="22"/>
  <c r="F3152"/>
  <c r="F3081"/>
  <c r="F2904"/>
  <c r="F3010"/>
  <c r="F2908" i="23"/>
  <c r="FS11" i="15"/>
  <c r="M103" i="31" s="1"/>
  <c r="K103"/>
  <c r="FS10" i="15"/>
  <c r="M64" i="31" s="1"/>
  <c r="K64"/>
  <c r="FW15" i="15"/>
  <c r="N262" i="31" s="1"/>
  <c r="K259"/>
  <c r="FW13" i="15"/>
  <c r="N184" i="31" s="1"/>
  <c r="K181"/>
  <c r="FR9" i="19"/>
  <c r="FW11" i="15"/>
  <c r="F3340" i="23"/>
  <c r="F1468"/>
  <c r="F2229" i="22"/>
  <c r="F2188" i="23"/>
  <c r="F1022" i="22"/>
  <c r="F2158"/>
  <c r="F1684" i="23"/>
  <c r="F1519" i="22"/>
  <c r="F1828" i="23"/>
  <c r="FW60" i="15"/>
  <c r="F1803" i="22"/>
  <c r="M6" i="21"/>
  <c r="X110" i="19"/>
  <c r="AL110"/>
  <c r="F3268" i="23"/>
  <c r="FR9" i="15"/>
  <c r="K25" i="31" s="1"/>
  <c r="F1484" i="22"/>
  <c r="F2800" i="23"/>
  <c r="F3016"/>
  <c r="F3401" i="22"/>
  <c r="F460" i="23"/>
  <c r="F1590" i="22"/>
  <c r="FQ9" i="19"/>
  <c r="FQ8"/>
  <c r="F454" i="22"/>
  <c r="F244" i="23"/>
  <c r="F241" i="22"/>
  <c r="FS13" i="15"/>
  <c r="M181" i="31" s="1"/>
  <c r="F172" i="23"/>
  <c r="F170" i="22"/>
  <c r="FQ11" i="19"/>
  <c r="F2726" i="22"/>
  <c r="F2764" i="23"/>
  <c r="F2656"/>
  <c r="F2620" i="22"/>
  <c r="F2440" i="23"/>
  <c r="F2407" i="22"/>
  <c r="FW65" i="15"/>
  <c r="FW29"/>
  <c r="FW39"/>
  <c r="FU44" i="19"/>
  <c r="FU18"/>
  <c r="FW67" i="15"/>
  <c r="FW25"/>
  <c r="F352" i="23"/>
  <c r="F348" i="22"/>
  <c r="F496" i="23"/>
  <c r="F490" i="22"/>
  <c r="F703"/>
  <c r="F712" i="23"/>
  <c r="F1200" i="22"/>
  <c r="F1216" i="23"/>
  <c r="F277" i="22"/>
  <c r="F280" i="23"/>
  <c r="F640"/>
  <c r="F632" i="22"/>
  <c r="FU16" i="19"/>
  <c r="FU38"/>
  <c r="FW58" i="15"/>
  <c r="FU14" i="19"/>
  <c r="FW43" i="15"/>
  <c r="FU59" i="19"/>
  <c r="FU40"/>
  <c r="FW63" i="15"/>
  <c r="F1058" i="22"/>
  <c r="F1072" i="23"/>
  <c r="F419" i="22"/>
  <c r="F424" i="23"/>
  <c r="FW27" i="15"/>
  <c r="FW35"/>
  <c r="F1839" i="22"/>
  <c r="FW107" i="15"/>
  <c r="FW41"/>
  <c r="FW66"/>
  <c r="FU26" i="19"/>
  <c r="FW23" i="15"/>
  <c r="FU24" i="19"/>
  <c r="FW31" i="15"/>
  <c r="F1144" i="23"/>
  <c r="F1129" i="22"/>
  <c r="FU31" i="19"/>
  <c r="FW45" i="15"/>
  <c r="FW68"/>
  <c r="FW106"/>
  <c r="FW62"/>
  <c r="FW17"/>
  <c r="N340" i="31" s="1"/>
  <c r="FW19" i="15"/>
  <c r="FU62" i="19"/>
  <c r="FU57"/>
  <c r="FW108" i="15"/>
  <c r="F2654" i="22"/>
  <c r="F2691" i="23"/>
  <c r="F639"/>
  <c r="F631" i="22"/>
  <c r="FS41" i="15"/>
  <c r="FQ39" i="19"/>
  <c r="FS35" i="15"/>
  <c r="FQ33" i="19"/>
  <c r="FS15" i="15"/>
  <c r="M259" i="31" s="1"/>
  <c r="FQ13" i="19"/>
  <c r="FT60"/>
  <c r="FV62" i="15"/>
  <c r="FT51" i="19"/>
  <c r="FV53" i="15"/>
  <c r="FU51" i="19" s="1"/>
  <c r="FV71" i="15"/>
  <c r="FU69" i="19" s="1"/>
  <c r="FT69"/>
  <c r="FV17" i="15"/>
  <c r="Q337" i="31" s="1"/>
  <c r="FT15" i="19"/>
  <c r="FS90" i="15"/>
  <c r="FQ88" i="19"/>
  <c r="FT56"/>
  <c r="FV58" i="15"/>
  <c r="FT37" i="19"/>
  <c r="FV39" i="15"/>
  <c r="FS82"/>
  <c r="FQ80" i="19"/>
  <c r="FS66" i="15"/>
  <c r="FQ64" i="19"/>
  <c r="FS97" i="15"/>
  <c r="FQ95" i="19"/>
  <c r="F2690" i="22"/>
  <c r="F2727" i="23"/>
  <c r="FT61" i="19"/>
  <c r="FV63" i="15"/>
  <c r="FS31"/>
  <c r="FQ29" i="19"/>
  <c r="FT96"/>
  <c r="FV98" i="15"/>
  <c r="FU96" i="19" s="1"/>
  <c r="FS47" i="15"/>
  <c r="FQ45" i="19"/>
  <c r="F702" i="22"/>
  <c r="F711" i="23"/>
  <c r="FV104" i="15"/>
  <c r="FU102" i="19" s="1"/>
  <c r="FT102"/>
  <c r="FT19"/>
  <c r="FV21" i="15"/>
  <c r="FS73"/>
  <c r="FQ71" i="19"/>
  <c r="FS48" i="15"/>
  <c r="FQ46" i="19"/>
  <c r="FT97"/>
  <c r="FV99" i="15"/>
  <c r="FU97" i="19" s="1"/>
  <c r="FS45" i="15"/>
  <c r="FQ43" i="19"/>
  <c r="FS68" i="15"/>
  <c r="FQ66" i="19"/>
  <c r="FS106" i="15"/>
  <c r="FQ104" i="19"/>
  <c r="FV92" i="15"/>
  <c r="FU90" i="19" s="1"/>
  <c r="FT90"/>
  <c r="FS76" i="15"/>
  <c r="FQ74" i="19"/>
  <c r="FT83"/>
  <c r="FV85" i="15"/>
  <c r="FU83" i="19" s="1"/>
  <c r="F1980" i="22"/>
  <c r="F2007" i="23"/>
  <c r="FT33" i="19"/>
  <c r="FV35" i="15"/>
  <c r="F1802" i="22"/>
  <c r="F1827" i="23"/>
  <c r="FS62" i="15"/>
  <c r="FQ60" i="19"/>
  <c r="FS100" i="15"/>
  <c r="FQ98" i="19"/>
  <c r="FS17" i="15"/>
  <c r="M337" i="31" s="1"/>
  <c r="FQ15" i="19"/>
  <c r="FS19" i="15"/>
  <c r="FQ17" i="19"/>
  <c r="FS103" i="15"/>
  <c r="FQ101" i="19"/>
  <c r="FQ94"/>
  <c r="FS96" i="15"/>
  <c r="FS37"/>
  <c r="FQ35" i="19"/>
  <c r="FT95"/>
  <c r="FV97" i="15"/>
  <c r="FU95" i="19" s="1"/>
  <c r="FT41"/>
  <c r="FV43" i="15"/>
  <c r="F1554" i="22"/>
  <c r="F1575" i="23"/>
  <c r="F489" i="22"/>
  <c r="F495" i="23"/>
  <c r="FS108" i="15"/>
  <c r="FQ106" i="19"/>
  <c r="FV80" i="15"/>
  <c r="FU78" i="19" s="1"/>
  <c r="FT78"/>
  <c r="FV49" i="15"/>
  <c r="FU47" i="19" s="1"/>
  <c r="FT47"/>
  <c r="F2402" i="23"/>
  <c r="FU73" i="19"/>
  <c r="F1056" i="22"/>
  <c r="FU36" i="19"/>
  <c r="FV31" i="15"/>
  <c r="FT29" i="19"/>
  <c r="FV55" i="15"/>
  <c r="FT53" i="19"/>
  <c r="FT45"/>
  <c r="FV47" i="15"/>
  <c r="FT23" i="19"/>
  <c r="FV25" i="15"/>
  <c r="FV93"/>
  <c r="FU91" i="19" s="1"/>
  <c r="FT91"/>
  <c r="FS89" i="15"/>
  <c r="FQ87" i="19"/>
  <c r="FS21" i="15"/>
  <c r="FQ19" i="19"/>
  <c r="F2477" i="22"/>
  <c r="F2511" i="23"/>
  <c r="FS107" i="15"/>
  <c r="FQ105" i="19"/>
  <c r="FV65" i="15"/>
  <c r="FT63" i="19"/>
  <c r="F1899" i="23"/>
  <c r="F1873" i="22"/>
  <c r="FS105" i="15"/>
  <c r="FQ103" i="19"/>
  <c r="F1143" i="23"/>
  <c r="F1128" i="22"/>
  <c r="FS57" i="15"/>
  <c r="FQ55" i="19"/>
  <c r="F3087" i="23"/>
  <c r="F3045" i="22"/>
  <c r="FS23" i="15"/>
  <c r="FQ21" i="19"/>
  <c r="FS72" i="15"/>
  <c r="FQ70" i="19"/>
  <c r="F2978" i="23"/>
  <c r="FU89" i="19"/>
  <c r="FV73" i="15"/>
  <c r="FU71" i="19" s="1"/>
  <c r="FT71"/>
  <c r="F1359" i="23"/>
  <c r="F1341" i="22"/>
  <c r="FV107" i="15"/>
  <c r="FT105" i="19"/>
  <c r="FV101" i="15"/>
  <c r="FU99" i="19" s="1"/>
  <c r="FT99"/>
  <c r="FS65" i="15"/>
  <c r="FQ63" i="19"/>
  <c r="FS29" i="15"/>
  <c r="FQ27" i="19"/>
  <c r="FT39"/>
  <c r="FV41" i="15"/>
  <c r="FT52" i="19"/>
  <c r="FV54" i="15"/>
  <c r="FT79" i="19"/>
  <c r="FV81" i="15"/>
  <c r="FU79" i="19" s="1"/>
  <c r="FS27" i="15"/>
  <c r="FQ25" i="19"/>
  <c r="F2476" i="22"/>
  <c r="FU76" i="19"/>
  <c r="FT100"/>
  <c r="FV102" i="15"/>
  <c r="FU100" i="19" s="1"/>
  <c r="FS71" i="15"/>
  <c r="FQ69" i="19"/>
  <c r="FT17"/>
  <c r="FV19" i="15"/>
  <c r="F1071" i="23"/>
  <c r="F1057" i="22"/>
  <c r="FV90" i="15"/>
  <c r="FT88" i="19"/>
  <c r="FT101"/>
  <c r="FV103" i="15"/>
  <c r="FT48" i="19"/>
  <c r="FV50" i="15"/>
  <c r="FU48" i="19" s="1"/>
  <c r="FV57" i="15"/>
  <c r="FU55" i="19" s="1"/>
  <c r="FT55"/>
  <c r="FS39" i="15"/>
  <c r="FQ37" i="19"/>
  <c r="FT80"/>
  <c r="FV82" i="15"/>
  <c r="FU80" i="19" s="1"/>
  <c r="FV37" i="15"/>
  <c r="FT35" i="19"/>
  <c r="FS60" i="15"/>
  <c r="FQ58" i="19"/>
  <c r="F2547" i="23"/>
  <c r="F2512" i="22"/>
  <c r="F1719" i="23"/>
  <c r="F1696" i="22"/>
  <c r="FT21" i="19"/>
  <c r="FV23" i="15"/>
  <c r="FQ65" i="19"/>
  <c r="FS67" i="15"/>
  <c r="FV72"/>
  <c r="FU70" i="19" s="1"/>
  <c r="FT70"/>
  <c r="FS49" i="15"/>
  <c r="FQ47" i="19"/>
  <c r="FS69" i="15"/>
  <c r="FQ67" i="19"/>
  <c r="FS55" i="15"/>
  <c r="FQ53" i="19"/>
  <c r="FS51" i="15"/>
  <c r="FQ49" i="19"/>
  <c r="FS25" i="15"/>
  <c r="FQ23" i="19"/>
  <c r="FS95" i="15"/>
  <c r="FQ93" i="19"/>
  <c r="F1864" i="23"/>
  <c r="FV86" i="15"/>
  <c r="FU84" i="19" s="1"/>
  <c r="FT84"/>
  <c r="FS101" i="15"/>
  <c r="FQ99" i="19"/>
  <c r="FS81" i="15"/>
  <c r="FQ79" i="19"/>
  <c r="F879" i="22"/>
  <c r="F891" i="23"/>
  <c r="FS102" i="15"/>
  <c r="FQ100" i="19"/>
  <c r="FS70" i="15"/>
  <c r="FQ68" i="19"/>
  <c r="FT72"/>
  <c r="FV74" i="15"/>
  <c r="FT65" i="19"/>
  <c r="FV67" i="15"/>
  <c r="FS93"/>
  <c r="FQ91" i="19"/>
  <c r="F2441" i="22"/>
  <c r="F2475" i="23"/>
  <c r="F279"/>
  <c r="F276" i="22"/>
  <c r="FT46" i="19"/>
  <c r="FV48" i="15"/>
  <c r="FU46" i="19" s="1"/>
  <c r="FS86" i="15"/>
  <c r="FQ84" i="19"/>
  <c r="FS99" i="15"/>
  <c r="FQ97" i="19"/>
  <c r="FV45" i="15"/>
  <c r="FT43" i="19"/>
  <c r="FT66"/>
  <c r="FV68" i="15"/>
  <c r="FT27" i="19"/>
  <c r="FV29" i="15"/>
  <c r="FV105"/>
  <c r="FT103" i="19"/>
  <c r="FT104"/>
  <c r="FV106" i="15"/>
  <c r="FS54"/>
  <c r="FQ52" i="19"/>
  <c r="FS92" i="15"/>
  <c r="FQ90" i="19"/>
  <c r="FV76" i="15"/>
  <c r="FU74" i="19" s="1"/>
  <c r="FT74"/>
  <c r="FV27" i="15"/>
  <c r="FT25" i="19"/>
  <c r="FS85" i="15"/>
  <c r="FQ83" i="19"/>
  <c r="FT13"/>
  <c r="FV15" i="15"/>
  <c r="Q259" i="31" s="1"/>
  <c r="F488" i="22"/>
  <c r="FU20" i="19"/>
  <c r="FS53" i="15"/>
  <c r="FQ51" i="19"/>
  <c r="FV100" i="15"/>
  <c r="FU98" i="19" s="1"/>
  <c r="FT98"/>
  <c r="FV70" i="15"/>
  <c r="FT68" i="19"/>
  <c r="F2871" i="23"/>
  <c r="F2832" i="22"/>
  <c r="F423" i="23"/>
  <c r="F418" i="22"/>
  <c r="FS50" i="15"/>
  <c r="FQ48" i="19"/>
  <c r="FS58" i="15"/>
  <c r="FQ56" i="19"/>
  <c r="FV96" i="15"/>
  <c r="FU94" i="19" s="1"/>
  <c r="FT94"/>
  <c r="FS74" i="15"/>
  <c r="FQ72" i="19"/>
  <c r="F2370" i="22"/>
  <c r="F2403" i="23"/>
  <c r="F1215"/>
  <c r="F1199" i="22"/>
  <c r="FT58" i="19"/>
  <c r="FV60" i="15"/>
  <c r="FT64" i="19"/>
  <c r="FV66" i="15"/>
  <c r="FS43"/>
  <c r="FQ41" i="19"/>
  <c r="F2835" i="23"/>
  <c r="F2796" i="22"/>
  <c r="F347"/>
  <c r="F351" i="23"/>
  <c r="FT106" i="19"/>
  <c r="FV108" i="15"/>
  <c r="FS80"/>
  <c r="FQ78" i="19"/>
  <c r="FV69" i="15"/>
  <c r="FT67" i="19"/>
  <c r="FS63" i="15"/>
  <c r="FQ61" i="19"/>
  <c r="FV51" i="15"/>
  <c r="FT49" i="19"/>
  <c r="FS98" i="15"/>
  <c r="FQ96" i="19"/>
  <c r="F2938" i="22"/>
  <c r="F2979" i="23"/>
  <c r="FV89" i="15"/>
  <c r="FU87" i="19" s="1"/>
  <c r="FT87"/>
  <c r="FV95" i="15"/>
  <c r="FU93" i="19" s="1"/>
  <c r="FT93"/>
  <c r="FS104" i="15"/>
  <c r="FQ102" i="19"/>
  <c r="F63" i="22"/>
  <c r="F63" i="23"/>
  <c r="F99"/>
  <c r="F98" i="22"/>
  <c r="AR11" i="25"/>
  <c r="AS11"/>
  <c r="AY11" s="1"/>
  <c r="AX14"/>
  <c r="AU8"/>
  <c r="AU14" s="1"/>
  <c r="AT14"/>
  <c r="AV7"/>
  <c r="AV14" s="1"/>
  <c r="AW14"/>
  <c r="AR12"/>
  <c r="AS12"/>
  <c r="AY12" s="1"/>
  <c r="AR9"/>
  <c r="AS9"/>
  <c r="AY9" s="1"/>
  <c r="AR8"/>
  <c r="AS8"/>
  <c r="AY7"/>
  <c r="AQ14"/>
  <c r="AR7"/>
  <c r="DA110"/>
  <c r="DA112" s="1"/>
  <c r="DB110"/>
  <c r="DB112" s="1"/>
  <c r="CZ110"/>
  <c r="CZ112" s="1"/>
  <c r="CY110"/>
  <c r="CY112" s="1"/>
  <c r="DC110"/>
  <c r="DC112" s="1"/>
  <c r="CX110"/>
  <c r="CX112" s="1"/>
  <c r="FS7" i="19"/>
  <c r="FS109" s="1"/>
  <c r="U18" i="21" s="1"/>
  <c r="FR8" i="19"/>
  <c r="F14" i="25"/>
  <c r="I7"/>
  <c r="E14"/>
  <c r="I12"/>
  <c r="BN113"/>
  <c r="P14"/>
  <c r="DN5"/>
  <c r="FT9" i="19"/>
  <c r="FV10" i="15"/>
  <c r="Q64" i="31" s="1"/>
  <c r="FT8" i="19"/>
  <c r="FT11"/>
  <c r="DM4" i="25"/>
  <c r="FU9" i="15" l="1"/>
  <c r="FV11" s="1"/>
  <c r="Q103" i="31" s="1"/>
  <c r="FS9" i="15"/>
  <c r="M25" i="31" s="1"/>
  <c r="N106"/>
  <c r="F100" i="23"/>
  <c r="F99" i="22"/>
  <c r="FW9" i="15"/>
  <c r="DL7" i="25"/>
  <c r="DL108" s="1"/>
  <c r="M23" s="1"/>
  <c r="F169" i="22"/>
  <c r="FQ7" i="19"/>
  <c r="F171" i="23"/>
  <c r="FR11" i="19"/>
  <c r="AS14" i="25"/>
  <c r="FU27" i="19"/>
  <c r="FU35"/>
  <c r="FU15"/>
  <c r="F383" i="22"/>
  <c r="F388" i="23"/>
  <c r="F1936"/>
  <c r="F1910" i="22"/>
  <c r="F1164"/>
  <c r="F1180" i="23"/>
  <c r="FU106" i="19"/>
  <c r="FU104"/>
  <c r="FU21"/>
  <c r="FU17"/>
  <c r="FU23"/>
  <c r="FU19"/>
  <c r="FU61"/>
  <c r="F676" i="23"/>
  <c r="F667" i="22"/>
  <c r="F1945"/>
  <c r="F1972" i="23"/>
  <c r="F2087" i="22"/>
  <c r="F2116" i="23"/>
  <c r="F738" i="22"/>
  <c r="F748" i="23"/>
  <c r="FU65" i="19"/>
  <c r="FU29"/>
  <c r="F3543" i="22"/>
  <c r="F3592" i="23"/>
  <c r="F316"/>
  <c r="F312" i="22"/>
  <c r="F3472"/>
  <c r="F3520" i="23"/>
  <c r="F1306" i="22"/>
  <c r="F1324" i="23"/>
  <c r="F820"/>
  <c r="F809" i="22"/>
  <c r="F525"/>
  <c r="F532" i="23"/>
  <c r="F2080"/>
  <c r="F2052" i="22"/>
  <c r="F3507"/>
  <c r="F3556" i="23"/>
  <c r="F964"/>
  <c r="F951" i="22"/>
  <c r="FU58" i="19"/>
  <c r="FU66"/>
  <c r="FU67"/>
  <c r="FU43"/>
  <c r="FU39"/>
  <c r="FU45"/>
  <c r="FU41"/>
  <c r="FU37"/>
  <c r="FU60"/>
  <c r="F2123" i="22"/>
  <c r="F2152" i="23"/>
  <c r="F1252"/>
  <c r="F1235" i="22"/>
  <c r="F1768"/>
  <c r="F1792" i="23"/>
  <c r="F596" i="22"/>
  <c r="F604" i="23"/>
  <c r="F1108"/>
  <c r="F1093" i="22"/>
  <c r="F2016"/>
  <c r="F2044" i="23"/>
  <c r="F1538"/>
  <c r="FU49" i="19"/>
  <c r="F2335" i="22"/>
  <c r="F2367" i="23"/>
  <c r="F1589" i="22"/>
  <c r="F1611" i="23"/>
  <c r="F2583" i="22"/>
  <c r="F2619" i="23"/>
  <c r="F949" i="22"/>
  <c r="FU33" i="19"/>
  <c r="FU13"/>
  <c r="F2366" i="23"/>
  <c r="FU72" i="19"/>
  <c r="F3080" i="22"/>
  <c r="F3123" i="23"/>
  <c r="F1539"/>
  <c r="F1518" i="22"/>
  <c r="F2187" i="23"/>
  <c r="F2157" i="22"/>
  <c r="F1107" i="23"/>
  <c r="F1092" i="22"/>
  <c r="F2942" i="23"/>
  <c r="FU88" i="19"/>
  <c r="F666" i="22"/>
  <c r="F675" i="23"/>
  <c r="F737" i="22"/>
  <c r="F747" i="23"/>
  <c r="F531"/>
  <c r="F524" i="22"/>
  <c r="F1731"/>
  <c r="F1755" i="23"/>
  <c r="F3435" i="22"/>
  <c r="F3483" i="23"/>
  <c r="F2042"/>
  <c r="FU63" i="19"/>
  <c r="F2867" i="22"/>
  <c r="F2907" i="23"/>
  <c r="F1682"/>
  <c r="FU53" i="19"/>
  <c r="F3591" i="23"/>
  <c r="F3542" i="22"/>
  <c r="F387" i="23"/>
  <c r="F382" i="22"/>
  <c r="F3303" i="23"/>
  <c r="F3258" i="22"/>
  <c r="F2439" i="23"/>
  <c r="F2406" i="22"/>
  <c r="F3519" i="23"/>
  <c r="F3471" i="22"/>
  <c r="F1305"/>
  <c r="F1323" i="23"/>
  <c r="F1431"/>
  <c r="F1412" i="22"/>
  <c r="F3195" i="23"/>
  <c r="F3151" i="22"/>
  <c r="F2619"/>
  <c r="F2655" i="23"/>
  <c r="F243"/>
  <c r="F240" i="22"/>
  <c r="F1767"/>
  <c r="F1791" i="23"/>
  <c r="F3015"/>
  <c r="F2974" i="22"/>
  <c r="F3009"/>
  <c r="F3051" i="23"/>
  <c r="F2115"/>
  <c r="F2086" i="22"/>
  <c r="F1163"/>
  <c r="F1179" i="23"/>
  <c r="F2078"/>
  <c r="FU64" i="19"/>
  <c r="F3400" i="22"/>
  <c r="F3447" i="23"/>
  <c r="F3231"/>
  <c r="F3187" i="22"/>
  <c r="F1971" i="23"/>
  <c r="F1944" i="22"/>
  <c r="F2583" i="23"/>
  <c r="F2548" i="22"/>
  <c r="F1234"/>
  <c r="F1251" i="23"/>
  <c r="F1483" i="22"/>
  <c r="F1503" i="23"/>
  <c r="F2763"/>
  <c r="F2725" i="22"/>
  <c r="F1625"/>
  <c r="F1647" i="23"/>
  <c r="F3434" i="22"/>
  <c r="FU103" i="19"/>
  <c r="F3222" i="22"/>
  <c r="F3267" i="23"/>
  <c r="F2223"/>
  <c r="F2193" i="22"/>
  <c r="F3293"/>
  <c r="F3339" i="23"/>
  <c r="F1624" i="22"/>
  <c r="FU52" i="19"/>
  <c r="F3116" i="22"/>
  <c r="F3159" i="23"/>
  <c r="F1790"/>
  <c r="FU56" i="19"/>
  <c r="F963" i="23"/>
  <c r="F950" i="22"/>
  <c r="F2192"/>
  <c r="FU68" i="19"/>
  <c r="F674" i="23"/>
  <c r="FU25" i="19"/>
  <c r="F2761" i="22"/>
  <c r="F2799" i="23"/>
  <c r="F3329" i="22"/>
  <c r="F3375" i="23"/>
  <c r="F3363" i="22"/>
  <c r="FU101" i="19"/>
  <c r="F603" i="23"/>
  <c r="F595" i="22"/>
  <c r="F1683" i="23"/>
  <c r="F1660" i="22"/>
  <c r="F1447"/>
  <c r="F1467" i="23"/>
  <c r="F1863"/>
  <c r="F1838" i="22"/>
  <c r="F2259" i="23"/>
  <c r="F2228" i="22"/>
  <c r="F2015"/>
  <c r="F2043" i="23"/>
  <c r="F3505" i="22"/>
  <c r="FU105" i="19"/>
  <c r="F2264" i="22"/>
  <c r="F2295" i="23"/>
  <c r="F3555"/>
  <c r="F3506" i="22"/>
  <c r="F459" i="23"/>
  <c r="F453" i="22"/>
  <c r="F1035" i="23"/>
  <c r="F1021" i="22"/>
  <c r="F3364"/>
  <c r="F3411" i="23"/>
  <c r="F311" i="22"/>
  <c r="F315" i="23"/>
  <c r="F1935"/>
  <c r="F1909" i="22"/>
  <c r="F2151" i="23"/>
  <c r="F2122" i="22"/>
  <c r="F2299"/>
  <c r="F2331" i="23"/>
  <c r="F1376" i="22"/>
  <c r="F1395" i="23"/>
  <c r="F819"/>
  <c r="F808" i="22"/>
  <c r="F2051"/>
  <c r="F2079" i="23"/>
  <c r="F2903" i="22"/>
  <c r="F2943" i="23"/>
  <c r="F98"/>
  <c r="F27" i="22"/>
  <c r="F27" i="23"/>
  <c r="AY8" i="25"/>
  <c r="AY14" s="1"/>
  <c r="DM3"/>
  <c r="DM107" s="1"/>
  <c r="R22" s="1"/>
  <c r="FR7" i="19"/>
  <c r="FQ109" s="1"/>
  <c r="L18" i="21" s="1"/>
  <c r="AR14" i="25"/>
  <c r="DN111"/>
  <c r="W25" s="1"/>
  <c r="DN108"/>
  <c r="W23" s="1"/>
  <c r="CX113"/>
  <c r="FR109" i="19"/>
  <c r="R18" i="21" s="1"/>
  <c r="AA18" s="1"/>
  <c r="I14" i="25"/>
  <c r="F97" i="22"/>
  <c r="DN107" i="25"/>
  <c r="W22" s="1"/>
  <c r="DN109"/>
  <c r="W24" s="1"/>
  <c r="DN106"/>
  <c r="W21" s="1"/>
  <c r="DN105"/>
  <c r="W20" s="1"/>
  <c r="FO109" i="19"/>
  <c r="F18" i="21" s="1"/>
  <c r="FP109" i="19"/>
  <c r="I18" i="21" s="1"/>
  <c r="F62" i="22"/>
  <c r="FU8" i="19"/>
  <c r="F62" i="23"/>
  <c r="DL111" i="25"/>
  <c r="M25" s="1"/>
  <c r="DL105"/>
  <c r="F170" i="23"/>
  <c r="F168" i="22"/>
  <c r="F26" i="23"/>
  <c r="F26" i="22"/>
  <c r="FV9" i="15" l="1"/>
  <c r="Q25" i="31" s="1"/>
  <c r="FV13" i="15"/>
  <c r="Q181" i="31" s="1"/>
  <c r="FU9" i="19"/>
  <c r="FT7"/>
  <c r="N28" i="31"/>
  <c r="F28" i="22"/>
  <c r="F28" i="23"/>
  <c r="DL109" i="25"/>
  <c r="M24" s="1"/>
  <c r="DL107"/>
  <c r="M22" s="1"/>
  <c r="AG22" s="1"/>
  <c r="DL106"/>
  <c r="M21" s="1"/>
  <c r="DM105"/>
  <c r="DM108"/>
  <c r="R23" s="1"/>
  <c r="AG23" s="1"/>
  <c r="DM106"/>
  <c r="R21" s="1"/>
  <c r="DM111"/>
  <c r="R25" s="1"/>
  <c r="AG25" s="1"/>
  <c r="DM109"/>
  <c r="R24" s="1"/>
  <c r="O18" i="21"/>
  <c r="AE18" s="1"/>
  <c r="FU109" i="19"/>
  <c r="DN112" i="25"/>
  <c r="W26"/>
  <c r="R20"/>
  <c r="M20"/>
  <c r="AG24" l="1"/>
  <c r="FU7" i="19"/>
  <c r="FU11"/>
  <c r="AG21" i="25"/>
  <c r="DL112"/>
  <c r="DM112"/>
  <c r="R26"/>
  <c r="M26"/>
  <c r="AG20"/>
  <c r="AG26" l="1"/>
  <c r="DJ113"/>
  <c r="DF110" i="19"/>
  <c r="DG110" l="1"/>
  <c r="K13" i="21"/>
  <c r="M13" s="1"/>
</calcChain>
</file>

<file path=xl/comments1.xml><?xml version="1.0" encoding="utf-8"?>
<comments xmlns="http://schemas.openxmlformats.org/spreadsheetml/2006/main">
  <authors>
    <author>DELL</author>
  </authors>
  <commentList>
    <comment ref="CN3" authorId="0">
      <text>
        <r>
          <rPr>
            <b/>
            <sz val="12"/>
            <color indexed="81"/>
            <rFont val="Tahoma"/>
            <family val="2"/>
          </rPr>
          <t>Ummed:आपके संस्था में 3 से अधिक वैकल्पिक विषय होने की स्थिति में ही यहाँ चौथा विषय का चुनाव करें, अन्यथा इसे रिक्त ही रहने दें.</t>
        </r>
      </text>
    </comment>
    <comment ref="DE3" authorId="0">
      <text>
        <r>
          <rPr>
            <b/>
            <sz val="12"/>
            <color indexed="81"/>
            <rFont val="Tahoma"/>
            <family val="2"/>
          </rPr>
          <t>Ummed:आपके संस्था में 3 से अधिक वैकल्पिक विषय होने की स्थिति में ही यहाँ पांचवें विषय का चुनाव करें, अन्यथा इसे रिक्त ही रहने दें.</t>
        </r>
      </text>
    </comment>
    <comment ref="J4" authorId="0">
      <text>
        <r>
          <rPr>
            <b/>
            <sz val="12"/>
            <color indexed="81"/>
            <rFont val="Tahoma"/>
            <family val="2"/>
          </rPr>
          <t>Ummed:कोई सेक्शन ना होने की स्थिति में इसे Dltकर देवें.</t>
        </r>
        <r>
          <rPr>
            <sz val="12"/>
            <color indexed="81"/>
            <rFont val="Tahoma"/>
            <family val="2"/>
          </rPr>
          <t xml:space="preserve">
</t>
        </r>
      </text>
    </comment>
  </commentList>
</comments>
</file>

<file path=xl/sharedStrings.xml><?xml version="1.0" encoding="utf-8"?>
<sst xmlns="http://schemas.openxmlformats.org/spreadsheetml/2006/main" count="20609" uniqueCount="259">
  <si>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</si>
  <si>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</si>
  <si>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</si>
  <si>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</si>
  <si>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</si>
  <si>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</si>
  <si>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</si>
  <si>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</si>
  <si>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</si>
  <si>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</si>
  <si>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</si>
  <si>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</si>
  <si>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</si>
  <si>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</si>
  <si>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</si>
  <si>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</si>
  <si>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</si>
  <si>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</si>
  <si>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</si>
  <si>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</si>
  <si>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</si>
  <si>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</si>
  <si>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</si>
  <si>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</si>
  <si>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</si>
  <si>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</si>
  <si>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</si>
  <si>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</si>
  <si>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</si>
  <si>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Total</t>
  </si>
  <si>
    <t>Grd.</t>
  </si>
  <si>
    <t>Sr. No.</t>
  </si>
  <si>
    <t>Staff Detail</t>
  </si>
  <si>
    <t>MARKS %</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</si>
  <si>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</si>
  <si>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</si>
  <si>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</si>
  <si>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</si>
  <si>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</si>
  <si>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</si>
  <si>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</si>
  <si>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</si>
  <si>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</si>
  <si>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</si>
  <si>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</si>
  <si>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</si>
  <si>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</si>
  <si>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</si>
  <si>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</si>
  <si>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Result Date:-</t>
  </si>
  <si>
    <t>Department Of Education, Rajasthan</t>
  </si>
  <si>
    <t>Session:-</t>
  </si>
  <si>
    <t xml:space="preserve">Mother's Name </t>
  </si>
  <si>
    <t>Class &amp; Section</t>
  </si>
  <si>
    <t>Subject</t>
  </si>
  <si>
    <t>Half Yearly</t>
  </si>
  <si>
    <t>Max. Marks</t>
  </si>
  <si>
    <t>Total Marks</t>
  </si>
  <si>
    <t>Extra Subjects</t>
  </si>
  <si>
    <t>Total Meetings :-</t>
  </si>
  <si>
    <t>Student's Meetings :-</t>
  </si>
  <si>
    <t>Remark :-</t>
  </si>
  <si>
    <t>A</t>
  </si>
  <si>
    <t>B</t>
  </si>
  <si>
    <t>D</t>
  </si>
  <si>
    <t>C</t>
  </si>
  <si>
    <t>(Final Result)</t>
  </si>
  <si>
    <t>Signature And Seal Of Principal/H.M.</t>
  </si>
  <si>
    <t>U-DISE Code:-</t>
  </si>
  <si>
    <t>◐</t>
  </si>
  <si>
    <t>Class -</t>
  </si>
  <si>
    <t>Result Date :-</t>
  </si>
  <si>
    <t>First Test</t>
  </si>
  <si>
    <t>Second Test</t>
  </si>
  <si>
    <t>Total Tests</t>
  </si>
  <si>
    <t>Total Maximum Marks</t>
  </si>
  <si>
    <t>Grand Total</t>
  </si>
  <si>
    <t>Overall Result</t>
  </si>
  <si>
    <t>Total Max. Marks</t>
  </si>
  <si>
    <t>Total Obtained Marks</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</si>
  <si>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</si>
  <si>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</si>
  <si>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</si>
  <si>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</si>
  <si>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</si>
  <si>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Foundation Of Information Tech.</t>
  </si>
  <si>
    <t>Practical</t>
  </si>
  <si>
    <t>Alternative Tendency</t>
  </si>
  <si>
    <t>Camp</t>
  </si>
  <si>
    <t>Div.</t>
  </si>
  <si>
    <t>2T+E OR 2E+T</t>
  </si>
  <si>
    <t>Overall Div.</t>
  </si>
  <si>
    <t>Subject Wise Result</t>
  </si>
  <si>
    <t>Subject Which Failed</t>
  </si>
  <si>
    <t>Subject Which supplymentry</t>
  </si>
  <si>
    <t>Subject Which 1 Grace</t>
  </si>
  <si>
    <t>Subject Which 2 Grace</t>
  </si>
  <si>
    <t>Subject Which Re-Exam</t>
  </si>
  <si>
    <t>Subject Div Or Description</t>
  </si>
  <si>
    <t>A/B/C/D</t>
  </si>
  <si>
    <t>G</t>
  </si>
  <si>
    <t>S</t>
  </si>
  <si>
    <t>F</t>
  </si>
  <si>
    <t>Grace</t>
  </si>
  <si>
    <t>Fail</t>
  </si>
  <si>
    <t>Result Sheet</t>
  </si>
  <si>
    <t>Class:-</t>
  </si>
  <si>
    <t>School' Name:-</t>
  </si>
  <si>
    <t>Total H.Y.</t>
  </si>
  <si>
    <t>Total Yearly</t>
  </si>
  <si>
    <t>:-</t>
  </si>
  <si>
    <t>First Div</t>
  </si>
  <si>
    <t>I Div</t>
  </si>
  <si>
    <t>II Div</t>
  </si>
  <si>
    <t>III Div</t>
  </si>
  <si>
    <t>Supp.</t>
  </si>
  <si>
    <t>NSO</t>
  </si>
  <si>
    <t>Absent</t>
  </si>
  <si>
    <t>D/I/II/III/S</t>
  </si>
  <si>
    <t>Total Enrolled</t>
  </si>
  <si>
    <t>I</t>
  </si>
  <si>
    <t>Second Div</t>
  </si>
  <si>
    <t>Third Div</t>
  </si>
  <si>
    <t>Grand Total (6+11)</t>
  </si>
  <si>
    <t>Total Pass (3+4+5)</t>
  </si>
  <si>
    <t>RESULT PREPARATION PROGRAM</t>
  </si>
  <si>
    <t>P.S.-Bapini (Jodhpur)</t>
  </si>
  <si>
    <t>Roll No.:-</t>
  </si>
  <si>
    <t>ABHISHEK</t>
  </si>
  <si>
    <t>RAMU KHAN</t>
  </si>
  <si>
    <t>SEEPA DEVI</t>
  </si>
  <si>
    <t>SUBJECT ↠</t>
  </si>
  <si>
    <t>SUBJECT TEACHER ↠</t>
  </si>
  <si>
    <t>RESULT SUMMARY ↠</t>
  </si>
  <si>
    <t>SIGNATURE OF SUBJECT TEACHER ↠</t>
  </si>
  <si>
    <t>TOTAL ENROLLED</t>
  </si>
  <si>
    <t>TOTAL ENTERED</t>
  </si>
  <si>
    <t>II</t>
  </si>
  <si>
    <t>III</t>
  </si>
  <si>
    <t>TOTAL</t>
  </si>
  <si>
    <t>E</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</si>
  <si>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</si>
  <si>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</si>
  <si>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</si>
  <si>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</si>
  <si>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</si>
  <si>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</si>
  <si>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</si>
  <si>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</si>
  <si>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</si>
  <si>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</si>
  <si>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</si>
  <si>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</si>
  <si>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</si>
  <si>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</si>
  <si>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Result Date</t>
  </si>
  <si>
    <t xml:space="preserve"> </t>
  </si>
  <si>
    <t>Obtained/Total Marks</t>
  </si>
  <si>
    <t>/</t>
  </si>
  <si>
    <t>HINDI Comp.</t>
  </si>
  <si>
    <t>Hindi Lit.</t>
  </si>
  <si>
    <t>History</t>
  </si>
  <si>
    <t>Pol. Sc.</t>
  </si>
  <si>
    <t>Subject wise Result Summary (Class-11)</t>
  </si>
  <si>
    <t>Jeewan Kaushal</t>
  </si>
  <si>
    <t>Cont. Assmnt.</t>
  </si>
  <si>
    <t>Annual Exam</t>
  </si>
  <si>
    <t>Comp. Subject</t>
  </si>
  <si>
    <t>Total (Tests)</t>
  </si>
  <si>
    <t>Total (H.Y.+Yearly)</t>
  </si>
  <si>
    <t xml:space="preserve">Overall Result Summary </t>
  </si>
  <si>
    <t>ENGLISH Comp.</t>
  </si>
  <si>
    <t>G.I.A.I.-II</t>
  </si>
  <si>
    <t>SOC.SER.PLAN</t>
  </si>
  <si>
    <t>Signature Of  Student</t>
  </si>
  <si>
    <t>Signature Of Class Teacher</t>
  </si>
  <si>
    <t>DASFS`</t>
  </si>
  <si>
    <t>GBGHG</t>
  </si>
  <si>
    <t>GHGHG</t>
  </si>
  <si>
    <t>A+</t>
  </si>
  <si>
    <t>GRADING SYSTEM IN EXTRA SUBJECTS</t>
  </si>
  <si>
    <t>Marks (%)</t>
  </si>
  <si>
    <t>91-100</t>
  </si>
  <si>
    <t>41-60</t>
  </si>
  <si>
    <t>0-40</t>
  </si>
  <si>
    <t>76-90</t>
  </si>
  <si>
    <t>61-75</t>
  </si>
  <si>
    <t>Cast/ Cat.</t>
  </si>
  <si>
    <t>OBC</t>
  </si>
  <si>
    <t>GEN</t>
  </si>
  <si>
    <t>SC</t>
  </si>
  <si>
    <t>ST</t>
  </si>
  <si>
    <t>JHGBHJ</t>
  </si>
  <si>
    <t>HB</t>
  </si>
  <si>
    <t>BJH</t>
  </si>
  <si>
    <t>HGJG</t>
  </si>
  <si>
    <t>HJGG</t>
  </si>
  <si>
    <t>BGJHGJ</t>
  </si>
  <si>
    <t>BHKBK</t>
  </si>
  <si>
    <t>KJKHK</t>
  </si>
  <si>
    <t>HKHK</t>
  </si>
  <si>
    <t>SBC</t>
  </si>
  <si>
    <t>MIN</t>
  </si>
  <si>
    <t>COUNT "D"</t>
  </si>
  <si>
    <t>COUNT "I"</t>
  </si>
  <si>
    <t>COUNT "II"</t>
  </si>
  <si>
    <t>COUNT "III"</t>
  </si>
  <si>
    <t>COUNT "S"</t>
  </si>
  <si>
    <t>COUNT "F"</t>
  </si>
  <si>
    <t>Category wise Result</t>
  </si>
  <si>
    <t>COUNT "NSO"</t>
  </si>
  <si>
    <r>
      <t>Sub.</t>
    </r>
    <r>
      <rPr>
        <sz val="11"/>
        <color theme="1"/>
        <rFont val="Times New Roman"/>
        <family val="1"/>
      </rPr>
      <t>→</t>
    </r>
  </si>
  <si>
    <r>
      <t>Cat.</t>
    </r>
    <r>
      <rPr>
        <sz val="11"/>
        <color theme="1"/>
        <rFont val="Times New Roman"/>
        <family val="1"/>
      </rPr>
      <t>→</t>
    </r>
  </si>
  <si>
    <r>
      <t>Div./Remark</t>
    </r>
    <r>
      <rPr>
        <sz val="11"/>
        <color theme="1"/>
        <rFont val="Arial"/>
        <family val="2"/>
      </rPr>
      <t>↓</t>
    </r>
  </si>
  <si>
    <t>First Div.</t>
  </si>
  <si>
    <t>Second Div.</t>
  </si>
  <si>
    <t>Third Div.</t>
  </si>
  <si>
    <t>Failed</t>
  </si>
  <si>
    <t>Distinction</t>
  </si>
  <si>
    <t>Whole Result</t>
  </si>
  <si>
    <t>Div./Remark</t>
  </si>
  <si>
    <t>1. Subject Wise</t>
  </si>
  <si>
    <t>2. Whole Result</t>
  </si>
  <si>
    <t>Drawing</t>
  </si>
  <si>
    <t>Eng. Lit.</t>
  </si>
  <si>
    <t>BIOLOGY</t>
  </si>
  <si>
    <t>MATHEMATICS</t>
  </si>
  <si>
    <t>PHYSICS</t>
  </si>
  <si>
    <t>CHEMISTRY</t>
  </si>
  <si>
    <t>Third Test</t>
  </si>
  <si>
    <t>Total (Tests+H.Y.)</t>
  </si>
  <si>
    <t>Half Yeary</t>
  </si>
  <si>
    <t>Theory</t>
  </si>
  <si>
    <t>A//B/C/D</t>
  </si>
  <si>
    <t>UMMED TARAD</t>
  </si>
  <si>
    <t>DEVLOPED BY:-</t>
  </si>
  <si>
    <t>AB</t>
  </si>
  <si>
    <t>ML</t>
  </si>
  <si>
    <t>(A)</t>
  </si>
  <si>
    <r>
      <t xml:space="preserve"> Total </t>
    </r>
    <r>
      <rPr>
        <b/>
        <sz val="9"/>
        <color theme="1"/>
        <rFont val="Calibri"/>
        <family val="2"/>
        <scheme val="minor"/>
      </rPr>
      <t>(7+8+9)</t>
    </r>
  </si>
  <si>
    <t>Grade</t>
  </si>
  <si>
    <t>Obt./Max.</t>
  </si>
  <si>
    <t>Subjects</t>
  </si>
  <si>
    <t>80-100</t>
  </si>
  <si>
    <t>60-79</t>
  </si>
  <si>
    <t>40-59</t>
  </si>
  <si>
    <t>36-39</t>
  </si>
  <si>
    <t>Optional Subject (1/2/3)</t>
  </si>
  <si>
    <t>For Help</t>
  </si>
  <si>
    <r>
      <t xml:space="preserve">OR search the youtube channel </t>
    </r>
    <r>
      <rPr>
        <b/>
        <sz val="24"/>
        <color rgb="FFFFFF00"/>
        <rFont val="Cambria"/>
        <family val="1"/>
        <scheme val="major"/>
      </rPr>
      <t>"Learn with ummed tarad"</t>
    </r>
  </si>
  <si>
    <t xml:space="preserve">Govt. Sr. Secondary School </t>
  </si>
  <si>
    <t>https://youtu.be/QWmVZqxh1yE</t>
  </si>
  <si>
    <r>
      <t xml:space="preserve">School Logo </t>
    </r>
    <r>
      <rPr>
        <b/>
        <sz val="34"/>
        <color rgb="FF7030A0"/>
        <rFont val="Symbol"/>
        <family val="1"/>
        <charset val="2"/>
      </rPr>
      <t>®</t>
    </r>
  </si>
  <si>
    <t>To</t>
  </si>
  <si>
    <t>Please enter the range to print marksheets</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</si>
  <si>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</si>
  <si>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2023-24</t>
  </si>
  <si>
    <t>UPDATED ON :-06-04-2024</t>
  </si>
  <si>
    <t>For Help watch the video on my Youtube Channel</t>
  </si>
</sst>
</file>

<file path=xl/styles.xml><?xml version="1.0" encoding="utf-8"?>
<styleSheet xmlns="http://schemas.openxmlformats.org/spreadsheetml/2006/main">
  <numFmts count="3">
    <numFmt numFmtId="164" formatCode="[$-409]d/mmm/yyyy;@"/>
    <numFmt numFmtId="165" formatCode="0.000"/>
    <numFmt numFmtId="166" formatCode="&quot;0&quot;0"/>
  </numFmts>
  <fonts count="192">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4"/>
      <name val="Cambria"/>
      <family val="1"/>
    </font>
    <font>
      <b/>
      <sz val="18"/>
      <name val="Cambria"/>
      <family val="1"/>
      <scheme val="major"/>
    </font>
    <font>
      <b/>
      <sz val="18"/>
      <name val="CentSchbkCyrill BT"/>
      <family val="1"/>
      <charset val="204"/>
    </font>
    <font>
      <b/>
      <sz val="16"/>
      <name val="CentSchbkCyrill BT"/>
      <family val="1"/>
      <charset val="204"/>
    </font>
    <font>
      <b/>
      <sz val="14"/>
      <color rgb="FFFF0000"/>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55"/>
      <color rgb="FF0070C0"/>
      <name val="Imprint MT Shadow"/>
      <family val="5"/>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8"/>
      <color rgb="FFFFFF00"/>
      <name val="Alaska"/>
      <family val="2"/>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6"/>
      <name val="Cambria"/>
      <family val="1"/>
      <scheme val="major"/>
    </font>
    <font>
      <sz val="18"/>
      <color rgb="FF0070C0"/>
      <name val="Cambria"/>
      <family val="1"/>
      <scheme val="major"/>
    </font>
    <font>
      <sz val="18"/>
      <name val="Cambria"/>
      <family val="1"/>
      <scheme val="major"/>
    </font>
    <font>
      <sz val="12"/>
      <name val="Cambria"/>
      <family val="1"/>
      <scheme val="major"/>
    </font>
    <font>
      <b/>
      <sz val="10"/>
      <color rgb="FFC00000"/>
      <name val="Cambria"/>
      <family val="1"/>
    </font>
    <font>
      <b/>
      <sz val="12"/>
      <color theme="0" tint="-0.249977111117893"/>
      <name val="Cambria"/>
      <family val="1"/>
    </font>
    <font>
      <b/>
      <sz val="10"/>
      <color rgb="FFFFFF00"/>
      <name val="Baskerville Old Face"/>
      <family val="1"/>
    </font>
    <font>
      <b/>
      <sz val="10"/>
      <color theme="0"/>
      <name val="Baskerville Old Face"/>
      <family val="1"/>
    </font>
    <font>
      <sz val="12"/>
      <color rgb="FFC00000"/>
      <name val="Cambria"/>
      <family val="1"/>
      <scheme val="major"/>
    </font>
    <font>
      <sz val="12"/>
      <color rgb="FFFF000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10"/>
      <color rgb="FFC00000"/>
      <name val="Cambria"/>
      <family val="1"/>
      <scheme val="major"/>
    </font>
    <font>
      <b/>
      <sz val="20"/>
      <color rgb="FFC00000"/>
      <name val="Cambria"/>
      <family val="1"/>
      <scheme val="major"/>
    </font>
    <font>
      <b/>
      <sz val="11"/>
      <color rgb="FFC00000"/>
      <name val="Cambria"/>
      <family val="1"/>
      <scheme val="major"/>
    </font>
    <font>
      <sz val="8"/>
      <color theme="1"/>
      <name val="Cambria"/>
      <family val="1"/>
      <scheme val="major"/>
    </font>
    <font>
      <sz val="10"/>
      <color theme="1"/>
      <name val="Calibri"/>
      <family val="2"/>
      <scheme val="min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b/>
      <sz val="16"/>
      <color theme="1"/>
      <name val="Adobe Garamond Pro"/>
      <family val="1"/>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b/>
      <sz val="7"/>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12"/>
      <color rgb="FFC00000"/>
      <name val="Calibri"/>
      <family val="2"/>
      <scheme val="minor"/>
    </font>
    <font>
      <b/>
      <sz val="20"/>
      <color theme="1"/>
      <name val="Algerian"/>
      <family val="5"/>
    </font>
    <font>
      <b/>
      <sz val="10"/>
      <color rgb="FFFF0000"/>
      <name val="Cambria"/>
      <family val="1"/>
      <scheme val="major"/>
    </font>
    <font>
      <b/>
      <sz val="20"/>
      <name val="Cambria"/>
      <family val="1"/>
      <scheme val="major"/>
    </font>
    <font>
      <b/>
      <sz val="14"/>
      <color rgb="FF0070C0"/>
      <name val="Cambria"/>
      <family val="1"/>
      <scheme val="major"/>
    </font>
    <font>
      <b/>
      <sz val="32"/>
      <color rgb="FF002060"/>
      <name val="Algerian"/>
      <family val="5"/>
    </font>
    <font>
      <sz val="32"/>
      <color rgb="FF002060"/>
      <name val="Calibri"/>
      <family val="2"/>
      <scheme val="minor"/>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b/>
      <sz val="28"/>
      <color rgb="FFFF0000"/>
      <name val="Imprint MT Shadow"/>
      <family val="5"/>
    </font>
    <font>
      <b/>
      <sz val="40"/>
      <color rgb="FF0070C0"/>
      <name val="Imprint MT Shadow"/>
      <family val="5"/>
    </font>
    <font>
      <b/>
      <sz val="8"/>
      <color theme="0" tint="-4.9989318521683403E-2"/>
      <name val="Cambria"/>
      <family val="1"/>
      <scheme val="major"/>
    </font>
    <font>
      <sz val="18"/>
      <color rgb="FFFF0000"/>
      <name val="Cambria"/>
      <family val="1"/>
      <scheme val="major"/>
    </font>
    <font>
      <sz val="11"/>
      <name val="Calibri"/>
      <family val="2"/>
      <scheme val="minor"/>
    </font>
    <font>
      <sz val="9"/>
      <color rgb="FF002060"/>
      <name val="Cambria"/>
      <family val="1"/>
      <scheme val="major"/>
    </font>
    <font>
      <sz val="10"/>
      <color rgb="FF002060"/>
      <name val="Cambria"/>
      <family val="1"/>
      <scheme val="major"/>
    </font>
    <font>
      <b/>
      <sz val="8"/>
      <color rgb="FF002060"/>
      <name val="Calibri"/>
      <family val="2"/>
      <scheme val="minor"/>
    </font>
    <font>
      <b/>
      <sz val="10"/>
      <color rgb="FF002060"/>
      <name val="Calibri"/>
      <family val="2"/>
      <scheme val="minor"/>
    </font>
    <font>
      <b/>
      <sz val="36"/>
      <color theme="1"/>
      <name val="Alaska"/>
      <family val="2"/>
    </font>
    <font>
      <sz val="11"/>
      <color rgb="FFFF0000"/>
      <name val="Cambria"/>
      <family val="1"/>
      <scheme val="major"/>
    </font>
    <font>
      <sz val="10"/>
      <color rgb="FFC00000"/>
      <name val="Cambria"/>
      <family val="1"/>
      <scheme val="major"/>
    </font>
    <font>
      <b/>
      <sz val="12"/>
      <name val="Cambria"/>
      <family val="1"/>
    </font>
    <font>
      <b/>
      <sz val="16"/>
      <color rgb="FF002060"/>
      <name val="Cambria"/>
      <family val="1"/>
      <scheme val="major"/>
    </font>
    <font>
      <sz val="11"/>
      <color rgb="FF002060"/>
      <name val="Calibri"/>
      <family val="2"/>
      <scheme val="minor"/>
    </font>
    <font>
      <b/>
      <sz val="16"/>
      <color rgb="FFC00000"/>
      <name val="Cambria"/>
      <family val="1"/>
      <scheme val="major"/>
    </font>
    <font>
      <b/>
      <sz val="14"/>
      <name val="Caslon Bd BT"/>
      <family val="1"/>
    </font>
    <font>
      <b/>
      <sz val="14"/>
      <color rgb="FF002060"/>
      <name val="Cambria"/>
      <family val="1"/>
      <scheme val="major"/>
    </font>
    <font>
      <b/>
      <sz val="9"/>
      <color rgb="FF002060"/>
      <name val="Calibri"/>
      <family val="2"/>
      <scheme val="minor"/>
    </font>
    <font>
      <b/>
      <sz val="9"/>
      <color rgb="FF002060"/>
      <name val="Cambria"/>
      <family val="1"/>
      <scheme val="major"/>
    </font>
    <font>
      <b/>
      <sz val="24"/>
      <color rgb="FFFF0000"/>
      <name val="Cambria"/>
      <family val="1"/>
      <scheme val="major"/>
    </font>
    <font>
      <b/>
      <sz val="22"/>
      <color rgb="FFFF0000"/>
      <name val="Cambria"/>
      <family val="1"/>
      <scheme val="major"/>
    </font>
    <font>
      <b/>
      <sz val="16"/>
      <name val="Cambria"/>
      <family val="1"/>
    </font>
    <font>
      <sz val="16"/>
      <color rgb="FFC00000"/>
      <name val="Cambria"/>
      <family val="1"/>
      <scheme val="major"/>
    </font>
    <font>
      <sz val="16"/>
      <color rgb="FFFF0000"/>
      <name val="Cambria"/>
      <family val="1"/>
      <scheme val="major"/>
    </font>
    <font>
      <b/>
      <sz val="16"/>
      <color rgb="FFFF0000"/>
      <name val="Cambria"/>
      <family val="1"/>
      <scheme val="major"/>
    </font>
    <font>
      <b/>
      <sz val="18"/>
      <color rgb="FF002060"/>
      <name val="Cambria"/>
      <family val="1"/>
      <scheme val="major"/>
    </font>
    <font>
      <b/>
      <sz val="18"/>
      <color rgb="FFFF0000"/>
      <name val="Cambria"/>
      <family val="1"/>
      <scheme val="major"/>
    </font>
    <font>
      <b/>
      <sz val="18"/>
      <color rgb="FFC00000"/>
      <name val="Cambria"/>
      <family val="1"/>
      <scheme val="major"/>
    </font>
    <font>
      <sz val="16"/>
      <color rgb="FF0070C0"/>
      <name val="Cambria"/>
      <family val="1"/>
      <scheme val="major"/>
    </font>
    <font>
      <b/>
      <sz val="28"/>
      <color rgb="FF002060"/>
      <name val="Algerian"/>
      <family val="5"/>
    </font>
    <font>
      <sz val="28"/>
      <color rgb="FF002060"/>
      <name val="Calibri"/>
      <family val="2"/>
      <scheme val="minor"/>
    </font>
    <font>
      <sz val="20"/>
      <color rgb="FFFF0000"/>
      <name val="Cambria"/>
      <family val="1"/>
      <scheme val="major"/>
    </font>
    <font>
      <sz val="20"/>
      <color rgb="FF002060"/>
      <name val="Cambria"/>
      <family val="1"/>
      <scheme val="major"/>
    </font>
    <font>
      <b/>
      <sz val="11"/>
      <color rgb="FF002060"/>
      <name val="Calibri"/>
      <family val="2"/>
      <scheme val="minor"/>
    </font>
    <font>
      <sz val="11"/>
      <color theme="1"/>
      <name val="Times New Roman"/>
      <family val="1"/>
    </font>
    <font>
      <sz val="11"/>
      <color theme="1"/>
      <name val="Arial"/>
      <family val="2"/>
    </font>
    <font>
      <sz val="22"/>
      <color theme="1"/>
      <name val="Calibri"/>
      <family val="2"/>
      <scheme val="minor"/>
    </font>
    <font>
      <b/>
      <sz val="26"/>
      <color theme="1"/>
      <name val="Cambria"/>
      <family val="1"/>
      <scheme val="major"/>
    </font>
    <font>
      <b/>
      <sz val="28"/>
      <color rgb="FF0070C0"/>
      <name val="Imprint MT Shadow"/>
      <family val="5"/>
    </font>
    <font>
      <b/>
      <sz val="24"/>
      <color theme="0"/>
      <name val="Cambria"/>
      <family val="1"/>
      <scheme val="major"/>
    </font>
    <font>
      <b/>
      <sz val="10"/>
      <color theme="9" tint="0.79998168889431442"/>
      <name val="Cambria"/>
      <family val="1"/>
      <scheme val="major"/>
    </font>
    <font>
      <sz val="11"/>
      <color theme="0"/>
      <name val="Calibri"/>
      <family val="2"/>
      <scheme val="minor"/>
    </font>
    <font>
      <sz val="11"/>
      <color theme="0"/>
      <name val="Cambria"/>
      <family val="1"/>
      <scheme val="major"/>
    </font>
    <font>
      <sz val="10"/>
      <color theme="0"/>
      <name val="Cambria"/>
      <family val="1"/>
      <scheme val="major"/>
    </font>
    <font>
      <sz val="12"/>
      <color theme="0"/>
      <name val="Cambria"/>
      <family val="1"/>
      <scheme val="major"/>
    </font>
    <font>
      <b/>
      <sz val="14"/>
      <color rgb="FF4B10E0"/>
      <name val="Calibri"/>
      <family val="2"/>
      <scheme val="minor"/>
    </font>
    <font>
      <b/>
      <sz val="12"/>
      <color rgb="FF002060"/>
      <name val="Calibri"/>
      <family val="2"/>
      <scheme val="minor"/>
    </font>
    <font>
      <sz val="11"/>
      <color rgb="FFC00000"/>
      <name val="Cambria"/>
      <family val="1"/>
      <scheme val="major"/>
    </font>
    <font>
      <sz val="10"/>
      <color theme="0"/>
      <name val="Calibri"/>
      <family val="2"/>
      <scheme val="minor"/>
    </font>
    <font>
      <b/>
      <sz val="11"/>
      <color theme="9" tint="-0.499984740745262"/>
      <name val="Calibri"/>
      <family val="2"/>
      <scheme val="minor"/>
    </font>
    <font>
      <b/>
      <sz val="10"/>
      <color theme="9" tint="-0.499984740745262"/>
      <name val="Calibri"/>
      <family val="2"/>
      <scheme val="minor"/>
    </font>
    <font>
      <b/>
      <sz val="12"/>
      <color theme="9" tint="-0.499984740745262"/>
      <name val="Calibri"/>
      <family val="2"/>
      <scheme val="minor"/>
    </font>
    <font>
      <b/>
      <sz val="14"/>
      <color rgb="FFC00000"/>
      <name val="Calibri"/>
      <family val="2"/>
      <scheme val="minor"/>
    </font>
    <font>
      <b/>
      <sz val="8"/>
      <color theme="1"/>
      <name val="Cambria"/>
      <family val="1"/>
      <scheme val="major"/>
    </font>
    <font>
      <b/>
      <sz val="22"/>
      <color theme="0"/>
      <name val="Cooper BlkOul BT"/>
      <family val="5"/>
    </font>
    <font>
      <b/>
      <sz val="28"/>
      <color theme="0"/>
      <name val="Cambria"/>
      <family val="1"/>
      <scheme val="major"/>
    </font>
    <font>
      <b/>
      <sz val="20"/>
      <color rgb="FFFFFF00"/>
      <name val="Alaska"/>
      <family val="2"/>
    </font>
    <font>
      <b/>
      <sz val="12"/>
      <color indexed="81"/>
      <name val="Tahoma"/>
      <family val="2"/>
    </font>
    <font>
      <sz val="12"/>
      <color indexed="81"/>
      <name val="Tahoma"/>
      <family val="2"/>
    </font>
    <font>
      <b/>
      <sz val="26"/>
      <color rgb="FF002060"/>
      <name val="Algerian"/>
      <family val="5"/>
    </font>
    <font>
      <sz val="26"/>
      <color rgb="FF002060"/>
      <name val="Calibri"/>
      <family val="2"/>
      <scheme val="minor"/>
    </font>
    <font>
      <sz val="16"/>
      <color rgb="FF1F0426"/>
      <name val="Cambria"/>
      <family val="1"/>
      <scheme val="major"/>
    </font>
    <font>
      <b/>
      <sz val="16"/>
      <color rgb="FF1F0426"/>
      <name val="Cambria"/>
      <family val="1"/>
      <scheme val="major"/>
    </font>
    <font>
      <b/>
      <sz val="11"/>
      <color rgb="FF1F0426"/>
      <name val="Cambria"/>
      <family val="1"/>
      <scheme val="major"/>
    </font>
    <font>
      <b/>
      <sz val="10"/>
      <color rgb="FF1F0426"/>
      <name val="Cambria"/>
      <family val="1"/>
      <scheme val="major"/>
    </font>
    <font>
      <b/>
      <sz val="10"/>
      <name val="Caslon Bd BT"/>
      <family val="1"/>
    </font>
    <font>
      <b/>
      <sz val="14"/>
      <color theme="1"/>
      <name val="Adobe Garamond Pro"/>
      <family val="1"/>
    </font>
    <font>
      <sz val="14"/>
      <color rgb="FF002060"/>
      <name val="Calibri"/>
      <family val="2"/>
      <scheme val="minor"/>
    </font>
    <font>
      <b/>
      <sz val="14"/>
      <color rgb="FF1F0426"/>
      <name val="Cambria"/>
      <family val="1"/>
      <scheme val="major"/>
    </font>
    <font>
      <b/>
      <sz val="9"/>
      <name val="Cambria"/>
      <family val="1"/>
      <scheme val="major"/>
    </font>
    <font>
      <b/>
      <sz val="24"/>
      <color rgb="FFC00000"/>
      <name val="Imprint MT Shadow"/>
      <family val="5"/>
    </font>
    <font>
      <b/>
      <sz val="24"/>
      <color rgb="FFC00000"/>
      <name val="Cambria"/>
      <family val="1"/>
      <scheme val="major"/>
    </font>
    <font>
      <sz val="20"/>
      <color rgb="FFC00000"/>
      <name val="Calibri"/>
      <family val="2"/>
      <scheme val="minor"/>
    </font>
    <font>
      <b/>
      <sz val="72"/>
      <color rgb="FFFFC000"/>
      <name val="Algerian"/>
      <family val="5"/>
    </font>
    <font>
      <u/>
      <sz val="11"/>
      <color theme="10"/>
      <name val="Calibri"/>
      <family val="2"/>
    </font>
    <font>
      <b/>
      <sz val="24"/>
      <color rgb="FFFFFF00"/>
      <name val="Cambria"/>
      <family val="1"/>
      <scheme val="major"/>
    </font>
    <font>
      <b/>
      <sz val="12"/>
      <color theme="1"/>
      <name val="Adobe Garamond Pro"/>
      <family val="1"/>
    </font>
    <font>
      <sz val="28"/>
      <color theme="0"/>
      <name val="Cooper Std Black"/>
      <family val="1"/>
    </font>
    <font>
      <b/>
      <sz val="34"/>
      <color rgb="FF7030A0"/>
      <name val="Cooper Std Black"/>
      <family val="1"/>
    </font>
    <font>
      <b/>
      <sz val="34"/>
      <color rgb="FF7030A0"/>
      <name val="Symbol"/>
      <family val="1"/>
      <charset val="2"/>
    </font>
    <font>
      <sz val="22"/>
      <color rgb="FFFFFF00"/>
      <name val="Cooper Std Black"/>
      <family val="1"/>
    </font>
    <font>
      <b/>
      <sz val="26"/>
      <color theme="5" tint="0.79998168889431442"/>
      <name val="Cambria"/>
      <family val="1"/>
      <scheme val="major"/>
    </font>
    <font>
      <b/>
      <sz val="16"/>
      <color theme="5" tint="-0.499984740745262"/>
      <name val="Cambria"/>
      <family val="1"/>
      <scheme val="major"/>
    </font>
    <font>
      <b/>
      <sz val="36"/>
      <color rgb="FFFF0000"/>
      <name val="Cambria"/>
      <family val="1"/>
      <scheme val="major"/>
    </font>
    <font>
      <b/>
      <sz val="24"/>
      <color rgb="FFFFFF00"/>
      <name val="Baskerville Old Face"/>
      <family val="1"/>
    </font>
    <font>
      <b/>
      <sz val="12"/>
      <color theme="0"/>
      <name val="Cambria"/>
      <family val="1"/>
      <scheme val="major"/>
    </font>
    <font>
      <u/>
      <sz val="26"/>
      <color rgb="FFFF0000"/>
      <name val="Calibri"/>
      <family val="2"/>
    </font>
    <font>
      <b/>
      <u/>
      <sz val="26"/>
      <color rgb="FFFF0000"/>
      <name val="Calibri"/>
      <family val="2"/>
    </font>
  </fonts>
  <fills count="25">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0070C0"/>
        <bgColor indexed="64"/>
      </patternFill>
    </fill>
  </fills>
  <borders count="36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bottom style="thick">
        <color rgb="FFFF0000"/>
      </bottom>
      <diagonal/>
    </border>
    <border>
      <left/>
      <right style="thick">
        <color rgb="FFFF0000"/>
      </right>
      <top/>
      <bottom/>
      <diagonal/>
    </border>
    <border>
      <left/>
      <right style="thick">
        <color rgb="FFFF0000"/>
      </right>
      <top/>
      <bottom style="medium">
        <color rgb="FFFF0000"/>
      </bottom>
      <diagonal/>
    </border>
    <border>
      <left/>
      <right/>
      <top style="medium">
        <color rgb="FFFF0000"/>
      </top>
      <bottom style="thin">
        <color rgb="FF002060"/>
      </bottom>
      <diagonal/>
    </border>
    <border>
      <left/>
      <right style="thick">
        <color rgb="FFFF0000"/>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right style="thick">
        <color rgb="FFFF0000"/>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thin">
        <color rgb="FF002060"/>
      </left>
      <right style="thick">
        <color rgb="FFFF0000"/>
      </right>
      <top style="medium">
        <color rgb="FFFF0000"/>
      </top>
      <bottom style="thin">
        <color rgb="FF002060"/>
      </bottom>
      <diagonal/>
    </border>
    <border>
      <left/>
      <right style="thick">
        <color rgb="FFFF0000"/>
      </right>
      <top/>
      <bottom style="thick">
        <color rgb="FFFF0000"/>
      </bottom>
      <diagonal/>
    </border>
    <border>
      <left/>
      <right style="thick">
        <color rgb="FFFF0000"/>
      </right>
      <top style="thin">
        <color rgb="FF002060"/>
      </top>
      <bottom/>
      <diagonal/>
    </border>
    <border>
      <left style="thin">
        <color rgb="FF002060"/>
      </left>
      <right style="thick">
        <color rgb="FFFF0000"/>
      </right>
      <top style="thin">
        <color rgb="FF002060"/>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ck">
        <color rgb="FFFF0000"/>
      </left>
      <right/>
      <top/>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style="thick">
        <color rgb="FFFF0000"/>
      </right>
      <top style="thin">
        <color rgb="FF002060"/>
      </top>
      <bottom style="medium">
        <color rgb="FFFF0000"/>
      </bottom>
      <diagonal/>
    </border>
    <border>
      <left/>
      <right/>
      <top style="thin">
        <color rgb="FF002060"/>
      </top>
      <bottom style="medium">
        <color rgb="FFFF0000"/>
      </bottom>
      <diagonal/>
    </border>
    <border>
      <left style="medium">
        <color rgb="FFFF0000"/>
      </left>
      <right style="thin">
        <color indexed="64"/>
      </right>
      <top style="thin">
        <color indexed="64"/>
      </top>
      <bottom style="thin">
        <color indexed="64"/>
      </bottom>
      <diagonal/>
    </border>
    <border>
      <left/>
      <right style="medium">
        <color rgb="FFFF0000"/>
      </right>
      <top/>
      <bottom style="thin">
        <color rgb="FF7030A0"/>
      </bottom>
      <diagonal/>
    </border>
    <border>
      <left style="thin">
        <color rgb="FF002060"/>
      </left>
      <right style="medium">
        <color rgb="FFFF0000"/>
      </right>
      <top style="thin">
        <color rgb="FF002060"/>
      </top>
      <bottom style="thin">
        <color rgb="FF002060"/>
      </bottom>
      <diagonal/>
    </border>
    <border>
      <left style="thin">
        <color rgb="FFFF0000"/>
      </left>
      <right style="thin">
        <color rgb="FFFF0000"/>
      </right>
      <top style="thin">
        <color rgb="FFFF0000"/>
      </top>
      <bottom style="thin">
        <color rgb="FFFF0000"/>
      </bottom>
      <diagonal/>
    </border>
    <border>
      <left style="medium">
        <color rgb="FFFF0000"/>
      </left>
      <right/>
      <top/>
      <bottom style="thick">
        <color rgb="FFFF0000"/>
      </bottom>
      <diagonal/>
    </border>
    <border>
      <left/>
      <right/>
      <top style="thick">
        <color rgb="FFFF0000"/>
      </top>
      <bottom/>
      <diagonal/>
    </border>
    <border>
      <left/>
      <right style="thick">
        <color rgb="FFFF0000"/>
      </right>
      <top style="thick">
        <color rgb="FFFF0000"/>
      </top>
      <bottom/>
      <diagonal/>
    </border>
    <border>
      <left/>
      <right style="medium">
        <color rgb="FF002060"/>
      </right>
      <top/>
      <bottom/>
      <diagonal/>
    </border>
    <border>
      <left style="medium">
        <color rgb="FF002060"/>
      </left>
      <right/>
      <top/>
      <bottom/>
      <diagonal/>
    </border>
    <border>
      <left style="thick">
        <color rgb="FFFF0000"/>
      </left>
      <right style="medium">
        <color rgb="FFFF0000"/>
      </right>
      <top/>
      <bottom/>
      <diagonal/>
    </border>
    <border>
      <left style="thin">
        <color rgb="FF002060"/>
      </left>
      <right style="thick">
        <color rgb="FFFF0000"/>
      </right>
      <top style="thin">
        <color rgb="FF002060"/>
      </top>
      <bottom/>
      <diagonal/>
    </border>
    <border>
      <left style="thick">
        <color rgb="FFFF0000"/>
      </left>
      <right style="medium">
        <color rgb="FFFF0000"/>
      </right>
      <top/>
      <bottom style="thick">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style="thin">
        <color rgb="FF7030A0"/>
      </left>
      <right style="thin">
        <color rgb="FF7030A0"/>
      </right>
      <top/>
      <bottom style="thin">
        <color indexed="64"/>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rgb="FF002060"/>
      </left>
      <right style="thick">
        <color rgb="FFFF0000"/>
      </right>
      <top/>
      <bottom style="thin">
        <color rgb="FF00206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thin">
        <color indexed="46"/>
      </right>
      <top/>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right style="medium">
        <color indexed="64"/>
      </right>
      <top style="medium">
        <color rgb="FFFF0000"/>
      </top>
      <bottom/>
      <diagonal/>
    </border>
    <border>
      <left style="medium">
        <color indexed="64"/>
      </left>
      <right/>
      <top style="medium">
        <color rgb="FFFF0000"/>
      </top>
      <bottom/>
      <diagonal/>
    </border>
    <border>
      <left style="thin">
        <color rgb="FF7030A0"/>
      </left>
      <right style="thin">
        <color indexed="64"/>
      </right>
      <top/>
      <bottom style="thin">
        <color rgb="FF002060"/>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diagonal/>
    </border>
    <border>
      <left/>
      <right style="medium">
        <color rgb="FFFF0000"/>
      </right>
      <top style="thin">
        <color rgb="FF7030A0"/>
      </top>
      <bottom style="thin">
        <color rgb="FF7030A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style="thin">
        <color rgb="FF7030A0"/>
      </right>
      <top style="thin">
        <color rgb="FF7030A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style="thin">
        <color indexed="64"/>
      </top>
      <bottom style="medium">
        <color rgb="FFFF0000"/>
      </bottom>
      <diagonal/>
    </border>
    <border>
      <left style="medium">
        <color indexed="64"/>
      </left>
      <right style="thin">
        <color rgb="FF7030A0"/>
      </right>
      <top style="medium">
        <color rgb="FFFF0000"/>
      </top>
      <bottom/>
      <diagonal/>
    </border>
    <border>
      <left/>
      <right style="medium">
        <color indexed="64"/>
      </right>
      <top style="thin">
        <color rgb="FF7030A0"/>
      </top>
      <bottom/>
      <diagonal/>
    </border>
    <border>
      <left style="medium">
        <color indexed="64"/>
      </left>
      <right style="thin">
        <color rgb="FF002060"/>
      </right>
      <top style="thin">
        <color rgb="FF002060"/>
      </top>
      <bottom style="thin">
        <color rgb="FF002060"/>
      </bottom>
      <diagonal/>
    </border>
    <border>
      <left style="medium">
        <color indexed="64"/>
      </left>
      <right style="thin">
        <color rgb="FF002060"/>
      </right>
      <top style="thin">
        <color rgb="FF002060"/>
      </top>
      <bottom style="medium">
        <color rgb="FFFF0000"/>
      </bottom>
      <diagonal/>
    </border>
    <border>
      <left/>
      <right/>
      <top style="medium">
        <color indexed="64"/>
      </top>
      <bottom style="thin">
        <color indexed="64"/>
      </bottom>
      <diagonal/>
    </border>
    <border>
      <left style="thin">
        <color rgb="FF7030A0"/>
      </left>
      <right style="medium">
        <color indexed="64"/>
      </right>
      <top style="thin">
        <color rgb="FF7030A0"/>
      </top>
      <bottom/>
      <diagonal/>
    </border>
    <border>
      <left style="thin">
        <color rgb="FF002060"/>
      </left>
      <right style="medium">
        <color indexed="64"/>
      </right>
      <top style="thin">
        <color rgb="FF002060"/>
      </top>
      <bottom style="thin">
        <color rgb="FF002060"/>
      </bottom>
      <diagonal/>
    </border>
    <border>
      <left style="thin">
        <color rgb="FF002060"/>
      </left>
      <right style="medium">
        <color indexed="64"/>
      </right>
      <top style="thin">
        <color rgb="FF002060"/>
      </top>
      <bottom style="medium">
        <color rgb="FFFF000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2060"/>
      </left>
      <right style="thin">
        <color rgb="FF002060"/>
      </right>
      <top style="thin">
        <color rgb="FF7030A0"/>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7030A0"/>
      </left>
      <right style="thin">
        <color indexed="64"/>
      </right>
      <top/>
      <bottom style="medium">
        <color rgb="FFFF0000"/>
      </bottom>
      <diagonal/>
    </border>
    <border>
      <left style="thin">
        <color rgb="FF002060"/>
      </left>
      <right style="thin">
        <color indexed="64"/>
      </right>
      <top/>
      <bottom style="thin">
        <color indexed="64"/>
      </bottom>
      <diagonal/>
    </border>
    <border>
      <left style="medium">
        <color rgb="FFFF0000"/>
      </left>
      <right style="thin">
        <color indexed="64"/>
      </right>
      <top style="thin">
        <color indexed="64"/>
      </top>
      <bottom style="thin">
        <color rgb="FF002060"/>
      </bottom>
      <diagonal/>
    </border>
    <border>
      <left style="thin">
        <color indexed="64"/>
      </left>
      <right style="thin">
        <color rgb="FF002060"/>
      </right>
      <top style="thin">
        <color indexed="64"/>
      </top>
      <bottom style="thin">
        <color rgb="FF002060"/>
      </bottom>
      <diagonal/>
    </border>
    <border>
      <left style="thin">
        <color rgb="FF7030A0"/>
      </left>
      <right style="medium">
        <color rgb="FFFF0000"/>
      </right>
      <top style="thin">
        <color rgb="FF7030A0"/>
      </top>
      <bottom/>
      <diagonal/>
    </border>
    <border>
      <left style="thin">
        <color rgb="FF002060"/>
      </left>
      <right style="thin">
        <color rgb="FF002060"/>
      </right>
      <top style="medium">
        <color rgb="FFFF0000"/>
      </top>
      <bottom/>
      <diagonal/>
    </border>
    <border>
      <left/>
      <right/>
      <top/>
      <bottom style="thin">
        <color indexed="64"/>
      </bottom>
      <diagonal/>
    </border>
    <border>
      <left style="thick">
        <color rgb="FFFF0000"/>
      </left>
      <right/>
      <top style="thick">
        <color rgb="FFFF0000"/>
      </top>
      <bottom/>
      <diagonal/>
    </border>
    <border>
      <left/>
      <right style="medium">
        <color rgb="FF002060"/>
      </right>
      <top style="thick">
        <color rgb="FFFF0000"/>
      </top>
      <bottom/>
      <diagonal/>
    </border>
    <border>
      <left style="medium">
        <color rgb="FF002060"/>
      </left>
      <right/>
      <top style="thick">
        <color rgb="FFFF0000"/>
      </top>
      <bottom/>
      <diagonal/>
    </border>
    <border>
      <left style="thick">
        <color rgb="FFFF0000"/>
      </left>
      <right style="medium">
        <color rgb="FFFF0000"/>
      </right>
      <top style="medium">
        <color rgb="FFFF0000"/>
      </top>
      <bottom/>
      <diagonal/>
    </border>
    <border>
      <left/>
      <right style="thick">
        <color rgb="FFFF0000"/>
      </right>
      <top style="medium">
        <color rgb="FFFF0000"/>
      </top>
      <bottom/>
      <diagonal/>
    </border>
    <border>
      <left/>
      <right style="thin">
        <color indexed="64"/>
      </right>
      <top/>
      <bottom style="thin">
        <color indexed="64"/>
      </bottom>
      <diagonal/>
    </border>
    <border>
      <left style="thin">
        <color indexed="64"/>
      </left>
      <right style="thin">
        <color rgb="FF7030A0"/>
      </right>
      <top style="thin">
        <color rgb="FF7030A0"/>
      </top>
      <bottom/>
      <diagonal/>
    </border>
    <border>
      <left style="thin">
        <color indexed="64"/>
      </left>
      <right style="thin">
        <color rgb="FF7030A0"/>
      </right>
      <top/>
      <bottom style="thin">
        <color rgb="FF7030A0"/>
      </bottom>
      <diagonal/>
    </border>
    <border>
      <left style="thin">
        <color indexed="64"/>
      </left>
      <right style="thin">
        <color theme="1"/>
      </right>
      <top style="thin">
        <color indexed="64"/>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medium">
        <color theme="1"/>
      </right>
      <top style="thin">
        <color indexed="64"/>
      </top>
      <bottom/>
      <diagonal/>
    </border>
    <border>
      <left style="thin">
        <color indexed="64"/>
      </left>
      <right style="medium">
        <color theme="1"/>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rgb="FF002060"/>
      </left>
      <right style="thin">
        <color indexed="64"/>
      </right>
      <top style="thin">
        <color indexed="64"/>
      </top>
      <bottom style="medium">
        <color rgb="FFFF0000"/>
      </bottom>
      <diagonal/>
    </border>
    <border>
      <left/>
      <right style="thin">
        <color rgb="FF002060"/>
      </right>
      <top style="thin">
        <color rgb="FF002060"/>
      </top>
      <bottom style="thin">
        <color indexed="64"/>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style="medium">
        <color rgb="FFFF0000"/>
      </left>
      <right style="medium">
        <color rgb="FFFF0000"/>
      </right>
      <top style="medium">
        <color rgb="FFFF0000"/>
      </top>
      <bottom style="medium">
        <color rgb="FFFF0000"/>
      </bottom>
      <diagonal/>
    </border>
    <border>
      <left/>
      <right style="thin">
        <color rgb="FF7030A0"/>
      </right>
      <top style="medium">
        <color indexed="64"/>
      </top>
      <bottom style="thin">
        <color rgb="FF7030A0"/>
      </bottom>
      <diagonal/>
    </border>
    <border>
      <left style="medium">
        <color rgb="FFFF0000"/>
      </left>
      <right/>
      <top style="thin">
        <color indexed="64"/>
      </top>
      <bottom style="medium">
        <color rgb="FFFF0000"/>
      </bottom>
      <diagonal/>
    </border>
    <border>
      <left/>
      <right style="thin">
        <color rgb="FFFF0000"/>
      </right>
      <top style="medium">
        <color rgb="FFFF0000"/>
      </top>
      <bottom style="thin">
        <color rgb="FF002060"/>
      </bottom>
      <diagonal/>
    </border>
    <border>
      <left/>
      <right style="thin">
        <color rgb="FFFF0000"/>
      </right>
      <top style="thin">
        <color rgb="FF002060"/>
      </top>
      <bottom style="medium">
        <color rgb="FFFF0000"/>
      </bottom>
      <diagonal/>
    </border>
    <border>
      <left style="thin">
        <color rgb="FF002060"/>
      </left>
      <right/>
      <top style="medium">
        <color rgb="FFFF0000"/>
      </top>
      <bottom/>
      <diagonal/>
    </border>
    <border>
      <left style="thin">
        <color indexed="64"/>
      </left>
      <right/>
      <top style="thin">
        <color rgb="FF002060"/>
      </top>
      <bottom style="medium">
        <color rgb="FFFF0000"/>
      </bottom>
      <diagonal/>
    </border>
    <border>
      <left style="thin">
        <color indexed="64"/>
      </left>
      <right/>
      <top style="thin">
        <color rgb="FF002060"/>
      </top>
      <bottom style="thin">
        <color rgb="FF002060"/>
      </bottom>
      <diagonal/>
    </border>
    <border>
      <left style="thin">
        <color rgb="FFFF0000"/>
      </left>
      <right/>
      <top style="medium">
        <color rgb="FFFF0000"/>
      </top>
      <bottom style="thin">
        <color rgb="FF002060"/>
      </bottom>
      <diagonal/>
    </border>
    <border>
      <left style="thin">
        <color rgb="FFFF0000"/>
      </left>
      <right/>
      <top style="thin">
        <color rgb="FF002060"/>
      </top>
      <bottom style="medium">
        <color rgb="FFFF0000"/>
      </bottom>
      <diagonal/>
    </border>
    <border>
      <left style="medium">
        <color rgb="FFFF0000"/>
      </left>
      <right style="thin">
        <color rgb="FF002060"/>
      </right>
      <top style="medium">
        <color rgb="FFFF0000"/>
      </top>
      <bottom/>
      <diagonal/>
    </border>
    <border>
      <left style="thin">
        <color rgb="FF002060"/>
      </left>
      <right style="medium">
        <color rgb="FFFF0000"/>
      </right>
      <top style="medium">
        <color rgb="FFFF0000"/>
      </top>
      <bottom/>
      <diagonal/>
    </border>
    <border>
      <left style="medium">
        <color rgb="FFFF0000"/>
      </left>
      <right style="thin">
        <color rgb="FF002060"/>
      </right>
      <top/>
      <bottom style="thin">
        <color rgb="FF002060"/>
      </bottom>
      <diagonal/>
    </border>
    <border>
      <left style="thin">
        <color rgb="FF002060"/>
      </left>
      <right style="medium">
        <color rgb="FFFF0000"/>
      </right>
      <top/>
      <bottom style="thin">
        <color rgb="FF002060"/>
      </bottom>
      <diagonal/>
    </border>
    <border>
      <left style="thin">
        <color rgb="FF002060"/>
      </left>
      <right style="medium">
        <color rgb="FFFF0000"/>
      </right>
      <top/>
      <bottom style="medium">
        <color rgb="FFFF0000"/>
      </bottom>
      <diagonal/>
    </border>
    <border>
      <left/>
      <right style="thick">
        <color rgb="FFFF0000"/>
      </right>
      <top/>
      <bottom style="thin">
        <color rgb="FF002060"/>
      </bottom>
      <diagonal/>
    </border>
    <border>
      <left style="medium">
        <color rgb="FFFF0000"/>
      </left>
      <right style="medium">
        <color rgb="FFFF0000"/>
      </right>
      <top style="thin">
        <color rgb="FF002060"/>
      </top>
      <bottom style="medium">
        <color rgb="FFFF0000"/>
      </bottom>
      <diagonal/>
    </border>
    <border>
      <left/>
      <right/>
      <top/>
      <bottom style="dashDotDot">
        <color rgb="FFFF0000"/>
      </bottom>
      <diagonal/>
    </border>
    <border>
      <left style="medium">
        <color theme="1"/>
      </left>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medium">
        <color rgb="FFFF0000"/>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right style="thin">
        <color indexed="64"/>
      </right>
      <top/>
      <bottom/>
      <diagonal/>
    </border>
    <border>
      <left style="thin">
        <color indexed="64"/>
      </left>
      <right style="medium">
        <color rgb="FFFF0000"/>
      </right>
      <top/>
      <bottom style="thin">
        <color indexed="64"/>
      </bottom>
      <diagonal/>
    </border>
    <border>
      <left/>
      <right style="thin">
        <color indexed="64"/>
      </right>
      <top/>
      <bottom style="thick">
        <color rgb="FFFF0000"/>
      </bottom>
      <diagonal/>
    </border>
    <border>
      <left style="thin">
        <color indexed="64"/>
      </left>
      <right/>
      <top style="thin">
        <color indexed="64"/>
      </top>
      <bottom style="thick">
        <color rgb="FFFF0000"/>
      </bottom>
      <diagonal/>
    </border>
    <border>
      <left/>
      <right style="thin">
        <color indexed="64"/>
      </right>
      <top style="thin">
        <color indexed="64"/>
      </top>
      <bottom style="thick">
        <color rgb="FFFF0000"/>
      </bottom>
      <diagonal/>
    </border>
    <border>
      <left/>
      <right style="medium">
        <color rgb="FFFF0000"/>
      </right>
      <top/>
      <bottom style="thick">
        <color rgb="FFFF0000"/>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right style="medium">
        <color rgb="FFFF0000"/>
      </right>
      <top style="thin">
        <color rgb="FF002060"/>
      </top>
      <bottom style="thin">
        <color rgb="FF002060"/>
      </bottom>
      <diagonal/>
    </border>
    <border>
      <left/>
      <right style="thin">
        <color indexed="64"/>
      </right>
      <top/>
      <bottom style="medium">
        <color rgb="FFFF0000"/>
      </bottom>
      <diagonal/>
    </border>
    <border>
      <left style="medium">
        <color rgb="FFFF0000"/>
      </left>
      <right style="thin">
        <color rgb="FF002060"/>
      </right>
      <top style="thin">
        <color rgb="FF002060"/>
      </top>
      <bottom style="thin">
        <color indexed="64"/>
      </bottom>
      <diagonal/>
    </border>
    <border>
      <left style="thin">
        <color rgb="FF002060"/>
      </left>
      <right style="thin">
        <color rgb="FF002060"/>
      </right>
      <top style="thin">
        <color rgb="FF002060"/>
      </top>
      <bottom style="thin">
        <color indexed="64"/>
      </bottom>
      <diagonal/>
    </border>
    <border>
      <left style="thin">
        <color rgb="FF002060"/>
      </left>
      <right style="medium">
        <color rgb="FFFF0000"/>
      </right>
      <top style="thin">
        <color rgb="FF002060"/>
      </top>
      <bottom style="thin">
        <color indexed="64"/>
      </bottom>
      <diagonal/>
    </border>
    <border>
      <left/>
      <right style="thin">
        <color indexed="64"/>
      </right>
      <top style="thin">
        <color rgb="FF002060"/>
      </top>
      <bottom style="thin">
        <color indexed="64"/>
      </bottom>
      <diagonal/>
    </border>
    <border>
      <left style="medium">
        <color rgb="FFFF0000"/>
      </left>
      <right style="medium">
        <color rgb="FFFF0000"/>
      </right>
      <top style="thin">
        <color rgb="FF002060"/>
      </top>
      <bottom style="thin">
        <color indexed="64"/>
      </bottom>
      <diagonal/>
    </border>
    <border>
      <left style="medium">
        <color rgb="FFFF0000"/>
      </left>
      <right style="thin">
        <color rgb="FF002060"/>
      </right>
      <top style="thin">
        <color indexed="64"/>
      </top>
      <bottom style="thin">
        <color indexed="64"/>
      </bottom>
      <diagonal/>
    </border>
    <border>
      <left style="thin">
        <color rgb="FF002060"/>
      </left>
      <right style="thin">
        <color rgb="FF002060"/>
      </right>
      <top style="thin">
        <color indexed="64"/>
      </top>
      <bottom style="thin">
        <color indexed="64"/>
      </bottom>
      <diagonal/>
    </border>
    <border>
      <left style="thin">
        <color rgb="FF002060"/>
      </left>
      <right style="medium">
        <color rgb="FFFF0000"/>
      </right>
      <top style="thin">
        <color indexed="64"/>
      </top>
      <bottom style="thin">
        <color indexed="64"/>
      </bottom>
      <diagonal/>
    </border>
    <border>
      <left/>
      <right style="thin">
        <color rgb="FF002060"/>
      </right>
      <top style="thin">
        <color indexed="64"/>
      </top>
      <bottom style="thin">
        <color indexed="64"/>
      </bottom>
      <diagonal/>
    </border>
    <border>
      <left style="medium">
        <color rgb="FFFF0000"/>
      </left>
      <right style="medium">
        <color rgb="FFFF0000"/>
      </right>
      <top style="thin">
        <color indexed="64"/>
      </top>
      <bottom style="thin">
        <color indexed="64"/>
      </bottom>
      <diagonal/>
    </border>
    <border>
      <left/>
      <right style="medium">
        <color rgb="FFFF0000"/>
      </right>
      <top/>
      <bottom style="thin">
        <color rgb="FF002060"/>
      </bottom>
      <diagonal/>
    </border>
    <border>
      <left/>
      <right style="thin">
        <color rgb="FFFF0000"/>
      </right>
      <top style="thin">
        <color rgb="FFFF0000"/>
      </top>
      <bottom style="thin">
        <color rgb="FFFF0000"/>
      </bottom>
      <diagonal/>
    </border>
    <border>
      <left/>
      <right style="thin">
        <color rgb="FFFF0000"/>
      </right>
      <top style="thin">
        <color rgb="FFFF0000"/>
      </top>
      <bottom style="medium">
        <color rgb="FFFF0000"/>
      </bottom>
      <diagonal/>
    </border>
    <border>
      <left/>
      <right style="thin">
        <color rgb="FFFF0000"/>
      </right>
      <top/>
      <bottom/>
      <diagonal/>
    </border>
    <border>
      <left/>
      <right style="medium">
        <color rgb="FFFF0000"/>
      </right>
      <top style="medium">
        <color rgb="FFFF0000"/>
      </top>
      <bottom style="thin">
        <color rgb="FF002060"/>
      </bottom>
      <diagonal/>
    </border>
    <border>
      <left/>
      <right style="medium">
        <color rgb="FFFF0000"/>
      </right>
      <top style="thin">
        <color rgb="FF002060"/>
      </top>
      <bottom style="thin">
        <color indexed="64"/>
      </bottom>
      <diagonal/>
    </border>
    <border>
      <left/>
      <right style="medium">
        <color rgb="FFFF0000"/>
      </right>
      <top style="thin">
        <color indexed="64"/>
      </top>
      <bottom style="thin">
        <color indexed="64"/>
      </bottom>
      <diagonal/>
    </border>
    <border>
      <left style="thin">
        <color rgb="FF002060"/>
      </left>
      <right style="medium">
        <color rgb="FFFF0000"/>
      </right>
      <top style="thin">
        <color rgb="FF002060"/>
      </top>
      <bottom/>
      <diagonal/>
    </border>
    <border>
      <left/>
      <right style="medium">
        <color rgb="FFFF0000"/>
      </right>
      <top style="thin">
        <color rgb="FF002060"/>
      </top>
      <bottom style="medium">
        <color rgb="FFFF0000"/>
      </bottom>
      <diagonal/>
    </border>
    <border>
      <left style="thin">
        <color indexed="64"/>
      </left>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top style="thin">
        <color indexed="64"/>
      </top>
      <bottom style="thin">
        <color rgb="FF002060"/>
      </bottom>
      <diagonal/>
    </border>
    <border>
      <left style="thin">
        <color rgb="FF7030A0"/>
      </left>
      <right/>
      <top style="medium">
        <color indexed="64"/>
      </top>
      <bottom style="thin">
        <color rgb="FF7030A0"/>
      </bottom>
      <diagonal/>
    </border>
    <border>
      <left/>
      <right/>
      <top/>
      <bottom style="thin">
        <color rgb="FF7030A0"/>
      </bottom>
      <diagonal/>
    </border>
    <border>
      <left style="thin">
        <color rgb="FF7030A0"/>
      </left>
      <right/>
      <top style="thin">
        <color rgb="FF7030A0"/>
      </top>
      <bottom style="medium">
        <color indexed="64"/>
      </bottom>
      <diagonal/>
    </border>
    <border>
      <left/>
      <right style="thin">
        <color rgb="FF7030A0"/>
      </right>
      <top style="thin">
        <color rgb="FF7030A0"/>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indexed="64"/>
      </bottom>
      <diagonal/>
    </border>
    <border>
      <left/>
      <right/>
      <top style="medium">
        <color rgb="FFFF0000"/>
      </top>
      <bottom style="thin">
        <color indexed="64"/>
      </bottom>
      <diagonal/>
    </border>
    <border>
      <left/>
      <right style="thin">
        <color indexed="46"/>
      </right>
      <top style="thin">
        <color rgb="FF002060"/>
      </top>
      <bottom style="medium">
        <color rgb="FFFF000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indexed="64"/>
      </top>
      <bottom style="medium">
        <color rgb="FFFF0000"/>
      </bottom>
      <diagonal/>
    </border>
    <border>
      <left/>
      <right style="medium">
        <color rgb="FFFF0000"/>
      </right>
      <top style="thin">
        <color indexed="64"/>
      </top>
      <bottom style="medium">
        <color rgb="FFFF0000"/>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2">
    <xf numFmtId="0" fontId="0" fillId="0" borderId="0"/>
    <xf numFmtId="0" fontId="178" fillId="0" borderId="0" applyNumberFormat="0" applyFill="0" applyBorder="0" applyAlignment="0" applyProtection="0">
      <alignment vertical="top"/>
      <protection locked="0"/>
    </xf>
  </cellStyleXfs>
  <cellXfs count="2413">
    <xf numFmtId="0" fontId="0" fillId="0" borderId="0" xfId="0"/>
    <xf numFmtId="0" fontId="1" fillId="9" borderId="20" xfId="0" applyFont="1" applyFill="1" applyBorder="1" applyAlignment="1" applyProtection="1">
      <alignment horizontal="center" vertical="center" wrapText="1"/>
      <protection locked="0"/>
    </xf>
    <xf numFmtId="0" fontId="1" fillId="9" borderId="18" xfId="0" applyFont="1" applyFill="1" applyBorder="1" applyAlignment="1" applyProtection="1">
      <alignment horizontal="center" vertical="center" wrapText="1"/>
      <protection locked="0"/>
    </xf>
    <xf numFmtId="0" fontId="4" fillId="6" borderId="27" xfId="0" applyFont="1" applyFill="1" applyBorder="1" applyAlignment="1" applyProtection="1">
      <alignment horizontal="center" vertical="center" wrapText="1"/>
      <protection locked="0"/>
    </xf>
    <xf numFmtId="0" fontId="4" fillId="6" borderId="29" xfId="0" applyFont="1" applyFill="1" applyBorder="1" applyAlignment="1" applyProtection="1">
      <alignment horizontal="center" vertical="center" wrapText="1"/>
      <protection locked="0"/>
    </xf>
    <xf numFmtId="0" fontId="4" fillId="6" borderId="31" xfId="0" applyFont="1" applyFill="1" applyBorder="1" applyAlignment="1" applyProtection="1">
      <alignment horizontal="center" vertical="center" wrapText="1"/>
      <protection locked="0"/>
    </xf>
    <xf numFmtId="0" fontId="33" fillId="0" borderId="70" xfId="0" applyFont="1" applyFill="1" applyBorder="1" applyAlignment="1" applyProtection="1">
      <alignment horizontal="center" vertical="center"/>
      <protection hidden="1"/>
    </xf>
    <xf numFmtId="0" fontId="33" fillId="0" borderId="77" xfId="0" applyFont="1" applyFill="1" applyBorder="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29" fillId="0" borderId="123" xfId="0" applyFont="1" applyBorder="1" applyAlignment="1" applyProtection="1">
      <alignment horizontal="center"/>
      <protection hidden="1"/>
    </xf>
    <xf numFmtId="0" fontId="33" fillId="0" borderId="123" xfId="0" applyFont="1" applyBorder="1" applyAlignment="1" applyProtection="1">
      <alignment horizontal="center"/>
      <protection hidden="1"/>
    </xf>
    <xf numFmtId="0" fontId="33" fillId="0" borderId="98" xfId="0" applyFont="1" applyBorder="1" applyAlignment="1" applyProtection="1">
      <alignment horizontal="center"/>
      <protection hidden="1"/>
    </xf>
    <xf numFmtId="0" fontId="50" fillId="15" borderId="91" xfId="0" applyFont="1" applyFill="1" applyBorder="1" applyAlignment="1" applyProtection="1">
      <alignment horizontal="center" vertical="center" wrapText="1"/>
      <protection hidden="1"/>
    </xf>
    <xf numFmtId="0" fontId="33" fillId="0" borderId="125" xfId="0" applyFont="1" applyBorder="1" applyAlignment="1" applyProtection="1">
      <alignment horizontal="center"/>
      <protection hidden="1"/>
    </xf>
    <xf numFmtId="0" fontId="17" fillId="0" borderId="144" xfId="0" applyFont="1" applyFill="1" applyBorder="1" applyAlignment="1" applyProtection="1">
      <alignment horizontal="center" vertical="center"/>
      <protection hidden="1"/>
    </xf>
    <xf numFmtId="0" fontId="52" fillId="15" borderId="124" xfId="0" applyFont="1" applyFill="1" applyBorder="1" applyAlignment="1" applyProtection="1">
      <alignment horizontal="center" vertical="center"/>
      <protection hidden="1"/>
    </xf>
    <xf numFmtId="0" fontId="33" fillId="0" borderId="146" xfId="0" applyFont="1" applyFill="1" applyBorder="1" applyAlignment="1" applyProtection="1">
      <alignment horizontal="center" vertical="center"/>
      <protection hidden="1"/>
    </xf>
    <xf numFmtId="0" fontId="0" fillId="0" borderId="0" xfId="0" applyProtection="1">
      <protection hidden="1"/>
    </xf>
    <xf numFmtId="0" fontId="0" fillId="0" borderId="0" xfId="0" applyAlignment="1" applyProtection="1">
      <alignment horizontal="center" vertical="center"/>
      <protection hidden="1"/>
    </xf>
    <xf numFmtId="0" fontId="80" fillId="0" borderId="0" xfId="0" applyFont="1" applyProtection="1">
      <protection hidden="1"/>
    </xf>
    <xf numFmtId="0" fontId="26" fillId="6" borderId="29" xfId="0" applyFont="1" applyFill="1" applyBorder="1" applyAlignment="1" applyProtection="1">
      <alignment horizontal="center" vertical="center" wrapText="1"/>
      <protection locked="0"/>
    </xf>
    <xf numFmtId="0" fontId="19" fillId="9" borderId="18" xfId="0" applyFont="1" applyFill="1" applyBorder="1" applyAlignment="1" applyProtection="1">
      <alignment horizontal="center" vertical="center" wrapText="1"/>
      <protection locked="0"/>
    </xf>
    <xf numFmtId="0" fontId="81" fillId="0" borderId="0" xfId="0" applyFont="1" applyProtection="1">
      <protection hidden="1"/>
    </xf>
    <xf numFmtId="0" fontId="0" fillId="4" borderId="0" xfId="0" applyFill="1" applyAlignment="1" applyProtection="1">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protection hidden="1"/>
    </xf>
    <xf numFmtId="0" fontId="55" fillId="9" borderId="144" xfId="0" applyFont="1" applyFill="1" applyBorder="1" applyAlignment="1" applyProtection="1">
      <alignment horizontal="center" vertical="center" wrapText="1"/>
      <protection hidden="1"/>
    </xf>
    <xf numFmtId="0" fontId="92" fillId="15" borderId="144" xfId="0" applyFont="1" applyFill="1" applyBorder="1" applyAlignment="1" applyProtection="1">
      <alignment horizontal="center" vertical="center"/>
      <protection hidden="1"/>
    </xf>
    <xf numFmtId="0" fontId="41" fillId="0" borderId="231" xfId="0" applyFont="1" applyFill="1" applyBorder="1" applyAlignment="1" applyProtection="1">
      <alignment wrapText="1"/>
      <protection hidden="1"/>
    </xf>
    <xf numFmtId="0" fontId="4" fillId="16" borderId="198" xfId="0" applyFont="1" applyFill="1" applyBorder="1" applyAlignment="1" applyProtection="1">
      <alignment horizontal="center" vertical="center" wrapText="1"/>
      <protection hidden="1"/>
    </xf>
    <xf numFmtId="0" fontId="0" fillId="0" borderId="0" xfId="0" applyFont="1" applyProtection="1">
      <protection hidden="1"/>
    </xf>
    <xf numFmtId="0" fontId="4" fillId="16" borderId="161" xfId="0" applyFont="1" applyFill="1" applyBorder="1" applyAlignment="1" applyProtection="1">
      <alignment horizontal="center" vertical="center" wrapText="1"/>
      <protection hidden="1"/>
    </xf>
    <xf numFmtId="0" fontId="0" fillId="5" borderId="0" xfId="0" applyFill="1" applyAlignment="1" applyProtection="1">
      <protection hidden="1"/>
    </xf>
    <xf numFmtId="0" fontId="8" fillId="0" borderId="5" xfId="0" applyFont="1" applyBorder="1" applyAlignment="1" applyProtection="1">
      <alignment horizontal="center" vertical="center"/>
      <protection hidden="1"/>
    </xf>
    <xf numFmtId="0" fontId="5" fillId="6" borderId="24" xfId="0" applyFont="1" applyFill="1" applyBorder="1" applyAlignment="1" applyProtection="1">
      <alignment horizontal="center" vertical="center" wrapText="1"/>
      <protection hidden="1"/>
    </xf>
    <xf numFmtId="0" fontId="4" fillId="6" borderId="26" xfId="0" applyFont="1" applyFill="1" applyBorder="1" applyAlignment="1" applyProtection="1">
      <alignment horizontal="center" vertical="center" wrapText="1"/>
      <protection hidden="1"/>
    </xf>
    <xf numFmtId="0" fontId="4" fillId="6" borderId="28" xfId="0" applyFont="1" applyFill="1" applyBorder="1" applyAlignment="1" applyProtection="1">
      <alignment horizontal="center" vertical="center" wrapText="1"/>
      <protection hidden="1"/>
    </xf>
    <xf numFmtId="0" fontId="102" fillId="0" borderId="5" xfId="0" applyFont="1" applyBorder="1" applyAlignment="1" applyProtection="1">
      <alignment horizontal="center" vertical="center"/>
      <protection hidden="1"/>
    </xf>
    <xf numFmtId="0" fontId="4" fillId="6" borderId="30" xfId="0" applyFont="1" applyFill="1" applyBorder="1" applyAlignment="1" applyProtection="1">
      <alignment horizontal="center" vertical="center" wrapText="1"/>
      <protection hidden="1"/>
    </xf>
    <xf numFmtId="0" fontId="30" fillId="0" borderId="0" xfId="0" applyFont="1" applyAlignment="1" applyProtection="1">
      <alignment vertical="top"/>
      <protection hidden="1"/>
    </xf>
    <xf numFmtId="0" fontId="30"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6" borderId="0" xfId="0" applyFont="1" applyFill="1" applyBorder="1" applyAlignment="1" applyProtection="1">
      <alignment vertical="center" wrapText="1"/>
      <protection hidden="1"/>
    </xf>
    <xf numFmtId="0" fontId="1" fillId="0" borderId="0" xfId="0" applyFont="1" applyAlignment="1" applyProtection="1">
      <alignment horizontal="center" wrapText="1"/>
      <protection hidden="1"/>
    </xf>
    <xf numFmtId="0" fontId="0" fillId="4" borderId="0" xfId="0" applyFill="1" applyAlignment="1" applyProtection="1">
      <alignment horizontal="center" vertical="center"/>
      <protection hidden="1"/>
    </xf>
    <xf numFmtId="0" fontId="107" fillId="4" borderId="0" xfId="0" applyFont="1" applyFill="1" applyAlignment="1" applyProtection="1">
      <alignment horizontal="center" vertical="center"/>
      <protection hidden="1"/>
    </xf>
    <xf numFmtId="0" fontId="107" fillId="0" borderId="0" xfId="0" applyFont="1" applyAlignment="1" applyProtection="1">
      <alignment horizontal="center" vertical="center"/>
      <protection hidden="1"/>
    </xf>
    <xf numFmtId="0" fontId="80" fillId="0" borderId="0" xfId="0" applyFont="1" applyAlignment="1" applyProtection="1">
      <alignment horizontal="center" vertical="center"/>
      <protection hidden="1"/>
    </xf>
    <xf numFmtId="0" fontId="115" fillId="0" borderId="98" xfId="0" applyFont="1" applyBorder="1" applyAlignment="1" applyProtection="1">
      <alignment horizontal="center"/>
      <protection hidden="1"/>
    </xf>
    <xf numFmtId="0" fontId="17" fillId="0" borderId="96" xfId="0" applyFont="1" applyFill="1" applyBorder="1" applyAlignment="1" applyProtection="1">
      <alignment horizontal="center" vertical="center"/>
      <protection hidden="1"/>
    </xf>
    <xf numFmtId="0" fontId="54" fillId="0" borderId="0" xfId="0" applyFont="1" applyProtection="1">
      <protection hidden="1"/>
    </xf>
    <xf numFmtId="0" fontId="37" fillId="15" borderId="132" xfId="0" applyFont="1" applyFill="1" applyBorder="1" applyAlignment="1" applyProtection="1">
      <alignment horizontal="center" vertical="center"/>
      <protection hidden="1"/>
    </xf>
    <xf numFmtId="0" fontId="17" fillId="0" borderId="278" xfId="0" applyFont="1" applyFill="1" applyBorder="1" applyAlignment="1" applyProtection="1">
      <alignment horizontal="center" vertical="center"/>
      <protection hidden="1"/>
    </xf>
    <xf numFmtId="0" fontId="21" fillId="0" borderId="133" xfId="0" applyFont="1" applyFill="1" applyBorder="1" applyAlignment="1" applyProtection="1">
      <alignment horizontal="center" vertical="center"/>
      <protection hidden="1"/>
    </xf>
    <xf numFmtId="0" fontId="21" fillId="0" borderId="116" xfId="0" applyFont="1" applyFill="1" applyBorder="1" applyAlignment="1" applyProtection="1">
      <alignment horizontal="center" vertical="center"/>
      <protection hidden="1"/>
    </xf>
    <xf numFmtId="0" fontId="17" fillId="0" borderId="81" xfId="0" applyFont="1" applyFill="1" applyBorder="1" applyAlignment="1" applyProtection="1">
      <alignment horizontal="center" vertical="center"/>
      <protection hidden="1"/>
    </xf>
    <xf numFmtId="0" fontId="17" fillId="0" borderId="80" xfId="0" applyFont="1" applyFill="1" applyBorder="1" applyAlignment="1" applyProtection="1">
      <alignment horizontal="center" vertical="center"/>
      <protection hidden="1"/>
    </xf>
    <xf numFmtId="0" fontId="21" fillId="0" borderId="132" xfId="0" applyFont="1" applyFill="1" applyBorder="1" applyAlignment="1" applyProtection="1">
      <alignment horizontal="center" vertical="center"/>
      <protection hidden="1"/>
    </xf>
    <xf numFmtId="0" fontId="17" fillId="0" borderId="281" xfId="0" applyFont="1" applyFill="1" applyBorder="1" applyAlignment="1" applyProtection="1">
      <alignment horizontal="center" vertical="center"/>
      <protection hidden="1"/>
    </xf>
    <xf numFmtId="0" fontId="101" fillId="15" borderId="110" xfId="0" applyFont="1" applyFill="1" applyBorder="1" applyAlignment="1" applyProtection="1">
      <alignment horizontal="center" vertical="center"/>
      <protection hidden="1"/>
    </xf>
    <xf numFmtId="0" fontId="101" fillId="15" borderId="97" xfId="0" applyFont="1" applyFill="1" applyBorder="1" applyAlignment="1" applyProtection="1">
      <alignment horizontal="center" vertical="center"/>
      <protection hidden="1"/>
    </xf>
    <xf numFmtId="0" fontId="118" fillId="15" borderId="282" xfId="0" applyFont="1" applyFill="1" applyBorder="1" applyAlignment="1" applyProtection="1">
      <alignment horizontal="center" vertical="center"/>
      <protection hidden="1"/>
    </xf>
    <xf numFmtId="0" fontId="42" fillId="0" borderId="149" xfId="0" applyFont="1" applyFill="1" applyBorder="1" applyAlignment="1" applyProtection="1">
      <alignment horizontal="center" vertical="center"/>
      <protection hidden="1"/>
    </xf>
    <xf numFmtId="0" fontId="42" fillId="0" borderId="58" xfId="0" applyFont="1" applyFill="1" applyBorder="1" applyAlignment="1" applyProtection="1">
      <alignment horizontal="center" vertical="center"/>
      <protection hidden="1"/>
    </xf>
    <xf numFmtId="0" fontId="21" fillId="0" borderId="279" xfId="0" applyFont="1" applyFill="1" applyBorder="1" applyAlignment="1" applyProtection="1">
      <alignment horizontal="center" vertical="center"/>
      <protection hidden="1"/>
    </xf>
    <xf numFmtId="0" fontId="21" fillId="0" borderId="280" xfId="0" applyFont="1" applyFill="1" applyBorder="1" applyAlignment="1" applyProtection="1">
      <alignment horizontal="center" vertical="center"/>
      <protection hidden="1"/>
    </xf>
    <xf numFmtId="0" fontId="79" fillId="0" borderId="38" xfId="0" applyFont="1" applyBorder="1" applyAlignment="1" applyProtection="1">
      <alignment vertical="center"/>
      <protection hidden="1"/>
    </xf>
    <xf numFmtId="0" fontId="79" fillId="0" borderId="232" xfId="0" applyFont="1" applyBorder="1" applyAlignment="1" applyProtection="1">
      <alignment vertical="center"/>
      <protection hidden="1"/>
    </xf>
    <xf numFmtId="164" fontId="56" fillId="16" borderId="90" xfId="0" applyNumberFormat="1" applyFont="1" applyFill="1" applyBorder="1" applyAlignment="1" applyProtection="1">
      <alignment horizontal="center"/>
      <protection hidden="1"/>
    </xf>
    <xf numFmtId="164" fontId="56" fillId="16" borderId="66" xfId="0" applyNumberFormat="1" applyFont="1" applyFill="1" applyBorder="1" applyAlignment="1" applyProtection="1">
      <alignment horizontal="center"/>
      <protection hidden="1"/>
    </xf>
    <xf numFmtId="164" fontId="56" fillId="16" borderId="67" xfId="0" applyNumberFormat="1" applyFont="1" applyFill="1" applyBorder="1" applyAlignment="1" applyProtection="1">
      <alignment horizontal="center"/>
      <protection hidden="1"/>
    </xf>
    <xf numFmtId="0" fontId="101" fillId="15" borderId="103" xfId="0" applyFont="1" applyFill="1" applyBorder="1" applyAlignment="1" applyProtection="1">
      <alignment horizontal="center" vertical="center" wrapText="1"/>
      <protection hidden="1"/>
    </xf>
    <xf numFmtId="0" fontId="101" fillId="15" borderId="274" xfId="0" applyFont="1" applyFill="1" applyBorder="1" applyAlignment="1" applyProtection="1">
      <alignment horizontal="center" vertical="center" wrapText="1"/>
      <protection hidden="1"/>
    </xf>
    <xf numFmtId="2" fontId="120" fillId="15" borderId="275" xfId="0" applyNumberFormat="1" applyFont="1" applyFill="1" applyBorder="1" applyAlignment="1" applyProtection="1">
      <alignment horizontal="center" vertical="center"/>
      <protection hidden="1"/>
    </xf>
    <xf numFmtId="164" fontId="56" fillId="16" borderId="90" xfId="0" applyNumberFormat="1" applyFont="1" applyFill="1" applyBorder="1" applyAlignment="1" applyProtection="1">
      <alignment horizontal="center"/>
      <protection hidden="1"/>
    </xf>
    <xf numFmtId="164" fontId="56" fillId="16" borderId="66" xfId="0" applyNumberFormat="1" applyFont="1" applyFill="1" applyBorder="1" applyAlignment="1" applyProtection="1">
      <alignment horizontal="center"/>
      <protection hidden="1"/>
    </xf>
    <xf numFmtId="164" fontId="56" fillId="16" borderId="67" xfId="0" applyNumberFormat="1" applyFont="1" applyFill="1" applyBorder="1" applyAlignment="1" applyProtection="1">
      <alignment horizontal="center"/>
      <protection hidden="1"/>
    </xf>
    <xf numFmtId="0" fontId="101" fillId="15" borderId="103" xfId="0" applyFont="1" applyFill="1" applyBorder="1" applyAlignment="1" applyProtection="1">
      <alignment horizontal="center" vertical="center" wrapText="1"/>
      <protection hidden="1"/>
    </xf>
    <xf numFmtId="0" fontId="17" fillId="16" borderId="292" xfId="0" applyFont="1" applyFill="1" applyBorder="1" applyAlignment="1" applyProtection="1">
      <alignment horizontal="center" vertical="center"/>
      <protection hidden="1"/>
    </xf>
    <xf numFmtId="0" fontId="17" fillId="16" borderId="296" xfId="0" applyFont="1" applyFill="1" applyBorder="1" applyAlignment="1" applyProtection="1">
      <alignment horizontal="center" vertical="center"/>
      <protection hidden="1"/>
    </xf>
    <xf numFmtId="0" fontId="17" fillId="9" borderId="290" xfId="0" applyFont="1" applyFill="1" applyBorder="1" applyAlignment="1" applyProtection="1">
      <alignment horizontal="center" vertical="center"/>
      <protection hidden="1"/>
    </xf>
    <xf numFmtId="0" fontId="105" fillId="16" borderId="0" xfId="0" applyFont="1" applyFill="1" applyBorder="1" applyAlignment="1" applyProtection="1">
      <alignment horizontal="center" vertical="center" wrapText="1"/>
      <protection hidden="1"/>
    </xf>
    <xf numFmtId="0" fontId="1" fillId="16" borderId="0" xfId="0" applyFont="1" applyFill="1" applyBorder="1" applyAlignment="1" applyProtection="1">
      <alignment horizontal="center" vertical="center" wrapText="1"/>
      <protection hidden="1"/>
    </xf>
    <xf numFmtId="0" fontId="98" fillId="15" borderId="111" xfId="0" applyFont="1" applyFill="1" applyBorder="1" applyAlignment="1" applyProtection="1">
      <alignment horizontal="center" vertical="center"/>
      <protection hidden="1"/>
    </xf>
    <xf numFmtId="0" fontId="122" fillId="15" borderId="111" xfId="0" applyFont="1" applyFill="1" applyBorder="1" applyAlignment="1" applyProtection="1">
      <alignment horizontal="center" vertical="center"/>
      <protection hidden="1"/>
    </xf>
    <xf numFmtId="0" fontId="125" fillId="0" borderId="70" xfId="0" applyFont="1" applyFill="1" applyBorder="1" applyAlignment="1" applyProtection="1">
      <alignment horizontal="center" vertical="center"/>
      <protection hidden="1"/>
    </xf>
    <xf numFmtId="0" fontId="125" fillId="0" borderId="77" xfId="0" applyFont="1" applyFill="1" applyBorder="1" applyAlignment="1" applyProtection="1">
      <alignment horizontal="center" vertical="center"/>
      <protection hidden="1"/>
    </xf>
    <xf numFmtId="0" fontId="125" fillId="0" borderId="146" xfId="0" applyFont="1" applyFill="1" applyBorder="1" applyAlignment="1" applyProtection="1">
      <alignment horizontal="center" vertical="center"/>
      <protection hidden="1"/>
    </xf>
    <xf numFmtId="0" fontId="129" fillId="15" borderId="110" xfId="0" applyFont="1" applyFill="1" applyBorder="1" applyAlignment="1" applyProtection="1">
      <alignment horizontal="center" vertical="center"/>
      <protection hidden="1"/>
    </xf>
    <xf numFmtId="0" fontId="129" fillId="15" borderId="97" xfId="0" applyFont="1" applyFill="1" applyBorder="1" applyAlignment="1" applyProtection="1">
      <alignment horizontal="center" vertical="center"/>
      <protection hidden="1"/>
    </xf>
    <xf numFmtId="0" fontId="130" fillId="15" borderId="132" xfId="0" applyFont="1" applyFill="1" applyBorder="1" applyAlignment="1" applyProtection="1">
      <alignment horizontal="center" vertical="center"/>
      <protection hidden="1"/>
    </xf>
    <xf numFmtId="0" fontId="131" fillId="15" borderId="282" xfId="0" applyFont="1" applyFill="1" applyBorder="1" applyAlignment="1" applyProtection="1">
      <alignment horizontal="center" vertical="center"/>
      <protection hidden="1"/>
    </xf>
    <xf numFmtId="0" fontId="16" fillId="0" borderId="278" xfId="0" applyFont="1" applyFill="1" applyBorder="1" applyAlignment="1" applyProtection="1">
      <alignment horizontal="center" vertical="center"/>
      <protection hidden="1"/>
    </xf>
    <xf numFmtId="0" fontId="16" fillId="0" borderId="96" xfId="0" applyFont="1" applyFill="1" applyBorder="1" applyAlignment="1" applyProtection="1">
      <alignment horizontal="center" vertical="center"/>
      <protection hidden="1"/>
    </xf>
    <xf numFmtId="0" fontId="128" fillId="0" borderId="133" xfId="0" applyFont="1" applyFill="1" applyBorder="1" applyAlignment="1" applyProtection="1">
      <alignment horizontal="center" vertical="center"/>
      <protection hidden="1"/>
    </xf>
    <xf numFmtId="0" fontId="128" fillId="0" borderId="279" xfId="0" applyFont="1" applyFill="1" applyBorder="1" applyAlignment="1" applyProtection="1">
      <alignment horizontal="center" vertical="center"/>
      <protection hidden="1"/>
    </xf>
    <xf numFmtId="0" fontId="118" fillId="0" borderId="149" xfId="0" applyFont="1" applyFill="1" applyBorder="1" applyAlignment="1" applyProtection="1">
      <alignment horizontal="center" vertical="center"/>
      <protection hidden="1"/>
    </xf>
    <xf numFmtId="0" fontId="16" fillId="0" borderId="281" xfId="0" applyFont="1" applyFill="1" applyBorder="1" applyAlignment="1" applyProtection="1">
      <alignment horizontal="center" vertical="center"/>
      <protection hidden="1"/>
    </xf>
    <xf numFmtId="0" fontId="128" fillId="0" borderId="116" xfId="0" applyFont="1" applyFill="1" applyBorder="1" applyAlignment="1" applyProtection="1">
      <alignment horizontal="center" vertical="center"/>
      <protection hidden="1"/>
    </xf>
    <xf numFmtId="0" fontId="16" fillId="0" borderId="81" xfId="0" applyFont="1" applyFill="1" applyBorder="1" applyAlignment="1" applyProtection="1">
      <alignment horizontal="center" vertical="center"/>
      <protection hidden="1"/>
    </xf>
    <xf numFmtId="0" fontId="16" fillId="0" borderId="80" xfId="0" applyFont="1" applyFill="1" applyBorder="1" applyAlignment="1" applyProtection="1">
      <alignment horizontal="center" vertical="center"/>
      <protection hidden="1"/>
    </xf>
    <xf numFmtId="0" fontId="128" fillId="0" borderId="132" xfId="0" applyFont="1" applyFill="1" applyBorder="1" applyAlignment="1" applyProtection="1">
      <alignment horizontal="center" vertical="center"/>
      <protection hidden="1"/>
    </xf>
    <xf numFmtId="0" fontId="128" fillId="0" borderId="280" xfId="0" applyFont="1" applyFill="1" applyBorder="1" applyAlignment="1" applyProtection="1">
      <alignment horizontal="center" vertical="center"/>
      <protection hidden="1"/>
    </xf>
    <xf numFmtId="0" fontId="118" fillId="0" borderId="58" xfId="0" applyFont="1" applyFill="1" applyBorder="1" applyAlignment="1" applyProtection="1">
      <alignment horizontal="center" vertical="center"/>
      <protection hidden="1"/>
    </xf>
    <xf numFmtId="0" fontId="120" fillId="15" borderId="274" xfId="0" applyFont="1" applyFill="1" applyBorder="1" applyAlignment="1" applyProtection="1">
      <alignment horizontal="center" vertical="center" wrapText="1"/>
      <protection hidden="1"/>
    </xf>
    <xf numFmtId="0" fontId="120" fillId="15" borderId="103" xfId="0" applyFont="1" applyFill="1" applyBorder="1" applyAlignment="1" applyProtection="1">
      <alignment horizontal="center" vertical="center" wrapText="1"/>
      <protection hidden="1"/>
    </xf>
    <xf numFmtId="0" fontId="52" fillId="15" borderId="91" xfId="0" applyFont="1" applyFill="1" applyBorder="1" applyAlignment="1" applyProtection="1">
      <alignment horizontal="center" vertical="center" wrapText="1"/>
      <protection hidden="1"/>
    </xf>
    <xf numFmtId="0" fontId="16" fillId="0" borderId="144" xfId="0" applyFont="1" applyFill="1" applyBorder="1" applyAlignment="1" applyProtection="1">
      <alignment horizontal="center" vertical="center"/>
      <protection hidden="1"/>
    </xf>
    <xf numFmtId="0" fontId="16" fillId="9" borderId="290" xfId="0" applyFont="1" applyFill="1" applyBorder="1" applyAlignment="1" applyProtection="1">
      <alignment horizontal="center" vertical="center"/>
      <protection hidden="1"/>
    </xf>
    <xf numFmtId="0" fontId="16" fillId="16" borderId="292" xfId="0" applyFont="1" applyFill="1" applyBorder="1" applyAlignment="1" applyProtection="1">
      <alignment horizontal="center" vertical="center"/>
      <protection hidden="1"/>
    </xf>
    <xf numFmtId="0" fontId="16" fillId="16" borderId="296" xfId="0" applyFont="1" applyFill="1" applyBorder="1" applyAlignment="1" applyProtection="1">
      <alignment horizontal="center" vertical="center"/>
      <protection hidden="1"/>
    </xf>
    <xf numFmtId="164" fontId="56" fillId="16" borderId="90" xfId="0" applyNumberFormat="1" applyFont="1" applyFill="1" applyBorder="1" applyAlignment="1" applyProtection="1">
      <alignment horizontal="center"/>
      <protection hidden="1"/>
    </xf>
    <xf numFmtId="164" fontId="56" fillId="16" borderId="66" xfId="0" applyNumberFormat="1" applyFont="1" applyFill="1" applyBorder="1" applyAlignment="1" applyProtection="1">
      <alignment horizontal="center"/>
      <protection hidden="1"/>
    </xf>
    <xf numFmtId="164" fontId="56" fillId="16" borderId="67" xfId="0" applyNumberFormat="1" applyFont="1" applyFill="1" applyBorder="1" applyAlignment="1" applyProtection="1">
      <alignment horizontal="center"/>
      <protection hidden="1"/>
    </xf>
    <xf numFmtId="0" fontId="120" fillId="15" borderId="103" xfId="0" applyFont="1" applyFill="1" applyBorder="1" applyAlignment="1" applyProtection="1">
      <alignment horizontal="center" vertical="center" wrapText="1"/>
      <protection hidden="1"/>
    </xf>
    <xf numFmtId="0" fontId="1" fillId="0" borderId="0" xfId="0" applyFont="1" applyBorder="1" applyAlignment="1" applyProtection="1">
      <alignment horizontal="center" wrapText="1"/>
      <protection hidden="1"/>
    </xf>
    <xf numFmtId="0" fontId="1" fillId="0" borderId="0" xfId="0" applyFont="1" applyBorder="1" applyAlignment="1" applyProtection="1">
      <alignment horizontal="center" vertical="center" wrapText="1"/>
      <protection hidden="1"/>
    </xf>
    <xf numFmtId="0" fontId="1" fillId="16" borderId="227" xfId="0" applyFont="1" applyFill="1" applyBorder="1" applyAlignment="1" applyProtection="1">
      <alignment horizontal="center" vertical="center" wrapText="1"/>
      <protection hidden="1"/>
    </xf>
    <xf numFmtId="0" fontId="1" fillId="0" borderId="227" xfId="0" applyFont="1" applyBorder="1" applyAlignment="1" applyProtection="1">
      <alignment horizontal="center" wrapText="1"/>
      <protection hidden="1"/>
    </xf>
    <xf numFmtId="0" fontId="1" fillId="0" borderId="227" xfId="0" applyFont="1" applyBorder="1" applyAlignment="1" applyProtection="1">
      <alignment horizontal="center" vertical="center" wrapText="1"/>
      <protection hidden="1"/>
    </xf>
    <xf numFmtId="0" fontId="0" fillId="0" borderId="227" xfId="0" applyBorder="1" applyProtection="1">
      <protection hidden="1"/>
    </xf>
    <xf numFmtId="0" fontId="19" fillId="9" borderId="20" xfId="0" applyNumberFormat="1" applyFont="1" applyFill="1" applyBorder="1" applyAlignment="1" applyProtection="1">
      <alignment horizontal="center" vertical="center" wrapText="1"/>
      <protection locked="0"/>
    </xf>
    <xf numFmtId="0" fontId="30" fillId="0" borderId="0" xfId="0" applyFont="1" applyAlignment="1" applyProtection="1">
      <alignment horizontal="center" vertical="center"/>
      <protection hidden="1"/>
    </xf>
    <xf numFmtId="0" fontId="16" fillId="0" borderId="320" xfId="0" applyFont="1" applyFill="1" applyBorder="1" applyAlignment="1" applyProtection="1">
      <alignment horizontal="center" vertical="center"/>
      <protection hidden="1"/>
    </xf>
    <xf numFmtId="0" fontId="16" fillId="0" borderId="325" xfId="0" applyFont="1" applyFill="1" applyBorder="1" applyAlignment="1" applyProtection="1">
      <alignment horizontal="center" vertical="center"/>
      <protection hidden="1"/>
    </xf>
    <xf numFmtId="0" fontId="33" fillId="0" borderId="57" xfId="0" applyFont="1" applyBorder="1" applyAlignment="1" applyProtection="1">
      <alignment horizontal="center"/>
      <protection hidden="1"/>
    </xf>
    <xf numFmtId="0" fontId="33" fillId="0" borderId="58" xfId="0" applyFont="1" applyBorder="1" applyAlignment="1" applyProtection="1">
      <alignment horizontal="center"/>
      <protection hidden="1"/>
    </xf>
    <xf numFmtId="0" fontId="0" fillId="0" borderId="184" xfId="0" applyBorder="1" applyAlignment="1" applyProtection="1">
      <alignment horizontal="center" vertical="center"/>
      <protection hidden="1"/>
    </xf>
    <xf numFmtId="0" fontId="0" fillId="0" borderId="130" xfId="0" applyBorder="1" applyAlignment="1" applyProtection="1">
      <alignment horizontal="center" vertical="center"/>
      <protection hidden="1"/>
    </xf>
    <xf numFmtId="0" fontId="0" fillId="0" borderId="202" xfId="0" applyBorder="1" applyAlignment="1" applyProtection="1">
      <alignment horizontal="center" vertical="center"/>
      <protection hidden="1"/>
    </xf>
    <xf numFmtId="0" fontId="0" fillId="0" borderId="109" xfId="0" applyBorder="1" applyAlignment="1" applyProtection="1">
      <alignment horizontal="center" vertical="center"/>
      <protection hidden="1"/>
    </xf>
    <xf numFmtId="0" fontId="1" fillId="16" borderId="110" xfId="0" applyFont="1" applyFill="1" applyBorder="1" applyAlignment="1" applyProtection="1">
      <alignment horizontal="center" vertical="center" wrapText="1"/>
      <protection locked="0"/>
    </xf>
    <xf numFmtId="0" fontId="1" fillId="16" borderId="97" xfId="0" applyFont="1" applyFill="1" applyBorder="1" applyAlignment="1" applyProtection="1">
      <alignment horizontal="center" vertical="center" wrapText="1"/>
      <protection locked="0"/>
    </xf>
    <xf numFmtId="0" fontId="1" fillId="16" borderId="221" xfId="0" applyFont="1" applyFill="1" applyBorder="1" applyAlignment="1" applyProtection="1">
      <alignment horizontal="center" vertical="center" wrapText="1"/>
      <protection locked="0"/>
    </xf>
    <xf numFmtId="0" fontId="1" fillId="16" borderId="3" xfId="0" applyFont="1" applyFill="1" applyBorder="1" applyAlignment="1" applyProtection="1">
      <alignment horizontal="center" vertical="center" wrapText="1"/>
      <protection locked="0"/>
    </xf>
    <xf numFmtId="0" fontId="1" fillId="16" borderId="33" xfId="0" applyFont="1" applyFill="1" applyBorder="1" applyAlignment="1" applyProtection="1">
      <alignment horizontal="center" vertical="center" wrapText="1"/>
      <protection locked="0"/>
    </xf>
    <xf numFmtId="0" fontId="38" fillId="16" borderId="35" xfId="0" applyFont="1" applyFill="1" applyBorder="1" applyAlignment="1" applyProtection="1">
      <alignment horizontal="center" vertical="center" wrapText="1"/>
      <protection locked="0"/>
    </xf>
    <xf numFmtId="0" fontId="145" fillId="4" borderId="0" xfId="0" applyFont="1" applyFill="1" applyAlignment="1" applyProtection="1">
      <alignment horizontal="center" vertical="center"/>
      <protection hidden="1"/>
    </xf>
    <xf numFmtId="0" fontId="145" fillId="0" borderId="0" xfId="0" applyFont="1" applyAlignment="1" applyProtection="1">
      <alignment horizontal="center" vertical="center"/>
      <protection hidden="1"/>
    </xf>
    <xf numFmtId="0" fontId="146" fillId="16" borderId="33" xfId="0" applyFont="1" applyFill="1" applyBorder="1" applyAlignment="1" applyProtection="1">
      <alignment horizontal="center" vertical="center" wrapText="1"/>
      <protection locked="0"/>
    </xf>
    <xf numFmtId="0" fontId="1" fillId="16" borderId="222" xfId="0" applyFont="1" applyFill="1" applyBorder="1" applyAlignment="1" applyProtection="1">
      <alignment horizontal="center" vertical="center" textRotation="90" wrapText="1"/>
      <protection locked="0"/>
    </xf>
    <xf numFmtId="0" fontId="0" fillId="9" borderId="0" xfId="0" applyFill="1" applyAlignment="1" applyProtection="1">
      <alignment horizontal="center" vertical="center"/>
      <protection hidden="1"/>
    </xf>
    <xf numFmtId="0" fontId="19" fillId="16" borderId="222" xfId="0" applyFont="1" applyFill="1" applyBorder="1" applyAlignment="1" applyProtection="1">
      <alignment horizontal="center" vertical="center" textRotation="90" wrapText="1"/>
      <protection locked="0"/>
    </xf>
    <xf numFmtId="0" fontId="19" fillId="16" borderId="110" xfId="0" applyFont="1" applyFill="1" applyBorder="1" applyAlignment="1" applyProtection="1">
      <alignment horizontal="center" vertical="center" wrapText="1"/>
      <protection locked="0"/>
    </xf>
    <xf numFmtId="0" fontId="19" fillId="16" borderId="97" xfId="0" applyFont="1" applyFill="1" applyBorder="1" applyAlignment="1" applyProtection="1">
      <alignment horizontal="center" vertical="center" wrapText="1"/>
      <protection locked="0"/>
    </xf>
    <xf numFmtId="0" fontId="19" fillId="16" borderId="221" xfId="0" applyFont="1" applyFill="1" applyBorder="1" applyAlignment="1" applyProtection="1">
      <alignment horizontal="center" vertical="center" wrapText="1"/>
      <protection locked="0"/>
    </xf>
    <xf numFmtId="0" fontId="19" fillId="16" borderId="3" xfId="0" applyFont="1" applyFill="1" applyBorder="1" applyAlignment="1" applyProtection="1">
      <alignment horizontal="center" vertical="center" wrapText="1"/>
      <protection locked="0"/>
    </xf>
    <xf numFmtId="0" fontId="19" fillId="16" borderId="33" xfId="0" applyFont="1" applyFill="1" applyBorder="1" applyAlignment="1" applyProtection="1">
      <alignment horizontal="center" vertical="center" wrapText="1"/>
      <protection locked="0"/>
    </xf>
    <xf numFmtId="0" fontId="0" fillId="0" borderId="158" xfId="0" applyBorder="1" applyAlignment="1" applyProtection="1">
      <alignment horizontal="center" vertical="center"/>
      <protection hidden="1"/>
    </xf>
    <xf numFmtId="0" fontId="67" fillId="16" borderId="110" xfId="0" applyFont="1" applyFill="1" applyBorder="1" applyAlignment="1" applyProtection="1">
      <alignment horizontal="center" vertical="center" wrapText="1"/>
      <protection locked="0"/>
    </xf>
    <xf numFmtId="0" fontId="67" fillId="16" borderId="97" xfId="0" applyFont="1" applyFill="1" applyBorder="1" applyAlignment="1" applyProtection="1">
      <alignment horizontal="center" vertical="center" wrapText="1"/>
      <protection locked="0"/>
    </xf>
    <xf numFmtId="0" fontId="109" fillId="16" borderId="221" xfId="0" applyFont="1" applyFill="1" applyBorder="1" applyAlignment="1" applyProtection="1">
      <alignment horizontal="center" vertical="center" wrapText="1"/>
      <protection locked="0"/>
    </xf>
    <xf numFmtId="0" fontId="109" fillId="16" borderId="3" xfId="0" applyFont="1" applyFill="1" applyBorder="1" applyAlignment="1" applyProtection="1">
      <alignment horizontal="center" vertical="center" wrapText="1"/>
      <protection locked="0"/>
    </xf>
    <xf numFmtId="0" fontId="109" fillId="16" borderId="33" xfId="0" applyFont="1" applyFill="1" applyBorder="1" applyAlignment="1" applyProtection="1">
      <alignment horizontal="center" vertical="center" wrapText="1"/>
      <protection locked="0"/>
    </xf>
    <xf numFmtId="0" fontId="90" fillId="16" borderId="35" xfId="0" applyFont="1" applyFill="1" applyBorder="1" applyAlignment="1" applyProtection="1">
      <alignment horizontal="center" vertical="center" wrapText="1"/>
      <protection locked="0"/>
    </xf>
    <xf numFmtId="0" fontId="157" fillId="6" borderId="22" xfId="0" applyFont="1" applyFill="1" applyBorder="1" applyAlignment="1" applyProtection="1">
      <alignment horizontal="center" vertical="center" wrapText="1"/>
      <protection hidden="1"/>
    </xf>
    <xf numFmtId="0" fontId="7" fillId="0" borderId="0" xfId="0" applyFont="1" applyAlignment="1" applyProtection="1">
      <alignment vertical="center"/>
      <protection hidden="1"/>
    </xf>
    <xf numFmtId="0" fontId="135" fillId="0" borderId="0" xfId="0" applyFont="1" applyAlignment="1" applyProtection="1">
      <alignment vertical="center"/>
      <protection hidden="1"/>
    </xf>
    <xf numFmtId="0" fontId="0" fillId="2" borderId="109" xfId="0" applyFill="1" applyBorder="1" applyAlignment="1" applyProtection="1">
      <alignment horizontal="center" vertical="center"/>
      <protection hidden="1"/>
    </xf>
    <xf numFmtId="0" fontId="0" fillId="2" borderId="130" xfId="0" applyFill="1" applyBorder="1" applyAlignment="1" applyProtection="1">
      <alignment horizontal="center" vertical="center"/>
      <protection hidden="1"/>
    </xf>
    <xf numFmtId="0" fontId="80" fillId="0" borderId="109" xfId="0" applyFont="1" applyBorder="1" applyAlignment="1" applyProtection="1">
      <alignment horizontal="center" vertical="center" wrapText="1"/>
      <protection hidden="1"/>
    </xf>
    <xf numFmtId="0" fontId="136" fillId="0" borderId="0" xfId="0" applyFont="1" applyAlignment="1" applyProtection="1">
      <alignment vertical="center"/>
      <protection hidden="1"/>
    </xf>
    <xf numFmtId="0" fontId="0" fillId="0" borderId="0" xfId="0" applyAlignment="1" applyProtection="1">
      <alignment vertical="center"/>
      <protection hidden="1"/>
    </xf>
    <xf numFmtId="0" fontId="140" fillId="0" borderId="0" xfId="0" applyFont="1" applyAlignment="1" applyProtection="1">
      <alignment vertical="center"/>
      <protection hidden="1"/>
    </xf>
    <xf numFmtId="0" fontId="140" fillId="0" borderId="109" xfId="0" applyFont="1" applyBorder="1" applyAlignment="1" applyProtection="1">
      <alignment horizontal="center" vertical="center"/>
      <protection hidden="1"/>
    </xf>
    <xf numFmtId="0" fontId="140" fillId="2" borderId="109" xfId="0" applyFont="1" applyFill="1" applyBorder="1" applyAlignment="1" applyProtection="1">
      <alignment horizontal="center" vertical="center"/>
      <protection hidden="1"/>
    </xf>
    <xf numFmtId="0" fontId="140" fillId="2" borderId="130" xfId="0" applyFont="1" applyFill="1" applyBorder="1" applyAlignment="1" applyProtection="1">
      <alignment horizontal="center" vertical="center"/>
      <protection hidden="1"/>
    </xf>
    <xf numFmtId="0" fontId="140" fillId="0" borderId="184" xfId="0" applyFont="1" applyBorder="1" applyAlignment="1" applyProtection="1">
      <alignment horizontal="center" vertical="center"/>
      <protection hidden="1"/>
    </xf>
    <xf numFmtId="0" fontId="140" fillId="0" borderId="130" xfId="0" applyFont="1" applyBorder="1" applyAlignment="1" applyProtection="1">
      <alignment horizontal="center" vertical="center"/>
      <protection hidden="1"/>
    </xf>
    <xf numFmtId="0" fontId="140" fillId="0" borderId="109" xfId="0" applyFont="1" applyBorder="1" applyAlignment="1" applyProtection="1">
      <alignment horizontal="center" vertical="center" wrapText="1"/>
      <protection hidden="1"/>
    </xf>
    <xf numFmtId="0" fontId="0" fillId="0" borderId="206" xfId="0" applyBorder="1" applyAlignment="1" applyProtection="1">
      <alignment horizontal="center" vertical="center"/>
      <protection hidden="1"/>
    </xf>
    <xf numFmtId="0" fontId="0" fillId="2" borderId="206" xfId="0" applyFill="1" applyBorder="1" applyAlignment="1" applyProtection="1">
      <alignment horizontal="center" vertical="center"/>
      <protection hidden="1"/>
    </xf>
    <xf numFmtId="0" fontId="0" fillId="2" borderId="285" xfId="0" applyFill="1" applyBorder="1" applyAlignment="1" applyProtection="1">
      <alignment horizontal="center" vertical="center"/>
      <protection hidden="1"/>
    </xf>
    <xf numFmtId="0" fontId="0" fillId="0" borderId="285" xfId="0" applyBorder="1" applyAlignment="1" applyProtection="1">
      <alignment horizontal="center" vertical="center"/>
      <protection hidden="1"/>
    </xf>
    <xf numFmtId="0" fontId="0" fillId="2" borderId="163" xfId="0" applyFill="1" applyBorder="1" applyAlignment="1" applyProtection="1">
      <alignment horizontal="center" vertical="center"/>
      <protection hidden="1"/>
    </xf>
    <xf numFmtId="0" fontId="0" fillId="0" borderId="163" xfId="0" applyBorder="1" applyAlignment="1" applyProtection="1">
      <alignment horizontal="center" vertical="center"/>
      <protection hidden="1"/>
    </xf>
    <xf numFmtId="0" fontId="0" fillId="2" borderId="185" xfId="0" applyFill="1" applyBorder="1" applyAlignment="1" applyProtection="1">
      <alignment horizontal="center" vertical="center"/>
      <protection hidden="1"/>
    </xf>
    <xf numFmtId="0" fontId="0" fillId="2" borderId="200" xfId="0" applyFill="1" applyBorder="1" applyAlignment="1" applyProtection="1">
      <alignment horizontal="center" vertical="center"/>
      <protection hidden="1"/>
    </xf>
    <xf numFmtId="0" fontId="80" fillId="0" borderId="0" xfId="0" applyFont="1" applyAlignment="1" applyProtection="1">
      <alignment horizontal="center" vertical="center" wrapText="1"/>
      <protection hidden="1"/>
    </xf>
    <xf numFmtId="0" fontId="137" fillId="2" borderId="109" xfId="0" applyFont="1" applyFill="1" applyBorder="1" applyAlignment="1" applyProtection="1">
      <alignment horizontal="center" vertical="center"/>
      <protection hidden="1"/>
    </xf>
    <xf numFmtId="0" fontId="137" fillId="0" borderId="109" xfId="0" applyFont="1" applyBorder="1" applyAlignment="1" applyProtection="1">
      <alignment horizontal="center" vertical="center"/>
      <protection hidden="1"/>
    </xf>
    <xf numFmtId="0" fontId="137" fillId="2" borderId="200" xfId="0" applyFont="1" applyFill="1" applyBorder="1" applyAlignment="1" applyProtection="1">
      <alignment horizontal="center" vertical="center"/>
      <protection hidden="1"/>
    </xf>
    <xf numFmtId="0" fontId="137" fillId="0" borderId="0" xfId="0" applyFont="1" applyAlignment="1" applyProtection="1">
      <alignment horizontal="center" vertical="center"/>
      <protection hidden="1"/>
    </xf>
    <xf numFmtId="0" fontId="80" fillId="0" borderId="0" xfId="0" applyFont="1" applyAlignment="1" applyProtection="1">
      <alignment wrapText="1"/>
      <protection hidden="1"/>
    </xf>
    <xf numFmtId="0" fontId="0" fillId="0" borderId="202" xfId="0" applyBorder="1" applyAlignment="1" applyProtection="1">
      <alignment horizontal="center"/>
      <protection hidden="1"/>
    </xf>
    <xf numFmtId="0" fontId="0" fillId="2" borderId="202" xfId="0" applyFill="1" applyBorder="1" applyAlignment="1" applyProtection="1">
      <alignment horizontal="center" vertical="center"/>
      <protection hidden="1"/>
    </xf>
    <xf numFmtId="0" fontId="0" fillId="2" borderId="203" xfId="0" applyFill="1" applyBorder="1" applyAlignment="1" applyProtection="1">
      <alignment horizontal="center" vertical="center"/>
      <protection hidden="1"/>
    </xf>
    <xf numFmtId="0" fontId="80" fillId="0" borderId="0" xfId="0" applyFont="1" applyAlignment="1" applyProtection="1">
      <alignment horizontal="center" wrapText="1"/>
      <protection hidden="1"/>
    </xf>
    <xf numFmtId="0" fontId="0" fillId="0" borderId="0" xfId="0" applyAlignment="1" applyProtection="1">
      <alignment horizontal="center" vertical="center"/>
      <protection hidden="1"/>
    </xf>
    <xf numFmtId="0" fontId="50" fillId="15" borderId="133" xfId="0" applyFont="1" applyFill="1" applyBorder="1" applyAlignment="1" applyProtection="1">
      <alignment horizontal="center" vertical="center" wrapText="1"/>
      <protection hidden="1"/>
    </xf>
    <xf numFmtId="0" fontId="122" fillId="15" borderId="144" xfId="0" applyFont="1" applyFill="1" applyBorder="1" applyAlignment="1" applyProtection="1">
      <alignment horizontal="center" vertical="center"/>
      <protection hidden="1"/>
    </xf>
    <xf numFmtId="0" fontId="51" fillId="9" borderId="144" xfId="0" applyFont="1" applyFill="1" applyBorder="1" applyAlignment="1" applyProtection="1">
      <alignment horizontal="center" vertical="center" wrapText="1"/>
      <protection hidden="1"/>
    </xf>
    <xf numFmtId="0" fontId="85" fillId="0" borderId="0" xfId="0" applyFont="1" applyProtection="1">
      <protection hidden="1"/>
    </xf>
    <xf numFmtId="0" fontId="18" fillId="9" borderId="75" xfId="0" applyFont="1" applyFill="1" applyBorder="1" applyAlignment="1" applyProtection="1">
      <alignment horizontal="center" vertical="center" wrapText="1"/>
      <protection hidden="1"/>
    </xf>
    <xf numFmtId="0" fontId="167" fillId="9" borderId="75" xfId="0" applyFont="1" applyFill="1" applyBorder="1" applyAlignment="1" applyProtection="1">
      <alignment horizontal="center" vertical="center" wrapText="1"/>
      <protection hidden="1"/>
    </xf>
    <xf numFmtId="0" fontId="16" fillId="0" borderId="353" xfId="0" applyFont="1" applyFill="1" applyBorder="1" applyAlignment="1" applyProtection="1">
      <alignment horizontal="center" vertical="center"/>
      <protection hidden="1"/>
    </xf>
    <xf numFmtId="0" fontId="16" fillId="0" borderId="82" xfId="0" applyFont="1" applyFill="1" applyBorder="1" applyAlignment="1" applyProtection="1">
      <alignment horizontal="center" vertical="center"/>
      <protection hidden="1"/>
    </xf>
    <xf numFmtId="0" fontId="16" fillId="0" borderId="354" xfId="0" applyFont="1" applyFill="1" applyBorder="1" applyAlignment="1" applyProtection="1">
      <alignment horizontal="center" vertical="center"/>
      <protection hidden="1"/>
    </xf>
    <xf numFmtId="0" fontId="167" fillId="9" borderId="318" xfId="0" applyFont="1" applyFill="1" applyBorder="1" applyAlignment="1" applyProtection="1">
      <alignment horizontal="center" vertical="center" wrapText="1"/>
      <protection hidden="1"/>
    </xf>
    <xf numFmtId="0" fontId="18" fillId="9" borderId="82" xfId="0" applyFont="1" applyFill="1" applyBorder="1" applyAlignment="1" applyProtection="1">
      <alignment horizontal="center" vertical="center" wrapText="1"/>
      <protection hidden="1"/>
    </xf>
    <xf numFmtId="0" fontId="16" fillId="0" borderId="278" xfId="0" applyFont="1" applyFill="1" applyBorder="1" applyAlignment="1" applyProtection="1">
      <alignment horizontal="center" vertical="center"/>
      <protection locked="0"/>
    </xf>
    <xf numFmtId="0" fontId="16" fillId="0" borderId="96" xfId="0" applyFont="1" applyFill="1" applyBorder="1" applyAlignment="1" applyProtection="1">
      <alignment horizontal="center" vertical="center"/>
      <protection locked="0"/>
    </xf>
    <xf numFmtId="0" fontId="166" fillId="0" borderId="133" xfId="0" applyFont="1" applyFill="1" applyBorder="1" applyAlignment="1" applyProtection="1">
      <alignment horizontal="center" vertical="center"/>
      <protection locked="0"/>
    </xf>
    <xf numFmtId="0" fontId="166" fillId="0" borderId="116" xfId="0" applyFont="1" applyFill="1" applyBorder="1" applyAlignment="1" applyProtection="1">
      <alignment horizontal="center" vertical="center"/>
      <protection locked="0"/>
    </xf>
    <xf numFmtId="0" fontId="16" fillId="0" borderId="320" xfId="0" applyFont="1" applyFill="1" applyBorder="1" applyAlignment="1" applyProtection="1">
      <alignment horizontal="center" vertical="center"/>
      <protection locked="0"/>
    </xf>
    <xf numFmtId="0" fontId="16" fillId="0" borderId="321" xfId="0" applyFont="1" applyFill="1" applyBorder="1" applyAlignment="1" applyProtection="1">
      <alignment horizontal="center" vertical="center"/>
      <protection locked="0"/>
    </xf>
    <xf numFmtId="0" fontId="166" fillId="0" borderId="322" xfId="0" applyFont="1" applyFill="1" applyBorder="1" applyAlignment="1" applyProtection="1">
      <alignment horizontal="center" vertical="center"/>
      <protection locked="0"/>
    </xf>
    <xf numFmtId="0" fontId="16" fillId="0" borderId="325" xfId="0" applyFont="1" applyFill="1" applyBorder="1" applyAlignment="1" applyProtection="1">
      <alignment horizontal="center" vertical="center"/>
      <protection locked="0"/>
    </xf>
    <xf numFmtId="0" fontId="16" fillId="0" borderId="326" xfId="0" applyFont="1" applyFill="1" applyBorder="1" applyAlignment="1" applyProtection="1">
      <alignment horizontal="center" vertical="center"/>
      <protection locked="0"/>
    </xf>
    <xf numFmtId="0" fontId="166" fillId="0" borderId="327" xfId="0" applyFont="1" applyFill="1" applyBorder="1" applyAlignment="1" applyProtection="1">
      <alignment horizontal="center" vertical="center"/>
      <protection locked="0"/>
    </xf>
    <xf numFmtId="0" fontId="16" fillId="0" borderId="81" xfId="0" applyFont="1" applyFill="1" applyBorder="1" applyAlignment="1" applyProtection="1">
      <alignment horizontal="center" vertical="center"/>
      <protection locked="0"/>
    </xf>
    <xf numFmtId="0" fontId="16" fillId="0" borderId="80" xfId="0" applyFont="1" applyFill="1" applyBorder="1" applyAlignment="1" applyProtection="1">
      <alignment horizontal="center" vertical="center"/>
      <protection locked="0"/>
    </xf>
    <xf numFmtId="0" fontId="166" fillId="0" borderId="280" xfId="0" applyFont="1" applyFill="1" applyBorder="1" applyAlignment="1" applyProtection="1">
      <alignment horizontal="center" vertical="center"/>
      <protection locked="0"/>
    </xf>
    <xf numFmtId="0" fontId="173" fillId="0" borderId="353" xfId="0" applyFont="1" applyFill="1" applyBorder="1" applyAlignment="1" applyProtection="1">
      <alignment horizontal="center" vertical="center"/>
      <protection locked="0"/>
    </xf>
    <xf numFmtId="0" fontId="173" fillId="0" borderId="74" xfId="0" applyFont="1" applyFill="1" applyBorder="1" applyAlignment="1" applyProtection="1">
      <alignment horizontal="center" vertical="center"/>
      <protection locked="0"/>
    </xf>
    <xf numFmtId="0" fontId="166" fillId="0" borderId="74" xfId="0" applyFont="1" applyFill="1" applyBorder="1" applyAlignment="1" applyProtection="1">
      <alignment horizontal="center" vertical="center"/>
      <protection locked="0"/>
    </xf>
    <xf numFmtId="0" fontId="166" fillId="0" borderId="334" xfId="0" applyFont="1" applyFill="1" applyBorder="1" applyAlignment="1" applyProtection="1">
      <alignment horizontal="center" vertical="center"/>
      <protection locked="0"/>
    </xf>
    <xf numFmtId="0" fontId="166" fillId="0" borderId="279" xfId="0" applyFont="1" applyFill="1" applyBorder="1" applyAlignment="1" applyProtection="1">
      <alignment horizontal="center" vertical="center"/>
      <protection locked="0"/>
    </xf>
    <xf numFmtId="0" fontId="118" fillId="0" borderId="149" xfId="0" applyFont="1" applyFill="1" applyBorder="1" applyAlignment="1" applyProtection="1">
      <alignment horizontal="center" vertical="center"/>
      <protection locked="0"/>
    </xf>
    <xf numFmtId="0" fontId="16" fillId="0" borderId="330" xfId="0" applyFont="1" applyFill="1" applyBorder="1" applyAlignment="1" applyProtection="1">
      <alignment horizontal="center" vertical="center"/>
      <protection locked="0"/>
    </xf>
    <xf numFmtId="0" fontId="173" fillId="0" borderId="82" xfId="0" applyFont="1" applyFill="1" applyBorder="1" applyAlignment="1" applyProtection="1">
      <alignment horizontal="center" vertical="center"/>
      <protection locked="0"/>
    </xf>
    <xf numFmtId="0" fontId="173" fillId="0" borderId="75" xfId="0" applyFont="1" applyFill="1" applyBorder="1" applyAlignment="1" applyProtection="1">
      <alignment horizontal="center" vertical="center"/>
      <protection locked="0"/>
    </xf>
    <xf numFmtId="0" fontId="166" fillId="0" borderId="75" xfId="0" applyFont="1" applyFill="1" applyBorder="1" applyAlignment="1" applyProtection="1">
      <alignment horizontal="center" vertical="center"/>
      <protection locked="0"/>
    </xf>
    <xf numFmtId="0" fontId="166" fillId="0" borderId="318" xfId="0" applyFont="1" applyFill="1" applyBorder="1" applyAlignment="1" applyProtection="1">
      <alignment horizontal="center" vertical="center"/>
      <protection locked="0"/>
    </xf>
    <xf numFmtId="0" fontId="173" fillId="0" borderId="320" xfId="0" applyFont="1" applyFill="1" applyBorder="1" applyAlignment="1" applyProtection="1">
      <alignment horizontal="center" vertical="center"/>
      <protection locked="0"/>
    </xf>
    <xf numFmtId="0" fontId="173" fillId="0" borderId="323" xfId="0" applyFont="1" applyFill="1" applyBorder="1" applyAlignment="1" applyProtection="1">
      <alignment horizontal="center" vertical="center"/>
      <protection locked="0"/>
    </xf>
    <xf numFmtId="0" fontId="166" fillId="0" borderId="262" xfId="0" applyFont="1" applyFill="1" applyBorder="1" applyAlignment="1" applyProtection="1">
      <alignment horizontal="center" vertical="center"/>
      <protection locked="0"/>
    </xf>
    <xf numFmtId="0" fontId="166" fillId="0" borderId="335" xfId="0" applyFont="1" applyFill="1" applyBorder="1" applyAlignment="1" applyProtection="1">
      <alignment horizontal="center" vertical="center"/>
      <protection locked="0"/>
    </xf>
    <xf numFmtId="0" fontId="118" fillId="0" borderId="324" xfId="0" applyFont="1" applyFill="1" applyBorder="1" applyAlignment="1" applyProtection="1">
      <alignment horizontal="center" vertical="center"/>
      <protection locked="0"/>
    </xf>
    <xf numFmtId="0" fontId="16" fillId="0" borderId="335" xfId="0" applyFont="1" applyFill="1" applyBorder="1" applyAlignment="1" applyProtection="1">
      <alignment horizontal="center" vertical="center"/>
      <protection locked="0"/>
    </xf>
    <xf numFmtId="0" fontId="173" fillId="0" borderId="325" xfId="0" applyFont="1" applyFill="1" applyBorder="1" applyAlignment="1" applyProtection="1">
      <alignment horizontal="center" vertical="center"/>
      <protection locked="0"/>
    </xf>
    <xf numFmtId="0" fontId="173" fillId="0" borderId="130" xfId="0" applyFont="1" applyFill="1" applyBorder="1" applyAlignment="1" applyProtection="1">
      <alignment horizontal="center" vertical="center"/>
      <protection locked="0"/>
    </xf>
    <xf numFmtId="0" fontId="166" fillId="0" borderId="328" xfId="0" applyFont="1" applyFill="1" applyBorder="1" applyAlignment="1" applyProtection="1">
      <alignment horizontal="center" vertical="center"/>
      <protection locked="0"/>
    </xf>
    <xf numFmtId="0" fontId="166" fillId="0" borderId="336" xfId="0" applyFont="1" applyFill="1" applyBorder="1" applyAlignment="1" applyProtection="1">
      <alignment horizontal="center" vertical="center"/>
      <protection locked="0"/>
    </xf>
    <xf numFmtId="0" fontId="118" fillId="0" borderId="329" xfId="0" applyFont="1" applyFill="1" applyBorder="1" applyAlignment="1" applyProtection="1">
      <alignment horizontal="center" vertical="center"/>
      <protection locked="0"/>
    </xf>
    <xf numFmtId="0" fontId="16" fillId="0" borderId="336" xfId="0" applyFont="1" applyFill="1" applyBorder="1" applyAlignment="1" applyProtection="1">
      <alignment horizontal="center" vertical="center"/>
      <protection locked="0"/>
    </xf>
    <xf numFmtId="0" fontId="173" fillId="0" borderId="354" xfId="0" applyFont="1" applyFill="1" applyBorder="1" applyAlignment="1" applyProtection="1">
      <alignment horizontal="center" vertical="center"/>
      <protection locked="0"/>
    </xf>
    <xf numFmtId="0" fontId="173" fillId="0" borderId="340" xfId="0" applyFont="1" applyFill="1" applyBorder="1" applyAlignment="1" applyProtection="1">
      <alignment horizontal="center" vertical="center"/>
      <protection locked="0"/>
    </xf>
    <xf numFmtId="0" fontId="166" fillId="0" borderId="72" xfId="0" applyFont="1" applyFill="1" applyBorder="1" applyAlignment="1" applyProtection="1">
      <alignment horizontal="center" vertical="center"/>
      <protection locked="0"/>
    </xf>
    <xf numFmtId="0" fontId="166" fillId="0" borderId="100" xfId="0" applyFont="1" applyFill="1" applyBorder="1" applyAlignment="1" applyProtection="1">
      <alignment horizontal="center" vertical="center"/>
      <protection locked="0"/>
    </xf>
    <xf numFmtId="0" fontId="118" fillId="0" borderId="58" xfId="0" applyFont="1" applyFill="1" applyBorder="1" applyAlignment="1" applyProtection="1">
      <alignment horizontal="center" vertical="center"/>
      <protection locked="0"/>
    </xf>
    <xf numFmtId="0" fontId="52" fillId="15" borderId="337" xfId="0" applyFont="1" applyFill="1" applyBorder="1" applyAlignment="1" applyProtection="1">
      <alignment horizontal="center" vertical="center"/>
      <protection locked="0"/>
    </xf>
    <xf numFmtId="0" fontId="16" fillId="0" borderId="144" xfId="0" applyFont="1" applyFill="1" applyBorder="1" applyAlignment="1" applyProtection="1">
      <alignment horizontal="center" vertical="center"/>
      <protection locked="0"/>
    </xf>
    <xf numFmtId="164" fontId="56" fillId="16" borderId="90" xfId="0" applyNumberFormat="1" applyFont="1" applyFill="1" applyBorder="1" applyAlignment="1" applyProtection="1">
      <alignment horizontal="center"/>
      <protection locked="0"/>
    </xf>
    <xf numFmtId="164" fontId="56" fillId="16" borderId="66" xfId="0" applyNumberFormat="1" applyFont="1" applyFill="1" applyBorder="1" applyAlignment="1" applyProtection="1">
      <alignment horizontal="center"/>
      <protection locked="0"/>
    </xf>
    <xf numFmtId="164" fontId="56" fillId="16" borderId="318" xfId="0" applyNumberFormat="1" applyFont="1" applyFill="1" applyBorder="1" applyAlignment="1" applyProtection="1">
      <alignment horizontal="center"/>
      <protection locked="0"/>
    </xf>
    <xf numFmtId="0" fontId="16" fillId="16" borderId="292" xfId="0" applyFont="1" applyFill="1" applyBorder="1" applyAlignment="1" applyProtection="1">
      <alignment horizontal="center" vertical="center"/>
      <protection locked="0"/>
    </xf>
    <xf numFmtId="0" fontId="120" fillId="15" borderId="110" xfId="0" applyFont="1" applyFill="1" applyBorder="1" applyAlignment="1" applyProtection="1">
      <alignment horizontal="center" vertical="center"/>
      <protection locked="0"/>
    </xf>
    <xf numFmtId="0" fontId="120" fillId="15" borderId="97" xfId="0" applyFont="1" applyFill="1" applyBorder="1" applyAlignment="1" applyProtection="1">
      <alignment horizontal="center" vertical="center"/>
      <protection locked="0"/>
    </xf>
    <xf numFmtId="0" fontId="172" fillId="15" borderId="132" xfId="0" applyFont="1" applyFill="1" applyBorder="1" applyAlignment="1" applyProtection="1">
      <alignment horizontal="center" vertical="center"/>
      <protection locked="0"/>
    </xf>
    <xf numFmtId="0" fontId="122" fillId="15" borderId="110" xfId="0" applyFont="1" applyFill="1" applyBorder="1" applyAlignment="1" applyProtection="1">
      <alignment horizontal="center" vertical="center"/>
      <protection locked="0"/>
    </xf>
    <xf numFmtId="0" fontId="122" fillId="15" borderId="76" xfId="0" applyFont="1" applyFill="1" applyBorder="1" applyAlignment="1" applyProtection="1">
      <alignment horizontal="center" vertical="center"/>
      <protection locked="0"/>
    </xf>
    <xf numFmtId="0" fontId="172" fillId="15" borderId="76" xfId="0" applyFont="1" applyFill="1" applyBorder="1" applyAlignment="1" applyProtection="1">
      <alignment horizontal="center" vertical="center"/>
      <protection locked="0"/>
    </xf>
    <xf numFmtId="0" fontId="172" fillId="15" borderId="338" xfId="0" applyFont="1" applyFill="1" applyBorder="1" applyAlignment="1" applyProtection="1">
      <alignment horizontal="center" vertical="center"/>
      <protection locked="0"/>
    </xf>
    <xf numFmtId="0" fontId="53" fillId="15" borderId="282" xfId="0" applyFont="1" applyFill="1" applyBorder="1" applyAlignment="1" applyProtection="1">
      <alignment horizontal="center" vertical="center"/>
      <protection locked="0"/>
    </xf>
    <xf numFmtId="0" fontId="0" fillId="0" borderId="0" xfId="0" applyAlignment="1" applyProtection="1">
      <alignment horizontal="center" vertical="center"/>
      <protection hidden="1"/>
    </xf>
    <xf numFmtId="0" fontId="1" fillId="16" borderId="264" xfId="0" applyFont="1" applyFill="1" applyBorder="1" applyAlignment="1" applyProtection="1">
      <alignment horizontal="center" vertical="center"/>
      <protection locked="0"/>
    </xf>
    <xf numFmtId="0" fontId="184" fillId="2" borderId="2" xfId="0" applyFont="1" applyFill="1" applyBorder="1" applyAlignment="1" applyProtection="1">
      <alignment horizontal="center" vertical="center" textRotation="90"/>
      <protection hidden="1"/>
    </xf>
    <xf numFmtId="0" fontId="25" fillId="20" borderId="0" xfId="0" applyFont="1" applyFill="1" applyBorder="1" applyAlignment="1" applyProtection="1">
      <alignment vertical="center"/>
      <protection locked="0"/>
    </xf>
    <xf numFmtId="0" fontId="13" fillId="13" borderId="13" xfId="0" applyFont="1" applyFill="1" applyBorder="1" applyAlignment="1" applyProtection="1">
      <alignment vertical="center"/>
      <protection hidden="1"/>
    </xf>
    <xf numFmtId="0" fontId="13" fillId="13" borderId="14" xfId="0" applyFont="1" applyFill="1" applyBorder="1" applyAlignment="1" applyProtection="1">
      <alignment vertical="center"/>
      <protection hidden="1"/>
    </xf>
    <xf numFmtId="0" fontId="13" fillId="13" borderId="15" xfId="0" applyFont="1" applyFill="1" applyBorder="1" applyAlignment="1" applyProtection="1">
      <alignment vertical="center"/>
      <protection hidden="1"/>
    </xf>
    <xf numFmtId="0" fontId="13" fillId="13" borderId="16" xfId="0" applyFont="1" applyFill="1" applyBorder="1" applyAlignment="1" applyProtection="1">
      <alignment vertical="center"/>
      <protection hidden="1"/>
    </xf>
    <xf numFmtId="0" fontId="13" fillId="13" borderId="0" xfId="0" applyFont="1" applyFill="1" applyBorder="1" applyAlignment="1" applyProtection="1">
      <alignment vertical="center"/>
      <protection hidden="1"/>
    </xf>
    <xf numFmtId="0" fontId="13" fillId="13" borderId="17" xfId="0" applyFont="1" applyFill="1" applyBorder="1" applyAlignment="1" applyProtection="1">
      <alignment vertical="center"/>
      <protection hidden="1"/>
    </xf>
    <xf numFmtId="0" fontId="1" fillId="16" borderId="107" xfId="0" applyFont="1" applyFill="1" applyBorder="1" applyAlignment="1" applyProtection="1">
      <alignment horizontal="center" vertical="center" wrapText="1"/>
      <protection locked="0"/>
    </xf>
    <xf numFmtId="0" fontId="3" fillId="3" borderId="38" xfId="0" applyFont="1" applyFill="1" applyBorder="1" applyAlignment="1" applyProtection="1">
      <alignment horizontal="center" vertical="center" wrapText="1"/>
      <protection locked="0" hidden="1"/>
    </xf>
    <xf numFmtId="0" fontId="11" fillId="3" borderId="23" xfId="0" applyFont="1" applyFill="1" applyBorder="1" applyAlignment="1" applyProtection="1">
      <alignment horizontal="right" vertical="center" wrapText="1"/>
      <protection locked="0" hidden="1"/>
    </xf>
    <xf numFmtId="0" fontId="4" fillId="9" borderId="52" xfId="0" applyFont="1" applyFill="1" applyBorder="1" applyAlignment="1" applyProtection="1">
      <alignment horizontal="center" textRotation="90" wrapText="1"/>
      <protection locked="0" hidden="1"/>
    </xf>
    <xf numFmtId="0" fontId="42" fillId="10" borderId="148" xfId="0" applyFont="1" applyFill="1" applyBorder="1" applyAlignment="1" applyProtection="1">
      <alignment vertical="center" wrapText="1"/>
      <protection locked="0" hidden="1"/>
    </xf>
    <xf numFmtId="0" fontId="42" fillId="10" borderId="130" xfId="0" applyFont="1" applyFill="1" applyBorder="1" applyAlignment="1" applyProtection="1">
      <alignment vertical="center" wrapText="1"/>
      <protection locked="0" hidden="1"/>
    </xf>
    <xf numFmtId="0" fontId="23" fillId="10" borderId="29" xfId="0" applyFont="1" applyFill="1" applyBorder="1" applyAlignment="1" applyProtection="1">
      <alignment horizontal="center" vertical="center" wrapText="1"/>
      <protection locked="0" hidden="1"/>
    </xf>
    <xf numFmtId="0" fontId="42" fillId="23" borderId="148" xfId="0" applyFont="1" applyFill="1" applyBorder="1" applyAlignment="1" applyProtection="1">
      <alignment vertical="center" wrapText="1"/>
      <protection locked="0" hidden="1"/>
    </xf>
    <xf numFmtId="0" fontId="42" fillId="23" borderId="130" xfId="0" applyFont="1" applyFill="1" applyBorder="1" applyAlignment="1" applyProtection="1">
      <alignment vertical="center" wrapText="1"/>
      <protection locked="0" hidden="1"/>
    </xf>
    <xf numFmtId="0" fontId="23" fillId="23" borderId="29" xfId="0" applyFont="1" applyFill="1" applyBorder="1" applyAlignment="1" applyProtection="1">
      <alignment horizontal="center" vertical="center" wrapText="1"/>
      <protection locked="0" hidden="1"/>
    </xf>
    <xf numFmtId="0" fontId="23" fillId="11" borderId="29" xfId="0" applyFont="1" applyFill="1" applyBorder="1" applyAlignment="1" applyProtection="1">
      <alignment horizontal="center" vertical="center" wrapText="1"/>
      <protection locked="0" hidden="1"/>
    </xf>
    <xf numFmtId="0" fontId="23" fillId="17" borderId="29" xfId="0" applyFont="1" applyFill="1" applyBorder="1" applyAlignment="1" applyProtection="1">
      <alignment horizontal="center" vertical="center" wrapText="1"/>
      <protection locked="0" hidden="1"/>
    </xf>
    <xf numFmtId="0" fontId="23" fillId="12" borderId="29" xfId="0" applyFont="1" applyFill="1" applyBorder="1" applyAlignment="1" applyProtection="1">
      <alignment horizontal="center" vertical="center" wrapText="1"/>
      <protection locked="0" hidden="1"/>
    </xf>
    <xf numFmtId="0" fontId="23" fillId="20" borderId="29" xfId="0" applyFont="1" applyFill="1" applyBorder="1" applyAlignment="1" applyProtection="1">
      <alignment horizontal="center" vertical="center" wrapText="1"/>
      <protection locked="0" hidden="1"/>
    </xf>
    <xf numFmtId="0" fontId="23" fillId="19" borderId="29" xfId="0" applyFont="1" applyFill="1" applyBorder="1" applyAlignment="1" applyProtection="1">
      <alignment horizontal="center" vertical="center" wrapText="1"/>
      <protection locked="0" hidden="1"/>
    </xf>
    <xf numFmtId="0" fontId="23" fillId="9" borderId="29" xfId="0" applyFont="1" applyFill="1" applyBorder="1" applyAlignment="1" applyProtection="1">
      <alignment horizontal="center" vertical="center" wrapText="1"/>
      <protection locked="0" hidden="1"/>
    </xf>
    <xf numFmtId="0" fontId="42" fillId="2" borderId="148" xfId="0" applyFont="1" applyFill="1" applyBorder="1" applyAlignment="1" applyProtection="1">
      <alignment vertical="center" wrapText="1"/>
      <protection locked="0" hidden="1"/>
    </xf>
    <xf numFmtId="0" fontId="42" fillId="2" borderId="130" xfId="0" applyFont="1" applyFill="1" applyBorder="1" applyAlignment="1" applyProtection="1">
      <alignment vertical="center" wrapText="1"/>
      <protection locked="0" hidden="1"/>
    </xf>
    <xf numFmtId="0" fontId="23" fillId="2" borderId="29" xfId="0" applyFont="1" applyFill="1" applyBorder="1" applyAlignment="1" applyProtection="1">
      <alignment horizontal="center" vertical="center" wrapText="1"/>
      <protection locked="0" hidden="1"/>
    </xf>
    <xf numFmtId="0" fontId="42" fillId="22" borderId="148" xfId="0" applyFont="1" applyFill="1" applyBorder="1" applyAlignment="1" applyProtection="1">
      <alignment vertical="center" wrapText="1"/>
      <protection locked="0" hidden="1"/>
    </xf>
    <xf numFmtId="0" fontId="42" fillId="22" borderId="130" xfId="0" applyFont="1" applyFill="1" applyBorder="1" applyAlignment="1" applyProtection="1">
      <alignment vertical="center" wrapText="1"/>
      <protection locked="0" hidden="1"/>
    </xf>
    <xf numFmtId="0" fontId="23" fillId="18" borderId="29" xfId="0" applyFont="1" applyFill="1" applyBorder="1" applyAlignment="1" applyProtection="1">
      <alignment horizontal="center" vertical="center" wrapText="1"/>
      <protection locked="0" hidden="1"/>
    </xf>
    <xf numFmtId="0" fontId="23" fillId="14" borderId="116" xfId="0" applyFont="1" applyFill="1" applyBorder="1" applyAlignment="1" applyProtection="1">
      <alignment horizontal="center" vertical="center" wrapText="1"/>
      <protection locked="0" hidden="1"/>
    </xf>
    <xf numFmtId="0" fontId="4" fillId="9" borderId="34" xfId="0" applyFont="1" applyFill="1" applyBorder="1" applyAlignment="1" applyProtection="1">
      <alignment horizontal="center" vertical="center" textRotation="90" wrapText="1"/>
      <protection locked="0" hidden="1"/>
    </xf>
    <xf numFmtId="0" fontId="18" fillId="10" borderId="223" xfId="0" applyFont="1" applyFill="1" applyBorder="1" applyAlignment="1" applyProtection="1">
      <alignment vertical="center" textRotation="90" wrapText="1"/>
      <protection locked="0" hidden="1"/>
    </xf>
    <xf numFmtId="0" fontId="18" fillId="10" borderId="224" xfId="0" applyFont="1" applyFill="1" applyBorder="1" applyAlignment="1" applyProtection="1">
      <alignment vertical="center" textRotation="90" wrapText="1"/>
      <protection locked="0" hidden="1"/>
    </xf>
    <xf numFmtId="0" fontId="18" fillId="10" borderId="341" xfId="0" applyFont="1" applyFill="1" applyBorder="1" applyAlignment="1" applyProtection="1">
      <alignment vertical="center" textRotation="90" wrapText="1"/>
      <protection locked="0" hidden="1"/>
    </xf>
    <xf numFmtId="0" fontId="46" fillId="10" borderId="233" xfId="0" applyFont="1" applyFill="1" applyBorder="1" applyAlignment="1" applyProtection="1">
      <alignment horizontal="center" vertical="center" textRotation="90" wrapText="1"/>
      <protection locked="0" hidden="1"/>
    </xf>
    <xf numFmtId="0" fontId="90" fillId="10" borderId="109" xfId="0" applyFont="1" applyFill="1" applyBorder="1" applyAlignment="1" applyProtection="1">
      <alignment vertical="center" textRotation="90" wrapText="1"/>
      <protection locked="0" hidden="1"/>
    </xf>
    <xf numFmtId="0" fontId="18" fillId="23" borderId="223" xfId="0" applyFont="1" applyFill="1" applyBorder="1" applyAlignment="1" applyProtection="1">
      <alignment vertical="center" textRotation="90" wrapText="1"/>
      <protection locked="0" hidden="1"/>
    </xf>
    <xf numFmtId="0" fontId="18" fillId="23" borderId="224" xfId="0" applyFont="1" applyFill="1" applyBorder="1" applyAlignment="1" applyProtection="1">
      <alignment vertical="center" textRotation="90" wrapText="1"/>
      <protection locked="0" hidden="1"/>
    </xf>
    <xf numFmtId="0" fontId="18" fillId="23" borderId="341" xfId="0" applyFont="1" applyFill="1" applyBorder="1" applyAlignment="1" applyProtection="1">
      <alignment vertical="center" textRotation="90" wrapText="1"/>
      <protection locked="0" hidden="1"/>
    </xf>
    <xf numFmtId="0" fontId="46" fillId="23" borderId="233" xfId="0" applyFont="1" applyFill="1" applyBorder="1" applyAlignment="1" applyProtection="1">
      <alignment horizontal="center" vertical="center" textRotation="90" wrapText="1"/>
      <protection locked="0" hidden="1"/>
    </xf>
    <xf numFmtId="0" fontId="90" fillId="23" borderId="109" xfId="0" applyFont="1" applyFill="1" applyBorder="1" applyAlignment="1" applyProtection="1">
      <alignment vertical="center" textRotation="90" wrapText="1"/>
      <protection locked="0" hidden="1"/>
    </xf>
    <xf numFmtId="0" fontId="18" fillId="11" borderId="223" xfId="0" applyFont="1" applyFill="1" applyBorder="1" applyAlignment="1" applyProtection="1">
      <alignment vertical="center" textRotation="90" wrapText="1"/>
      <protection locked="0" hidden="1"/>
    </xf>
    <xf numFmtId="0" fontId="18" fillId="11" borderId="224" xfId="0" applyFont="1" applyFill="1" applyBorder="1" applyAlignment="1" applyProtection="1">
      <alignment vertical="center" textRotation="90" wrapText="1"/>
      <protection locked="0" hidden="1"/>
    </xf>
    <xf numFmtId="0" fontId="18" fillId="11" borderId="341" xfId="0" applyFont="1" applyFill="1" applyBorder="1" applyAlignment="1" applyProtection="1">
      <alignment vertical="center" textRotation="90" wrapText="1"/>
      <protection locked="0" hidden="1"/>
    </xf>
    <xf numFmtId="0" fontId="46" fillId="11" borderId="222" xfId="0" applyFont="1" applyFill="1" applyBorder="1" applyAlignment="1" applyProtection="1">
      <alignment horizontal="center" vertical="center" textRotation="90" wrapText="1"/>
      <protection locked="0" hidden="1"/>
    </xf>
    <xf numFmtId="0" fontId="90" fillId="11" borderId="109" xfId="0" applyFont="1" applyFill="1" applyBorder="1" applyAlignment="1" applyProtection="1">
      <alignment vertical="center" textRotation="90" wrapText="1"/>
      <protection locked="0" hidden="1"/>
    </xf>
    <xf numFmtId="0" fontId="18" fillId="17" borderId="223" xfId="0" applyFont="1" applyFill="1" applyBorder="1" applyAlignment="1" applyProtection="1">
      <alignment vertical="center" textRotation="90" wrapText="1"/>
      <protection locked="0" hidden="1"/>
    </xf>
    <xf numFmtId="0" fontId="18" fillId="17" borderId="224" xfId="0" applyFont="1" applyFill="1" applyBorder="1" applyAlignment="1" applyProtection="1">
      <alignment vertical="center" textRotation="90" wrapText="1"/>
      <protection locked="0" hidden="1"/>
    </xf>
    <xf numFmtId="0" fontId="18" fillId="17" borderId="341" xfId="0" applyFont="1" applyFill="1" applyBorder="1" applyAlignment="1" applyProtection="1">
      <alignment vertical="center" textRotation="90" wrapText="1"/>
      <protection locked="0" hidden="1"/>
    </xf>
    <xf numFmtId="0" fontId="46" fillId="17" borderId="222" xfId="0" applyFont="1" applyFill="1" applyBorder="1" applyAlignment="1" applyProtection="1">
      <alignment horizontal="center" vertical="center" textRotation="90" wrapText="1"/>
      <protection locked="0" hidden="1"/>
    </xf>
    <xf numFmtId="0" fontId="90" fillId="17" borderId="109" xfId="0" applyFont="1" applyFill="1" applyBorder="1" applyAlignment="1" applyProtection="1">
      <alignment vertical="center" textRotation="90" wrapText="1"/>
      <protection locked="0" hidden="1"/>
    </xf>
    <xf numFmtId="0" fontId="18" fillId="21" borderId="223" xfId="0" applyFont="1" applyFill="1" applyBorder="1" applyAlignment="1" applyProtection="1">
      <alignment vertical="center" textRotation="90" wrapText="1"/>
      <protection locked="0" hidden="1"/>
    </xf>
    <xf numFmtId="0" fontId="18" fillId="21" borderId="224" xfId="0" applyFont="1" applyFill="1" applyBorder="1" applyAlignment="1" applyProtection="1">
      <alignment vertical="center" textRotation="90" wrapText="1"/>
      <protection locked="0" hidden="1"/>
    </xf>
    <xf numFmtId="0" fontId="18" fillId="21" borderId="341" xfId="0" applyFont="1" applyFill="1" applyBorder="1" applyAlignment="1" applyProtection="1">
      <alignment vertical="center" textRotation="90" wrapText="1"/>
      <protection locked="0" hidden="1"/>
    </xf>
    <xf numFmtId="0" fontId="46" fillId="21" borderId="222" xfId="0" applyFont="1" applyFill="1" applyBorder="1" applyAlignment="1" applyProtection="1">
      <alignment horizontal="center" vertical="center" textRotation="90" wrapText="1"/>
      <protection locked="0" hidden="1"/>
    </xf>
    <xf numFmtId="0" fontId="90" fillId="21" borderId="109" xfId="0" applyFont="1" applyFill="1" applyBorder="1" applyAlignment="1" applyProtection="1">
      <alignment vertical="center" textRotation="90" wrapText="1"/>
      <protection locked="0" hidden="1"/>
    </xf>
    <xf numFmtId="0" fontId="18" fillId="20" borderId="223" xfId="0" applyFont="1" applyFill="1" applyBorder="1" applyAlignment="1" applyProtection="1">
      <alignment vertical="center" textRotation="90" wrapText="1"/>
      <protection locked="0" hidden="1"/>
    </xf>
    <xf numFmtId="0" fontId="18" fillId="20" borderId="224" xfId="0" applyFont="1" applyFill="1" applyBorder="1" applyAlignment="1" applyProtection="1">
      <alignment vertical="center" textRotation="90" wrapText="1"/>
      <protection locked="0" hidden="1"/>
    </xf>
    <xf numFmtId="0" fontId="18" fillId="20" borderId="341" xfId="0" applyFont="1" applyFill="1" applyBorder="1" applyAlignment="1" applyProtection="1">
      <alignment vertical="center" textRotation="90" wrapText="1"/>
      <protection locked="0" hidden="1"/>
    </xf>
    <xf numFmtId="0" fontId="46" fillId="20" borderId="222" xfId="0" applyFont="1" applyFill="1" applyBorder="1" applyAlignment="1" applyProtection="1">
      <alignment horizontal="center" vertical="center" textRotation="90" wrapText="1"/>
      <protection locked="0" hidden="1"/>
    </xf>
    <xf numFmtId="0" fontId="90" fillId="20" borderId="109" xfId="0" applyFont="1" applyFill="1" applyBorder="1" applyAlignment="1" applyProtection="1">
      <alignment vertical="center" textRotation="90" wrapText="1"/>
      <protection locked="0" hidden="1"/>
    </xf>
    <xf numFmtId="0" fontId="18" fillId="19" borderId="223" xfId="0" applyFont="1" applyFill="1" applyBorder="1" applyAlignment="1" applyProtection="1">
      <alignment vertical="center" textRotation="90" wrapText="1"/>
      <protection locked="0" hidden="1"/>
    </xf>
    <xf numFmtId="0" fontId="18" fillId="19" borderId="224" xfId="0" applyFont="1" applyFill="1" applyBorder="1" applyAlignment="1" applyProtection="1">
      <alignment vertical="center" textRotation="90" wrapText="1"/>
      <protection locked="0" hidden="1"/>
    </xf>
    <xf numFmtId="0" fontId="18" fillId="19" borderId="341" xfId="0" applyFont="1" applyFill="1" applyBorder="1" applyAlignment="1" applyProtection="1">
      <alignment vertical="center" textRotation="90" wrapText="1"/>
      <protection locked="0" hidden="1"/>
    </xf>
    <xf numFmtId="0" fontId="46" fillId="19" borderId="222" xfId="0" applyFont="1" applyFill="1" applyBorder="1" applyAlignment="1" applyProtection="1">
      <alignment horizontal="center" vertical="center" textRotation="90" wrapText="1"/>
      <protection locked="0" hidden="1"/>
    </xf>
    <xf numFmtId="0" fontId="90" fillId="19" borderId="109" xfId="0" applyFont="1" applyFill="1" applyBorder="1" applyAlignment="1" applyProtection="1">
      <alignment vertical="center" textRotation="90" wrapText="1"/>
      <protection locked="0" hidden="1"/>
    </xf>
    <xf numFmtId="0" fontId="18" fillId="9" borderId="223" xfId="0" applyFont="1" applyFill="1" applyBorder="1" applyAlignment="1" applyProtection="1">
      <alignment vertical="center" textRotation="90" wrapText="1"/>
      <protection locked="0" hidden="1"/>
    </xf>
    <xf numFmtId="0" fontId="18" fillId="9" borderId="224" xfId="0" applyFont="1" applyFill="1" applyBorder="1" applyAlignment="1" applyProtection="1">
      <alignment vertical="center" textRotation="90" wrapText="1"/>
      <protection locked="0" hidden="1"/>
    </xf>
    <xf numFmtId="0" fontId="18" fillId="9" borderId="341" xfId="0" applyFont="1" applyFill="1" applyBorder="1" applyAlignment="1" applyProtection="1">
      <alignment vertical="center" textRotation="90" wrapText="1"/>
      <protection locked="0" hidden="1"/>
    </xf>
    <xf numFmtId="0" fontId="46" fillId="9" borderId="222" xfId="0" applyFont="1" applyFill="1" applyBorder="1" applyAlignment="1" applyProtection="1">
      <alignment horizontal="center" vertical="center" textRotation="90" wrapText="1"/>
      <protection locked="0" hidden="1"/>
    </xf>
    <xf numFmtId="0" fontId="90" fillId="9" borderId="109" xfId="0" applyFont="1" applyFill="1" applyBorder="1" applyAlignment="1" applyProtection="1">
      <alignment vertical="center" textRotation="90" wrapText="1"/>
      <protection locked="0" hidden="1"/>
    </xf>
    <xf numFmtId="0" fontId="18" fillId="2" borderId="223" xfId="0" applyFont="1" applyFill="1" applyBorder="1" applyAlignment="1" applyProtection="1">
      <alignment vertical="center" textRotation="90" wrapText="1"/>
      <protection locked="0" hidden="1"/>
    </xf>
    <xf numFmtId="0" fontId="18" fillId="2" borderId="224" xfId="0" applyFont="1" applyFill="1" applyBorder="1" applyAlignment="1" applyProtection="1">
      <alignment vertical="center" textRotation="90" wrapText="1"/>
      <protection locked="0" hidden="1"/>
    </xf>
    <xf numFmtId="0" fontId="18" fillId="2" borderId="341" xfId="0" applyFont="1" applyFill="1" applyBorder="1" applyAlignment="1" applyProtection="1">
      <alignment vertical="center" textRotation="90" wrapText="1"/>
      <protection locked="0" hidden="1"/>
    </xf>
    <xf numFmtId="0" fontId="46" fillId="2" borderId="233" xfId="0" applyFont="1" applyFill="1" applyBorder="1" applyAlignment="1" applyProtection="1">
      <alignment horizontal="center" vertical="center" textRotation="90" wrapText="1"/>
      <protection locked="0" hidden="1"/>
    </xf>
    <xf numFmtId="0" fontId="90" fillId="2" borderId="109" xfId="0" applyFont="1" applyFill="1" applyBorder="1" applyAlignment="1" applyProtection="1">
      <alignment vertical="center" textRotation="90" wrapText="1"/>
      <protection locked="0" hidden="1"/>
    </xf>
    <xf numFmtId="0" fontId="18" fillId="22" borderId="223" xfId="0" applyFont="1" applyFill="1" applyBorder="1" applyAlignment="1" applyProtection="1">
      <alignment vertical="center" textRotation="90" wrapText="1"/>
      <protection locked="0" hidden="1"/>
    </xf>
    <xf numFmtId="0" fontId="18" fillId="22" borderId="224" xfId="0" applyFont="1" applyFill="1" applyBorder="1" applyAlignment="1" applyProtection="1">
      <alignment vertical="center" textRotation="90" wrapText="1"/>
      <protection locked="0" hidden="1"/>
    </xf>
    <xf numFmtId="0" fontId="18" fillId="22" borderId="341" xfId="0" applyFont="1" applyFill="1" applyBorder="1" applyAlignment="1" applyProtection="1">
      <alignment vertical="center" textRotation="90" wrapText="1"/>
      <protection locked="0" hidden="1"/>
    </xf>
    <xf numFmtId="0" fontId="46" fillId="22" borderId="233" xfId="0" applyFont="1" applyFill="1" applyBorder="1" applyAlignment="1" applyProtection="1">
      <alignment horizontal="center" vertical="center" textRotation="90" wrapText="1"/>
      <protection locked="0" hidden="1"/>
    </xf>
    <xf numFmtId="0" fontId="90" fillId="22" borderId="109" xfId="0" applyFont="1" applyFill="1" applyBorder="1" applyAlignment="1" applyProtection="1">
      <alignment vertical="center" textRotation="90" wrapText="1"/>
      <protection locked="0" hidden="1"/>
    </xf>
    <xf numFmtId="0" fontId="17" fillId="10" borderId="110" xfId="0" applyFont="1" applyFill="1" applyBorder="1" applyAlignment="1" applyProtection="1">
      <alignment horizontal="center" vertical="center" wrapText="1"/>
      <protection locked="0" hidden="1"/>
    </xf>
    <xf numFmtId="0" fontId="17" fillId="10" borderId="97" xfId="0" applyFont="1" applyFill="1" applyBorder="1" applyAlignment="1" applyProtection="1">
      <alignment horizontal="center" vertical="center" wrapText="1"/>
      <protection locked="0" hidden="1"/>
    </xf>
    <xf numFmtId="0" fontId="66" fillId="10" borderId="97" xfId="0" applyFont="1" applyFill="1" applyBorder="1" applyAlignment="1" applyProtection="1">
      <alignment horizontal="center" vertical="center" wrapText="1"/>
      <protection locked="0" hidden="1"/>
    </xf>
    <xf numFmtId="0" fontId="21" fillId="10" borderId="35" xfId="0" applyFont="1" applyFill="1" applyBorder="1" applyAlignment="1" applyProtection="1">
      <alignment horizontal="center" vertical="center" wrapText="1"/>
      <protection locked="0" hidden="1"/>
    </xf>
    <xf numFmtId="0" fontId="98" fillId="10" borderId="221" xfId="0" applyFont="1" applyFill="1" applyBorder="1" applyAlignment="1" applyProtection="1">
      <alignment horizontal="center" vertical="center" wrapText="1"/>
      <protection locked="0" hidden="1"/>
    </xf>
    <xf numFmtId="0" fontId="21" fillId="10" borderId="72" xfId="0" applyFont="1" applyFill="1" applyBorder="1" applyAlignment="1" applyProtection="1">
      <alignment horizontal="center" vertical="center" wrapText="1"/>
      <protection locked="0" hidden="1"/>
    </xf>
    <xf numFmtId="0" fontId="98" fillId="10" borderId="3" xfId="0" applyFont="1" applyFill="1" applyBorder="1" applyAlignment="1" applyProtection="1">
      <alignment horizontal="center" vertical="center" wrapText="1"/>
      <protection locked="0" hidden="1"/>
    </xf>
    <xf numFmtId="0" fontId="98" fillId="10" borderId="33" xfId="0" applyFont="1" applyFill="1" applyBorder="1" applyAlignment="1" applyProtection="1">
      <alignment horizontal="center" vertical="center" wrapText="1"/>
      <protection locked="0" hidden="1"/>
    </xf>
    <xf numFmtId="0" fontId="21" fillId="10" borderId="33" xfId="0" applyFont="1" applyFill="1" applyBorder="1" applyAlignment="1" applyProtection="1">
      <alignment horizontal="center" vertical="center" wrapText="1"/>
      <protection locked="0" hidden="1"/>
    </xf>
    <xf numFmtId="0" fontId="28" fillId="10" borderId="33" xfId="0" applyFont="1" applyFill="1" applyBorder="1" applyAlignment="1" applyProtection="1">
      <alignment horizontal="center" vertical="center" wrapText="1"/>
      <protection locked="0" hidden="1"/>
    </xf>
    <xf numFmtId="0" fontId="17" fillId="23" borderId="110" xfId="0" applyFont="1" applyFill="1" applyBorder="1" applyAlignment="1" applyProtection="1">
      <alignment horizontal="center" vertical="center" wrapText="1"/>
      <protection locked="0" hidden="1"/>
    </xf>
    <xf numFmtId="0" fontId="17" fillId="23" borderId="97" xfId="0" applyFont="1" applyFill="1" applyBorder="1" applyAlignment="1" applyProtection="1">
      <alignment horizontal="center" vertical="center" wrapText="1"/>
      <protection locked="0" hidden="1"/>
    </xf>
    <xf numFmtId="0" fontId="66" fillId="23" borderId="97" xfId="0" applyFont="1" applyFill="1" applyBorder="1" applyAlignment="1" applyProtection="1">
      <alignment horizontal="center" vertical="center" wrapText="1"/>
      <protection locked="0" hidden="1"/>
    </xf>
    <xf numFmtId="0" fontId="21" fillId="23" borderId="35" xfId="0" applyFont="1" applyFill="1" applyBorder="1" applyAlignment="1" applyProtection="1">
      <alignment horizontal="center" vertical="center" wrapText="1"/>
      <protection locked="0" hidden="1"/>
    </xf>
    <xf numFmtId="0" fontId="98" fillId="23" borderId="221" xfId="0" applyFont="1" applyFill="1" applyBorder="1" applyAlignment="1" applyProtection="1">
      <alignment horizontal="center" vertical="center" wrapText="1"/>
      <protection locked="0" hidden="1"/>
    </xf>
    <xf numFmtId="0" fontId="21" fillId="23" borderId="72" xfId="0" applyFont="1" applyFill="1" applyBorder="1" applyAlignment="1" applyProtection="1">
      <alignment horizontal="center" vertical="center" wrapText="1"/>
      <protection locked="0" hidden="1"/>
    </xf>
    <xf numFmtId="0" fontId="98" fillId="23" borderId="3" xfId="0" applyFont="1" applyFill="1" applyBorder="1" applyAlignment="1" applyProtection="1">
      <alignment horizontal="center" vertical="center" wrapText="1"/>
      <protection locked="0" hidden="1"/>
    </xf>
    <xf numFmtId="0" fontId="98" fillId="23" borderId="33" xfId="0" applyFont="1" applyFill="1" applyBorder="1" applyAlignment="1" applyProtection="1">
      <alignment horizontal="center" vertical="center" wrapText="1"/>
      <protection locked="0" hidden="1"/>
    </xf>
    <xf numFmtId="0" fontId="21" fillId="23" borderId="33" xfId="0" applyFont="1" applyFill="1" applyBorder="1" applyAlignment="1" applyProtection="1">
      <alignment horizontal="center" vertical="center" wrapText="1"/>
      <protection locked="0" hidden="1"/>
    </xf>
    <xf numFmtId="0" fontId="28" fillId="23" borderId="33" xfId="0" applyFont="1" applyFill="1" applyBorder="1" applyAlignment="1" applyProtection="1">
      <alignment horizontal="center" vertical="center" wrapText="1"/>
      <protection locked="0" hidden="1"/>
    </xf>
    <xf numFmtId="0" fontId="46" fillId="11" borderId="110" xfId="0" applyFont="1" applyFill="1" applyBorder="1" applyAlignment="1" applyProtection="1">
      <alignment horizontal="center" vertical="center" wrapText="1"/>
      <protection locked="0" hidden="1"/>
    </xf>
    <xf numFmtId="0" fontId="46" fillId="11" borderId="97" xfId="0" applyFont="1" applyFill="1" applyBorder="1" applyAlignment="1" applyProtection="1">
      <alignment horizontal="center" vertical="center" wrapText="1"/>
      <protection locked="0" hidden="1"/>
    </xf>
    <xf numFmtId="0" fontId="66" fillId="11" borderId="97" xfId="0" applyFont="1" applyFill="1" applyBorder="1" applyAlignment="1" applyProtection="1">
      <alignment horizontal="center" vertical="center" wrapText="1"/>
      <protection locked="0" hidden="1"/>
    </xf>
    <xf numFmtId="0" fontId="21" fillId="11" borderId="35" xfId="0" applyFont="1" applyFill="1" applyBorder="1" applyAlignment="1" applyProtection="1">
      <alignment horizontal="center" vertical="center" wrapText="1"/>
      <protection locked="0" hidden="1"/>
    </xf>
    <xf numFmtId="0" fontId="100" fillId="11" borderId="221" xfId="0" applyFont="1" applyFill="1" applyBorder="1" applyAlignment="1" applyProtection="1">
      <alignment horizontal="center" vertical="center" wrapText="1"/>
      <protection locked="0" hidden="1"/>
    </xf>
    <xf numFmtId="0" fontId="21" fillId="11" borderId="33" xfId="0" applyFont="1" applyFill="1" applyBorder="1" applyAlignment="1" applyProtection="1">
      <alignment horizontal="center" vertical="center" wrapText="1"/>
      <protection locked="0" hidden="1"/>
    </xf>
    <xf numFmtId="0" fontId="21" fillId="11" borderId="261" xfId="0" applyFont="1" applyFill="1" applyBorder="1" applyAlignment="1" applyProtection="1">
      <alignment horizontal="center" vertical="center" wrapText="1"/>
      <protection locked="0" hidden="1"/>
    </xf>
    <xf numFmtId="0" fontId="100" fillId="11" borderId="3" xfId="0" applyFont="1" applyFill="1" applyBorder="1" applyAlignment="1" applyProtection="1">
      <alignment horizontal="center" vertical="center" wrapText="1"/>
      <protection locked="0" hidden="1"/>
    </xf>
    <xf numFmtId="0" fontId="100" fillId="11" borderId="33" xfId="0" applyFont="1" applyFill="1" applyBorder="1" applyAlignment="1" applyProtection="1">
      <alignment horizontal="center" vertical="center" wrapText="1"/>
      <protection locked="0" hidden="1"/>
    </xf>
    <xf numFmtId="0" fontId="28" fillId="11" borderId="33" xfId="0" applyFont="1" applyFill="1" applyBorder="1" applyAlignment="1" applyProtection="1">
      <alignment horizontal="center" vertical="center" wrapText="1"/>
      <protection locked="0" hidden="1"/>
    </xf>
    <xf numFmtId="0" fontId="46" fillId="17" borderId="110" xfId="0" applyFont="1" applyFill="1" applyBorder="1" applyAlignment="1" applyProtection="1">
      <alignment horizontal="center" vertical="center" wrapText="1"/>
      <protection locked="0" hidden="1"/>
    </xf>
    <xf numFmtId="0" fontId="46" fillId="17" borderId="97" xfId="0" applyFont="1" applyFill="1" applyBorder="1" applyAlignment="1" applyProtection="1">
      <alignment horizontal="center" vertical="center" wrapText="1"/>
      <protection locked="0" hidden="1"/>
    </xf>
    <xf numFmtId="0" fontId="66" fillId="17" borderId="97" xfId="0" applyFont="1" applyFill="1" applyBorder="1" applyAlignment="1" applyProtection="1">
      <alignment horizontal="center" vertical="center" wrapText="1"/>
      <protection locked="0" hidden="1"/>
    </xf>
    <xf numFmtId="0" fontId="21" fillId="17" borderId="35" xfId="0" applyFont="1" applyFill="1" applyBorder="1" applyAlignment="1" applyProtection="1">
      <alignment horizontal="center" vertical="center" wrapText="1"/>
      <protection locked="0" hidden="1"/>
    </xf>
    <xf numFmtId="0" fontId="100" fillId="17" borderId="221" xfId="0" applyFont="1" applyFill="1" applyBorder="1" applyAlignment="1" applyProtection="1">
      <alignment horizontal="center" vertical="center" wrapText="1"/>
      <protection locked="0" hidden="1"/>
    </xf>
    <xf numFmtId="0" fontId="21" fillId="17" borderId="33" xfId="0" applyFont="1" applyFill="1" applyBorder="1" applyAlignment="1" applyProtection="1">
      <alignment horizontal="center" vertical="center" wrapText="1"/>
      <protection locked="0" hidden="1"/>
    </xf>
    <xf numFmtId="0" fontId="21" fillId="17" borderId="261" xfId="0" applyFont="1" applyFill="1" applyBorder="1" applyAlignment="1" applyProtection="1">
      <alignment horizontal="center" vertical="center" wrapText="1"/>
      <protection locked="0" hidden="1"/>
    </xf>
    <xf numFmtId="0" fontId="100" fillId="17" borderId="3" xfId="0" applyFont="1" applyFill="1" applyBorder="1" applyAlignment="1" applyProtection="1">
      <alignment horizontal="center" vertical="center" wrapText="1"/>
      <protection locked="0" hidden="1"/>
    </xf>
    <xf numFmtId="0" fontId="100" fillId="17" borderId="33" xfId="0" applyFont="1" applyFill="1" applyBorder="1" applyAlignment="1" applyProtection="1">
      <alignment horizontal="center" vertical="center" wrapText="1"/>
      <protection locked="0" hidden="1"/>
    </xf>
    <xf numFmtId="0" fontId="28" fillId="17" borderId="33" xfId="0" applyFont="1" applyFill="1" applyBorder="1" applyAlignment="1" applyProtection="1">
      <alignment horizontal="center" vertical="center" wrapText="1"/>
      <protection locked="0" hidden="1"/>
    </xf>
    <xf numFmtId="0" fontId="46" fillId="21" borderId="110" xfId="0" applyFont="1" applyFill="1" applyBorder="1" applyAlignment="1" applyProtection="1">
      <alignment horizontal="center" vertical="center" wrapText="1"/>
      <protection locked="0" hidden="1"/>
    </xf>
    <xf numFmtId="0" fontId="46" fillId="21" borderId="97" xfId="0" applyFont="1" applyFill="1" applyBorder="1" applyAlignment="1" applyProtection="1">
      <alignment horizontal="center" vertical="center" wrapText="1"/>
      <protection locked="0" hidden="1"/>
    </xf>
    <xf numFmtId="0" fontId="66" fillId="21" borderId="97" xfId="0" applyFont="1" applyFill="1" applyBorder="1" applyAlignment="1" applyProtection="1">
      <alignment horizontal="center" vertical="center" wrapText="1"/>
      <protection locked="0" hidden="1"/>
    </xf>
    <xf numFmtId="0" fontId="21" fillId="21" borderId="35" xfId="0" applyFont="1" applyFill="1" applyBorder="1" applyAlignment="1" applyProtection="1">
      <alignment horizontal="center" vertical="center" wrapText="1"/>
      <protection locked="0" hidden="1"/>
    </xf>
    <xf numFmtId="0" fontId="100" fillId="21" borderId="221" xfId="0" applyFont="1" applyFill="1" applyBorder="1" applyAlignment="1" applyProtection="1">
      <alignment horizontal="center" vertical="center" wrapText="1"/>
      <protection locked="0" hidden="1"/>
    </xf>
    <xf numFmtId="0" fontId="21" fillId="21" borderId="33" xfId="0" applyFont="1" applyFill="1" applyBorder="1" applyAlignment="1" applyProtection="1">
      <alignment horizontal="center" vertical="center" wrapText="1"/>
      <protection locked="0" hidden="1"/>
    </xf>
    <xf numFmtId="0" fontId="21" fillId="21" borderId="261" xfId="0" applyFont="1" applyFill="1" applyBorder="1" applyAlignment="1" applyProtection="1">
      <alignment horizontal="center" vertical="center" wrapText="1"/>
      <protection locked="0" hidden="1"/>
    </xf>
    <xf numFmtId="0" fontId="100" fillId="21" borderId="3" xfId="0" applyFont="1" applyFill="1" applyBorder="1" applyAlignment="1" applyProtection="1">
      <alignment horizontal="center" vertical="center" wrapText="1"/>
      <protection locked="0" hidden="1"/>
    </xf>
    <xf numFmtId="0" fontId="100" fillId="21" borderId="33" xfId="0" applyFont="1" applyFill="1" applyBorder="1" applyAlignment="1" applyProtection="1">
      <alignment horizontal="center" vertical="center" wrapText="1"/>
      <protection locked="0" hidden="1"/>
    </xf>
    <xf numFmtId="0" fontId="28" fillId="21" borderId="33" xfId="0" applyFont="1" applyFill="1" applyBorder="1" applyAlignment="1" applyProtection="1">
      <alignment horizontal="center" vertical="center" wrapText="1"/>
      <protection locked="0" hidden="1"/>
    </xf>
    <xf numFmtId="0" fontId="46" fillId="20" borderId="110" xfId="0" applyFont="1" applyFill="1" applyBorder="1" applyAlignment="1" applyProtection="1">
      <alignment horizontal="center" vertical="center" wrapText="1"/>
      <protection locked="0" hidden="1"/>
    </xf>
    <xf numFmtId="0" fontId="46" fillId="20" borderId="97" xfId="0" applyFont="1" applyFill="1" applyBorder="1" applyAlignment="1" applyProtection="1">
      <alignment horizontal="center" vertical="center" wrapText="1"/>
      <protection locked="0" hidden="1"/>
    </xf>
    <xf numFmtId="0" fontId="66" fillId="20" borderId="97" xfId="0" applyFont="1" applyFill="1" applyBorder="1" applyAlignment="1" applyProtection="1">
      <alignment horizontal="center" vertical="center" wrapText="1"/>
      <protection locked="0" hidden="1"/>
    </xf>
    <xf numFmtId="0" fontId="21" fillId="20" borderId="35" xfId="0" applyFont="1" applyFill="1" applyBorder="1" applyAlignment="1" applyProtection="1">
      <alignment horizontal="center" vertical="center" wrapText="1"/>
      <protection locked="0" hidden="1"/>
    </xf>
    <xf numFmtId="0" fontId="100" fillId="20" borderId="221" xfId="0" applyFont="1" applyFill="1" applyBorder="1" applyAlignment="1" applyProtection="1">
      <alignment horizontal="center" vertical="center" wrapText="1"/>
      <protection locked="0" hidden="1"/>
    </xf>
    <xf numFmtId="0" fontId="21" fillId="20" borderId="33" xfId="0" applyFont="1" applyFill="1" applyBorder="1" applyAlignment="1" applyProtection="1">
      <alignment horizontal="center" vertical="center" wrapText="1"/>
      <protection locked="0" hidden="1"/>
    </xf>
    <xf numFmtId="0" fontId="21" fillId="20" borderId="261" xfId="0" applyFont="1" applyFill="1" applyBorder="1" applyAlignment="1" applyProtection="1">
      <alignment horizontal="center" vertical="center" wrapText="1"/>
      <protection locked="0" hidden="1"/>
    </xf>
    <xf numFmtId="0" fontId="100" fillId="20" borderId="3" xfId="0" applyFont="1" applyFill="1" applyBorder="1" applyAlignment="1" applyProtection="1">
      <alignment horizontal="center" vertical="center" wrapText="1"/>
      <protection locked="0" hidden="1"/>
    </xf>
    <xf numFmtId="0" fontId="100" fillId="20" borderId="33" xfId="0" applyFont="1" applyFill="1" applyBorder="1" applyAlignment="1" applyProtection="1">
      <alignment horizontal="center" vertical="center" wrapText="1"/>
      <protection locked="0" hidden="1"/>
    </xf>
    <xf numFmtId="0" fontId="28" fillId="20" borderId="33" xfId="0" applyFont="1" applyFill="1" applyBorder="1" applyAlignment="1" applyProtection="1">
      <alignment horizontal="center" vertical="center" wrapText="1"/>
      <protection locked="0" hidden="1"/>
    </xf>
    <xf numFmtId="0" fontId="46" fillId="19" borderId="110" xfId="0" applyFont="1" applyFill="1" applyBorder="1" applyAlignment="1" applyProtection="1">
      <alignment horizontal="center" vertical="center" wrapText="1"/>
      <protection locked="0" hidden="1"/>
    </xf>
    <xf numFmtId="0" fontId="46" fillId="19" borderId="97" xfId="0" applyFont="1" applyFill="1" applyBorder="1" applyAlignment="1" applyProtection="1">
      <alignment horizontal="center" vertical="center" wrapText="1"/>
      <protection locked="0" hidden="1"/>
    </xf>
    <xf numFmtId="0" fontId="66" fillId="19" borderId="97" xfId="0" applyFont="1" applyFill="1" applyBorder="1" applyAlignment="1" applyProtection="1">
      <alignment horizontal="center" vertical="center" wrapText="1"/>
      <protection locked="0" hidden="1"/>
    </xf>
    <xf numFmtId="0" fontId="21" fillId="19" borderId="35" xfId="0" applyFont="1" applyFill="1" applyBorder="1" applyAlignment="1" applyProtection="1">
      <alignment horizontal="center" vertical="center" wrapText="1"/>
      <protection locked="0" hidden="1"/>
    </xf>
    <xf numFmtId="0" fontId="100" fillId="19" borderId="221" xfId="0" applyFont="1" applyFill="1" applyBorder="1" applyAlignment="1" applyProtection="1">
      <alignment horizontal="center" vertical="center" wrapText="1"/>
      <protection locked="0" hidden="1"/>
    </xf>
    <xf numFmtId="0" fontId="21" fillId="19" borderId="33" xfId="0" applyFont="1" applyFill="1" applyBorder="1" applyAlignment="1" applyProtection="1">
      <alignment horizontal="center" vertical="center" wrapText="1"/>
      <protection locked="0" hidden="1"/>
    </xf>
    <xf numFmtId="0" fontId="21" fillId="19" borderId="261" xfId="0" applyFont="1" applyFill="1" applyBorder="1" applyAlignment="1" applyProtection="1">
      <alignment horizontal="center" vertical="center" wrapText="1"/>
      <protection locked="0" hidden="1"/>
    </xf>
    <xf numFmtId="0" fontId="100" fillId="19" borderId="3" xfId="0" applyFont="1" applyFill="1" applyBorder="1" applyAlignment="1" applyProtection="1">
      <alignment horizontal="center" vertical="center" wrapText="1"/>
      <protection locked="0" hidden="1"/>
    </xf>
    <xf numFmtId="0" fontId="100" fillId="19" borderId="33" xfId="0" applyFont="1" applyFill="1" applyBorder="1" applyAlignment="1" applyProtection="1">
      <alignment horizontal="center" vertical="center" wrapText="1"/>
      <protection locked="0" hidden="1"/>
    </xf>
    <xf numFmtId="0" fontId="28" fillId="19" borderId="33" xfId="0" applyFont="1" applyFill="1" applyBorder="1" applyAlignment="1" applyProtection="1">
      <alignment horizontal="center" vertical="center" wrapText="1"/>
      <protection locked="0" hidden="1"/>
    </xf>
    <xf numFmtId="0" fontId="46" fillId="9" borderId="110" xfId="0" applyFont="1" applyFill="1" applyBorder="1" applyAlignment="1" applyProtection="1">
      <alignment horizontal="center" vertical="center" wrapText="1"/>
      <protection locked="0" hidden="1"/>
    </xf>
    <xf numFmtId="0" fontId="46" fillId="9" borderId="97" xfId="0" applyFont="1" applyFill="1" applyBorder="1" applyAlignment="1" applyProtection="1">
      <alignment horizontal="center" vertical="center" wrapText="1"/>
      <protection locked="0" hidden="1"/>
    </xf>
    <xf numFmtId="0" fontId="66" fillId="9" borderId="97" xfId="0" applyFont="1" applyFill="1" applyBorder="1" applyAlignment="1" applyProtection="1">
      <alignment horizontal="center" vertical="center" wrapText="1"/>
      <protection locked="0" hidden="1"/>
    </xf>
    <xf numFmtId="0" fontId="21" fillId="9" borderId="35" xfId="0" applyFont="1" applyFill="1" applyBorder="1" applyAlignment="1" applyProtection="1">
      <alignment horizontal="center" vertical="center" wrapText="1"/>
      <protection locked="0" hidden="1"/>
    </xf>
    <xf numFmtId="0" fontId="100" fillId="9" borderId="221" xfId="0" applyFont="1" applyFill="1" applyBorder="1" applyAlignment="1" applyProtection="1">
      <alignment horizontal="center" vertical="center" wrapText="1"/>
      <protection locked="0" hidden="1"/>
    </xf>
    <xf numFmtId="0" fontId="21" fillId="9" borderId="33" xfId="0" applyFont="1" applyFill="1" applyBorder="1" applyAlignment="1" applyProtection="1">
      <alignment horizontal="center" vertical="center" wrapText="1"/>
      <protection locked="0" hidden="1"/>
    </xf>
    <xf numFmtId="0" fontId="21" fillId="9" borderId="261" xfId="0" applyFont="1" applyFill="1" applyBorder="1" applyAlignment="1" applyProtection="1">
      <alignment horizontal="center" vertical="center" wrapText="1"/>
      <protection locked="0" hidden="1"/>
    </xf>
    <xf numFmtId="0" fontId="100" fillId="9" borderId="3" xfId="0" applyFont="1" applyFill="1" applyBorder="1" applyAlignment="1" applyProtection="1">
      <alignment horizontal="center" vertical="center" wrapText="1"/>
      <protection locked="0" hidden="1"/>
    </xf>
    <xf numFmtId="0" fontId="100" fillId="9" borderId="33" xfId="0" applyFont="1" applyFill="1" applyBorder="1" applyAlignment="1" applyProtection="1">
      <alignment horizontal="center" vertical="center" wrapText="1"/>
      <protection locked="0" hidden="1"/>
    </xf>
    <xf numFmtId="0" fontId="28" fillId="9" borderId="33" xfId="0" applyFont="1" applyFill="1" applyBorder="1" applyAlignment="1" applyProtection="1">
      <alignment horizontal="center" vertical="center" wrapText="1"/>
      <protection locked="0" hidden="1"/>
    </xf>
    <xf numFmtId="0" fontId="17" fillId="2" borderId="110" xfId="0" applyFont="1" applyFill="1" applyBorder="1" applyAlignment="1" applyProtection="1">
      <alignment horizontal="center" vertical="center" wrapText="1"/>
      <protection locked="0" hidden="1"/>
    </xf>
    <xf numFmtId="0" fontId="17" fillId="2" borderId="97" xfId="0" applyFont="1" applyFill="1" applyBorder="1" applyAlignment="1" applyProtection="1">
      <alignment horizontal="center" vertical="center" wrapText="1"/>
      <protection locked="0" hidden="1"/>
    </xf>
    <xf numFmtId="0" fontId="66" fillId="2" borderId="97" xfId="0" applyFont="1" applyFill="1" applyBorder="1" applyAlignment="1" applyProtection="1">
      <alignment horizontal="center" vertical="center" wrapText="1"/>
      <protection locked="0" hidden="1"/>
    </xf>
    <xf numFmtId="0" fontId="21" fillId="2" borderId="35" xfId="0" applyFont="1" applyFill="1" applyBorder="1" applyAlignment="1" applyProtection="1">
      <alignment horizontal="center" vertical="center" wrapText="1"/>
      <protection locked="0" hidden="1"/>
    </xf>
    <xf numFmtId="0" fontId="98" fillId="2" borderId="221" xfId="0" applyFont="1" applyFill="1" applyBorder="1" applyAlignment="1" applyProtection="1">
      <alignment horizontal="center" vertical="center" wrapText="1"/>
      <protection locked="0" hidden="1"/>
    </xf>
    <xf numFmtId="0" fontId="21" fillId="2" borderId="72" xfId="0" applyFont="1" applyFill="1" applyBorder="1" applyAlignment="1" applyProtection="1">
      <alignment horizontal="center" vertical="center" wrapText="1"/>
      <protection locked="0" hidden="1"/>
    </xf>
    <xf numFmtId="0" fontId="98" fillId="2" borderId="3" xfId="0" applyFont="1" applyFill="1" applyBorder="1" applyAlignment="1" applyProtection="1">
      <alignment horizontal="center" vertical="center" wrapText="1"/>
      <protection locked="0" hidden="1"/>
    </xf>
    <xf numFmtId="0" fontId="98" fillId="2" borderId="33" xfId="0" applyFont="1" applyFill="1" applyBorder="1" applyAlignment="1" applyProtection="1">
      <alignment horizontal="center" vertical="center" wrapText="1"/>
      <protection locked="0" hidden="1"/>
    </xf>
    <xf numFmtId="0" fontId="21" fillId="2" borderId="33" xfId="0" applyFont="1" applyFill="1" applyBorder="1" applyAlignment="1" applyProtection="1">
      <alignment horizontal="center" vertical="center" wrapText="1"/>
      <protection locked="0" hidden="1"/>
    </xf>
    <xf numFmtId="0" fontId="28" fillId="2" borderId="33" xfId="0" applyFont="1" applyFill="1" applyBorder="1" applyAlignment="1" applyProtection="1">
      <alignment horizontal="center" vertical="center" wrapText="1"/>
      <protection locked="0" hidden="1"/>
    </xf>
    <xf numFmtId="0" fontId="17" fillId="22" borderId="110" xfId="0" applyFont="1" applyFill="1" applyBorder="1" applyAlignment="1" applyProtection="1">
      <alignment horizontal="center" vertical="center" wrapText="1"/>
      <protection locked="0" hidden="1"/>
    </xf>
    <xf numFmtId="0" fontId="17" fillId="22" borderId="97" xfId="0" applyFont="1" applyFill="1" applyBorder="1" applyAlignment="1" applyProtection="1">
      <alignment horizontal="center" vertical="center" wrapText="1"/>
      <protection locked="0" hidden="1"/>
    </xf>
    <xf numFmtId="0" fontId="66" fillId="22" borderId="97" xfId="0" applyFont="1" applyFill="1" applyBorder="1" applyAlignment="1" applyProtection="1">
      <alignment horizontal="center" vertical="center" wrapText="1"/>
      <protection locked="0" hidden="1"/>
    </xf>
    <xf numFmtId="0" fontId="21" fillId="22" borderId="35" xfId="0" applyFont="1" applyFill="1" applyBorder="1" applyAlignment="1" applyProtection="1">
      <alignment horizontal="center" vertical="center" wrapText="1"/>
      <protection locked="0" hidden="1"/>
    </xf>
    <xf numFmtId="0" fontId="98" fillId="22" borderId="221" xfId="0" applyFont="1" applyFill="1" applyBorder="1" applyAlignment="1" applyProtection="1">
      <alignment horizontal="center" vertical="center" wrapText="1"/>
      <protection locked="0" hidden="1"/>
    </xf>
    <xf numFmtId="0" fontId="21" fillId="22" borderId="72" xfId="0" applyFont="1" applyFill="1" applyBorder="1" applyAlignment="1" applyProtection="1">
      <alignment horizontal="center" vertical="center" wrapText="1"/>
      <protection locked="0" hidden="1"/>
    </xf>
    <xf numFmtId="0" fontId="98" fillId="22" borderId="3" xfId="0" applyFont="1" applyFill="1" applyBorder="1" applyAlignment="1" applyProtection="1">
      <alignment horizontal="center" vertical="center" wrapText="1"/>
      <protection locked="0" hidden="1"/>
    </xf>
    <xf numFmtId="0" fontId="98" fillId="22" borderId="33" xfId="0" applyFont="1" applyFill="1" applyBorder="1" applyAlignment="1" applyProtection="1">
      <alignment horizontal="center" vertical="center" wrapText="1"/>
      <protection locked="0" hidden="1"/>
    </xf>
    <xf numFmtId="0" fontId="21" fillId="22" borderId="33" xfId="0" applyFont="1" applyFill="1" applyBorder="1" applyAlignment="1" applyProtection="1">
      <alignment horizontal="center" vertical="center" wrapText="1"/>
      <protection locked="0" hidden="1"/>
    </xf>
    <xf numFmtId="0" fontId="28" fillId="22" borderId="33" xfId="0" applyFont="1" applyFill="1" applyBorder="1" applyAlignment="1" applyProtection="1">
      <alignment horizontal="center" vertical="center" wrapText="1"/>
      <protection locked="0" hidden="1"/>
    </xf>
    <xf numFmtId="0" fontId="17" fillId="14" borderId="110" xfId="0" applyFont="1" applyFill="1" applyBorder="1" applyAlignment="1" applyProtection="1">
      <alignment horizontal="center" vertical="center" wrapText="1"/>
      <protection locked="0" hidden="1"/>
    </xf>
    <xf numFmtId="0" fontId="17" fillId="14" borderId="97" xfId="0" applyFont="1" applyFill="1" applyBorder="1" applyAlignment="1" applyProtection="1">
      <alignment horizontal="center" vertical="center" wrapText="1"/>
      <protection locked="0" hidden="1"/>
    </xf>
    <xf numFmtId="0" fontId="28" fillId="14" borderId="97" xfId="0" applyFont="1" applyFill="1" applyBorder="1" applyAlignment="1" applyProtection="1">
      <alignment horizontal="center" vertical="center" wrapText="1"/>
      <protection locked="0" hidden="1"/>
    </xf>
    <xf numFmtId="0" fontId="4" fillId="9" borderId="53" xfId="0" applyFont="1" applyFill="1" applyBorder="1" applyAlignment="1" applyProtection="1">
      <alignment horizontal="center" vertical="center" textRotation="90" wrapText="1"/>
      <protection locked="0" hidden="1"/>
    </xf>
    <xf numFmtId="0" fontId="4" fillId="9" borderId="95" xfId="0" applyFont="1" applyFill="1" applyBorder="1" applyAlignment="1" applyProtection="1">
      <alignment horizontal="center" vertical="center" wrapText="1"/>
      <protection locked="0" hidden="1"/>
    </xf>
    <xf numFmtId="0" fontId="4" fillId="9" borderId="21" xfId="0" applyFont="1" applyFill="1" applyBorder="1" applyAlignment="1" applyProtection="1">
      <alignment horizontal="center" vertical="center" wrapText="1"/>
      <protection locked="0" hidden="1"/>
    </xf>
    <xf numFmtId="0" fontId="26" fillId="9" borderId="21" xfId="0" applyFont="1" applyFill="1" applyBorder="1" applyAlignment="1" applyProtection="1">
      <alignment horizontal="center" vertical="center" wrapText="1"/>
      <protection locked="0" hidden="1"/>
    </xf>
    <xf numFmtId="0" fontId="4" fillId="9" borderId="34" xfId="0" applyFont="1" applyFill="1" applyBorder="1" applyAlignment="1" applyProtection="1">
      <alignment horizontal="center" vertical="center" wrapText="1"/>
      <protection locked="0" hidden="1"/>
    </xf>
    <xf numFmtId="0" fontId="64" fillId="10" borderId="101" xfId="0" applyFont="1" applyFill="1" applyBorder="1" applyAlignment="1" applyProtection="1">
      <alignment horizontal="center" vertical="center" wrapText="1"/>
      <protection locked="0" hidden="1"/>
    </xf>
    <xf numFmtId="0" fontId="64" fillId="10" borderId="21" xfId="0" applyFont="1" applyFill="1" applyBorder="1" applyAlignment="1" applyProtection="1">
      <alignment horizontal="center" vertical="center" wrapText="1"/>
      <protection locked="0" hidden="1"/>
    </xf>
    <xf numFmtId="0" fontId="1" fillId="10" borderId="152" xfId="0" applyFont="1" applyFill="1" applyBorder="1" applyAlignment="1" applyProtection="1">
      <alignment horizontal="center" vertical="center" wrapText="1"/>
      <protection locked="0" hidden="1"/>
    </xf>
    <xf numFmtId="0" fontId="21" fillId="10" borderId="96" xfId="0" applyFont="1" applyFill="1" applyBorder="1" applyAlignment="1" applyProtection="1">
      <alignment horizontal="center" vertical="center" wrapText="1"/>
      <protection locked="0" hidden="1"/>
    </xf>
    <xf numFmtId="0" fontId="101" fillId="10" borderId="0" xfId="0" applyFont="1" applyFill="1" applyBorder="1" applyAlignment="1" applyProtection="1">
      <alignment horizontal="center" vertical="center" wrapText="1"/>
      <protection locked="0" hidden="1"/>
    </xf>
    <xf numFmtId="0" fontId="21" fillId="10" borderId="21" xfId="0" applyFont="1" applyFill="1" applyBorder="1" applyAlignment="1" applyProtection="1">
      <alignment horizontal="center" vertical="center" wrapText="1"/>
      <protection locked="0" hidden="1"/>
    </xf>
    <xf numFmtId="0" fontId="99" fillId="10" borderId="0" xfId="0" applyFont="1" applyFill="1" applyBorder="1" applyAlignment="1" applyProtection="1">
      <alignment horizontal="center" vertical="center" wrapText="1"/>
      <protection locked="0" hidden="1"/>
    </xf>
    <xf numFmtId="0" fontId="98" fillId="10" borderId="21" xfId="0" applyFont="1" applyFill="1" applyBorder="1" applyAlignment="1" applyProtection="1">
      <alignment horizontal="center" vertical="center" wrapText="1"/>
      <protection locked="0" hidden="1"/>
    </xf>
    <xf numFmtId="0" fontId="20" fillId="10" borderId="21" xfId="0" applyFont="1" applyFill="1" applyBorder="1" applyAlignment="1" applyProtection="1">
      <alignment horizontal="center" vertical="center" wrapText="1"/>
      <protection locked="0" hidden="1"/>
    </xf>
    <xf numFmtId="0" fontId="28" fillId="10" borderId="21" xfId="0" applyFont="1" applyFill="1" applyBorder="1" applyAlignment="1" applyProtection="1">
      <alignment horizontal="center" vertical="center" wrapText="1"/>
      <protection locked="0" hidden="1"/>
    </xf>
    <xf numFmtId="0" fontId="1" fillId="10" borderId="20" xfId="0" applyFont="1" applyFill="1" applyBorder="1" applyAlignment="1" applyProtection="1">
      <alignment horizontal="center" vertical="center" wrapText="1"/>
      <protection locked="0" hidden="1"/>
    </xf>
    <xf numFmtId="0" fontId="4" fillId="10" borderId="102" xfId="0" applyFont="1" applyFill="1" applyBorder="1" applyAlignment="1" applyProtection="1">
      <alignment horizontal="center" vertical="center" wrapText="1"/>
      <protection locked="0" hidden="1"/>
    </xf>
    <xf numFmtId="0" fontId="64" fillId="23" borderId="101" xfId="0" applyFont="1" applyFill="1" applyBorder="1" applyAlignment="1" applyProtection="1">
      <alignment horizontal="center" vertical="center" wrapText="1"/>
      <protection locked="0" hidden="1"/>
    </xf>
    <xf numFmtId="0" fontId="64" fillId="23" borderId="21" xfId="0" applyFont="1" applyFill="1" applyBorder="1" applyAlignment="1" applyProtection="1">
      <alignment horizontal="center" vertical="center" wrapText="1"/>
      <protection locked="0" hidden="1"/>
    </xf>
    <xf numFmtId="0" fontId="1" fillId="23" borderId="152" xfId="0" applyFont="1" applyFill="1" applyBorder="1" applyAlignment="1" applyProtection="1">
      <alignment horizontal="center" vertical="center" wrapText="1"/>
      <protection locked="0" hidden="1"/>
    </xf>
    <xf numFmtId="0" fontId="21" fillId="23" borderId="96" xfId="0" applyFont="1" applyFill="1" applyBorder="1" applyAlignment="1" applyProtection="1">
      <alignment horizontal="center" vertical="center" wrapText="1"/>
      <protection locked="0" hidden="1"/>
    </xf>
    <xf numFmtId="0" fontId="101" fillId="23" borderId="0" xfId="0" applyFont="1" applyFill="1" applyBorder="1" applyAlignment="1" applyProtection="1">
      <alignment horizontal="center" vertical="center" wrapText="1"/>
      <protection locked="0" hidden="1"/>
    </xf>
    <xf numFmtId="0" fontId="21" fillId="23" borderId="21" xfId="0" applyFont="1" applyFill="1" applyBorder="1" applyAlignment="1" applyProtection="1">
      <alignment horizontal="center" vertical="center" wrapText="1"/>
      <protection locked="0" hidden="1"/>
    </xf>
    <xf numFmtId="0" fontId="99" fillId="23" borderId="0" xfId="0" applyFont="1" applyFill="1" applyBorder="1" applyAlignment="1" applyProtection="1">
      <alignment horizontal="center" vertical="center" wrapText="1"/>
      <protection locked="0" hidden="1"/>
    </xf>
    <xf numFmtId="0" fontId="98" fillId="23" borderId="21" xfId="0" applyFont="1" applyFill="1" applyBorder="1" applyAlignment="1" applyProtection="1">
      <alignment horizontal="center" vertical="center" wrapText="1"/>
      <protection locked="0" hidden="1"/>
    </xf>
    <xf numFmtId="0" fontId="20" fillId="23" borderId="21" xfId="0" applyFont="1" applyFill="1" applyBorder="1" applyAlignment="1" applyProtection="1">
      <alignment horizontal="center" vertical="center" wrapText="1"/>
      <protection locked="0" hidden="1"/>
    </xf>
    <xf numFmtId="0" fontId="28" fillId="23" borderId="21" xfId="0" applyFont="1" applyFill="1" applyBorder="1" applyAlignment="1" applyProtection="1">
      <alignment horizontal="center" vertical="center" wrapText="1"/>
      <protection locked="0" hidden="1"/>
    </xf>
    <xf numFmtId="0" fontId="1" fillId="23" borderId="20" xfId="0" applyFont="1" applyFill="1" applyBorder="1" applyAlignment="1" applyProtection="1">
      <alignment horizontal="center" vertical="center" wrapText="1"/>
      <protection locked="0" hidden="1"/>
    </xf>
    <xf numFmtId="0" fontId="4" fillId="23" borderId="102" xfId="0" applyFont="1" applyFill="1" applyBorder="1" applyAlignment="1" applyProtection="1">
      <alignment horizontal="center" vertical="center" wrapText="1"/>
      <protection locked="0" hidden="1"/>
    </xf>
    <xf numFmtId="0" fontId="96" fillId="13" borderId="0" xfId="0" applyFont="1" applyFill="1" applyBorder="1" applyAlignment="1" applyProtection="1">
      <alignment horizontal="center" vertical="center" wrapText="1"/>
      <protection locked="0" hidden="1"/>
    </xf>
    <xf numFmtId="0" fontId="66" fillId="11" borderId="101" xfId="0" applyFont="1" applyFill="1" applyBorder="1" applyAlignment="1" applyProtection="1">
      <alignment horizontal="center" vertical="center" wrapText="1"/>
      <protection locked="0" hidden="1"/>
    </xf>
    <xf numFmtId="0" fontId="66" fillId="11" borderId="21" xfId="0" applyFont="1" applyFill="1" applyBorder="1" applyAlignment="1" applyProtection="1">
      <alignment horizontal="center" vertical="center" wrapText="1"/>
      <protection locked="0" hidden="1"/>
    </xf>
    <xf numFmtId="0" fontId="4" fillId="11" borderId="152" xfId="0" applyFont="1" applyFill="1" applyBorder="1" applyAlignment="1" applyProtection="1">
      <alignment horizontal="center" vertical="center" wrapText="1"/>
      <protection locked="0" hidden="1"/>
    </xf>
    <xf numFmtId="0" fontId="64" fillId="11" borderId="96" xfId="0" applyFont="1" applyFill="1" applyBorder="1" applyAlignment="1" applyProtection="1">
      <alignment horizontal="center" vertical="center" wrapText="1"/>
      <protection locked="0" hidden="1"/>
    </xf>
    <xf numFmtId="0" fontId="100" fillId="11" borderId="0" xfId="0" applyFont="1" applyFill="1" applyBorder="1" applyAlignment="1" applyProtection="1">
      <alignment horizontal="center" vertical="center" wrapText="1"/>
      <protection locked="0" hidden="1"/>
    </xf>
    <xf numFmtId="0" fontId="99" fillId="11" borderId="0" xfId="0" applyFont="1" applyFill="1" applyBorder="1" applyAlignment="1" applyProtection="1">
      <alignment horizontal="center" vertical="center" wrapText="1"/>
      <protection locked="0" hidden="1"/>
    </xf>
    <xf numFmtId="0" fontId="21" fillId="11" borderId="21" xfId="0" applyFont="1" applyFill="1" applyBorder="1" applyAlignment="1" applyProtection="1">
      <alignment horizontal="center" vertical="center" wrapText="1"/>
      <protection locked="0" hidden="1"/>
    </xf>
    <xf numFmtId="0" fontId="38" fillId="11" borderId="0" xfId="0" applyFont="1" applyFill="1" applyBorder="1" applyAlignment="1" applyProtection="1">
      <alignment horizontal="center" vertical="center" wrapText="1"/>
      <protection locked="0" hidden="1"/>
    </xf>
    <xf numFmtId="0" fontId="100" fillId="11" borderId="21" xfId="0" applyFont="1" applyFill="1" applyBorder="1" applyAlignment="1" applyProtection="1">
      <alignment horizontal="center" vertical="center" wrapText="1"/>
      <protection locked="0" hidden="1"/>
    </xf>
    <xf numFmtId="0" fontId="28" fillId="11" borderId="21" xfId="0" applyFont="1" applyFill="1" applyBorder="1" applyAlignment="1" applyProtection="1">
      <alignment horizontal="center" vertical="center" wrapText="1"/>
      <protection locked="0" hidden="1"/>
    </xf>
    <xf numFmtId="0" fontId="1" fillId="11" borderId="20" xfId="0" applyFont="1" applyFill="1" applyBorder="1" applyAlignment="1" applyProtection="1">
      <alignment horizontal="center" vertical="center" wrapText="1"/>
      <protection locked="0" hidden="1"/>
    </xf>
    <xf numFmtId="0" fontId="4" fillId="11" borderId="102" xfId="0" applyFont="1" applyFill="1" applyBorder="1" applyAlignment="1" applyProtection="1">
      <alignment horizontal="center" vertical="center" wrapText="1"/>
      <protection locked="0" hidden="1"/>
    </xf>
    <xf numFmtId="0" fontId="66" fillId="17" borderId="101" xfId="0" applyFont="1" applyFill="1" applyBorder="1" applyAlignment="1" applyProtection="1">
      <alignment horizontal="center" vertical="center" wrapText="1"/>
      <protection locked="0" hidden="1"/>
    </xf>
    <xf numFmtId="0" fontId="66" fillId="17" borderId="21" xfId="0" applyFont="1" applyFill="1" applyBorder="1" applyAlignment="1" applyProtection="1">
      <alignment horizontal="center" vertical="center" wrapText="1"/>
      <protection locked="0" hidden="1"/>
    </xf>
    <xf numFmtId="0" fontId="4" fillId="17" borderId="152" xfId="0" applyFont="1" applyFill="1" applyBorder="1" applyAlignment="1" applyProtection="1">
      <alignment horizontal="center" vertical="center" wrapText="1"/>
      <protection locked="0" hidden="1"/>
    </xf>
    <xf numFmtId="0" fontId="64" fillId="17" borderId="96" xfId="0" applyFont="1" applyFill="1" applyBorder="1" applyAlignment="1" applyProtection="1">
      <alignment horizontal="center" vertical="center" wrapText="1"/>
      <protection locked="0" hidden="1"/>
    </xf>
    <xf numFmtId="0" fontId="100" fillId="17" borderId="0" xfId="0" applyFont="1" applyFill="1" applyBorder="1" applyAlignment="1" applyProtection="1">
      <alignment horizontal="center" vertical="center" wrapText="1"/>
      <protection locked="0" hidden="1"/>
    </xf>
    <xf numFmtId="0" fontId="99" fillId="17" borderId="0" xfId="0" applyFont="1" applyFill="1" applyBorder="1" applyAlignment="1" applyProtection="1">
      <alignment horizontal="center" vertical="center" wrapText="1"/>
      <protection locked="0" hidden="1"/>
    </xf>
    <xf numFmtId="0" fontId="21" fillId="17" borderId="21" xfId="0" applyFont="1" applyFill="1" applyBorder="1" applyAlignment="1" applyProtection="1">
      <alignment horizontal="center" vertical="center" wrapText="1"/>
      <protection locked="0" hidden="1"/>
    </xf>
    <xf numFmtId="0" fontId="38" fillId="17" borderId="0" xfId="0" applyFont="1" applyFill="1" applyBorder="1" applyAlignment="1" applyProtection="1">
      <alignment horizontal="center" vertical="center" wrapText="1"/>
      <protection locked="0" hidden="1"/>
    </xf>
    <xf numFmtId="0" fontId="100" fillId="17" borderId="21" xfId="0" applyFont="1" applyFill="1" applyBorder="1" applyAlignment="1" applyProtection="1">
      <alignment horizontal="center" vertical="center" wrapText="1"/>
      <protection locked="0" hidden="1"/>
    </xf>
    <xf numFmtId="0" fontId="28" fillId="17" borderId="21" xfId="0" applyFont="1" applyFill="1" applyBorder="1" applyAlignment="1" applyProtection="1">
      <alignment horizontal="center" vertical="center" wrapText="1"/>
      <protection locked="0" hidden="1"/>
    </xf>
    <xf numFmtId="0" fontId="1" fillId="17" borderId="20" xfId="0" applyFont="1" applyFill="1" applyBorder="1" applyAlignment="1" applyProtection="1">
      <alignment horizontal="center" vertical="center" wrapText="1"/>
      <protection locked="0" hidden="1"/>
    </xf>
    <xf numFmtId="0" fontId="4" fillId="17" borderId="102" xfId="0" applyFont="1" applyFill="1" applyBorder="1" applyAlignment="1" applyProtection="1">
      <alignment horizontal="center" vertical="center" wrapText="1"/>
      <protection locked="0" hidden="1"/>
    </xf>
    <xf numFmtId="0" fontId="66" fillId="21" borderId="101" xfId="0" applyFont="1" applyFill="1" applyBorder="1" applyAlignment="1" applyProtection="1">
      <alignment horizontal="center" vertical="center" wrapText="1"/>
      <protection locked="0" hidden="1"/>
    </xf>
    <xf numFmtId="0" fontId="66" fillId="21" borderId="21" xfId="0" applyFont="1" applyFill="1" applyBorder="1" applyAlignment="1" applyProtection="1">
      <alignment horizontal="center" vertical="center" wrapText="1"/>
      <protection locked="0" hidden="1"/>
    </xf>
    <xf numFmtId="0" fontId="4" fillId="21" borderId="152" xfId="0" applyFont="1" applyFill="1" applyBorder="1" applyAlignment="1" applyProtection="1">
      <alignment horizontal="center" vertical="center" wrapText="1"/>
      <protection locked="0" hidden="1"/>
    </xf>
    <xf numFmtId="0" fontId="64" fillId="21" borderId="96" xfId="0" applyFont="1" applyFill="1" applyBorder="1" applyAlignment="1" applyProtection="1">
      <alignment horizontal="center" vertical="center" wrapText="1"/>
      <protection locked="0" hidden="1"/>
    </xf>
    <xf numFmtId="0" fontId="100" fillId="21" borderId="0" xfId="0" applyFont="1" applyFill="1" applyBorder="1" applyAlignment="1" applyProtection="1">
      <alignment horizontal="center" vertical="center" wrapText="1"/>
      <protection locked="0" hidden="1"/>
    </xf>
    <xf numFmtId="0" fontId="99" fillId="21" borderId="0" xfId="0" applyFont="1" applyFill="1" applyBorder="1" applyAlignment="1" applyProtection="1">
      <alignment horizontal="center" vertical="center" wrapText="1"/>
      <protection locked="0" hidden="1"/>
    </xf>
    <xf numFmtId="0" fontId="21" fillId="21" borderId="21" xfId="0" applyFont="1" applyFill="1" applyBorder="1" applyAlignment="1" applyProtection="1">
      <alignment horizontal="center" vertical="center" wrapText="1"/>
      <protection locked="0" hidden="1"/>
    </xf>
    <xf numFmtId="0" fontId="38" fillId="21" borderId="0" xfId="0" applyFont="1" applyFill="1" applyBorder="1" applyAlignment="1" applyProtection="1">
      <alignment horizontal="center" vertical="center" wrapText="1"/>
      <protection locked="0" hidden="1"/>
    </xf>
    <xf numFmtId="0" fontId="100" fillId="21" borderId="21" xfId="0" applyFont="1" applyFill="1" applyBorder="1" applyAlignment="1" applyProtection="1">
      <alignment horizontal="center" vertical="center" wrapText="1"/>
      <protection locked="0" hidden="1"/>
    </xf>
    <xf numFmtId="0" fontId="28" fillId="21" borderId="21" xfId="0" applyFont="1" applyFill="1" applyBorder="1" applyAlignment="1" applyProtection="1">
      <alignment horizontal="center" vertical="center" wrapText="1"/>
      <protection locked="0" hidden="1"/>
    </xf>
    <xf numFmtId="0" fontId="1" fillId="12" borderId="20" xfId="0" applyFont="1" applyFill="1" applyBorder="1" applyAlignment="1" applyProtection="1">
      <alignment horizontal="center" vertical="center" wrapText="1"/>
      <protection locked="0" hidden="1"/>
    </xf>
    <xf numFmtId="0" fontId="4" fillId="12" borderId="102" xfId="0" applyFont="1" applyFill="1" applyBorder="1" applyAlignment="1" applyProtection="1">
      <alignment horizontal="center" vertical="center" wrapText="1"/>
      <protection locked="0" hidden="1"/>
    </xf>
    <xf numFmtId="0" fontId="66" fillId="20" borderId="101" xfId="0" applyFont="1" applyFill="1" applyBorder="1" applyAlignment="1" applyProtection="1">
      <alignment horizontal="center" vertical="center" wrapText="1"/>
      <protection locked="0" hidden="1"/>
    </xf>
    <xf numFmtId="0" fontId="66" fillId="20" borderId="21" xfId="0" applyFont="1" applyFill="1" applyBorder="1" applyAlignment="1" applyProtection="1">
      <alignment horizontal="center" vertical="center" wrapText="1"/>
      <protection locked="0" hidden="1"/>
    </xf>
    <xf numFmtId="0" fontId="4" fillId="20" borderId="152" xfId="0" applyFont="1" applyFill="1" applyBorder="1" applyAlignment="1" applyProtection="1">
      <alignment horizontal="center" vertical="center" wrapText="1"/>
      <protection locked="0" hidden="1"/>
    </xf>
    <xf numFmtId="0" fontId="64" fillId="20" borderId="96" xfId="0" applyFont="1" applyFill="1" applyBorder="1" applyAlignment="1" applyProtection="1">
      <alignment horizontal="center" vertical="center" wrapText="1"/>
      <protection locked="0" hidden="1"/>
    </xf>
    <xf numFmtId="0" fontId="100" fillId="20" borderId="0" xfId="0" applyFont="1" applyFill="1" applyBorder="1" applyAlignment="1" applyProtection="1">
      <alignment horizontal="center" vertical="center" wrapText="1"/>
      <protection locked="0" hidden="1"/>
    </xf>
    <xf numFmtId="0" fontId="99" fillId="20" borderId="0" xfId="0" applyFont="1" applyFill="1" applyBorder="1" applyAlignment="1" applyProtection="1">
      <alignment horizontal="center" vertical="center" wrapText="1"/>
      <protection locked="0" hidden="1"/>
    </xf>
    <xf numFmtId="0" fontId="21" fillId="20" borderId="21" xfId="0" applyFont="1" applyFill="1" applyBorder="1" applyAlignment="1" applyProtection="1">
      <alignment horizontal="center" vertical="center" wrapText="1"/>
      <protection locked="0" hidden="1"/>
    </xf>
    <xf numFmtId="0" fontId="38" fillId="20" borderId="0" xfId="0" applyFont="1" applyFill="1" applyBorder="1" applyAlignment="1" applyProtection="1">
      <alignment horizontal="center" vertical="center" wrapText="1"/>
      <protection locked="0" hidden="1"/>
    </xf>
    <xf numFmtId="0" fontId="100" fillId="20" borderId="21" xfId="0" applyFont="1" applyFill="1" applyBorder="1" applyAlignment="1" applyProtection="1">
      <alignment horizontal="center" vertical="center" wrapText="1"/>
      <protection locked="0" hidden="1"/>
    </xf>
    <xf numFmtId="0" fontId="28" fillId="20" borderId="21" xfId="0" applyFont="1" applyFill="1" applyBorder="1" applyAlignment="1" applyProtection="1">
      <alignment horizontal="center" vertical="center" wrapText="1"/>
      <protection locked="0" hidden="1"/>
    </xf>
    <xf numFmtId="0" fontId="1" fillId="20" borderId="20" xfId="0" applyFont="1" applyFill="1" applyBorder="1" applyAlignment="1" applyProtection="1">
      <alignment horizontal="center" vertical="center" wrapText="1"/>
      <protection locked="0" hidden="1"/>
    </xf>
    <xf numFmtId="0" fontId="4" fillId="20" borderId="102" xfId="0" applyFont="1" applyFill="1" applyBorder="1" applyAlignment="1" applyProtection="1">
      <alignment horizontal="center" vertical="center" wrapText="1"/>
      <protection locked="0" hidden="1"/>
    </xf>
    <xf numFmtId="0" fontId="66" fillId="19" borderId="101" xfId="0" applyFont="1" applyFill="1" applyBorder="1" applyAlignment="1" applyProtection="1">
      <alignment horizontal="center" vertical="center" wrapText="1"/>
      <protection locked="0" hidden="1"/>
    </xf>
    <xf numFmtId="0" fontId="66" fillId="19" borderId="21" xfId="0" applyFont="1" applyFill="1" applyBorder="1" applyAlignment="1" applyProtection="1">
      <alignment horizontal="center" vertical="center" wrapText="1"/>
      <protection locked="0" hidden="1"/>
    </xf>
    <xf numFmtId="0" fontId="4" fillId="19" borderId="152" xfId="0" applyFont="1" applyFill="1" applyBorder="1" applyAlignment="1" applyProtection="1">
      <alignment horizontal="center" vertical="center" wrapText="1"/>
      <protection locked="0" hidden="1"/>
    </xf>
    <xf numFmtId="0" fontId="64" fillId="19" borderId="96" xfId="0" applyFont="1" applyFill="1" applyBorder="1" applyAlignment="1" applyProtection="1">
      <alignment horizontal="center" vertical="center" wrapText="1"/>
      <protection locked="0" hidden="1"/>
    </xf>
    <xf numFmtId="0" fontId="100" fillId="19" borderId="0" xfId="0" applyFont="1" applyFill="1" applyBorder="1" applyAlignment="1" applyProtection="1">
      <alignment horizontal="center" vertical="center" wrapText="1"/>
      <protection locked="0" hidden="1"/>
    </xf>
    <xf numFmtId="0" fontId="99" fillId="19" borderId="0" xfId="0" applyFont="1" applyFill="1" applyBorder="1" applyAlignment="1" applyProtection="1">
      <alignment horizontal="center" vertical="center" wrapText="1"/>
      <protection locked="0" hidden="1"/>
    </xf>
    <xf numFmtId="0" fontId="21" fillId="19" borderId="21" xfId="0" applyFont="1" applyFill="1" applyBorder="1" applyAlignment="1" applyProtection="1">
      <alignment horizontal="center" vertical="center" wrapText="1"/>
      <protection locked="0" hidden="1"/>
    </xf>
    <xf numFmtId="0" fontId="38" fillId="19" borderId="0" xfId="0" applyFont="1" applyFill="1" applyBorder="1" applyAlignment="1" applyProtection="1">
      <alignment horizontal="center" vertical="center" wrapText="1"/>
      <protection locked="0" hidden="1"/>
    </xf>
    <xf numFmtId="0" fontId="100" fillId="19" borderId="21" xfId="0" applyFont="1" applyFill="1" applyBorder="1" applyAlignment="1" applyProtection="1">
      <alignment horizontal="center" vertical="center" wrapText="1"/>
      <protection locked="0" hidden="1"/>
    </xf>
    <xf numFmtId="0" fontId="28" fillId="19" borderId="21" xfId="0" applyFont="1" applyFill="1" applyBorder="1" applyAlignment="1" applyProtection="1">
      <alignment horizontal="center" vertical="center" wrapText="1"/>
      <protection locked="0" hidden="1"/>
    </xf>
    <xf numFmtId="0" fontId="1" fillId="19" borderId="20" xfId="0" applyFont="1" applyFill="1" applyBorder="1" applyAlignment="1" applyProtection="1">
      <alignment horizontal="center" vertical="center" wrapText="1"/>
      <protection locked="0" hidden="1"/>
    </xf>
    <xf numFmtId="0" fontId="4" fillId="19" borderId="102" xfId="0" applyFont="1" applyFill="1" applyBorder="1" applyAlignment="1" applyProtection="1">
      <alignment horizontal="center" vertical="center" wrapText="1"/>
      <protection locked="0" hidden="1"/>
    </xf>
    <xf numFmtId="0" fontId="66" fillId="9" borderId="101" xfId="0" applyFont="1" applyFill="1" applyBorder="1" applyAlignment="1" applyProtection="1">
      <alignment horizontal="center" vertical="center" wrapText="1"/>
      <protection locked="0" hidden="1"/>
    </xf>
    <xf numFmtId="0" fontId="66" fillId="9" borderId="21" xfId="0" applyFont="1" applyFill="1" applyBorder="1" applyAlignment="1" applyProtection="1">
      <alignment horizontal="center" vertical="center" wrapText="1"/>
      <protection locked="0" hidden="1"/>
    </xf>
    <xf numFmtId="0" fontId="4" fillId="9" borderId="152" xfId="0" applyFont="1" applyFill="1" applyBorder="1" applyAlignment="1" applyProtection="1">
      <alignment horizontal="center" vertical="center" wrapText="1"/>
      <protection locked="0" hidden="1"/>
    </xf>
    <xf numFmtId="0" fontId="64" fillId="9" borderId="96" xfId="0" applyFont="1" applyFill="1" applyBorder="1" applyAlignment="1" applyProtection="1">
      <alignment horizontal="center" vertical="center" wrapText="1"/>
      <protection locked="0" hidden="1"/>
    </xf>
    <xf numFmtId="0" fontId="100" fillId="9" borderId="0" xfId="0" applyFont="1" applyFill="1" applyBorder="1" applyAlignment="1" applyProtection="1">
      <alignment horizontal="center" vertical="center" wrapText="1"/>
      <protection locked="0" hidden="1"/>
    </xf>
    <xf numFmtId="0" fontId="99" fillId="9" borderId="0" xfId="0" applyFont="1" applyFill="1" applyBorder="1" applyAlignment="1" applyProtection="1">
      <alignment horizontal="center" vertical="center" wrapText="1"/>
      <protection locked="0" hidden="1"/>
    </xf>
    <xf numFmtId="0" fontId="21" fillId="9" borderId="21" xfId="0" applyFont="1" applyFill="1" applyBorder="1" applyAlignment="1" applyProtection="1">
      <alignment horizontal="center" vertical="center" wrapText="1"/>
      <protection locked="0" hidden="1"/>
    </xf>
    <xf numFmtId="0" fontId="38" fillId="9" borderId="0" xfId="0" applyFont="1" applyFill="1" applyBorder="1" applyAlignment="1" applyProtection="1">
      <alignment horizontal="center" vertical="center" wrapText="1"/>
      <protection locked="0" hidden="1"/>
    </xf>
    <xf numFmtId="0" fontId="100" fillId="9" borderId="21" xfId="0" applyFont="1" applyFill="1" applyBorder="1" applyAlignment="1" applyProtection="1">
      <alignment horizontal="center" vertical="center" wrapText="1"/>
      <protection locked="0" hidden="1"/>
    </xf>
    <xf numFmtId="0" fontId="28" fillId="9" borderId="21" xfId="0" applyFont="1" applyFill="1" applyBorder="1" applyAlignment="1" applyProtection="1">
      <alignment horizontal="center" vertical="center" wrapText="1"/>
      <protection locked="0" hidden="1"/>
    </xf>
    <xf numFmtId="0" fontId="1" fillId="9" borderId="20" xfId="0" applyFont="1" applyFill="1" applyBorder="1" applyAlignment="1" applyProtection="1">
      <alignment horizontal="center" vertical="center" wrapText="1"/>
      <protection locked="0" hidden="1"/>
    </xf>
    <xf numFmtId="0" fontId="4" fillId="9" borderId="102" xfId="0" applyFont="1" applyFill="1" applyBorder="1" applyAlignment="1" applyProtection="1">
      <alignment horizontal="center" vertical="center" wrapText="1"/>
      <protection locked="0" hidden="1"/>
    </xf>
    <xf numFmtId="0" fontId="64" fillId="2" borderId="101" xfId="0" applyFont="1" applyFill="1" applyBorder="1" applyAlignment="1" applyProtection="1">
      <alignment horizontal="center" vertical="center" wrapText="1"/>
      <protection locked="0" hidden="1"/>
    </xf>
    <xf numFmtId="0" fontId="64" fillId="2" borderId="21" xfId="0" applyFont="1" applyFill="1" applyBorder="1" applyAlignment="1" applyProtection="1">
      <alignment horizontal="center" vertical="center" wrapText="1"/>
      <protection locked="0" hidden="1"/>
    </xf>
    <xf numFmtId="0" fontId="1" fillId="2" borderId="152" xfId="0" applyFont="1" applyFill="1" applyBorder="1" applyAlignment="1" applyProtection="1">
      <alignment horizontal="center" vertical="center" wrapText="1"/>
      <protection locked="0" hidden="1"/>
    </xf>
    <xf numFmtId="0" fontId="21" fillId="2" borderId="96" xfId="0" applyFont="1" applyFill="1" applyBorder="1" applyAlignment="1" applyProtection="1">
      <alignment horizontal="center" vertical="center" wrapText="1"/>
      <protection locked="0" hidden="1"/>
    </xf>
    <xf numFmtId="0" fontId="101" fillId="2" borderId="0" xfId="0" applyFont="1" applyFill="1" applyBorder="1" applyAlignment="1" applyProtection="1">
      <alignment horizontal="center" vertical="center" wrapText="1"/>
      <protection locked="0" hidden="1"/>
    </xf>
    <xf numFmtId="0" fontId="21" fillId="2" borderId="21" xfId="0" applyFont="1" applyFill="1" applyBorder="1" applyAlignment="1" applyProtection="1">
      <alignment horizontal="center" vertical="center" wrapText="1"/>
      <protection locked="0" hidden="1"/>
    </xf>
    <xf numFmtId="0" fontId="99" fillId="2" borderId="0" xfId="0" applyFont="1" applyFill="1" applyBorder="1" applyAlignment="1" applyProtection="1">
      <alignment horizontal="center" vertical="center" wrapText="1"/>
      <protection locked="0" hidden="1"/>
    </xf>
    <xf numFmtId="0" fontId="98" fillId="2" borderId="21" xfId="0" applyFont="1" applyFill="1" applyBorder="1" applyAlignment="1" applyProtection="1">
      <alignment horizontal="center" vertical="center" wrapText="1"/>
      <protection locked="0" hidden="1"/>
    </xf>
    <xf numFmtId="0" fontId="20" fillId="2" borderId="21" xfId="0" applyFont="1" applyFill="1" applyBorder="1" applyAlignment="1" applyProtection="1">
      <alignment horizontal="center" vertical="center" wrapText="1"/>
      <protection locked="0" hidden="1"/>
    </xf>
    <xf numFmtId="0" fontId="28" fillId="2" borderId="21" xfId="0" applyFont="1" applyFill="1" applyBorder="1" applyAlignment="1" applyProtection="1">
      <alignment horizontal="center" vertical="center" wrapText="1"/>
      <protection locked="0" hidden="1"/>
    </xf>
    <xf numFmtId="0" fontId="1" fillId="2" borderId="20" xfId="0" applyFont="1" applyFill="1" applyBorder="1" applyAlignment="1" applyProtection="1">
      <alignment horizontal="center" vertical="center" wrapText="1"/>
      <protection locked="0" hidden="1"/>
    </xf>
    <xf numFmtId="0" fontId="4" fillId="2" borderId="102" xfId="0" applyFont="1" applyFill="1" applyBorder="1" applyAlignment="1" applyProtection="1">
      <alignment horizontal="center" vertical="center" wrapText="1"/>
      <protection locked="0" hidden="1"/>
    </xf>
    <xf numFmtId="0" fontId="64" fillId="22" borderId="101" xfId="0" applyFont="1" applyFill="1" applyBorder="1" applyAlignment="1" applyProtection="1">
      <alignment horizontal="center" vertical="center" wrapText="1"/>
      <protection locked="0" hidden="1"/>
    </xf>
    <xf numFmtId="0" fontId="64" fillId="22" borderId="21" xfId="0" applyFont="1" applyFill="1" applyBorder="1" applyAlignment="1" applyProtection="1">
      <alignment horizontal="center" vertical="center" wrapText="1"/>
      <protection locked="0" hidden="1"/>
    </xf>
    <xf numFmtId="0" fontId="1" fillId="22" borderId="152" xfId="0" applyFont="1" applyFill="1" applyBorder="1" applyAlignment="1" applyProtection="1">
      <alignment horizontal="center" vertical="center" wrapText="1"/>
      <protection locked="0" hidden="1"/>
    </xf>
    <xf numFmtId="0" fontId="21" fillId="22" borderId="96" xfId="0" applyFont="1" applyFill="1" applyBorder="1" applyAlignment="1" applyProtection="1">
      <alignment horizontal="center" vertical="center" wrapText="1"/>
      <protection locked="0" hidden="1"/>
    </xf>
    <xf numFmtId="0" fontId="101" fillId="22" borderId="0" xfId="0" applyFont="1" applyFill="1" applyBorder="1" applyAlignment="1" applyProtection="1">
      <alignment horizontal="center" vertical="center" wrapText="1"/>
      <protection locked="0" hidden="1"/>
    </xf>
    <xf numFmtId="0" fontId="21" fillId="22" borderId="21" xfId="0" applyFont="1" applyFill="1" applyBorder="1" applyAlignment="1" applyProtection="1">
      <alignment horizontal="center" vertical="center" wrapText="1"/>
      <protection locked="0" hidden="1"/>
    </xf>
    <xf numFmtId="0" fontId="99" fillId="22" borderId="0" xfId="0" applyFont="1" applyFill="1" applyBorder="1" applyAlignment="1" applyProtection="1">
      <alignment horizontal="center" vertical="center" wrapText="1"/>
      <protection locked="0" hidden="1"/>
    </xf>
    <xf numFmtId="0" fontId="98" fillId="22" borderId="21" xfId="0" applyFont="1" applyFill="1" applyBorder="1" applyAlignment="1" applyProtection="1">
      <alignment horizontal="center" vertical="center" wrapText="1"/>
      <protection locked="0" hidden="1"/>
    </xf>
    <xf numFmtId="0" fontId="20" fillId="22" borderId="21" xfId="0" applyFont="1" applyFill="1" applyBorder="1" applyAlignment="1" applyProtection="1">
      <alignment horizontal="center" vertical="center" wrapText="1"/>
      <protection locked="0" hidden="1"/>
    </xf>
    <xf numFmtId="0" fontId="28" fillId="22" borderId="21" xfId="0" applyFont="1" applyFill="1" applyBorder="1" applyAlignment="1" applyProtection="1">
      <alignment horizontal="center" vertical="center" wrapText="1"/>
      <protection locked="0" hidden="1"/>
    </xf>
    <xf numFmtId="0" fontId="1" fillId="18" borderId="20" xfId="0" applyFont="1" applyFill="1" applyBorder="1" applyAlignment="1" applyProtection="1">
      <alignment horizontal="center" vertical="center" wrapText="1"/>
      <protection locked="0" hidden="1"/>
    </xf>
    <xf numFmtId="0" fontId="4" fillId="18" borderId="102" xfId="0" applyFont="1" applyFill="1" applyBorder="1" applyAlignment="1" applyProtection="1">
      <alignment horizontal="center" vertical="center" wrapText="1"/>
      <protection locked="0" hidden="1"/>
    </xf>
    <xf numFmtId="0" fontId="21" fillId="14" borderId="101" xfId="0" applyFont="1" applyFill="1" applyBorder="1" applyAlignment="1" applyProtection="1">
      <alignment horizontal="center" vertical="center" wrapText="1"/>
      <protection locked="0" hidden="1"/>
    </xf>
    <xf numFmtId="0" fontId="20" fillId="14" borderId="21" xfId="0" applyFont="1" applyFill="1" applyBorder="1" applyAlignment="1" applyProtection="1">
      <alignment horizontal="center" vertical="center" wrapText="1"/>
      <protection locked="0" hidden="1"/>
    </xf>
    <xf numFmtId="0" fontId="28" fillId="14" borderId="21" xfId="0" applyFont="1" applyFill="1" applyBorder="1" applyAlignment="1" applyProtection="1">
      <alignment horizontal="center" vertical="center" wrapText="1"/>
      <protection locked="0" hidden="1"/>
    </xf>
    <xf numFmtId="0" fontId="22" fillId="14" borderId="21" xfId="0" applyFont="1" applyFill="1" applyBorder="1" applyAlignment="1" applyProtection="1">
      <alignment horizontal="center" vertical="center" textRotation="90" wrapText="1"/>
      <protection locked="0" hidden="1"/>
    </xf>
    <xf numFmtId="0" fontId="24" fillId="14" borderId="44" xfId="0" applyFont="1" applyFill="1" applyBorder="1" applyAlignment="1" applyProtection="1">
      <alignment horizontal="center" vertical="center" textRotation="90" wrapText="1"/>
      <protection locked="0" hidden="1"/>
    </xf>
    <xf numFmtId="0" fontId="1" fillId="12" borderId="95" xfId="0" applyFont="1" applyFill="1" applyBorder="1" applyAlignment="1" applyProtection="1">
      <alignment horizontal="center" vertical="center" textRotation="90" wrapText="1"/>
      <protection locked="0" hidden="1"/>
    </xf>
    <xf numFmtId="0" fontId="1" fillId="12" borderId="21" xfId="0" applyFont="1" applyFill="1" applyBorder="1" applyAlignment="1" applyProtection="1">
      <alignment horizontal="center" vertical="center" textRotation="90" wrapText="1"/>
      <protection locked="0" hidden="1"/>
    </xf>
    <xf numFmtId="0" fontId="1" fillId="12" borderId="34" xfId="0" applyFont="1" applyFill="1" applyBorder="1" applyAlignment="1" applyProtection="1">
      <alignment horizontal="center" vertical="center" textRotation="90" wrapText="1"/>
      <protection locked="0" hidden="1"/>
    </xf>
    <xf numFmtId="0" fontId="1" fillId="9" borderId="101" xfId="0" applyFont="1" applyFill="1" applyBorder="1" applyAlignment="1" applyProtection="1">
      <alignment horizontal="center" vertical="center" textRotation="90" wrapText="1"/>
      <protection locked="0" hidden="1"/>
    </xf>
    <xf numFmtId="0" fontId="1" fillId="9" borderId="21" xfId="0" applyFont="1" applyFill="1" applyBorder="1" applyAlignment="1" applyProtection="1">
      <alignment horizontal="center" vertical="center" textRotation="90" wrapText="1"/>
      <protection locked="0" hidden="1"/>
    </xf>
    <xf numFmtId="0" fontId="19" fillId="9" borderId="34" xfId="0" applyFont="1" applyFill="1" applyBorder="1" applyAlignment="1" applyProtection="1">
      <alignment horizontal="center" vertical="center" wrapText="1"/>
      <protection locked="0" hidden="1"/>
    </xf>
    <xf numFmtId="0" fontId="1" fillId="9" borderId="21" xfId="0" applyFont="1" applyFill="1" applyBorder="1" applyAlignment="1" applyProtection="1">
      <alignment horizontal="center" vertical="center" wrapText="1"/>
      <protection locked="0" hidden="1"/>
    </xf>
    <xf numFmtId="0" fontId="1" fillId="9" borderId="34" xfId="0" applyFont="1" applyFill="1" applyBorder="1" applyAlignment="1" applyProtection="1">
      <alignment horizontal="center" vertical="center" textRotation="90" wrapText="1"/>
      <protection locked="0" hidden="1"/>
    </xf>
    <xf numFmtId="0" fontId="1" fillId="9" borderId="44" xfId="0" applyFont="1" applyFill="1" applyBorder="1" applyAlignment="1" applyProtection="1">
      <alignment horizontal="center" vertical="center" textRotation="90" wrapText="1"/>
      <protection locked="0" hidden="1"/>
    </xf>
    <xf numFmtId="0" fontId="46" fillId="9" borderId="0" xfId="0" applyFont="1" applyFill="1" applyBorder="1" applyAlignment="1" applyProtection="1">
      <alignment horizontal="center" vertical="center" wrapText="1"/>
      <protection locked="0" hidden="1"/>
    </xf>
    <xf numFmtId="0" fontId="66" fillId="9" borderId="153" xfId="0" applyFont="1" applyFill="1" applyBorder="1" applyAlignment="1" applyProtection="1">
      <alignment horizontal="center" vertical="center" wrapText="1"/>
      <protection locked="0" hidden="1"/>
    </xf>
    <xf numFmtId="0" fontId="66" fillId="9" borderId="154" xfId="0" applyFont="1" applyFill="1" applyBorder="1" applyAlignment="1" applyProtection="1">
      <alignment horizontal="center" vertical="center" wrapText="1"/>
      <protection locked="0" hidden="1"/>
    </xf>
    <xf numFmtId="0" fontId="66" fillId="9" borderId="155" xfId="0" applyFont="1" applyFill="1" applyBorder="1" applyAlignment="1" applyProtection="1">
      <alignment horizontal="center" vertical="center" wrapText="1"/>
      <protection locked="0" hidden="1"/>
    </xf>
    <xf numFmtId="0" fontId="66" fillId="9" borderId="333" xfId="0" applyFont="1" applyFill="1" applyBorder="1" applyAlignment="1" applyProtection="1">
      <alignment horizontal="center" vertical="center" wrapText="1"/>
      <protection locked="0" hidden="1"/>
    </xf>
    <xf numFmtId="0" fontId="66" fillId="9" borderId="156" xfId="0" applyFont="1" applyFill="1" applyBorder="1" applyAlignment="1" applyProtection="1">
      <alignment horizontal="center" vertical="center" wrapText="1"/>
      <protection locked="0" hidden="1"/>
    </xf>
    <xf numFmtId="0" fontId="4" fillId="9" borderId="20" xfId="0" applyFont="1" applyFill="1" applyBorder="1" applyAlignment="1" applyProtection="1">
      <alignment horizontal="center" vertical="center" wrapText="1"/>
      <protection locked="0" hidden="1"/>
    </xf>
    <xf numFmtId="0" fontId="40" fillId="10" borderId="40" xfId="0" applyFont="1" applyFill="1" applyBorder="1" applyAlignment="1" applyProtection="1">
      <alignment horizontal="center" vertical="center" wrapText="1"/>
      <protection locked="0" hidden="1"/>
    </xf>
    <xf numFmtId="0" fontId="58" fillId="10" borderId="71" xfId="0" applyFont="1" applyFill="1" applyBorder="1" applyAlignment="1" applyProtection="1">
      <alignment horizontal="center" vertical="center" wrapText="1"/>
      <protection locked="0" hidden="1"/>
    </xf>
    <xf numFmtId="0" fontId="1" fillId="10" borderId="90" xfId="0" applyFont="1" applyFill="1" applyBorder="1" applyAlignment="1" applyProtection="1">
      <alignment horizontal="center" vertical="center" wrapText="1"/>
      <protection locked="0" hidden="1"/>
    </xf>
    <xf numFmtId="0" fontId="99" fillId="10" borderId="71" xfId="0" applyFont="1" applyFill="1" applyBorder="1" applyAlignment="1" applyProtection="1">
      <alignment horizontal="center" vertical="center" wrapText="1"/>
      <protection locked="0" hidden="1"/>
    </xf>
    <xf numFmtId="0" fontId="21" fillId="10" borderId="130" xfId="0" applyFont="1" applyFill="1" applyBorder="1" applyAlignment="1" applyProtection="1">
      <alignment horizontal="center" vertical="center" wrapText="1"/>
      <protection locked="0" hidden="1"/>
    </xf>
    <xf numFmtId="0" fontId="99" fillId="10" borderId="75" xfId="0" applyFont="1" applyFill="1" applyBorder="1" applyAlignment="1" applyProtection="1">
      <alignment horizontal="center" vertical="center" wrapText="1"/>
      <protection locked="0" hidden="1"/>
    </xf>
    <xf numFmtId="0" fontId="98" fillId="10" borderId="71" xfId="0" applyFont="1" applyFill="1" applyBorder="1" applyAlignment="1" applyProtection="1">
      <alignment horizontal="center" vertical="center" wrapText="1"/>
      <protection locked="0" hidden="1"/>
    </xf>
    <xf numFmtId="0" fontId="21" fillId="10" borderId="71" xfId="0" applyFont="1" applyFill="1" applyBorder="1" applyAlignment="1" applyProtection="1">
      <alignment horizontal="center" vertical="center" wrapText="1"/>
      <protection locked="0" hidden="1"/>
    </xf>
    <xf numFmtId="0" fontId="28" fillId="10" borderId="129" xfId="0" applyFont="1" applyFill="1" applyBorder="1" applyAlignment="1" applyProtection="1">
      <alignment horizontal="center" vertical="center" wrapText="1"/>
      <protection locked="0" hidden="1"/>
    </xf>
    <xf numFmtId="2" fontId="1" fillId="10" borderId="20" xfId="0" applyNumberFormat="1" applyFont="1" applyFill="1" applyBorder="1" applyAlignment="1" applyProtection="1">
      <alignment horizontal="center" vertical="center" wrapText="1"/>
      <protection locked="0" hidden="1"/>
    </xf>
    <xf numFmtId="0" fontId="4" fillId="10" borderId="29" xfId="0" applyFont="1" applyFill="1" applyBorder="1" applyAlignment="1" applyProtection="1">
      <alignment horizontal="center" vertical="center" wrapText="1"/>
      <protection locked="0" hidden="1"/>
    </xf>
    <xf numFmtId="0" fontId="40" fillId="23" borderId="40" xfId="0" applyFont="1" applyFill="1" applyBorder="1" applyAlignment="1" applyProtection="1">
      <alignment horizontal="center" vertical="center" wrapText="1"/>
      <protection locked="0" hidden="1"/>
    </xf>
    <xf numFmtId="0" fontId="58" fillId="23" borderId="71" xfId="0" applyFont="1" applyFill="1" applyBorder="1" applyAlignment="1" applyProtection="1">
      <alignment horizontal="center" vertical="center" wrapText="1"/>
      <protection locked="0" hidden="1"/>
    </xf>
    <xf numFmtId="0" fontId="1" fillId="23" borderId="90" xfId="0" applyFont="1" applyFill="1" applyBorder="1" applyAlignment="1" applyProtection="1">
      <alignment horizontal="center" vertical="center" wrapText="1"/>
      <protection locked="0" hidden="1"/>
    </xf>
    <xf numFmtId="0" fontId="99" fillId="23" borderId="71" xfId="0" applyFont="1" applyFill="1" applyBorder="1" applyAlignment="1" applyProtection="1">
      <alignment horizontal="center" vertical="center" wrapText="1"/>
      <protection locked="0" hidden="1"/>
    </xf>
    <xf numFmtId="0" fontId="21" fillId="23" borderId="130" xfId="0" applyFont="1" applyFill="1" applyBorder="1" applyAlignment="1" applyProtection="1">
      <alignment horizontal="center" vertical="center" wrapText="1"/>
      <protection locked="0" hidden="1"/>
    </xf>
    <xf numFmtId="0" fontId="99" fillId="23" borderId="75" xfId="0" applyFont="1" applyFill="1" applyBorder="1" applyAlignment="1" applyProtection="1">
      <alignment horizontal="center" vertical="center" wrapText="1"/>
      <protection locked="0" hidden="1"/>
    </xf>
    <xf numFmtId="0" fontId="98" fillId="23" borderId="71" xfId="0" applyFont="1" applyFill="1" applyBorder="1" applyAlignment="1" applyProtection="1">
      <alignment horizontal="center" vertical="center" wrapText="1"/>
      <protection locked="0" hidden="1"/>
    </xf>
    <xf numFmtId="0" fontId="21" fillId="23" borderId="71" xfId="0" applyFont="1" applyFill="1" applyBorder="1" applyAlignment="1" applyProtection="1">
      <alignment horizontal="center" vertical="center" wrapText="1"/>
      <protection locked="0" hidden="1"/>
    </xf>
    <xf numFmtId="0" fontId="28" fillId="23" borderId="129" xfId="0" applyFont="1" applyFill="1" applyBorder="1" applyAlignment="1" applyProtection="1">
      <alignment horizontal="center" vertical="center" wrapText="1"/>
      <protection locked="0" hidden="1"/>
    </xf>
    <xf numFmtId="2" fontId="1" fillId="23" borderId="20" xfId="0" applyNumberFormat="1" applyFont="1" applyFill="1" applyBorder="1" applyAlignment="1" applyProtection="1">
      <alignment horizontal="center" vertical="center" wrapText="1"/>
      <protection locked="0" hidden="1"/>
    </xf>
    <xf numFmtId="0" fontId="4" fillId="23" borderId="29" xfId="0" applyFont="1" applyFill="1" applyBorder="1" applyAlignment="1" applyProtection="1">
      <alignment horizontal="center" vertical="center" wrapText="1"/>
      <protection locked="0" hidden="1"/>
    </xf>
    <xf numFmtId="0" fontId="96" fillId="13" borderId="343" xfId="0" applyFont="1" applyFill="1" applyBorder="1" applyAlignment="1" applyProtection="1">
      <alignment horizontal="center" vertical="center" wrapText="1"/>
      <protection locked="0" hidden="1"/>
    </xf>
    <xf numFmtId="0" fontId="1" fillId="11" borderId="40" xfId="0" applyFont="1" applyFill="1" applyBorder="1" applyAlignment="1" applyProtection="1">
      <alignment horizontal="center" vertical="center" wrapText="1"/>
      <protection locked="0" hidden="1"/>
    </xf>
    <xf numFmtId="0" fontId="66" fillId="11" borderId="71" xfId="0" applyFont="1" applyFill="1" applyBorder="1" applyAlignment="1" applyProtection="1">
      <alignment horizontal="center" vertical="center" wrapText="1"/>
      <protection locked="0" hidden="1"/>
    </xf>
    <xf numFmtId="0" fontId="100" fillId="11" borderId="96" xfId="0" applyFont="1" applyFill="1" applyBorder="1" applyAlignment="1" applyProtection="1">
      <alignment horizontal="center" vertical="center" wrapText="1"/>
      <protection locked="0" hidden="1"/>
    </xf>
    <xf numFmtId="0" fontId="99" fillId="11" borderId="71" xfId="0" applyFont="1" applyFill="1" applyBorder="1" applyAlignment="1" applyProtection="1">
      <alignment horizontal="center" vertical="center" wrapText="1"/>
      <protection locked="0" hidden="1"/>
    </xf>
    <xf numFmtId="0" fontId="21" fillId="11" borderId="130" xfId="0" applyFont="1" applyFill="1" applyBorder="1" applyAlignment="1" applyProtection="1">
      <alignment horizontal="center" vertical="center" wrapText="1"/>
      <protection locked="0" hidden="1"/>
    </xf>
    <xf numFmtId="0" fontId="38" fillId="11" borderId="75" xfId="0" applyFont="1" applyFill="1" applyBorder="1" applyAlignment="1" applyProtection="1">
      <alignment horizontal="center" vertical="center" wrapText="1"/>
      <protection locked="0" hidden="1"/>
    </xf>
    <xf numFmtId="0" fontId="99" fillId="11" borderId="75" xfId="0" applyFont="1" applyFill="1" applyBorder="1" applyAlignment="1" applyProtection="1">
      <alignment horizontal="center" vertical="center" wrapText="1"/>
      <protection locked="0" hidden="1"/>
    </xf>
    <xf numFmtId="0" fontId="100" fillId="11" borderId="71" xfId="0" applyFont="1" applyFill="1" applyBorder="1" applyAlignment="1" applyProtection="1">
      <alignment horizontal="center" vertical="center" wrapText="1"/>
      <protection locked="0" hidden="1"/>
    </xf>
    <xf numFmtId="0" fontId="21" fillId="11" borderId="71" xfId="0" applyFont="1" applyFill="1" applyBorder="1" applyAlignment="1" applyProtection="1">
      <alignment horizontal="center" vertical="center" wrapText="1"/>
      <protection locked="0" hidden="1"/>
    </xf>
    <xf numFmtId="0" fontId="28" fillId="11" borderId="129" xfId="0" applyFont="1" applyFill="1" applyBorder="1" applyAlignment="1" applyProtection="1">
      <alignment horizontal="center" vertical="center" wrapText="1"/>
      <protection locked="0" hidden="1"/>
    </xf>
    <xf numFmtId="2" fontId="1" fillId="11" borderId="20" xfId="0" applyNumberFormat="1" applyFont="1" applyFill="1" applyBorder="1" applyAlignment="1" applyProtection="1">
      <alignment horizontal="center" vertical="center" wrapText="1"/>
      <protection locked="0" hidden="1"/>
    </xf>
    <xf numFmtId="0" fontId="4" fillId="11" borderId="29" xfId="0" applyFont="1" applyFill="1" applyBorder="1" applyAlignment="1" applyProtection="1">
      <alignment horizontal="center" vertical="center" wrapText="1"/>
      <protection locked="0" hidden="1"/>
    </xf>
    <xf numFmtId="0" fontId="1" fillId="17" borderId="40" xfId="0" applyFont="1" applyFill="1" applyBorder="1" applyAlignment="1" applyProtection="1">
      <alignment horizontal="center" vertical="center" wrapText="1"/>
      <protection locked="0" hidden="1"/>
    </xf>
    <xf numFmtId="0" fontId="66" fillId="17" borderId="71" xfId="0" applyFont="1" applyFill="1" applyBorder="1" applyAlignment="1" applyProtection="1">
      <alignment horizontal="center" vertical="center" wrapText="1"/>
      <protection locked="0" hidden="1"/>
    </xf>
    <xf numFmtId="0" fontId="1" fillId="17" borderId="90" xfId="0" applyFont="1" applyFill="1" applyBorder="1" applyAlignment="1" applyProtection="1">
      <alignment horizontal="center" vertical="center" wrapText="1"/>
      <protection locked="0" hidden="1"/>
    </xf>
    <xf numFmtId="0" fontId="100" fillId="17" borderId="96" xfId="0" applyFont="1" applyFill="1" applyBorder="1" applyAlignment="1" applyProtection="1">
      <alignment horizontal="center" vertical="center" wrapText="1"/>
      <protection locked="0" hidden="1"/>
    </xf>
    <xf numFmtId="0" fontId="99" fillId="17" borderId="71" xfId="0" applyFont="1" applyFill="1" applyBorder="1" applyAlignment="1" applyProtection="1">
      <alignment horizontal="center" vertical="center" wrapText="1"/>
      <protection locked="0" hidden="1"/>
    </xf>
    <xf numFmtId="0" fontId="21" fillId="17" borderId="130" xfId="0" applyFont="1" applyFill="1" applyBorder="1" applyAlignment="1" applyProtection="1">
      <alignment horizontal="center" vertical="center" wrapText="1"/>
      <protection locked="0" hidden="1"/>
    </xf>
    <xf numFmtId="0" fontId="38" fillId="17" borderId="75" xfId="0" applyFont="1" applyFill="1" applyBorder="1" applyAlignment="1" applyProtection="1">
      <alignment horizontal="center" vertical="center" wrapText="1"/>
      <protection locked="0" hidden="1"/>
    </xf>
    <xf numFmtId="0" fontId="99" fillId="17" borderId="75" xfId="0" applyFont="1" applyFill="1" applyBorder="1" applyAlignment="1" applyProtection="1">
      <alignment horizontal="center" vertical="center" wrapText="1"/>
      <protection locked="0" hidden="1"/>
    </xf>
    <xf numFmtId="0" fontId="100" fillId="17" borderId="71" xfId="0" applyFont="1" applyFill="1" applyBorder="1" applyAlignment="1" applyProtection="1">
      <alignment horizontal="center" vertical="center" wrapText="1"/>
      <protection locked="0" hidden="1"/>
    </xf>
    <xf numFmtId="0" fontId="21" fillId="17" borderId="71" xfId="0" applyFont="1" applyFill="1" applyBorder="1" applyAlignment="1" applyProtection="1">
      <alignment horizontal="center" vertical="center" wrapText="1"/>
      <protection locked="0" hidden="1"/>
    </xf>
    <xf numFmtId="0" fontId="28" fillId="17" borderId="129" xfId="0" applyFont="1" applyFill="1" applyBorder="1" applyAlignment="1" applyProtection="1">
      <alignment horizontal="center" vertical="center" wrapText="1"/>
      <protection locked="0" hidden="1"/>
    </xf>
    <xf numFmtId="0" fontId="4" fillId="17" borderId="29" xfId="0" applyFont="1" applyFill="1" applyBorder="1" applyAlignment="1" applyProtection="1">
      <alignment horizontal="center" vertical="center" wrapText="1"/>
      <protection locked="0" hidden="1"/>
    </xf>
    <xf numFmtId="0" fontId="1" fillId="21" borderId="40" xfId="0" applyFont="1" applyFill="1" applyBorder="1" applyAlignment="1" applyProtection="1">
      <alignment horizontal="center" vertical="center" wrapText="1"/>
      <protection locked="0" hidden="1"/>
    </xf>
    <xf numFmtId="0" fontId="66" fillId="21" borderId="71" xfId="0" applyFont="1" applyFill="1" applyBorder="1" applyAlignment="1" applyProtection="1">
      <alignment horizontal="center" vertical="center" wrapText="1"/>
      <protection locked="0" hidden="1"/>
    </xf>
    <xf numFmtId="0" fontId="1" fillId="21" borderId="90" xfId="0" applyFont="1" applyFill="1" applyBorder="1" applyAlignment="1" applyProtection="1">
      <alignment horizontal="center" vertical="center" wrapText="1"/>
      <protection locked="0" hidden="1"/>
    </xf>
    <xf numFmtId="0" fontId="100" fillId="21" borderId="96" xfId="0" applyFont="1" applyFill="1" applyBorder="1" applyAlignment="1" applyProtection="1">
      <alignment horizontal="center" vertical="center" wrapText="1"/>
      <protection locked="0" hidden="1"/>
    </xf>
    <xf numFmtId="0" fontId="99" fillId="21" borderId="71" xfId="0" applyFont="1" applyFill="1" applyBorder="1" applyAlignment="1" applyProtection="1">
      <alignment horizontal="center" vertical="center" wrapText="1"/>
      <protection locked="0" hidden="1"/>
    </xf>
    <xf numFmtId="0" fontId="21" fillId="21" borderId="130" xfId="0" applyFont="1" applyFill="1" applyBorder="1" applyAlignment="1" applyProtection="1">
      <alignment horizontal="center" vertical="center" wrapText="1"/>
      <protection locked="0" hidden="1"/>
    </xf>
    <xf numFmtId="0" fontId="38" fillId="21" borderId="75" xfId="0" applyFont="1" applyFill="1" applyBorder="1" applyAlignment="1" applyProtection="1">
      <alignment horizontal="center" vertical="center" wrapText="1"/>
      <protection locked="0" hidden="1"/>
    </xf>
    <xf numFmtId="0" fontId="99" fillId="21" borderId="75" xfId="0" applyFont="1" applyFill="1" applyBorder="1" applyAlignment="1" applyProtection="1">
      <alignment horizontal="center" vertical="center" wrapText="1"/>
      <protection locked="0" hidden="1"/>
    </xf>
    <xf numFmtId="0" fontId="100" fillId="21" borderId="71" xfId="0" applyFont="1" applyFill="1" applyBorder="1" applyAlignment="1" applyProtection="1">
      <alignment horizontal="center" vertical="center" wrapText="1"/>
      <protection locked="0" hidden="1"/>
    </xf>
    <xf numFmtId="0" fontId="21" fillId="21" borderId="71" xfId="0" applyFont="1" applyFill="1" applyBorder="1" applyAlignment="1" applyProtection="1">
      <alignment horizontal="center" vertical="center" wrapText="1"/>
      <protection locked="0" hidden="1"/>
    </xf>
    <xf numFmtId="0" fontId="28" fillId="21" borderId="129" xfId="0" applyFont="1" applyFill="1" applyBorder="1" applyAlignment="1" applyProtection="1">
      <alignment horizontal="center" vertical="center" wrapText="1"/>
      <protection locked="0" hidden="1"/>
    </xf>
    <xf numFmtId="2" fontId="1" fillId="12" borderId="20" xfId="0" applyNumberFormat="1" applyFont="1" applyFill="1" applyBorder="1" applyAlignment="1" applyProtection="1">
      <alignment horizontal="center" vertical="center" wrapText="1"/>
      <protection locked="0" hidden="1"/>
    </xf>
    <xf numFmtId="0" fontId="4" fillId="12" borderId="29" xfId="0" applyFont="1" applyFill="1" applyBorder="1" applyAlignment="1" applyProtection="1">
      <alignment horizontal="center" vertical="center" wrapText="1"/>
      <protection locked="0" hidden="1"/>
    </xf>
    <xf numFmtId="0" fontId="1" fillId="20" borderId="40" xfId="0" applyFont="1" applyFill="1" applyBorder="1" applyAlignment="1" applyProtection="1">
      <alignment horizontal="center" vertical="center" wrapText="1"/>
      <protection locked="0" hidden="1"/>
    </xf>
    <xf numFmtId="0" fontId="66" fillId="20" borderId="71" xfId="0" applyFont="1" applyFill="1" applyBorder="1" applyAlignment="1" applyProtection="1">
      <alignment horizontal="center" vertical="center" wrapText="1"/>
      <protection locked="0" hidden="1"/>
    </xf>
    <xf numFmtId="0" fontId="1" fillId="20" borderId="90" xfId="0" applyFont="1" applyFill="1" applyBorder="1" applyAlignment="1" applyProtection="1">
      <alignment horizontal="center" vertical="center" wrapText="1"/>
      <protection locked="0" hidden="1"/>
    </xf>
    <xf numFmtId="0" fontId="100" fillId="20" borderId="96" xfId="0" applyFont="1" applyFill="1" applyBorder="1" applyAlignment="1" applyProtection="1">
      <alignment horizontal="center" vertical="center" wrapText="1"/>
      <protection locked="0" hidden="1"/>
    </xf>
    <xf numFmtId="0" fontId="99" fillId="20" borderId="71" xfId="0" applyFont="1" applyFill="1" applyBorder="1" applyAlignment="1" applyProtection="1">
      <alignment horizontal="center" vertical="center" wrapText="1"/>
      <protection locked="0" hidden="1"/>
    </xf>
    <xf numFmtId="0" fontId="21" fillId="20" borderId="130" xfId="0" applyFont="1" applyFill="1" applyBorder="1" applyAlignment="1" applyProtection="1">
      <alignment horizontal="center" vertical="center" wrapText="1"/>
      <protection locked="0" hidden="1"/>
    </xf>
    <xf numFmtId="0" fontId="38" fillId="20" borderId="75" xfId="0" applyFont="1" applyFill="1" applyBorder="1" applyAlignment="1" applyProtection="1">
      <alignment horizontal="center" vertical="center" wrapText="1"/>
      <protection locked="0" hidden="1"/>
    </xf>
    <xf numFmtId="0" fontId="99" fillId="20" borderId="75" xfId="0" applyFont="1" applyFill="1" applyBorder="1" applyAlignment="1" applyProtection="1">
      <alignment horizontal="center" vertical="center" wrapText="1"/>
      <protection locked="0" hidden="1"/>
    </xf>
    <xf numFmtId="0" fontId="100" fillId="20" borderId="71" xfId="0" applyFont="1" applyFill="1" applyBorder="1" applyAlignment="1" applyProtection="1">
      <alignment horizontal="center" vertical="center" wrapText="1"/>
      <protection locked="0" hidden="1"/>
    </xf>
    <xf numFmtId="0" fontId="21" fillId="20" borderId="71" xfId="0" applyFont="1" applyFill="1" applyBorder="1" applyAlignment="1" applyProtection="1">
      <alignment horizontal="center" vertical="center" wrapText="1"/>
      <protection locked="0" hidden="1"/>
    </xf>
    <xf numFmtId="0" fontId="28" fillId="20" borderId="129" xfId="0" applyFont="1" applyFill="1" applyBorder="1" applyAlignment="1" applyProtection="1">
      <alignment horizontal="center" vertical="center" wrapText="1"/>
      <protection locked="0" hidden="1"/>
    </xf>
    <xf numFmtId="0" fontId="4" fillId="20" borderId="29" xfId="0" applyFont="1" applyFill="1" applyBorder="1" applyAlignment="1" applyProtection="1">
      <alignment horizontal="center" vertical="center" wrapText="1"/>
      <protection locked="0" hidden="1"/>
    </xf>
    <xf numFmtId="0" fontId="1" fillId="19" borderId="40" xfId="0" applyFont="1" applyFill="1" applyBorder="1" applyAlignment="1" applyProtection="1">
      <alignment horizontal="center" vertical="center" wrapText="1"/>
      <protection locked="0" hidden="1"/>
    </xf>
    <xf numFmtId="0" fontId="66" fillId="19" borderId="71" xfId="0" applyFont="1" applyFill="1" applyBorder="1" applyAlignment="1" applyProtection="1">
      <alignment horizontal="center" vertical="center" wrapText="1"/>
      <protection locked="0" hidden="1"/>
    </xf>
    <xf numFmtId="0" fontId="1" fillId="19" borderId="90" xfId="0" applyFont="1" applyFill="1" applyBorder="1" applyAlignment="1" applyProtection="1">
      <alignment horizontal="center" vertical="center" wrapText="1"/>
      <protection locked="0" hidden="1"/>
    </xf>
    <xf numFmtId="0" fontId="100" fillId="19" borderId="96" xfId="0" applyFont="1" applyFill="1" applyBorder="1" applyAlignment="1" applyProtection="1">
      <alignment horizontal="center" vertical="center" wrapText="1"/>
      <protection locked="0" hidden="1"/>
    </xf>
    <xf numFmtId="0" fontId="99" fillId="19" borderId="71" xfId="0" applyFont="1" applyFill="1" applyBorder="1" applyAlignment="1" applyProtection="1">
      <alignment horizontal="center" vertical="center" wrapText="1"/>
      <protection locked="0" hidden="1"/>
    </xf>
    <xf numFmtId="0" fontId="21" fillId="19" borderId="130" xfId="0" applyFont="1" applyFill="1" applyBorder="1" applyAlignment="1" applyProtection="1">
      <alignment horizontal="center" vertical="center" wrapText="1"/>
      <protection locked="0" hidden="1"/>
    </xf>
    <xf numFmtId="0" fontId="38" fillId="19" borderId="75" xfId="0" applyFont="1" applyFill="1" applyBorder="1" applyAlignment="1" applyProtection="1">
      <alignment horizontal="center" vertical="center" wrapText="1"/>
      <protection locked="0" hidden="1"/>
    </xf>
    <xf numFmtId="0" fontId="99" fillId="19" borderId="75" xfId="0" applyFont="1" applyFill="1" applyBorder="1" applyAlignment="1" applyProtection="1">
      <alignment horizontal="center" vertical="center" wrapText="1"/>
      <protection locked="0" hidden="1"/>
    </xf>
    <xf numFmtId="0" fontId="100" fillId="19" borderId="71" xfId="0" applyFont="1" applyFill="1" applyBorder="1" applyAlignment="1" applyProtection="1">
      <alignment horizontal="center" vertical="center" wrapText="1"/>
      <protection locked="0" hidden="1"/>
    </xf>
    <xf numFmtId="0" fontId="21" fillId="19" borderId="71" xfId="0" applyFont="1" applyFill="1" applyBorder="1" applyAlignment="1" applyProtection="1">
      <alignment horizontal="center" vertical="center" wrapText="1"/>
      <protection locked="0" hidden="1"/>
    </xf>
    <xf numFmtId="0" fontId="28" fillId="19" borderId="129" xfId="0" applyFont="1" applyFill="1" applyBorder="1" applyAlignment="1" applyProtection="1">
      <alignment horizontal="center" vertical="center" wrapText="1"/>
      <protection locked="0" hidden="1"/>
    </xf>
    <xf numFmtId="0" fontId="4" fillId="19" borderId="29" xfId="0" applyFont="1" applyFill="1" applyBorder="1" applyAlignment="1" applyProtection="1">
      <alignment horizontal="center" vertical="center" wrapText="1"/>
      <protection locked="0" hidden="1"/>
    </xf>
    <xf numFmtId="0" fontId="1" fillId="9" borderId="40" xfId="0" applyFont="1" applyFill="1" applyBorder="1" applyAlignment="1" applyProtection="1">
      <alignment horizontal="center" vertical="center" wrapText="1"/>
      <protection locked="0" hidden="1"/>
    </xf>
    <xf numFmtId="0" fontId="66" fillId="9" borderId="71" xfId="0" applyFont="1" applyFill="1" applyBorder="1" applyAlignment="1" applyProtection="1">
      <alignment horizontal="center" vertical="center" wrapText="1"/>
      <protection locked="0" hidden="1"/>
    </xf>
    <xf numFmtId="0" fontId="1" fillId="9" borderId="90" xfId="0" applyFont="1" applyFill="1" applyBorder="1" applyAlignment="1" applyProtection="1">
      <alignment horizontal="center" vertical="center" wrapText="1"/>
      <protection locked="0" hidden="1"/>
    </xf>
    <xf numFmtId="0" fontId="100" fillId="9" borderId="96" xfId="0" applyFont="1" applyFill="1" applyBorder="1" applyAlignment="1" applyProtection="1">
      <alignment horizontal="center" vertical="center" wrapText="1"/>
      <protection locked="0" hidden="1"/>
    </xf>
    <xf numFmtId="0" fontId="99" fillId="9" borderId="71" xfId="0" applyFont="1" applyFill="1" applyBorder="1" applyAlignment="1" applyProtection="1">
      <alignment horizontal="center" vertical="center" wrapText="1"/>
      <protection locked="0" hidden="1"/>
    </xf>
    <xf numFmtId="0" fontId="21" fillId="9" borderId="130" xfId="0" applyFont="1" applyFill="1" applyBorder="1" applyAlignment="1" applyProtection="1">
      <alignment horizontal="center" vertical="center" wrapText="1"/>
      <protection locked="0" hidden="1"/>
    </xf>
    <xf numFmtId="0" fontId="38" fillId="9" borderId="75" xfId="0" applyFont="1" applyFill="1" applyBorder="1" applyAlignment="1" applyProtection="1">
      <alignment horizontal="center" vertical="center" wrapText="1"/>
      <protection locked="0" hidden="1"/>
    </xf>
    <xf numFmtId="0" fontId="99" fillId="9" borderId="75" xfId="0" applyFont="1" applyFill="1" applyBorder="1" applyAlignment="1" applyProtection="1">
      <alignment horizontal="center" vertical="center" wrapText="1"/>
      <protection locked="0" hidden="1"/>
    </xf>
    <xf numFmtId="0" fontId="100" fillId="9" borderId="71" xfId="0" applyFont="1" applyFill="1" applyBorder="1" applyAlignment="1" applyProtection="1">
      <alignment horizontal="center" vertical="center" wrapText="1"/>
      <protection locked="0" hidden="1"/>
    </xf>
    <xf numFmtId="0" fontId="21" fillId="9" borderId="71" xfId="0" applyFont="1" applyFill="1" applyBorder="1" applyAlignment="1" applyProtection="1">
      <alignment horizontal="center" vertical="center" wrapText="1"/>
      <protection locked="0" hidden="1"/>
    </xf>
    <xf numFmtId="0" fontId="28" fillId="9" borderId="129" xfId="0" applyFont="1" applyFill="1" applyBorder="1" applyAlignment="1" applyProtection="1">
      <alignment horizontal="center" vertical="center" wrapText="1"/>
      <protection locked="0" hidden="1"/>
    </xf>
    <xf numFmtId="2" fontId="1" fillId="9" borderId="20" xfId="0" applyNumberFormat="1" applyFont="1" applyFill="1" applyBorder="1" applyAlignment="1" applyProtection="1">
      <alignment horizontal="center" vertical="center" wrapText="1"/>
      <protection locked="0" hidden="1"/>
    </xf>
    <xf numFmtId="0" fontId="4" fillId="9" borderId="157" xfId="0" applyFont="1" applyFill="1" applyBorder="1" applyAlignment="1" applyProtection="1">
      <alignment horizontal="center" vertical="center" wrapText="1"/>
      <protection locked="0" hidden="1"/>
    </xf>
    <xf numFmtId="0" fontId="40" fillId="2" borderId="40" xfId="0" applyFont="1" applyFill="1" applyBorder="1" applyAlignment="1" applyProtection="1">
      <alignment horizontal="center" vertical="center" wrapText="1"/>
      <protection locked="0" hidden="1"/>
    </xf>
    <xf numFmtId="0" fontId="58" fillId="2" borderId="71" xfId="0" applyFont="1" applyFill="1" applyBorder="1" applyAlignment="1" applyProtection="1">
      <alignment horizontal="center" vertical="center" wrapText="1"/>
      <protection locked="0" hidden="1"/>
    </xf>
    <xf numFmtId="0" fontId="1" fillId="2" borderId="90" xfId="0" applyFont="1" applyFill="1" applyBorder="1" applyAlignment="1" applyProtection="1">
      <alignment horizontal="center" vertical="center" wrapText="1"/>
      <protection locked="0" hidden="1"/>
    </xf>
    <xf numFmtId="0" fontId="99" fillId="2" borderId="71" xfId="0" applyFont="1" applyFill="1" applyBorder="1" applyAlignment="1" applyProtection="1">
      <alignment horizontal="center" vertical="center" wrapText="1"/>
      <protection locked="0" hidden="1"/>
    </xf>
    <xf numFmtId="0" fontId="21" fillId="2" borderId="130" xfId="0" applyFont="1" applyFill="1" applyBorder="1" applyAlignment="1" applyProtection="1">
      <alignment horizontal="center" vertical="center" wrapText="1"/>
      <protection locked="0" hidden="1"/>
    </xf>
    <xf numFmtId="0" fontId="99" fillId="2" borderId="75" xfId="0" applyFont="1" applyFill="1" applyBorder="1" applyAlignment="1" applyProtection="1">
      <alignment horizontal="center" vertical="center" wrapText="1"/>
      <protection locked="0" hidden="1"/>
    </xf>
    <xf numFmtId="0" fontId="98" fillId="2" borderId="71" xfId="0" applyFont="1" applyFill="1" applyBorder="1" applyAlignment="1" applyProtection="1">
      <alignment horizontal="center" vertical="center" wrapText="1"/>
      <protection locked="0" hidden="1"/>
    </xf>
    <xf numFmtId="0" fontId="21" fillId="2" borderId="71" xfId="0" applyFont="1" applyFill="1" applyBorder="1" applyAlignment="1" applyProtection="1">
      <alignment horizontal="center" vertical="center" wrapText="1"/>
      <protection locked="0" hidden="1"/>
    </xf>
    <xf numFmtId="0" fontId="28" fillId="2" borderId="129" xfId="0" applyFont="1" applyFill="1" applyBorder="1" applyAlignment="1" applyProtection="1">
      <alignment horizontal="center" vertical="center" wrapText="1"/>
      <protection locked="0" hidden="1"/>
    </xf>
    <xf numFmtId="2" fontId="1" fillId="2" borderId="20" xfId="0" applyNumberFormat="1" applyFont="1" applyFill="1" applyBorder="1" applyAlignment="1" applyProtection="1">
      <alignment horizontal="center" vertical="center" wrapText="1"/>
      <protection locked="0" hidden="1"/>
    </xf>
    <xf numFmtId="0" fontId="4" fillId="2" borderId="157" xfId="0" applyFont="1" applyFill="1" applyBorder="1" applyAlignment="1" applyProtection="1">
      <alignment horizontal="center" vertical="center" wrapText="1"/>
      <protection locked="0" hidden="1"/>
    </xf>
    <xf numFmtId="0" fontId="40" fillId="22" borderId="40" xfId="0" applyFont="1" applyFill="1" applyBorder="1" applyAlignment="1" applyProtection="1">
      <alignment horizontal="center" vertical="center" wrapText="1"/>
      <protection locked="0" hidden="1"/>
    </xf>
    <xf numFmtId="0" fontId="58" fillId="22" borderId="71" xfId="0" applyFont="1" applyFill="1" applyBorder="1" applyAlignment="1" applyProtection="1">
      <alignment horizontal="center" vertical="center" wrapText="1"/>
      <protection locked="0" hidden="1"/>
    </xf>
    <xf numFmtId="0" fontId="1" fillId="22" borderId="90" xfId="0" applyFont="1" applyFill="1" applyBorder="1" applyAlignment="1" applyProtection="1">
      <alignment horizontal="center" vertical="center" wrapText="1"/>
      <protection locked="0" hidden="1"/>
    </xf>
    <xf numFmtId="0" fontId="99" fillId="22" borderId="71" xfId="0" applyFont="1" applyFill="1" applyBorder="1" applyAlignment="1" applyProtection="1">
      <alignment horizontal="center" vertical="center" wrapText="1"/>
      <protection locked="0" hidden="1"/>
    </xf>
    <xf numFmtId="0" fontId="21" fillId="22" borderId="130" xfId="0" applyFont="1" applyFill="1" applyBorder="1" applyAlignment="1" applyProtection="1">
      <alignment horizontal="center" vertical="center" wrapText="1"/>
      <protection locked="0" hidden="1"/>
    </xf>
    <xf numFmtId="0" fontId="99" fillId="22" borderId="75" xfId="0" applyFont="1" applyFill="1" applyBorder="1" applyAlignment="1" applyProtection="1">
      <alignment horizontal="center" vertical="center" wrapText="1"/>
      <protection locked="0" hidden="1"/>
    </xf>
    <xf numFmtId="0" fontId="98" fillId="22" borderId="71" xfId="0" applyFont="1" applyFill="1" applyBorder="1" applyAlignment="1" applyProtection="1">
      <alignment horizontal="center" vertical="center" wrapText="1"/>
      <protection locked="0" hidden="1"/>
    </xf>
    <xf numFmtId="0" fontId="21" fillId="22" borderId="71" xfId="0" applyFont="1" applyFill="1" applyBorder="1" applyAlignment="1" applyProtection="1">
      <alignment horizontal="center" vertical="center" wrapText="1"/>
      <protection locked="0" hidden="1"/>
    </xf>
    <xf numFmtId="0" fontId="28" fillId="22" borderId="129" xfId="0" applyFont="1" applyFill="1" applyBorder="1" applyAlignment="1" applyProtection="1">
      <alignment horizontal="center" vertical="center" wrapText="1"/>
      <protection locked="0" hidden="1"/>
    </xf>
    <xf numFmtId="2" fontId="1" fillId="18" borderId="20" xfId="0" applyNumberFormat="1" applyFont="1" applyFill="1" applyBorder="1" applyAlignment="1" applyProtection="1">
      <alignment horizontal="center" vertical="center" wrapText="1"/>
      <protection locked="0" hidden="1"/>
    </xf>
    <xf numFmtId="0" fontId="4" fillId="18" borderId="157" xfId="0" applyFont="1" applyFill="1" applyBorder="1" applyAlignment="1" applyProtection="1">
      <alignment horizontal="center" vertical="center" wrapText="1"/>
      <protection locked="0" hidden="1"/>
    </xf>
    <xf numFmtId="0" fontId="1" fillId="14" borderId="40" xfId="0" applyFont="1" applyFill="1" applyBorder="1" applyAlignment="1" applyProtection="1">
      <alignment horizontal="center" vertical="center" wrapText="1"/>
      <protection locked="0" hidden="1"/>
    </xf>
    <xf numFmtId="0" fontId="1" fillId="14" borderId="20" xfId="0" applyFont="1" applyFill="1" applyBorder="1" applyAlignment="1" applyProtection="1">
      <alignment horizontal="center" vertical="center" wrapText="1"/>
      <protection locked="0" hidden="1"/>
    </xf>
    <xf numFmtId="0" fontId="1" fillId="14" borderId="99" xfId="0" applyFont="1" applyFill="1" applyBorder="1" applyAlignment="1" applyProtection="1">
      <alignment horizontal="center" vertical="center" wrapText="1"/>
      <protection locked="0" hidden="1"/>
    </xf>
    <xf numFmtId="0" fontId="28" fillId="14" borderId="71" xfId="0" applyFont="1" applyFill="1" applyBorder="1" applyAlignment="1" applyProtection="1">
      <alignment horizontal="center" vertical="center" wrapText="1"/>
      <protection locked="0" hidden="1"/>
    </xf>
    <xf numFmtId="2" fontId="1" fillId="14" borderId="71" xfId="0" applyNumberFormat="1" applyFont="1" applyFill="1" applyBorder="1" applyAlignment="1" applyProtection="1">
      <alignment horizontal="center" vertical="center" wrapText="1"/>
      <protection locked="0" hidden="1"/>
    </xf>
    <xf numFmtId="0" fontId="4" fillId="14" borderId="115" xfId="0" applyFont="1" applyFill="1" applyBorder="1" applyAlignment="1" applyProtection="1">
      <alignment horizontal="center" vertical="center" wrapText="1"/>
      <protection locked="0" hidden="1"/>
    </xf>
    <xf numFmtId="0" fontId="1" fillId="12" borderId="106" xfId="0" applyFont="1" applyFill="1" applyBorder="1" applyAlignment="1" applyProtection="1">
      <alignment horizontal="center" vertical="center" wrapText="1"/>
      <protection locked="0" hidden="1"/>
    </xf>
    <xf numFmtId="2" fontId="1" fillId="12" borderId="99" xfId="0" applyNumberFormat="1" applyFont="1" applyFill="1" applyBorder="1" applyAlignment="1" applyProtection="1">
      <alignment horizontal="center" vertical="center" wrapText="1"/>
      <protection locked="0" hidden="1"/>
    </xf>
    <xf numFmtId="0" fontId="4" fillId="9" borderId="40" xfId="0" applyFont="1" applyFill="1" applyBorder="1" applyAlignment="1" applyProtection="1">
      <alignment horizontal="center" vertical="center" wrapText="1"/>
      <protection locked="0" hidden="1"/>
    </xf>
    <xf numFmtId="0" fontId="1" fillId="9" borderId="18" xfId="0" applyFont="1" applyFill="1" applyBorder="1" applyAlignment="1" applyProtection="1">
      <alignment horizontal="center" vertical="center" wrapText="1"/>
      <protection locked="0" hidden="1"/>
    </xf>
    <xf numFmtId="2" fontId="1" fillId="9" borderId="99" xfId="0" applyNumberFormat="1" applyFont="1" applyFill="1" applyBorder="1" applyAlignment="1" applyProtection="1">
      <alignment horizontal="center" vertical="center" wrapText="1"/>
      <protection locked="0" hidden="1"/>
    </xf>
    <xf numFmtId="0" fontId="144" fillId="9" borderId="71" xfId="0" applyFont="1" applyFill="1" applyBorder="1" applyAlignment="1" applyProtection="1">
      <alignment horizontal="center" vertical="center" wrapText="1"/>
      <protection locked="0" hidden="1"/>
    </xf>
    <xf numFmtId="0" fontId="19" fillId="9" borderId="71" xfId="0" applyFont="1" applyFill="1" applyBorder="1" applyAlignment="1" applyProtection="1">
      <alignment horizontal="center" vertical="center" wrapText="1"/>
      <protection locked="0" hidden="1"/>
    </xf>
    <xf numFmtId="165" fontId="1" fillId="9" borderId="106" xfId="0" applyNumberFormat="1" applyFont="1" applyFill="1" applyBorder="1" applyAlignment="1" applyProtection="1">
      <alignment horizontal="center" vertical="center" wrapText="1"/>
      <protection locked="0" hidden="1"/>
    </xf>
    <xf numFmtId="0" fontId="1" fillId="9" borderId="102" xfId="0" applyFont="1" applyFill="1" applyBorder="1" applyAlignment="1" applyProtection="1">
      <alignment horizontal="center" vertical="center" wrapText="1"/>
      <protection locked="0" hidden="1"/>
    </xf>
    <xf numFmtId="0" fontId="46" fillId="9" borderId="83" xfId="0" applyFont="1" applyFill="1" applyBorder="1" applyAlignment="1" applyProtection="1">
      <alignment horizontal="center" vertical="center" wrapText="1"/>
      <protection locked="0" hidden="1"/>
    </xf>
    <xf numFmtId="0" fontId="66" fillId="9" borderId="126" xfId="0" applyFont="1" applyFill="1" applyBorder="1" applyAlignment="1" applyProtection="1">
      <alignment horizontal="center" vertical="center" wrapText="1"/>
      <protection locked="0" hidden="1"/>
    </xf>
    <xf numFmtId="0" fontId="66" fillId="9" borderId="117" xfId="0" applyFont="1" applyFill="1" applyBorder="1" applyAlignment="1" applyProtection="1">
      <alignment horizontal="center" vertical="center" wrapText="1"/>
      <protection locked="0" hidden="1"/>
    </xf>
    <xf numFmtId="0" fontId="66" fillId="9" borderId="138" xfId="0" applyFont="1" applyFill="1" applyBorder="1" applyAlignment="1" applyProtection="1">
      <alignment horizontal="center" vertical="center" wrapText="1"/>
      <protection locked="0" hidden="1"/>
    </xf>
    <xf numFmtId="0" fontId="66" fillId="9" borderId="331" xfId="0" applyFont="1" applyFill="1" applyBorder="1" applyAlignment="1" applyProtection="1">
      <alignment horizontal="center" vertical="center" wrapText="1"/>
      <protection locked="0" hidden="1"/>
    </xf>
    <xf numFmtId="0" fontId="4" fillId="9" borderId="18" xfId="0" applyFont="1" applyFill="1" applyBorder="1" applyAlignment="1" applyProtection="1">
      <alignment horizontal="center" vertical="center" wrapText="1"/>
      <protection locked="0" hidden="1"/>
    </xf>
    <xf numFmtId="0" fontId="1" fillId="14" borderId="28" xfId="0" applyFont="1" applyFill="1" applyBorder="1" applyAlignment="1" applyProtection="1">
      <alignment horizontal="center" vertical="center" wrapText="1"/>
      <protection locked="0" hidden="1"/>
    </xf>
    <xf numFmtId="0" fontId="1" fillId="14" borderId="18" xfId="0" applyFont="1" applyFill="1" applyBorder="1" applyAlignment="1" applyProtection="1">
      <alignment horizontal="center" vertical="center" wrapText="1"/>
      <protection locked="0" hidden="1"/>
    </xf>
    <xf numFmtId="0" fontId="1" fillId="12" borderId="104"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2" fontId="1" fillId="12" borderId="25" xfId="0" applyNumberFormat="1" applyFont="1" applyFill="1" applyBorder="1" applyAlignment="1" applyProtection="1">
      <alignment horizontal="center" vertical="center" wrapText="1"/>
      <protection locked="0" hidden="1"/>
    </xf>
    <xf numFmtId="0" fontId="1" fillId="9" borderId="45" xfId="0" applyFont="1" applyFill="1" applyBorder="1" applyAlignment="1" applyProtection="1">
      <alignment horizontal="center" vertical="center" wrapText="1"/>
      <protection locked="0" hidden="1"/>
    </xf>
    <xf numFmtId="0" fontId="66" fillId="9" borderId="139" xfId="0" applyFont="1" applyFill="1" applyBorder="1" applyAlignment="1" applyProtection="1">
      <alignment horizontal="center" vertical="center" wrapText="1"/>
      <protection locked="0" hidden="1"/>
    </xf>
    <xf numFmtId="0" fontId="66" fillId="9" borderId="140" xfId="0" applyFont="1" applyFill="1" applyBorder="1" applyAlignment="1" applyProtection="1">
      <alignment horizontal="center" vertical="center" wrapText="1"/>
      <protection locked="0" hidden="1"/>
    </xf>
    <xf numFmtId="0" fontId="66" fillId="9" borderId="141" xfId="0" applyFont="1" applyFill="1" applyBorder="1" applyAlignment="1" applyProtection="1">
      <alignment horizontal="center" vertical="center" wrapText="1"/>
      <protection locked="0" hidden="1"/>
    </xf>
    <xf numFmtId="0" fontId="89" fillId="16" borderId="37" xfId="0" applyFont="1" applyFill="1" applyBorder="1" applyAlignment="1" applyProtection="1">
      <protection locked="0"/>
    </xf>
    <xf numFmtId="0" fontId="89" fillId="16" borderId="38" xfId="0" applyFont="1" applyFill="1" applyBorder="1" applyAlignment="1" applyProtection="1">
      <protection locked="0"/>
    </xf>
    <xf numFmtId="0" fontId="58" fillId="16" borderId="343" xfId="0" applyFont="1" applyFill="1" applyBorder="1" applyAlignment="1" applyProtection="1">
      <alignment horizontal="center" vertical="center"/>
      <protection locked="0"/>
    </xf>
    <xf numFmtId="0" fontId="58" fillId="16" borderId="107" xfId="0" applyFont="1" applyFill="1" applyBorder="1" applyAlignment="1" applyProtection="1">
      <alignment horizontal="center" vertical="center" wrapText="1"/>
      <protection locked="0"/>
    </xf>
    <xf numFmtId="0" fontId="19" fillId="16" borderId="52" xfId="0" applyFont="1" applyFill="1" applyBorder="1" applyAlignment="1" applyProtection="1">
      <alignment horizontal="center" textRotation="90" wrapText="1"/>
      <protection locked="0"/>
    </xf>
    <xf numFmtId="0" fontId="74" fillId="16" borderId="188" xfId="0" applyFont="1" applyFill="1" applyBorder="1" applyAlignment="1" applyProtection="1">
      <alignment vertical="center"/>
      <protection locked="0"/>
    </xf>
    <xf numFmtId="0" fontId="52" fillId="16" borderId="266" xfId="0" applyFont="1" applyFill="1" applyBorder="1" applyAlignment="1" applyProtection="1">
      <alignment horizontal="left" vertical="center"/>
      <protection locked="0"/>
    </xf>
    <xf numFmtId="0" fontId="74" fillId="16" borderId="3" xfId="0" applyFont="1" applyFill="1" applyBorder="1" applyAlignment="1" applyProtection="1">
      <alignment horizontal="right" vertical="center"/>
      <protection locked="0"/>
    </xf>
    <xf numFmtId="0" fontId="146" fillId="16" borderId="148" xfId="0" applyFont="1" applyFill="1" applyBorder="1" applyAlignment="1" applyProtection="1">
      <alignment horizontal="center" vertical="center" wrapText="1"/>
      <protection locked="0"/>
    </xf>
    <xf numFmtId="0" fontId="146" fillId="16" borderId="130" xfId="0" applyFont="1" applyFill="1" applyBorder="1" applyAlignment="1" applyProtection="1">
      <alignment horizontal="center" vertical="center" wrapText="1"/>
      <protection locked="0"/>
    </xf>
    <xf numFmtId="0" fontId="99" fillId="16" borderId="29" xfId="0" applyFont="1" applyFill="1" applyBorder="1" applyAlignment="1" applyProtection="1">
      <alignment horizontal="center" vertical="center" wrapText="1"/>
      <protection locked="0"/>
    </xf>
    <xf numFmtId="0" fontId="99" fillId="16" borderId="0" xfId="0" applyFont="1" applyFill="1" applyBorder="1" applyAlignment="1" applyProtection="1">
      <alignment horizontal="center" vertical="center" wrapText="1"/>
      <protection locked="0"/>
    </xf>
    <xf numFmtId="0" fontId="109" fillId="16" borderId="29" xfId="0" applyFont="1" applyFill="1" applyBorder="1" applyAlignment="1" applyProtection="1">
      <alignment horizontal="center" vertical="center" wrapText="1"/>
      <protection locked="0"/>
    </xf>
    <xf numFmtId="0" fontId="114" fillId="16" borderId="148" xfId="0" applyFont="1" applyFill="1" applyBorder="1" applyAlignment="1" applyProtection="1">
      <alignment horizontal="center" vertical="center" wrapText="1"/>
      <protection locked="0"/>
    </xf>
    <xf numFmtId="0" fontId="114" fillId="16" borderId="130" xfId="0" applyFont="1" applyFill="1" applyBorder="1" applyAlignment="1" applyProtection="1">
      <alignment horizontal="center" vertical="center" wrapText="1"/>
      <protection locked="0"/>
    </xf>
    <xf numFmtId="0" fontId="108" fillId="16" borderId="195" xfId="0" applyFont="1" applyFill="1" applyBorder="1" applyAlignment="1" applyProtection="1">
      <alignment horizontal="center" vertical="center" wrapText="1"/>
      <protection locked="0"/>
    </xf>
    <xf numFmtId="0" fontId="95" fillId="16" borderId="34" xfId="0" applyFont="1" applyFill="1" applyBorder="1" applyAlignment="1" applyProtection="1">
      <alignment horizontal="center" vertical="center" textRotation="90" wrapText="1"/>
      <protection locked="0"/>
    </xf>
    <xf numFmtId="0" fontId="1" fillId="16" borderId="223" xfId="0" applyFont="1" applyFill="1" applyBorder="1" applyAlignment="1" applyProtection="1">
      <alignment horizontal="center" vertical="center" textRotation="90" wrapText="1"/>
      <protection locked="0"/>
    </xf>
    <xf numFmtId="0" fontId="1" fillId="16" borderId="224" xfId="0" applyFont="1" applyFill="1" applyBorder="1" applyAlignment="1" applyProtection="1">
      <alignment horizontal="center" vertical="center" textRotation="90" wrapText="1"/>
      <protection locked="0"/>
    </xf>
    <xf numFmtId="0" fontId="1" fillId="16" borderId="341" xfId="0" applyFont="1" applyFill="1" applyBorder="1" applyAlignment="1" applyProtection="1">
      <alignment horizontal="center" vertical="center" textRotation="90" wrapText="1"/>
      <protection locked="0"/>
    </xf>
    <xf numFmtId="0" fontId="146" fillId="16" borderId="233" xfId="0" applyFont="1" applyFill="1" applyBorder="1" applyAlignment="1" applyProtection="1">
      <alignment horizontal="center" vertical="center" textRotation="90" wrapText="1"/>
      <protection locked="0"/>
    </xf>
    <xf numFmtId="0" fontId="146" fillId="16" borderId="109" xfId="0" applyFont="1" applyFill="1" applyBorder="1" applyAlignment="1" applyProtection="1">
      <alignment horizontal="center" vertical="center" textRotation="90" wrapText="1"/>
      <protection locked="0"/>
    </xf>
    <xf numFmtId="0" fontId="99" fillId="16" borderId="0" xfId="0" applyFont="1" applyFill="1" applyBorder="1" applyAlignment="1" applyProtection="1">
      <alignment horizontal="center" vertical="center" textRotation="90" wrapText="1"/>
      <protection locked="0"/>
    </xf>
    <xf numFmtId="0" fontId="113" fillId="16" borderId="109" xfId="0" applyFont="1" applyFill="1" applyBorder="1" applyAlignment="1" applyProtection="1">
      <alignment horizontal="center" vertical="center" textRotation="90" wrapText="1"/>
      <protection locked="0"/>
    </xf>
    <xf numFmtId="0" fontId="19" fillId="16" borderId="223" xfId="0" applyFont="1" applyFill="1" applyBorder="1" applyAlignment="1" applyProtection="1">
      <alignment horizontal="center" vertical="center" textRotation="90" wrapText="1"/>
      <protection locked="0"/>
    </xf>
    <xf numFmtId="0" fontId="19" fillId="16" borderId="224" xfId="0" applyFont="1" applyFill="1" applyBorder="1" applyAlignment="1" applyProtection="1">
      <alignment horizontal="center" vertical="center" textRotation="90" wrapText="1"/>
      <protection locked="0"/>
    </xf>
    <xf numFmtId="0" fontId="19" fillId="16" borderId="341" xfId="0" applyFont="1" applyFill="1" applyBorder="1" applyAlignment="1" applyProtection="1">
      <alignment horizontal="center" vertical="center" textRotation="90" wrapText="1"/>
      <protection locked="0"/>
    </xf>
    <xf numFmtId="0" fontId="75" fillId="16" borderId="109" xfId="0" applyFont="1" applyFill="1" applyBorder="1" applyAlignment="1" applyProtection="1">
      <alignment horizontal="center" vertical="center" textRotation="90" wrapText="1"/>
      <protection locked="0"/>
    </xf>
    <xf numFmtId="0" fontId="67" fillId="16" borderId="223" xfId="0" applyFont="1" applyFill="1" applyBorder="1" applyAlignment="1" applyProtection="1">
      <alignment horizontal="center" vertical="center" textRotation="90" wrapText="1"/>
      <protection locked="0"/>
    </xf>
    <xf numFmtId="0" fontId="67" fillId="16" borderId="224" xfId="0" applyFont="1" applyFill="1" applyBorder="1" applyAlignment="1" applyProtection="1">
      <alignment horizontal="center" vertical="center" textRotation="90" wrapText="1"/>
      <protection locked="0"/>
    </xf>
    <xf numFmtId="0" fontId="67" fillId="16" borderId="341" xfId="0" applyFont="1" applyFill="1" applyBorder="1" applyAlignment="1" applyProtection="1">
      <alignment horizontal="center" vertical="center" textRotation="90" wrapText="1"/>
      <protection locked="0"/>
    </xf>
    <xf numFmtId="0" fontId="19" fillId="16" borderId="233" xfId="0" applyFont="1" applyFill="1" applyBorder="1" applyAlignment="1" applyProtection="1">
      <alignment horizontal="center" vertical="center" textRotation="90" wrapText="1"/>
      <protection locked="0"/>
    </xf>
    <xf numFmtId="0" fontId="19" fillId="16" borderId="34" xfId="0" applyFont="1" applyFill="1" applyBorder="1" applyAlignment="1" applyProtection="1">
      <alignment horizontal="center" vertical="center" textRotation="90" wrapText="1"/>
      <protection locked="0"/>
    </xf>
    <xf numFmtId="0" fontId="38" fillId="16" borderId="72" xfId="0" applyFont="1" applyFill="1" applyBorder="1" applyAlignment="1" applyProtection="1">
      <alignment horizontal="center" vertical="center" wrapText="1"/>
      <protection locked="0"/>
    </xf>
    <xf numFmtId="0" fontId="70" fillId="16" borderId="33" xfId="0" applyFont="1" applyFill="1" applyBorder="1" applyAlignment="1" applyProtection="1">
      <alignment horizontal="center" vertical="center" wrapText="1"/>
      <protection locked="0"/>
    </xf>
    <xf numFmtId="0" fontId="99" fillId="16" borderId="3" xfId="0" applyFont="1" applyFill="1" applyBorder="1" applyAlignment="1" applyProtection="1">
      <alignment horizontal="center" vertical="center" textRotation="90" wrapText="1"/>
      <protection locked="0"/>
    </xf>
    <xf numFmtId="0" fontId="113" fillId="16" borderId="33" xfId="0" applyFont="1" applyFill="1" applyBorder="1" applyAlignment="1" applyProtection="1">
      <alignment horizontal="center" vertical="center" wrapText="1"/>
      <protection locked="0"/>
    </xf>
    <xf numFmtId="0" fontId="38" fillId="16" borderId="261" xfId="0" applyFont="1" applyFill="1" applyBorder="1" applyAlignment="1" applyProtection="1">
      <alignment horizontal="center" vertical="center" wrapText="1"/>
      <protection locked="0"/>
    </xf>
    <xf numFmtId="0" fontId="75" fillId="16" borderId="33" xfId="0" applyFont="1" applyFill="1" applyBorder="1" applyAlignment="1" applyProtection="1">
      <alignment horizontal="center" vertical="center" wrapText="1"/>
      <protection locked="0"/>
    </xf>
    <xf numFmtId="0" fontId="90" fillId="16" borderId="261" xfId="0" applyFont="1" applyFill="1" applyBorder="1" applyAlignment="1" applyProtection="1">
      <alignment horizontal="center" vertical="center" wrapText="1"/>
      <protection locked="0"/>
    </xf>
    <xf numFmtId="0" fontId="114" fillId="16" borderId="33" xfId="0" applyFont="1" applyFill="1" applyBorder="1" applyAlignment="1" applyProtection="1">
      <alignment horizontal="center" vertical="center" wrapText="1"/>
      <protection locked="0"/>
    </xf>
    <xf numFmtId="0" fontId="75" fillId="16" borderId="72" xfId="0" applyFont="1" applyFill="1" applyBorder="1" applyAlignment="1" applyProtection="1">
      <alignment horizontal="center" vertical="center" wrapText="1"/>
      <protection locked="0"/>
    </xf>
    <xf numFmtId="0" fontId="68" fillId="16" borderId="33" xfId="0" applyFont="1" applyFill="1" applyBorder="1" applyAlignment="1" applyProtection="1">
      <alignment horizontal="center" vertical="center" wrapText="1"/>
      <protection locked="0"/>
    </xf>
    <xf numFmtId="0" fontId="67" fillId="16" borderId="192" xfId="0" applyFont="1" applyFill="1" applyBorder="1" applyAlignment="1" applyProtection="1">
      <alignment horizontal="center" vertical="center" wrapText="1"/>
      <protection locked="0"/>
    </xf>
    <xf numFmtId="0" fontId="76" fillId="16" borderId="97" xfId="0" applyFont="1" applyFill="1" applyBorder="1" applyAlignment="1" applyProtection="1">
      <alignment horizontal="center" vertical="center" wrapText="1"/>
      <protection locked="0"/>
    </xf>
    <xf numFmtId="0" fontId="19" fillId="16" borderId="53" xfId="0" applyFont="1" applyFill="1" applyBorder="1" applyAlignment="1" applyProtection="1">
      <alignment horizontal="center" vertical="center" textRotation="90" wrapText="1"/>
      <protection locked="0"/>
    </xf>
    <xf numFmtId="0" fontId="4" fillId="16" borderId="167" xfId="0" applyFont="1" applyFill="1" applyBorder="1" applyAlignment="1" applyProtection="1">
      <alignment horizontal="center" vertical="center" wrapText="1"/>
      <protection locked="0"/>
    </xf>
    <xf numFmtId="0" fontId="4" fillId="16" borderId="20" xfId="0" applyFont="1" applyFill="1" applyBorder="1" applyAlignment="1" applyProtection="1">
      <alignment horizontal="center" vertical="center" wrapText="1"/>
      <protection locked="0"/>
    </xf>
    <xf numFmtId="0" fontId="1" fillId="16" borderId="167" xfId="0" applyFont="1" applyFill="1" applyBorder="1" applyAlignment="1" applyProtection="1">
      <alignment horizontal="center" vertical="center" wrapText="1"/>
      <protection locked="0"/>
    </xf>
    <xf numFmtId="0" fontId="1" fillId="16" borderId="20" xfId="0" applyFont="1" applyFill="1" applyBorder="1" applyAlignment="1" applyProtection="1">
      <alignment horizontal="center" vertical="center" wrapText="1"/>
      <protection locked="0"/>
    </xf>
    <xf numFmtId="0" fontId="38" fillId="16" borderId="20" xfId="0" applyFont="1" applyFill="1" applyBorder="1" applyAlignment="1" applyProtection="1">
      <alignment horizontal="center" vertical="center" wrapText="1"/>
      <protection locked="0"/>
    </xf>
    <xf numFmtId="0" fontId="146" fillId="16" borderId="20" xfId="0" applyFont="1" applyFill="1" applyBorder="1" applyAlignment="1" applyProtection="1">
      <alignment horizontal="center" vertical="center" wrapText="1"/>
      <protection locked="0"/>
    </xf>
    <xf numFmtId="0" fontId="70" fillId="16" borderId="20" xfId="0" applyFont="1" applyFill="1" applyBorder="1" applyAlignment="1" applyProtection="1">
      <alignment horizontal="center" vertical="center" wrapText="1"/>
      <protection locked="0"/>
    </xf>
    <xf numFmtId="0" fontId="147" fillId="16" borderId="43" xfId="0" applyFont="1" applyFill="1" applyBorder="1" applyAlignment="1" applyProtection="1">
      <alignment horizontal="center" vertical="center" wrapText="1"/>
      <protection locked="0"/>
    </xf>
    <xf numFmtId="0" fontId="147" fillId="16" borderId="108" xfId="0" applyFont="1" applyFill="1" applyBorder="1" applyAlignment="1" applyProtection="1">
      <alignment horizontal="center" vertical="center" wrapText="1"/>
      <protection locked="0"/>
    </xf>
    <xf numFmtId="0" fontId="96" fillId="16" borderId="343" xfId="0" applyFont="1" applyFill="1" applyBorder="1" applyAlignment="1" applyProtection="1">
      <alignment horizontal="center" vertical="center" wrapText="1"/>
      <protection locked="0"/>
    </xf>
    <xf numFmtId="0" fontId="99" fillId="16" borderId="168" xfId="0" applyFont="1" applyFill="1" applyBorder="1" applyAlignment="1" applyProtection="1">
      <alignment horizontal="center" vertical="center" wrapText="1"/>
      <protection locked="0"/>
    </xf>
    <xf numFmtId="0" fontId="99" fillId="16" borderId="343" xfId="0" applyFont="1" applyFill="1" applyBorder="1" applyAlignment="1" applyProtection="1">
      <alignment horizontal="center" vertical="center" wrapText="1"/>
      <protection locked="0"/>
    </xf>
    <xf numFmtId="0" fontId="1" fillId="16" borderId="106" xfId="0" applyFont="1" applyFill="1" applyBorder="1" applyAlignment="1" applyProtection="1">
      <alignment horizontal="center" vertical="center" wrapText="1"/>
      <protection locked="0"/>
    </xf>
    <xf numFmtId="0" fontId="113" fillId="16" borderId="20" xfId="0" applyFont="1" applyFill="1" applyBorder="1" applyAlignment="1" applyProtection="1">
      <alignment horizontal="center" vertical="center" wrapText="1"/>
      <protection locked="0"/>
    </xf>
    <xf numFmtId="0" fontId="151" fillId="16" borderId="20" xfId="0" applyFont="1" applyFill="1" applyBorder="1" applyAlignment="1" applyProtection="1">
      <alignment horizontal="center" vertical="center" wrapText="1"/>
      <protection locked="0"/>
    </xf>
    <xf numFmtId="0" fontId="96" fillId="16" borderId="20" xfId="0" applyFont="1" applyFill="1" applyBorder="1" applyAlignment="1" applyProtection="1">
      <alignment horizontal="center" vertical="center" wrapText="1"/>
      <protection locked="0"/>
    </xf>
    <xf numFmtId="0" fontId="99" fillId="16" borderId="20" xfId="0" applyFont="1" applyFill="1" applyBorder="1" applyAlignment="1" applyProtection="1">
      <alignment horizontal="center" vertical="center" wrapText="1"/>
      <protection locked="0"/>
    </xf>
    <xf numFmtId="2" fontId="4" fillId="16" borderId="168" xfId="0" applyNumberFormat="1" applyFont="1" applyFill="1" applyBorder="1" applyAlignment="1" applyProtection="1">
      <alignment horizontal="center" vertical="center" wrapText="1"/>
      <protection locked="0"/>
    </xf>
    <xf numFmtId="2" fontId="4" fillId="16" borderId="20" xfId="0" applyNumberFormat="1" applyFont="1" applyFill="1" applyBorder="1" applyAlignment="1" applyProtection="1">
      <alignment horizontal="center" vertical="center" wrapText="1"/>
      <protection locked="0"/>
    </xf>
    <xf numFmtId="0" fontId="4" fillId="16" borderId="168" xfId="0" applyFont="1" applyFill="1" applyBorder="1" applyAlignment="1" applyProtection="1">
      <alignment horizontal="center" vertical="center" wrapText="1"/>
      <protection locked="0"/>
    </xf>
    <xf numFmtId="0" fontId="147" fillId="16" borderId="25" xfId="0" applyFont="1" applyFill="1" applyBorder="1" applyAlignment="1" applyProtection="1">
      <alignment horizontal="center" vertical="center" wrapText="1"/>
      <protection locked="0"/>
    </xf>
    <xf numFmtId="0" fontId="147" fillId="16" borderId="104" xfId="0" applyFont="1" applyFill="1" applyBorder="1" applyAlignment="1" applyProtection="1">
      <alignment horizontal="center" vertical="center" wrapText="1"/>
      <protection locked="0"/>
    </xf>
    <xf numFmtId="0" fontId="4" fillId="16" borderId="218" xfId="0" applyFont="1" applyFill="1" applyBorder="1" applyAlignment="1" applyProtection="1">
      <alignment horizontal="center" vertical="center" wrapText="1"/>
      <protection locked="0"/>
    </xf>
    <xf numFmtId="0" fontId="4" fillId="16" borderId="21" xfId="0" applyFont="1" applyFill="1" applyBorder="1" applyAlignment="1" applyProtection="1">
      <alignment horizontal="center" vertical="center" wrapText="1"/>
      <protection locked="0"/>
    </xf>
    <xf numFmtId="0" fontId="147" fillId="16" borderId="344" xfId="0" applyFont="1" applyFill="1" applyBorder="1" applyAlignment="1" applyProtection="1">
      <alignment horizontal="center" vertical="center" wrapText="1"/>
      <protection locked="0"/>
    </xf>
    <xf numFmtId="0" fontId="147" fillId="16" borderId="345" xfId="0" applyFont="1" applyFill="1" applyBorder="1" applyAlignment="1" applyProtection="1">
      <alignment horizontal="center" vertical="center" wrapText="1"/>
      <protection locked="0"/>
    </xf>
    <xf numFmtId="0" fontId="1" fillId="16" borderId="218" xfId="0" applyFont="1" applyFill="1" applyBorder="1" applyAlignment="1" applyProtection="1">
      <alignment horizontal="center" vertical="center" wrapText="1"/>
      <protection locked="0"/>
    </xf>
    <xf numFmtId="0" fontId="1" fillId="16" borderId="21" xfId="0" applyFont="1" applyFill="1" applyBorder="1" applyAlignment="1" applyProtection="1">
      <alignment horizontal="center" vertical="center" wrapText="1"/>
      <protection locked="0"/>
    </xf>
    <xf numFmtId="0" fontId="146" fillId="16" borderId="21" xfId="0" applyFont="1" applyFill="1" applyBorder="1" applyAlignment="1" applyProtection="1">
      <alignment horizontal="center" vertical="center" wrapText="1"/>
      <protection locked="0"/>
    </xf>
    <xf numFmtId="0" fontId="99" fillId="16" borderId="182" xfId="0" applyFont="1" applyFill="1" applyBorder="1" applyAlignment="1" applyProtection="1">
      <alignment horizontal="center" vertical="center" wrapText="1"/>
      <protection locked="0"/>
    </xf>
    <xf numFmtId="0" fontId="4" fillId="16" borderId="182" xfId="0" applyFont="1" applyFill="1" applyBorder="1" applyAlignment="1" applyProtection="1">
      <alignment horizontal="center" vertical="center" wrapText="1"/>
      <protection locked="0"/>
    </xf>
    <xf numFmtId="0" fontId="85" fillId="0" borderId="193" xfId="0" applyFont="1" applyBorder="1" applyAlignment="1" applyProtection="1">
      <alignment horizontal="center" vertical="center"/>
      <protection locked="0"/>
    </xf>
    <xf numFmtId="0" fontId="85" fillId="0" borderId="148" xfId="0" applyFont="1" applyBorder="1" applyAlignment="1" applyProtection="1">
      <alignment horizontal="center" vertical="center"/>
      <protection locked="0"/>
    </xf>
    <xf numFmtId="0" fontId="84" fillId="15" borderId="164" xfId="0" applyFont="1" applyFill="1" applyBorder="1" applyAlignment="1" applyProtection="1">
      <alignment horizontal="center" vertical="center" wrapText="1"/>
      <protection locked="0"/>
    </xf>
    <xf numFmtId="0" fontId="50" fillId="15" borderId="109" xfId="0" applyFont="1" applyFill="1" applyBorder="1" applyAlignment="1" applyProtection="1">
      <alignment horizontal="center" vertical="center"/>
      <protection locked="0"/>
    </xf>
    <xf numFmtId="0" fontId="83" fillId="15" borderId="109" xfId="0" applyFont="1" applyFill="1" applyBorder="1" applyAlignment="1" applyProtection="1">
      <alignment horizontal="center" vertical="center" wrapText="1"/>
      <protection locked="0"/>
    </xf>
    <xf numFmtId="0" fontId="83" fillId="15" borderId="109" xfId="0" applyFont="1" applyFill="1" applyBorder="1" applyAlignment="1" applyProtection="1">
      <alignment horizontal="center" vertical="center"/>
      <protection locked="0"/>
    </xf>
    <xf numFmtId="0" fontId="156" fillId="15" borderId="109" xfId="0" applyFont="1" applyFill="1" applyBorder="1" applyAlignment="1" applyProtection="1">
      <alignment horizontal="center" vertical="center"/>
      <protection locked="0"/>
    </xf>
    <xf numFmtId="0" fontId="50" fillId="15" borderId="200" xfId="0" applyFont="1" applyFill="1" applyBorder="1" applyAlignment="1" applyProtection="1">
      <alignment horizontal="center" vertical="center"/>
      <protection locked="0"/>
    </xf>
    <xf numFmtId="0" fontId="0" fillId="0" borderId="184" xfId="0" applyBorder="1" applyAlignment="1" applyProtection="1">
      <alignment horizontal="center" vertical="center"/>
      <protection locked="0"/>
    </xf>
    <xf numFmtId="0" fontId="80" fillId="0" borderId="109" xfId="0" applyFont="1" applyBorder="1" applyAlignment="1" applyProtection="1">
      <alignment horizontal="center" vertical="center" textRotation="90" wrapText="1"/>
      <protection locked="0"/>
    </xf>
    <xf numFmtId="0" fontId="153" fillId="0" borderId="109" xfId="0" applyFont="1" applyBorder="1" applyAlignment="1" applyProtection="1">
      <alignment horizontal="center" vertical="center"/>
      <protection locked="0"/>
    </xf>
    <xf numFmtId="0" fontId="110" fillId="0" borderId="200" xfId="0" applyFont="1" applyBorder="1" applyAlignment="1" applyProtection="1">
      <alignment horizontal="center" vertical="center" textRotation="90"/>
      <protection locked="0"/>
    </xf>
    <xf numFmtId="0" fontId="145" fillId="0" borderId="109" xfId="0" applyFont="1" applyBorder="1" applyAlignment="1" applyProtection="1">
      <alignment horizontal="center" vertical="center"/>
      <protection locked="0"/>
    </xf>
    <xf numFmtId="0" fontId="145" fillId="0" borderId="148" xfId="0" applyFont="1" applyBorder="1" applyAlignment="1" applyProtection="1">
      <alignment horizontal="center" vertical="center"/>
      <protection locked="0"/>
    </xf>
    <xf numFmtId="0" fontId="110" fillId="0" borderId="148" xfId="0" applyFont="1" applyBorder="1" applyAlignment="1" applyProtection="1">
      <alignment horizontal="center" vertical="center" textRotation="90"/>
      <protection locked="0"/>
    </xf>
    <xf numFmtId="0" fontId="0" fillId="0" borderId="109" xfId="0" applyBorder="1" applyAlignment="1" applyProtection="1">
      <alignment horizontal="center" vertical="center"/>
      <protection locked="0"/>
    </xf>
    <xf numFmtId="0" fontId="80" fillId="0" borderId="236" xfId="0" applyFont="1" applyBorder="1" applyAlignment="1" applyProtection="1">
      <alignment horizontal="center" vertical="center" textRotation="90" wrapText="1"/>
      <protection locked="0"/>
    </xf>
    <xf numFmtId="0" fontId="81" fillId="0" borderId="130" xfId="0" applyFont="1" applyBorder="1" applyAlignment="1" applyProtection="1">
      <alignment horizontal="center" vertical="center" wrapText="1"/>
      <protection locked="0"/>
    </xf>
    <xf numFmtId="0" fontId="0" fillId="0" borderId="236" xfId="0" applyBorder="1" applyAlignment="1" applyProtection="1">
      <alignment horizontal="center" vertical="center"/>
      <protection locked="0"/>
    </xf>
    <xf numFmtId="0" fontId="0" fillId="0" borderId="130" xfId="0" applyBorder="1" applyAlignment="1" applyProtection="1">
      <alignment horizontal="center" vertical="center"/>
      <protection locked="0"/>
    </xf>
    <xf numFmtId="0" fontId="121" fillId="0" borderId="200" xfId="0" applyFont="1" applyBorder="1" applyAlignment="1" applyProtection="1">
      <alignment horizontal="center" vertical="center" textRotation="90"/>
      <protection locked="0"/>
    </xf>
    <xf numFmtId="0" fontId="121" fillId="0" borderId="183" xfId="0" applyFont="1" applyBorder="1" applyAlignment="1" applyProtection="1">
      <alignment horizontal="center" vertical="center" textRotation="90"/>
      <protection locked="0"/>
    </xf>
    <xf numFmtId="0" fontId="52" fillId="15" borderId="164" xfId="0" applyFont="1" applyFill="1" applyBorder="1" applyAlignment="1" applyProtection="1">
      <alignment horizontal="center" vertical="center"/>
      <protection locked="0"/>
    </xf>
    <xf numFmtId="0" fontId="52" fillId="15" borderId="109" xfId="0" applyFont="1" applyFill="1" applyBorder="1" applyAlignment="1" applyProtection="1">
      <alignment horizontal="center" vertical="center"/>
      <protection locked="0"/>
    </xf>
    <xf numFmtId="0" fontId="52" fillId="15" borderId="200" xfId="0" applyFont="1" applyFill="1" applyBorder="1" applyAlignment="1" applyProtection="1">
      <alignment horizontal="center" vertical="center"/>
      <protection locked="0"/>
    </xf>
    <xf numFmtId="0" fontId="88" fillId="0" borderId="109" xfId="0" applyFont="1" applyBorder="1" applyAlignment="1" applyProtection="1">
      <alignment horizontal="center" vertical="center"/>
      <protection locked="0"/>
    </xf>
    <xf numFmtId="0" fontId="54" fillId="0" borderId="109" xfId="0" applyFont="1" applyBorder="1" applyAlignment="1" applyProtection="1">
      <alignment horizontal="center" vertical="center"/>
      <protection locked="0"/>
    </xf>
    <xf numFmtId="0" fontId="72" fillId="0" borderId="109" xfId="0" applyFont="1" applyBorder="1" applyAlignment="1" applyProtection="1">
      <alignment horizontal="center" vertical="center"/>
      <protection locked="0"/>
    </xf>
    <xf numFmtId="0" fontId="152" fillId="0" borderId="109" xfId="0" applyFont="1" applyBorder="1" applyAlignment="1" applyProtection="1">
      <alignment horizontal="center" vertical="center"/>
      <protection locked="0"/>
    </xf>
    <xf numFmtId="0" fontId="150" fillId="0" borderId="297" xfId="0" applyFont="1" applyBorder="1" applyAlignment="1" applyProtection="1">
      <alignment horizontal="center" vertical="center"/>
      <protection locked="0"/>
    </xf>
    <xf numFmtId="0" fontId="54" fillId="0" borderId="184" xfId="0" applyFont="1" applyBorder="1" applyAlignment="1" applyProtection="1">
      <alignment horizontal="center" vertical="center"/>
      <protection locked="0"/>
    </xf>
    <xf numFmtId="0" fontId="86" fillId="0" borderId="208" xfId="0" applyFont="1" applyBorder="1" applyAlignment="1" applyProtection="1">
      <alignment horizontal="right" vertical="center"/>
      <protection locked="0"/>
    </xf>
    <xf numFmtId="0" fontId="86" fillId="0" borderId="206" xfId="0" applyFont="1" applyBorder="1" applyAlignment="1" applyProtection="1">
      <alignment horizontal="right" vertical="center"/>
      <protection locked="0"/>
    </xf>
    <xf numFmtId="0" fontId="86" fillId="0" borderId="158" xfId="0" applyFont="1" applyBorder="1" applyAlignment="1" applyProtection="1">
      <alignment horizontal="right" vertical="center"/>
      <protection locked="0"/>
    </xf>
    <xf numFmtId="0" fontId="155" fillId="0" borderId="109" xfId="0" applyFont="1" applyBorder="1" applyAlignment="1" applyProtection="1">
      <alignment horizontal="center" vertical="center"/>
      <protection locked="0"/>
    </xf>
    <xf numFmtId="0" fontId="154" fillId="0" borderId="109" xfId="0" applyFont="1" applyBorder="1" applyAlignment="1" applyProtection="1">
      <alignment horizontal="center" vertical="center"/>
      <protection locked="0"/>
    </xf>
    <xf numFmtId="0" fontId="150" fillId="0" borderId="227" xfId="0" applyFont="1" applyBorder="1" applyAlignment="1" applyProtection="1">
      <alignment horizontal="center" vertical="center"/>
      <protection locked="0"/>
    </xf>
    <xf numFmtId="0" fontId="54" fillId="0" borderId="158" xfId="0" applyFont="1" applyBorder="1" applyAlignment="1" applyProtection="1">
      <alignment horizontal="center" vertical="center"/>
      <protection locked="0"/>
    </xf>
    <xf numFmtId="0" fontId="0" fillId="0" borderId="213" xfId="0" applyBorder="1" applyAlignment="1" applyProtection="1">
      <alignment horizontal="center" vertical="center"/>
      <protection locked="0"/>
    </xf>
    <xf numFmtId="0" fontId="4" fillId="15" borderId="164" xfId="0" applyFont="1" applyFill="1" applyBorder="1" applyAlignment="1" applyProtection="1">
      <alignment horizontal="center" vertical="center" textRotation="90" wrapText="1"/>
      <protection locked="0"/>
    </xf>
    <xf numFmtId="0" fontId="43" fillId="15" borderId="109" xfId="0" applyFont="1" applyFill="1" applyBorder="1" applyAlignment="1" applyProtection="1">
      <alignment horizontal="center" vertical="center" textRotation="90"/>
      <protection locked="0"/>
    </xf>
    <xf numFmtId="0" fontId="5" fillId="15" borderId="200" xfId="0" applyFont="1" applyFill="1" applyBorder="1" applyAlignment="1" applyProtection="1">
      <alignment horizontal="center" vertical="center" textRotation="90"/>
      <protection locked="0"/>
    </xf>
    <xf numFmtId="0" fontId="5" fillId="15" borderId="247" xfId="0" applyFont="1" applyFill="1" applyBorder="1" applyAlignment="1" applyProtection="1">
      <alignment horizontal="center" vertical="center" textRotation="90"/>
      <protection locked="0"/>
    </xf>
    <xf numFmtId="0" fontId="46" fillId="16" borderId="208" xfId="0" applyFont="1" applyFill="1" applyBorder="1" applyAlignment="1" applyProtection="1">
      <alignment horizontal="center" vertical="center"/>
      <protection locked="0"/>
    </xf>
    <xf numFmtId="0" fontId="66" fillId="16" borderId="206" xfId="0" applyFont="1" applyFill="1" applyBorder="1" applyAlignment="1" applyProtection="1">
      <alignment horizontal="center" vertical="center"/>
      <protection locked="0"/>
    </xf>
    <xf numFmtId="0" fontId="5" fillId="16" borderId="248" xfId="0" applyFont="1" applyFill="1" applyBorder="1" applyAlignment="1" applyProtection="1">
      <alignment horizontal="center" vertical="center"/>
      <protection locked="0"/>
    </xf>
    <xf numFmtId="0" fontId="46" fillId="16" borderId="211" xfId="0" applyFont="1" applyFill="1" applyBorder="1" applyAlignment="1" applyProtection="1">
      <alignment horizontal="center" vertical="center"/>
      <protection locked="0"/>
    </xf>
    <xf numFmtId="0" fontId="66" fillId="16" borderId="214" xfId="0" applyFont="1" applyFill="1" applyBorder="1" applyAlignment="1" applyProtection="1">
      <alignment horizontal="center" vertical="center"/>
      <protection locked="0"/>
    </xf>
    <xf numFmtId="0" fontId="5" fillId="16" borderId="249" xfId="0" applyFont="1" applyFill="1" applyBorder="1" applyAlignment="1" applyProtection="1">
      <alignment horizontal="center" vertical="center"/>
      <protection locked="0"/>
    </xf>
    <xf numFmtId="0" fontId="46" fillId="16" borderId="201" xfId="0" applyFont="1" applyFill="1" applyBorder="1" applyAlignment="1" applyProtection="1">
      <alignment horizontal="center" vertical="center"/>
      <protection locked="0"/>
    </xf>
    <xf numFmtId="0" fontId="66" fillId="16" borderId="202" xfId="0" applyFont="1" applyFill="1" applyBorder="1" applyAlignment="1" applyProtection="1">
      <alignment horizontal="center" vertical="center"/>
      <protection locked="0"/>
    </xf>
    <xf numFmtId="0" fontId="5" fillId="16" borderId="203" xfId="0" applyFont="1" applyFill="1" applyBorder="1" applyAlignment="1" applyProtection="1">
      <alignment horizontal="center" vertical="center"/>
      <protection locked="0"/>
    </xf>
    <xf numFmtId="0" fontId="45" fillId="0" borderId="187" xfId="0" applyFont="1" applyBorder="1" applyAlignment="1" applyProtection="1">
      <alignment vertical="center"/>
      <protection locked="0"/>
    </xf>
    <xf numFmtId="0" fontId="1" fillId="0" borderId="299" xfId="0" applyFont="1" applyBorder="1" applyAlignment="1" applyProtection="1">
      <alignment horizontal="right" vertical="center"/>
      <protection locked="0"/>
    </xf>
    <xf numFmtId="0" fontId="1" fillId="0" borderId="183" xfId="0" applyFont="1" applyBorder="1" applyAlignment="1" applyProtection="1">
      <alignment horizontal="right" vertical="center"/>
      <protection locked="0"/>
    </xf>
    <xf numFmtId="0" fontId="1" fillId="0" borderId="217" xfId="0" applyFont="1" applyBorder="1" applyAlignment="1" applyProtection="1">
      <protection locked="0"/>
    </xf>
    <xf numFmtId="0" fontId="1" fillId="0" borderId="304" xfId="0" applyFont="1" applyBorder="1" applyAlignment="1" applyProtection="1">
      <alignment horizontal="center" vertical="center"/>
      <protection locked="0"/>
    </xf>
    <xf numFmtId="0" fontId="1" fillId="0" borderId="305" xfId="0" applyFont="1" applyBorder="1" applyAlignment="1" applyProtection="1">
      <alignment horizontal="center" vertical="center"/>
      <protection locked="0"/>
    </xf>
    <xf numFmtId="0" fontId="1" fillId="0" borderId="313" xfId="0" applyFont="1" applyBorder="1" applyAlignment="1" applyProtection="1">
      <alignment horizontal="center" vertical="center"/>
      <protection locked="0"/>
    </xf>
    <xf numFmtId="0" fontId="1" fillId="0" borderId="306" xfId="0" applyFont="1" applyBorder="1" applyAlignment="1" applyProtection="1">
      <alignment horizontal="center" vertical="center"/>
      <protection locked="0"/>
    </xf>
    <xf numFmtId="0" fontId="4" fillId="0" borderId="286" xfId="0" applyFont="1" applyBorder="1" applyAlignment="1" applyProtection="1">
      <alignment horizontal="center" vertical="center"/>
      <protection locked="0"/>
    </xf>
    <xf numFmtId="0" fontId="4" fillId="0" borderId="314" xfId="0" applyFont="1" applyBorder="1" applyAlignment="1" applyProtection="1">
      <alignment horizontal="center" vertical="center"/>
      <protection locked="0"/>
    </xf>
    <xf numFmtId="0" fontId="50" fillId="0" borderId="314" xfId="0" applyFont="1" applyBorder="1" applyAlignment="1" applyProtection="1">
      <alignment horizontal="center" vertical="center"/>
      <protection locked="0"/>
    </xf>
    <xf numFmtId="0" fontId="1" fillId="0" borderId="302" xfId="0" applyFont="1" applyBorder="1" applyAlignment="1" applyProtection="1">
      <alignment horizontal="center" vertical="center"/>
      <protection locked="0"/>
    </xf>
    <xf numFmtId="0" fontId="1" fillId="0" borderId="183" xfId="0" applyFont="1" applyBorder="1" applyAlignment="1" applyProtection="1">
      <alignment horizontal="center" vertical="center"/>
      <protection locked="0"/>
    </xf>
    <xf numFmtId="0" fontId="1" fillId="0" borderId="164"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4" fillId="0" borderId="184" xfId="0" applyFont="1" applyBorder="1" applyAlignment="1" applyProtection="1">
      <alignment horizontal="center" vertical="center"/>
      <protection locked="0"/>
    </xf>
    <xf numFmtId="0" fontId="4" fillId="0" borderId="200" xfId="0" applyFont="1" applyBorder="1" applyAlignment="1" applyProtection="1">
      <alignment horizontal="center" vertical="center"/>
      <protection locked="0"/>
    </xf>
    <xf numFmtId="0" fontId="50" fillId="0" borderId="200" xfId="0" applyFont="1" applyBorder="1" applyAlignment="1" applyProtection="1">
      <alignment horizontal="center" vertical="center"/>
      <protection locked="0"/>
    </xf>
    <xf numFmtId="0" fontId="1" fillId="0" borderId="307" xfId="0" applyFont="1" applyBorder="1" applyAlignment="1" applyProtection="1">
      <alignment horizontal="center" vertical="center"/>
      <protection locked="0"/>
    </xf>
    <xf numFmtId="0" fontId="1" fillId="0" borderId="308" xfId="0" applyFont="1" applyBorder="1" applyAlignment="1" applyProtection="1">
      <alignment horizontal="center" vertical="center"/>
      <protection locked="0"/>
    </xf>
    <xf numFmtId="0" fontId="1" fillId="0" borderId="208" xfId="0" applyFont="1" applyBorder="1" applyAlignment="1" applyProtection="1">
      <alignment horizontal="center" vertical="center"/>
      <protection locked="0"/>
    </xf>
    <xf numFmtId="0" fontId="1" fillId="0" borderId="206" xfId="0" applyFont="1" applyBorder="1" applyAlignment="1" applyProtection="1">
      <alignment horizontal="center" vertical="center"/>
      <protection locked="0"/>
    </xf>
    <xf numFmtId="0" fontId="4" fillId="0" borderId="209" xfId="0" applyFont="1" applyBorder="1" applyAlignment="1" applyProtection="1">
      <alignment horizontal="center" vertical="center"/>
      <protection locked="0"/>
    </xf>
    <xf numFmtId="0" fontId="50" fillId="0" borderId="209" xfId="0" applyFont="1" applyBorder="1" applyAlignment="1" applyProtection="1">
      <alignment horizontal="center" vertical="center"/>
      <protection locked="0"/>
    </xf>
    <xf numFmtId="0" fontId="5" fillId="15" borderId="315" xfId="0" applyFont="1" applyFill="1" applyBorder="1" applyAlignment="1" applyProtection="1">
      <alignment horizontal="center" vertical="center" textRotation="90"/>
      <protection locked="0"/>
    </xf>
    <xf numFmtId="0" fontId="5" fillId="15" borderId="311" xfId="0" applyFont="1" applyFill="1" applyBorder="1" applyAlignment="1" applyProtection="1">
      <alignment horizontal="center" vertical="center" textRotation="90"/>
      <protection locked="0"/>
    </xf>
    <xf numFmtId="0" fontId="44" fillId="15" borderId="316" xfId="0" applyFont="1" applyFill="1" applyBorder="1" applyAlignment="1" applyProtection="1">
      <alignment horizontal="center" vertical="center" textRotation="90"/>
      <protection locked="0"/>
    </xf>
    <xf numFmtId="0" fontId="44" fillId="15" borderId="312" xfId="0" applyFont="1" applyFill="1" applyBorder="1" applyAlignment="1" applyProtection="1">
      <alignment horizontal="center" vertical="center" textRotation="90"/>
      <protection locked="0"/>
    </xf>
    <xf numFmtId="0" fontId="48" fillId="15" borderId="312" xfId="0" applyFont="1" applyFill="1" applyBorder="1" applyAlignment="1" applyProtection="1">
      <alignment horizontal="center" vertical="center" textRotation="90"/>
      <protection locked="0"/>
    </xf>
    <xf numFmtId="0" fontId="44" fillId="16" borderId="0" xfId="0" applyFont="1" applyFill="1" applyBorder="1" applyAlignment="1" applyProtection="1">
      <alignment horizontal="center" vertical="center"/>
      <protection locked="0"/>
    </xf>
    <xf numFmtId="0" fontId="1" fillId="0" borderId="286" xfId="0" applyFont="1" applyBorder="1" applyAlignment="1" applyProtection="1">
      <alignment horizontal="center" vertical="center"/>
      <protection locked="0"/>
    </xf>
    <xf numFmtId="0" fontId="1" fillId="0" borderId="184" xfId="0" applyFont="1" applyBorder="1" applyAlignment="1" applyProtection="1">
      <alignment horizontal="center" vertical="center"/>
      <protection locked="0"/>
    </xf>
    <xf numFmtId="0" fontId="1" fillId="0" borderId="158" xfId="0" applyFont="1" applyBorder="1" applyAlignment="1" applyProtection="1">
      <alignment horizontal="center" vertical="center"/>
      <protection locked="0"/>
    </xf>
    <xf numFmtId="0" fontId="39" fillId="20" borderId="38" xfId="0" applyFont="1" applyFill="1" applyBorder="1" applyAlignment="1" applyProtection="1">
      <alignment horizontal="center" vertical="center" wrapText="1"/>
      <protection locked="0" hidden="1"/>
    </xf>
    <xf numFmtId="0" fontId="39" fillId="20" borderId="3" xfId="0" applyFont="1" applyFill="1" applyBorder="1" applyAlignment="1" applyProtection="1">
      <alignment vertical="center" wrapText="1"/>
      <protection locked="0" hidden="1"/>
    </xf>
    <xf numFmtId="0" fontId="33" fillId="0" borderId="57" xfId="0" applyFont="1" applyBorder="1" applyAlignment="1" applyProtection="1">
      <alignment horizontal="center"/>
      <protection locked="0" hidden="1"/>
    </xf>
    <xf numFmtId="0" fontId="125" fillId="0" borderId="70" xfId="0" applyFont="1" applyFill="1" applyBorder="1" applyAlignment="1" applyProtection="1">
      <alignment horizontal="center" vertical="center"/>
      <protection locked="0" hidden="1"/>
    </xf>
    <xf numFmtId="0" fontId="125" fillId="0" borderId="77" xfId="0" applyFont="1" applyFill="1" applyBorder="1" applyAlignment="1" applyProtection="1">
      <alignment horizontal="center" vertical="center"/>
      <protection locked="0" hidden="1"/>
    </xf>
    <xf numFmtId="0" fontId="125" fillId="0" borderId="146" xfId="0" applyFont="1" applyFill="1" applyBorder="1" applyAlignment="1" applyProtection="1">
      <alignment horizontal="center" vertical="center"/>
      <protection locked="0" hidden="1"/>
    </xf>
    <xf numFmtId="0" fontId="18" fillId="9" borderId="82" xfId="0" applyFont="1" applyFill="1" applyBorder="1" applyAlignment="1" applyProtection="1">
      <alignment horizontal="center" vertical="center" wrapText="1"/>
      <protection locked="0" hidden="1"/>
    </xf>
    <xf numFmtId="0" fontId="18" fillId="9" borderId="75" xfId="0" applyFont="1" applyFill="1" applyBorder="1" applyAlignment="1" applyProtection="1">
      <alignment horizontal="center" vertical="center" wrapText="1"/>
      <protection locked="0" hidden="1"/>
    </xf>
    <xf numFmtId="0" fontId="167" fillId="9" borderId="75" xfId="0" applyFont="1" applyFill="1" applyBorder="1" applyAlignment="1" applyProtection="1">
      <alignment horizontal="center" vertical="center" wrapText="1"/>
      <protection locked="0" hidden="1"/>
    </xf>
    <xf numFmtId="0" fontId="167" fillId="9" borderId="318" xfId="0" applyFont="1" applyFill="1" applyBorder="1" applyAlignment="1" applyProtection="1">
      <alignment horizontal="center" vertical="center" wrapText="1"/>
      <protection locked="0" hidden="1"/>
    </xf>
    <xf numFmtId="0" fontId="120" fillId="15" borderId="110" xfId="0" applyFont="1" applyFill="1" applyBorder="1" applyAlignment="1" applyProtection="1">
      <alignment horizontal="center" vertical="center"/>
      <protection locked="0" hidden="1"/>
    </xf>
    <xf numFmtId="0" fontId="120" fillId="15" borderId="97" xfId="0" applyFont="1" applyFill="1" applyBorder="1" applyAlignment="1" applyProtection="1">
      <alignment horizontal="center" vertical="center"/>
      <protection locked="0" hidden="1"/>
    </xf>
    <xf numFmtId="0" fontId="28" fillId="15" borderId="132" xfId="0" applyFont="1" applyFill="1" applyBorder="1" applyAlignment="1" applyProtection="1">
      <alignment horizontal="center" vertical="center"/>
      <protection locked="0" hidden="1"/>
    </xf>
    <xf numFmtId="0" fontId="122" fillId="15" borderId="110" xfId="0" applyFont="1" applyFill="1" applyBorder="1" applyAlignment="1" applyProtection="1">
      <alignment horizontal="center" vertical="center"/>
      <protection locked="0" hidden="1"/>
    </xf>
    <xf numFmtId="0" fontId="122" fillId="15" borderId="76" xfId="0" applyFont="1" applyFill="1" applyBorder="1" applyAlignment="1" applyProtection="1">
      <alignment horizontal="center" vertical="center"/>
      <protection locked="0" hidden="1"/>
    </xf>
    <xf numFmtId="0" fontId="172" fillId="15" borderId="76" xfId="0" applyFont="1" applyFill="1" applyBorder="1" applyAlignment="1" applyProtection="1">
      <alignment horizontal="center" vertical="center"/>
      <protection locked="0" hidden="1"/>
    </xf>
    <xf numFmtId="0" fontId="172" fillId="15" borderId="338" xfId="0" applyFont="1" applyFill="1" applyBorder="1" applyAlignment="1" applyProtection="1">
      <alignment horizontal="center" vertical="center"/>
      <protection locked="0" hidden="1"/>
    </xf>
    <xf numFmtId="0" fontId="172" fillId="15" borderId="132" xfId="0" applyFont="1" applyFill="1" applyBorder="1" applyAlignment="1" applyProtection="1">
      <alignment horizontal="center" vertical="center"/>
      <protection locked="0" hidden="1"/>
    </xf>
    <xf numFmtId="0" fontId="53" fillId="15" borderId="282" xfId="0" applyFont="1" applyFill="1" applyBorder="1" applyAlignment="1" applyProtection="1">
      <alignment horizontal="center" vertical="center"/>
      <protection locked="0" hidden="1"/>
    </xf>
    <xf numFmtId="0" fontId="16" fillId="0" borderId="278" xfId="0" applyFont="1" applyFill="1" applyBorder="1" applyAlignment="1" applyProtection="1">
      <alignment horizontal="center" vertical="center"/>
      <protection locked="0" hidden="1"/>
    </xf>
    <xf numFmtId="0" fontId="16" fillId="0" borderId="96" xfId="0" applyFont="1" applyFill="1" applyBorder="1" applyAlignment="1" applyProtection="1">
      <alignment horizontal="center" vertical="center"/>
      <protection locked="0" hidden="1"/>
    </xf>
    <xf numFmtId="0" fontId="186" fillId="0" borderId="133" xfId="0" applyFont="1" applyFill="1" applyBorder="1" applyAlignment="1" applyProtection="1">
      <alignment horizontal="center" vertical="center"/>
      <protection locked="0" hidden="1"/>
    </xf>
    <xf numFmtId="0" fontId="173" fillId="0" borderId="353" xfId="0" applyFont="1" applyFill="1" applyBorder="1" applyAlignment="1" applyProtection="1">
      <alignment horizontal="center" vertical="center"/>
      <protection locked="0" hidden="1"/>
    </xf>
    <xf numFmtId="0" fontId="173" fillId="0" borderId="74" xfId="0" applyFont="1" applyFill="1" applyBorder="1" applyAlignment="1" applyProtection="1">
      <alignment horizontal="center" vertical="center"/>
      <protection locked="0" hidden="1"/>
    </xf>
    <xf numFmtId="0" fontId="166" fillId="0" borderId="74" xfId="0" applyFont="1" applyFill="1" applyBorder="1" applyAlignment="1" applyProtection="1">
      <alignment horizontal="center" vertical="center"/>
      <protection locked="0" hidden="1"/>
    </xf>
    <xf numFmtId="0" fontId="166" fillId="0" borderId="334" xfId="0" applyFont="1" applyFill="1" applyBorder="1" applyAlignment="1" applyProtection="1">
      <alignment horizontal="center" vertical="center"/>
      <protection locked="0" hidden="1"/>
    </xf>
    <xf numFmtId="0" fontId="166" fillId="0" borderId="279" xfId="0" applyFont="1" applyFill="1" applyBorder="1" applyAlignment="1" applyProtection="1">
      <alignment horizontal="center" vertical="center"/>
      <protection locked="0" hidden="1"/>
    </xf>
    <xf numFmtId="0" fontId="118" fillId="0" borderId="149" xfId="0" applyFont="1" applyFill="1" applyBorder="1" applyAlignment="1" applyProtection="1">
      <alignment horizontal="center" vertical="center"/>
      <protection locked="0" hidden="1"/>
    </xf>
    <xf numFmtId="0" fontId="16" fillId="0" borderId="330" xfId="0" applyFont="1" applyFill="1" applyBorder="1" applyAlignment="1" applyProtection="1">
      <alignment horizontal="center" vertical="center"/>
      <protection locked="0" hidden="1"/>
    </xf>
    <xf numFmtId="0" fontId="186" fillId="0" borderId="116" xfId="0" applyFont="1" applyFill="1" applyBorder="1" applyAlignment="1" applyProtection="1">
      <alignment horizontal="center" vertical="center"/>
      <protection locked="0" hidden="1"/>
    </xf>
    <xf numFmtId="0" fontId="173" fillId="0" borderId="82" xfId="0" applyFont="1" applyFill="1" applyBorder="1" applyAlignment="1" applyProtection="1">
      <alignment horizontal="center" vertical="center"/>
      <protection locked="0" hidden="1"/>
    </xf>
    <xf numFmtId="0" fontId="173" fillId="0" borderId="75" xfId="0" applyFont="1" applyFill="1" applyBorder="1" applyAlignment="1" applyProtection="1">
      <alignment horizontal="center" vertical="center"/>
      <protection locked="0" hidden="1"/>
    </xf>
    <xf numFmtId="0" fontId="166" fillId="0" borderId="75" xfId="0" applyFont="1" applyFill="1" applyBorder="1" applyAlignment="1" applyProtection="1">
      <alignment horizontal="center" vertical="center"/>
      <protection locked="0" hidden="1"/>
    </xf>
    <xf numFmtId="0" fontId="166" fillId="0" borderId="318" xfId="0" applyFont="1" applyFill="1" applyBorder="1" applyAlignment="1" applyProtection="1">
      <alignment horizontal="center" vertical="center"/>
      <protection locked="0" hidden="1"/>
    </xf>
    <xf numFmtId="0" fontId="16" fillId="0" borderId="320" xfId="0" applyFont="1" applyFill="1" applyBorder="1" applyAlignment="1" applyProtection="1">
      <alignment horizontal="center" vertical="center"/>
      <protection locked="0" hidden="1"/>
    </xf>
    <xf numFmtId="0" fontId="16" fillId="0" borderId="321" xfId="0" applyFont="1" applyFill="1" applyBorder="1" applyAlignment="1" applyProtection="1">
      <alignment horizontal="center" vertical="center"/>
      <protection locked="0" hidden="1"/>
    </xf>
    <xf numFmtId="0" fontId="186" fillId="0" borderId="322" xfId="0" applyFont="1" applyFill="1" applyBorder="1" applyAlignment="1" applyProtection="1">
      <alignment horizontal="center" vertical="center"/>
      <protection locked="0" hidden="1"/>
    </xf>
    <xf numFmtId="0" fontId="173" fillId="0" borderId="320" xfId="0" applyFont="1" applyFill="1" applyBorder="1" applyAlignment="1" applyProtection="1">
      <alignment horizontal="center" vertical="center"/>
      <protection locked="0" hidden="1"/>
    </xf>
    <xf numFmtId="0" fontId="173" fillId="0" borderId="323" xfId="0" applyFont="1" applyFill="1" applyBorder="1" applyAlignment="1" applyProtection="1">
      <alignment horizontal="center" vertical="center"/>
      <protection locked="0" hidden="1"/>
    </xf>
    <xf numFmtId="0" fontId="166" fillId="0" borderId="262" xfId="0" applyFont="1" applyFill="1" applyBorder="1" applyAlignment="1" applyProtection="1">
      <alignment horizontal="center" vertical="center"/>
      <protection locked="0" hidden="1"/>
    </xf>
    <xf numFmtId="0" fontId="166" fillId="0" borderId="335" xfId="0" applyFont="1" applyFill="1" applyBorder="1" applyAlignment="1" applyProtection="1">
      <alignment horizontal="center" vertical="center"/>
      <protection locked="0" hidden="1"/>
    </xf>
    <xf numFmtId="0" fontId="166" fillId="0" borderId="322" xfId="0" applyFont="1" applyFill="1" applyBorder="1" applyAlignment="1" applyProtection="1">
      <alignment horizontal="center" vertical="center"/>
      <protection locked="0" hidden="1"/>
    </xf>
    <xf numFmtId="0" fontId="118" fillId="0" borderId="324" xfId="0" applyFont="1" applyFill="1" applyBorder="1" applyAlignment="1" applyProtection="1">
      <alignment horizontal="center" vertical="center"/>
      <protection locked="0" hidden="1"/>
    </xf>
    <xf numFmtId="0" fontId="16" fillId="0" borderId="335" xfId="0" applyFont="1" applyFill="1" applyBorder="1" applyAlignment="1" applyProtection="1">
      <alignment horizontal="center" vertical="center"/>
      <protection locked="0" hidden="1"/>
    </xf>
    <xf numFmtId="0" fontId="16" fillId="0" borderId="325" xfId="0" applyFont="1" applyFill="1" applyBorder="1" applyAlignment="1" applyProtection="1">
      <alignment horizontal="center" vertical="center"/>
      <protection locked="0" hidden="1"/>
    </xf>
    <xf numFmtId="0" fontId="16" fillId="0" borderId="326" xfId="0" applyFont="1" applyFill="1" applyBorder="1" applyAlignment="1" applyProtection="1">
      <alignment horizontal="center" vertical="center"/>
      <protection locked="0" hidden="1"/>
    </xf>
    <xf numFmtId="0" fontId="186" fillId="0" borderId="327" xfId="0" applyFont="1" applyFill="1" applyBorder="1" applyAlignment="1" applyProtection="1">
      <alignment horizontal="center" vertical="center"/>
      <protection locked="0" hidden="1"/>
    </xf>
    <xf numFmtId="0" fontId="173" fillId="0" borderId="325" xfId="0" applyFont="1" applyFill="1" applyBorder="1" applyAlignment="1" applyProtection="1">
      <alignment horizontal="center" vertical="center"/>
      <protection locked="0" hidden="1"/>
    </xf>
    <xf numFmtId="0" fontId="173" fillId="0" borderId="130" xfId="0" applyFont="1" applyFill="1" applyBorder="1" applyAlignment="1" applyProtection="1">
      <alignment horizontal="center" vertical="center"/>
      <protection locked="0" hidden="1"/>
    </xf>
    <xf numFmtId="0" fontId="166" fillId="0" borderId="328" xfId="0" applyFont="1" applyFill="1" applyBorder="1" applyAlignment="1" applyProtection="1">
      <alignment horizontal="center" vertical="center"/>
      <protection locked="0" hidden="1"/>
    </xf>
    <xf numFmtId="0" fontId="166" fillId="0" borderId="336" xfId="0" applyFont="1" applyFill="1" applyBorder="1" applyAlignment="1" applyProtection="1">
      <alignment horizontal="center" vertical="center"/>
      <protection locked="0" hidden="1"/>
    </xf>
    <xf numFmtId="0" fontId="166" fillId="0" borderId="327" xfId="0" applyFont="1" applyFill="1" applyBorder="1" applyAlignment="1" applyProtection="1">
      <alignment horizontal="center" vertical="center"/>
      <protection locked="0" hidden="1"/>
    </xf>
    <xf numFmtId="0" fontId="118" fillId="0" borderId="329" xfId="0" applyFont="1" applyFill="1" applyBorder="1" applyAlignment="1" applyProtection="1">
      <alignment horizontal="center" vertical="center"/>
      <protection locked="0" hidden="1"/>
    </xf>
    <xf numFmtId="0" fontId="16" fillId="0" borderId="336" xfId="0" applyFont="1" applyFill="1" applyBorder="1" applyAlignment="1" applyProtection="1">
      <alignment horizontal="center" vertical="center"/>
      <protection locked="0" hidden="1"/>
    </xf>
    <xf numFmtId="0" fontId="16" fillId="0" borderId="81" xfId="0" applyFont="1" applyFill="1" applyBorder="1" applyAlignment="1" applyProtection="1">
      <alignment horizontal="center" vertical="center"/>
      <protection locked="0" hidden="1"/>
    </xf>
    <xf numFmtId="0" fontId="16" fillId="0" borderId="80" xfId="0" applyFont="1" applyFill="1" applyBorder="1" applyAlignment="1" applyProtection="1">
      <alignment horizontal="center" vertical="center"/>
      <protection locked="0" hidden="1"/>
    </xf>
    <xf numFmtId="0" fontId="186" fillId="0" borderId="280" xfId="0" applyFont="1" applyFill="1" applyBorder="1" applyAlignment="1" applyProtection="1">
      <alignment horizontal="center" vertical="center"/>
      <protection locked="0" hidden="1"/>
    </xf>
    <xf numFmtId="0" fontId="173" fillId="0" borderId="354" xfId="0" applyFont="1" applyFill="1" applyBorder="1" applyAlignment="1" applyProtection="1">
      <alignment horizontal="center" vertical="center"/>
      <protection locked="0" hidden="1"/>
    </xf>
    <xf numFmtId="0" fontId="173" fillId="0" borderId="340" xfId="0" applyFont="1" applyFill="1" applyBorder="1" applyAlignment="1" applyProtection="1">
      <alignment horizontal="center" vertical="center"/>
      <protection locked="0" hidden="1"/>
    </xf>
    <xf numFmtId="0" fontId="166" fillId="0" borderId="72" xfId="0" applyFont="1" applyFill="1" applyBorder="1" applyAlignment="1" applyProtection="1">
      <alignment horizontal="center" vertical="center"/>
      <protection locked="0" hidden="1"/>
    </xf>
    <xf numFmtId="0" fontId="166" fillId="0" borderId="100" xfId="0" applyFont="1" applyFill="1" applyBorder="1" applyAlignment="1" applyProtection="1">
      <alignment horizontal="center" vertical="center"/>
      <protection locked="0" hidden="1"/>
    </xf>
    <xf numFmtId="0" fontId="166" fillId="0" borderId="280" xfId="0" applyFont="1" applyFill="1" applyBorder="1" applyAlignment="1" applyProtection="1">
      <alignment horizontal="center" vertical="center"/>
      <protection locked="0" hidden="1"/>
    </xf>
    <xf numFmtId="0" fontId="118" fillId="0" borderId="58" xfId="0" applyFont="1" applyFill="1" applyBorder="1" applyAlignment="1" applyProtection="1">
      <alignment horizontal="center" vertical="center"/>
      <protection locked="0" hidden="1"/>
    </xf>
    <xf numFmtId="0" fontId="50" fillId="15" borderId="133" xfId="0" applyFont="1" applyFill="1" applyBorder="1" applyAlignment="1" applyProtection="1">
      <alignment horizontal="center" vertical="center" wrapText="1"/>
      <protection locked="0" hidden="1"/>
    </xf>
    <xf numFmtId="0" fontId="52" fillId="15" borderId="337" xfId="0" applyFont="1" applyFill="1" applyBorder="1" applyAlignment="1" applyProtection="1">
      <alignment horizontal="center" vertical="center"/>
      <protection locked="0" hidden="1"/>
    </xf>
    <xf numFmtId="0" fontId="51" fillId="9" borderId="144" xfId="0" applyFont="1" applyFill="1" applyBorder="1" applyAlignment="1" applyProtection="1">
      <alignment horizontal="center" vertical="center" wrapText="1"/>
      <protection locked="0" hidden="1"/>
    </xf>
    <xf numFmtId="0" fontId="122" fillId="15" borderId="144" xfId="0" applyFont="1" applyFill="1" applyBorder="1" applyAlignment="1" applyProtection="1">
      <alignment horizontal="center" vertical="center"/>
      <protection locked="0" hidden="1"/>
    </xf>
    <xf numFmtId="0" fontId="16" fillId="0" borderId="144" xfId="0" applyFont="1" applyFill="1" applyBorder="1" applyAlignment="1" applyProtection="1">
      <alignment horizontal="center" vertical="center"/>
      <protection locked="0" hidden="1"/>
    </xf>
    <xf numFmtId="0" fontId="16" fillId="9" borderId="290" xfId="0" applyFont="1" applyFill="1" applyBorder="1" applyAlignment="1" applyProtection="1">
      <alignment horizontal="center" vertical="center"/>
      <protection locked="0" hidden="1"/>
    </xf>
    <xf numFmtId="0" fontId="16" fillId="16" borderId="292" xfId="0" applyFont="1" applyFill="1" applyBorder="1" applyAlignment="1" applyProtection="1">
      <alignment horizontal="center" vertical="center"/>
      <protection locked="0" hidden="1"/>
    </xf>
    <xf numFmtId="0" fontId="33" fillId="0" borderId="58" xfId="0" applyFont="1" applyBorder="1" applyAlignment="1" applyProtection="1">
      <alignment horizontal="center"/>
      <protection locked="0" hidden="1"/>
    </xf>
    <xf numFmtId="0" fontId="1" fillId="16" borderId="0" xfId="0" applyFont="1" applyFill="1" applyBorder="1" applyAlignment="1" applyProtection="1">
      <alignment horizontal="center" vertical="center" wrapText="1"/>
      <protection locked="0" hidden="1"/>
    </xf>
    <xf numFmtId="0" fontId="0" fillId="0" borderId="0" xfId="0" applyProtection="1">
      <protection locked="0"/>
    </xf>
    <xf numFmtId="14" fontId="43" fillId="9" borderId="99" xfId="0" applyNumberFormat="1" applyFont="1" applyFill="1" applyBorder="1" applyAlignment="1" applyProtection="1">
      <alignment horizontal="center" vertical="center" wrapText="1"/>
      <protection locked="0"/>
    </xf>
    <xf numFmtId="14" fontId="43" fillId="9" borderId="25" xfId="0" applyNumberFormat="1" applyFont="1" applyFill="1" applyBorder="1" applyAlignment="1" applyProtection="1">
      <alignment horizontal="center" vertical="center" wrapText="1"/>
      <protection locked="0"/>
    </xf>
    <xf numFmtId="14" fontId="4" fillId="16" borderId="168" xfId="0" applyNumberFormat="1" applyFont="1" applyFill="1" applyBorder="1" applyAlignment="1" applyProtection="1">
      <alignment horizontal="center" vertical="center" wrapText="1"/>
      <protection locked="0"/>
    </xf>
    <xf numFmtId="14" fontId="4" fillId="16" borderId="182" xfId="0" applyNumberFormat="1" applyFont="1" applyFill="1" applyBorder="1" applyAlignment="1" applyProtection="1">
      <alignment horizontal="center" vertical="center" wrapText="1"/>
      <protection locked="0"/>
    </xf>
    <xf numFmtId="0" fontId="0" fillId="4" borderId="363" xfId="0" applyFill="1" applyBorder="1" applyAlignment="1">
      <alignment horizontal="center"/>
    </xf>
    <xf numFmtId="0" fontId="0" fillId="4" borderId="364" xfId="0" applyFill="1" applyBorder="1" applyAlignment="1">
      <alignment horizontal="center"/>
    </xf>
    <xf numFmtId="0" fontId="0" fillId="4" borderId="365" xfId="0" applyFill="1" applyBorder="1" applyAlignment="1">
      <alignment horizontal="center"/>
    </xf>
    <xf numFmtId="0" fontId="0" fillId="4" borderId="237" xfId="0" applyFill="1" applyBorder="1" applyAlignment="1">
      <alignment horizontal="center"/>
    </xf>
    <xf numFmtId="0" fontId="0" fillId="4" borderId="238" xfId="0" applyFill="1" applyBorder="1" applyAlignment="1">
      <alignment horizontal="center"/>
    </xf>
    <xf numFmtId="0" fontId="0" fillId="4" borderId="239" xfId="0" applyFill="1" applyBorder="1" applyAlignment="1">
      <alignment horizontal="center"/>
    </xf>
    <xf numFmtId="0" fontId="0" fillId="4" borderId="356" xfId="0" applyFill="1" applyBorder="1" applyAlignment="1">
      <alignment horizontal="center"/>
    </xf>
    <xf numFmtId="0" fontId="177" fillId="13" borderId="357" xfId="0" applyFont="1" applyFill="1" applyBorder="1" applyAlignment="1">
      <alignment horizontal="center" vertical="center"/>
    </xf>
    <xf numFmtId="0" fontId="177" fillId="13" borderId="358" xfId="0" applyFont="1" applyFill="1" applyBorder="1" applyAlignment="1">
      <alignment horizontal="center" vertical="center"/>
    </xf>
    <xf numFmtId="0" fontId="0" fillId="4" borderId="241" xfId="0" applyFill="1" applyBorder="1" applyAlignment="1">
      <alignment horizontal="center"/>
    </xf>
    <xf numFmtId="0" fontId="159" fillId="13" borderId="359" xfId="0" applyFont="1" applyFill="1" applyBorder="1" applyAlignment="1">
      <alignment horizontal="center" vertical="center"/>
    </xf>
    <xf numFmtId="0" fontId="159" fillId="13" borderId="360" xfId="0" applyFont="1" applyFill="1" applyBorder="1" applyAlignment="1">
      <alignment horizontal="center" vertical="center"/>
    </xf>
    <xf numFmtId="0" fontId="190" fillId="16" borderId="359" xfId="1" applyFont="1" applyFill="1" applyBorder="1" applyAlignment="1" applyProtection="1">
      <alignment horizontal="center" vertical="center"/>
    </xf>
    <xf numFmtId="0" fontId="191" fillId="16" borderId="360" xfId="1" applyFont="1" applyFill="1" applyBorder="1" applyAlignment="1" applyProtection="1">
      <alignment horizontal="center" vertical="center"/>
    </xf>
    <xf numFmtId="0" fontId="143" fillId="13" borderId="359" xfId="0" applyFont="1" applyFill="1" applyBorder="1" applyAlignment="1">
      <alignment horizontal="center"/>
    </xf>
    <xf numFmtId="0" fontId="143" fillId="13" borderId="360" xfId="0" applyFont="1" applyFill="1" applyBorder="1" applyAlignment="1">
      <alignment horizontal="center"/>
    </xf>
    <xf numFmtId="0" fontId="189" fillId="13" borderId="361" xfId="0" applyFont="1" applyFill="1" applyBorder="1" applyAlignment="1">
      <alignment horizontal="center" wrapText="1"/>
    </xf>
    <xf numFmtId="0" fontId="145" fillId="0" borderId="362" xfId="0" applyFont="1" applyBorder="1"/>
    <xf numFmtId="0" fontId="0" fillId="5" borderId="0" xfId="0" applyFill="1" applyAlignment="1" applyProtection="1">
      <alignment horizontal="center"/>
      <protection hidden="1"/>
    </xf>
    <xf numFmtId="0" fontId="148" fillId="7" borderId="8" xfId="0" applyFont="1" applyFill="1" applyBorder="1" applyAlignment="1" applyProtection="1">
      <alignment horizontal="center" vertical="center" wrapText="1"/>
      <protection locked="0"/>
    </xf>
    <xf numFmtId="0" fontId="148" fillId="7" borderId="9" xfId="0" applyFont="1" applyFill="1" applyBorder="1" applyAlignment="1" applyProtection="1">
      <alignment horizontal="center" vertical="center" wrapText="1"/>
      <protection locked="0"/>
    </xf>
    <xf numFmtId="0" fontId="148" fillId="7" borderId="11" xfId="0" applyFont="1" applyFill="1" applyBorder="1" applyAlignment="1" applyProtection="1">
      <alignment horizontal="center" vertical="center" wrapText="1"/>
      <protection locked="0"/>
    </xf>
    <xf numFmtId="0" fontId="148" fillId="7" borderId="12" xfId="0" applyFont="1" applyFill="1" applyBorder="1" applyAlignment="1" applyProtection="1">
      <alignment horizontal="center" vertical="center" wrapText="1"/>
      <protection locked="0"/>
    </xf>
    <xf numFmtId="0" fontId="9" fillId="8" borderId="7" xfId="0" applyFont="1" applyFill="1" applyBorder="1" applyAlignment="1" applyProtection="1">
      <alignment horizontal="center" vertical="center"/>
      <protection hidden="1"/>
    </xf>
    <xf numFmtId="0" fontId="9" fillId="8" borderId="8" xfId="0" applyFont="1" applyFill="1" applyBorder="1" applyAlignment="1" applyProtection="1">
      <alignment horizontal="center" vertical="center"/>
      <protection hidden="1"/>
    </xf>
    <xf numFmtId="0" fontId="9" fillId="8" borderId="10"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6" fillId="7" borderId="8" xfId="0" applyFont="1" applyFill="1" applyBorder="1" applyAlignment="1" applyProtection="1">
      <alignment horizontal="center" vertical="center" wrapText="1"/>
      <protection locked="0"/>
    </xf>
    <xf numFmtId="0" fontId="96" fillId="7" borderId="9" xfId="0" applyFont="1" applyFill="1" applyBorder="1" applyAlignment="1" applyProtection="1">
      <alignment horizontal="center" vertical="center" wrapText="1"/>
      <protection locked="0"/>
    </xf>
    <xf numFmtId="0" fontId="96" fillId="7" borderId="11" xfId="0" applyFont="1" applyFill="1" applyBorder="1" applyAlignment="1" applyProtection="1">
      <alignment horizontal="center" vertical="center" wrapText="1"/>
      <protection locked="0"/>
    </xf>
    <xf numFmtId="0" fontId="96" fillId="7" borderId="12"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9" fillId="8" borderId="4"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7" borderId="5"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97" fillId="8" borderId="7" xfId="0" applyFont="1" applyFill="1" applyBorder="1" applyAlignment="1" applyProtection="1">
      <alignment horizontal="center" vertical="center"/>
      <protection hidden="1"/>
    </xf>
    <xf numFmtId="0" fontId="97" fillId="8" borderId="8" xfId="0" applyFont="1" applyFill="1" applyBorder="1" applyAlignment="1" applyProtection="1">
      <alignment horizontal="center" vertical="center"/>
      <protection hidden="1"/>
    </xf>
    <xf numFmtId="0" fontId="97" fillId="8" borderId="10" xfId="0" applyFont="1" applyFill="1" applyBorder="1" applyAlignment="1" applyProtection="1">
      <alignment horizontal="center" vertical="center"/>
      <protection hidden="1"/>
    </xf>
    <xf numFmtId="0" fontId="97" fillId="8" borderId="11" xfId="0" applyFont="1" applyFill="1" applyBorder="1" applyAlignment="1" applyProtection="1">
      <alignment horizontal="center" vertical="center"/>
      <protection hidden="1"/>
    </xf>
    <xf numFmtId="0" fontId="10" fillId="8" borderId="4"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97" fillId="8" borderId="4" xfId="0" applyFont="1" applyFill="1" applyBorder="1" applyAlignment="1" applyProtection="1">
      <alignment horizontal="center" vertical="center"/>
      <protection hidden="1"/>
    </xf>
    <xf numFmtId="0" fontId="97" fillId="8" borderId="5" xfId="0" applyFont="1" applyFill="1" applyBorder="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188" fillId="13" borderId="16" xfId="0" applyFont="1" applyFill="1" applyBorder="1" applyAlignment="1" applyProtection="1">
      <alignment horizontal="center" vertical="center" wrapText="1"/>
      <protection hidden="1"/>
    </xf>
    <xf numFmtId="0" fontId="188" fillId="13" borderId="0" xfId="0" applyFont="1" applyFill="1" applyBorder="1" applyAlignment="1" applyProtection="1">
      <alignment horizontal="center" vertical="center" wrapText="1"/>
      <protection hidden="1"/>
    </xf>
    <xf numFmtId="0" fontId="188" fillId="13" borderId="17" xfId="0" applyFont="1" applyFill="1" applyBorder="1" applyAlignment="1" applyProtection="1">
      <alignment horizontal="center" vertical="center" wrapText="1"/>
      <protection hidden="1"/>
    </xf>
    <xf numFmtId="0" fontId="9" fillId="13" borderId="0" xfId="0" applyFont="1" applyFill="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14" fontId="3" fillId="7" borderId="5" xfId="0" applyNumberFormat="1"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27" fillId="3" borderId="50" xfId="0" applyFont="1" applyFill="1" applyBorder="1" applyAlignment="1" applyProtection="1">
      <alignment horizontal="center" vertical="center"/>
      <protection hidden="1"/>
    </xf>
    <xf numFmtId="0" fontId="27" fillId="3" borderId="47" xfId="0" applyFont="1" applyFill="1" applyBorder="1" applyAlignment="1" applyProtection="1">
      <alignment horizontal="center" vertical="center"/>
      <protection hidden="1"/>
    </xf>
    <xf numFmtId="0" fontId="27" fillId="3" borderId="44"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5" xfId="0" applyFont="1" applyFill="1" applyBorder="1" applyAlignment="1" applyProtection="1">
      <alignment horizontal="center" vertical="center"/>
      <protection locked="0"/>
    </xf>
    <xf numFmtId="0" fontId="11" fillId="7" borderId="6" xfId="0" applyFont="1" applyFill="1" applyBorder="1" applyAlignment="1" applyProtection="1">
      <alignment horizontal="center" vertical="center"/>
      <protection locked="0"/>
    </xf>
    <xf numFmtId="166" fontId="10" fillId="7" borderId="5" xfId="0" quotePrefix="1" applyNumberFormat="1" applyFont="1" applyFill="1" applyBorder="1" applyAlignment="1" applyProtection="1">
      <alignment horizontal="center" vertical="center"/>
      <protection locked="0"/>
    </xf>
    <xf numFmtId="166" fontId="10" fillId="7" borderId="5" xfId="0" applyNumberFormat="1" applyFont="1" applyFill="1" applyBorder="1" applyAlignment="1" applyProtection="1">
      <alignment horizontal="center" vertical="center"/>
      <protection locked="0"/>
    </xf>
    <xf numFmtId="166" fontId="10" fillId="7" borderId="6" xfId="0" applyNumberFormat="1" applyFont="1" applyFill="1" applyBorder="1" applyAlignment="1" applyProtection="1">
      <alignment horizontal="center" vertical="center"/>
      <protection locked="0"/>
    </xf>
    <xf numFmtId="0" fontId="12" fillId="7" borderId="5" xfId="0" applyFont="1" applyFill="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8" borderId="4"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81" fillId="13" borderId="1" xfId="0" applyFont="1" applyFill="1" applyBorder="1" applyAlignment="1" applyProtection="1">
      <alignment horizontal="center" vertical="center" wrapText="1"/>
      <protection hidden="1"/>
    </xf>
    <xf numFmtId="0" fontId="181" fillId="13" borderId="2" xfId="0" applyFont="1" applyFill="1" applyBorder="1" applyAlignment="1" applyProtection="1">
      <alignment horizontal="center" vertical="center" wrapText="1"/>
      <protection hidden="1"/>
    </xf>
    <xf numFmtId="0" fontId="182" fillId="2" borderId="2" xfId="0" applyFont="1" applyFill="1" applyBorder="1" applyAlignment="1" applyProtection="1">
      <alignment horizontal="right" vertical="center"/>
      <protection hidden="1"/>
    </xf>
    <xf numFmtId="0" fontId="158" fillId="13" borderId="16" xfId="0" applyFont="1" applyFill="1" applyBorder="1" applyAlignment="1" applyProtection="1">
      <alignment horizontal="center" vertical="center" wrapText="1"/>
      <protection hidden="1"/>
    </xf>
    <xf numFmtId="0" fontId="158" fillId="13" borderId="0" xfId="0" applyFont="1" applyFill="1" applyBorder="1" applyAlignment="1" applyProtection="1">
      <alignment horizontal="center" vertical="center" wrapText="1"/>
      <protection hidden="1"/>
    </xf>
    <xf numFmtId="0" fontId="158" fillId="13" borderId="17" xfId="0" applyFont="1" applyFill="1" applyBorder="1" applyAlignment="1" applyProtection="1">
      <alignment horizontal="center" vertical="center" wrapText="1"/>
      <protection hidden="1"/>
    </xf>
    <xf numFmtId="0" fontId="14" fillId="13" borderId="16" xfId="0" applyFont="1" applyFill="1" applyBorder="1" applyAlignment="1" applyProtection="1">
      <alignment horizontal="center" vertical="center" wrapText="1"/>
      <protection hidden="1"/>
    </xf>
    <xf numFmtId="0" fontId="14" fillId="13" borderId="0"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62" fillId="13" borderId="16" xfId="0" applyFont="1" applyFill="1" applyBorder="1" applyAlignment="1" applyProtection="1">
      <alignment horizontal="center" vertical="center" wrapText="1"/>
      <protection hidden="1"/>
    </xf>
    <xf numFmtId="0" fontId="62" fillId="13" borderId="0" xfId="0" applyFont="1" applyFill="1" applyBorder="1" applyAlignment="1" applyProtection="1">
      <alignment horizontal="center" vertical="center" wrapText="1"/>
      <protection hidden="1"/>
    </xf>
    <xf numFmtId="0" fontId="62" fillId="13" borderId="17" xfId="0" applyFont="1" applyFill="1" applyBorder="1" applyAlignment="1" applyProtection="1">
      <alignment horizontal="center" vertical="center" wrapText="1"/>
      <protection hidden="1"/>
    </xf>
    <xf numFmtId="0" fontId="15" fillId="13" borderId="16" xfId="0" applyFont="1" applyFill="1" applyBorder="1" applyAlignment="1" applyProtection="1">
      <alignment horizontal="center" vertical="center" wrapText="1"/>
      <protection hidden="1"/>
    </xf>
    <xf numFmtId="0" fontId="15" fillId="13" borderId="0" xfId="0" applyFont="1" applyFill="1" applyBorder="1" applyAlignment="1" applyProtection="1">
      <alignment horizontal="center" vertical="center" wrapText="1"/>
      <protection hidden="1"/>
    </xf>
    <xf numFmtId="0" fontId="15" fillId="13" borderId="17" xfId="0" applyFont="1" applyFill="1" applyBorder="1" applyAlignment="1" applyProtection="1">
      <alignment horizontal="center" vertical="center" wrapText="1"/>
      <protection hidden="1"/>
    </xf>
    <xf numFmtId="0" fontId="62" fillId="13" borderId="16" xfId="0" applyFont="1" applyFill="1" applyBorder="1" applyAlignment="1" applyProtection="1">
      <alignment horizontal="center" vertical="top" wrapText="1"/>
      <protection hidden="1"/>
    </xf>
    <xf numFmtId="0" fontId="62" fillId="13" borderId="0" xfId="0" applyFont="1" applyFill="1" applyBorder="1" applyAlignment="1" applyProtection="1">
      <alignment horizontal="center" vertical="top" wrapText="1"/>
      <protection hidden="1"/>
    </xf>
    <xf numFmtId="0" fontId="62" fillId="13" borderId="17" xfId="0" applyFont="1" applyFill="1" applyBorder="1" applyAlignment="1" applyProtection="1">
      <alignment horizontal="center" vertical="top" wrapText="1"/>
      <protection hidden="1"/>
    </xf>
    <xf numFmtId="0" fontId="44" fillId="9" borderId="37" xfId="0" applyFont="1" applyFill="1" applyBorder="1" applyAlignment="1" applyProtection="1">
      <alignment horizontal="center" vertical="center" wrapText="1"/>
      <protection locked="0" hidden="1"/>
    </xf>
    <xf numFmtId="0" fontId="44" fillId="9" borderId="38" xfId="0" applyFont="1" applyFill="1" applyBorder="1" applyAlignment="1" applyProtection="1">
      <alignment horizontal="center" vertical="center" wrapText="1"/>
      <protection locked="0" hidden="1"/>
    </xf>
    <xf numFmtId="0" fontId="44" fillId="9" borderId="39" xfId="0" applyFont="1" applyFill="1" applyBorder="1" applyAlignment="1" applyProtection="1">
      <alignment horizontal="center" vertical="center" wrapText="1"/>
      <protection locked="0" hidden="1"/>
    </xf>
    <xf numFmtId="0" fontId="44" fillId="9" borderId="54" xfId="0" applyFont="1" applyFill="1" applyBorder="1" applyAlignment="1" applyProtection="1">
      <alignment horizontal="center" vertical="center" wrapText="1"/>
      <protection locked="0" hidden="1"/>
    </xf>
    <xf numFmtId="0" fontId="44" fillId="9" borderId="0" xfId="0" applyFont="1" applyFill="1" applyBorder="1" applyAlignment="1" applyProtection="1">
      <alignment horizontal="center" vertical="center" wrapText="1"/>
      <protection locked="0" hidden="1"/>
    </xf>
    <xf numFmtId="0" fontId="44" fillId="9" borderId="55" xfId="0" applyFont="1" applyFill="1" applyBorder="1" applyAlignment="1" applyProtection="1">
      <alignment horizontal="center" vertical="center" wrapText="1"/>
      <protection locked="0" hidden="1"/>
    </xf>
    <xf numFmtId="0" fontId="66" fillId="9" borderId="137" xfId="0" applyFont="1" applyFill="1" applyBorder="1" applyAlignment="1" applyProtection="1">
      <alignment vertical="center" textRotation="90" wrapText="1"/>
      <protection locked="0" hidden="1"/>
    </xf>
    <xf numFmtId="0" fontId="66" fillId="9" borderId="138" xfId="0" applyFont="1" applyFill="1" applyBorder="1" applyAlignment="1" applyProtection="1">
      <alignment vertical="center" textRotation="90" wrapText="1"/>
      <protection locked="0" hidden="1"/>
    </xf>
    <xf numFmtId="0" fontId="66" fillId="9" borderId="141" xfId="0" applyFont="1" applyFill="1" applyBorder="1" applyAlignment="1" applyProtection="1">
      <alignment vertical="center" textRotation="90" wrapText="1"/>
      <protection locked="0" hidden="1"/>
    </xf>
    <xf numFmtId="0" fontId="32" fillId="9" borderId="56" xfId="0" applyFont="1" applyFill="1" applyBorder="1" applyAlignment="1" applyProtection="1">
      <alignment horizontal="center" vertical="center" wrapText="1"/>
      <protection locked="0" hidden="1"/>
    </xf>
    <xf numFmtId="0" fontId="32" fillId="9" borderId="57" xfId="0" applyFont="1" applyFill="1" applyBorder="1" applyAlignment="1" applyProtection="1">
      <alignment horizontal="center" vertical="center" wrapText="1"/>
      <protection locked="0" hidden="1"/>
    </xf>
    <xf numFmtId="0" fontId="32" fillId="9" borderId="54" xfId="0" applyFont="1" applyFill="1" applyBorder="1" applyAlignment="1" applyProtection="1">
      <alignment horizontal="center" vertical="center" wrapText="1"/>
      <protection locked="0" hidden="1"/>
    </xf>
    <xf numFmtId="0" fontId="32" fillId="9" borderId="49" xfId="0" applyFont="1" applyFill="1" applyBorder="1" applyAlignment="1" applyProtection="1">
      <alignment horizontal="center" vertical="center" wrapText="1"/>
      <protection locked="0" hidden="1"/>
    </xf>
    <xf numFmtId="0" fontId="3" fillId="3" borderId="38" xfId="0" applyFont="1" applyFill="1" applyBorder="1" applyAlignment="1" applyProtection="1">
      <alignment horizontal="center" vertical="center" wrapText="1"/>
      <protection locked="0" hidden="1"/>
    </xf>
    <xf numFmtId="0" fontId="160" fillId="13" borderId="37" xfId="0" applyFont="1" applyFill="1" applyBorder="1" applyAlignment="1" applyProtection="1">
      <alignment horizontal="right" vertical="center" wrapText="1"/>
      <protection locked="0" hidden="1"/>
    </xf>
    <xf numFmtId="0" fontId="160" fillId="13" borderId="38" xfId="0" applyFont="1" applyFill="1" applyBorder="1" applyAlignment="1" applyProtection="1">
      <alignment horizontal="right" vertical="center" wrapText="1"/>
      <protection locked="0" hidden="1"/>
    </xf>
    <xf numFmtId="0" fontId="160" fillId="13" borderId="150" xfId="0" applyFont="1" applyFill="1" applyBorder="1" applyAlignment="1" applyProtection="1">
      <alignment horizontal="right" vertical="center" wrapText="1"/>
      <protection locked="0" hidden="1"/>
    </xf>
    <xf numFmtId="14" fontId="49" fillId="13" borderId="151" xfId="0" applyNumberFormat="1" applyFont="1" applyFill="1" applyBorder="1" applyAlignment="1" applyProtection="1">
      <alignment horizontal="left" vertical="center" wrapText="1"/>
      <protection locked="0" hidden="1"/>
    </xf>
    <xf numFmtId="14" fontId="49" fillId="13" borderId="38" xfId="0" applyNumberFormat="1" applyFont="1" applyFill="1" applyBorder="1" applyAlignment="1" applyProtection="1">
      <alignment horizontal="left" vertical="center" wrapText="1"/>
      <protection locked="0" hidden="1"/>
    </xf>
    <xf numFmtId="14" fontId="49" fillId="13" borderId="39" xfId="0" applyNumberFormat="1" applyFont="1" applyFill="1" applyBorder="1" applyAlignment="1" applyProtection="1">
      <alignment horizontal="left" vertical="center" wrapText="1"/>
      <protection locked="0" hidden="1"/>
    </xf>
    <xf numFmtId="0" fontId="16" fillId="12" borderId="26" xfId="0" applyFont="1" applyFill="1" applyBorder="1" applyAlignment="1" applyProtection="1">
      <alignment horizontal="center"/>
      <protection locked="0" hidden="1"/>
    </xf>
    <xf numFmtId="0" fontId="16" fillId="12" borderId="41" xfId="0" applyFont="1" applyFill="1" applyBorder="1" applyAlignment="1" applyProtection="1">
      <alignment horizontal="center"/>
      <protection locked="0" hidden="1"/>
    </xf>
    <xf numFmtId="0" fontId="16" fillId="12" borderId="43" xfId="0" applyFont="1" applyFill="1" applyBorder="1" applyAlignment="1" applyProtection="1">
      <alignment horizontal="center"/>
      <protection locked="0" hidden="1"/>
    </xf>
    <xf numFmtId="0" fontId="16" fillId="12" borderId="27" xfId="0" applyFont="1" applyFill="1" applyBorder="1" applyAlignment="1" applyProtection="1">
      <alignment horizontal="center"/>
      <protection locked="0" hidden="1"/>
    </xf>
    <xf numFmtId="0" fontId="16" fillId="20" borderId="26" xfId="0" applyFont="1" applyFill="1" applyBorder="1" applyAlignment="1" applyProtection="1">
      <alignment horizontal="center"/>
      <protection locked="0" hidden="1"/>
    </xf>
    <xf numFmtId="0" fontId="16" fillId="20" borderId="41" xfId="0" applyFont="1" applyFill="1" applyBorder="1" applyAlignment="1" applyProtection="1">
      <alignment horizontal="center"/>
      <protection locked="0" hidden="1"/>
    </xf>
    <xf numFmtId="0" fontId="16" fillId="20" borderId="43" xfId="0" applyFont="1" applyFill="1" applyBorder="1" applyAlignment="1" applyProtection="1">
      <alignment horizontal="center"/>
      <protection locked="0" hidden="1"/>
    </xf>
    <xf numFmtId="0" fontId="16" fillId="20" borderId="27" xfId="0" applyFont="1" applyFill="1" applyBorder="1" applyAlignment="1" applyProtection="1">
      <alignment horizontal="center"/>
      <protection locked="0" hidden="1"/>
    </xf>
    <xf numFmtId="0" fontId="16" fillId="12" borderId="127" xfId="0" applyFont="1" applyFill="1" applyBorder="1" applyAlignment="1" applyProtection="1">
      <alignment horizontal="center" vertical="center" wrapText="1"/>
      <protection locked="0" hidden="1"/>
    </xf>
    <xf numFmtId="0" fontId="16" fillId="12" borderId="107" xfId="0" applyFont="1" applyFill="1" applyBorder="1" applyAlignment="1" applyProtection="1">
      <alignment horizontal="center" vertical="center" wrapText="1"/>
      <protection locked="0" hidden="1"/>
    </xf>
    <xf numFmtId="0" fontId="16" fillId="12" borderId="128" xfId="0" applyFont="1" applyFill="1" applyBorder="1" applyAlignment="1" applyProtection="1">
      <alignment horizontal="center" vertical="center" wrapText="1"/>
      <protection locked="0" hidden="1"/>
    </xf>
    <xf numFmtId="0" fontId="16" fillId="20" borderId="127" xfId="0" applyFont="1" applyFill="1" applyBorder="1" applyAlignment="1" applyProtection="1">
      <alignment horizontal="center" vertical="center" wrapText="1"/>
      <protection locked="0" hidden="1"/>
    </xf>
    <xf numFmtId="0" fontId="16" fillId="20" borderId="107" xfId="0" applyFont="1" applyFill="1" applyBorder="1" applyAlignment="1" applyProtection="1">
      <alignment horizontal="center" vertical="center" wrapText="1"/>
      <protection locked="0" hidden="1"/>
    </xf>
    <xf numFmtId="0" fontId="16" fillId="20" borderId="128" xfId="0" applyFont="1" applyFill="1" applyBorder="1" applyAlignment="1" applyProtection="1">
      <alignment horizontal="center" vertical="center" wrapText="1"/>
      <protection locked="0" hidden="1"/>
    </xf>
    <xf numFmtId="0" fontId="22" fillId="21" borderId="18" xfId="0" applyFont="1" applyFill="1" applyBorder="1" applyAlignment="1" applyProtection="1">
      <alignment horizontal="center" vertical="center" wrapText="1"/>
      <protection locked="0" hidden="1"/>
    </xf>
    <xf numFmtId="0" fontId="22" fillId="12" borderId="19" xfId="0" applyFont="1" applyFill="1" applyBorder="1" applyAlignment="1" applyProtection="1">
      <alignment horizontal="center" vertical="center" textRotation="90" wrapText="1"/>
      <protection locked="0" hidden="1"/>
    </xf>
    <xf numFmtId="0" fontId="22" fillId="12" borderId="21" xfId="0" applyFont="1" applyFill="1" applyBorder="1" applyAlignment="1" applyProtection="1">
      <alignment horizontal="center" vertical="center" textRotation="90" wrapText="1"/>
      <protection locked="0" hidden="1"/>
    </xf>
    <xf numFmtId="0" fontId="22" fillId="12" borderId="35" xfId="0" applyFont="1" applyFill="1" applyBorder="1" applyAlignment="1" applyProtection="1">
      <alignment horizontal="center" vertical="center" textRotation="90" wrapText="1"/>
      <protection locked="0" hidden="1"/>
    </xf>
    <xf numFmtId="0" fontId="65" fillId="20" borderId="29" xfId="0" applyFont="1" applyFill="1" applyBorder="1" applyAlignment="1" applyProtection="1">
      <alignment horizontal="center" vertical="center" textRotation="90" wrapText="1"/>
      <protection locked="0" hidden="1"/>
    </xf>
    <xf numFmtId="0" fontId="65" fillId="20" borderId="31" xfId="0" applyFont="1" applyFill="1" applyBorder="1" applyAlignment="1" applyProtection="1">
      <alignment horizontal="center" vertical="center" textRotation="90" wrapText="1"/>
      <protection locked="0" hidden="1"/>
    </xf>
    <xf numFmtId="0" fontId="22" fillId="14" borderId="71" xfId="0" applyFont="1" applyFill="1" applyBorder="1" applyAlignment="1" applyProtection="1">
      <alignment horizontal="center" vertical="center" wrapText="1"/>
      <protection locked="0" hidden="1"/>
    </xf>
    <xf numFmtId="0" fontId="22" fillId="14" borderId="71" xfId="0" applyFont="1" applyFill="1" applyBorder="1" applyAlignment="1" applyProtection="1">
      <alignment horizontal="center" vertical="center" textRotation="90" wrapText="1"/>
      <protection locked="0" hidden="1"/>
    </xf>
    <xf numFmtId="0" fontId="22" fillId="14" borderId="97" xfId="0" applyFont="1" applyFill="1" applyBorder="1" applyAlignment="1" applyProtection="1">
      <alignment horizontal="center" vertical="center" textRotation="90" wrapText="1"/>
      <protection locked="0" hidden="1"/>
    </xf>
    <xf numFmtId="0" fontId="73" fillId="14" borderId="116" xfId="0" applyFont="1" applyFill="1" applyBorder="1" applyAlignment="1" applyProtection="1">
      <alignment horizontal="center" vertical="center" textRotation="90" wrapText="1"/>
      <protection locked="0" hidden="1"/>
    </xf>
    <xf numFmtId="0" fontId="73" fillId="14" borderId="132" xfId="0" applyFont="1" applyFill="1" applyBorder="1" applyAlignment="1" applyProtection="1">
      <alignment horizontal="center" vertical="center" textRotation="90" wrapText="1"/>
      <protection locked="0" hidden="1"/>
    </xf>
    <xf numFmtId="0" fontId="58" fillId="14" borderId="82" xfId="0" applyFont="1" applyFill="1" applyBorder="1" applyAlignment="1" applyProtection="1">
      <alignment horizontal="center" vertical="center" textRotation="90" wrapText="1"/>
      <protection locked="0" hidden="1"/>
    </xf>
    <xf numFmtId="0" fontId="18" fillId="9" borderId="86" xfId="0" applyFont="1" applyFill="1" applyBorder="1" applyAlignment="1" applyProtection="1">
      <alignment horizontal="center" vertical="center" wrapText="1"/>
      <protection locked="0" hidden="1"/>
    </xf>
    <xf numFmtId="0" fontId="18" fillId="9" borderId="87" xfId="0" applyFont="1" applyFill="1" applyBorder="1" applyAlignment="1" applyProtection="1">
      <alignment horizontal="center" vertical="center" wrapText="1"/>
      <protection locked="0" hidden="1"/>
    </xf>
    <xf numFmtId="0" fontId="21" fillId="9" borderId="109" xfId="0" applyFont="1" applyFill="1" applyBorder="1" applyAlignment="1" applyProtection="1">
      <alignment horizontal="center" vertical="center" textRotation="90" wrapText="1"/>
      <protection locked="0" hidden="1"/>
    </xf>
    <xf numFmtId="0" fontId="98" fillId="9" borderId="184" xfId="0" applyFont="1" applyFill="1" applyBorder="1" applyAlignment="1" applyProtection="1">
      <alignment horizontal="center" vertical="center" wrapText="1"/>
      <protection locked="0" hidden="1"/>
    </xf>
    <xf numFmtId="0" fontId="98" fillId="9" borderId="148" xfId="0" applyFont="1" applyFill="1" applyBorder="1" applyAlignment="1" applyProtection="1">
      <alignment horizontal="center" vertical="center" wrapText="1"/>
      <protection locked="0" hidden="1"/>
    </xf>
    <xf numFmtId="0" fontId="98" fillId="9" borderId="130" xfId="0" applyFont="1" applyFill="1" applyBorder="1" applyAlignment="1" applyProtection="1">
      <alignment horizontal="center" vertical="center" wrapText="1"/>
      <protection locked="0" hidden="1"/>
    </xf>
    <xf numFmtId="0" fontId="90" fillId="9" borderId="206" xfId="0" applyFont="1" applyFill="1" applyBorder="1" applyAlignment="1" applyProtection="1">
      <alignment horizontal="center" vertical="center" textRotation="90" wrapText="1"/>
      <protection locked="0" hidden="1"/>
    </xf>
    <xf numFmtId="0" fontId="90" fillId="9" borderId="306" xfId="0" applyFont="1" applyFill="1" applyBorder="1" applyAlignment="1" applyProtection="1">
      <alignment horizontal="center" vertical="center" textRotation="90" wrapText="1"/>
      <protection locked="0" hidden="1"/>
    </xf>
    <xf numFmtId="0" fontId="6" fillId="9" borderId="37" xfId="0" applyFont="1" applyFill="1" applyBorder="1" applyAlignment="1" applyProtection="1">
      <alignment horizontal="center" wrapText="1"/>
      <protection locked="0" hidden="1"/>
    </xf>
    <xf numFmtId="0" fontId="6" fillId="9" borderId="38" xfId="0" applyFont="1" applyFill="1" applyBorder="1" applyAlignment="1" applyProtection="1">
      <alignment horizontal="center" wrapText="1"/>
      <protection locked="0" hidden="1"/>
    </xf>
    <xf numFmtId="0" fontId="6" fillId="9" borderId="39" xfId="0" applyFont="1" applyFill="1" applyBorder="1" applyAlignment="1" applyProtection="1">
      <alignment horizontal="center" wrapText="1"/>
      <protection locked="0" hidden="1"/>
    </xf>
    <xf numFmtId="0" fontId="22" fillId="9" borderId="19" xfId="0" applyFont="1" applyFill="1" applyBorder="1" applyAlignment="1" applyProtection="1">
      <alignment horizontal="center" vertical="center" textRotation="90" wrapText="1"/>
      <protection locked="0" hidden="1"/>
    </xf>
    <xf numFmtId="0" fontId="22" fillId="9" borderId="21" xfId="0" applyFont="1" applyFill="1" applyBorder="1" applyAlignment="1" applyProtection="1">
      <alignment horizontal="center" vertical="center" textRotation="90" wrapText="1"/>
      <protection locked="0" hidden="1"/>
    </xf>
    <xf numFmtId="0" fontId="22" fillId="9" borderId="35" xfId="0" applyFont="1" applyFill="1" applyBorder="1" applyAlignment="1" applyProtection="1">
      <alignment horizontal="center" vertical="center" textRotation="90" wrapText="1"/>
      <protection locked="0" hidden="1"/>
    </xf>
    <xf numFmtId="0" fontId="18" fillId="10" borderId="86" xfId="0" applyFont="1" applyFill="1" applyBorder="1" applyAlignment="1" applyProtection="1">
      <alignment horizontal="center" vertical="center" wrapText="1"/>
      <protection locked="0" hidden="1"/>
    </xf>
    <xf numFmtId="0" fontId="18" fillId="10" borderId="87" xfId="0" applyFont="1" applyFill="1" applyBorder="1" applyAlignment="1" applyProtection="1">
      <alignment horizontal="center" vertical="center" wrapText="1"/>
      <protection locked="0" hidden="1"/>
    </xf>
    <xf numFmtId="0" fontId="18" fillId="2" borderId="86" xfId="0" applyFont="1" applyFill="1" applyBorder="1" applyAlignment="1" applyProtection="1">
      <alignment horizontal="center" vertical="center" wrapText="1"/>
      <protection locked="0" hidden="1"/>
    </xf>
    <xf numFmtId="0" fontId="18" fillId="2" borderId="87" xfId="0" applyFont="1" applyFill="1" applyBorder="1" applyAlignment="1" applyProtection="1">
      <alignment horizontal="center" vertical="center" wrapText="1"/>
      <protection locked="0" hidden="1"/>
    </xf>
    <xf numFmtId="0" fontId="21" fillId="22" borderId="109" xfId="0" applyFont="1" applyFill="1" applyBorder="1" applyAlignment="1" applyProtection="1">
      <alignment horizontal="center" vertical="center" textRotation="90" wrapText="1"/>
      <protection locked="0" hidden="1"/>
    </xf>
    <xf numFmtId="0" fontId="98" fillId="22" borderId="109" xfId="0" applyFont="1" applyFill="1" applyBorder="1" applyAlignment="1" applyProtection="1">
      <alignment horizontal="center" vertical="center" textRotation="90" wrapText="1"/>
      <protection locked="0" hidden="1"/>
    </xf>
    <xf numFmtId="0" fontId="90" fillId="22" borderId="109" xfId="0" applyFont="1" applyFill="1" applyBorder="1" applyAlignment="1" applyProtection="1">
      <alignment horizontal="center" vertical="center" textRotation="90" wrapText="1"/>
      <protection locked="0" hidden="1"/>
    </xf>
    <xf numFmtId="0" fontId="98" fillId="21" borderId="184" xfId="0" applyFont="1" applyFill="1" applyBorder="1" applyAlignment="1" applyProtection="1">
      <alignment horizontal="center" vertical="center" wrapText="1"/>
      <protection locked="0" hidden="1"/>
    </xf>
    <xf numFmtId="0" fontId="98" fillId="21" borderId="148" xfId="0" applyFont="1" applyFill="1" applyBorder="1" applyAlignment="1" applyProtection="1">
      <alignment horizontal="center" vertical="center" wrapText="1"/>
      <protection locked="0" hidden="1"/>
    </xf>
    <xf numFmtId="0" fontId="98" fillId="21" borderId="130" xfId="0" applyFont="1" applyFill="1" applyBorder="1" applyAlignment="1" applyProtection="1">
      <alignment horizontal="center" vertical="center" wrapText="1"/>
      <protection locked="0" hidden="1"/>
    </xf>
    <xf numFmtId="0" fontId="18" fillId="20" borderId="86" xfId="0" applyFont="1" applyFill="1" applyBorder="1" applyAlignment="1" applyProtection="1">
      <alignment horizontal="center" vertical="center" wrapText="1"/>
      <protection locked="0" hidden="1"/>
    </xf>
    <xf numFmtId="0" fontId="18" fillId="20" borderId="87" xfId="0" applyFont="1" applyFill="1" applyBorder="1" applyAlignment="1" applyProtection="1">
      <alignment horizontal="center" vertical="center" wrapText="1"/>
      <protection locked="0" hidden="1"/>
    </xf>
    <xf numFmtId="0" fontId="21" fillId="20" borderId="109" xfId="0" applyFont="1" applyFill="1" applyBorder="1" applyAlignment="1" applyProtection="1">
      <alignment horizontal="center" vertical="center" textRotation="90" wrapText="1"/>
      <protection locked="0" hidden="1"/>
    </xf>
    <xf numFmtId="0" fontId="98" fillId="20" borderId="184" xfId="0" applyFont="1" applyFill="1" applyBorder="1" applyAlignment="1" applyProtection="1">
      <alignment horizontal="center" vertical="center" wrapText="1"/>
      <protection locked="0" hidden="1"/>
    </xf>
    <xf numFmtId="0" fontId="98" fillId="20" borderId="148" xfId="0" applyFont="1" applyFill="1" applyBorder="1" applyAlignment="1" applyProtection="1">
      <alignment horizontal="center" vertical="center" wrapText="1"/>
      <protection locked="0" hidden="1"/>
    </xf>
    <xf numFmtId="0" fontId="98" fillId="20" borderId="130" xfId="0" applyFont="1" applyFill="1" applyBorder="1" applyAlignment="1" applyProtection="1">
      <alignment horizontal="center" vertical="center" wrapText="1"/>
      <protection locked="0" hidden="1"/>
    </xf>
    <xf numFmtId="0" fontId="90" fillId="21" borderId="206" xfId="0" applyFont="1" applyFill="1" applyBorder="1" applyAlignment="1" applyProtection="1">
      <alignment horizontal="center" vertical="center" textRotation="90" wrapText="1"/>
      <protection locked="0" hidden="1"/>
    </xf>
    <xf numFmtId="0" fontId="90" fillId="21" borderId="306" xfId="0" applyFont="1" applyFill="1" applyBorder="1" applyAlignment="1" applyProtection="1">
      <alignment horizontal="center" vertical="center" textRotation="90" wrapText="1"/>
      <protection locked="0" hidden="1"/>
    </xf>
    <xf numFmtId="0" fontId="90" fillId="19" borderId="206" xfId="0" applyFont="1" applyFill="1" applyBorder="1" applyAlignment="1" applyProtection="1">
      <alignment horizontal="center" vertical="center" textRotation="90" wrapText="1"/>
      <protection locked="0" hidden="1"/>
    </xf>
    <xf numFmtId="0" fontId="90" fillId="19" borderId="306" xfId="0" applyFont="1" applyFill="1" applyBorder="1" applyAlignment="1" applyProtection="1">
      <alignment horizontal="center" vertical="center" textRotation="90" wrapText="1"/>
      <protection locked="0" hidden="1"/>
    </xf>
    <xf numFmtId="0" fontId="10" fillId="13" borderId="56" xfId="0" applyFont="1" applyFill="1" applyBorder="1" applyAlignment="1" applyProtection="1">
      <alignment horizontal="center" vertical="center" textRotation="90" wrapText="1"/>
      <protection locked="0" hidden="1"/>
    </xf>
    <xf numFmtId="0" fontId="10" fillId="13" borderId="57" xfId="0" applyFont="1" applyFill="1" applyBorder="1" applyAlignment="1" applyProtection="1">
      <alignment horizontal="center" vertical="center" textRotation="90" wrapText="1"/>
      <protection locked="0" hidden="1"/>
    </xf>
    <xf numFmtId="0" fontId="10" fillId="13" borderId="58" xfId="0" applyFont="1" applyFill="1" applyBorder="1" applyAlignment="1" applyProtection="1">
      <alignment horizontal="center" vertical="center" textRotation="90" wrapText="1"/>
      <protection locked="0" hidden="1"/>
    </xf>
    <xf numFmtId="0" fontId="22" fillId="9" borderId="18" xfId="0" applyFont="1" applyFill="1" applyBorder="1" applyAlignment="1" applyProtection="1">
      <alignment horizontal="center" vertical="center" wrapText="1"/>
      <protection locked="0" hidden="1"/>
    </xf>
    <xf numFmtId="0" fontId="22" fillId="23" borderId="19" xfId="0" applyFont="1" applyFill="1" applyBorder="1" applyAlignment="1" applyProtection="1">
      <alignment horizontal="center" vertical="center" textRotation="90" wrapText="1"/>
      <protection locked="0" hidden="1"/>
    </xf>
    <xf numFmtId="0" fontId="22" fillId="23" borderId="21" xfId="0" applyFont="1" applyFill="1" applyBorder="1" applyAlignment="1" applyProtection="1">
      <alignment horizontal="center" vertical="center" textRotation="90" wrapText="1"/>
      <protection locked="0" hidden="1"/>
    </xf>
    <xf numFmtId="0" fontId="22" fillId="23" borderId="35" xfId="0" applyFont="1" applyFill="1" applyBorder="1" applyAlignment="1" applyProtection="1">
      <alignment horizontal="center" vertical="center" textRotation="90" wrapText="1"/>
      <protection locked="0" hidden="1"/>
    </xf>
    <xf numFmtId="0" fontId="22" fillId="11" borderId="19" xfId="0" applyFont="1" applyFill="1" applyBorder="1" applyAlignment="1" applyProtection="1">
      <alignment horizontal="center" vertical="center" textRotation="90" wrapText="1"/>
      <protection locked="0" hidden="1"/>
    </xf>
    <xf numFmtId="0" fontId="22" fillId="11" borderId="21" xfId="0" applyFont="1" applyFill="1" applyBorder="1" applyAlignment="1" applyProtection="1">
      <alignment horizontal="center" vertical="center" textRotation="90" wrapText="1"/>
      <protection locked="0" hidden="1"/>
    </xf>
    <xf numFmtId="0" fontId="22" fillId="11" borderId="35" xfId="0" applyFont="1" applyFill="1" applyBorder="1" applyAlignment="1" applyProtection="1">
      <alignment horizontal="center" vertical="center" textRotation="90" wrapText="1"/>
      <protection locked="0" hidden="1"/>
    </xf>
    <xf numFmtId="0" fontId="22" fillId="17" borderId="19" xfId="0" applyFont="1" applyFill="1" applyBorder="1" applyAlignment="1" applyProtection="1">
      <alignment horizontal="center" vertical="center" textRotation="90" wrapText="1"/>
      <protection locked="0" hidden="1"/>
    </xf>
    <xf numFmtId="0" fontId="22" fillId="17" borderId="21" xfId="0" applyFont="1" applyFill="1" applyBorder="1" applyAlignment="1" applyProtection="1">
      <alignment horizontal="center" vertical="center" textRotation="90" wrapText="1"/>
      <protection locked="0" hidden="1"/>
    </xf>
    <xf numFmtId="0" fontId="22" fillId="17" borderId="35" xfId="0" applyFont="1" applyFill="1" applyBorder="1" applyAlignment="1" applyProtection="1">
      <alignment horizontal="center" vertical="center" textRotation="90" wrapText="1"/>
      <protection locked="0" hidden="1"/>
    </xf>
    <xf numFmtId="0" fontId="22" fillId="20" borderId="18" xfId="0" applyFont="1" applyFill="1" applyBorder="1" applyAlignment="1" applyProtection="1">
      <alignment horizontal="center" vertical="center" wrapText="1"/>
      <protection locked="0" hidden="1"/>
    </xf>
    <xf numFmtId="0" fontId="22" fillId="20" borderId="19" xfId="0" applyFont="1" applyFill="1" applyBorder="1" applyAlignment="1" applyProtection="1">
      <alignment horizontal="center" vertical="center" textRotation="90" wrapText="1"/>
      <protection locked="0" hidden="1"/>
    </xf>
    <xf numFmtId="0" fontId="22" fillId="20" borderId="21" xfId="0" applyFont="1" applyFill="1" applyBorder="1" applyAlignment="1" applyProtection="1">
      <alignment horizontal="center" vertical="center" textRotation="90" wrapText="1"/>
      <protection locked="0" hidden="1"/>
    </xf>
    <xf numFmtId="0" fontId="22" fillId="20" borderId="35" xfId="0" applyFont="1" applyFill="1" applyBorder="1" applyAlignment="1" applyProtection="1">
      <alignment horizontal="center" vertical="center" textRotation="90" wrapText="1"/>
      <protection locked="0" hidden="1"/>
    </xf>
    <xf numFmtId="0" fontId="65" fillId="19" borderId="29" xfId="0" applyFont="1" applyFill="1" applyBorder="1" applyAlignment="1" applyProtection="1">
      <alignment horizontal="center" vertical="center" textRotation="90" wrapText="1"/>
      <protection locked="0" hidden="1"/>
    </xf>
    <xf numFmtId="0" fontId="65" fillId="19" borderId="31" xfId="0" applyFont="1" applyFill="1" applyBorder="1" applyAlignment="1" applyProtection="1">
      <alignment horizontal="center" vertical="center" textRotation="90" wrapText="1"/>
      <protection locked="0" hidden="1"/>
    </xf>
    <xf numFmtId="0" fontId="98" fillId="19" borderId="184" xfId="0" applyFont="1" applyFill="1" applyBorder="1" applyAlignment="1" applyProtection="1">
      <alignment horizontal="center" vertical="center" wrapText="1"/>
      <protection locked="0" hidden="1"/>
    </xf>
    <xf numFmtId="0" fontId="98" fillId="19" borderId="148" xfId="0" applyFont="1" applyFill="1" applyBorder="1" applyAlignment="1" applyProtection="1">
      <alignment horizontal="center" vertical="center" wrapText="1"/>
      <protection locked="0" hidden="1"/>
    </xf>
    <xf numFmtId="0" fontId="98" fillId="19" borderId="130" xfId="0" applyFont="1" applyFill="1" applyBorder="1" applyAlignment="1" applyProtection="1">
      <alignment horizontal="center" vertical="center" wrapText="1"/>
      <protection locked="0" hidden="1"/>
    </xf>
    <xf numFmtId="0" fontId="3" fillId="3" borderId="1" xfId="0" applyFont="1" applyFill="1" applyBorder="1" applyAlignment="1" applyProtection="1">
      <alignment horizontal="center" vertical="center" wrapText="1"/>
      <protection locked="0" hidden="1"/>
    </xf>
    <xf numFmtId="0" fontId="3" fillId="3" borderId="2" xfId="0" applyFont="1" applyFill="1" applyBorder="1" applyAlignment="1" applyProtection="1">
      <alignment horizontal="center" vertical="center" wrapText="1"/>
      <protection locked="0" hidden="1"/>
    </xf>
    <xf numFmtId="0" fontId="21" fillId="11" borderId="109" xfId="0" applyFont="1" applyFill="1" applyBorder="1" applyAlignment="1" applyProtection="1">
      <alignment horizontal="center" vertical="center" textRotation="90" wrapText="1"/>
      <protection locked="0" hidden="1"/>
    </xf>
    <xf numFmtId="0" fontId="98" fillId="11" borderId="184" xfId="0" applyFont="1" applyFill="1" applyBorder="1" applyAlignment="1" applyProtection="1">
      <alignment horizontal="center" vertical="center" wrapText="1"/>
      <protection locked="0" hidden="1"/>
    </xf>
    <xf numFmtId="0" fontId="98" fillId="11" borderId="148" xfId="0" applyFont="1" applyFill="1" applyBorder="1" applyAlignment="1" applyProtection="1">
      <alignment horizontal="center" vertical="center" wrapText="1"/>
      <protection locked="0" hidden="1"/>
    </xf>
    <xf numFmtId="0" fontId="98" fillId="11" borderId="130" xfId="0" applyFont="1" applyFill="1" applyBorder="1" applyAlignment="1" applyProtection="1">
      <alignment horizontal="center" vertical="center" wrapText="1"/>
      <protection locked="0" hidden="1"/>
    </xf>
    <xf numFmtId="0" fontId="90" fillId="11" borderId="206" xfId="0" applyFont="1" applyFill="1" applyBorder="1" applyAlignment="1" applyProtection="1">
      <alignment horizontal="center" vertical="center" textRotation="90" wrapText="1"/>
      <protection locked="0" hidden="1"/>
    </xf>
    <xf numFmtId="0" fontId="90" fillId="11" borderId="306" xfId="0" applyFont="1" applyFill="1" applyBorder="1" applyAlignment="1" applyProtection="1">
      <alignment horizontal="center" vertical="center" textRotation="90" wrapText="1"/>
      <protection locked="0" hidden="1"/>
    </xf>
    <xf numFmtId="0" fontId="16" fillId="2" borderId="127" xfId="0" applyFont="1" applyFill="1" applyBorder="1" applyAlignment="1" applyProtection="1">
      <alignment horizontal="center" vertical="center" wrapText="1"/>
      <protection locked="0" hidden="1"/>
    </xf>
    <xf numFmtId="0" fontId="16" fillId="2" borderId="107" xfId="0" applyFont="1" applyFill="1" applyBorder="1" applyAlignment="1" applyProtection="1">
      <alignment horizontal="center" vertical="center" wrapText="1"/>
      <protection locked="0" hidden="1"/>
    </xf>
    <xf numFmtId="0" fontId="16" fillId="2" borderId="128" xfId="0" applyFont="1" applyFill="1" applyBorder="1" applyAlignment="1" applyProtection="1">
      <alignment horizontal="center" vertical="center" wrapText="1"/>
      <protection locked="0" hidden="1"/>
    </xf>
    <xf numFmtId="0" fontId="16" fillId="14" borderId="42" xfId="0" applyFont="1" applyFill="1" applyBorder="1" applyAlignment="1" applyProtection="1">
      <alignment horizontal="center" vertical="center" wrapText="1"/>
      <protection locked="0" hidden="1"/>
    </xf>
    <xf numFmtId="0" fontId="16" fillId="14" borderId="19" xfId="0" applyFont="1" applyFill="1" applyBorder="1" applyAlignment="1" applyProtection="1">
      <alignment horizontal="center" vertical="center" wrapText="1"/>
      <protection locked="0" hidden="1"/>
    </xf>
    <xf numFmtId="0" fontId="16" fillId="14" borderId="225" xfId="0" applyFont="1" applyFill="1" applyBorder="1" applyAlignment="1" applyProtection="1">
      <alignment horizontal="center" vertical="center" wrapText="1"/>
      <protection locked="0" hidden="1"/>
    </xf>
    <xf numFmtId="0" fontId="29" fillId="14" borderId="26" xfId="0" applyFont="1" applyFill="1" applyBorder="1" applyAlignment="1" applyProtection="1">
      <alignment horizontal="center"/>
      <protection locked="0" hidden="1"/>
    </xf>
    <xf numFmtId="0" fontId="29" fillId="14" borderId="41" xfId="0" applyFont="1" applyFill="1" applyBorder="1" applyAlignment="1" applyProtection="1">
      <alignment horizontal="center"/>
      <protection locked="0" hidden="1"/>
    </xf>
    <xf numFmtId="0" fontId="29" fillId="14" borderId="27" xfId="0" applyFont="1" applyFill="1" applyBorder="1" applyAlignment="1" applyProtection="1">
      <alignment horizontal="center"/>
      <protection locked="0" hidden="1"/>
    </xf>
    <xf numFmtId="0" fontId="16" fillId="9" borderId="263" xfId="0" applyFont="1" applyFill="1" applyBorder="1" applyAlignment="1" applyProtection="1">
      <alignment horizontal="center"/>
      <protection locked="0" hidden="1"/>
    </xf>
    <xf numFmtId="0" fontId="16" fillId="9" borderId="264" xfId="0" applyFont="1" applyFill="1" applyBorder="1" applyAlignment="1" applyProtection="1">
      <alignment horizontal="center"/>
      <protection locked="0" hidden="1"/>
    </xf>
    <xf numFmtId="0" fontId="16" fillId="9" borderId="265" xfId="0" applyFont="1" applyFill="1" applyBorder="1" applyAlignment="1" applyProtection="1">
      <alignment horizontal="center"/>
      <protection locked="0" hidden="1"/>
    </xf>
    <xf numFmtId="0" fontId="16" fillId="9" borderId="127" xfId="0" applyFont="1" applyFill="1" applyBorder="1" applyAlignment="1" applyProtection="1">
      <alignment horizontal="center" vertical="center" wrapText="1"/>
      <protection locked="0" hidden="1"/>
    </xf>
    <xf numFmtId="0" fontId="16" fillId="9" borderId="107" xfId="0" applyFont="1" applyFill="1" applyBorder="1" applyAlignment="1" applyProtection="1">
      <alignment horizontal="center" vertical="center" wrapText="1"/>
      <protection locked="0" hidden="1"/>
    </xf>
    <xf numFmtId="0" fontId="16" fillId="9" borderId="128" xfId="0" applyFont="1" applyFill="1" applyBorder="1" applyAlignment="1" applyProtection="1">
      <alignment horizontal="center" vertical="center" wrapText="1"/>
      <protection locked="0" hidden="1"/>
    </xf>
    <xf numFmtId="0" fontId="16" fillId="17" borderId="26" xfId="0" applyFont="1" applyFill="1" applyBorder="1" applyAlignment="1" applyProtection="1">
      <alignment horizontal="center"/>
      <protection locked="0" hidden="1"/>
    </xf>
    <xf numFmtId="0" fontId="16" fillId="17" borderId="41" xfId="0" applyFont="1" applyFill="1" applyBorder="1" applyAlignment="1" applyProtection="1">
      <alignment horizontal="center"/>
      <protection locked="0" hidden="1"/>
    </xf>
    <xf numFmtId="0" fontId="16" fillId="17" borderId="43" xfId="0" applyFont="1" applyFill="1" applyBorder="1" applyAlignment="1" applyProtection="1">
      <alignment horizontal="center"/>
      <protection locked="0" hidden="1"/>
    </xf>
    <xf numFmtId="0" fontId="16" fillId="17" borderId="27" xfId="0" applyFont="1" applyFill="1" applyBorder="1" applyAlignment="1" applyProtection="1">
      <alignment horizontal="center"/>
      <protection locked="0" hidden="1"/>
    </xf>
    <xf numFmtId="0" fontId="21" fillId="2" borderId="109" xfId="0" applyFont="1" applyFill="1" applyBorder="1" applyAlignment="1" applyProtection="1">
      <alignment horizontal="center" vertical="center" textRotation="90" wrapText="1"/>
      <protection locked="0" hidden="1"/>
    </xf>
    <xf numFmtId="0" fontId="31" fillId="2" borderId="1" xfId="0" applyFont="1" applyFill="1" applyBorder="1" applyAlignment="1" applyProtection="1">
      <alignment horizontal="center" vertical="center" wrapText="1"/>
      <protection locked="0" hidden="1"/>
    </xf>
    <xf numFmtId="0" fontId="31" fillId="2" borderId="2" xfId="0" applyFont="1" applyFill="1" applyBorder="1" applyAlignment="1" applyProtection="1">
      <alignment horizontal="center" vertical="center" wrapText="1"/>
      <protection locked="0" hidden="1"/>
    </xf>
    <xf numFmtId="0" fontId="11" fillId="3" borderId="1" xfId="0" applyFont="1" applyFill="1" applyBorder="1" applyAlignment="1" applyProtection="1">
      <alignment horizontal="center" vertical="center" wrapText="1"/>
      <protection locked="0" hidden="1"/>
    </xf>
    <xf numFmtId="0" fontId="11" fillId="3" borderId="2" xfId="0" applyFont="1" applyFill="1" applyBorder="1" applyAlignment="1" applyProtection="1">
      <alignment horizontal="center" vertical="center" wrapText="1"/>
      <protection locked="0" hidden="1"/>
    </xf>
    <xf numFmtId="0" fontId="11" fillId="3" borderId="32" xfId="0" applyFont="1" applyFill="1" applyBorder="1" applyAlignment="1" applyProtection="1">
      <alignment horizontal="center" vertical="center" wrapText="1"/>
      <protection locked="0" hidden="1"/>
    </xf>
    <xf numFmtId="0" fontId="65" fillId="23" borderId="29" xfId="0" applyFont="1" applyFill="1" applyBorder="1" applyAlignment="1" applyProtection="1">
      <alignment horizontal="center" vertical="center" textRotation="90" wrapText="1"/>
      <protection locked="0" hidden="1"/>
    </xf>
    <xf numFmtId="0" fontId="65" fillId="23" borderId="31" xfId="0" applyFont="1" applyFill="1" applyBorder="1" applyAlignment="1" applyProtection="1">
      <alignment horizontal="center" vertical="center" textRotation="90" wrapText="1"/>
      <protection locked="0" hidden="1"/>
    </xf>
    <xf numFmtId="0" fontId="58" fillId="14" borderId="71" xfId="0" applyFont="1" applyFill="1" applyBorder="1" applyAlignment="1" applyProtection="1">
      <alignment horizontal="center" vertical="center" textRotation="90" wrapText="1"/>
      <protection locked="0" hidden="1"/>
    </xf>
    <xf numFmtId="0" fontId="4" fillId="9" borderId="47" xfId="0" applyFont="1" applyFill="1" applyBorder="1" applyAlignment="1" applyProtection="1">
      <alignment horizontal="center" vertical="center" wrapText="1"/>
      <protection locked="0" hidden="1"/>
    </xf>
    <xf numFmtId="0" fontId="4" fillId="9" borderId="35" xfId="0" applyFont="1" applyFill="1" applyBorder="1" applyAlignment="1" applyProtection="1">
      <alignment horizontal="center" vertical="center" wrapText="1"/>
      <protection locked="0" hidden="1"/>
    </xf>
    <xf numFmtId="0" fontId="4" fillId="9" borderId="52" xfId="0" applyFont="1" applyFill="1" applyBorder="1" applyAlignment="1" applyProtection="1">
      <alignment horizontal="center" vertical="center" wrapText="1"/>
      <protection locked="0" hidden="1"/>
    </xf>
    <xf numFmtId="0" fontId="4" fillId="9" borderId="53" xfId="0" applyFont="1" applyFill="1" applyBorder="1" applyAlignment="1" applyProtection="1">
      <alignment horizontal="center" vertical="center" wrapText="1"/>
      <protection locked="0" hidden="1"/>
    </xf>
    <xf numFmtId="0" fontId="65" fillId="10" borderId="29" xfId="0" applyFont="1" applyFill="1" applyBorder="1" applyAlignment="1" applyProtection="1">
      <alignment horizontal="center" vertical="center" textRotation="90" wrapText="1"/>
      <protection locked="0" hidden="1"/>
    </xf>
    <xf numFmtId="0" fontId="65" fillId="10" borderId="31" xfId="0" applyFont="1" applyFill="1" applyBorder="1" applyAlignment="1" applyProtection="1">
      <alignment horizontal="center" vertical="center" textRotation="90" wrapText="1"/>
      <protection locked="0" hidden="1"/>
    </xf>
    <xf numFmtId="0" fontId="22" fillId="10" borderId="19" xfId="0" applyFont="1" applyFill="1" applyBorder="1" applyAlignment="1" applyProtection="1">
      <alignment horizontal="center" vertical="center" textRotation="90" wrapText="1"/>
      <protection locked="0" hidden="1"/>
    </xf>
    <xf numFmtId="0" fontId="22" fillId="10" borderId="21" xfId="0" applyFont="1" applyFill="1" applyBorder="1" applyAlignment="1" applyProtection="1">
      <alignment horizontal="center" vertical="center" textRotation="90" wrapText="1"/>
      <protection locked="0" hidden="1"/>
    </xf>
    <xf numFmtId="0" fontId="22" fillId="10" borderId="35" xfId="0" applyFont="1" applyFill="1" applyBorder="1" applyAlignment="1" applyProtection="1">
      <alignment horizontal="center" vertical="center" textRotation="90" wrapText="1"/>
      <protection locked="0" hidden="1"/>
    </xf>
    <xf numFmtId="0" fontId="90" fillId="10" borderId="109" xfId="0" applyFont="1" applyFill="1" applyBorder="1" applyAlignment="1" applyProtection="1">
      <alignment horizontal="center" vertical="center" textRotation="90" wrapText="1"/>
      <protection locked="0" hidden="1"/>
    </xf>
    <xf numFmtId="0" fontId="98" fillId="10" borderId="109" xfId="0" applyFont="1" applyFill="1" applyBorder="1" applyAlignment="1" applyProtection="1">
      <alignment horizontal="center" vertical="center" textRotation="90" wrapText="1"/>
      <protection locked="0" hidden="1"/>
    </xf>
    <xf numFmtId="0" fontId="18" fillId="23" borderId="86" xfId="0" applyFont="1" applyFill="1" applyBorder="1" applyAlignment="1" applyProtection="1">
      <alignment horizontal="center" vertical="center" wrapText="1"/>
      <protection locked="0" hidden="1"/>
    </xf>
    <xf numFmtId="0" fontId="18" fillId="23" borderId="87" xfId="0" applyFont="1" applyFill="1" applyBorder="1" applyAlignment="1" applyProtection="1">
      <alignment horizontal="center" vertical="center" wrapText="1"/>
      <protection locked="0" hidden="1"/>
    </xf>
    <xf numFmtId="0" fontId="21" fillId="23" borderId="109" xfId="0" applyFont="1" applyFill="1" applyBorder="1" applyAlignment="1" applyProtection="1">
      <alignment horizontal="center" vertical="center" textRotation="90" wrapText="1"/>
      <protection locked="0" hidden="1"/>
    </xf>
    <xf numFmtId="0" fontId="98" fillId="23" borderId="109" xfId="0" applyFont="1" applyFill="1" applyBorder="1" applyAlignment="1" applyProtection="1">
      <alignment horizontal="center" vertical="center" textRotation="90" wrapText="1"/>
      <protection locked="0" hidden="1"/>
    </xf>
    <xf numFmtId="0" fontId="90" fillId="23" borderId="109" xfId="0" applyFont="1" applyFill="1" applyBorder="1" applyAlignment="1" applyProtection="1">
      <alignment horizontal="center" vertical="center" textRotation="90" wrapText="1"/>
      <protection locked="0" hidden="1"/>
    </xf>
    <xf numFmtId="0" fontId="18" fillId="11" borderId="86" xfId="0" applyFont="1" applyFill="1" applyBorder="1" applyAlignment="1" applyProtection="1">
      <alignment horizontal="center" vertical="center" wrapText="1"/>
      <protection locked="0" hidden="1"/>
    </xf>
    <xf numFmtId="0" fontId="18" fillId="11" borderId="87" xfId="0" applyFont="1" applyFill="1" applyBorder="1" applyAlignment="1" applyProtection="1">
      <alignment horizontal="center" vertical="center" wrapText="1"/>
      <protection locked="0" hidden="1"/>
    </xf>
    <xf numFmtId="0" fontId="22" fillId="19" borderId="18" xfId="0" applyFont="1" applyFill="1" applyBorder="1" applyAlignment="1" applyProtection="1">
      <alignment horizontal="center" vertical="center" wrapText="1"/>
      <protection locked="0" hidden="1"/>
    </xf>
    <xf numFmtId="0" fontId="3" fillId="3" borderId="0" xfId="0" applyFont="1" applyFill="1" applyBorder="1" applyAlignment="1" applyProtection="1">
      <alignment horizontal="center" vertical="center" wrapText="1"/>
      <protection locked="0" hidden="1"/>
    </xf>
    <xf numFmtId="0" fontId="3" fillId="3" borderId="55" xfId="0" applyFont="1" applyFill="1" applyBorder="1" applyAlignment="1" applyProtection="1">
      <alignment horizontal="center" vertical="center" wrapText="1"/>
      <protection locked="0" hidden="1"/>
    </xf>
    <xf numFmtId="0" fontId="112" fillId="2" borderId="49" xfId="0" applyFont="1" applyFill="1" applyBorder="1" applyAlignment="1" applyProtection="1">
      <alignment horizontal="left" vertical="top" wrapText="1"/>
      <protection locked="0" hidden="1"/>
    </xf>
    <xf numFmtId="0" fontId="112" fillId="2" borderId="3" xfId="0" applyFont="1" applyFill="1" applyBorder="1" applyAlignment="1" applyProtection="1">
      <alignment horizontal="left" vertical="top" wrapText="1"/>
      <protection locked="0" hidden="1"/>
    </xf>
    <xf numFmtId="0" fontId="112" fillId="2" borderId="100" xfId="0" applyFont="1" applyFill="1" applyBorder="1" applyAlignment="1" applyProtection="1">
      <alignment horizontal="left" vertical="top" wrapText="1"/>
      <protection locked="0" hidden="1"/>
    </xf>
    <xf numFmtId="0" fontId="16" fillId="11" borderId="127" xfId="0" applyFont="1" applyFill="1" applyBorder="1" applyAlignment="1" applyProtection="1">
      <alignment horizontal="center" vertical="center" wrapText="1"/>
      <protection locked="0" hidden="1"/>
    </xf>
    <xf numFmtId="0" fontId="16" fillId="11" borderId="107" xfId="0" applyFont="1" applyFill="1" applyBorder="1" applyAlignment="1" applyProtection="1">
      <alignment horizontal="center" vertical="center" wrapText="1"/>
      <protection locked="0" hidden="1"/>
    </xf>
    <xf numFmtId="0" fontId="16" fillId="11" borderId="128" xfId="0" applyFont="1" applyFill="1" applyBorder="1" applyAlignment="1" applyProtection="1">
      <alignment horizontal="center" vertical="center" wrapText="1"/>
      <protection locked="0" hidden="1"/>
    </xf>
    <xf numFmtId="0" fontId="16" fillId="17" borderId="127" xfId="0" applyFont="1" applyFill="1" applyBorder="1" applyAlignment="1" applyProtection="1">
      <alignment horizontal="center" vertical="center" wrapText="1"/>
      <protection locked="0" hidden="1"/>
    </xf>
    <xf numFmtId="0" fontId="16" fillId="17" borderId="107" xfId="0" applyFont="1" applyFill="1" applyBorder="1" applyAlignment="1" applyProtection="1">
      <alignment horizontal="center" vertical="center" wrapText="1"/>
      <protection locked="0" hidden="1"/>
    </xf>
    <xf numFmtId="0" fontId="16" fillId="17" borderId="128" xfId="0" applyFont="1" applyFill="1" applyBorder="1" applyAlignment="1" applyProtection="1">
      <alignment horizontal="center" vertical="center" wrapText="1"/>
      <protection locked="0" hidden="1"/>
    </xf>
    <xf numFmtId="0" fontId="22" fillId="10" borderId="18" xfId="0" applyFont="1" applyFill="1" applyBorder="1" applyAlignment="1" applyProtection="1">
      <alignment horizontal="center" vertical="center" wrapText="1"/>
      <protection locked="0" hidden="1"/>
    </xf>
    <xf numFmtId="0" fontId="65" fillId="11" borderId="29" xfId="0" applyFont="1" applyFill="1" applyBorder="1" applyAlignment="1" applyProtection="1">
      <alignment horizontal="center" vertical="center" textRotation="90" wrapText="1"/>
      <protection locked="0" hidden="1"/>
    </xf>
    <xf numFmtId="0" fontId="65" fillId="11" borderId="31" xfId="0" applyFont="1" applyFill="1" applyBorder="1" applyAlignment="1" applyProtection="1">
      <alignment horizontal="center" vertical="center" textRotation="90" wrapText="1"/>
      <protection locked="0" hidden="1"/>
    </xf>
    <xf numFmtId="0" fontId="65" fillId="17" borderId="29" xfId="0" applyFont="1" applyFill="1" applyBorder="1" applyAlignment="1" applyProtection="1">
      <alignment horizontal="center" vertical="center" textRotation="90" wrapText="1"/>
      <protection locked="0" hidden="1"/>
    </xf>
    <xf numFmtId="0" fontId="65" fillId="17" borderId="31" xfId="0" applyFont="1" applyFill="1" applyBorder="1" applyAlignment="1" applyProtection="1">
      <alignment horizontal="center" vertical="center" textRotation="90" wrapText="1"/>
      <protection locked="0" hidden="1"/>
    </xf>
    <xf numFmtId="0" fontId="22" fillId="17" borderId="18" xfId="0" applyFont="1" applyFill="1" applyBorder="1" applyAlignment="1" applyProtection="1">
      <alignment horizontal="center" vertical="center" wrapText="1"/>
      <protection locked="0" hidden="1"/>
    </xf>
    <xf numFmtId="0" fontId="21" fillId="10" borderId="109" xfId="0" applyFont="1" applyFill="1" applyBorder="1" applyAlignment="1" applyProtection="1">
      <alignment horizontal="center" vertical="center" textRotation="90" wrapText="1"/>
      <protection locked="0" hidden="1"/>
    </xf>
    <xf numFmtId="0" fontId="4" fillId="9" borderId="41" xfId="0" applyFont="1" applyFill="1" applyBorder="1" applyAlignment="1" applyProtection="1">
      <alignment horizontal="center" vertical="center" textRotation="90" wrapText="1"/>
      <protection locked="0" hidden="1"/>
    </xf>
    <xf numFmtId="0" fontId="4" fillId="9" borderId="18" xfId="0" applyFont="1" applyFill="1" applyBorder="1" applyAlignment="1" applyProtection="1">
      <alignment horizontal="center" vertical="center" textRotation="90" wrapText="1"/>
      <protection locked="0" hidden="1"/>
    </xf>
    <xf numFmtId="0" fontId="4" fillId="9" borderId="33" xfId="0" applyFont="1" applyFill="1" applyBorder="1" applyAlignment="1" applyProtection="1">
      <alignment horizontal="center" vertical="center" textRotation="90" wrapText="1"/>
      <protection locked="0" hidden="1"/>
    </xf>
    <xf numFmtId="0" fontId="4" fillId="9" borderId="47" xfId="0" applyFont="1" applyFill="1" applyBorder="1" applyAlignment="1" applyProtection="1">
      <alignment horizontal="center" vertical="center" textRotation="90" wrapText="1"/>
      <protection locked="0" hidden="1"/>
    </xf>
    <xf numFmtId="0" fontId="4" fillId="9" borderId="21" xfId="0" applyFont="1" applyFill="1" applyBorder="1" applyAlignment="1" applyProtection="1">
      <alignment horizontal="center" vertical="center" textRotation="90" wrapText="1"/>
      <protection locked="0" hidden="1"/>
    </xf>
    <xf numFmtId="0" fontId="4" fillId="9" borderId="35" xfId="0" applyFont="1" applyFill="1" applyBorder="1" applyAlignment="1" applyProtection="1">
      <alignment horizontal="center" vertical="center" textRotation="90" wrapText="1"/>
      <protection locked="0" hidden="1"/>
    </xf>
    <xf numFmtId="0" fontId="4" fillId="9" borderId="48" xfId="0" applyFont="1" applyFill="1" applyBorder="1" applyAlignment="1" applyProtection="1">
      <alignment horizontal="center" vertical="center" textRotation="90" wrapText="1"/>
      <protection locked="0" hidden="1"/>
    </xf>
    <xf numFmtId="0" fontId="4" fillId="9" borderId="44"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textRotation="90" wrapText="1"/>
      <protection locked="0" hidden="1"/>
    </xf>
    <xf numFmtId="0" fontId="4" fillId="12" borderId="104" xfId="0" applyFont="1" applyFill="1" applyBorder="1" applyAlignment="1" applyProtection="1">
      <alignment horizontal="center" vertical="center" textRotation="90" wrapText="1"/>
      <protection locked="0" hidden="1"/>
    </xf>
    <xf numFmtId="0" fontId="4" fillId="12" borderId="105" xfId="0" applyFont="1" applyFill="1" applyBorder="1" applyAlignment="1" applyProtection="1">
      <alignment horizontal="center" vertical="center" textRotation="90" wrapText="1"/>
      <protection locked="0" hidden="1"/>
    </xf>
    <xf numFmtId="0" fontId="4" fillId="12" borderId="18" xfId="0" applyFont="1" applyFill="1" applyBorder="1" applyAlignment="1" applyProtection="1">
      <alignment horizontal="center" vertical="center" textRotation="90" wrapText="1"/>
      <protection locked="0" hidden="1"/>
    </xf>
    <xf numFmtId="0" fontId="4" fillId="12" borderId="33" xfId="0" applyFont="1" applyFill="1" applyBorder="1" applyAlignment="1" applyProtection="1">
      <alignment horizontal="center" vertical="center" textRotation="90" wrapText="1"/>
      <protection locked="0" hidden="1"/>
    </xf>
    <xf numFmtId="0" fontId="16" fillId="11" borderId="26" xfId="0" applyFont="1" applyFill="1" applyBorder="1" applyAlignment="1" applyProtection="1">
      <alignment horizontal="center"/>
      <protection locked="0" hidden="1"/>
    </xf>
    <xf numFmtId="0" fontId="16" fillId="11" borderId="41" xfId="0" applyFont="1" applyFill="1" applyBorder="1" applyAlignment="1" applyProtection="1">
      <alignment horizontal="center"/>
      <protection locked="0" hidden="1"/>
    </xf>
    <xf numFmtId="0" fontId="16" fillId="11" borderId="43" xfId="0" applyFont="1" applyFill="1" applyBorder="1" applyAlignment="1" applyProtection="1">
      <alignment horizontal="center"/>
      <protection locked="0" hidden="1"/>
    </xf>
    <xf numFmtId="0" fontId="16" fillId="11" borderId="27" xfId="0" applyFont="1" applyFill="1" applyBorder="1" applyAlignment="1" applyProtection="1">
      <alignment horizontal="center"/>
      <protection locked="0" hidden="1"/>
    </xf>
    <xf numFmtId="0" fontId="4" fillId="12" borderId="25" xfId="0" applyFont="1" applyFill="1" applyBorder="1" applyAlignment="1" applyProtection="1">
      <alignment horizontal="center" vertical="center" textRotation="90" wrapText="1"/>
      <protection locked="0" hidden="1"/>
    </xf>
    <xf numFmtId="0" fontId="4" fillId="12" borderId="36" xfId="0" applyFont="1" applyFill="1" applyBorder="1" applyAlignment="1" applyProtection="1">
      <alignment horizontal="center" vertical="center" textRotation="90" wrapText="1"/>
      <protection locked="0" hidden="1"/>
    </xf>
    <xf numFmtId="0" fontId="4" fillId="9" borderId="26" xfId="0" applyFont="1" applyFill="1" applyBorder="1" applyAlignment="1" applyProtection="1">
      <alignment horizontal="center" vertical="center" textRotation="90" wrapText="1"/>
      <protection locked="0" hidden="1"/>
    </xf>
    <xf numFmtId="0" fontId="4" fillId="9" borderId="28" xfId="0" applyFont="1" applyFill="1" applyBorder="1" applyAlignment="1" applyProtection="1">
      <alignment horizontal="center" vertical="center" textRotation="90" wrapText="1"/>
      <protection locked="0" hidden="1"/>
    </xf>
    <xf numFmtId="0" fontId="4" fillId="9" borderId="30" xfId="0" applyFont="1" applyFill="1" applyBorder="1" applyAlignment="1" applyProtection="1">
      <alignment horizontal="center" vertical="center" textRotation="90" wrapText="1"/>
      <protection locked="0" hidden="1"/>
    </xf>
    <xf numFmtId="0" fontId="22" fillId="2" borderId="18" xfId="0" applyFont="1" applyFill="1" applyBorder="1" applyAlignment="1" applyProtection="1">
      <alignment horizontal="center" vertical="center" wrapText="1"/>
      <protection locked="0" hidden="1"/>
    </xf>
    <xf numFmtId="0" fontId="65" fillId="12" borderId="29" xfId="0" applyFont="1" applyFill="1" applyBorder="1" applyAlignment="1" applyProtection="1">
      <alignment horizontal="center" vertical="center" textRotation="90" wrapText="1"/>
      <protection locked="0" hidden="1"/>
    </xf>
    <xf numFmtId="0" fontId="65" fillId="12" borderId="31" xfId="0" applyFont="1" applyFill="1" applyBorder="1" applyAlignment="1" applyProtection="1">
      <alignment horizontal="center" vertical="center" textRotation="90" wrapText="1"/>
      <protection locked="0" hidden="1"/>
    </xf>
    <xf numFmtId="0" fontId="0" fillId="0" borderId="0" xfId="0" applyAlignment="1" applyProtection="1">
      <alignment horizontal="center"/>
      <protection hidden="1"/>
    </xf>
    <xf numFmtId="0" fontId="22" fillId="2" borderId="19" xfId="0" applyFont="1" applyFill="1" applyBorder="1" applyAlignment="1" applyProtection="1">
      <alignment horizontal="center" vertical="center" textRotation="90" wrapText="1"/>
      <protection locked="0" hidden="1"/>
    </xf>
    <xf numFmtId="0" fontId="22" fillId="2" borderId="21" xfId="0" applyFont="1" applyFill="1" applyBorder="1" applyAlignment="1" applyProtection="1">
      <alignment horizontal="center" vertical="center" textRotation="90" wrapText="1"/>
      <protection locked="0" hidden="1"/>
    </xf>
    <xf numFmtId="0" fontId="22" fillId="2" borderId="35" xfId="0" applyFont="1" applyFill="1" applyBorder="1" applyAlignment="1" applyProtection="1">
      <alignment horizontal="center" vertical="center" textRotation="90" wrapText="1"/>
      <protection locked="0" hidden="1"/>
    </xf>
    <xf numFmtId="0" fontId="65" fillId="2" borderId="225" xfId="0" applyFont="1" applyFill="1" applyBorder="1" applyAlignment="1" applyProtection="1">
      <alignment horizontal="center" vertical="center" textRotation="90" wrapText="1"/>
      <protection locked="0" hidden="1"/>
    </xf>
    <xf numFmtId="0" fontId="65" fillId="2" borderId="45" xfId="0" applyFont="1" applyFill="1" applyBorder="1" applyAlignment="1" applyProtection="1">
      <alignment horizontal="center" vertical="center" textRotation="90" wrapText="1"/>
      <protection locked="0" hidden="1"/>
    </xf>
    <xf numFmtId="0" fontId="16" fillId="18" borderId="263" xfId="0" applyFont="1" applyFill="1" applyBorder="1" applyAlignment="1" applyProtection="1">
      <alignment horizontal="center"/>
      <protection locked="0" hidden="1"/>
    </xf>
    <xf numFmtId="0" fontId="16" fillId="18" borderId="264" xfId="0" applyFont="1" applyFill="1" applyBorder="1" applyAlignment="1" applyProtection="1">
      <alignment horizontal="center"/>
      <protection locked="0" hidden="1"/>
    </xf>
    <xf numFmtId="0" fontId="16" fillId="18" borderId="265" xfId="0" applyFont="1" applyFill="1" applyBorder="1" applyAlignment="1" applyProtection="1">
      <alignment horizontal="center"/>
      <protection locked="0" hidden="1"/>
    </xf>
    <xf numFmtId="0" fontId="16" fillId="18" borderId="127" xfId="0" applyFont="1" applyFill="1" applyBorder="1" applyAlignment="1" applyProtection="1">
      <alignment horizontal="center" vertical="center" wrapText="1"/>
      <protection locked="0" hidden="1"/>
    </xf>
    <xf numFmtId="0" fontId="16" fillId="18" borderId="107" xfId="0" applyFont="1" applyFill="1" applyBorder="1" applyAlignment="1" applyProtection="1">
      <alignment horizontal="center" vertical="center" wrapText="1"/>
      <protection locked="0" hidden="1"/>
    </xf>
    <xf numFmtId="0" fontId="16" fillId="18" borderId="128" xfId="0" applyFont="1" applyFill="1" applyBorder="1" applyAlignment="1" applyProtection="1">
      <alignment horizontal="center" vertical="center" wrapText="1"/>
      <protection locked="0" hidden="1"/>
    </xf>
    <xf numFmtId="0" fontId="22" fillId="22" borderId="18" xfId="0" applyFont="1" applyFill="1" applyBorder="1" applyAlignment="1" applyProtection="1">
      <alignment horizontal="center" vertical="center" wrapText="1"/>
      <protection locked="0" hidden="1"/>
    </xf>
    <xf numFmtId="0" fontId="22" fillId="18" borderId="19" xfId="0" applyFont="1" applyFill="1" applyBorder="1" applyAlignment="1" applyProtection="1">
      <alignment horizontal="center" vertical="center" textRotation="90" wrapText="1"/>
      <protection locked="0" hidden="1"/>
    </xf>
    <xf numFmtId="0" fontId="22" fillId="18" borderId="21" xfId="0" applyFont="1" applyFill="1" applyBorder="1" applyAlignment="1" applyProtection="1">
      <alignment horizontal="center" vertical="center" textRotation="90" wrapText="1"/>
      <protection locked="0" hidden="1"/>
    </xf>
    <xf numFmtId="0" fontId="22" fillId="18" borderId="35" xfId="0" applyFont="1" applyFill="1" applyBorder="1" applyAlignment="1" applyProtection="1">
      <alignment horizontal="center" vertical="center" textRotation="90" wrapText="1"/>
      <protection locked="0" hidden="1"/>
    </xf>
    <xf numFmtId="0" fontId="65" fillId="18" borderId="225" xfId="0" applyFont="1" applyFill="1" applyBorder="1" applyAlignment="1" applyProtection="1">
      <alignment horizontal="center" vertical="center" textRotation="90" wrapText="1"/>
      <protection locked="0" hidden="1"/>
    </xf>
    <xf numFmtId="0" fontId="65" fillId="18" borderId="45" xfId="0" applyFont="1" applyFill="1" applyBorder="1" applyAlignment="1" applyProtection="1">
      <alignment horizontal="center" vertical="center" textRotation="90" wrapText="1"/>
      <protection locked="0" hidden="1"/>
    </xf>
    <xf numFmtId="0" fontId="47" fillId="9" borderId="136" xfId="0" applyFont="1" applyFill="1" applyBorder="1" applyAlignment="1" applyProtection="1">
      <alignment vertical="center" textRotation="90" wrapText="1"/>
      <protection locked="0" hidden="1"/>
    </xf>
    <xf numFmtId="0" fontId="47" fillId="9" borderId="117" xfId="0" applyFont="1" applyFill="1" applyBorder="1" applyAlignment="1" applyProtection="1">
      <alignment vertical="center" textRotation="90" wrapText="1"/>
      <protection locked="0" hidden="1"/>
    </xf>
    <xf numFmtId="0" fontId="47" fillId="9" borderId="140" xfId="0" applyFont="1" applyFill="1" applyBorder="1" applyAlignment="1" applyProtection="1">
      <alignment vertical="center" textRotation="90" wrapText="1"/>
      <protection locked="0" hidden="1"/>
    </xf>
    <xf numFmtId="0" fontId="66" fillId="9" borderId="136" xfId="0" applyFont="1" applyFill="1" applyBorder="1" applyAlignment="1" applyProtection="1">
      <alignment vertical="center" textRotation="90" wrapText="1"/>
      <protection locked="0" hidden="1"/>
    </xf>
    <xf numFmtId="0" fontId="66" fillId="9" borderId="117" xfId="0" applyFont="1" applyFill="1" applyBorder="1" applyAlignment="1" applyProtection="1">
      <alignment vertical="center" textRotation="90" wrapText="1"/>
      <protection locked="0" hidden="1"/>
    </xf>
    <xf numFmtId="0" fontId="66" fillId="9" borderId="140" xfId="0" applyFont="1" applyFill="1" applyBorder="1" applyAlignment="1" applyProtection="1">
      <alignment vertical="center" textRotation="90" wrapText="1"/>
      <protection locked="0" hidden="1"/>
    </xf>
    <xf numFmtId="0" fontId="16" fillId="2" borderId="263" xfId="0" applyFont="1" applyFill="1" applyBorder="1" applyAlignment="1" applyProtection="1">
      <alignment horizontal="center"/>
      <protection locked="0" hidden="1"/>
    </xf>
    <xf numFmtId="0" fontId="16" fillId="2" borderId="264" xfId="0" applyFont="1" applyFill="1" applyBorder="1" applyAlignment="1" applyProtection="1">
      <alignment horizontal="center"/>
      <protection locked="0" hidden="1"/>
    </xf>
    <xf numFmtId="0" fontId="16" fillId="2" borderId="265" xfId="0" applyFont="1" applyFill="1" applyBorder="1" applyAlignment="1" applyProtection="1">
      <alignment horizontal="center"/>
      <protection locked="0" hidden="1"/>
    </xf>
    <xf numFmtId="0" fontId="46" fillId="9" borderId="135" xfId="0" applyFont="1" applyFill="1" applyBorder="1" applyAlignment="1" applyProtection="1">
      <alignment horizontal="center" vertical="center" textRotation="90" wrapText="1"/>
      <protection locked="0" hidden="1"/>
    </xf>
    <xf numFmtId="0" fontId="46" fillId="9" borderId="126" xfId="0" applyFont="1" applyFill="1" applyBorder="1" applyAlignment="1" applyProtection="1">
      <alignment horizontal="center" vertical="center" textRotation="90" wrapText="1"/>
      <protection locked="0" hidden="1"/>
    </xf>
    <xf numFmtId="0" fontId="46" fillId="9" borderId="331" xfId="0" applyFont="1" applyFill="1" applyBorder="1" applyAlignment="1" applyProtection="1">
      <alignment horizontal="center" vertical="center" textRotation="90" wrapText="1"/>
      <protection locked="0" hidden="1"/>
    </xf>
    <xf numFmtId="0" fontId="46" fillId="9" borderId="332" xfId="0" applyFont="1" applyFill="1" applyBorder="1" applyAlignment="1" applyProtection="1">
      <alignment horizontal="center" vertical="center" textRotation="90" wrapText="1"/>
      <protection locked="0" hidden="1"/>
    </xf>
    <xf numFmtId="0" fontId="46" fillId="9" borderId="136" xfId="0" applyFont="1" applyFill="1" applyBorder="1" applyAlignment="1" applyProtection="1">
      <alignment horizontal="center" vertical="center" textRotation="90" wrapText="1"/>
      <protection locked="0" hidden="1"/>
    </xf>
    <xf numFmtId="0" fontId="46" fillId="9" borderId="117" xfId="0" applyFont="1" applyFill="1" applyBorder="1" applyAlignment="1" applyProtection="1">
      <alignment horizontal="center" vertical="center" textRotation="90" wrapText="1"/>
      <protection locked="0" hidden="1"/>
    </xf>
    <xf numFmtId="0" fontId="46" fillId="9" borderId="140" xfId="0" applyFont="1" applyFill="1" applyBorder="1" applyAlignment="1" applyProtection="1">
      <alignment horizontal="center" vertical="center" textRotation="90" wrapText="1"/>
      <protection locked="0" hidden="1"/>
    </xf>
    <xf numFmtId="0" fontId="1" fillId="12" borderId="54"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5" fillId="12" borderId="108" xfId="0" applyFont="1" applyFill="1" applyBorder="1" applyAlignment="1" applyProtection="1">
      <alignment horizontal="center" wrapText="1"/>
      <protection locked="0" hidden="1"/>
    </xf>
    <xf numFmtId="0" fontId="5" fillId="12" borderId="41" xfId="0" applyFont="1" applyFill="1" applyBorder="1" applyAlignment="1" applyProtection="1">
      <alignment horizontal="center" wrapText="1"/>
      <protection locked="0" hidden="1"/>
    </xf>
    <xf numFmtId="0" fontId="5" fillId="12" borderId="43" xfId="0" applyFont="1" applyFill="1" applyBorder="1" applyAlignment="1" applyProtection="1">
      <alignment horizontal="center" wrapText="1"/>
      <protection locked="0" hidden="1"/>
    </xf>
    <xf numFmtId="0" fontId="46" fillId="9" borderId="137" xfId="0" applyFont="1" applyFill="1" applyBorder="1" applyAlignment="1" applyProtection="1">
      <alignment horizontal="center" vertical="center" textRotation="90" wrapText="1"/>
      <protection locked="0" hidden="1"/>
    </xf>
    <xf numFmtId="0" fontId="46" fillId="9" borderId="138" xfId="0" applyFont="1" applyFill="1" applyBorder="1" applyAlignment="1" applyProtection="1">
      <alignment horizontal="center" vertical="center" textRotation="90" wrapText="1"/>
      <protection locked="0" hidden="1"/>
    </xf>
    <xf numFmtId="0" fontId="46" fillId="9" borderId="141" xfId="0" applyFont="1" applyFill="1" applyBorder="1" applyAlignment="1" applyProtection="1">
      <alignment horizontal="center" vertical="center" textRotation="90" wrapText="1"/>
      <protection locked="0" hidden="1"/>
    </xf>
    <xf numFmtId="0" fontId="47" fillId="9" borderId="135" xfId="0" applyFont="1" applyFill="1" applyBorder="1" applyAlignment="1" applyProtection="1">
      <alignment vertical="center" textRotation="90" wrapText="1"/>
      <protection locked="0" hidden="1"/>
    </xf>
    <xf numFmtId="0" fontId="47" fillId="9" borderId="126" xfId="0" applyFont="1" applyFill="1" applyBorder="1" applyAlignment="1" applyProtection="1">
      <alignment vertical="center" textRotation="90" wrapText="1"/>
      <protection locked="0" hidden="1"/>
    </xf>
    <xf numFmtId="0" fontId="47" fillId="9" borderId="139" xfId="0" applyFont="1" applyFill="1" applyBorder="1" applyAlignment="1" applyProtection="1">
      <alignment vertical="center" textRotation="90" wrapText="1"/>
      <protection locked="0" hidden="1"/>
    </xf>
    <xf numFmtId="0" fontId="65" fillId="9" borderId="225" xfId="0" applyFont="1" applyFill="1" applyBorder="1" applyAlignment="1" applyProtection="1">
      <alignment horizontal="center" vertical="center" textRotation="90" wrapText="1"/>
      <protection locked="0" hidden="1"/>
    </xf>
    <xf numFmtId="0" fontId="65" fillId="9" borderId="45" xfId="0" applyFont="1" applyFill="1" applyBorder="1" applyAlignment="1" applyProtection="1">
      <alignment horizontal="center" vertical="center" textRotation="90" wrapText="1"/>
      <protection locked="0" hidden="1"/>
    </xf>
    <xf numFmtId="0" fontId="18" fillId="17" borderId="86" xfId="0" applyFont="1" applyFill="1" applyBorder="1" applyAlignment="1" applyProtection="1">
      <alignment horizontal="center" vertical="center" wrapText="1"/>
      <protection locked="0" hidden="1"/>
    </xf>
    <xf numFmtId="0" fontId="18" fillId="17" borderId="87" xfId="0" applyFont="1" applyFill="1" applyBorder="1" applyAlignment="1" applyProtection="1">
      <alignment horizontal="center" vertical="center" wrapText="1"/>
      <protection locked="0" hidden="1"/>
    </xf>
    <xf numFmtId="0" fontId="21" fillId="17" borderId="109" xfId="0" applyFont="1" applyFill="1" applyBorder="1" applyAlignment="1" applyProtection="1">
      <alignment horizontal="center" vertical="center" textRotation="90" wrapText="1"/>
      <protection locked="0" hidden="1"/>
    </xf>
    <xf numFmtId="0" fontId="98" fillId="17" borderId="184" xfId="0" applyFont="1" applyFill="1" applyBorder="1" applyAlignment="1" applyProtection="1">
      <alignment horizontal="center" vertical="center" wrapText="1"/>
      <protection locked="0" hidden="1"/>
    </xf>
    <xf numFmtId="0" fontId="98" fillId="17" borderId="148" xfId="0" applyFont="1" applyFill="1" applyBorder="1" applyAlignment="1" applyProtection="1">
      <alignment horizontal="center" vertical="center" wrapText="1"/>
      <protection locked="0" hidden="1"/>
    </xf>
    <xf numFmtId="0" fontId="98" fillId="17" borderId="130" xfId="0" applyFont="1" applyFill="1" applyBorder="1" applyAlignment="1" applyProtection="1">
      <alignment horizontal="center" vertical="center" wrapText="1"/>
      <protection locked="0" hidden="1"/>
    </xf>
    <xf numFmtId="0" fontId="90" fillId="17" borderId="206" xfId="0" applyFont="1" applyFill="1" applyBorder="1" applyAlignment="1" applyProtection="1">
      <alignment horizontal="center" vertical="center" textRotation="90" wrapText="1"/>
      <protection locked="0" hidden="1"/>
    </xf>
    <xf numFmtId="0" fontId="90" fillId="17" borderId="306" xfId="0" applyFont="1" applyFill="1" applyBorder="1" applyAlignment="1" applyProtection="1">
      <alignment horizontal="center" vertical="center" textRotation="90" wrapText="1"/>
      <protection locked="0" hidden="1"/>
    </xf>
    <xf numFmtId="0" fontId="18" fillId="21" borderId="86" xfId="0" applyFont="1" applyFill="1" applyBorder="1" applyAlignment="1" applyProtection="1">
      <alignment horizontal="center" vertical="center" wrapText="1"/>
      <protection locked="0" hidden="1"/>
    </xf>
    <xf numFmtId="0" fontId="18" fillId="21" borderId="87" xfId="0" applyFont="1" applyFill="1" applyBorder="1" applyAlignment="1" applyProtection="1">
      <alignment horizontal="center" vertical="center" wrapText="1"/>
      <protection locked="0" hidden="1"/>
    </xf>
    <xf numFmtId="0" fontId="21" fillId="21" borderId="109" xfId="0" applyFont="1" applyFill="1" applyBorder="1" applyAlignment="1" applyProtection="1">
      <alignment horizontal="center" vertical="center" textRotation="90" wrapText="1"/>
      <protection locked="0" hidden="1"/>
    </xf>
    <xf numFmtId="0" fontId="90" fillId="20" borderId="206" xfId="0" applyFont="1" applyFill="1" applyBorder="1" applyAlignment="1" applyProtection="1">
      <alignment horizontal="center" vertical="center" textRotation="90" wrapText="1"/>
      <protection locked="0" hidden="1"/>
    </xf>
    <xf numFmtId="0" fontId="90" fillId="20" borderId="306" xfId="0" applyFont="1" applyFill="1" applyBorder="1" applyAlignment="1" applyProtection="1">
      <alignment horizontal="center" vertical="center" textRotation="90" wrapText="1"/>
      <protection locked="0" hidden="1"/>
    </xf>
    <xf numFmtId="0" fontId="18" fillId="19" borderId="86" xfId="0" applyFont="1" applyFill="1" applyBorder="1" applyAlignment="1" applyProtection="1">
      <alignment horizontal="center" vertical="center" wrapText="1"/>
      <protection locked="0" hidden="1"/>
    </xf>
    <xf numFmtId="0" fontId="18" fillId="19" borderId="87" xfId="0" applyFont="1" applyFill="1" applyBorder="1" applyAlignment="1" applyProtection="1">
      <alignment horizontal="center" vertical="center" wrapText="1"/>
      <protection locked="0" hidden="1"/>
    </xf>
    <xf numFmtId="0" fontId="21" fillId="19" borderId="109" xfId="0" applyFont="1" applyFill="1" applyBorder="1" applyAlignment="1" applyProtection="1">
      <alignment horizontal="center" vertical="center" textRotation="90" wrapText="1"/>
      <protection locked="0" hidden="1"/>
    </xf>
    <xf numFmtId="0" fontId="98" fillId="2" borderId="109" xfId="0" applyFont="1" applyFill="1" applyBorder="1" applyAlignment="1" applyProtection="1">
      <alignment horizontal="center" vertical="center" textRotation="90" wrapText="1"/>
      <protection locked="0" hidden="1"/>
    </xf>
    <xf numFmtId="0" fontId="90" fillId="2" borderId="109" xfId="0" applyFont="1" applyFill="1" applyBorder="1" applyAlignment="1" applyProtection="1">
      <alignment horizontal="center" vertical="center" textRotation="90" wrapText="1"/>
      <protection locked="0" hidden="1"/>
    </xf>
    <xf numFmtId="0" fontId="18" fillId="22" borderId="86" xfId="0" applyFont="1" applyFill="1" applyBorder="1" applyAlignment="1" applyProtection="1">
      <alignment horizontal="center" vertical="center" wrapText="1"/>
      <protection locked="0" hidden="1"/>
    </xf>
    <xf numFmtId="0" fontId="18" fillId="22" borderId="87" xfId="0" applyFont="1" applyFill="1" applyBorder="1" applyAlignment="1" applyProtection="1">
      <alignment horizontal="center" vertical="center" wrapText="1"/>
      <protection locked="0" hidden="1"/>
    </xf>
    <xf numFmtId="0" fontId="22" fillId="19" borderId="19" xfId="0" applyFont="1" applyFill="1" applyBorder="1" applyAlignment="1" applyProtection="1">
      <alignment horizontal="center" vertical="center" textRotation="90" wrapText="1"/>
      <protection locked="0" hidden="1"/>
    </xf>
    <xf numFmtId="0" fontId="22" fillId="19" borderId="21" xfId="0" applyFont="1" applyFill="1" applyBorder="1" applyAlignment="1" applyProtection="1">
      <alignment horizontal="center" vertical="center" textRotation="90" wrapText="1"/>
      <protection locked="0" hidden="1"/>
    </xf>
    <xf numFmtId="0" fontId="22" fillId="19" borderId="35" xfId="0" applyFont="1" applyFill="1" applyBorder="1" applyAlignment="1" applyProtection="1">
      <alignment horizontal="center" vertical="center" textRotation="90" wrapText="1"/>
      <protection locked="0" hidden="1"/>
    </xf>
    <xf numFmtId="0" fontId="159" fillId="3" borderId="0" xfId="0" applyFont="1" applyFill="1" applyBorder="1" applyAlignment="1" applyProtection="1">
      <alignment horizontal="center" vertical="center" wrapText="1"/>
      <protection locked="0" hidden="1"/>
    </xf>
    <xf numFmtId="0" fontId="159" fillId="3" borderId="3" xfId="0" applyFont="1" applyFill="1" applyBorder="1" applyAlignment="1" applyProtection="1">
      <alignment horizontal="center" vertical="center" wrapText="1"/>
      <protection locked="0" hidden="1"/>
    </xf>
    <xf numFmtId="0" fontId="16" fillId="19" borderId="26" xfId="0" applyFont="1" applyFill="1" applyBorder="1" applyAlignment="1" applyProtection="1">
      <alignment horizontal="center"/>
      <protection locked="0" hidden="1"/>
    </xf>
    <xf numFmtId="0" fontId="16" fillId="19" borderId="41" xfId="0" applyFont="1" applyFill="1" applyBorder="1" applyAlignment="1" applyProtection="1">
      <alignment horizontal="center"/>
      <protection locked="0" hidden="1"/>
    </xf>
    <xf numFmtId="0" fontId="16" fillId="19" borderId="43" xfId="0" applyFont="1" applyFill="1" applyBorder="1" applyAlignment="1" applyProtection="1">
      <alignment horizontal="center"/>
      <protection locked="0" hidden="1"/>
    </xf>
    <xf numFmtId="0" fontId="16" fillId="19" borderId="27" xfId="0" applyFont="1" applyFill="1" applyBorder="1" applyAlignment="1" applyProtection="1">
      <alignment horizontal="center"/>
      <protection locked="0" hidden="1"/>
    </xf>
    <xf numFmtId="0" fontId="16" fillId="19" borderId="127" xfId="0" applyFont="1" applyFill="1" applyBorder="1" applyAlignment="1" applyProtection="1">
      <alignment horizontal="center" vertical="center" wrapText="1"/>
      <protection locked="0" hidden="1"/>
    </xf>
    <xf numFmtId="0" fontId="16" fillId="19" borderId="107" xfId="0" applyFont="1" applyFill="1" applyBorder="1" applyAlignment="1" applyProtection="1">
      <alignment horizontal="center" vertical="center" wrapText="1"/>
      <protection locked="0" hidden="1"/>
    </xf>
    <xf numFmtId="0" fontId="16" fillId="19" borderId="128" xfId="0" applyFont="1" applyFill="1" applyBorder="1" applyAlignment="1" applyProtection="1">
      <alignment horizontal="center" vertical="center" wrapText="1"/>
      <protection locked="0" hidden="1"/>
    </xf>
    <xf numFmtId="0" fontId="4" fillId="9" borderId="50" xfId="0" applyFont="1" applyFill="1" applyBorder="1" applyAlignment="1" applyProtection="1">
      <alignment horizontal="center" vertical="center" wrapText="1"/>
      <protection locked="0" hidden="1"/>
    </xf>
    <xf numFmtId="0" fontId="4" fillId="9" borderId="46" xfId="0" applyFont="1" applyFill="1" applyBorder="1" applyAlignment="1" applyProtection="1">
      <alignment horizontal="center" vertical="center" wrapText="1"/>
      <protection locked="0" hidden="1"/>
    </xf>
    <xf numFmtId="0" fontId="26" fillId="9" borderId="47" xfId="0" applyFont="1" applyFill="1" applyBorder="1" applyAlignment="1" applyProtection="1">
      <alignment horizontal="center" vertical="center" wrapText="1"/>
      <protection locked="0" hidden="1"/>
    </xf>
    <xf numFmtId="0" fontId="26" fillId="9" borderId="35" xfId="0" applyFont="1" applyFill="1" applyBorder="1" applyAlignment="1" applyProtection="1">
      <alignment horizontal="center" vertical="center" wrapText="1"/>
      <protection locked="0" hidden="1"/>
    </xf>
    <xf numFmtId="0" fontId="22" fillId="23" borderId="18" xfId="0" applyFont="1" applyFill="1" applyBorder="1" applyAlignment="1" applyProtection="1">
      <alignment horizontal="center" vertical="center" wrapText="1"/>
      <protection locked="0" hidden="1"/>
    </xf>
    <xf numFmtId="0" fontId="22" fillId="11" borderId="18" xfId="0" applyFont="1" applyFill="1" applyBorder="1" applyAlignment="1" applyProtection="1">
      <alignment horizontal="center" vertical="center" wrapText="1"/>
      <protection locked="0" hidden="1"/>
    </xf>
    <xf numFmtId="166" fontId="3" fillId="3" borderId="2" xfId="0" applyNumberFormat="1" applyFont="1" applyFill="1" applyBorder="1" applyAlignment="1" applyProtection="1">
      <alignment horizontal="center" vertical="center" wrapText="1"/>
      <protection locked="0" hidden="1"/>
    </xf>
    <xf numFmtId="166" fontId="3" fillId="3" borderId="32" xfId="0" applyNumberFormat="1" applyFont="1" applyFill="1" applyBorder="1" applyAlignment="1" applyProtection="1">
      <alignment horizontal="center" vertical="center" wrapText="1"/>
      <protection locked="0" hidden="1"/>
    </xf>
    <xf numFmtId="0" fontId="11" fillId="3" borderId="51" xfId="0" applyFont="1" applyFill="1" applyBorder="1" applyAlignment="1" applyProtection="1">
      <alignment horizontal="center" vertical="center" wrapText="1"/>
      <protection locked="0" hidden="1"/>
    </xf>
    <xf numFmtId="0" fontId="16" fillId="10" borderId="26" xfId="0" applyFont="1" applyFill="1" applyBorder="1" applyAlignment="1" applyProtection="1">
      <alignment horizontal="center"/>
      <protection locked="0" hidden="1"/>
    </xf>
    <xf numFmtId="0" fontId="16" fillId="10" borderId="41" xfId="0" applyFont="1" applyFill="1" applyBorder="1" applyAlignment="1" applyProtection="1">
      <alignment horizontal="center"/>
      <protection locked="0" hidden="1"/>
    </xf>
    <xf numFmtId="0" fontId="16" fillId="10" borderId="43" xfId="0" applyFont="1" applyFill="1" applyBorder="1" applyAlignment="1" applyProtection="1">
      <alignment horizontal="center"/>
      <protection locked="0" hidden="1"/>
    </xf>
    <xf numFmtId="0" fontId="16" fillId="10" borderId="27" xfId="0" applyFont="1" applyFill="1" applyBorder="1" applyAlignment="1" applyProtection="1">
      <alignment horizontal="center"/>
      <protection locked="0" hidden="1"/>
    </xf>
    <xf numFmtId="0" fontId="16" fillId="23" borderId="26" xfId="0" applyFont="1" applyFill="1" applyBorder="1" applyAlignment="1" applyProtection="1">
      <alignment horizontal="center"/>
      <protection locked="0" hidden="1"/>
    </xf>
    <xf numFmtId="0" fontId="16" fillId="23" borderId="41" xfId="0" applyFont="1" applyFill="1" applyBorder="1" applyAlignment="1" applyProtection="1">
      <alignment horizontal="center"/>
      <protection locked="0" hidden="1"/>
    </xf>
    <xf numFmtId="0" fontId="16" fillId="23" borderId="43" xfId="0" applyFont="1" applyFill="1" applyBorder="1" applyAlignment="1" applyProtection="1">
      <alignment horizontal="center"/>
      <protection locked="0" hidden="1"/>
    </xf>
    <xf numFmtId="0" fontId="16" fillId="23" borderId="27" xfId="0" applyFont="1" applyFill="1" applyBorder="1" applyAlignment="1" applyProtection="1">
      <alignment horizontal="center"/>
      <protection locked="0" hidden="1"/>
    </xf>
    <xf numFmtId="0" fontId="11" fillId="3" borderId="51" xfId="0" applyFont="1" applyFill="1" applyBorder="1" applyAlignment="1" applyProtection="1">
      <alignment horizontal="center" vertical="top" wrapText="1"/>
      <protection locked="0" hidden="1"/>
    </xf>
    <xf numFmtId="0" fontId="11" fillId="3" borderId="2" xfId="0" applyFont="1" applyFill="1" applyBorder="1" applyAlignment="1" applyProtection="1">
      <alignment horizontal="center" vertical="top" wrapText="1"/>
      <protection locked="0" hidden="1"/>
    </xf>
    <xf numFmtId="0" fontId="16" fillId="10" borderId="127" xfId="0" applyFont="1" applyFill="1" applyBorder="1" applyAlignment="1" applyProtection="1">
      <alignment horizontal="center" vertical="center" wrapText="1"/>
      <protection locked="0" hidden="1"/>
    </xf>
    <xf numFmtId="0" fontId="16" fillId="10" borderId="107" xfId="0" applyFont="1" applyFill="1" applyBorder="1" applyAlignment="1" applyProtection="1">
      <alignment horizontal="center" vertical="center" wrapText="1"/>
      <protection locked="0" hidden="1"/>
    </xf>
    <xf numFmtId="0" fontId="16" fillId="10" borderId="128" xfId="0" applyFont="1" applyFill="1" applyBorder="1" applyAlignment="1" applyProtection="1">
      <alignment horizontal="center" vertical="center" wrapText="1"/>
      <protection locked="0" hidden="1"/>
    </xf>
    <xf numFmtId="0" fontId="16" fillId="23" borderId="127" xfId="0" applyFont="1" applyFill="1" applyBorder="1" applyAlignment="1" applyProtection="1">
      <alignment horizontal="center" vertical="center" wrapText="1"/>
      <protection locked="0" hidden="1"/>
    </xf>
    <xf numFmtId="0" fontId="16" fillId="23" borderId="107" xfId="0" applyFont="1" applyFill="1" applyBorder="1" applyAlignment="1" applyProtection="1">
      <alignment horizontal="center" vertical="center" wrapText="1"/>
      <protection locked="0" hidden="1"/>
    </xf>
    <xf numFmtId="0" fontId="16" fillId="23" borderId="128" xfId="0" applyFont="1" applyFill="1" applyBorder="1" applyAlignment="1" applyProtection="1">
      <alignment horizontal="center" vertical="center" wrapText="1"/>
      <protection locked="0" hidden="1"/>
    </xf>
    <xf numFmtId="0" fontId="89" fillId="16" borderId="37" xfId="0" applyFont="1" applyFill="1" applyBorder="1" applyAlignment="1" applyProtection="1">
      <alignment horizontal="left"/>
      <protection locked="0"/>
    </xf>
    <xf numFmtId="0" fontId="89" fillId="16" borderId="38" xfId="0" applyFont="1" applyFill="1" applyBorder="1" applyAlignment="1" applyProtection="1">
      <alignment horizontal="left"/>
      <protection locked="0"/>
    </xf>
    <xf numFmtId="0" fontId="89" fillId="16" borderId="39" xfId="0" applyFont="1" applyFill="1" applyBorder="1" applyAlignment="1" applyProtection="1">
      <alignment horizontal="left"/>
      <protection locked="0"/>
    </xf>
    <xf numFmtId="0" fontId="50" fillId="15" borderId="162" xfId="0" applyFont="1" applyFill="1" applyBorder="1" applyAlignment="1" applyProtection="1">
      <alignment horizontal="center" vertical="center"/>
      <protection locked="0"/>
    </xf>
    <xf numFmtId="0" fontId="50" fillId="15" borderId="163" xfId="0" applyFont="1" applyFill="1" applyBorder="1" applyAlignment="1" applyProtection="1">
      <alignment horizontal="center" vertical="center"/>
      <protection locked="0"/>
    </xf>
    <xf numFmtId="0" fontId="50" fillId="15" borderId="185" xfId="0" applyFont="1" applyFill="1" applyBorder="1" applyAlignment="1" applyProtection="1">
      <alignment horizontal="center" vertical="center"/>
      <protection locked="0"/>
    </xf>
    <xf numFmtId="0" fontId="82" fillId="15" borderId="219" xfId="0" applyFont="1" applyFill="1" applyBorder="1" applyAlignment="1" applyProtection="1">
      <alignment horizontal="center" vertical="center"/>
      <protection locked="0"/>
    </xf>
    <xf numFmtId="0" fontId="82" fillId="15" borderId="148" xfId="0" applyFont="1" applyFill="1" applyBorder="1" applyAlignment="1" applyProtection="1">
      <alignment horizontal="center" vertical="center"/>
      <protection locked="0"/>
    </xf>
    <xf numFmtId="0" fontId="82" fillId="15" borderId="130" xfId="0" applyFont="1" applyFill="1" applyBorder="1" applyAlignment="1" applyProtection="1">
      <alignment horizontal="center" vertical="center"/>
      <protection locked="0"/>
    </xf>
    <xf numFmtId="0" fontId="82" fillId="15" borderId="220" xfId="0" applyFont="1" applyFill="1" applyBorder="1" applyAlignment="1" applyProtection="1">
      <alignment horizontal="center" vertical="center"/>
      <protection locked="0"/>
    </xf>
    <xf numFmtId="0" fontId="82" fillId="15" borderId="213" xfId="0" applyFont="1" applyFill="1" applyBorder="1" applyAlignment="1" applyProtection="1">
      <alignment horizontal="center" vertical="center"/>
      <protection locked="0"/>
    </xf>
    <xf numFmtId="0" fontId="82" fillId="15" borderId="216" xfId="0" applyFont="1" applyFill="1" applyBorder="1" applyAlignment="1" applyProtection="1">
      <alignment horizontal="center" vertical="center"/>
      <protection locked="0"/>
    </xf>
    <xf numFmtId="0" fontId="50" fillId="15" borderId="184" xfId="0" applyFont="1" applyFill="1" applyBorder="1" applyAlignment="1" applyProtection="1">
      <alignment horizontal="center" vertical="center"/>
      <protection locked="0"/>
    </xf>
    <xf numFmtId="0" fontId="50" fillId="15" borderId="148" xfId="0" applyFont="1" applyFill="1" applyBorder="1" applyAlignment="1" applyProtection="1">
      <alignment horizontal="center" vertical="center"/>
      <protection locked="0"/>
    </xf>
    <xf numFmtId="0" fontId="50" fillId="15" borderId="183" xfId="0" applyFont="1" applyFill="1" applyBorder="1" applyAlignment="1" applyProtection="1">
      <alignment horizontal="center" vertical="center"/>
      <protection locked="0"/>
    </xf>
    <xf numFmtId="0" fontId="50" fillId="15" borderId="204" xfId="0" applyFont="1" applyFill="1" applyBorder="1" applyAlignment="1" applyProtection="1">
      <alignment horizontal="center" vertical="center"/>
      <protection locked="0"/>
    </xf>
    <xf numFmtId="0" fontId="50" fillId="15" borderId="213" xfId="0" applyFont="1" applyFill="1" applyBorder="1" applyAlignment="1" applyProtection="1">
      <alignment horizontal="center" vertical="center"/>
      <protection locked="0"/>
    </xf>
    <xf numFmtId="0" fontId="50" fillId="15" borderId="217" xfId="0" applyFont="1" applyFill="1" applyBorder="1" applyAlignment="1" applyProtection="1">
      <alignment horizontal="center" vertical="center"/>
      <protection locked="0"/>
    </xf>
    <xf numFmtId="0" fontId="54" fillId="0" borderId="162" xfId="0" applyFont="1" applyBorder="1" applyAlignment="1" applyProtection="1">
      <alignment horizontal="center" vertical="center"/>
      <protection locked="0"/>
    </xf>
    <xf numFmtId="0" fontId="54" fillId="0" borderId="163" xfId="0" applyFont="1" applyBorder="1" applyAlignment="1" applyProtection="1">
      <alignment horizontal="center" vertical="center"/>
      <protection locked="0"/>
    </xf>
    <xf numFmtId="0" fontId="54" fillId="0" borderId="185" xfId="0" applyFont="1" applyBorder="1" applyAlignment="1" applyProtection="1">
      <alignment horizontal="center" vertical="center"/>
      <protection locked="0"/>
    </xf>
    <xf numFmtId="0" fontId="54" fillId="0" borderId="164" xfId="0" applyFont="1" applyBorder="1" applyAlignment="1" applyProtection="1">
      <alignment horizontal="center" vertical="center"/>
      <protection locked="0"/>
    </xf>
    <xf numFmtId="0" fontId="54" fillId="0" borderId="109" xfId="0" applyFont="1" applyBorder="1" applyAlignment="1" applyProtection="1">
      <alignment horizontal="center" vertical="center"/>
      <protection locked="0"/>
    </xf>
    <xf numFmtId="0" fontId="54" fillId="0" borderId="200" xfId="0" applyFont="1" applyBorder="1" applyAlignment="1" applyProtection="1">
      <alignment horizontal="center" vertical="center"/>
      <protection locked="0"/>
    </xf>
    <xf numFmtId="0" fontId="0" fillId="0" borderId="201" xfId="0" applyBorder="1" applyAlignment="1" applyProtection="1">
      <alignment horizontal="center" vertical="center"/>
      <protection locked="0"/>
    </xf>
    <xf numFmtId="0" fontId="0" fillId="0" borderId="202" xfId="0" applyBorder="1" applyAlignment="1" applyProtection="1">
      <alignment horizontal="center" vertical="center"/>
      <protection locked="0"/>
    </xf>
    <xf numFmtId="0" fontId="0" fillId="0" borderId="203" xfId="0" applyBorder="1" applyAlignment="1" applyProtection="1">
      <alignment horizontal="center" vertical="center"/>
      <protection locked="0"/>
    </xf>
    <xf numFmtId="0" fontId="85" fillId="0" borderId="162" xfId="0" applyFont="1" applyBorder="1" applyAlignment="1" applyProtection="1">
      <alignment horizontal="center" vertical="center"/>
      <protection locked="0"/>
    </xf>
    <xf numFmtId="0" fontId="85" fillId="0" borderId="212" xfId="0" applyFont="1" applyBorder="1" applyAlignment="1" applyProtection="1">
      <alignment horizontal="center" vertical="center"/>
      <protection locked="0"/>
    </xf>
    <xf numFmtId="0" fontId="85" fillId="0" borderId="163" xfId="0" applyFont="1" applyBorder="1" applyAlignment="1" applyProtection="1">
      <alignment horizontal="center" vertical="center"/>
      <protection locked="0"/>
    </xf>
    <xf numFmtId="0" fontId="85" fillId="0" borderId="185" xfId="0" applyFont="1" applyBorder="1" applyAlignment="1" applyProtection="1">
      <alignment horizontal="center" vertical="center"/>
      <protection locked="0"/>
    </xf>
    <xf numFmtId="0" fontId="85" fillId="0" borderId="164" xfId="0" applyFont="1" applyBorder="1" applyAlignment="1" applyProtection="1">
      <alignment horizontal="center" vertical="center"/>
      <protection locked="0"/>
    </xf>
    <xf numFmtId="0" fontId="85" fillId="0" borderId="130" xfId="0" applyFont="1" applyBorder="1" applyAlignment="1" applyProtection="1">
      <alignment horizontal="center" vertical="center"/>
      <protection locked="0"/>
    </xf>
    <xf numFmtId="0" fontId="85" fillId="0" borderId="109" xfId="0" applyFont="1" applyBorder="1" applyAlignment="1" applyProtection="1">
      <alignment horizontal="center" vertical="center"/>
      <protection locked="0"/>
    </xf>
    <xf numFmtId="0" fontId="85" fillId="0" borderId="200" xfId="0" applyFont="1" applyBorder="1" applyAlignment="1" applyProtection="1">
      <alignment horizontal="center" vertical="center"/>
      <protection locked="0"/>
    </xf>
    <xf numFmtId="0" fontId="0" fillId="0" borderId="220" xfId="0" applyBorder="1" applyAlignment="1" applyProtection="1">
      <alignment horizontal="center" vertical="center"/>
      <protection locked="0"/>
    </xf>
    <xf numFmtId="0" fontId="0" fillId="0" borderId="213" xfId="0" applyBorder="1" applyAlignment="1" applyProtection="1">
      <alignment horizontal="center" vertical="center"/>
      <protection locked="0"/>
    </xf>
    <xf numFmtId="0" fontId="0" fillId="0" borderId="217" xfId="0" applyBorder="1" applyAlignment="1" applyProtection="1">
      <alignment horizontal="center" vertical="center"/>
      <protection locked="0"/>
    </xf>
    <xf numFmtId="0" fontId="80" fillId="0" borderId="219" xfId="0" applyFont="1" applyBorder="1" applyAlignment="1" applyProtection="1">
      <alignment horizontal="center" vertical="center" wrapText="1"/>
      <protection locked="0"/>
    </xf>
    <xf numFmtId="0" fontId="80" fillId="0" borderId="130" xfId="0" applyFont="1" applyBorder="1" applyAlignment="1" applyProtection="1">
      <alignment horizontal="center" vertical="center" wrapText="1"/>
      <protection locked="0"/>
    </xf>
    <xf numFmtId="0" fontId="0" fillId="0" borderId="184" xfId="0" applyFont="1" applyBorder="1" applyAlignment="1" applyProtection="1">
      <alignment horizontal="center" vertical="center"/>
      <protection locked="0"/>
    </xf>
    <xf numFmtId="0" fontId="0" fillId="0" borderId="130" xfId="0" applyFont="1" applyBorder="1" applyAlignment="1" applyProtection="1">
      <alignment horizontal="center" vertical="center"/>
      <protection locked="0"/>
    </xf>
    <xf numFmtId="0" fontId="80" fillId="0" borderId="219" xfId="0" applyFont="1" applyBorder="1" applyAlignment="1" applyProtection="1">
      <alignment horizontal="center" vertical="center" textRotation="90" wrapText="1"/>
      <protection locked="0"/>
    </xf>
    <xf numFmtId="0" fontId="80" fillId="0" borderId="130" xfId="0" applyFont="1" applyBorder="1" applyAlignment="1" applyProtection="1">
      <alignment horizontal="center" vertical="center" textRotation="90" wrapText="1"/>
      <protection locked="0"/>
    </xf>
    <xf numFmtId="0" fontId="85" fillId="0" borderId="207" xfId="0" applyFont="1" applyBorder="1" applyAlignment="1" applyProtection="1">
      <alignment horizontal="center" vertical="center"/>
      <protection locked="0"/>
    </xf>
    <xf numFmtId="0" fontId="86" fillId="0" borderId="164" xfId="0" applyFont="1" applyBorder="1" applyAlignment="1" applyProtection="1">
      <alignment horizontal="right" vertical="center"/>
      <protection locked="0"/>
    </xf>
    <xf numFmtId="0" fontId="86" fillId="0" borderId="109" xfId="0" applyFont="1" applyBorder="1" applyAlignment="1" applyProtection="1">
      <alignment horizontal="right" vertical="center"/>
      <protection locked="0"/>
    </xf>
    <xf numFmtId="0" fontId="86" fillId="0" borderId="184" xfId="0" applyFont="1" applyBorder="1" applyAlignment="1" applyProtection="1">
      <alignment horizontal="right" vertical="center"/>
      <protection locked="0"/>
    </xf>
    <xf numFmtId="0" fontId="87" fillId="0" borderId="201" xfId="0" applyFont="1" applyBorder="1" applyAlignment="1" applyProtection="1">
      <alignment horizontal="right" vertical="center"/>
      <protection locked="0"/>
    </xf>
    <xf numFmtId="0" fontId="87" fillId="0" borderId="202" xfId="0" applyFont="1" applyBorder="1" applyAlignment="1" applyProtection="1">
      <alignment horizontal="right" vertical="center"/>
      <protection locked="0"/>
    </xf>
    <xf numFmtId="0" fontId="87" fillId="0" borderId="204" xfId="0" applyFont="1" applyBorder="1" applyAlignment="1" applyProtection="1">
      <alignment horizontal="right" vertical="center"/>
      <protection locked="0"/>
    </xf>
    <xf numFmtId="0" fontId="85" fillId="0" borderId="184" xfId="0" applyFont="1" applyBorder="1" applyAlignment="1" applyProtection="1">
      <alignment horizontal="center" vertical="center"/>
      <protection locked="0"/>
    </xf>
    <xf numFmtId="0" fontId="19" fillId="16" borderId="177" xfId="0" applyFont="1" applyFill="1" applyBorder="1" applyAlignment="1" applyProtection="1">
      <alignment horizontal="center" wrapText="1"/>
      <protection locked="0"/>
    </xf>
    <xf numFmtId="0" fontId="19" fillId="16" borderId="178" xfId="0" applyFont="1" applyFill="1" applyBorder="1" applyAlignment="1" applyProtection="1">
      <alignment horizontal="center" wrapText="1"/>
      <protection locked="0"/>
    </xf>
    <xf numFmtId="0" fontId="19" fillId="16" borderId="179" xfId="0" applyFont="1" applyFill="1" applyBorder="1" applyAlignment="1" applyProtection="1">
      <alignment horizontal="center" wrapText="1"/>
      <protection locked="0"/>
    </xf>
    <xf numFmtId="0" fontId="19" fillId="16" borderId="159" xfId="0" applyFont="1" applyFill="1" applyBorder="1" applyAlignment="1" applyProtection="1">
      <alignment horizontal="center" vertical="center" wrapText="1"/>
      <protection hidden="1"/>
    </xf>
    <xf numFmtId="0" fontId="19" fillId="16" borderId="160" xfId="0" applyFont="1" applyFill="1" applyBorder="1" applyAlignment="1" applyProtection="1">
      <alignment horizontal="center" vertical="center" wrapText="1"/>
      <protection hidden="1"/>
    </xf>
    <xf numFmtId="0" fontId="19" fillId="16" borderId="197" xfId="0" applyFont="1" applyFill="1" applyBorder="1" applyAlignment="1" applyProtection="1">
      <alignment horizontal="center" vertical="center" wrapText="1"/>
      <protection hidden="1"/>
    </xf>
    <xf numFmtId="0" fontId="58" fillId="16" borderId="107" xfId="0" applyFont="1" applyFill="1" applyBorder="1" applyAlignment="1" applyProtection="1">
      <alignment horizontal="center" vertical="center" wrapText="1"/>
      <protection locked="0"/>
    </xf>
    <xf numFmtId="0" fontId="58" fillId="16" borderId="190" xfId="0" applyFont="1" applyFill="1" applyBorder="1" applyAlignment="1" applyProtection="1">
      <alignment horizontal="center" vertical="center" wrapText="1"/>
      <protection locked="0"/>
    </xf>
    <xf numFmtId="0" fontId="58" fillId="16" borderId="176" xfId="0" applyFont="1" applyFill="1" applyBorder="1" applyAlignment="1" applyProtection="1">
      <alignment horizontal="center" vertical="center" wrapText="1"/>
      <protection locked="0"/>
    </xf>
    <xf numFmtId="0" fontId="58" fillId="16" borderId="19" xfId="0" applyFont="1" applyFill="1" applyBorder="1" applyAlignment="1" applyProtection="1">
      <alignment horizontal="center" vertical="center" wrapText="1"/>
      <protection locked="0"/>
    </xf>
    <xf numFmtId="0" fontId="58" fillId="16" borderId="194" xfId="0" applyFont="1" applyFill="1" applyBorder="1" applyAlignment="1" applyProtection="1">
      <alignment horizontal="center" vertical="center" wrapText="1"/>
      <protection locked="0"/>
    </xf>
    <xf numFmtId="0" fontId="19" fillId="16" borderId="169" xfId="0" applyFont="1" applyFill="1" applyBorder="1" applyAlignment="1" applyProtection="1">
      <alignment horizontal="center" vertical="center" textRotation="90" wrapText="1"/>
      <protection locked="0"/>
    </xf>
    <xf numFmtId="0" fontId="19" fillId="16" borderId="174" xfId="0" applyFont="1" applyFill="1" applyBorder="1" applyAlignment="1" applyProtection="1">
      <alignment horizontal="center" vertical="center" textRotation="90" wrapText="1"/>
      <protection locked="0"/>
    </xf>
    <xf numFmtId="0" fontId="58" fillId="16" borderId="170" xfId="0" applyFont="1" applyFill="1" applyBorder="1" applyAlignment="1" applyProtection="1">
      <alignment horizontal="center"/>
      <protection locked="0"/>
    </xf>
    <xf numFmtId="0" fontId="58" fillId="16" borderId="171" xfId="0" applyFont="1" applyFill="1" applyBorder="1" applyAlignment="1" applyProtection="1">
      <alignment horizontal="center"/>
      <protection locked="0"/>
    </xf>
    <xf numFmtId="0" fontId="58" fillId="16" borderId="172" xfId="0" applyFont="1" applyFill="1" applyBorder="1" applyAlignment="1" applyProtection="1">
      <alignment horizontal="center"/>
      <protection locked="0"/>
    </xf>
    <xf numFmtId="0" fontId="19" fillId="16" borderId="170" xfId="0" applyFont="1" applyFill="1" applyBorder="1" applyAlignment="1" applyProtection="1">
      <alignment horizontal="center" wrapText="1"/>
      <protection locked="0"/>
    </xf>
    <xf numFmtId="0" fontId="19" fillId="16" borderId="171" xfId="0" applyFont="1" applyFill="1" applyBorder="1" applyAlignment="1" applyProtection="1">
      <alignment horizontal="center" wrapText="1"/>
      <protection locked="0"/>
    </xf>
    <xf numFmtId="0" fontId="19" fillId="16" borderId="172" xfId="0" applyFont="1" applyFill="1" applyBorder="1" applyAlignment="1" applyProtection="1">
      <alignment horizontal="center" wrapText="1"/>
      <protection locked="0"/>
    </xf>
    <xf numFmtId="0" fontId="67" fillId="16" borderId="71" xfId="0" applyFont="1" applyFill="1" applyBorder="1" applyAlignment="1" applyProtection="1">
      <alignment horizontal="center" vertical="center" textRotation="90" wrapText="1"/>
      <protection locked="0"/>
    </xf>
    <xf numFmtId="0" fontId="76" fillId="16" borderId="205" xfId="0" applyFont="1" applyFill="1" applyBorder="1" applyAlignment="1" applyProtection="1">
      <alignment horizontal="center" vertical="center" textRotation="90" wrapText="1"/>
      <protection locked="0"/>
    </xf>
    <xf numFmtId="0" fontId="76" fillId="16" borderId="96" xfId="0" applyFont="1" applyFill="1" applyBorder="1" applyAlignment="1" applyProtection="1">
      <alignment horizontal="center" vertical="center" textRotation="90" wrapText="1"/>
      <protection locked="0"/>
    </xf>
    <xf numFmtId="0" fontId="147" fillId="16" borderId="71" xfId="0" applyFont="1" applyFill="1" applyBorder="1" applyAlignment="1" applyProtection="1">
      <alignment horizontal="center" vertical="center" textRotation="90" wrapText="1"/>
      <protection locked="0"/>
    </xf>
    <xf numFmtId="0" fontId="147" fillId="16" borderId="97" xfId="0" applyFont="1" applyFill="1" applyBorder="1" applyAlignment="1" applyProtection="1">
      <alignment horizontal="center" vertical="center" textRotation="90" wrapText="1"/>
      <protection locked="0"/>
    </xf>
    <xf numFmtId="0" fontId="66" fillId="16" borderId="47" xfId="0" applyFont="1" applyFill="1" applyBorder="1" applyAlignment="1" applyProtection="1">
      <alignment horizontal="center" vertical="center" textRotation="90" wrapText="1"/>
      <protection locked="0"/>
    </xf>
    <xf numFmtId="0" fontId="66" fillId="16" borderId="21" xfId="0" applyFont="1" applyFill="1" applyBorder="1" applyAlignment="1" applyProtection="1">
      <alignment horizontal="center" vertical="center" textRotation="90" wrapText="1"/>
      <protection locked="0"/>
    </xf>
    <xf numFmtId="0" fontId="66" fillId="16" borderId="35" xfId="0" applyFont="1" applyFill="1" applyBorder="1" applyAlignment="1" applyProtection="1">
      <alignment horizontal="center" vertical="center" textRotation="90" wrapText="1"/>
      <protection locked="0"/>
    </xf>
    <xf numFmtId="0" fontId="70" fillId="16" borderId="18" xfId="0" applyFont="1" applyFill="1" applyBorder="1" applyAlignment="1" applyProtection="1">
      <alignment horizontal="center" vertical="center" wrapText="1"/>
      <protection locked="0"/>
    </xf>
    <xf numFmtId="0" fontId="58" fillId="16" borderId="267" xfId="0" applyFont="1" applyFill="1" applyBorder="1" applyAlignment="1" applyProtection="1">
      <alignment horizontal="center" vertical="center"/>
      <protection locked="0"/>
    </xf>
    <xf numFmtId="0" fontId="58" fillId="16" borderId="171" xfId="0" applyFont="1" applyFill="1" applyBorder="1" applyAlignment="1" applyProtection="1">
      <alignment horizontal="center" vertical="center"/>
      <protection locked="0"/>
    </xf>
    <xf numFmtId="0" fontId="58" fillId="16" borderId="342" xfId="0" applyFont="1" applyFill="1" applyBorder="1" applyAlignment="1" applyProtection="1">
      <alignment horizontal="center" vertical="center"/>
      <protection locked="0"/>
    </xf>
    <xf numFmtId="0" fontId="58" fillId="16" borderId="172" xfId="0" applyFont="1" applyFill="1" applyBorder="1" applyAlignment="1" applyProtection="1">
      <alignment horizontal="center" vertical="center"/>
      <protection locked="0"/>
    </xf>
    <xf numFmtId="0" fontId="19" fillId="16" borderId="263" xfId="0" applyFont="1" applyFill="1" applyBorder="1" applyAlignment="1" applyProtection="1">
      <alignment horizontal="center"/>
      <protection locked="0"/>
    </xf>
    <xf numFmtId="0" fontId="19" fillId="16" borderId="264" xfId="0" applyFont="1" applyFill="1" applyBorder="1" applyAlignment="1" applyProtection="1">
      <alignment horizontal="center"/>
      <protection locked="0"/>
    </xf>
    <xf numFmtId="0" fontId="19" fillId="16" borderId="265" xfId="0" applyFont="1" applyFill="1" applyBorder="1" applyAlignment="1" applyProtection="1">
      <alignment horizontal="center"/>
      <protection locked="0"/>
    </xf>
    <xf numFmtId="0" fontId="19" fillId="16" borderId="181" xfId="0" applyFont="1" applyFill="1" applyBorder="1" applyAlignment="1" applyProtection="1">
      <alignment horizontal="center" vertical="center" textRotation="90" wrapText="1"/>
      <protection locked="0"/>
    </xf>
    <xf numFmtId="0" fontId="19" fillId="16" borderId="182" xfId="0" applyFont="1" applyFill="1" applyBorder="1" applyAlignment="1" applyProtection="1">
      <alignment horizontal="center" vertical="center" textRotation="90" wrapText="1"/>
      <protection locked="0"/>
    </xf>
    <xf numFmtId="0" fontId="19" fillId="16" borderId="166" xfId="0" applyFont="1" applyFill="1" applyBorder="1" applyAlignment="1" applyProtection="1">
      <alignment horizontal="center" vertical="center" textRotation="90" wrapText="1"/>
      <protection locked="0"/>
    </xf>
    <xf numFmtId="0" fontId="19" fillId="16" borderId="18" xfId="0" applyFont="1" applyFill="1" applyBorder="1" applyAlignment="1" applyProtection="1">
      <alignment horizontal="center" vertical="center" textRotation="90" wrapText="1"/>
      <protection locked="0"/>
    </xf>
    <xf numFmtId="0" fontId="19" fillId="16" borderId="33" xfId="0" applyFont="1" applyFill="1" applyBorder="1" applyAlignment="1" applyProtection="1">
      <alignment horizontal="center" vertical="center" textRotation="90" wrapText="1"/>
      <protection locked="0"/>
    </xf>
    <xf numFmtId="0" fontId="19" fillId="16" borderId="173" xfId="0" applyFont="1" applyFill="1" applyBorder="1" applyAlignment="1" applyProtection="1">
      <alignment horizontal="center" vertical="center" textRotation="90" wrapText="1"/>
      <protection locked="0"/>
    </xf>
    <xf numFmtId="0" fontId="19" fillId="16" borderId="175" xfId="0" applyFont="1" applyFill="1" applyBorder="1" applyAlignment="1" applyProtection="1">
      <alignment horizontal="center" vertical="center" textRotation="90" wrapText="1"/>
      <protection locked="0"/>
    </xf>
    <xf numFmtId="0" fontId="19" fillId="16" borderId="180" xfId="0" applyFont="1" applyFill="1" applyBorder="1" applyAlignment="1" applyProtection="1">
      <alignment horizontal="center" vertical="center" textRotation="90" wrapText="1"/>
      <protection locked="0"/>
    </xf>
    <xf numFmtId="0" fontId="19" fillId="16" borderId="41" xfId="0" applyFont="1" applyFill="1" applyBorder="1" applyAlignment="1" applyProtection="1">
      <alignment horizontal="center" vertical="center" textRotation="90" wrapText="1"/>
      <protection locked="0"/>
    </xf>
    <xf numFmtId="0" fontId="71" fillId="16" borderId="41" xfId="0" applyFont="1" applyFill="1" applyBorder="1" applyAlignment="1" applyProtection="1">
      <alignment horizontal="center" vertical="center" textRotation="90" wrapText="1"/>
      <protection locked="0"/>
    </xf>
    <xf numFmtId="0" fontId="71" fillId="16" borderId="18" xfId="0" applyFont="1" applyFill="1" applyBorder="1" applyAlignment="1" applyProtection="1">
      <alignment horizontal="center" vertical="center" textRotation="90" wrapText="1"/>
      <protection locked="0"/>
    </xf>
    <xf numFmtId="0" fontId="71" fillId="16" borderId="33" xfId="0" applyFont="1" applyFill="1" applyBorder="1" applyAlignment="1" applyProtection="1">
      <alignment horizontal="center" vertical="center" textRotation="90" wrapText="1"/>
      <protection locked="0"/>
    </xf>
    <xf numFmtId="0" fontId="96" fillId="16" borderId="25" xfId="0" applyFont="1" applyFill="1" applyBorder="1" applyAlignment="1" applyProtection="1">
      <alignment horizontal="center" vertical="center" wrapText="1"/>
      <protection locked="0"/>
    </xf>
    <xf numFmtId="0" fontId="96" fillId="16" borderId="104" xfId="0" applyFont="1" applyFill="1" applyBorder="1" applyAlignment="1" applyProtection="1">
      <alignment horizontal="center" vertical="center" wrapText="1"/>
      <protection locked="0"/>
    </xf>
    <xf numFmtId="0" fontId="109" fillId="16" borderId="195" xfId="0" applyFont="1" applyFill="1" applyBorder="1" applyAlignment="1" applyProtection="1">
      <alignment horizontal="center" vertical="center" textRotation="90" wrapText="1"/>
      <protection locked="0"/>
    </xf>
    <xf numFmtId="0" fontId="109" fillId="16" borderId="196" xfId="0" applyFont="1" applyFill="1" applyBorder="1" applyAlignment="1" applyProtection="1">
      <alignment horizontal="center" vertical="center" textRotation="90" wrapText="1"/>
      <protection locked="0"/>
    </xf>
    <xf numFmtId="0" fontId="67" fillId="16" borderId="191" xfId="0" applyFont="1" applyFill="1" applyBorder="1" applyAlignment="1" applyProtection="1">
      <alignment horizontal="center" vertical="center" textRotation="90" wrapText="1"/>
      <protection locked="0"/>
    </xf>
    <xf numFmtId="0" fontId="19" fillId="16" borderId="86" xfId="0" applyFont="1" applyFill="1" applyBorder="1" applyAlignment="1" applyProtection="1">
      <alignment horizontal="center" vertical="center" wrapText="1"/>
      <protection locked="0"/>
    </xf>
    <xf numFmtId="0" fontId="19" fillId="16" borderId="87" xfId="0" applyFont="1" applyFill="1" applyBorder="1" applyAlignment="1" applyProtection="1">
      <alignment horizontal="center" vertical="center" wrapText="1"/>
      <protection locked="0"/>
    </xf>
    <xf numFmtId="0" fontId="0" fillId="4" borderId="260" xfId="0" applyFont="1" applyFill="1" applyBorder="1" applyAlignment="1" applyProtection="1">
      <alignment horizontal="center"/>
      <protection hidden="1"/>
    </xf>
    <xf numFmtId="0" fontId="0" fillId="4" borderId="186" xfId="0" applyFill="1" applyBorder="1" applyAlignment="1" applyProtection="1">
      <alignment horizontal="center"/>
      <protection hidden="1"/>
    </xf>
    <xf numFmtId="0" fontId="0" fillId="4" borderId="160" xfId="0" applyFill="1" applyBorder="1" applyAlignment="1" applyProtection="1">
      <alignment horizontal="center"/>
      <protection hidden="1"/>
    </xf>
    <xf numFmtId="0" fontId="48" fillId="16" borderId="268" xfId="0" applyFont="1" applyFill="1" applyBorder="1" applyAlignment="1" applyProtection="1">
      <alignment horizontal="right" vertical="center"/>
      <protection locked="0"/>
    </xf>
    <xf numFmtId="0" fontId="48" fillId="16" borderId="188" xfId="0" applyFont="1" applyFill="1" applyBorder="1" applyAlignment="1" applyProtection="1">
      <alignment horizontal="right" vertical="center"/>
      <protection locked="0"/>
    </xf>
    <xf numFmtId="0" fontId="19" fillId="16" borderId="127" xfId="0" applyFont="1" applyFill="1" applyBorder="1" applyAlignment="1" applyProtection="1">
      <alignment horizontal="center" vertical="center" wrapText="1"/>
      <protection locked="0"/>
    </xf>
    <xf numFmtId="0" fontId="19" fillId="16" borderId="107" xfId="0" applyFont="1" applyFill="1" applyBorder="1" applyAlignment="1" applyProtection="1">
      <alignment horizontal="center" vertical="center" wrapText="1"/>
      <protection locked="0"/>
    </xf>
    <xf numFmtId="0" fontId="19" fillId="16" borderId="128" xfId="0" applyFont="1" applyFill="1" applyBorder="1" applyAlignment="1" applyProtection="1">
      <alignment horizontal="center" vertical="center" wrapText="1"/>
      <protection locked="0"/>
    </xf>
    <xf numFmtId="0" fontId="4" fillId="16" borderId="47" xfId="0" applyFont="1" applyFill="1" applyBorder="1" applyAlignment="1" applyProtection="1">
      <alignment horizontal="center" vertical="center" wrapText="1"/>
      <protection locked="0"/>
    </xf>
    <xf numFmtId="0" fontId="4" fillId="16" borderId="35" xfId="0" applyFont="1" applyFill="1" applyBorder="1" applyAlignment="1" applyProtection="1">
      <alignment horizontal="center" vertical="center" wrapText="1"/>
      <protection locked="0"/>
    </xf>
    <xf numFmtId="0" fontId="4" fillId="16" borderId="181" xfId="0" applyFont="1" applyFill="1" applyBorder="1" applyAlignment="1" applyProtection="1">
      <alignment horizontal="center" vertical="center" wrapText="1"/>
      <protection locked="0"/>
    </xf>
    <xf numFmtId="0" fontId="4" fillId="16" borderId="166" xfId="0" applyFont="1" applyFill="1" applyBorder="1" applyAlignment="1" applyProtection="1">
      <alignment horizontal="center" vertical="center" wrapText="1"/>
      <protection locked="0"/>
    </xf>
    <xf numFmtId="0" fontId="4" fillId="16" borderId="189" xfId="0" applyFont="1" applyFill="1" applyBorder="1" applyAlignment="1" applyProtection="1">
      <alignment horizontal="center" vertical="center" wrapText="1"/>
      <protection locked="0"/>
    </xf>
    <xf numFmtId="0" fontId="4" fillId="16" borderId="165" xfId="0" applyFont="1" applyFill="1" applyBorder="1" applyAlignment="1" applyProtection="1">
      <alignment horizontal="center" vertical="center" wrapText="1"/>
      <protection locked="0"/>
    </xf>
    <xf numFmtId="0" fontId="4" fillId="16" borderId="54" xfId="0" applyFont="1" applyFill="1" applyBorder="1" applyAlignment="1" applyProtection="1">
      <alignment horizontal="center" vertical="center"/>
      <protection locked="0"/>
    </xf>
    <xf numFmtId="0" fontId="4" fillId="16" borderId="0" xfId="0" applyFont="1" applyFill="1" applyBorder="1" applyAlignment="1" applyProtection="1">
      <alignment horizontal="center" vertical="center"/>
      <protection locked="0"/>
    </xf>
    <xf numFmtId="0" fontId="74" fillId="16" borderId="49" xfId="0" applyFont="1" applyFill="1" applyBorder="1" applyAlignment="1" applyProtection="1">
      <alignment horizontal="left" vertical="center"/>
      <protection locked="0"/>
    </xf>
    <xf numFmtId="0" fontId="74" fillId="16" borderId="3" xfId="0" applyFont="1" applyFill="1" applyBorder="1" applyAlignment="1" applyProtection="1">
      <alignment horizontal="left" vertical="center"/>
      <protection locked="0"/>
    </xf>
    <xf numFmtId="0" fontId="74" fillId="16" borderId="100" xfId="0" applyFont="1" applyFill="1" applyBorder="1" applyAlignment="1" applyProtection="1">
      <alignment horizontal="left" vertical="center"/>
      <protection locked="0"/>
    </xf>
    <xf numFmtId="0" fontId="54" fillId="16" borderId="3" xfId="0" applyFont="1" applyFill="1" applyBorder="1" applyAlignment="1" applyProtection="1">
      <alignment horizontal="left" vertical="center"/>
      <protection locked="0"/>
    </xf>
    <xf numFmtId="0" fontId="54" fillId="16" borderId="100" xfId="0" applyFont="1" applyFill="1" applyBorder="1" applyAlignment="1" applyProtection="1">
      <alignment horizontal="left" vertical="center"/>
      <protection locked="0"/>
    </xf>
    <xf numFmtId="0" fontId="54" fillId="0" borderId="162" xfId="0" applyFont="1" applyBorder="1" applyAlignment="1" applyProtection="1">
      <alignment horizontal="right"/>
      <protection locked="0"/>
    </xf>
    <xf numFmtId="0" fontId="54" fillId="0" borderId="163" xfId="0" applyFont="1" applyBorder="1" applyAlignment="1" applyProtection="1">
      <alignment horizontal="right"/>
      <protection locked="0"/>
    </xf>
    <xf numFmtId="0" fontId="54" fillId="0" borderId="207" xfId="0" applyFont="1" applyBorder="1" applyAlignment="1" applyProtection="1">
      <alignment horizontal="right"/>
      <protection locked="0"/>
    </xf>
    <xf numFmtId="0" fontId="54" fillId="0" borderId="164" xfId="0" applyFont="1" applyBorder="1" applyAlignment="1" applyProtection="1">
      <alignment horizontal="right"/>
      <protection locked="0"/>
    </xf>
    <xf numFmtId="0" fontId="54" fillId="0" borderId="109" xfId="0" applyFont="1" applyBorder="1" applyAlignment="1" applyProtection="1">
      <alignment horizontal="right"/>
      <protection locked="0"/>
    </xf>
    <xf numFmtId="0" fontId="54" fillId="0" borderId="184" xfId="0" applyFont="1" applyBorder="1" applyAlignment="1" applyProtection="1">
      <alignment horizontal="right"/>
      <protection locked="0"/>
    </xf>
    <xf numFmtId="0" fontId="1" fillId="16" borderId="26" xfId="0" applyFont="1" applyFill="1" applyBorder="1" applyAlignment="1" applyProtection="1">
      <alignment horizontal="center" vertical="center"/>
      <protection locked="0"/>
    </xf>
    <xf numFmtId="0" fontId="1" fillId="16" borderId="41" xfId="0" applyFont="1" applyFill="1" applyBorder="1" applyAlignment="1" applyProtection="1">
      <alignment horizontal="center" vertical="center"/>
      <protection locked="0"/>
    </xf>
    <xf numFmtId="0" fontId="1" fillId="16" borderId="43" xfId="0" applyFont="1" applyFill="1" applyBorder="1" applyAlignment="1" applyProtection="1">
      <alignment horizontal="center" vertical="center"/>
      <protection locked="0"/>
    </xf>
    <xf numFmtId="0" fontId="1" fillId="16" borderId="27" xfId="0" applyFont="1" applyFill="1" applyBorder="1" applyAlignment="1" applyProtection="1">
      <alignment horizontal="center" vertical="center"/>
      <protection locked="0"/>
    </xf>
    <xf numFmtId="0" fontId="1" fillId="16" borderId="127" xfId="0" applyFont="1" applyFill="1" applyBorder="1" applyAlignment="1" applyProtection="1">
      <alignment horizontal="center" vertical="center" wrapText="1"/>
      <protection locked="0"/>
    </xf>
    <xf numFmtId="0" fontId="1" fillId="16" borderId="107" xfId="0" applyFont="1" applyFill="1" applyBorder="1" applyAlignment="1" applyProtection="1">
      <alignment horizontal="center" vertical="center" wrapText="1"/>
      <protection locked="0"/>
    </xf>
    <xf numFmtId="0" fontId="1" fillId="16" borderId="128" xfId="0" applyFont="1" applyFill="1" applyBorder="1" applyAlignment="1" applyProtection="1">
      <alignment horizontal="center" vertical="center" wrapText="1"/>
      <protection locked="0"/>
    </xf>
    <xf numFmtId="0" fontId="96" fillId="16" borderId="43" xfId="0" applyFont="1" applyFill="1" applyBorder="1" applyAlignment="1" applyProtection="1">
      <alignment horizontal="center" vertical="center" wrapText="1"/>
      <protection locked="0"/>
    </xf>
    <xf numFmtId="0" fontId="96" fillId="16" borderId="108" xfId="0" applyFont="1" applyFill="1" applyBorder="1" applyAlignment="1" applyProtection="1">
      <alignment horizontal="center" vertical="center" wrapText="1"/>
      <protection locked="0"/>
    </xf>
    <xf numFmtId="0" fontId="1" fillId="16" borderId="86" xfId="0" applyFont="1" applyFill="1" applyBorder="1" applyAlignment="1" applyProtection="1">
      <alignment horizontal="center" vertical="center" wrapText="1"/>
      <protection locked="0"/>
    </xf>
    <xf numFmtId="0" fontId="1" fillId="16" borderId="87" xfId="0" applyFont="1" applyFill="1" applyBorder="1" applyAlignment="1" applyProtection="1">
      <alignment horizontal="center" vertical="center" wrapText="1"/>
      <protection locked="0"/>
    </xf>
    <xf numFmtId="0" fontId="38" fillId="16" borderId="109" xfId="0" applyFont="1" applyFill="1" applyBorder="1" applyAlignment="1" applyProtection="1">
      <alignment horizontal="center" vertical="center" textRotation="90" wrapText="1"/>
      <protection locked="0"/>
    </xf>
    <xf numFmtId="0" fontId="1" fillId="16" borderId="184" xfId="0" applyFont="1" applyFill="1" applyBorder="1" applyAlignment="1" applyProtection="1">
      <alignment horizontal="center" vertical="center" wrapText="1"/>
      <protection locked="0"/>
    </xf>
    <xf numFmtId="0" fontId="1" fillId="16" borderId="148" xfId="0" applyFont="1" applyFill="1" applyBorder="1" applyAlignment="1" applyProtection="1">
      <alignment horizontal="center" vertical="center" wrapText="1"/>
      <protection locked="0"/>
    </xf>
    <xf numFmtId="0" fontId="1" fillId="16" borderId="130" xfId="0" applyFont="1" applyFill="1" applyBorder="1" applyAlignment="1" applyProtection="1">
      <alignment horizontal="center" vertical="center" wrapText="1"/>
      <protection locked="0"/>
    </xf>
    <xf numFmtId="0" fontId="38" fillId="16" borderId="206" xfId="0" applyFont="1" applyFill="1" applyBorder="1" applyAlignment="1" applyProtection="1">
      <alignment horizontal="center" vertical="center" textRotation="90" wrapText="1"/>
      <protection locked="0"/>
    </xf>
    <xf numFmtId="0" fontId="38" fillId="16" borderId="306" xfId="0" applyFont="1" applyFill="1" applyBorder="1" applyAlignment="1" applyProtection="1">
      <alignment horizontal="center" vertical="center" textRotation="90" wrapText="1"/>
      <protection locked="0"/>
    </xf>
    <xf numFmtId="0" fontId="146" fillId="16" borderId="19" xfId="0" applyFont="1" applyFill="1" applyBorder="1" applyAlignment="1" applyProtection="1">
      <alignment horizontal="center" vertical="center" textRotation="90" wrapText="1"/>
      <protection locked="0"/>
    </xf>
    <xf numFmtId="0" fontId="146" fillId="16" borderId="21" xfId="0" applyFont="1" applyFill="1" applyBorder="1" applyAlignment="1" applyProtection="1">
      <alignment horizontal="center" vertical="center" textRotation="90" wrapText="1"/>
      <protection locked="0"/>
    </xf>
    <xf numFmtId="0" fontId="146" fillId="16" borderId="35" xfId="0" applyFont="1" applyFill="1" applyBorder="1" applyAlignment="1" applyProtection="1">
      <alignment horizontal="center" vertical="center" textRotation="90" wrapText="1"/>
      <protection locked="0"/>
    </xf>
    <xf numFmtId="0" fontId="99" fillId="16" borderId="29" xfId="0" applyFont="1" applyFill="1" applyBorder="1" applyAlignment="1" applyProtection="1">
      <alignment horizontal="center" vertical="center" textRotation="90" wrapText="1"/>
      <protection locked="0"/>
    </xf>
    <xf numFmtId="0" fontId="99" fillId="16" borderId="31" xfId="0" applyFont="1" applyFill="1" applyBorder="1" applyAlignment="1" applyProtection="1">
      <alignment horizontal="center" vertical="center" textRotation="90" wrapText="1"/>
      <protection locked="0"/>
    </xf>
    <xf numFmtId="0" fontId="67" fillId="16" borderId="263" xfId="0" applyFont="1" applyFill="1" applyBorder="1" applyAlignment="1" applyProtection="1">
      <alignment horizontal="center"/>
      <protection locked="0"/>
    </xf>
    <xf numFmtId="0" fontId="67" fillId="16" borderId="264" xfId="0" applyFont="1" applyFill="1" applyBorder="1" applyAlignment="1" applyProtection="1">
      <alignment horizontal="center"/>
      <protection locked="0"/>
    </xf>
    <xf numFmtId="0" fontId="67" fillId="16" borderId="265" xfId="0" applyFont="1" applyFill="1" applyBorder="1" applyAlignment="1" applyProtection="1">
      <alignment horizontal="center"/>
      <protection locked="0"/>
    </xf>
    <xf numFmtId="0" fontId="67" fillId="16" borderId="127" xfId="0" applyFont="1" applyFill="1" applyBorder="1" applyAlignment="1" applyProtection="1">
      <alignment horizontal="center" vertical="center" wrapText="1"/>
      <protection locked="0"/>
    </xf>
    <xf numFmtId="0" fontId="67" fillId="16" borderId="107" xfId="0" applyFont="1" applyFill="1" applyBorder="1" applyAlignment="1" applyProtection="1">
      <alignment horizontal="center" vertical="center" wrapText="1"/>
      <protection locked="0"/>
    </xf>
    <xf numFmtId="0" fontId="67" fillId="16" borderId="128" xfId="0" applyFont="1" applyFill="1" applyBorder="1" applyAlignment="1" applyProtection="1">
      <alignment horizontal="center" vertical="center" wrapText="1"/>
      <protection locked="0"/>
    </xf>
    <xf numFmtId="0" fontId="67" fillId="16" borderId="86" xfId="0" applyFont="1" applyFill="1" applyBorder="1" applyAlignment="1" applyProtection="1">
      <alignment horizontal="center" vertical="center" wrapText="1"/>
      <protection locked="0"/>
    </xf>
    <xf numFmtId="0" fontId="67" fillId="16" borderId="87" xfId="0" applyFont="1" applyFill="1" applyBorder="1" applyAlignment="1" applyProtection="1">
      <alignment horizontal="center" vertical="center" wrapText="1"/>
      <protection locked="0"/>
    </xf>
    <xf numFmtId="0" fontId="90" fillId="16" borderId="109" xfId="0" applyFont="1" applyFill="1" applyBorder="1" applyAlignment="1" applyProtection="1">
      <alignment horizontal="center" vertical="center" textRotation="90" wrapText="1"/>
      <protection locked="0"/>
    </xf>
    <xf numFmtId="0" fontId="0" fillId="0" borderId="216" xfId="0" applyBorder="1" applyAlignment="1" applyProtection="1">
      <alignment horizontal="center" vertical="center"/>
      <protection locked="0"/>
    </xf>
    <xf numFmtId="0" fontId="111" fillId="0" borderId="209" xfId="0" applyFont="1" applyBorder="1" applyAlignment="1" applyProtection="1">
      <alignment horizontal="center" vertical="center"/>
      <protection locked="0"/>
    </xf>
    <xf numFmtId="0" fontId="111" fillId="0" borderId="314" xfId="0" applyFont="1" applyBorder="1" applyAlignment="1" applyProtection="1">
      <alignment horizontal="center" vertical="center"/>
      <protection locked="0"/>
    </xf>
    <xf numFmtId="0" fontId="109" fillId="16" borderId="109" xfId="0" applyFont="1" applyFill="1" applyBorder="1" applyAlignment="1" applyProtection="1">
      <alignment horizontal="center" vertical="center" textRotation="90" wrapText="1"/>
      <protection locked="0"/>
    </xf>
    <xf numFmtId="0" fontId="75" fillId="16" borderId="109" xfId="0" applyFont="1" applyFill="1" applyBorder="1" applyAlignment="1" applyProtection="1">
      <alignment horizontal="center" vertical="center" textRotation="90" wrapText="1"/>
      <protection locked="0"/>
    </xf>
    <xf numFmtId="0" fontId="68" fillId="16" borderId="18" xfId="0" applyFont="1" applyFill="1" applyBorder="1" applyAlignment="1" applyProtection="1">
      <alignment horizontal="center" vertical="center" wrapText="1"/>
      <protection locked="0"/>
    </xf>
    <xf numFmtId="0" fontId="147" fillId="16" borderId="19" xfId="0" applyFont="1" applyFill="1" applyBorder="1" applyAlignment="1" applyProtection="1">
      <alignment horizontal="center" vertical="center" textRotation="90" wrapText="1"/>
      <protection locked="0"/>
    </xf>
    <xf numFmtId="0" fontId="147" fillId="16" borderId="21" xfId="0" applyFont="1" applyFill="1" applyBorder="1" applyAlignment="1" applyProtection="1">
      <alignment horizontal="center" vertical="center" textRotation="90" wrapText="1"/>
      <protection locked="0"/>
    </xf>
    <xf numFmtId="0" fontId="147" fillId="16" borderId="35" xfId="0" applyFont="1" applyFill="1" applyBorder="1" applyAlignment="1" applyProtection="1">
      <alignment horizontal="center" vertical="center" textRotation="90" wrapText="1"/>
      <protection locked="0"/>
    </xf>
    <xf numFmtId="0" fontId="109" fillId="16" borderId="225" xfId="0" applyFont="1" applyFill="1" applyBorder="1" applyAlignment="1" applyProtection="1">
      <alignment horizontal="center" vertical="center" textRotation="90" wrapText="1"/>
      <protection locked="0"/>
    </xf>
    <xf numFmtId="0" fontId="109" fillId="16" borderId="45" xfId="0" applyFont="1" applyFill="1" applyBorder="1" applyAlignment="1" applyProtection="1">
      <alignment horizontal="center" vertical="center" textRotation="90" wrapText="1"/>
      <protection locked="0"/>
    </xf>
    <xf numFmtId="0" fontId="150" fillId="0" borderId="200" xfId="0" applyFont="1" applyBorder="1" applyAlignment="1" applyProtection="1">
      <alignment horizontal="center" vertical="center"/>
      <protection locked="0"/>
    </xf>
    <xf numFmtId="0" fontId="80" fillId="0" borderId="148" xfId="0" applyFont="1" applyBorder="1" applyAlignment="1" applyProtection="1">
      <alignment horizontal="center" vertical="center" textRotation="90" wrapText="1"/>
      <protection locked="0"/>
    </xf>
    <xf numFmtId="0" fontId="80" fillId="0" borderId="184" xfId="0" applyFont="1" applyBorder="1" applyAlignment="1" applyProtection="1">
      <alignment horizontal="center" vertical="center" textRotation="90" wrapText="1"/>
      <protection locked="0"/>
    </xf>
    <xf numFmtId="0" fontId="107" fillId="0" borderId="158" xfId="0" applyFont="1" applyBorder="1" applyAlignment="1" applyProtection="1">
      <alignment horizontal="center" vertical="center"/>
      <protection locked="0"/>
    </xf>
    <xf numFmtId="0" fontId="107" fillId="0" borderId="297" xfId="0" applyFont="1" applyBorder="1" applyAlignment="1" applyProtection="1">
      <alignment horizontal="center" vertical="center"/>
      <protection locked="0"/>
    </xf>
    <xf numFmtId="0" fontId="107" fillId="0" borderId="285" xfId="0" applyFont="1" applyBorder="1" applyAlignment="1" applyProtection="1">
      <alignment horizontal="center" vertical="center"/>
      <protection locked="0"/>
    </xf>
    <xf numFmtId="0" fontId="107" fillId="0" borderId="210" xfId="0" applyFont="1" applyBorder="1" applyAlignment="1" applyProtection="1">
      <alignment horizontal="center" vertical="center"/>
      <protection locked="0"/>
    </xf>
    <xf numFmtId="0" fontId="107" fillId="0" borderId="0" xfId="0" applyFont="1" applyBorder="1" applyAlignment="1" applyProtection="1">
      <alignment horizontal="center" vertical="center"/>
      <protection locked="0"/>
    </xf>
    <xf numFmtId="0" fontId="107" fillId="0" borderId="291" xfId="0" applyFont="1" applyBorder="1" applyAlignment="1" applyProtection="1">
      <alignment horizontal="center" vertical="center"/>
      <protection locked="0"/>
    </xf>
    <xf numFmtId="0" fontId="107" fillId="0" borderId="286" xfId="0" applyFont="1" applyBorder="1" applyAlignment="1" applyProtection="1">
      <alignment horizontal="center" vertical="center"/>
      <protection locked="0"/>
    </xf>
    <xf numFmtId="0" fontId="107" fillId="0" borderId="227" xfId="0" applyFont="1" applyBorder="1" applyAlignment="1" applyProtection="1">
      <alignment horizontal="center" vertical="center"/>
      <protection locked="0"/>
    </xf>
    <xf numFmtId="0" fontId="107" fillId="0" borderId="233" xfId="0" applyFont="1" applyBorder="1" applyAlignment="1" applyProtection="1">
      <alignment horizontal="center" vertical="center"/>
      <protection locked="0"/>
    </xf>
    <xf numFmtId="0" fontId="149" fillId="0" borderId="346" xfId="0" applyFont="1" applyBorder="1" applyAlignment="1" applyProtection="1">
      <alignment horizontal="center" vertical="center"/>
      <protection locked="0"/>
    </xf>
    <xf numFmtId="0" fontId="149" fillId="0" borderId="297" xfId="0" applyFont="1" applyBorder="1" applyAlignment="1" applyProtection="1">
      <alignment horizontal="center" vertical="center"/>
      <protection locked="0"/>
    </xf>
    <xf numFmtId="0" fontId="149" fillId="0" borderId="347" xfId="0" applyFont="1" applyBorder="1" applyAlignment="1" applyProtection="1">
      <alignment horizontal="center" vertical="center"/>
      <protection locked="0"/>
    </xf>
    <xf numFmtId="0" fontId="149" fillId="0" borderId="227" xfId="0" applyFont="1" applyBorder="1" applyAlignment="1" applyProtection="1">
      <alignment horizontal="center" vertical="center"/>
      <protection locked="0"/>
    </xf>
    <xf numFmtId="0" fontId="72" fillId="0" borderId="206" xfId="0" applyFont="1" applyBorder="1" applyAlignment="1" applyProtection="1">
      <alignment horizontal="center" vertical="center"/>
      <protection locked="0"/>
    </xf>
    <xf numFmtId="0" fontId="72" fillId="0" borderId="306" xfId="0" applyFont="1" applyBorder="1" applyAlignment="1" applyProtection="1">
      <alignment horizontal="center" vertical="center"/>
      <protection locked="0"/>
    </xf>
    <xf numFmtId="0" fontId="70" fillId="16" borderId="234" xfId="0" applyFont="1" applyFill="1" applyBorder="1" applyAlignment="1" applyProtection="1">
      <alignment horizontal="center" vertical="center" textRotation="90" wrapText="1"/>
      <protection locked="0"/>
    </xf>
    <xf numFmtId="0" fontId="70" fillId="16" borderId="235" xfId="0" applyFont="1" applyFill="1" applyBorder="1" applyAlignment="1" applyProtection="1">
      <alignment horizontal="center" vertical="center" textRotation="90" wrapText="1"/>
      <protection locked="0"/>
    </xf>
    <xf numFmtId="0" fontId="149" fillId="0" borderId="164" xfId="0" applyFont="1" applyBorder="1" applyAlignment="1" applyProtection="1">
      <alignment horizontal="center" vertical="center"/>
      <protection locked="0"/>
    </xf>
    <xf numFmtId="0" fontId="149" fillId="0" borderId="109" xfId="0" applyFont="1" applyBorder="1" applyAlignment="1" applyProtection="1">
      <alignment horizontal="center" vertical="center"/>
      <protection locked="0"/>
    </xf>
    <xf numFmtId="0" fontId="145" fillId="0" borderId="158" xfId="0" applyFont="1" applyBorder="1" applyAlignment="1" applyProtection="1">
      <alignment horizontal="center" vertical="center"/>
      <protection locked="0"/>
    </xf>
    <xf numFmtId="0" fontId="145" fillId="0" borderId="285" xfId="0" applyFont="1" applyBorder="1" applyAlignment="1" applyProtection="1">
      <alignment horizontal="center" vertical="center"/>
      <protection locked="0"/>
    </xf>
    <xf numFmtId="0" fontId="145" fillId="0" borderId="210" xfId="0" applyFont="1" applyBorder="1" applyAlignment="1" applyProtection="1">
      <alignment horizontal="center" vertical="center"/>
      <protection locked="0"/>
    </xf>
    <xf numFmtId="0" fontId="145" fillId="0" borderId="291" xfId="0" applyFont="1" applyBorder="1" applyAlignment="1" applyProtection="1">
      <alignment horizontal="center" vertical="center"/>
      <protection locked="0"/>
    </xf>
    <xf numFmtId="0" fontId="145" fillId="0" borderId="286" xfId="0" applyFont="1" applyBorder="1" applyAlignment="1" applyProtection="1">
      <alignment horizontal="center" vertical="center"/>
      <protection locked="0"/>
    </xf>
    <xf numFmtId="0" fontId="145" fillId="0" borderId="233" xfId="0" applyFont="1" applyBorder="1" applyAlignment="1" applyProtection="1">
      <alignment horizontal="center" vertical="center"/>
      <protection locked="0"/>
    </xf>
    <xf numFmtId="0" fontId="145" fillId="0" borderId="297" xfId="0" applyFont="1" applyBorder="1" applyAlignment="1" applyProtection="1">
      <alignment horizontal="center" vertical="center"/>
      <protection locked="0"/>
    </xf>
    <xf numFmtId="0" fontId="145" fillId="0" borderId="0" xfId="0" applyFont="1" applyBorder="1" applyAlignment="1" applyProtection="1">
      <alignment horizontal="center" vertical="center"/>
      <protection locked="0"/>
    </xf>
    <xf numFmtId="0" fontId="145" fillId="0" borderId="227" xfId="0" applyFont="1" applyBorder="1" applyAlignment="1" applyProtection="1">
      <alignment horizontal="center" vertical="center"/>
      <protection locked="0"/>
    </xf>
    <xf numFmtId="0" fontId="1" fillId="16" borderId="109" xfId="0" applyFont="1" applyFill="1" applyBorder="1" applyAlignment="1" applyProtection="1">
      <alignment horizontal="center" vertical="center" textRotation="90" wrapText="1"/>
      <protection locked="0"/>
    </xf>
    <xf numFmtId="0" fontId="88" fillId="0" borderId="206" xfId="0" applyFont="1" applyBorder="1" applyAlignment="1" applyProtection="1">
      <alignment horizontal="center" vertical="center"/>
      <protection locked="0"/>
    </xf>
    <xf numFmtId="0" fontId="88" fillId="0" borderId="306" xfId="0" applyFont="1" applyBorder="1" applyAlignment="1" applyProtection="1">
      <alignment horizontal="center" vertical="center"/>
      <protection locked="0"/>
    </xf>
    <xf numFmtId="0" fontId="54" fillId="0" borderId="158" xfId="0" applyFont="1" applyBorder="1" applyAlignment="1" applyProtection="1">
      <alignment horizontal="center" vertical="center"/>
      <protection locked="0"/>
    </xf>
    <xf numFmtId="0" fontId="54" fillId="0" borderId="285" xfId="0" applyFont="1" applyBorder="1" applyAlignment="1" applyProtection="1">
      <alignment horizontal="center" vertical="center"/>
      <protection locked="0"/>
    </xf>
    <xf numFmtId="0" fontId="54" fillId="0" borderId="286" xfId="0" applyFont="1" applyBorder="1" applyAlignment="1" applyProtection="1">
      <alignment horizontal="center" vertical="center"/>
      <protection locked="0"/>
    </xf>
    <xf numFmtId="0" fontId="54" fillId="0" borderId="233" xfId="0" applyFont="1" applyBorder="1" applyAlignment="1" applyProtection="1">
      <alignment horizontal="center" vertical="center"/>
      <protection locked="0"/>
    </xf>
    <xf numFmtId="0" fontId="19" fillId="16" borderId="184" xfId="0" applyFont="1" applyFill="1" applyBorder="1" applyAlignment="1" applyProtection="1">
      <alignment horizontal="center" vertical="center" wrapText="1"/>
      <protection locked="0"/>
    </xf>
    <xf numFmtId="0" fontId="19" fillId="16" borderId="148" xfId="0" applyFont="1" applyFill="1" applyBorder="1" applyAlignment="1" applyProtection="1">
      <alignment horizontal="center" vertical="center" wrapText="1"/>
      <protection locked="0"/>
    </xf>
    <xf numFmtId="0" fontId="19" fillId="16" borderId="130" xfId="0" applyFont="1" applyFill="1" applyBorder="1" applyAlignment="1" applyProtection="1">
      <alignment horizontal="center" vertical="center" wrapText="1"/>
      <protection locked="0"/>
    </xf>
    <xf numFmtId="0" fontId="90" fillId="16" borderId="206" xfId="0" applyFont="1" applyFill="1" applyBorder="1" applyAlignment="1" applyProtection="1">
      <alignment horizontal="center" vertical="center" textRotation="90" wrapText="1"/>
      <protection locked="0"/>
    </xf>
    <xf numFmtId="0" fontId="90" fillId="16" borderId="306" xfId="0" applyFont="1" applyFill="1" applyBorder="1" applyAlignment="1" applyProtection="1">
      <alignment horizontal="center" vertical="center" textRotation="90" wrapText="1"/>
      <protection locked="0"/>
    </xf>
    <xf numFmtId="0" fontId="114" fillId="16" borderId="18" xfId="0" applyFont="1" applyFill="1" applyBorder="1" applyAlignment="1" applyProtection="1">
      <alignment horizontal="center" vertical="center" wrapText="1"/>
      <protection locked="0"/>
    </xf>
    <xf numFmtId="0" fontId="80" fillId="0" borderId="184" xfId="0" applyFont="1" applyBorder="1" applyAlignment="1" applyProtection="1">
      <alignment horizontal="center" vertical="center" wrapText="1"/>
      <protection locked="0"/>
    </xf>
    <xf numFmtId="0" fontId="80" fillId="0" borderId="148" xfId="0" applyFont="1" applyBorder="1" applyAlignment="1" applyProtection="1">
      <alignment horizontal="center" vertical="center" wrapText="1"/>
      <protection locked="0"/>
    </xf>
    <xf numFmtId="0" fontId="156" fillId="0" borderId="158" xfId="0" applyFont="1" applyBorder="1" applyAlignment="1" applyProtection="1">
      <alignment horizontal="center" vertical="center"/>
      <protection locked="0"/>
    </xf>
    <xf numFmtId="0" fontId="156" fillId="0" borderId="297" xfId="0" applyFont="1" applyBorder="1" applyAlignment="1" applyProtection="1">
      <alignment horizontal="center" vertical="center"/>
      <protection locked="0"/>
    </xf>
    <xf numFmtId="0" fontId="156" fillId="0" borderId="285" xfId="0" applyFont="1" applyBorder="1" applyAlignment="1" applyProtection="1">
      <alignment horizontal="center" vertical="center"/>
      <protection locked="0"/>
    </xf>
    <xf numFmtId="0" fontId="156" fillId="0" borderId="286" xfId="0" applyFont="1" applyBorder="1" applyAlignment="1" applyProtection="1">
      <alignment horizontal="center" vertical="center"/>
      <protection locked="0"/>
    </xf>
    <xf numFmtId="0" fontId="156" fillId="0" borderId="227" xfId="0" applyFont="1" applyBorder="1" applyAlignment="1" applyProtection="1">
      <alignment horizontal="center" vertical="center"/>
      <protection locked="0"/>
    </xf>
    <xf numFmtId="0" fontId="156" fillId="0" borderId="233" xfId="0" applyFont="1" applyBorder="1" applyAlignment="1" applyProtection="1">
      <alignment horizontal="center" vertical="center"/>
      <protection locked="0"/>
    </xf>
    <xf numFmtId="0" fontId="149" fillId="0" borderId="285" xfId="0" applyFont="1" applyBorder="1" applyAlignment="1" applyProtection="1">
      <alignment horizontal="center" vertical="center"/>
      <protection locked="0"/>
    </xf>
    <xf numFmtId="0" fontId="149" fillId="0" borderId="233" xfId="0" applyFont="1" applyBorder="1" applyAlignment="1" applyProtection="1">
      <alignment horizontal="center" vertical="center"/>
      <protection locked="0"/>
    </xf>
    <xf numFmtId="0" fontId="52" fillId="0" borderId="158" xfId="0" applyFont="1" applyBorder="1" applyAlignment="1" applyProtection="1">
      <alignment horizontal="center" vertical="center"/>
      <protection locked="0"/>
    </xf>
    <xf numFmtId="0" fontId="52" fillId="0" borderId="285" xfId="0" applyFont="1" applyBorder="1" applyAlignment="1" applyProtection="1">
      <alignment horizontal="center" vertical="center"/>
      <protection locked="0"/>
    </xf>
    <xf numFmtId="0" fontId="52" fillId="0" borderId="286" xfId="0" applyFont="1" applyBorder="1" applyAlignment="1" applyProtection="1">
      <alignment horizontal="center" vertical="center"/>
      <protection locked="0"/>
    </xf>
    <xf numFmtId="0" fontId="52" fillId="0" borderId="233" xfId="0" applyFont="1" applyBorder="1" applyAlignment="1" applyProtection="1">
      <alignment horizontal="center" vertical="center"/>
      <protection locked="0"/>
    </xf>
    <xf numFmtId="0" fontId="121" fillId="0" borderId="158" xfId="0" applyFont="1" applyBorder="1" applyAlignment="1" applyProtection="1">
      <alignment horizontal="center" vertical="center"/>
      <protection locked="0"/>
    </xf>
    <xf numFmtId="0" fontId="121" fillId="0" borderId="297" xfId="0" applyFont="1" applyBorder="1" applyAlignment="1" applyProtection="1">
      <alignment horizontal="center" vertical="center"/>
      <protection locked="0"/>
    </xf>
    <xf numFmtId="0" fontId="121" fillId="0" borderId="308" xfId="0" applyFont="1" applyBorder="1" applyAlignment="1" applyProtection="1">
      <alignment horizontal="center" vertical="center"/>
      <protection locked="0"/>
    </xf>
    <xf numFmtId="0" fontId="150" fillId="0" borderId="158" xfId="0" applyFont="1" applyBorder="1" applyAlignment="1" applyProtection="1">
      <alignment horizontal="center" vertical="center"/>
      <protection locked="0"/>
    </xf>
    <xf numFmtId="0" fontId="150" fillId="0" borderId="297" xfId="0" applyFont="1" applyBorder="1" applyAlignment="1" applyProtection="1">
      <alignment horizontal="center" vertical="center"/>
      <protection locked="0"/>
    </xf>
    <xf numFmtId="0" fontId="150" fillId="0" borderId="308" xfId="0" applyFont="1" applyBorder="1" applyAlignment="1" applyProtection="1">
      <alignment horizontal="center" vertical="center"/>
      <protection locked="0"/>
    </xf>
    <xf numFmtId="0" fontId="150" fillId="0" borderId="286" xfId="0" applyFont="1" applyBorder="1" applyAlignment="1" applyProtection="1">
      <alignment horizontal="center" vertical="center"/>
      <protection locked="0"/>
    </xf>
    <xf numFmtId="0" fontId="150" fillId="0" borderId="227" xfId="0" applyFont="1" applyBorder="1" applyAlignment="1" applyProtection="1">
      <alignment horizontal="center" vertical="center"/>
      <protection locked="0"/>
    </xf>
    <xf numFmtId="0" fontId="150" fillId="0" borderId="305" xfId="0" applyFont="1" applyBorder="1" applyAlignment="1" applyProtection="1">
      <alignment horizontal="center" vertical="center"/>
      <protection locked="0"/>
    </xf>
    <xf numFmtId="0" fontId="54" fillId="0" borderId="206" xfId="0" applyFont="1" applyBorder="1" applyAlignment="1" applyProtection="1">
      <alignment horizontal="center" vertical="center"/>
      <protection locked="0"/>
    </xf>
    <xf numFmtId="0" fontId="54" fillId="0" borderId="306" xfId="0" applyFont="1" applyBorder="1" applyAlignment="1" applyProtection="1">
      <alignment horizontal="center" vertical="center"/>
      <protection locked="0"/>
    </xf>
    <xf numFmtId="0" fontId="87" fillId="0" borderId="346" xfId="0" applyFont="1" applyBorder="1" applyAlignment="1" applyProtection="1">
      <alignment horizontal="center" vertical="center"/>
      <protection locked="0"/>
    </xf>
    <xf numFmtId="0" fontId="87" fillId="0" borderId="285" xfId="0" applyFont="1" applyBorder="1" applyAlignment="1" applyProtection="1">
      <alignment horizontal="center" vertical="center"/>
      <protection locked="0"/>
    </xf>
    <xf numFmtId="0" fontId="87" fillId="0" borderId="347" xfId="0" applyFont="1" applyBorder="1" applyAlignment="1" applyProtection="1">
      <alignment horizontal="center" vertical="center"/>
      <protection locked="0"/>
    </xf>
    <xf numFmtId="0" fontId="87" fillId="0" borderId="233" xfId="0" applyFont="1" applyBorder="1" applyAlignment="1" applyProtection="1">
      <alignment horizontal="center" vertical="center"/>
      <protection locked="0"/>
    </xf>
    <xf numFmtId="0" fontId="0" fillId="0" borderId="297"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227" xfId="0" applyBorder="1" applyAlignment="1" applyProtection="1">
      <alignment horizontal="center" vertical="center"/>
      <protection locked="0"/>
    </xf>
    <xf numFmtId="0" fontId="0" fillId="0" borderId="158" xfId="0" applyBorder="1" applyAlignment="1" applyProtection="1">
      <alignment horizontal="center" vertical="center"/>
      <protection locked="0"/>
    </xf>
    <xf numFmtId="0" fontId="0" fillId="0" borderId="210" xfId="0" applyBorder="1" applyAlignment="1" applyProtection="1">
      <alignment horizontal="center" vertical="center"/>
      <protection locked="0"/>
    </xf>
    <xf numFmtId="0" fontId="0" fillId="0" borderId="286" xfId="0" applyBorder="1" applyAlignment="1" applyProtection="1">
      <alignment horizontal="center" vertical="center"/>
      <protection locked="0"/>
    </xf>
    <xf numFmtId="0" fontId="54" fillId="0" borderId="285" xfId="0" applyFont="1" applyBorder="1" applyAlignment="1" applyProtection="1">
      <alignment horizontal="center" vertical="center" wrapText="1"/>
      <protection locked="0"/>
    </xf>
    <xf numFmtId="0" fontId="54" fillId="0" borderId="233" xfId="0" applyFont="1" applyBorder="1" applyAlignment="1" applyProtection="1">
      <alignment horizontal="center" vertical="center" wrapText="1"/>
      <protection locked="0"/>
    </xf>
    <xf numFmtId="0" fontId="54" fillId="0" borderId="208" xfId="0" applyFont="1" applyBorder="1" applyAlignment="1" applyProtection="1">
      <alignment horizontal="center" vertical="center" wrapText="1"/>
      <protection locked="0"/>
    </xf>
    <xf numFmtId="0" fontId="54" fillId="0" borderId="313" xfId="0" applyFont="1" applyBorder="1" applyAlignment="1" applyProtection="1">
      <alignment horizontal="center" vertical="center" wrapText="1"/>
      <protection locked="0"/>
    </xf>
    <xf numFmtId="0" fontId="45" fillId="0" borderId="178" xfId="0" applyFont="1" applyBorder="1" applyAlignment="1" applyProtection="1">
      <alignment horizontal="right" vertical="center"/>
      <protection locked="0"/>
    </xf>
    <xf numFmtId="0" fontId="45" fillId="0" borderId="251" xfId="0" applyFont="1" applyBorder="1" applyAlignment="1" applyProtection="1">
      <alignment horizontal="right" vertical="center"/>
      <protection locked="0"/>
    </xf>
    <xf numFmtId="0" fontId="44" fillId="16" borderId="348" xfId="0" applyFont="1" applyFill="1" applyBorder="1" applyAlignment="1" applyProtection="1">
      <alignment horizontal="center" vertical="center"/>
      <protection locked="0"/>
    </xf>
    <xf numFmtId="0" fontId="44" fillId="16" borderId="349" xfId="0" applyFont="1" applyFill="1" applyBorder="1" applyAlignment="1" applyProtection="1">
      <alignment horizontal="center" vertical="center"/>
      <protection locked="0"/>
    </xf>
    <xf numFmtId="0" fontId="44" fillId="16" borderId="350" xfId="0" applyFont="1" applyFill="1" applyBorder="1" applyAlignment="1" applyProtection="1">
      <alignment horizontal="center" vertical="center"/>
      <protection locked="0"/>
    </xf>
    <xf numFmtId="0" fontId="0" fillId="0" borderId="109" xfId="0" applyBorder="1" applyAlignment="1" applyProtection="1">
      <alignment horizontal="center" vertical="center"/>
      <protection locked="0"/>
    </xf>
    <xf numFmtId="0" fontId="66" fillId="16" borderId="206" xfId="0" applyFont="1" applyFill="1" applyBorder="1" applyAlignment="1" applyProtection="1">
      <alignment horizontal="center" vertical="center"/>
      <protection locked="0"/>
    </xf>
    <xf numFmtId="0" fontId="66" fillId="16" borderId="214" xfId="0" applyFont="1" applyFill="1" applyBorder="1" applyAlignment="1" applyProtection="1">
      <alignment horizontal="center" vertical="center"/>
      <protection locked="0"/>
    </xf>
    <xf numFmtId="0" fontId="45" fillId="0" borderId="284" xfId="0" applyFont="1" applyBorder="1" applyAlignment="1" applyProtection="1">
      <alignment horizontal="center" vertical="center"/>
      <protection locked="0"/>
    </xf>
    <xf numFmtId="0" fontId="45" fillId="0" borderId="187" xfId="0" applyFont="1" applyBorder="1" applyAlignment="1" applyProtection="1">
      <alignment horizontal="center" vertical="center"/>
      <protection locked="0"/>
    </xf>
    <xf numFmtId="0" fontId="74" fillId="0" borderId="207" xfId="0" applyFont="1" applyBorder="1" applyAlignment="1" applyProtection="1">
      <alignment horizontal="center" vertical="center" wrapText="1"/>
      <protection locked="0"/>
    </xf>
    <xf numFmtId="0" fontId="74" fillId="0" borderId="193" xfId="0" applyFont="1" applyBorder="1" applyAlignment="1" applyProtection="1">
      <alignment horizontal="center" vertical="center" wrapText="1"/>
      <protection locked="0"/>
    </xf>
    <xf numFmtId="0" fontId="6" fillId="0" borderId="187" xfId="0" applyFont="1" applyBorder="1" applyAlignment="1" applyProtection="1">
      <alignment horizontal="center" vertical="center"/>
      <protection locked="0"/>
    </xf>
    <xf numFmtId="0" fontId="74" fillId="0" borderId="163" xfId="0" applyFont="1" applyBorder="1" applyAlignment="1" applyProtection="1">
      <alignment horizontal="center" vertical="center"/>
      <protection locked="0"/>
    </xf>
    <xf numFmtId="0" fontId="6" fillId="15" borderId="162" xfId="0" applyFont="1" applyFill="1" applyBorder="1" applyAlignment="1" applyProtection="1">
      <alignment horizontal="center" vertical="center"/>
      <protection locked="0"/>
    </xf>
    <xf numFmtId="0" fontId="6" fillId="15" borderId="163" xfId="0" applyFont="1" applyFill="1" applyBorder="1" applyAlignment="1" applyProtection="1">
      <alignment horizontal="center" vertical="center"/>
      <protection locked="0"/>
    </xf>
    <xf numFmtId="0" fontId="6" fillId="15" borderId="185" xfId="0" applyFont="1" applyFill="1" applyBorder="1" applyAlignment="1" applyProtection="1">
      <alignment horizontal="center" vertical="center"/>
      <protection locked="0"/>
    </xf>
    <xf numFmtId="0" fontId="0" fillId="0" borderId="250" xfId="0" applyBorder="1" applyAlignment="1" applyProtection="1">
      <alignment horizontal="center"/>
      <protection locked="0"/>
    </xf>
    <xf numFmtId="0" fontId="0" fillId="0" borderId="178" xfId="0" applyBorder="1" applyAlignment="1" applyProtection="1">
      <alignment horizontal="center"/>
      <protection locked="0"/>
    </xf>
    <xf numFmtId="0" fontId="0" fillId="0" borderId="251" xfId="0" applyBorder="1" applyAlignment="1" applyProtection="1">
      <alignment horizontal="center"/>
      <protection locked="0"/>
    </xf>
    <xf numFmtId="0" fontId="6" fillId="15" borderId="207" xfId="0" applyFont="1" applyFill="1" applyBorder="1" applyAlignment="1" applyProtection="1">
      <alignment horizontal="center" vertical="center"/>
      <protection locked="0"/>
    </xf>
    <xf numFmtId="0" fontId="6" fillId="15" borderId="245" xfId="0" applyFont="1" applyFill="1" applyBorder="1" applyAlignment="1" applyProtection="1">
      <alignment horizontal="center" vertical="center"/>
      <protection locked="0"/>
    </xf>
    <xf numFmtId="0" fontId="5" fillId="16" borderId="209" xfId="0" applyFont="1" applyFill="1" applyBorder="1" applyAlignment="1" applyProtection="1">
      <alignment horizontal="center" vertical="center"/>
      <protection locked="0"/>
    </xf>
    <xf numFmtId="0" fontId="5" fillId="16" borderId="215" xfId="0" applyFont="1" applyFill="1" applyBorder="1" applyAlignment="1" applyProtection="1">
      <alignment horizontal="center" vertical="center"/>
      <protection locked="0"/>
    </xf>
    <xf numFmtId="0" fontId="6" fillId="16" borderId="308" xfId="0" applyFont="1" applyFill="1" applyBorder="1" applyAlignment="1" applyProtection="1">
      <alignment horizontal="center" vertical="center" textRotation="90"/>
      <protection locked="0"/>
    </xf>
    <xf numFmtId="0" fontId="6" fillId="16" borderId="260" xfId="0" applyFont="1" applyFill="1" applyBorder="1" applyAlignment="1" applyProtection="1">
      <alignment horizontal="center" vertical="center" textRotation="90"/>
      <protection locked="0"/>
    </xf>
    <xf numFmtId="0" fontId="6" fillId="16" borderId="317" xfId="0" applyFont="1" applyFill="1" applyBorder="1" applyAlignment="1" applyProtection="1">
      <alignment horizontal="center" vertical="center" textRotation="90"/>
      <protection locked="0"/>
    </xf>
    <xf numFmtId="0" fontId="6" fillId="15" borderId="177" xfId="0" applyFont="1" applyFill="1" applyBorder="1" applyAlignment="1" applyProtection="1">
      <alignment horizontal="center" vertical="center"/>
      <protection locked="0"/>
    </xf>
    <xf numFmtId="0" fontId="6" fillId="15" borderId="178" xfId="0" applyFont="1" applyFill="1" applyBorder="1" applyAlignment="1" applyProtection="1">
      <alignment horizontal="center" vertical="center"/>
      <protection locked="0"/>
    </xf>
    <xf numFmtId="0" fontId="6" fillId="15" borderId="251" xfId="0" applyFont="1" applyFill="1" applyBorder="1" applyAlignment="1" applyProtection="1">
      <alignment horizontal="center" vertical="center"/>
      <protection locked="0"/>
    </xf>
    <xf numFmtId="0" fontId="6" fillId="15" borderId="186" xfId="0" applyFont="1" applyFill="1" applyBorder="1" applyAlignment="1" applyProtection="1">
      <alignment horizontal="center" vertical="center"/>
      <protection locked="0"/>
    </xf>
    <xf numFmtId="0" fontId="6" fillId="15" borderId="0" xfId="0" applyFont="1" applyFill="1" applyBorder="1" applyAlignment="1" applyProtection="1">
      <alignment horizontal="center" vertical="center"/>
      <protection locked="0"/>
    </xf>
    <xf numFmtId="0" fontId="6" fillId="15" borderId="241" xfId="0" applyFont="1" applyFill="1" applyBorder="1" applyAlignment="1" applyProtection="1">
      <alignment horizontal="center" vertical="center"/>
      <protection locked="0"/>
    </xf>
    <xf numFmtId="0" fontId="6" fillId="15" borderId="300" xfId="0" applyFont="1" applyFill="1" applyBorder="1" applyAlignment="1" applyProtection="1">
      <alignment horizontal="center" vertical="center"/>
      <protection locked="0"/>
    </xf>
    <xf numFmtId="0" fontId="6" fillId="15" borderId="199" xfId="0" applyFont="1" applyFill="1" applyBorder="1" applyAlignment="1" applyProtection="1">
      <alignment horizontal="center" vertical="center"/>
      <protection locked="0"/>
    </xf>
    <xf numFmtId="0" fontId="6" fillId="15" borderId="243" xfId="0" applyFont="1" applyFill="1" applyBorder="1" applyAlignment="1" applyProtection="1">
      <alignment horizontal="center" vertical="center"/>
      <protection locked="0"/>
    </xf>
    <xf numFmtId="0" fontId="46" fillId="16" borderId="208" xfId="0" applyFont="1" applyFill="1" applyBorder="1" applyAlignment="1" applyProtection="1">
      <alignment horizontal="center" vertical="center"/>
      <protection locked="0"/>
    </xf>
    <xf numFmtId="0" fontId="46" fillId="16" borderId="211" xfId="0" applyFont="1" applyFill="1" applyBorder="1" applyAlignment="1" applyProtection="1">
      <alignment horizontal="center" vertical="center"/>
      <protection locked="0"/>
    </xf>
    <xf numFmtId="0" fontId="48" fillId="0" borderId="257" xfId="0" applyFont="1" applyBorder="1" applyAlignment="1" applyProtection="1">
      <alignment horizontal="center" vertical="center"/>
      <protection locked="0"/>
    </xf>
    <xf numFmtId="0" fontId="48" fillId="0" borderId="259" xfId="0" applyFont="1" applyBorder="1" applyAlignment="1" applyProtection="1">
      <alignment horizontal="center" vertical="center"/>
      <protection locked="0"/>
    </xf>
    <xf numFmtId="0" fontId="0" fillId="0" borderId="148" xfId="0" applyBorder="1" applyAlignment="1" applyProtection="1">
      <alignment horizontal="center" vertical="center"/>
      <protection locked="0"/>
    </xf>
    <xf numFmtId="0" fontId="0" fillId="0" borderId="253" xfId="0" applyBorder="1" applyAlignment="1" applyProtection="1">
      <alignment horizontal="center" vertical="center"/>
      <protection locked="0"/>
    </xf>
    <xf numFmtId="0" fontId="74" fillId="0" borderId="255" xfId="0" applyFont="1" applyBorder="1" applyAlignment="1" applyProtection="1">
      <alignment horizontal="center" vertical="center"/>
      <protection locked="0"/>
    </xf>
    <xf numFmtId="0" fontId="74" fillId="0" borderId="252" xfId="0" applyFont="1" applyBorder="1" applyAlignment="1" applyProtection="1">
      <alignment horizontal="center" vertical="center" wrapText="1"/>
      <protection locked="0"/>
    </xf>
    <xf numFmtId="0" fontId="74" fillId="0" borderId="254" xfId="0" applyFont="1" applyBorder="1" applyAlignment="1" applyProtection="1">
      <alignment horizontal="center" vertical="center"/>
      <protection locked="0"/>
    </xf>
    <xf numFmtId="0" fontId="74" fillId="0" borderId="207" xfId="0" applyFont="1" applyBorder="1" applyAlignment="1" applyProtection="1">
      <alignment horizontal="center" vertical="center"/>
      <protection locked="0"/>
    </xf>
    <xf numFmtId="0" fontId="74" fillId="0" borderId="212" xfId="0" applyFont="1" applyBorder="1" applyAlignment="1" applyProtection="1">
      <alignment horizontal="center" vertical="center"/>
      <protection locked="0"/>
    </xf>
    <xf numFmtId="0" fontId="74" fillId="0" borderId="256" xfId="0" applyFont="1" applyBorder="1" applyAlignment="1" applyProtection="1">
      <alignment horizontal="center" vertical="center"/>
      <protection locked="0"/>
    </xf>
    <xf numFmtId="0" fontId="74" fillId="0" borderId="258" xfId="0" applyFont="1" applyBorder="1" applyAlignment="1" applyProtection="1">
      <alignment horizontal="center" vertical="center"/>
      <protection locked="0"/>
    </xf>
    <xf numFmtId="0" fontId="0" fillId="0" borderId="246" xfId="0" applyBorder="1" applyAlignment="1" applyProtection="1">
      <alignment horizontal="center"/>
      <protection locked="0"/>
    </xf>
    <xf numFmtId="0" fontId="0" fillId="0" borderId="109" xfId="0" applyBorder="1" applyAlignment="1" applyProtection="1">
      <alignment horizontal="center"/>
      <protection locked="0"/>
    </xf>
    <xf numFmtId="0" fontId="74" fillId="0" borderId="244" xfId="0" applyFont="1" applyBorder="1" applyAlignment="1" applyProtection="1">
      <alignment horizontal="center" vertical="center"/>
      <protection locked="0"/>
    </xf>
    <xf numFmtId="0" fontId="0" fillId="0" borderId="184" xfId="0" applyBorder="1" applyAlignment="1" applyProtection="1">
      <alignment horizontal="center" vertical="center"/>
      <protection locked="0"/>
    </xf>
    <xf numFmtId="0" fontId="0" fillId="0" borderId="130" xfId="0" applyBorder="1" applyAlignment="1" applyProtection="1">
      <alignment horizontal="center" vertical="center"/>
      <protection locked="0"/>
    </xf>
    <xf numFmtId="0" fontId="52" fillId="0" borderId="256" xfId="0" applyFont="1" applyBorder="1" applyAlignment="1" applyProtection="1">
      <alignment horizontal="center" vertical="center"/>
      <protection locked="0"/>
    </xf>
    <xf numFmtId="0" fontId="52" fillId="0" borderId="257" xfId="0" applyFont="1" applyBorder="1" applyAlignment="1" applyProtection="1">
      <alignment horizontal="center" vertical="center"/>
      <protection locked="0"/>
    </xf>
    <xf numFmtId="0" fontId="52" fillId="0" borderId="258" xfId="0" applyFont="1" applyBorder="1" applyAlignment="1" applyProtection="1">
      <alignment horizontal="center" vertical="center"/>
      <protection locked="0"/>
    </xf>
    <xf numFmtId="0" fontId="74" fillId="0" borderId="212" xfId="0" applyFont="1" applyBorder="1" applyAlignment="1" applyProtection="1">
      <alignment horizontal="center" vertical="center" wrapText="1"/>
      <protection locked="0"/>
    </xf>
    <xf numFmtId="0" fontId="77" fillId="0" borderId="255" xfId="0" applyFont="1" applyBorder="1" applyAlignment="1" applyProtection="1">
      <alignment horizontal="center" vertical="center"/>
      <protection locked="0"/>
    </xf>
    <xf numFmtId="0" fontId="44" fillId="0" borderId="237" xfId="0" applyFont="1" applyBorder="1" applyAlignment="1" applyProtection="1">
      <alignment horizontal="center" vertical="center"/>
      <protection locked="0"/>
    </xf>
    <xf numFmtId="0" fontId="44" fillId="0" borderId="238" xfId="0" applyFont="1" applyBorder="1" applyAlignment="1" applyProtection="1">
      <alignment horizontal="center" vertical="center"/>
      <protection locked="0"/>
    </xf>
    <xf numFmtId="0" fontId="44" fillId="0" borderId="239" xfId="0" applyFont="1" applyBorder="1" applyAlignment="1" applyProtection="1">
      <alignment horizontal="center" vertical="center"/>
      <protection locked="0"/>
    </xf>
    <xf numFmtId="0" fontId="44" fillId="0" borderId="240" xfId="0" applyFont="1" applyBorder="1" applyAlignment="1" applyProtection="1">
      <alignment horizontal="center" vertical="center"/>
      <protection locked="0"/>
    </xf>
    <xf numFmtId="0" fontId="44" fillId="0" borderId="0" xfId="0" applyFont="1" applyBorder="1" applyAlignment="1" applyProtection="1">
      <alignment horizontal="center" vertical="center"/>
      <protection locked="0"/>
    </xf>
    <xf numFmtId="0" fontId="44" fillId="0" borderId="241" xfId="0" applyFont="1" applyBorder="1" applyAlignment="1" applyProtection="1">
      <alignment horizontal="center" vertical="center"/>
      <protection locked="0"/>
    </xf>
    <xf numFmtId="0" fontId="45" fillId="0" borderId="242" xfId="0" applyFont="1" applyBorder="1" applyAlignment="1" applyProtection="1">
      <alignment horizontal="left" vertical="center"/>
      <protection locked="0"/>
    </xf>
    <xf numFmtId="0" fontId="45" fillId="0" borderId="199" xfId="0" applyFont="1" applyBorder="1" applyAlignment="1" applyProtection="1">
      <alignment horizontal="left" vertical="center"/>
      <protection locked="0"/>
    </xf>
    <xf numFmtId="0" fontId="45" fillId="0" borderId="199" xfId="0" applyFont="1" applyBorder="1" applyAlignment="1" applyProtection="1">
      <alignment horizontal="right" vertical="center"/>
      <protection locked="0"/>
    </xf>
    <xf numFmtId="0" fontId="45" fillId="0" borderId="243" xfId="0" applyFont="1" applyBorder="1" applyAlignment="1" applyProtection="1">
      <alignment horizontal="right" vertical="center"/>
      <protection locked="0"/>
    </xf>
    <xf numFmtId="0" fontId="43" fillId="16" borderId="244" xfId="0" applyFont="1" applyFill="1" applyBorder="1" applyAlignment="1" applyProtection="1">
      <alignment horizontal="center" vertical="center" textRotation="90" wrapText="1"/>
      <protection locked="0"/>
    </xf>
    <xf numFmtId="0" fontId="43" fillId="16" borderId="246" xfId="0" applyFont="1" applyFill="1" applyBorder="1" applyAlignment="1" applyProtection="1">
      <alignment horizontal="center" vertical="center" textRotation="90" wrapText="1"/>
      <protection locked="0"/>
    </xf>
    <xf numFmtId="0" fontId="43" fillId="16" borderId="207" xfId="0" applyFont="1" applyFill="1" applyBorder="1" applyAlignment="1" applyProtection="1">
      <alignment horizontal="center" vertical="center" textRotation="90"/>
      <protection locked="0"/>
    </xf>
    <xf numFmtId="0" fontId="43" fillId="16" borderId="184" xfId="0" applyFont="1" applyFill="1" applyBorder="1" applyAlignment="1" applyProtection="1">
      <alignment horizontal="center" vertical="center" textRotation="90"/>
      <protection locked="0"/>
    </xf>
    <xf numFmtId="0" fontId="17" fillId="16" borderId="184" xfId="0" applyFont="1" applyFill="1" applyBorder="1" applyAlignment="1" applyProtection="1">
      <alignment horizontal="center" vertical="center"/>
      <protection hidden="1"/>
    </xf>
    <xf numFmtId="0" fontId="17" fillId="16" borderId="130" xfId="0" applyFont="1" applyFill="1" applyBorder="1" applyAlignment="1" applyProtection="1">
      <alignment horizontal="center" vertical="center"/>
      <protection hidden="1"/>
    </xf>
    <xf numFmtId="0" fontId="17" fillId="16" borderId="294" xfId="0" applyFont="1" applyFill="1" applyBorder="1" applyAlignment="1" applyProtection="1">
      <alignment horizontal="center" vertical="center"/>
      <protection hidden="1"/>
    </xf>
    <xf numFmtId="0" fontId="17" fillId="16" borderId="295" xfId="0" applyFont="1" applyFill="1" applyBorder="1" applyAlignment="1" applyProtection="1">
      <alignment horizontal="center" vertical="center"/>
      <protection hidden="1"/>
    </xf>
    <xf numFmtId="0" fontId="29" fillId="16" borderId="37" xfId="0" applyFont="1" applyFill="1" applyBorder="1" applyAlignment="1" applyProtection="1">
      <alignment horizontal="center" vertical="center" wrapText="1"/>
      <protection hidden="1"/>
    </xf>
    <xf numFmtId="0" fontId="29" fillId="16" borderId="38" xfId="0" applyFont="1" applyFill="1" applyBorder="1" applyAlignment="1" applyProtection="1">
      <alignment horizontal="center" vertical="center" wrapText="1"/>
      <protection hidden="1"/>
    </xf>
    <xf numFmtId="0" fontId="29" fillId="16" borderId="287" xfId="0" applyFont="1" applyFill="1" applyBorder="1" applyAlignment="1" applyProtection="1">
      <alignment horizontal="center" vertical="center" wrapText="1"/>
      <protection hidden="1"/>
    </xf>
    <xf numFmtId="0" fontId="29" fillId="16" borderId="54" xfId="0" applyFont="1" applyFill="1" applyBorder="1" applyAlignment="1" applyProtection="1">
      <alignment horizontal="center" vertical="center" wrapText="1"/>
      <protection hidden="1"/>
    </xf>
    <xf numFmtId="0" fontId="29" fillId="16" borderId="0" xfId="0" applyFont="1" applyFill="1" applyBorder="1" applyAlignment="1" applyProtection="1">
      <alignment horizontal="center" vertical="center" wrapText="1"/>
      <protection hidden="1"/>
    </xf>
    <xf numFmtId="0" fontId="29" fillId="16" borderId="291" xfId="0" applyFont="1" applyFill="1" applyBorder="1" applyAlignment="1" applyProtection="1">
      <alignment horizontal="center" vertical="center" wrapText="1"/>
      <protection hidden="1"/>
    </xf>
    <xf numFmtId="0" fontId="29" fillId="16" borderId="118" xfId="0" applyFont="1" applyFill="1" applyBorder="1" applyAlignment="1" applyProtection="1">
      <alignment horizontal="center" vertical="center" wrapText="1"/>
      <protection hidden="1"/>
    </xf>
    <xf numFmtId="0" fontId="29" fillId="16" borderId="59" xfId="0" applyFont="1" applyFill="1" applyBorder="1" applyAlignment="1" applyProtection="1">
      <alignment horizontal="center" vertical="center" wrapText="1"/>
      <protection hidden="1"/>
    </xf>
    <xf numFmtId="0" fontId="29" fillId="16" borderId="293" xfId="0" applyFont="1" applyFill="1" applyBorder="1" applyAlignment="1" applyProtection="1">
      <alignment horizontal="center" vertical="center" wrapText="1"/>
      <protection hidden="1"/>
    </xf>
    <xf numFmtId="0" fontId="17" fillId="9" borderId="288" xfId="0" applyFont="1" applyFill="1" applyBorder="1" applyAlignment="1" applyProtection="1">
      <alignment horizontal="center" vertical="center"/>
      <protection hidden="1"/>
    </xf>
    <xf numFmtId="0" fontId="17" fillId="9" borderId="289" xfId="0" applyFont="1" applyFill="1" applyBorder="1" applyAlignment="1" applyProtection="1">
      <alignment horizontal="center" vertical="center"/>
      <protection hidden="1"/>
    </xf>
    <xf numFmtId="0" fontId="17" fillId="0" borderId="82" xfId="0" applyFont="1" applyFill="1" applyBorder="1" applyAlignment="1" applyProtection="1">
      <alignment horizontal="center" vertical="center"/>
      <protection hidden="1"/>
    </xf>
    <xf numFmtId="0" fontId="17" fillId="0" borderId="90" xfId="0" applyFont="1" applyFill="1" applyBorder="1" applyAlignment="1" applyProtection="1">
      <alignment horizontal="center" vertical="center"/>
      <protection hidden="1"/>
    </xf>
    <xf numFmtId="0" fontId="1" fillId="16" borderId="283" xfId="0" applyFont="1" applyFill="1" applyBorder="1" applyAlignment="1" applyProtection="1">
      <alignment horizontal="center" vertical="center" wrapText="1"/>
      <protection hidden="1"/>
    </xf>
    <xf numFmtId="0" fontId="38" fillId="0" borderId="59" xfId="0" applyFont="1" applyFill="1" applyBorder="1" applyAlignment="1" applyProtection="1">
      <alignment horizontal="center" vertical="center" wrapText="1"/>
      <protection hidden="1"/>
    </xf>
    <xf numFmtId="0" fontId="1" fillId="16" borderId="60" xfId="0" applyFont="1" applyFill="1" applyBorder="1" applyAlignment="1" applyProtection="1">
      <alignment horizontal="center" vertical="center" wrapText="1"/>
      <protection hidden="1"/>
    </xf>
    <xf numFmtId="0" fontId="39" fillId="2" borderId="228" xfId="0" applyFont="1" applyFill="1" applyBorder="1" applyAlignment="1" applyProtection="1">
      <alignment horizontal="center" vertical="center" wrapText="1"/>
      <protection hidden="1"/>
    </xf>
    <xf numFmtId="0" fontId="39" fillId="2" borderId="229" xfId="0" applyFont="1" applyFill="1" applyBorder="1" applyAlignment="1" applyProtection="1">
      <alignment horizontal="center" vertical="center" wrapText="1"/>
      <protection hidden="1"/>
    </xf>
    <xf numFmtId="0" fontId="39" fillId="2" borderId="98" xfId="0" applyFont="1" applyFill="1" applyBorder="1" applyAlignment="1" applyProtection="1">
      <alignment horizontal="center" vertical="center" wrapText="1"/>
      <protection hidden="1"/>
    </xf>
    <xf numFmtId="0" fontId="39" fillId="2" borderId="121" xfId="0" applyFont="1" applyFill="1" applyBorder="1" applyAlignment="1" applyProtection="1">
      <alignment horizontal="center" vertical="center" wrapText="1"/>
      <protection hidden="1"/>
    </xf>
    <xf numFmtId="0" fontId="93" fillId="2" borderId="230" xfId="0" applyFont="1" applyFill="1" applyBorder="1" applyAlignment="1" applyProtection="1">
      <alignment horizontal="center" vertical="center" wrapText="1"/>
      <protection hidden="1"/>
    </xf>
    <xf numFmtId="0" fontId="94" fillId="2" borderId="119" xfId="0" applyFont="1" applyFill="1" applyBorder="1" applyAlignment="1" applyProtection="1">
      <alignment horizontal="center" vertical="center"/>
      <protection hidden="1"/>
    </xf>
    <xf numFmtId="0" fontId="94" fillId="2" borderId="120" xfId="0" applyFont="1" applyFill="1" applyBorder="1" applyAlignment="1" applyProtection="1">
      <alignment horizontal="center" vertical="center"/>
      <protection hidden="1"/>
    </xf>
    <xf numFmtId="0" fontId="91" fillId="2" borderId="122" xfId="0" applyFont="1" applyFill="1" applyBorder="1" applyAlignment="1" applyProtection="1">
      <alignment horizontal="center" vertical="center" wrapText="1"/>
      <protection hidden="1"/>
    </xf>
    <xf numFmtId="0" fontId="91" fillId="2" borderId="0" xfId="0" applyFont="1" applyFill="1" applyBorder="1" applyAlignment="1" applyProtection="1">
      <alignment horizontal="center" vertical="center" wrapText="1"/>
      <protection hidden="1"/>
    </xf>
    <xf numFmtId="0" fontId="91" fillId="2" borderId="60" xfId="0" applyFont="1" applyFill="1" applyBorder="1" applyAlignment="1" applyProtection="1">
      <alignment horizontal="center" vertical="center" wrapText="1"/>
      <protection hidden="1"/>
    </xf>
    <xf numFmtId="0" fontId="60" fillId="0" borderId="86" xfId="0" applyFont="1" applyBorder="1" applyAlignment="1" applyProtection="1">
      <alignment horizontal="center"/>
      <protection hidden="1"/>
    </xf>
    <xf numFmtId="0" fontId="60" fillId="0" borderId="87" xfId="0" applyFont="1" applyBorder="1" applyAlignment="1" applyProtection="1">
      <alignment horizontal="center"/>
      <protection hidden="1"/>
    </xf>
    <xf numFmtId="0" fontId="60" fillId="0" borderId="93" xfId="0" applyFont="1" applyBorder="1" applyAlignment="1" applyProtection="1">
      <alignment horizontal="center"/>
      <protection hidden="1"/>
    </xf>
    <xf numFmtId="0" fontId="60" fillId="0" borderId="54" xfId="0" applyFont="1" applyBorder="1" applyAlignment="1" applyProtection="1">
      <alignment horizontal="center"/>
      <protection hidden="1"/>
    </xf>
    <xf numFmtId="0" fontId="60" fillId="0" borderId="0" xfId="0" applyFont="1" applyBorder="1" applyAlignment="1" applyProtection="1">
      <alignment horizontal="center"/>
      <protection hidden="1"/>
    </xf>
    <xf numFmtId="0" fontId="60" fillId="0" borderId="60" xfId="0" applyFont="1" applyBorder="1" applyAlignment="1" applyProtection="1">
      <alignment horizontal="center"/>
      <protection hidden="1"/>
    </xf>
    <xf numFmtId="0" fontId="33" fillId="0" borderId="54" xfId="0" applyFont="1" applyBorder="1" applyAlignment="1" applyProtection="1">
      <alignment horizontal="center"/>
      <protection hidden="1"/>
    </xf>
    <xf numFmtId="0" fontId="33" fillId="0" borderId="0" xfId="0" applyFont="1" applyBorder="1" applyAlignment="1" applyProtection="1">
      <alignment horizontal="center"/>
      <protection hidden="1"/>
    </xf>
    <xf numFmtId="0" fontId="33" fillId="0" borderId="60" xfId="0" applyFont="1" applyBorder="1" applyAlignment="1" applyProtection="1">
      <alignment horizontal="center"/>
      <protection hidden="1"/>
    </xf>
    <xf numFmtId="0" fontId="33" fillId="0" borderId="118" xfId="0" applyFont="1" applyBorder="1" applyAlignment="1" applyProtection="1">
      <alignment horizontal="center"/>
      <protection hidden="1"/>
    </xf>
    <xf numFmtId="0" fontId="33" fillId="0" borderId="59" xfId="0" applyFont="1" applyBorder="1" applyAlignment="1" applyProtection="1">
      <alignment horizontal="center"/>
      <protection hidden="1"/>
    </xf>
    <xf numFmtId="0" fontId="33" fillId="0" borderId="92" xfId="0" applyFont="1" applyBorder="1" applyAlignment="1" applyProtection="1">
      <alignment horizontal="center"/>
      <protection hidden="1"/>
    </xf>
    <xf numFmtId="0" fontId="51" fillId="0" borderId="147" xfId="0" applyFont="1" applyFill="1" applyBorder="1" applyAlignment="1" applyProtection="1">
      <alignment horizontal="center" vertical="center" wrapText="1"/>
      <protection hidden="1"/>
    </xf>
    <xf numFmtId="0" fontId="51" fillId="0" borderId="148" xfId="0" applyFont="1" applyFill="1" applyBorder="1" applyAlignment="1" applyProtection="1">
      <alignment horizontal="center" vertical="center" wrapText="1"/>
      <protection hidden="1"/>
    </xf>
    <xf numFmtId="0" fontId="51" fillId="0" borderId="130" xfId="0" applyFont="1" applyFill="1" applyBorder="1" applyAlignment="1" applyProtection="1">
      <alignment horizontal="center" vertical="center" wrapText="1"/>
      <protection hidden="1"/>
    </xf>
    <xf numFmtId="0" fontId="17" fillId="0" borderId="109" xfId="0" applyFont="1" applyFill="1" applyBorder="1" applyAlignment="1" applyProtection="1">
      <alignment horizontal="center" vertical="center"/>
      <protection hidden="1"/>
    </xf>
    <xf numFmtId="0" fontId="57" fillId="16" borderId="75" xfId="0" applyFont="1" applyFill="1" applyBorder="1" applyAlignment="1" applyProtection="1">
      <alignment horizontal="right" vertical="center"/>
      <protection hidden="1"/>
    </xf>
    <xf numFmtId="0" fontId="57" fillId="16" borderId="71" xfId="0" applyFont="1" applyFill="1" applyBorder="1" applyAlignment="1" applyProtection="1">
      <alignment horizontal="right" vertical="center"/>
      <protection hidden="1"/>
    </xf>
    <xf numFmtId="164" fontId="56" fillId="16" borderId="90" xfId="0" applyNumberFormat="1" applyFont="1" applyFill="1" applyBorder="1" applyAlignment="1" applyProtection="1">
      <alignment horizontal="center"/>
      <protection hidden="1"/>
    </xf>
    <xf numFmtId="164" fontId="56" fillId="16" borderId="66" xfId="0" applyNumberFormat="1" applyFont="1" applyFill="1" applyBorder="1" applyAlignment="1" applyProtection="1">
      <alignment horizontal="center"/>
      <protection hidden="1"/>
    </xf>
    <xf numFmtId="164" fontId="56" fillId="16" borderId="67" xfId="0" applyNumberFormat="1" applyFont="1" applyFill="1" applyBorder="1" applyAlignment="1" applyProtection="1">
      <alignment horizontal="center"/>
      <protection hidden="1"/>
    </xf>
    <xf numFmtId="0" fontId="57" fillId="11" borderId="68" xfId="0" applyFont="1" applyFill="1" applyBorder="1" applyAlignment="1" applyProtection="1">
      <alignment horizontal="center" vertical="center"/>
      <protection hidden="1"/>
    </xf>
    <xf numFmtId="0" fontId="57" fillId="11" borderId="66" xfId="0" applyFont="1" applyFill="1" applyBorder="1" applyAlignment="1" applyProtection="1">
      <alignment horizontal="center" vertical="center"/>
      <protection hidden="1"/>
    </xf>
    <xf numFmtId="0" fontId="57" fillId="11" borderId="67" xfId="0" applyFont="1" applyFill="1" applyBorder="1" applyAlignment="1" applyProtection="1">
      <alignment horizontal="center" vertical="center"/>
      <protection hidden="1"/>
    </xf>
    <xf numFmtId="0" fontId="59" fillId="0" borderId="82" xfId="0" applyFont="1" applyBorder="1" applyAlignment="1" applyProtection="1">
      <alignment horizontal="center" vertical="center" wrapText="1"/>
      <protection hidden="1"/>
    </xf>
    <xf numFmtId="0" fontId="59" fillId="0" borderId="71" xfId="0" applyFont="1" applyBorder="1" applyAlignment="1" applyProtection="1">
      <alignment horizontal="center" vertical="center" wrapText="1"/>
      <protection hidden="1"/>
    </xf>
    <xf numFmtId="0" fontId="37" fillId="15" borderId="37" xfId="0" applyFont="1" applyFill="1" applyBorder="1" applyAlignment="1" applyProtection="1">
      <alignment horizontal="center" vertical="center"/>
      <protection hidden="1"/>
    </xf>
    <xf numFmtId="0" fontId="0" fillId="0" borderId="38" xfId="0" applyBorder="1" applyProtection="1">
      <protection hidden="1"/>
    </xf>
    <xf numFmtId="0" fontId="0" fillId="0" borderId="39" xfId="0" applyBorder="1" applyProtection="1">
      <protection hidden="1"/>
    </xf>
    <xf numFmtId="0" fontId="17" fillId="0" borderId="68" xfId="0" applyFont="1" applyFill="1" applyBorder="1" applyAlignment="1" applyProtection="1">
      <alignment horizontal="center" vertical="center"/>
      <protection hidden="1"/>
    </xf>
    <xf numFmtId="0" fontId="17" fillId="0" borderId="75" xfId="0" applyFont="1" applyFill="1" applyBorder="1" applyAlignment="1" applyProtection="1">
      <alignment horizontal="center" vertical="center"/>
      <protection hidden="1"/>
    </xf>
    <xf numFmtId="0" fontId="29" fillId="0" borderId="68" xfId="0" applyFont="1" applyFill="1" applyBorder="1" applyAlignment="1" applyProtection="1">
      <alignment horizontal="center" vertical="center"/>
      <protection hidden="1"/>
    </xf>
    <xf numFmtId="0" fontId="29" fillId="0" borderId="66" xfId="0" applyFont="1" applyFill="1" applyBorder="1" applyAlignment="1" applyProtection="1">
      <alignment horizontal="center" vertical="center"/>
      <protection hidden="1"/>
    </xf>
    <xf numFmtId="0" fontId="29" fillId="0" borderId="69" xfId="0" applyFont="1" applyFill="1" applyBorder="1" applyAlignment="1" applyProtection="1">
      <alignment horizontal="center" vertical="center"/>
      <protection hidden="1"/>
    </xf>
    <xf numFmtId="0" fontId="33" fillId="0" borderId="66" xfId="0" applyFont="1" applyFill="1" applyBorder="1" applyAlignment="1" applyProtection="1">
      <alignment horizontal="center" vertical="center"/>
      <protection hidden="1"/>
    </xf>
    <xf numFmtId="0" fontId="33" fillId="0" borderId="67" xfId="0" applyFont="1" applyFill="1" applyBorder="1" applyAlignment="1" applyProtection="1">
      <alignment horizontal="center" vertical="center"/>
      <protection hidden="1"/>
    </xf>
    <xf numFmtId="0" fontId="33" fillId="0" borderId="90" xfId="0" applyFont="1" applyFill="1" applyBorder="1" applyAlignment="1" applyProtection="1">
      <alignment horizontal="center" vertical="center"/>
      <protection hidden="1"/>
    </xf>
    <xf numFmtId="0" fontId="17" fillId="0" borderId="83" xfId="0" applyFont="1" applyFill="1" applyBorder="1" applyAlignment="1" applyProtection="1">
      <alignment horizontal="center" vertical="center"/>
      <protection hidden="1"/>
    </xf>
    <xf numFmtId="0" fontId="17" fillId="0" borderId="84" xfId="0" applyFont="1" applyFill="1" applyBorder="1" applyAlignment="1" applyProtection="1">
      <alignment horizontal="center" vertical="center"/>
      <protection hidden="1"/>
    </xf>
    <xf numFmtId="0" fontId="69" fillId="15" borderId="37" xfId="0" applyFont="1" applyFill="1" applyBorder="1" applyAlignment="1" applyProtection="1">
      <alignment horizontal="center" vertical="center" wrapText="1"/>
      <protection hidden="1"/>
    </xf>
    <xf numFmtId="0" fontId="69" fillId="15" borderId="38" xfId="0" applyFont="1" applyFill="1" applyBorder="1" applyAlignment="1" applyProtection="1">
      <alignment horizontal="center" vertical="center" wrapText="1"/>
      <protection hidden="1"/>
    </xf>
    <xf numFmtId="0" fontId="69" fillId="15" borderId="73" xfId="0" applyFont="1" applyFill="1" applyBorder="1" applyAlignment="1" applyProtection="1">
      <alignment horizontal="center" vertical="center" wrapText="1"/>
      <protection hidden="1"/>
    </xf>
    <xf numFmtId="0" fontId="69" fillId="15" borderId="49" xfId="0" applyFont="1" applyFill="1" applyBorder="1" applyAlignment="1" applyProtection="1">
      <alignment horizontal="center" vertical="center" wrapText="1"/>
      <protection hidden="1"/>
    </xf>
    <xf numFmtId="0" fontId="69" fillId="15" borderId="3" xfId="0" applyFont="1" applyFill="1" applyBorder="1" applyAlignment="1" applyProtection="1">
      <alignment horizontal="center" vertical="center" wrapText="1"/>
      <protection hidden="1"/>
    </xf>
    <xf numFmtId="0" fontId="69" fillId="15" borderId="72" xfId="0" applyFont="1" applyFill="1" applyBorder="1" applyAlignment="1" applyProtection="1">
      <alignment horizontal="center" vertical="center" wrapText="1"/>
      <protection hidden="1"/>
    </xf>
    <xf numFmtId="0" fontId="17" fillId="15" borderId="103" xfId="0" applyFont="1" applyFill="1" applyBorder="1" applyAlignment="1" applyProtection="1">
      <alignment horizontal="center" vertical="center" wrapText="1"/>
      <protection hidden="1"/>
    </xf>
    <xf numFmtId="0" fontId="17" fillId="15" borderId="74" xfId="0" applyFont="1" applyFill="1" applyBorder="1" applyAlignment="1" applyProtection="1">
      <alignment horizontal="center" vertical="center" wrapText="1"/>
      <protection hidden="1"/>
    </xf>
    <xf numFmtId="0" fontId="29" fillId="0" borderId="64" xfId="0" applyFont="1" applyFill="1" applyBorder="1" applyAlignment="1" applyProtection="1">
      <alignment horizontal="center" vertical="center"/>
      <protection hidden="1"/>
    </xf>
    <xf numFmtId="0" fontId="29" fillId="0" borderId="62" xfId="0" applyFont="1" applyFill="1" applyBorder="1" applyAlignment="1" applyProtection="1">
      <alignment horizontal="center" vertical="center"/>
      <protection hidden="1"/>
    </xf>
    <xf numFmtId="0" fontId="29" fillId="0" borderId="65" xfId="0" applyFont="1" applyFill="1" applyBorder="1" applyAlignment="1" applyProtection="1">
      <alignment horizontal="center" vertical="center"/>
      <protection hidden="1"/>
    </xf>
    <xf numFmtId="0" fontId="33" fillId="0" borderId="62" xfId="0" applyFont="1" applyFill="1" applyBorder="1" applyAlignment="1" applyProtection="1">
      <alignment horizontal="center" vertical="center"/>
      <protection hidden="1"/>
    </xf>
    <xf numFmtId="0" fontId="33" fillId="0" borderId="63" xfId="0" applyFont="1" applyFill="1" applyBorder="1" applyAlignment="1" applyProtection="1">
      <alignment horizontal="center" vertical="center"/>
      <protection hidden="1"/>
    </xf>
    <xf numFmtId="0" fontId="17" fillId="0" borderId="273" xfId="0" applyFont="1" applyFill="1" applyBorder="1" applyAlignment="1" applyProtection="1">
      <alignment horizontal="center" vertical="center"/>
      <protection hidden="1"/>
    </xf>
    <xf numFmtId="0" fontId="101" fillId="15" borderId="103" xfId="0" applyFont="1" applyFill="1" applyBorder="1" applyAlignment="1" applyProtection="1">
      <alignment horizontal="center" vertical="center" wrapText="1"/>
      <protection hidden="1"/>
    </xf>
    <xf numFmtId="0" fontId="101" fillId="15" borderId="74" xfId="0" applyFont="1" applyFill="1" applyBorder="1" applyAlignment="1" applyProtection="1">
      <alignment horizontal="center" vertical="center" wrapText="1"/>
      <protection hidden="1"/>
    </xf>
    <xf numFmtId="0" fontId="34" fillId="15" borderId="131" xfId="0" applyFont="1" applyFill="1" applyBorder="1" applyAlignment="1" applyProtection="1">
      <alignment horizontal="center" vertical="center"/>
      <protection hidden="1"/>
    </xf>
    <xf numFmtId="0" fontId="34" fillId="15" borderId="88" xfId="0" applyFont="1" applyFill="1" applyBorder="1" applyAlignment="1" applyProtection="1">
      <alignment horizontal="center" vertical="center"/>
      <protection hidden="1"/>
    </xf>
    <xf numFmtId="0" fontId="29" fillId="0" borderId="54" xfId="0" applyFont="1" applyFill="1" applyBorder="1" applyAlignment="1" applyProtection="1">
      <alignment horizontal="center" vertical="center"/>
      <protection hidden="1"/>
    </xf>
    <xf numFmtId="0" fontId="29" fillId="0" borderId="0" xfId="0" applyFont="1" applyFill="1" applyBorder="1" applyAlignment="1" applyProtection="1">
      <alignment horizontal="center" vertical="center"/>
      <protection hidden="1"/>
    </xf>
    <xf numFmtId="0" fontId="29" fillId="0" borderId="145" xfId="0" applyFont="1" applyFill="1" applyBorder="1" applyAlignment="1" applyProtection="1">
      <alignment horizontal="center" vertical="center"/>
      <protection hidden="1"/>
    </xf>
    <xf numFmtId="164" fontId="33" fillId="0" borderId="87" xfId="0" applyNumberFormat="1" applyFont="1" applyFill="1" applyBorder="1" applyAlignment="1" applyProtection="1">
      <alignment horizontal="center" vertical="center"/>
      <protection hidden="1"/>
    </xf>
    <xf numFmtId="164" fontId="33" fillId="0" borderId="93" xfId="0" applyNumberFormat="1" applyFont="1" applyFill="1" applyBorder="1" applyAlignment="1" applyProtection="1">
      <alignment horizontal="center" vertical="center"/>
      <protection hidden="1"/>
    </xf>
    <xf numFmtId="0" fontId="29" fillId="9" borderId="37" xfId="0" applyFont="1" applyFill="1" applyBorder="1" applyAlignment="1" applyProtection="1">
      <alignment horizontal="center" vertical="center"/>
      <protection hidden="1"/>
    </xf>
    <xf numFmtId="0" fontId="29" fillId="9" borderId="38" xfId="0" applyFont="1" applyFill="1" applyBorder="1" applyAlignment="1" applyProtection="1">
      <alignment horizontal="center" vertical="center"/>
      <protection hidden="1"/>
    </xf>
    <xf numFmtId="0" fontId="29" fillId="9" borderId="83" xfId="0" applyFont="1" applyFill="1" applyBorder="1" applyAlignment="1" applyProtection="1">
      <alignment horizontal="center" vertical="center"/>
      <protection hidden="1"/>
    </xf>
    <xf numFmtId="0" fontId="29" fillId="9" borderId="84" xfId="0" applyFont="1" applyFill="1" applyBorder="1" applyAlignment="1" applyProtection="1">
      <alignment horizontal="center" vertical="center"/>
      <protection hidden="1"/>
    </xf>
    <xf numFmtId="0" fontId="29" fillId="9" borderId="276" xfId="0" applyFont="1" applyFill="1" applyBorder="1" applyAlignment="1" applyProtection="1">
      <alignment horizontal="center" vertical="center" wrapText="1"/>
      <protection hidden="1"/>
    </xf>
    <xf numFmtId="0" fontId="29" fillId="9" borderId="278" xfId="0" applyFont="1" applyFill="1" applyBorder="1" applyAlignment="1" applyProtection="1">
      <alignment horizontal="center" vertical="center" wrapText="1"/>
      <protection hidden="1"/>
    </xf>
    <xf numFmtId="0" fontId="29" fillId="9" borderId="226" xfId="0" applyFont="1" applyFill="1" applyBorder="1" applyAlignment="1" applyProtection="1">
      <alignment horizontal="center" vertical="center" wrapText="1"/>
      <protection hidden="1"/>
    </xf>
    <xf numFmtId="0" fontId="29" fillId="9" borderId="96" xfId="0" applyFont="1" applyFill="1" applyBorder="1" applyAlignment="1" applyProtection="1">
      <alignment horizontal="center" vertical="center" wrapText="1"/>
      <protection hidden="1"/>
    </xf>
    <xf numFmtId="0" fontId="63" fillId="9" borderId="277" xfId="0" applyFont="1" applyFill="1" applyBorder="1" applyAlignment="1" applyProtection="1">
      <alignment horizontal="center" vertical="center" wrapText="1"/>
      <protection hidden="1"/>
    </xf>
    <xf numFmtId="0" fontId="63" fillId="9" borderId="279" xfId="0" applyFont="1" applyFill="1" applyBorder="1" applyAlignment="1" applyProtection="1">
      <alignment horizontal="center" vertical="center" wrapText="1"/>
      <protection hidden="1"/>
    </xf>
    <xf numFmtId="0" fontId="29" fillId="9" borderId="37" xfId="0" applyFont="1" applyFill="1" applyBorder="1" applyAlignment="1" applyProtection="1">
      <alignment horizontal="center" vertical="center" wrapText="1"/>
      <protection hidden="1"/>
    </xf>
    <xf numFmtId="0" fontId="29" fillId="9" borderId="73" xfId="0" applyFont="1" applyFill="1" applyBorder="1" applyAlignment="1" applyProtection="1">
      <alignment horizontal="center" vertical="center" wrapText="1"/>
      <protection hidden="1"/>
    </xf>
    <xf numFmtId="0" fontId="29" fillId="9" borderId="83" xfId="0" applyFont="1" applyFill="1" applyBorder="1" applyAlignment="1" applyProtection="1">
      <alignment horizontal="center" vertical="center" wrapText="1"/>
      <protection hidden="1"/>
    </xf>
    <xf numFmtId="0" fontId="29" fillId="9" borderId="85" xfId="0" applyFont="1" applyFill="1" applyBorder="1" applyAlignment="1" applyProtection="1">
      <alignment horizontal="center" vertical="center" wrapText="1"/>
      <protection hidden="1"/>
    </xf>
    <xf numFmtId="0" fontId="5" fillId="9" borderId="271" xfId="0" applyFont="1" applyFill="1" applyBorder="1" applyAlignment="1" applyProtection="1">
      <alignment horizontal="center" vertical="center" wrapText="1"/>
      <protection hidden="1"/>
    </xf>
    <xf numFmtId="0" fontId="5" fillId="9" borderId="73" xfId="0" applyFont="1" applyFill="1" applyBorder="1" applyAlignment="1" applyProtection="1">
      <alignment horizontal="center" vertical="center" wrapText="1"/>
      <protection hidden="1"/>
    </xf>
    <xf numFmtId="0" fontId="5" fillId="9" borderId="89" xfId="0" applyFont="1" applyFill="1" applyBorder="1" applyAlignment="1" applyProtection="1">
      <alignment horizontal="center" vertical="center" wrapText="1"/>
      <protection hidden="1"/>
    </xf>
    <xf numFmtId="0" fontId="5" fillId="9" borderId="85" xfId="0" applyFont="1" applyFill="1" applyBorder="1" applyAlignment="1" applyProtection="1">
      <alignment horizontal="center" vertical="center" wrapText="1"/>
      <protection hidden="1"/>
    </xf>
    <xf numFmtId="0" fontId="75" fillId="9" borderId="277" xfId="0" applyFont="1" applyFill="1" applyBorder="1" applyAlignment="1" applyProtection="1">
      <alignment horizontal="center" vertical="center" wrapText="1"/>
      <protection hidden="1"/>
    </xf>
    <xf numFmtId="0" fontId="75" fillId="9" borderId="279" xfId="0" applyFont="1" applyFill="1" applyBorder="1" applyAlignment="1" applyProtection="1">
      <alignment horizontal="center" vertical="center" wrapText="1"/>
      <protection hidden="1"/>
    </xf>
    <xf numFmtId="0" fontId="103" fillId="0" borderId="38" xfId="0" applyFont="1" applyFill="1" applyBorder="1" applyAlignment="1" applyProtection="1">
      <alignment horizontal="center" vertical="center" wrapText="1"/>
      <protection hidden="1"/>
    </xf>
    <xf numFmtId="0" fontId="103" fillId="0" borderId="0" xfId="0" applyFont="1" applyFill="1" applyBorder="1" applyAlignment="1" applyProtection="1">
      <alignment horizontal="center" vertical="center" wrapText="1"/>
      <protection hidden="1"/>
    </xf>
    <xf numFmtId="0" fontId="103" fillId="0" borderId="3" xfId="0" applyFont="1" applyFill="1" applyBorder="1" applyAlignment="1" applyProtection="1">
      <alignment horizontal="center" vertical="center" wrapText="1"/>
      <protection hidden="1"/>
    </xf>
    <xf numFmtId="0" fontId="124" fillId="0" borderId="39" xfId="0" applyFont="1" applyBorder="1" applyAlignment="1" applyProtection="1">
      <alignment horizontal="left" vertical="center"/>
      <protection hidden="1"/>
    </xf>
    <xf numFmtId="0" fontId="124" fillId="0" borderId="55" xfId="0" applyFont="1" applyBorder="1" applyAlignment="1" applyProtection="1">
      <alignment horizontal="left" vertical="center"/>
      <protection hidden="1"/>
    </xf>
    <xf numFmtId="0" fontId="124" fillId="0" borderId="100" xfId="0" applyFont="1" applyBorder="1" applyAlignment="1" applyProtection="1">
      <alignment horizontal="left" vertical="center"/>
      <protection hidden="1"/>
    </xf>
    <xf numFmtId="0" fontId="119" fillId="0" borderId="37" xfId="0" applyFont="1" applyFill="1" applyBorder="1" applyAlignment="1" applyProtection="1">
      <alignment horizontal="right" vertical="center" wrapText="1"/>
      <protection hidden="1"/>
    </xf>
    <xf numFmtId="0" fontId="119" fillId="0" borderId="38" xfId="0" applyFont="1" applyFill="1" applyBorder="1" applyAlignment="1" applyProtection="1">
      <alignment horizontal="right" vertical="center" wrapText="1"/>
      <protection hidden="1"/>
    </xf>
    <xf numFmtId="0" fontId="35" fillId="0" borderId="54" xfId="0" applyFont="1" applyFill="1" applyBorder="1" applyAlignment="1" applyProtection="1">
      <alignment horizontal="center" wrapText="1"/>
      <protection hidden="1"/>
    </xf>
    <xf numFmtId="0" fontId="35" fillId="0" borderId="0" xfId="0" applyFont="1" applyFill="1" applyBorder="1" applyAlignment="1" applyProtection="1">
      <alignment horizontal="center" wrapText="1"/>
      <protection hidden="1"/>
    </xf>
    <xf numFmtId="0" fontId="0" fillId="0" borderId="0" xfId="0" applyBorder="1" applyAlignment="1" applyProtection="1">
      <alignment horizontal="center"/>
      <protection hidden="1"/>
    </xf>
    <xf numFmtId="0" fontId="0" fillId="0" borderId="60" xfId="0" applyBorder="1" applyAlignment="1" applyProtection="1">
      <alignment horizontal="center"/>
      <protection hidden="1"/>
    </xf>
    <xf numFmtId="0" fontId="36" fillId="0" borderId="49" xfId="0" applyFont="1" applyFill="1" applyBorder="1" applyAlignment="1" applyProtection="1">
      <alignment horizontal="right" vertical="center" wrapText="1"/>
      <protection hidden="1"/>
    </xf>
    <xf numFmtId="0" fontId="36" fillId="0" borderId="3" xfId="0" applyFont="1" applyFill="1" applyBorder="1" applyAlignment="1" applyProtection="1">
      <alignment horizontal="right" vertical="center" wrapText="1"/>
      <protection hidden="1"/>
    </xf>
    <xf numFmtId="0" fontId="34" fillId="0" borderId="3" xfId="0" applyFont="1" applyBorder="1" applyAlignment="1" applyProtection="1">
      <alignment horizontal="left" vertical="center"/>
      <protection hidden="1"/>
    </xf>
    <xf numFmtId="0" fontId="34" fillId="0" borderId="61" xfId="0" applyFont="1" applyBorder="1" applyAlignment="1" applyProtection="1">
      <alignment horizontal="left" vertical="center"/>
      <protection hidden="1"/>
    </xf>
    <xf numFmtId="0" fontId="34" fillId="15" borderId="111" xfId="0" applyFont="1" applyFill="1" applyBorder="1" applyAlignment="1" applyProtection="1">
      <alignment horizontal="center" vertical="center"/>
      <protection hidden="1"/>
    </xf>
    <xf numFmtId="0" fontId="34" fillId="15" borderId="270" xfId="0" applyFont="1" applyFill="1" applyBorder="1" applyAlignment="1" applyProtection="1">
      <alignment horizontal="center" vertical="center"/>
      <protection hidden="1"/>
    </xf>
    <xf numFmtId="0" fontId="53" fillId="9" borderId="56" xfId="0" applyFont="1" applyFill="1" applyBorder="1" applyAlignment="1" applyProtection="1">
      <alignment horizontal="center" vertical="center" wrapText="1"/>
      <protection hidden="1"/>
    </xf>
    <xf numFmtId="0" fontId="53" fillId="9" borderId="149" xfId="0" applyFont="1" applyFill="1" applyBorder="1" applyAlignment="1" applyProtection="1">
      <alignment horizontal="center" vertical="center" wrapText="1"/>
      <protection hidden="1"/>
    </xf>
    <xf numFmtId="0" fontId="53" fillId="0" borderId="74" xfId="0" applyFont="1" applyFill="1" applyBorder="1" applyAlignment="1" applyProtection="1">
      <alignment horizontal="right" vertical="center"/>
      <protection hidden="1"/>
    </xf>
    <xf numFmtId="0" fontId="53" fillId="0" borderId="78" xfId="0" applyFont="1" applyFill="1" applyBorder="1" applyAlignment="1" applyProtection="1">
      <alignment horizontal="right" vertical="center"/>
      <protection hidden="1"/>
    </xf>
    <xf numFmtId="0" fontId="53" fillId="0" borderId="103" xfId="0" applyFont="1" applyFill="1" applyBorder="1" applyAlignment="1" applyProtection="1">
      <alignment horizontal="center" vertical="center"/>
      <protection hidden="1"/>
    </xf>
    <xf numFmtId="0" fontId="53" fillId="0" borderId="62" xfId="0" applyFont="1" applyFill="1" applyBorder="1" applyAlignment="1" applyProtection="1">
      <alignment horizontal="center" vertical="center"/>
      <protection hidden="1"/>
    </xf>
    <xf numFmtId="0" fontId="59" fillId="0" borderId="94" xfId="0" applyFont="1" applyBorder="1" applyAlignment="1" applyProtection="1">
      <alignment horizontal="center" vertical="center" wrapText="1"/>
      <protection hidden="1"/>
    </xf>
    <xf numFmtId="0" fontId="53" fillId="0" borderId="274" xfId="0" applyFont="1" applyFill="1" applyBorder="1" applyAlignment="1" applyProtection="1">
      <alignment horizontal="center" vertical="center"/>
      <protection hidden="1"/>
    </xf>
    <xf numFmtId="0" fontId="53" fillId="0" borderId="63" xfId="0" applyFont="1" applyFill="1" applyBorder="1" applyAlignment="1" applyProtection="1">
      <alignment horizontal="center" vertical="center"/>
      <protection hidden="1"/>
    </xf>
    <xf numFmtId="0" fontId="16" fillId="9" borderId="114" xfId="0" applyFont="1" applyFill="1" applyBorder="1" applyAlignment="1" applyProtection="1">
      <alignment horizontal="center" vertical="center"/>
      <protection hidden="1"/>
    </xf>
    <xf numFmtId="0" fontId="16" fillId="9" borderId="109" xfId="0" applyFont="1" applyFill="1" applyBorder="1" applyAlignment="1" applyProtection="1">
      <alignment horizontal="center" vertical="center"/>
      <protection hidden="1"/>
    </xf>
    <xf numFmtId="0" fontId="16" fillId="9" borderId="158" xfId="0" applyFont="1" applyFill="1" applyBorder="1" applyAlignment="1" applyProtection="1">
      <alignment horizontal="center" wrapText="1"/>
      <protection hidden="1"/>
    </xf>
    <xf numFmtId="0" fontId="16" fillId="9" borderId="285" xfId="0" applyFont="1" applyFill="1" applyBorder="1" applyAlignment="1" applyProtection="1">
      <alignment horizontal="center" wrapText="1"/>
      <protection hidden="1"/>
    </xf>
    <xf numFmtId="0" fontId="16" fillId="9" borderId="286" xfId="0" applyFont="1" applyFill="1" applyBorder="1" applyAlignment="1" applyProtection="1">
      <alignment horizontal="center" wrapText="1"/>
      <protection hidden="1"/>
    </xf>
    <xf numFmtId="0" fontId="16" fillId="9" borderId="233" xfId="0" applyFont="1" applyFill="1" applyBorder="1" applyAlignment="1" applyProtection="1">
      <alignment horizontal="center" wrapText="1"/>
      <protection hidden="1"/>
    </xf>
    <xf numFmtId="0" fontId="17" fillId="0" borderId="76" xfId="0" applyFont="1" applyFill="1" applyBorder="1" applyAlignment="1" applyProtection="1">
      <alignment horizontal="right" vertical="center"/>
      <protection hidden="1"/>
    </xf>
    <xf numFmtId="0" fontId="17" fillId="0" borderId="97" xfId="0" applyFont="1" applyFill="1" applyBorder="1" applyAlignment="1" applyProtection="1">
      <alignment horizontal="right" vertical="center"/>
      <protection hidden="1"/>
    </xf>
    <xf numFmtId="0" fontId="104" fillId="0" borderId="37" xfId="0" applyFont="1" applyFill="1" applyBorder="1" applyAlignment="1" applyProtection="1">
      <alignment horizontal="center" vertical="center" wrapText="1"/>
      <protection hidden="1"/>
    </xf>
    <xf numFmtId="0" fontId="104" fillId="0" borderId="38" xfId="0" applyFont="1" applyFill="1" applyBorder="1" applyAlignment="1" applyProtection="1">
      <alignment horizontal="center" vertical="center" wrapText="1"/>
      <protection hidden="1"/>
    </xf>
    <xf numFmtId="0" fontId="104" fillId="0" borderId="39" xfId="0" applyFont="1" applyFill="1" applyBorder="1" applyAlignment="1" applyProtection="1">
      <alignment horizontal="center" vertical="center" wrapText="1"/>
      <protection hidden="1"/>
    </xf>
    <xf numFmtId="0" fontId="104" fillId="0" borderId="54" xfId="0" applyFont="1" applyFill="1" applyBorder="1" applyAlignment="1" applyProtection="1">
      <alignment horizontal="center" vertical="center" wrapText="1"/>
      <protection hidden="1"/>
    </xf>
    <xf numFmtId="0" fontId="104" fillId="0" borderId="0" xfId="0" applyFont="1" applyFill="1" applyBorder="1" applyAlignment="1" applyProtection="1">
      <alignment horizontal="center" vertical="center" wrapText="1"/>
      <protection hidden="1"/>
    </xf>
    <xf numFmtId="0" fontId="104" fillId="0" borderId="55" xfId="0" applyFont="1" applyFill="1" applyBorder="1" applyAlignment="1" applyProtection="1">
      <alignment horizontal="center" vertical="center" wrapText="1"/>
      <protection hidden="1"/>
    </xf>
    <xf numFmtId="0" fontId="104" fillId="0" borderId="49" xfId="0" applyFont="1" applyFill="1" applyBorder="1" applyAlignment="1" applyProtection="1">
      <alignment horizontal="center" vertical="center" wrapText="1"/>
      <protection hidden="1"/>
    </xf>
    <xf numFmtId="0" fontId="104" fillId="0" borderId="3" xfId="0" applyFont="1" applyFill="1" applyBorder="1" applyAlignment="1" applyProtection="1">
      <alignment horizontal="center" vertical="center" wrapText="1"/>
      <protection hidden="1"/>
    </xf>
    <xf numFmtId="0" fontId="104" fillId="0" borderId="100" xfId="0" applyFont="1" applyFill="1" applyBorder="1" applyAlignment="1" applyProtection="1">
      <alignment horizontal="center" vertical="center" wrapText="1"/>
      <protection hidden="1"/>
    </xf>
    <xf numFmtId="0" fontId="51" fillId="9" borderId="232" xfId="0" applyFont="1" applyFill="1" applyBorder="1" applyAlignment="1" applyProtection="1">
      <alignment horizontal="center" vertical="center" wrapText="1"/>
      <protection hidden="1"/>
    </xf>
    <xf numFmtId="0" fontId="51" fillId="9" borderId="60" xfId="0" applyFont="1" applyFill="1" applyBorder="1" applyAlignment="1" applyProtection="1">
      <alignment horizontal="center" vertical="center" wrapText="1"/>
      <protection hidden="1"/>
    </xf>
    <xf numFmtId="0" fontId="51" fillId="9" borderId="61" xfId="0" applyFont="1" applyFill="1" applyBorder="1" applyAlignment="1" applyProtection="1">
      <alignment horizontal="center" vertical="center" wrapText="1"/>
      <protection hidden="1"/>
    </xf>
    <xf numFmtId="0" fontId="17" fillId="0" borderId="79" xfId="0" applyFont="1" applyFill="1" applyBorder="1" applyAlignment="1" applyProtection="1">
      <alignment horizontal="center" vertical="center"/>
      <protection hidden="1"/>
    </xf>
    <xf numFmtId="0" fontId="17" fillId="0" borderId="76" xfId="0" applyFont="1" applyFill="1" applyBorder="1" applyAlignment="1" applyProtection="1">
      <alignment horizontal="center" vertical="center"/>
      <protection hidden="1"/>
    </xf>
    <xf numFmtId="0" fontId="17" fillId="0" borderId="272" xfId="0" applyFont="1" applyFill="1" applyBorder="1" applyAlignment="1" applyProtection="1">
      <alignment horizontal="center" vertical="center"/>
      <protection hidden="1"/>
    </xf>
    <xf numFmtId="0" fontId="120" fillId="15" borderId="111" xfId="0" applyFont="1" applyFill="1" applyBorder="1" applyAlignment="1" applyProtection="1">
      <alignment horizontal="center" vertical="center"/>
      <protection hidden="1"/>
    </xf>
    <xf numFmtId="0" fontId="120" fillId="15" borderId="76" xfId="0" applyFont="1" applyFill="1" applyBorder="1" applyAlignment="1" applyProtection="1">
      <alignment horizontal="center" vertical="center"/>
      <protection hidden="1"/>
    </xf>
    <xf numFmtId="0" fontId="116" fillId="15" borderId="79" xfId="0" applyFont="1" applyFill="1" applyBorder="1" applyAlignment="1" applyProtection="1">
      <alignment horizontal="center" vertical="center"/>
      <protection hidden="1"/>
    </xf>
    <xf numFmtId="0" fontId="117" fillId="0" borderId="113" xfId="0" applyFont="1" applyBorder="1" applyProtection="1">
      <protection hidden="1"/>
    </xf>
    <xf numFmtId="0" fontId="51" fillId="15" borderId="103" xfId="0" applyFont="1" applyFill="1" applyBorder="1" applyAlignment="1" applyProtection="1">
      <alignment horizontal="center" vertical="center" wrapText="1"/>
      <protection hidden="1"/>
    </xf>
    <xf numFmtId="0" fontId="51" fillId="15" borderId="269" xfId="0" applyFont="1" applyFill="1" applyBorder="1" applyAlignment="1" applyProtection="1">
      <alignment horizontal="center" vertical="center" wrapText="1"/>
      <protection hidden="1"/>
    </xf>
    <xf numFmtId="0" fontId="17" fillId="0" borderId="64" xfId="0" applyFont="1" applyFill="1" applyBorder="1" applyAlignment="1" applyProtection="1">
      <alignment horizontal="center" vertical="center"/>
      <protection hidden="1"/>
    </xf>
    <xf numFmtId="0" fontId="17" fillId="0" borderId="74" xfId="0" applyFont="1" applyFill="1" applyBorder="1" applyAlignment="1" applyProtection="1">
      <alignment horizontal="center" vertical="center"/>
      <protection hidden="1"/>
    </xf>
    <xf numFmtId="0" fontId="17" fillId="0" borderId="143" xfId="0" applyFont="1" applyFill="1" applyBorder="1" applyAlignment="1" applyProtection="1">
      <alignment horizontal="center" vertical="center"/>
      <protection hidden="1"/>
    </xf>
    <xf numFmtId="0" fontId="17" fillId="0" borderId="111" xfId="0" applyFont="1" applyFill="1" applyBorder="1" applyAlignment="1" applyProtection="1">
      <alignment horizontal="center" vertical="center"/>
      <protection hidden="1"/>
    </xf>
    <xf numFmtId="0" fontId="17" fillId="0" borderId="113" xfId="0" applyFont="1" applyFill="1" applyBorder="1" applyAlignment="1" applyProtection="1">
      <alignment horizontal="center" vertical="center"/>
      <protection hidden="1"/>
    </xf>
    <xf numFmtId="2" fontId="16" fillId="0" borderId="275" xfId="0" applyNumberFormat="1" applyFont="1" applyFill="1" applyBorder="1" applyAlignment="1" applyProtection="1">
      <alignment horizontal="center" vertical="center"/>
      <protection hidden="1"/>
    </xf>
    <xf numFmtId="2" fontId="16" fillId="0" borderId="112" xfId="0" applyNumberFormat="1" applyFont="1" applyFill="1" applyBorder="1" applyAlignment="1" applyProtection="1">
      <alignment horizontal="center" vertical="center"/>
      <protection hidden="1"/>
    </xf>
    <xf numFmtId="0" fontId="55" fillId="16" borderId="85" xfId="0" applyFont="1" applyFill="1" applyBorder="1" applyAlignment="1" applyProtection="1">
      <alignment horizontal="right" vertical="center"/>
      <protection hidden="1"/>
    </xf>
    <xf numFmtId="0" fontId="55" fillId="16" borderId="96" xfId="0" applyFont="1" applyFill="1" applyBorder="1" applyAlignment="1" applyProtection="1">
      <alignment horizontal="right" vertical="center"/>
      <protection hidden="1"/>
    </xf>
    <xf numFmtId="0" fontId="106" fillId="16" borderId="96" xfId="0" applyNumberFormat="1" applyFont="1" applyFill="1" applyBorder="1" applyAlignment="1" applyProtection="1">
      <alignment horizontal="center" vertical="center"/>
      <protection hidden="1"/>
    </xf>
    <xf numFmtId="0" fontId="106" fillId="16" borderId="142" xfId="0" applyNumberFormat="1" applyFont="1" applyFill="1" applyBorder="1" applyAlignment="1" applyProtection="1">
      <alignment horizontal="center" vertical="center"/>
      <protection hidden="1"/>
    </xf>
    <xf numFmtId="0" fontId="101" fillId="15" borderId="79" xfId="0" applyFont="1" applyFill="1" applyBorder="1" applyAlignment="1" applyProtection="1">
      <alignment horizontal="center" vertical="center"/>
      <protection hidden="1"/>
    </xf>
    <xf numFmtId="0" fontId="101" fillId="15" borderId="76" xfId="0" applyFont="1" applyFill="1" applyBorder="1" applyAlignment="1" applyProtection="1">
      <alignment horizontal="center" vertical="center"/>
      <protection hidden="1"/>
    </xf>
    <xf numFmtId="0" fontId="101" fillId="15" borderId="111" xfId="0" applyFont="1" applyFill="1" applyBorder="1" applyAlignment="1" applyProtection="1">
      <alignment horizontal="center" vertical="center"/>
      <protection hidden="1"/>
    </xf>
    <xf numFmtId="0" fontId="16" fillId="16" borderId="294" xfId="0" applyFont="1" applyFill="1" applyBorder="1" applyAlignment="1" applyProtection="1">
      <alignment horizontal="center" vertical="center"/>
      <protection hidden="1"/>
    </xf>
    <xf numFmtId="0" fontId="16" fillId="16" borderId="295" xfId="0" applyFont="1" applyFill="1" applyBorder="1" applyAlignment="1" applyProtection="1">
      <alignment horizontal="center" vertical="center"/>
      <protection hidden="1"/>
    </xf>
    <xf numFmtId="0" fontId="16" fillId="16" borderId="37" xfId="0" applyFont="1" applyFill="1" applyBorder="1" applyAlignment="1" applyProtection="1">
      <alignment horizontal="center" vertical="center" wrapText="1"/>
      <protection hidden="1"/>
    </xf>
    <xf numFmtId="0" fontId="16" fillId="16" borderId="38" xfId="0" applyFont="1" applyFill="1" applyBorder="1" applyAlignment="1" applyProtection="1">
      <alignment horizontal="center" vertical="center" wrapText="1"/>
      <protection hidden="1"/>
    </xf>
    <xf numFmtId="0" fontId="16" fillId="16" borderId="287" xfId="0" applyFont="1" applyFill="1" applyBorder="1" applyAlignment="1" applyProtection="1">
      <alignment horizontal="center" vertical="center" wrapText="1"/>
      <protection hidden="1"/>
    </xf>
    <xf numFmtId="0" fontId="16" fillId="16" borderId="54" xfId="0" applyFont="1" applyFill="1" applyBorder="1" applyAlignment="1" applyProtection="1">
      <alignment horizontal="center" vertical="center" wrapText="1"/>
      <protection hidden="1"/>
    </xf>
    <xf numFmtId="0" fontId="16" fillId="16" borderId="0" xfId="0" applyFont="1" applyFill="1" applyBorder="1" applyAlignment="1" applyProtection="1">
      <alignment horizontal="center" vertical="center" wrapText="1"/>
      <protection hidden="1"/>
    </xf>
    <xf numFmtId="0" fontId="16" fillId="16" borderId="291" xfId="0" applyFont="1" applyFill="1" applyBorder="1" applyAlignment="1" applyProtection="1">
      <alignment horizontal="center" vertical="center" wrapText="1"/>
      <protection hidden="1"/>
    </xf>
    <xf numFmtId="0" fontId="16" fillId="16" borderId="118" xfId="0" applyFont="1" applyFill="1" applyBorder="1" applyAlignment="1" applyProtection="1">
      <alignment horizontal="center" vertical="center" wrapText="1"/>
      <protection hidden="1"/>
    </xf>
    <xf numFmtId="0" fontId="16" fillId="16" borderId="59" xfId="0" applyFont="1" applyFill="1" applyBorder="1" applyAlignment="1" applyProtection="1">
      <alignment horizontal="center" vertical="center" wrapText="1"/>
      <protection hidden="1"/>
    </xf>
    <xf numFmtId="0" fontId="16" fillId="16" borderId="293" xfId="0" applyFont="1" applyFill="1" applyBorder="1" applyAlignment="1" applyProtection="1">
      <alignment horizontal="center" vertical="center" wrapText="1"/>
      <protection hidden="1"/>
    </xf>
    <xf numFmtId="0" fontId="16" fillId="9" borderId="288" xfId="0" applyFont="1" applyFill="1" applyBorder="1" applyAlignment="1" applyProtection="1">
      <alignment horizontal="center" vertical="center"/>
      <protection hidden="1"/>
    </xf>
    <xf numFmtId="0" fontId="16" fillId="9" borderId="289" xfId="0" applyFont="1" applyFill="1" applyBorder="1" applyAlignment="1" applyProtection="1">
      <alignment horizontal="center" vertical="center"/>
      <protection hidden="1"/>
    </xf>
    <xf numFmtId="0" fontId="16" fillId="16" borderId="184" xfId="0" applyFont="1" applyFill="1" applyBorder="1" applyAlignment="1" applyProtection="1">
      <alignment horizontal="center" vertical="center"/>
      <protection hidden="1"/>
    </xf>
    <xf numFmtId="0" fontId="16" fillId="16" borderId="130" xfId="0" applyFont="1" applyFill="1" applyBorder="1" applyAlignment="1" applyProtection="1">
      <alignment horizontal="center" vertical="center"/>
      <protection hidden="1"/>
    </xf>
    <xf numFmtId="0" fontId="16" fillId="0" borderId="147" xfId="0" applyFont="1" applyFill="1" applyBorder="1" applyAlignment="1" applyProtection="1">
      <alignment horizontal="center" vertical="center" wrapText="1"/>
      <protection hidden="1"/>
    </xf>
    <xf numFmtId="0" fontId="16" fillId="0" borderId="148" xfId="0" applyFont="1" applyFill="1" applyBorder="1" applyAlignment="1" applyProtection="1">
      <alignment horizontal="center" vertical="center" wrapText="1"/>
      <protection hidden="1"/>
    </xf>
    <xf numFmtId="0" fontId="16" fillId="0" borderId="130" xfId="0" applyFont="1" applyFill="1" applyBorder="1" applyAlignment="1" applyProtection="1">
      <alignment horizontal="center" vertical="center" wrapText="1"/>
      <protection hidden="1"/>
    </xf>
    <xf numFmtId="0" fontId="16" fillId="0" borderId="109" xfId="0" applyFont="1" applyFill="1" applyBorder="1" applyAlignment="1" applyProtection="1">
      <alignment horizontal="center" vertical="center"/>
      <protection hidden="1"/>
    </xf>
    <xf numFmtId="0" fontId="16" fillId="0" borderId="273" xfId="0" applyFont="1" applyFill="1" applyBorder="1" applyAlignment="1" applyProtection="1">
      <alignment horizontal="center" vertical="center"/>
      <protection hidden="1"/>
    </xf>
    <xf numFmtId="0" fontId="16" fillId="0" borderId="75" xfId="0" applyFont="1" applyFill="1" applyBorder="1" applyAlignment="1" applyProtection="1">
      <alignment horizontal="center" vertical="center"/>
      <protection hidden="1"/>
    </xf>
    <xf numFmtId="0" fontId="16" fillId="0" borderId="79" xfId="0" applyFont="1" applyFill="1" applyBorder="1" applyAlignment="1" applyProtection="1">
      <alignment horizontal="center" vertical="center"/>
      <protection hidden="1"/>
    </xf>
    <xf numFmtId="0" fontId="16" fillId="0" borderId="76" xfId="0" applyFont="1" applyFill="1" applyBorder="1" applyAlignment="1" applyProtection="1">
      <alignment horizontal="center" vertical="center"/>
      <protection hidden="1"/>
    </xf>
    <xf numFmtId="0" fontId="16" fillId="0" borderId="272" xfId="0" applyFont="1" applyFill="1" applyBorder="1" applyAlignment="1" applyProtection="1">
      <alignment horizontal="center" vertical="center"/>
      <protection hidden="1"/>
    </xf>
    <xf numFmtId="164" fontId="132" fillId="16" borderId="90" xfId="0" applyNumberFormat="1" applyFont="1" applyFill="1" applyBorder="1" applyAlignment="1" applyProtection="1">
      <alignment horizontal="center"/>
      <protection hidden="1"/>
    </xf>
    <xf numFmtId="164" fontId="132" fillId="16" borderId="66" xfId="0" applyNumberFormat="1" applyFont="1" applyFill="1" applyBorder="1" applyAlignment="1" applyProtection="1">
      <alignment horizontal="center"/>
      <protection hidden="1"/>
    </xf>
    <xf numFmtId="164" fontId="132" fillId="16" borderId="67" xfId="0" applyNumberFormat="1" applyFont="1" applyFill="1" applyBorder="1" applyAlignment="1" applyProtection="1">
      <alignment horizontal="center"/>
      <protection hidden="1"/>
    </xf>
    <xf numFmtId="0" fontId="118" fillId="0" borderId="103" xfId="0" applyFont="1" applyFill="1" applyBorder="1" applyAlignment="1" applyProtection="1">
      <alignment horizontal="center" vertical="center"/>
      <protection hidden="1"/>
    </xf>
    <xf numFmtId="0" fontId="118" fillId="0" borderId="62" xfId="0" applyFont="1" applyFill="1" applyBorder="1" applyAlignment="1" applyProtection="1">
      <alignment horizontal="center" vertical="center"/>
      <protection hidden="1"/>
    </xf>
    <xf numFmtId="0" fontId="16" fillId="0" borderId="111" xfId="0" applyFont="1" applyFill="1" applyBorder="1" applyAlignment="1" applyProtection="1">
      <alignment horizontal="center" vertical="center"/>
      <protection hidden="1"/>
    </xf>
    <xf numFmtId="0" fontId="16" fillId="0" borderId="113" xfId="0" applyFont="1" applyFill="1" applyBorder="1" applyAlignment="1" applyProtection="1">
      <alignment horizontal="center" vertical="center"/>
      <protection hidden="1"/>
    </xf>
    <xf numFmtId="0" fontId="127" fillId="16" borderId="96" xfId="0" applyNumberFormat="1" applyFont="1" applyFill="1" applyBorder="1" applyAlignment="1" applyProtection="1">
      <alignment horizontal="center" vertical="center"/>
      <protection hidden="1"/>
    </xf>
    <xf numFmtId="0" fontId="127" fillId="16" borderId="142" xfId="0" applyNumberFormat="1" applyFont="1" applyFill="1" applyBorder="1" applyAlignment="1" applyProtection="1">
      <alignment horizontal="center" vertical="center"/>
      <protection hidden="1"/>
    </xf>
    <xf numFmtId="0" fontId="17" fillId="0" borderId="147" xfId="0" applyFont="1" applyFill="1" applyBorder="1" applyAlignment="1" applyProtection="1">
      <alignment horizontal="center" vertical="center" wrapText="1"/>
      <protection hidden="1"/>
    </xf>
    <xf numFmtId="0" fontId="17" fillId="0" borderId="148" xfId="0" applyFont="1" applyFill="1" applyBorder="1" applyAlignment="1" applyProtection="1">
      <alignment horizontal="center" vertical="center" wrapText="1"/>
      <protection hidden="1"/>
    </xf>
    <xf numFmtId="0" fontId="17" fillId="0" borderId="130" xfId="0" applyFont="1" applyFill="1" applyBorder="1" applyAlignment="1" applyProtection="1">
      <alignment horizontal="center" vertical="center" wrapText="1"/>
      <protection hidden="1"/>
    </xf>
    <xf numFmtId="0" fontId="133" fillId="2" borderId="230" xfId="0" applyFont="1" applyFill="1" applyBorder="1" applyAlignment="1" applyProtection="1">
      <alignment horizontal="center" vertical="center" wrapText="1"/>
      <protection hidden="1"/>
    </xf>
    <xf numFmtId="0" fontId="134" fillId="2" borderId="119" xfId="0" applyFont="1" applyFill="1" applyBorder="1" applyAlignment="1" applyProtection="1">
      <alignment horizontal="center" vertical="center"/>
      <protection hidden="1"/>
    </xf>
    <xf numFmtId="0" fontId="134" fillId="2" borderId="120" xfId="0" applyFont="1" applyFill="1" applyBorder="1" applyAlignment="1" applyProtection="1">
      <alignment horizontal="center" vertical="center"/>
      <protection hidden="1"/>
    </xf>
    <xf numFmtId="0" fontId="123" fillId="0" borderId="39" xfId="0" applyFont="1" applyBorder="1" applyAlignment="1" applyProtection="1">
      <alignment horizontal="left" vertical="center"/>
      <protection hidden="1"/>
    </xf>
    <xf numFmtId="0" fontId="123" fillId="0" borderId="55" xfId="0" applyFont="1" applyBorder="1" applyAlignment="1" applyProtection="1">
      <alignment horizontal="left" vertical="center"/>
      <protection hidden="1"/>
    </xf>
    <xf numFmtId="0" fontId="123" fillId="0" borderId="100" xfId="0" applyFont="1" applyBorder="1" applyAlignment="1" applyProtection="1">
      <alignment horizontal="left" vertical="center"/>
      <protection hidden="1"/>
    </xf>
    <xf numFmtId="0" fontId="17" fillId="9" borderId="232" xfId="0" applyFont="1" applyFill="1" applyBorder="1" applyAlignment="1" applyProtection="1">
      <alignment horizontal="center" vertical="center" wrapText="1"/>
      <protection hidden="1"/>
    </xf>
    <xf numFmtId="0" fontId="17" fillId="9" borderId="60" xfId="0" applyFont="1" applyFill="1" applyBorder="1" applyAlignment="1" applyProtection="1">
      <alignment horizontal="center" vertical="center" wrapText="1"/>
      <protection hidden="1"/>
    </xf>
    <xf numFmtId="0" fontId="17" fillId="9" borderId="61" xfId="0" applyFont="1" applyFill="1" applyBorder="1" applyAlignment="1" applyProtection="1">
      <alignment horizontal="center" vertical="center" wrapText="1"/>
      <protection hidden="1"/>
    </xf>
    <xf numFmtId="0" fontId="129" fillId="15" borderId="79" xfId="0" applyFont="1" applyFill="1" applyBorder="1" applyAlignment="1" applyProtection="1">
      <alignment horizontal="center" vertical="center"/>
      <protection hidden="1"/>
    </xf>
    <xf numFmtId="0" fontId="129" fillId="15" borderId="76" xfId="0" applyFont="1" applyFill="1" applyBorder="1" applyAlignment="1" applyProtection="1">
      <alignment horizontal="center" vertical="center"/>
      <protection hidden="1"/>
    </xf>
    <xf numFmtId="0" fontId="129" fillId="15" borderId="111" xfId="0" applyFont="1" applyFill="1" applyBorder="1" applyAlignment="1" applyProtection="1">
      <alignment horizontal="center" vertical="center"/>
      <protection hidden="1"/>
    </xf>
    <xf numFmtId="0" fontId="16" fillId="0" borderId="64" xfId="0" applyFont="1" applyFill="1" applyBorder="1" applyAlignment="1" applyProtection="1">
      <alignment horizontal="center" vertical="center"/>
      <protection hidden="1"/>
    </xf>
    <xf numFmtId="0" fontId="16" fillId="0" borderId="74" xfId="0" applyFont="1" applyFill="1" applyBorder="1" applyAlignment="1" applyProtection="1">
      <alignment horizontal="center" vertical="center"/>
      <protection hidden="1"/>
    </xf>
    <xf numFmtId="0" fontId="16" fillId="0" borderId="143" xfId="0" applyFont="1" applyFill="1" applyBorder="1" applyAlignment="1" applyProtection="1">
      <alignment horizontal="center" vertical="center"/>
      <protection hidden="1"/>
    </xf>
    <xf numFmtId="0" fontId="16" fillId="0" borderId="54" xfId="0" applyFont="1" applyFill="1" applyBorder="1" applyAlignment="1" applyProtection="1">
      <alignment horizontal="center" vertical="center"/>
      <protection hidden="1"/>
    </xf>
    <xf numFmtId="0" fontId="16" fillId="0" borderId="0" xfId="0" applyFont="1" applyFill="1" applyBorder="1" applyAlignment="1" applyProtection="1">
      <alignment horizontal="center" vertical="center"/>
      <protection hidden="1"/>
    </xf>
    <xf numFmtId="0" fontId="16" fillId="0" borderId="145" xfId="0" applyFont="1" applyFill="1" applyBorder="1" applyAlignment="1" applyProtection="1">
      <alignment horizontal="center" vertical="center"/>
      <protection hidden="1"/>
    </xf>
    <xf numFmtId="164" fontId="125" fillId="0" borderId="87" xfId="0" applyNumberFormat="1" applyFont="1" applyFill="1" applyBorder="1" applyAlignment="1" applyProtection="1">
      <alignment horizontal="center" vertical="center"/>
      <protection hidden="1"/>
    </xf>
    <xf numFmtId="164" fontId="125" fillId="0" borderId="93" xfId="0" applyNumberFormat="1" applyFont="1" applyFill="1" applyBorder="1" applyAlignment="1" applyProtection="1">
      <alignment horizontal="center" vertical="center"/>
      <protection hidden="1"/>
    </xf>
    <xf numFmtId="0" fontId="16" fillId="9" borderId="37" xfId="0" applyFont="1" applyFill="1" applyBorder="1" applyAlignment="1" applyProtection="1">
      <alignment horizontal="center" vertical="center"/>
      <protection hidden="1"/>
    </xf>
    <xf numFmtId="0" fontId="16" fillId="9" borderId="38" xfId="0" applyFont="1" applyFill="1" applyBorder="1" applyAlignment="1" applyProtection="1">
      <alignment horizontal="center" vertical="center"/>
      <protection hidden="1"/>
    </xf>
    <xf numFmtId="0" fontId="16" fillId="9" borderId="83" xfId="0" applyFont="1" applyFill="1" applyBorder="1" applyAlignment="1" applyProtection="1">
      <alignment horizontal="center" vertical="center"/>
      <protection hidden="1"/>
    </xf>
    <xf numFmtId="0" fontId="16" fillId="9" borderId="84" xfId="0" applyFont="1" applyFill="1" applyBorder="1" applyAlignment="1" applyProtection="1">
      <alignment horizontal="center" vertical="center"/>
      <protection hidden="1"/>
    </xf>
    <xf numFmtId="0" fontId="16" fillId="9" borderId="276" xfId="0" applyFont="1" applyFill="1" applyBorder="1" applyAlignment="1" applyProtection="1">
      <alignment horizontal="center" vertical="center" wrapText="1"/>
      <protection hidden="1"/>
    </xf>
    <xf numFmtId="0" fontId="16" fillId="9" borderId="278" xfId="0" applyFont="1" applyFill="1" applyBorder="1" applyAlignment="1" applyProtection="1">
      <alignment horizontal="center" vertical="center" wrapText="1"/>
      <protection hidden="1"/>
    </xf>
    <xf numFmtId="0" fontId="16" fillId="9" borderId="226" xfId="0" applyFont="1" applyFill="1" applyBorder="1" applyAlignment="1" applyProtection="1">
      <alignment horizontal="center" vertical="center" wrapText="1"/>
      <protection hidden="1"/>
    </xf>
    <xf numFmtId="0" fontId="16" fillId="9" borderId="96" xfId="0" applyFont="1" applyFill="1" applyBorder="1" applyAlignment="1" applyProtection="1">
      <alignment horizontal="center" vertical="center" wrapText="1"/>
      <protection hidden="1"/>
    </xf>
    <xf numFmtId="0" fontId="126" fillId="9" borderId="277" xfId="0" applyFont="1" applyFill="1" applyBorder="1" applyAlignment="1" applyProtection="1">
      <alignment horizontal="center" vertical="center" wrapText="1"/>
      <protection hidden="1"/>
    </xf>
    <xf numFmtId="0" fontId="126" fillId="9" borderId="279" xfId="0" applyFont="1" applyFill="1" applyBorder="1" applyAlignment="1" applyProtection="1">
      <alignment horizontal="center" vertical="center" wrapText="1"/>
      <protection hidden="1"/>
    </xf>
    <xf numFmtId="0" fontId="16" fillId="9" borderId="37" xfId="0" applyFont="1" applyFill="1" applyBorder="1" applyAlignment="1" applyProtection="1">
      <alignment horizontal="center" vertical="center" wrapText="1"/>
      <protection hidden="1"/>
    </xf>
    <xf numFmtId="0" fontId="16" fillId="9" borderId="73" xfId="0" applyFont="1" applyFill="1" applyBorder="1" applyAlignment="1" applyProtection="1">
      <alignment horizontal="center" vertical="center" wrapText="1"/>
      <protection hidden="1"/>
    </xf>
    <xf numFmtId="0" fontId="16" fillId="9" borderId="83" xfId="0" applyFont="1" applyFill="1" applyBorder="1" applyAlignment="1" applyProtection="1">
      <alignment horizontal="center" vertical="center" wrapText="1"/>
      <protection hidden="1"/>
    </xf>
    <xf numFmtId="0" fontId="16" fillId="9" borderId="85" xfId="0" applyFont="1" applyFill="1" applyBorder="1" applyAlignment="1" applyProtection="1">
      <alignment horizontal="center" vertical="center" wrapText="1"/>
      <protection hidden="1"/>
    </xf>
    <xf numFmtId="0" fontId="6" fillId="9" borderId="271" xfId="0" applyFont="1" applyFill="1" applyBorder="1" applyAlignment="1" applyProtection="1">
      <alignment horizontal="center" vertical="center" wrapText="1"/>
      <protection hidden="1"/>
    </xf>
    <xf numFmtId="0" fontId="6" fillId="9" borderId="73" xfId="0" applyFont="1" applyFill="1" applyBorder="1" applyAlignment="1" applyProtection="1">
      <alignment horizontal="center" vertical="center" wrapText="1"/>
      <protection hidden="1"/>
    </xf>
    <xf numFmtId="0" fontId="6" fillId="9" borderId="89" xfId="0" applyFont="1" applyFill="1" applyBorder="1" applyAlignment="1" applyProtection="1">
      <alignment horizontal="center" vertical="center" wrapText="1"/>
      <protection hidden="1"/>
    </xf>
    <xf numFmtId="0" fontId="6" fillId="9" borderId="85" xfId="0" applyFont="1" applyFill="1" applyBorder="1" applyAlignment="1" applyProtection="1">
      <alignment horizontal="center" vertical="center" wrapText="1"/>
      <protection hidden="1"/>
    </xf>
    <xf numFmtId="0" fontId="127" fillId="9" borderId="277" xfId="0" applyFont="1" applyFill="1" applyBorder="1" applyAlignment="1" applyProtection="1">
      <alignment horizontal="center" vertical="center" wrapText="1"/>
      <protection hidden="1"/>
    </xf>
    <xf numFmtId="0" fontId="127" fillId="9" borderId="279" xfId="0" applyFont="1" applyFill="1" applyBorder="1" applyAlignment="1" applyProtection="1">
      <alignment horizontal="center" vertical="center" wrapText="1"/>
      <protection hidden="1"/>
    </xf>
    <xf numFmtId="0" fontId="16" fillId="0" borderId="68" xfId="0" applyFont="1" applyFill="1" applyBorder="1" applyAlignment="1" applyProtection="1">
      <alignment horizontal="center" vertical="center"/>
      <protection hidden="1"/>
    </xf>
    <xf numFmtId="0" fontId="16" fillId="0" borderId="66" xfId="0" applyFont="1" applyFill="1" applyBorder="1" applyAlignment="1" applyProtection="1">
      <alignment horizontal="center" vertical="center"/>
      <protection hidden="1"/>
    </xf>
    <xf numFmtId="0" fontId="16" fillId="0" borderId="69" xfId="0" applyFont="1" applyFill="1" applyBorder="1" applyAlignment="1" applyProtection="1">
      <alignment horizontal="center" vertical="center"/>
      <protection hidden="1"/>
    </xf>
    <xf numFmtId="0" fontId="125" fillId="0" borderId="66" xfId="0" applyFont="1" applyFill="1" applyBorder="1" applyAlignment="1" applyProtection="1">
      <alignment horizontal="center" vertical="center"/>
      <protection hidden="1"/>
    </xf>
    <xf numFmtId="0" fontId="125" fillId="0" borderId="67" xfId="0" applyFont="1" applyFill="1" applyBorder="1" applyAlignment="1" applyProtection="1">
      <alignment horizontal="center" vertical="center"/>
      <protection hidden="1"/>
    </xf>
    <xf numFmtId="0" fontId="125" fillId="0" borderId="90" xfId="0" applyFont="1" applyFill="1" applyBorder="1" applyAlignment="1" applyProtection="1">
      <alignment horizontal="center" vertical="center"/>
      <protection hidden="1"/>
    </xf>
    <xf numFmtId="0" fontId="118" fillId="9" borderId="56" xfId="0" applyFont="1" applyFill="1" applyBorder="1" applyAlignment="1" applyProtection="1">
      <alignment horizontal="center" vertical="center" wrapText="1"/>
      <protection hidden="1"/>
    </xf>
    <xf numFmtId="0" fontId="118" fillId="9" borderId="149" xfId="0" applyFont="1" applyFill="1" applyBorder="1" applyAlignment="1" applyProtection="1">
      <alignment horizontal="center" vertical="center" wrapText="1"/>
      <protection hidden="1"/>
    </xf>
    <xf numFmtId="0" fontId="29" fillId="15" borderId="103" xfId="0" applyFont="1" applyFill="1" applyBorder="1" applyAlignment="1" applyProtection="1">
      <alignment horizontal="center" vertical="center" wrapText="1"/>
      <protection hidden="1"/>
    </xf>
    <xf numFmtId="0" fontId="29" fillId="15" borderId="74" xfId="0" applyFont="1" applyFill="1" applyBorder="1" applyAlignment="1" applyProtection="1">
      <alignment horizontal="center" vertical="center" wrapText="1"/>
      <protection hidden="1"/>
    </xf>
    <xf numFmtId="0" fontId="29" fillId="15" borderId="269" xfId="0" applyFont="1" applyFill="1" applyBorder="1" applyAlignment="1" applyProtection="1">
      <alignment horizontal="center" vertical="center" wrapText="1"/>
      <protection hidden="1"/>
    </xf>
    <xf numFmtId="0" fontId="120" fillId="15" borderId="103" xfId="0" applyFont="1" applyFill="1" applyBorder="1" applyAlignment="1" applyProtection="1">
      <alignment horizontal="center" vertical="center" wrapText="1"/>
      <protection hidden="1"/>
    </xf>
    <xf numFmtId="0" fontId="120" fillId="15" borderId="74" xfId="0" applyFont="1" applyFill="1" applyBorder="1" applyAlignment="1" applyProtection="1">
      <alignment horizontal="center" vertical="center" wrapText="1"/>
      <protection hidden="1"/>
    </xf>
    <xf numFmtId="0" fontId="29" fillId="15" borderId="131" xfId="0" applyFont="1" applyFill="1" applyBorder="1" applyAlignment="1" applyProtection="1">
      <alignment horizontal="center" vertical="center"/>
      <protection hidden="1"/>
    </xf>
    <xf numFmtId="0" fontId="29" fillId="15" borderId="88" xfId="0" applyFont="1" applyFill="1" applyBorder="1" applyAlignment="1" applyProtection="1">
      <alignment horizontal="center" vertical="center"/>
      <protection hidden="1"/>
    </xf>
    <xf numFmtId="0" fontId="29" fillId="15" borderId="111" xfId="0" applyFont="1" applyFill="1" applyBorder="1" applyAlignment="1" applyProtection="1">
      <alignment horizontal="center" vertical="center"/>
      <protection hidden="1"/>
    </xf>
    <xf numFmtId="0" fontId="29" fillId="15" borderId="270" xfId="0" applyFont="1" applyFill="1" applyBorder="1" applyAlignment="1" applyProtection="1">
      <alignment horizontal="center" vertical="center"/>
      <protection hidden="1"/>
    </xf>
    <xf numFmtId="0" fontId="16" fillId="0" borderId="62" xfId="0" applyFont="1" applyFill="1" applyBorder="1" applyAlignment="1" applyProtection="1">
      <alignment horizontal="center" vertical="center"/>
      <protection hidden="1"/>
    </xf>
    <xf numFmtId="0" fontId="16" fillId="0" borderId="65" xfId="0" applyFont="1" applyFill="1" applyBorder="1" applyAlignment="1" applyProtection="1">
      <alignment horizontal="center" vertical="center"/>
      <protection hidden="1"/>
    </xf>
    <xf numFmtId="0" fontId="125" fillId="0" borderId="62" xfId="0" applyFont="1" applyFill="1" applyBorder="1" applyAlignment="1" applyProtection="1">
      <alignment horizontal="center" vertical="center"/>
      <protection hidden="1"/>
    </xf>
    <xf numFmtId="0" fontId="125" fillId="0" borderId="63" xfId="0" applyFont="1" applyFill="1" applyBorder="1" applyAlignment="1" applyProtection="1">
      <alignment horizontal="center" vertical="center"/>
      <protection hidden="1"/>
    </xf>
    <xf numFmtId="0" fontId="4" fillId="0" borderId="109" xfId="0" applyFont="1" applyBorder="1" applyAlignment="1" applyProtection="1">
      <alignment horizontal="center" vertical="center" textRotation="90"/>
      <protection locked="0"/>
    </xf>
    <xf numFmtId="0" fontId="4" fillId="0" borderId="202" xfId="0" applyFont="1" applyBorder="1" applyAlignment="1" applyProtection="1">
      <alignment horizontal="center" vertical="center" textRotation="90"/>
      <protection locked="0"/>
    </xf>
    <xf numFmtId="0" fontId="101" fillId="0" borderId="200" xfId="0" applyFont="1" applyBorder="1" applyAlignment="1" applyProtection="1">
      <alignment horizontal="center" vertical="center" textRotation="90"/>
      <protection locked="0"/>
    </xf>
    <xf numFmtId="0" fontId="101" fillId="0" borderId="203" xfId="0" applyFont="1" applyBorder="1" applyAlignment="1" applyProtection="1">
      <alignment horizontal="center" vertical="center" textRotation="90"/>
      <protection locked="0"/>
    </xf>
    <xf numFmtId="0" fontId="4" fillId="0" borderId="164" xfId="0" applyFont="1" applyBorder="1" applyAlignment="1" applyProtection="1">
      <alignment horizontal="center" vertical="center" textRotation="90"/>
      <protection locked="0"/>
    </xf>
    <xf numFmtId="0" fontId="4" fillId="0" borderId="201" xfId="0" applyFont="1" applyBorder="1" applyAlignment="1" applyProtection="1">
      <alignment horizontal="center" vertical="center" textRotation="90"/>
      <protection locked="0"/>
    </xf>
    <xf numFmtId="0" fontId="0" fillId="0" borderId="164" xfId="0" applyBorder="1" applyAlignment="1" applyProtection="1">
      <alignment horizontal="center"/>
      <protection hidden="1"/>
    </xf>
    <xf numFmtId="0" fontId="0" fillId="0" borderId="109" xfId="0" applyBorder="1" applyAlignment="1" applyProtection="1">
      <alignment horizontal="center"/>
      <protection hidden="1"/>
    </xf>
    <xf numFmtId="0" fontId="137" fillId="0" borderId="164" xfId="0" applyFont="1" applyBorder="1" applyAlignment="1" applyProtection="1">
      <alignment horizontal="center"/>
      <protection hidden="1"/>
    </xf>
    <xf numFmtId="0" fontId="137" fillId="0" borderId="109" xfId="0" applyFont="1" applyBorder="1" applyAlignment="1" applyProtection="1">
      <alignment horizontal="center"/>
      <protection hidden="1"/>
    </xf>
    <xf numFmtId="0" fontId="1" fillId="0" borderId="313" xfId="0" applyFont="1" applyBorder="1" applyAlignment="1" applyProtection="1">
      <alignment horizontal="center"/>
      <protection locked="0"/>
    </xf>
    <xf numFmtId="0" fontId="1" fillId="0" borderId="306" xfId="0" applyFont="1" applyBorder="1" applyAlignment="1" applyProtection="1">
      <alignment horizontal="center"/>
      <protection locked="0"/>
    </xf>
    <xf numFmtId="0" fontId="1" fillId="0" borderId="314" xfId="0" applyFont="1" applyBorder="1" applyAlignment="1" applyProtection="1">
      <alignment horizontal="center"/>
      <protection locked="0"/>
    </xf>
    <xf numFmtId="0" fontId="0" fillId="0" borderId="130" xfId="0" applyBorder="1" applyAlignment="1" applyProtection="1">
      <alignment horizontal="center" vertical="center"/>
      <protection hidden="1"/>
    </xf>
    <xf numFmtId="0" fontId="0" fillId="0" borderId="109" xfId="0" applyBorder="1" applyAlignment="1" applyProtection="1">
      <alignment horizontal="center" vertical="center"/>
      <protection hidden="1"/>
    </xf>
    <xf numFmtId="0" fontId="0" fillId="0" borderId="184"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2" borderId="109" xfId="0" applyFill="1" applyBorder="1" applyAlignment="1" applyProtection="1">
      <alignment horizontal="center" vertical="center"/>
      <protection hidden="1"/>
    </xf>
    <xf numFmtId="0" fontId="7" fillId="0" borderId="177" xfId="0" applyFont="1" applyBorder="1" applyAlignment="1" applyProtection="1">
      <alignment horizontal="center" vertical="center"/>
      <protection locked="0"/>
    </xf>
    <xf numFmtId="0" fontId="7" fillId="0" borderId="178" xfId="0" applyFont="1" applyBorder="1" applyAlignment="1" applyProtection="1">
      <alignment horizontal="center" vertical="center"/>
      <protection locked="0"/>
    </xf>
    <xf numFmtId="0" fontId="7" fillId="0" borderId="179" xfId="0" applyFont="1" applyBorder="1" applyAlignment="1" applyProtection="1">
      <alignment horizontal="center" vertical="center"/>
      <protection locked="0"/>
    </xf>
    <xf numFmtId="0" fontId="135" fillId="0" borderId="186" xfId="0" applyFont="1" applyBorder="1" applyAlignment="1" applyProtection="1">
      <alignment horizontal="center" vertical="center"/>
      <protection locked="0"/>
    </xf>
    <xf numFmtId="0" fontId="135" fillId="0" borderId="0" xfId="0" applyFont="1" applyBorder="1" applyAlignment="1" applyProtection="1">
      <alignment horizontal="center" vertical="center"/>
      <protection locked="0"/>
    </xf>
    <xf numFmtId="0" fontId="135" fillId="0" borderId="260" xfId="0" applyFont="1" applyBorder="1" applyAlignment="1" applyProtection="1">
      <alignment horizontal="center" vertical="center"/>
      <protection locked="0"/>
    </xf>
    <xf numFmtId="0" fontId="136" fillId="0" borderId="199" xfId="0" applyFont="1" applyBorder="1" applyAlignment="1" applyProtection="1">
      <alignment horizontal="right" vertical="center"/>
      <protection locked="0"/>
    </xf>
    <xf numFmtId="0" fontId="136" fillId="0" borderId="317" xfId="0" applyFont="1" applyBorder="1" applyAlignment="1" applyProtection="1">
      <alignment horizontal="right" vertical="center"/>
      <protection locked="0"/>
    </xf>
    <xf numFmtId="0" fontId="136" fillId="0" borderId="186" xfId="0" applyFont="1" applyBorder="1" applyAlignment="1" applyProtection="1">
      <alignment horizontal="center" vertical="center"/>
      <protection locked="0"/>
    </xf>
    <xf numFmtId="0" fontId="136" fillId="0" borderId="0" xfId="0" applyFont="1" applyBorder="1" applyAlignment="1" applyProtection="1">
      <alignment horizontal="center" vertical="center"/>
      <protection locked="0"/>
    </xf>
    <xf numFmtId="0" fontId="1" fillId="0" borderId="0" xfId="0" applyFont="1" applyAlignment="1" applyProtection="1">
      <alignment horizontal="center"/>
      <protection hidden="1"/>
    </xf>
    <xf numFmtId="0" fontId="1" fillId="0" borderId="177" xfId="0" applyFont="1" applyBorder="1" applyAlignment="1" applyProtection="1">
      <alignment horizontal="center" vertical="center"/>
      <protection locked="0"/>
    </xf>
    <xf numFmtId="0" fontId="1" fillId="0" borderId="178" xfId="0" applyFont="1" applyBorder="1" applyAlignment="1" applyProtection="1">
      <alignment horizontal="center" vertical="center"/>
      <protection locked="0"/>
    </xf>
    <xf numFmtId="0" fontId="1" fillId="0" borderId="179" xfId="0" applyFont="1" applyBorder="1" applyAlignment="1" applyProtection="1">
      <alignment horizontal="center" vertical="center"/>
      <protection locked="0"/>
    </xf>
    <xf numFmtId="0" fontId="0" fillId="0" borderId="201" xfId="0" applyBorder="1" applyAlignment="1" applyProtection="1">
      <alignment horizontal="center"/>
      <protection hidden="1"/>
    </xf>
    <xf numFmtId="0" fontId="0" fillId="0" borderId="202" xfId="0" applyBorder="1" applyAlignment="1" applyProtection="1">
      <alignment horizontal="center"/>
      <protection hidden="1"/>
    </xf>
    <xf numFmtId="0" fontId="0" fillId="2" borderId="130" xfId="0" applyFill="1" applyBorder="1" applyAlignment="1" applyProtection="1">
      <alignment horizontal="center" vertical="center"/>
      <protection hidden="1"/>
    </xf>
    <xf numFmtId="0" fontId="0" fillId="2" borderId="158" xfId="0" applyFill="1" applyBorder="1" applyAlignment="1" applyProtection="1">
      <alignment horizontal="center" vertical="center"/>
      <protection hidden="1"/>
    </xf>
    <xf numFmtId="0" fontId="0" fillId="2" borderId="297" xfId="0" applyFill="1" applyBorder="1" applyAlignment="1" applyProtection="1">
      <alignment horizontal="center" vertical="center"/>
      <protection hidden="1"/>
    </xf>
    <xf numFmtId="0" fontId="0" fillId="2" borderId="286" xfId="0" applyFill="1" applyBorder="1" applyAlignment="1" applyProtection="1">
      <alignment horizontal="center" vertical="center"/>
      <protection hidden="1"/>
    </xf>
    <xf numFmtId="0" fontId="0" fillId="2" borderId="227" xfId="0" applyFill="1" applyBorder="1" applyAlignment="1" applyProtection="1">
      <alignment horizontal="center" vertical="center"/>
      <protection hidden="1"/>
    </xf>
    <xf numFmtId="0" fontId="0" fillId="0" borderId="162" xfId="0" applyBorder="1" applyAlignment="1" applyProtection="1">
      <alignment horizontal="center"/>
      <protection hidden="1"/>
    </xf>
    <xf numFmtId="0" fontId="0" fillId="0" borderId="163" xfId="0" applyBorder="1" applyAlignment="1" applyProtection="1">
      <alignment horizontal="center"/>
      <protection hidden="1"/>
    </xf>
    <xf numFmtId="0" fontId="44" fillId="15" borderId="309" xfId="0" applyFont="1" applyFill="1" applyBorder="1" applyAlignment="1" applyProtection="1">
      <alignment horizontal="center" vertical="center"/>
      <protection locked="0"/>
    </xf>
    <xf numFmtId="0" fontId="44" fillId="15" borderId="310" xfId="0" applyFont="1" applyFill="1" applyBorder="1" applyAlignment="1" applyProtection="1">
      <alignment horizontal="center" vertical="center"/>
      <protection locked="0"/>
    </xf>
    <xf numFmtId="0" fontId="80" fillId="0" borderId="109" xfId="0" applyFont="1" applyBorder="1" applyAlignment="1" applyProtection="1">
      <alignment horizontal="center" vertical="center" wrapText="1"/>
      <protection hidden="1"/>
    </xf>
    <xf numFmtId="0" fontId="1" fillId="0" borderId="301" xfId="0" applyFont="1" applyBorder="1" applyAlignment="1" applyProtection="1">
      <alignment horizontal="center" vertical="center" wrapText="1"/>
      <protection locked="0"/>
    </xf>
    <xf numFmtId="0" fontId="1" fillId="0" borderId="302" xfId="0" applyFont="1" applyBorder="1" applyAlignment="1" applyProtection="1">
      <alignment horizontal="center" vertical="center" wrapText="1"/>
      <protection locked="0"/>
    </xf>
    <xf numFmtId="0" fontId="1" fillId="0" borderId="303" xfId="0" applyFont="1" applyBorder="1" applyAlignment="1" applyProtection="1">
      <alignment horizontal="center" vertical="center" wrapText="1"/>
      <protection locked="0"/>
    </xf>
    <xf numFmtId="0" fontId="101" fillId="0" borderId="184" xfId="0" applyFont="1" applyBorder="1" applyAlignment="1" applyProtection="1">
      <alignment horizontal="center" vertical="center" textRotation="90"/>
      <protection locked="0"/>
    </xf>
    <xf numFmtId="0" fontId="101" fillId="0" borderId="204" xfId="0" applyFont="1" applyBorder="1" applyAlignment="1" applyProtection="1">
      <alignment horizontal="center" vertical="center" textRotation="90"/>
      <protection locked="0"/>
    </xf>
    <xf numFmtId="0" fontId="1" fillId="0" borderId="298" xfId="0" applyFont="1" applyBorder="1" applyAlignment="1" applyProtection="1">
      <alignment horizontal="center" vertical="center"/>
      <protection locked="0"/>
    </xf>
    <xf numFmtId="0" fontId="1" fillId="0" borderId="193" xfId="0" applyFont="1" applyBorder="1" applyAlignment="1" applyProtection="1">
      <alignment horizontal="center" vertical="center"/>
      <protection locked="0"/>
    </xf>
    <xf numFmtId="0" fontId="1" fillId="0" borderId="299" xfId="0" applyFont="1" applyBorder="1" applyAlignment="1" applyProtection="1">
      <alignment horizontal="center" vertical="center"/>
      <protection locked="0"/>
    </xf>
    <xf numFmtId="0" fontId="80" fillId="0" borderId="184" xfId="0" applyFont="1" applyBorder="1" applyAlignment="1" applyProtection="1">
      <alignment horizontal="center" vertical="center" wrapText="1"/>
      <protection hidden="1"/>
    </xf>
    <xf numFmtId="0" fontId="80" fillId="0" borderId="148" xfId="0" applyFont="1" applyBorder="1" applyAlignment="1" applyProtection="1">
      <alignment horizontal="center" vertical="center" wrapText="1"/>
      <protection hidden="1"/>
    </xf>
    <xf numFmtId="0" fontId="80" fillId="0" borderId="130" xfId="0" applyFont="1" applyBorder="1" applyAlignment="1" applyProtection="1">
      <alignment horizontal="center" vertical="center" wrapText="1"/>
      <protection hidden="1"/>
    </xf>
    <xf numFmtId="0" fontId="4" fillId="0" borderId="162" xfId="0" applyFont="1" applyBorder="1" applyAlignment="1" applyProtection="1">
      <alignment horizontal="center" vertical="center" wrapText="1"/>
      <protection locked="0"/>
    </xf>
    <xf numFmtId="0" fontId="4" fillId="0" borderId="164" xfId="0" applyFont="1" applyBorder="1" applyAlignment="1" applyProtection="1">
      <alignment horizontal="center" vertical="center" wrapText="1"/>
      <protection locked="0"/>
    </xf>
    <xf numFmtId="0" fontId="4" fillId="0" borderId="201" xfId="0" applyFont="1" applyBorder="1" applyAlignment="1" applyProtection="1">
      <alignment horizontal="center" vertical="center" wrapText="1"/>
      <protection locked="0"/>
    </xf>
    <xf numFmtId="0" fontId="4" fillId="0" borderId="207" xfId="0" applyFont="1" applyBorder="1" applyAlignment="1" applyProtection="1">
      <alignment horizontal="center" vertical="center"/>
      <protection locked="0"/>
    </xf>
    <xf numFmtId="0" fontId="4" fillId="0" borderId="184" xfId="0" applyFont="1" applyBorder="1" applyAlignment="1" applyProtection="1">
      <alignment horizontal="center" vertical="center"/>
      <protection locked="0"/>
    </xf>
    <xf numFmtId="0" fontId="4" fillId="0" borderId="204" xfId="0" applyFont="1" applyBorder="1" applyAlignment="1" applyProtection="1">
      <alignment horizontal="center" vertical="center"/>
      <protection locked="0"/>
    </xf>
    <xf numFmtId="0" fontId="4" fillId="0" borderId="162" xfId="0" applyFont="1" applyBorder="1" applyAlignment="1" applyProtection="1">
      <alignment horizontal="center" vertical="center"/>
      <protection locked="0"/>
    </xf>
    <xf numFmtId="0" fontId="4" fillId="0" borderId="163" xfId="0" applyFont="1" applyBorder="1" applyAlignment="1" applyProtection="1">
      <alignment horizontal="center" vertical="center"/>
      <protection locked="0"/>
    </xf>
    <xf numFmtId="0" fontId="4" fillId="0" borderId="185" xfId="0" applyFont="1" applyBorder="1" applyAlignment="1" applyProtection="1">
      <alignment horizontal="center" vertical="center"/>
      <protection locked="0"/>
    </xf>
    <xf numFmtId="0" fontId="4" fillId="0" borderId="164" xfId="0" applyFont="1" applyBorder="1" applyAlignment="1" applyProtection="1">
      <alignment horizontal="center" vertical="center"/>
      <protection locked="0"/>
    </xf>
    <xf numFmtId="0" fontId="4" fillId="0" borderId="109" xfId="0" applyFont="1" applyBorder="1" applyAlignment="1" applyProtection="1">
      <alignment horizontal="center" vertical="center"/>
      <protection locked="0"/>
    </xf>
    <xf numFmtId="0" fontId="4" fillId="0" borderId="200" xfId="0" applyFont="1" applyBorder="1" applyAlignment="1" applyProtection="1">
      <alignment horizontal="center" vertical="center"/>
      <protection locked="0"/>
    </xf>
    <xf numFmtId="0" fontId="4" fillId="0" borderId="201" xfId="0" applyFont="1" applyBorder="1" applyAlignment="1" applyProtection="1">
      <alignment horizontal="center" vertical="center"/>
      <protection locked="0"/>
    </xf>
    <xf numFmtId="0" fontId="4" fillId="0" borderId="202" xfId="0" applyFont="1" applyBorder="1" applyAlignment="1" applyProtection="1">
      <alignment horizontal="center" vertical="center"/>
      <protection locked="0"/>
    </xf>
    <xf numFmtId="0" fontId="4" fillId="0" borderId="203" xfId="0" applyFont="1" applyBorder="1" applyAlignment="1" applyProtection="1">
      <alignment horizontal="center" vertical="center"/>
      <protection locked="0"/>
    </xf>
    <xf numFmtId="0" fontId="46" fillId="0" borderId="313" xfId="0" applyFont="1" applyBorder="1" applyAlignment="1" applyProtection="1">
      <alignment horizontal="center"/>
      <protection locked="0"/>
    </xf>
    <xf numFmtId="0" fontId="46" fillId="0" borderId="306" xfId="0" applyFont="1" applyBorder="1" applyAlignment="1" applyProtection="1">
      <alignment horizontal="center"/>
      <protection locked="0"/>
    </xf>
    <xf numFmtId="0" fontId="46" fillId="0" borderId="314" xfId="0" applyFont="1" applyBorder="1" applyAlignment="1" applyProtection="1">
      <alignment horizontal="center"/>
      <protection locked="0"/>
    </xf>
    <xf numFmtId="0" fontId="32" fillId="0" borderId="315" xfId="0" applyFont="1" applyBorder="1" applyAlignment="1" applyProtection="1">
      <alignment horizontal="center" vertical="center"/>
      <protection locked="0"/>
    </xf>
    <xf numFmtId="0" fontId="32" fillId="0" borderId="311" xfId="0" applyFont="1" applyBorder="1" applyAlignment="1" applyProtection="1">
      <alignment horizontal="center" vertical="center"/>
      <protection locked="0"/>
    </xf>
    <xf numFmtId="0" fontId="32" fillId="0" borderId="312" xfId="0" applyFont="1" applyBorder="1" applyAlignment="1" applyProtection="1">
      <alignment horizontal="center" vertical="center"/>
      <protection locked="0"/>
    </xf>
    <xf numFmtId="0" fontId="32" fillId="0" borderId="316" xfId="0" applyFont="1" applyBorder="1" applyAlignment="1" applyProtection="1">
      <alignment horizontal="center" vertical="center"/>
      <protection locked="0"/>
    </xf>
    <xf numFmtId="0" fontId="44" fillId="16" borderId="187" xfId="0" applyFont="1" applyFill="1" applyBorder="1" applyAlignment="1" applyProtection="1">
      <alignment horizontal="center" vertical="center"/>
      <protection locked="0"/>
    </xf>
    <xf numFmtId="0" fontId="136" fillId="0" borderId="300" xfId="0" applyFont="1" applyBorder="1" applyAlignment="1" applyProtection="1">
      <alignment horizontal="center" vertical="center"/>
      <protection locked="0"/>
    </xf>
    <xf numFmtId="0" fontId="136" fillId="0" borderId="199" xfId="0" applyFont="1" applyBorder="1" applyAlignment="1" applyProtection="1">
      <alignment horizontal="center" vertical="center"/>
      <protection locked="0"/>
    </xf>
    <xf numFmtId="0" fontId="7" fillId="0" borderId="0" xfId="0" applyFont="1" applyAlignment="1" applyProtection="1">
      <alignment horizontal="center" vertical="center"/>
      <protection hidden="1"/>
    </xf>
    <xf numFmtId="0" fontId="141" fillId="0" borderId="315" xfId="0" applyFont="1" applyBorder="1" applyAlignment="1" applyProtection="1">
      <alignment horizontal="center" vertical="center"/>
      <protection locked="0"/>
    </xf>
    <xf numFmtId="0" fontId="141" fillId="0" borderId="311" xfId="0" applyFont="1" applyBorder="1" applyAlignment="1" applyProtection="1">
      <alignment horizontal="center" vertical="center"/>
      <protection locked="0"/>
    </xf>
    <xf numFmtId="0" fontId="141" fillId="0" borderId="312" xfId="0" applyFont="1" applyBorder="1" applyAlignment="1" applyProtection="1">
      <alignment horizontal="center" vertical="center"/>
      <protection locked="0"/>
    </xf>
    <xf numFmtId="0" fontId="1" fillId="0" borderId="0" xfId="0" applyFont="1" applyBorder="1" applyAlignment="1" applyProtection="1">
      <alignment horizontal="center" wrapText="1"/>
      <protection locked="0" hidden="1"/>
    </xf>
    <xf numFmtId="0" fontId="16" fillId="0" borderId="147" xfId="0" applyFont="1" applyFill="1" applyBorder="1" applyAlignment="1" applyProtection="1">
      <alignment horizontal="center" vertical="center" wrapText="1"/>
      <protection locked="0" hidden="1"/>
    </xf>
    <xf numFmtId="0" fontId="16" fillId="0" borderId="148" xfId="0" applyFont="1" applyFill="1" applyBorder="1" applyAlignment="1" applyProtection="1">
      <alignment horizontal="center" vertical="center" wrapText="1"/>
      <protection locked="0" hidden="1"/>
    </xf>
    <xf numFmtId="0" fontId="16" fillId="0" borderId="130" xfId="0" applyFont="1" applyFill="1" applyBorder="1" applyAlignment="1" applyProtection="1">
      <alignment horizontal="center" vertical="center" wrapText="1"/>
      <protection locked="0" hidden="1"/>
    </xf>
    <xf numFmtId="0" fontId="16" fillId="0" borderId="109" xfId="0" applyFont="1" applyFill="1" applyBorder="1" applyAlignment="1" applyProtection="1">
      <alignment horizontal="center" vertical="center"/>
      <protection locked="0" hidden="1"/>
    </xf>
    <xf numFmtId="0" fontId="59" fillId="0" borderId="82" xfId="0" applyFont="1" applyBorder="1" applyAlignment="1" applyProtection="1">
      <alignment horizontal="center" vertical="center" wrapText="1"/>
      <protection locked="0" hidden="1"/>
    </xf>
    <xf numFmtId="0" fontId="59" fillId="0" borderId="75" xfId="0" applyFont="1" applyBorder="1" applyAlignment="1" applyProtection="1">
      <alignment horizontal="center" vertical="center" wrapText="1"/>
      <protection locked="0" hidden="1"/>
    </xf>
    <xf numFmtId="0" fontId="59" fillId="0" borderId="71" xfId="0" applyFont="1" applyBorder="1" applyAlignment="1" applyProtection="1">
      <alignment horizontal="center" vertical="center" wrapText="1"/>
      <protection locked="0" hidden="1"/>
    </xf>
    <xf numFmtId="0" fontId="59" fillId="0" borderId="116" xfId="0" applyFont="1" applyBorder="1" applyAlignment="1" applyProtection="1">
      <alignment horizontal="center" vertical="center" wrapText="1"/>
      <protection locked="0" hidden="1"/>
    </xf>
    <xf numFmtId="0" fontId="16" fillId="16" borderId="37" xfId="0" applyFont="1" applyFill="1" applyBorder="1" applyAlignment="1" applyProtection="1">
      <alignment horizontal="center" vertical="center" wrapText="1"/>
      <protection locked="0" hidden="1"/>
    </xf>
    <xf numFmtId="0" fontId="16" fillId="16" borderId="38" xfId="0" applyFont="1" applyFill="1" applyBorder="1" applyAlignment="1" applyProtection="1">
      <alignment horizontal="center" vertical="center" wrapText="1"/>
      <protection locked="0" hidden="1"/>
    </xf>
    <xf numFmtId="0" fontId="16" fillId="16" borderId="287" xfId="0" applyFont="1" applyFill="1" applyBorder="1" applyAlignment="1" applyProtection="1">
      <alignment horizontal="center" vertical="center" wrapText="1"/>
      <protection locked="0" hidden="1"/>
    </xf>
    <xf numFmtId="0" fontId="16" fillId="16" borderId="54" xfId="0" applyFont="1" applyFill="1" applyBorder="1" applyAlignment="1" applyProtection="1">
      <alignment horizontal="center" vertical="center" wrapText="1"/>
      <protection locked="0" hidden="1"/>
    </xf>
    <xf numFmtId="0" fontId="16" fillId="16" borderId="0" xfId="0" applyFont="1" applyFill="1" applyBorder="1" applyAlignment="1" applyProtection="1">
      <alignment horizontal="center" vertical="center" wrapText="1"/>
      <protection locked="0" hidden="1"/>
    </xf>
    <xf numFmtId="0" fontId="16" fillId="16" borderId="291" xfId="0" applyFont="1" applyFill="1" applyBorder="1" applyAlignment="1" applyProtection="1">
      <alignment horizontal="center" vertical="center" wrapText="1"/>
      <protection locked="0" hidden="1"/>
    </xf>
    <xf numFmtId="0" fontId="16" fillId="16" borderId="49" xfId="0" applyFont="1" applyFill="1" applyBorder="1" applyAlignment="1" applyProtection="1">
      <alignment horizontal="center" vertical="center" wrapText="1"/>
      <protection locked="0" hidden="1"/>
    </xf>
    <xf numFmtId="0" fontId="16" fillId="16" borderId="3" xfId="0" applyFont="1" applyFill="1" applyBorder="1" applyAlignment="1" applyProtection="1">
      <alignment horizontal="center" vertical="center" wrapText="1"/>
      <protection locked="0" hidden="1"/>
    </xf>
    <xf numFmtId="0" fontId="16" fillId="16" borderId="319" xfId="0" applyFont="1" applyFill="1" applyBorder="1" applyAlignment="1" applyProtection="1">
      <alignment horizontal="center" vertical="center" wrapText="1"/>
      <protection locked="0" hidden="1"/>
    </xf>
    <xf numFmtId="0" fontId="29" fillId="9" borderId="288" xfId="0" applyFont="1" applyFill="1" applyBorder="1" applyAlignment="1" applyProtection="1">
      <alignment horizontal="center" vertical="center"/>
      <protection locked="0" hidden="1"/>
    </xf>
    <xf numFmtId="0" fontId="29" fillId="9" borderId="351" xfId="0" applyFont="1" applyFill="1" applyBorder="1" applyAlignment="1" applyProtection="1">
      <alignment horizontal="center" vertical="center"/>
      <protection locked="0" hidden="1"/>
    </xf>
    <xf numFmtId="0" fontId="29" fillId="9" borderId="289" xfId="0" applyFont="1" applyFill="1" applyBorder="1" applyAlignment="1" applyProtection="1">
      <alignment horizontal="center" vertical="center"/>
      <protection locked="0" hidden="1"/>
    </xf>
    <xf numFmtId="0" fontId="16" fillId="16" borderId="184" xfId="0" applyFont="1" applyFill="1" applyBorder="1" applyAlignment="1" applyProtection="1">
      <alignment horizontal="center" vertical="center"/>
      <protection locked="0" hidden="1"/>
    </xf>
    <xf numFmtId="0" fontId="16" fillId="16" borderId="148" xfId="0" applyFont="1" applyFill="1" applyBorder="1" applyAlignment="1" applyProtection="1">
      <alignment horizontal="center" vertical="center"/>
      <protection locked="0" hidden="1"/>
    </xf>
    <xf numFmtId="0" fontId="16" fillId="16" borderId="130" xfId="0" applyFont="1" applyFill="1" applyBorder="1" applyAlignment="1" applyProtection="1">
      <alignment horizontal="center" vertical="center"/>
      <protection locked="0" hidden="1"/>
    </xf>
    <xf numFmtId="0" fontId="60" fillId="0" borderId="86" xfId="0" applyFont="1" applyBorder="1" applyAlignment="1" applyProtection="1">
      <alignment horizontal="center"/>
      <protection locked="0" hidden="1"/>
    </xf>
    <xf numFmtId="0" fontId="60" fillId="0" borderId="87" xfId="0" applyFont="1" applyBorder="1" applyAlignment="1" applyProtection="1">
      <alignment horizontal="center"/>
      <protection locked="0" hidden="1"/>
    </xf>
    <xf numFmtId="0" fontId="60" fillId="0" borderId="134" xfId="0" applyFont="1" applyBorder="1" applyAlignment="1" applyProtection="1">
      <alignment horizontal="center"/>
      <protection locked="0" hidden="1"/>
    </xf>
    <xf numFmtId="0" fontId="60" fillId="0" borderId="54" xfId="0" applyFont="1" applyBorder="1" applyAlignment="1" applyProtection="1">
      <alignment horizontal="center"/>
      <protection locked="0" hidden="1"/>
    </xf>
    <xf numFmtId="0" fontId="60" fillId="0" borderId="0" xfId="0" applyFont="1" applyBorder="1" applyAlignment="1" applyProtection="1">
      <alignment horizontal="center"/>
      <protection locked="0" hidden="1"/>
    </xf>
    <xf numFmtId="0" fontId="60" fillId="0" borderId="55" xfId="0" applyFont="1" applyBorder="1" applyAlignment="1" applyProtection="1">
      <alignment horizontal="center"/>
      <protection locked="0" hidden="1"/>
    </xf>
    <xf numFmtId="0" fontId="33" fillId="0" borderId="54" xfId="0" applyFont="1" applyBorder="1" applyAlignment="1" applyProtection="1">
      <alignment horizontal="center"/>
      <protection locked="0" hidden="1"/>
    </xf>
    <xf numFmtId="0" fontId="33" fillId="0" borderId="0" xfId="0" applyFont="1" applyBorder="1" applyAlignment="1" applyProtection="1">
      <alignment horizontal="center"/>
      <protection locked="0" hidden="1"/>
    </xf>
    <xf numFmtId="0" fontId="33" fillId="0" borderId="55" xfId="0" applyFont="1" applyBorder="1" applyAlignment="1" applyProtection="1">
      <alignment horizontal="center"/>
      <protection locked="0" hidden="1"/>
    </xf>
    <xf numFmtId="0" fontId="33" fillId="0" borderId="49" xfId="0" applyFont="1" applyBorder="1" applyAlignment="1" applyProtection="1">
      <alignment horizontal="center"/>
      <protection locked="0" hidden="1"/>
    </xf>
    <xf numFmtId="0" fontId="33" fillId="0" borderId="3" xfId="0" applyFont="1" applyBorder="1" applyAlignment="1" applyProtection="1">
      <alignment horizontal="center"/>
      <protection locked="0" hidden="1"/>
    </xf>
    <xf numFmtId="0" fontId="33" fillId="0" borderId="100" xfId="0" applyFont="1" applyBorder="1" applyAlignment="1" applyProtection="1">
      <alignment horizontal="center"/>
      <protection locked="0" hidden="1"/>
    </xf>
    <xf numFmtId="0" fontId="16" fillId="20" borderId="339" xfId="0" applyFont="1" applyFill="1" applyBorder="1" applyAlignment="1" applyProtection="1">
      <alignment horizontal="center" vertical="center"/>
      <protection locked="0" hidden="1"/>
    </xf>
    <xf numFmtId="0" fontId="16" fillId="20" borderId="188" xfId="0" applyFont="1" applyFill="1" applyBorder="1" applyAlignment="1" applyProtection="1">
      <alignment horizontal="center" vertical="center"/>
      <protection locked="0" hidden="1"/>
    </xf>
    <xf numFmtId="0" fontId="16" fillId="20" borderId="355" xfId="0" applyFont="1" applyFill="1" applyBorder="1" applyAlignment="1" applyProtection="1">
      <alignment horizontal="center" vertical="center"/>
      <protection locked="0" hidden="1"/>
    </xf>
    <xf numFmtId="0" fontId="17" fillId="0" borderId="147" xfId="0" applyFont="1" applyFill="1" applyBorder="1" applyAlignment="1" applyProtection="1">
      <alignment horizontal="center" vertical="center" wrapText="1"/>
      <protection locked="0" hidden="1"/>
    </xf>
    <xf numFmtId="0" fontId="17" fillId="0" borderId="148" xfId="0" applyFont="1" applyFill="1" applyBorder="1" applyAlignment="1" applyProtection="1">
      <alignment horizontal="center" vertical="center" wrapText="1"/>
      <protection locked="0" hidden="1"/>
    </xf>
    <xf numFmtId="0" fontId="17" fillId="0" borderId="130" xfId="0" applyFont="1" applyFill="1" applyBorder="1" applyAlignment="1" applyProtection="1">
      <alignment horizontal="center" vertical="center" wrapText="1"/>
      <protection locked="0" hidden="1"/>
    </xf>
    <xf numFmtId="0" fontId="57" fillId="16" borderId="75" xfId="0" applyFont="1" applyFill="1" applyBorder="1" applyAlignment="1" applyProtection="1">
      <alignment horizontal="right" vertical="center"/>
      <protection locked="0" hidden="1"/>
    </xf>
    <xf numFmtId="0" fontId="57" fillId="16" borderId="71" xfId="0" applyFont="1" applyFill="1" applyBorder="1" applyAlignment="1" applyProtection="1">
      <alignment horizontal="right" vertical="center"/>
      <protection locked="0" hidden="1"/>
    </xf>
    <xf numFmtId="164" fontId="116" fillId="16" borderId="90" xfId="0" applyNumberFormat="1" applyFont="1" applyFill="1" applyBorder="1" applyAlignment="1" applyProtection="1">
      <alignment horizontal="center" vertical="center"/>
      <protection locked="0" hidden="1"/>
    </xf>
    <xf numFmtId="164" fontId="116" fillId="16" borderId="66" xfId="0" applyNumberFormat="1" applyFont="1" applyFill="1" applyBorder="1" applyAlignment="1" applyProtection="1">
      <alignment horizontal="center" vertical="center"/>
      <protection locked="0" hidden="1"/>
    </xf>
    <xf numFmtId="164" fontId="116" fillId="16" borderId="318" xfId="0" applyNumberFormat="1" applyFont="1" applyFill="1" applyBorder="1" applyAlignment="1" applyProtection="1">
      <alignment horizontal="center" vertical="center"/>
      <protection locked="0" hidden="1"/>
    </xf>
    <xf numFmtId="0" fontId="57" fillId="11" borderId="68" xfId="0" applyFont="1" applyFill="1" applyBorder="1" applyAlignment="1" applyProtection="1">
      <alignment horizontal="center" vertical="center"/>
      <protection locked="0" hidden="1"/>
    </xf>
    <xf numFmtId="0" fontId="57" fillId="11" borderId="66" xfId="0" applyFont="1" applyFill="1" applyBorder="1" applyAlignment="1" applyProtection="1">
      <alignment horizontal="center" vertical="center"/>
      <protection locked="0" hidden="1"/>
    </xf>
    <xf numFmtId="0" fontId="57" fillId="11" borderId="318" xfId="0" applyFont="1" applyFill="1" applyBorder="1" applyAlignment="1" applyProtection="1">
      <alignment horizontal="center" vertical="center"/>
      <protection locked="0" hidden="1"/>
    </xf>
    <xf numFmtId="164" fontId="56" fillId="16" borderId="90" xfId="0" applyNumberFormat="1" applyFont="1" applyFill="1" applyBorder="1" applyAlignment="1" applyProtection="1">
      <alignment horizontal="center"/>
      <protection locked="0" hidden="1"/>
    </xf>
    <xf numFmtId="164" fontId="56" fillId="16" borderId="66" xfId="0" applyNumberFormat="1" applyFont="1" applyFill="1" applyBorder="1" applyAlignment="1" applyProtection="1">
      <alignment horizontal="center"/>
      <protection locked="0" hidden="1"/>
    </xf>
    <xf numFmtId="164" fontId="56" fillId="16" borderId="318" xfId="0" applyNumberFormat="1" applyFont="1" applyFill="1" applyBorder="1" applyAlignment="1" applyProtection="1">
      <alignment horizontal="center"/>
      <protection locked="0" hidden="1"/>
    </xf>
    <xf numFmtId="0" fontId="69" fillId="15" borderId="37" xfId="0" applyFont="1" applyFill="1" applyBorder="1" applyAlignment="1" applyProtection="1">
      <alignment horizontal="center" vertical="center"/>
      <protection locked="0" hidden="1"/>
    </xf>
    <xf numFmtId="0" fontId="176" fillId="0" borderId="38" xfId="0" applyFont="1" applyBorder="1" applyProtection="1">
      <protection locked="0" hidden="1"/>
    </xf>
    <xf numFmtId="0" fontId="176" fillId="0" borderId="39" xfId="0" applyFont="1" applyBorder="1" applyProtection="1">
      <protection locked="0" hidden="1"/>
    </xf>
    <xf numFmtId="0" fontId="53" fillId="0" borderId="74" xfId="0" applyFont="1" applyFill="1" applyBorder="1" applyAlignment="1" applyProtection="1">
      <alignment horizontal="right" vertical="center"/>
      <protection locked="0" hidden="1"/>
    </xf>
    <xf numFmtId="0" fontId="53" fillId="0" borderId="78" xfId="0" applyFont="1" applyFill="1" applyBorder="1" applyAlignment="1" applyProtection="1">
      <alignment horizontal="right" vertical="center"/>
      <protection locked="0" hidden="1"/>
    </xf>
    <xf numFmtId="0" fontId="118" fillId="0" borderId="103" xfId="0" applyFont="1" applyFill="1" applyBorder="1" applyAlignment="1" applyProtection="1">
      <alignment horizontal="center" vertical="center"/>
      <protection locked="0" hidden="1"/>
    </xf>
    <xf numFmtId="0" fontId="118" fillId="0" borderId="62" xfId="0" applyFont="1" applyFill="1" applyBorder="1" applyAlignment="1" applyProtection="1">
      <alignment horizontal="center" vertical="center"/>
      <protection locked="0" hidden="1"/>
    </xf>
    <xf numFmtId="0" fontId="42" fillId="0" borderId="274" xfId="0" applyFont="1" applyFill="1" applyBorder="1" applyAlignment="1" applyProtection="1">
      <alignment horizontal="center" vertical="center"/>
      <protection locked="0" hidden="1"/>
    </xf>
    <xf numFmtId="0" fontId="42" fillId="0" borderId="334" xfId="0" applyFont="1" applyFill="1" applyBorder="1" applyAlignment="1" applyProtection="1">
      <alignment horizontal="center" vertical="center"/>
      <protection locked="0" hidden="1"/>
    </xf>
    <xf numFmtId="0" fontId="16" fillId="9" borderId="114" xfId="0" applyFont="1" applyFill="1" applyBorder="1" applyAlignment="1" applyProtection="1">
      <alignment horizontal="center" vertical="center"/>
      <protection locked="0" hidden="1"/>
    </xf>
    <xf numFmtId="0" fontId="16" fillId="9" borderId="109" xfId="0" applyFont="1" applyFill="1" applyBorder="1" applyAlignment="1" applyProtection="1">
      <alignment horizontal="center" vertical="center"/>
      <protection locked="0" hidden="1"/>
    </xf>
    <xf numFmtId="0" fontId="29" fillId="9" borderId="158" xfId="0" applyFont="1" applyFill="1" applyBorder="1" applyAlignment="1" applyProtection="1">
      <alignment horizontal="center" vertical="center" wrapText="1"/>
      <protection locked="0" hidden="1"/>
    </xf>
    <xf numFmtId="0" fontId="29" fillId="9" borderId="297" xfId="0" applyFont="1" applyFill="1" applyBorder="1" applyAlignment="1" applyProtection="1">
      <alignment horizontal="center" vertical="center" wrapText="1"/>
      <protection locked="0" hidden="1"/>
    </xf>
    <xf numFmtId="0" fontId="29" fillId="9" borderId="285" xfId="0" applyFont="1" applyFill="1" applyBorder="1" applyAlignment="1" applyProtection="1">
      <alignment horizontal="center" vertical="center" wrapText="1"/>
      <protection locked="0" hidden="1"/>
    </xf>
    <xf numFmtId="0" fontId="29" fillId="9" borderId="286" xfId="0" applyFont="1" applyFill="1" applyBorder="1" applyAlignment="1" applyProtection="1">
      <alignment horizontal="center" vertical="center" wrapText="1"/>
      <protection locked="0" hidden="1"/>
    </xf>
    <xf numFmtId="0" fontId="29" fillId="9" borderId="227" xfId="0" applyFont="1" applyFill="1" applyBorder="1" applyAlignment="1" applyProtection="1">
      <alignment horizontal="center" vertical="center" wrapText="1"/>
      <protection locked="0" hidden="1"/>
    </xf>
    <xf numFmtId="0" fontId="29" fillId="9" borderId="233" xfId="0" applyFont="1" applyFill="1" applyBorder="1" applyAlignment="1" applyProtection="1">
      <alignment horizontal="center" vertical="center" wrapText="1"/>
      <protection locked="0" hidden="1"/>
    </xf>
    <xf numFmtId="0" fontId="17" fillId="0" borderId="76" xfId="0" applyFont="1" applyFill="1" applyBorder="1" applyAlignment="1" applyProtection="1">
      <alignment horizontal="right" vertical="center"/>
      <protection locked="0" hidden="1"/>
    </xf>
    <xf numFmtId="0" fontId="17" fillId="0" borderId="97" xfId="0" applyFont="1" applyFill="1" applyBorder="1" applyAlignment="1" applyProtection="1">
      <alignment horizontal="right" vertical="center"/>
      <protection locked="0" hidden="1"/>
    </xf>
    <xf numFmtId="0" fontId="16" fillId="0" borderId="111" xfId="0" applyFont="1" applyFill="1" applyBorder="1" applyAlignment="1" applyProtection="1">
      <alignment horizontal="center" vertical="center"/>
      <protection locked="0" hidden="1"/>
    </xf>
    <xf numFmtId="0" fontId="16" fillId="0" borderId="113" xfId="0" applyFont="1" applyFill="1" applyBorder="1" applyAlignment="1" applyProtection="1">
      <alignment horizontal="center" vertical="center"/>
      <protection locked="0" hidden="1"/>
    </xf>
    <xf numFmtId="2" fontId="16" fillId="0" borderId="275" xfId="0" applyNumberFormat="1" applyFont="1" applyFill="1" applyBorder="1" applyAlignment="1" applyProtection="1">
      <alignment horizontal="center" vertical="center"/>
      <protection locked="0" hidden="1"/>
    </xf>
    <xf numFmtId="2" fontId="16" fillId="0" borderId="338" xfId="0" applyNumberFormat="1" applyFont="1" applyFill="1" applyBorder="1" applyAlignment="1" applyProtection="1">
      <alignment horizontal="center" vertical="center"/>
      <protection locked="0" hidden="1"/>
    </xf>
    <xf numFmtId="0" fontId="55" fillId="16" borderId="85" xfId="0" applyFont="1" applyFill="1" applyBorder="1" applyAlignment="1" applyProtection="1">
      <alignment horizontal="right" vertical="center"/>
      <protection locked="0" hidden="1"/>
    </xf>
    <xf numFmtId="0" fontId="55" fillId="16" borderId="96" xfId="0" applyFont="1" applyFill="1" applyBorder="1" applyAlignment="1" applyProtection="1">
      <alignment horizontal="right" vertical="center"/>
      <protection locked="0" hidden="1"/>
    </xf>
    <xf numFmtId="0" fontId="126" fillId="16" borderId="96" xfId="0" applyNumberFormat="1" applyFont="1" applyFill="1" applyBorder="1" applyAlignment="1" applyProtection="1">
      <alignment horizontal="center" vertical="center"/>
      <protection locked="0" hidden="1"/>
    </xf>
    <xf numFmtId="0" fontId="126" fillId="16" borderId="279" xfId="0" applyNumberFormat="1" applyFont="1" applyFill="1" applyBorder="1" applyAlignment="1" applyProtection="1">
      <alignment horizontal="center" vertical="center"/>
      <protection locked="0" hidden="1"/>
    </xf>
    <xf numFmtId="0" fontId="17" fillId="15" borderId="103" xfId="0" applyFont="1" applyFill="1" applyBorder="1" applyAlignment="1" applyProtection="1">
      <alignment horizontal="center" vertical="center" wrapText="1"/>
      <protection locked="0" hidden="1"/>
    </xf>
    <xf numFmtId="0" fontId="17" fillId="15" borderId="269" xfId="0" applyFont="1" applyFill="1" applyBorder="1" applyAlignment="1" applyProtection="1">
      <alignment horizontal="center" vertical="center" wrapText="1"/>
      <protection locked="0" hidden="1"/>
    </xf>
    <xf numFmtId="0" fontId="120" fillId="15" borderId="274" xfId="0" applyFont="1" applyFill="1" applyBorder="1" applyAlignment="1" applyProtection="1">
      <alignment horizontal="center" vertical="center" wrapText="1"/>
      <protection locked="0" hidden="1"/>
    </xf>
    <xf numFmtId="0" fontId="120" fillId="15" borderId="269" xfId="0" applyFont="1" applyFill="1" applyBorder="1" applyAlignment="1" applyProtection="1">
      <alignment horizontal="center" vertical="center" wrapText="1"/>
      <protection locked="0" hidden="1"/>
    </xf>
    <xf numFmtId="0" fontId="120" fillId="15" borderId="74" xfId="0" applyFont="1" applyFill="1" applyBorder="1" applyAlignment="1" applyProtection="1">
      <alignment horizontal="center" vertical="center" wrapText="1"/>
      <protection locked="0" hidden="1"/>
    </xf>
    <xf numFmtId="0" fontId="120" fillId="15" borderId="103" xfId="0" applyFont="1" applyFill="1" applyBorder="1" applyAlignment="1" applyProtection="1">
      <alignment horizontal="center" vertical="center" wrapText="1"/>
      <protection locked="0" hidden="1"/>
    </xf>
    <xf numFmtId="0" fontId="29" fillId="15" borderId="131" xfId="0" applyFont="1" applyFill="1" applyBorder="1" applyAlignment="1" applyProtection="1">
      <alignment horizontal="center" vertical="center"/>
      <protection locked="0" hidden="1"/>
    </xf>
    <xf numFmtId="0" fontId="29" fillId="15" borderId="87" xfId="0" applyFont="1" applyFill="1" applyBorder="1" applyAlignment="1" applyProtection="1">
      <alignment horizontal="center" vertical="center"/>
      <protection locked="0" hidden="1"/>
    </xf>
    <xf numFmtId="0" fontId="29" fillId="15" borderId="88" xfId="0" applyFont="1" applyFill="1" applyBorder="1" applyAlignment="1" applyProtection="1">
      <alignment horizontal="center" vertical="center"/>
      <protection locked="0" hidden="1"/>
    </xf>
    <xf numFmtId="1" fontId="29" fillId="15" borderId="111" xfId="0" applyNumberFormat="1" applyFont="1" applyFill="1" applyBorder="1" applyAlignment="1" applyProtection="1">
      <alignment horizontal="center" vertical="center"/>
      <protection locked="0" hidden="1"/>
    </xf>
    <xf numFmtId="1" fontId="29" fillId="15" borderId="270" xfId="0" applyNumberFormat="1" applyFont="1" applyFill="1" applyBorder="1" applyAlignment="1" applyProtection="1">
      <alignment horizontal="center" vertical="center"/>
      <protection locked="0" hidden="1"/>
    </xf>
    <xf numFmtId="2" fontId="120" fillId="15" borderId="275" xfId="0" applyNumberFormat="1" applyFont="1" applyFill="1" applyBorder="1" applyAlignment="1" applyProtection="1">
      <alignment horizontal="center" vertical="center"/>
      <protection locked="0" hidden="1"/>
    </xf>
    <xf numFmtId="2" fontId="120" fillId="15" borderId="270" xfId="0" applyNumberFormat="1" applyFont="1" applyFill="1" applyBorder="1" applyAlignment="1" applyProtection="1">
      <alignment horizontal="center" vertical="center"/>
      <protection locked="0" hidden="1"/>
    </xf>
    <xf numFmtId="0" fontId="11" fillId="15" borderId="275" xfId="0" applyFont="1" applyFill="1" applyBorder="1" applyAlignment="1" applyProtection="1">
      <alignment horizontal="center" vertical="center"/>
      <protection locked="0" hidden="1"/>
    </xf>
    <xf numFmtId="0" fontId="11" fillId="15" borderId="76" xfId="0" applyFont="1" applyFill="1" applyBorder="1" applyAlignment="1" applyProtection="1">
      <alignment horizontal="center" vertical="center"/>
      <protection locked="0" hidden="1"/>
    </xf>
    <xf numFmtId="0" fontId="101" fillId="15" borderId="111" xfId="0" applyFont="1" applyFill="1" applyBorder="1" applyAlignment="1" applyProtection="1">
      <alignment horizontal="center" vertical="center" wrapText="1"/>
      <protection locked="0" hidden="1"/>
    </xf>
    <xf numFmtId="0" fontId="101" fillId="15" borderId="76" xfId="0" applyFont="1" applyFill="1" applyBorder="1" applyAlignment="1" applyProtection="1">
      <alignment horizontal="center" vertical="center" wrapText="1"/>
      <protection locked="0" hidden="1"/>
    </xf>
    <xf numFmtId="0" fontId="17" fillId="0" borderId="83" xfId="0" applyFont="1" applyFill="1" applyBorder="1" applyAlignment="1" applyProtection="1">
      <alignment horizontal="center" vertical="center"/>
      <protection locked="0" hidden="1"/>
    </xf>
    <xf numFmtId="0" fontId="17" fillId="0" borderId="84" xfId="0" applyFont="1" applyFill="1" applyBorder="1" applyAlignment="1" applyProtection="1">
      <alignment horizontal="center" vertical="center"/>
      <protection locked="0" hidden="1"/>
    </xf>
    <xf numFmtId="0" fontId="17" fillId="0" borderId="82" xfId="0" applyFont="1" applyFill="1" applyBorder="1" applyAlignment="1" applyProtection="1">
      <alignment horizontal="center" vertical="center"/>
      <protection locked="0" hidden="1"/>
    </xf>
    <xf numFmtId="0" fontId="17" fillId="0" borderId="90" xfId="0" applyFont="1" applyFill="1" applyBorder="1" applyAlignment="1" applyProtection="1">
      <alignment horizontal="center" vertical="center"/>
      <protection locked="0" hidden="1"/>
    </xf>
    <xf numFmtId="0" fontId="17" fillId="0" borderId="68" xfId="0" applyFont="1" applyFill="1" applyBorder="1" applyAlignment="1" applyProtection="1">
      <alignment horizontal="center" vertical="center"/>
      <protection locked="0" hidden="1"/>
    </xf>
    <xf numFmtId="0" fontId="17" fillId="0" borderId="318" xfId="0" applyFont="1" applyFill="1" applyBorder="1" applyAlignment="1" applyProtection="1">
      <alignment horizontal="center" vertical="center"/>
      <protection locked="0" hidden="1"/>
    </xf>
    <xf numFmtId="0" fontId="17" fillId="0" borderId="68" xfId="0" quotePrefix="1" applyFont="1" applyFill="1" applyBorder="1" applyAlignment="1" applyProtection="1">
      <alignment horizontal="center" vertical="center"/>
      <protection locked="0" hidden="1"/>
    </xf>
    <xf numFmtId="0" fontId="69" fillId="15" borderId="37" xfId="0" applyFont="1" applyFill="1" applyBorder="1" applyAlignment="1" applyProtection="1">
      <alignment horizontal="center" vertical="center" wrapText="1"/>
      <protection locked="0" hidden="1"/>
    </xf>
    <xf numFmtId="0" fontId="69" fillId="15" borderId="38" xfId="0" applyFont="1" applyFill="1" applyBorder="1" applyAlignment="1" applyProtection="1">
      <alignment horizontal="center" vertical="center" wrapText="1"/>
      <protection locked="0" hidden="1"/>
    </xf>
    <xf numFmtId="0" fontId="69" fillId="15" borderId="73" xfId="0" applyFont="1" applyFill="1" applyBorder="1" applyAlignment="1" applyProtection="1">
      <alignment horizontal="center" vertical="center" wrapText="1"/>
      <protection locked="0" hidden="1"/>
    </xf>
    <xf numFmtId="0" fontId="69" fillId="15" borderId="49" xfId="0" applyFont="1" applyFill="1" applyBorder="1" applyAlignment="1" applyProtection="1">
      <alignment horizontal="center" vertical="center" wrapText="1"/>
      <protection locked="0" hidden="1"/>
    </xf>
    <xf numFmtId="0" fontId="69" fillId="15" borderId="3" xfId="0" applyFont="1" applyFill="1" applyBorder="1" applyAlignment="1" applyProtection="1">
      <alignment horizontal="center" vertical="center" wrapText="1"/>
      <protection locked="0" hidden="1"/>
    </xf>
    <xf numFmtId="0" fontId="69" fillId="15" borderId="72" xfId="0" applyFont="1" applyFill="1" applyBorder="1" applyAlignment="1" applyProtection="1">
      <alignment horizontal="center" vertical="center" wrapText="1"/>
      <protection locked="0" hidden="1"/>
    </xf>
    <xf numFmtId="0" fontId="29" fillId="15" borderId="103" xfId="0" applyFont="1" applyFill="1" applyBorder="1" applyAlignment="1" applyProtection="1">
      <alignment horizontal="center" vertical="center" wrapText="1"/>
      <protection locked="0" hidden="1"/>
    </xf>
    <xf numFmtId="0" fontId="29" fillId="15" borderId="62" xfId="0" applyFont="1" applyFill="1" applyBorder="1" applyAlignment="1" applyProtection="1">
      <alignment horizontal="center" vertical="center" wrapText="1"/>
      <protection locked="0" hidden="1"/>
    </xf>
    <xf numFmtId="0" fontId="29" fillId="15" borderId="74" xfId="0" applyFont="1" applyFill="1" applyBorder="1" applyAlignment="1" applyProtection="1">
      <alignment horizontal="center" vertical="center" wrapText="1"/>
      <protection locked="0" hidden="1"/>
    </xf>
    <xf numFmtId="0" fontId="16" fillId="0" borderId="68" xfId="0" applyFont="1" applyFill="1" applyBorder="1" applyAlignment="1" applyProtection="1">
      <alignment horizontal="center" vertical="center"/>
      <protection locked="0" hidden="1"/>
    </xf>
    <xf numFmtId="0" fontId="16" fillId="0" borderId="66" xfId="0" applyFont="1" applyFill="1" applyBorder="1" applyAlignment="1" applyProtection="1">
      <alignment horizontal="center" vertical="center"/>
      <protection locked="0" hidden="1"/>
    </xf>
    <xf numFmtId="0" fontId="16" fillId="0" borderId="69" xfId="0" applyFont="1" applyFill="1" applyBorder="1" applyAlignment="1" applyProtection="1">
      <alignment horizontal="center" vertical="center"/>
      <protection locked="0" hidden="1"/>
    </xf>
    <xf numFmtId="0" fontId="125" fillId="0" borderId="66" xfId="0" applyFont="1" applyFill="1" applyBorder="1" applyAlignment="1" applyProtection="1">
      <alignment horizontal="center" vertical="center"/>
      <protection locked="0" hidden="1"/>
    </xf>
    <xf numFmtId="0" fontId="125" fillId="0" borderId="318" xfId="0" applyFont="1" applyFill="1" applyBorder="1" applyAlignment="1" applyProtection="1">
      <alignment horizontal="center" vertical="center"/>
      <protection locked="0" hidden="1"/>
    </xf>
    <xf numFmtId="0" fontId="125" fillId="0" borderId="90" xfId="0" applyFont="1" applyFill="1" applyBorder="1" applyAlignment="1" applyProtection="1">
      <alignment horizontal="center" vertical="center"/>
      <protection locked="0" hidden="1"/>
    </xf>
    <xf numFmtId="0" fontId="16" fillId="0" borderId="79" xfId="0" applyFont="1" applyFill="1" applyBorder="1" applyAlignment="1" applyProtection="1">
      <alignment horizontal="center" vertical="center"/>
      <protection locked="0" hidden="1"/>
    </xf>
    <xf numFmtId="0" fontId="16" fillId="0" borderId="352" xfId="0" applyFont="1" applyFill="1" applyBorder="1" applyAlignment="1" applyProtection="1">
      <alignment horizontal="center" vertical="center"/>
      <protection locked="0" hidden="1"/>
    </xf>
    <xf numFmtId="164" fontId="125" fillId="0" borderId="87" xfId="0" applyNumberFormat="1" applyFont="1" applyFill="1" applyBorder="1" applyAlignment="1" applyProtection="1">
      <alignment horizontal="center" vertical="center"/>
      <protection locked="0" hidden="1"/>
    </xf>
    <xf numFmtId="164" fontId="125" fillId="0" borderId="134" xfId="0" applyNumberFormat="1" applyFont="1" applyFill="1" applyBorder="1" applyAlignment="1" applyProtection="1">
      <alignment horizontal="center" vertical="center"/>
      <protection locked="0" hidden="1"/>
    </xf>
    <xf numFmtId="0" fontId="91" fillId="9" borderId="37" xfId="0" applyFont="1" applyFill="1" applyBorder="1" applyAlignment="1" applyProtection="1">
      <alignment horizontal="center" vertical="center"/>
      <protection locked="0" hidden="1"/>
    </xf>
    <xf numFmtId="0" fontId="91" fillId="9" borderId="38" xfId="0" applyFont="1" applyFill="1" applyBorder="1" applyAlignment="1" applyProtection="1">
      <alignment horizontal="center" vertical="center"/>
      <protection locked="0" hidden="1"/>
    </xf>
    <xf numFmtId="0" fontId="91" fillId="9" borderId="83" xfId="0" applyFont="1" applyFill="1" applyBorder="1" applyAlignment="1" applyProtection="1">
      <alignment horizontal="center" vertical="center"/>
      <protection locked="0" hidden="1"/>
    </xf>
    <xf numFmtId="0" fontId="91" fillId="9" borderId="84" xfId="0" applyFont="1" applyFill="1" applyBorder="1" applyAlignment="1" applyProtection="1">
      <alignment horizontal="center" vertical="center"/>
      <protection locked="0" hidden="1"/>
    </xf>
    <xf numFmtId="0" fontId="16" fillId="9" borderId="276" xfId="0" applyFont="1" applyFill="1" applyBorder="1" applyAlignment="1" applyProtection="1">
      <alignment horizontal="center" vertical="center" textRotation="90" wrapText="1"/>
      <protection locked="0" hidden="1"/>
    </xf>
    <xf numFmtId="0" fontId="16" fillId="9" borderId="278" xfId="0" applyFont="1" applyFill="1" applyBorder="1" applyAlignment="1" applyProtection="1">
      <alignment horizontal="center" vertical="center" textRotation="90" wrapText="1"/>
      <protection locked="0" hidden="1"/>
    </xf>
    <xf numFmtId="0" fontId="16" fillId="9" borderId="226" xfId="0" applyFont="1" applyFill="1" applyBorder="1" applyAlignment="1" applyProtection="1">
      <alignment horizontal="center" vertical="center" textRotation="90" wrapText="1"/>
      <protection locked="0" hidden="1"/>
    </xf>
    <xf numFmtId="0" fontId="16" fillId="9" borderId="96" xfId="0" applyFont="1" applyFill="1" applyBorder="1" applyAlignment="1" applyProtection="1">
      <alignment horizontal="center" vertical="center" textRotation="90" wrapText="1"/>
      <protection locked="0" hidden="1"/>
    </xf>
    <xf numFmtId="0" fontId="186" fillId="9" borderId="277" xfId="0" applyFont="1" applyFill="1" applyBorder="1" applyAlignment="1" applyProtection="1">
      <alignment horizontal="center" vertical="center" textRotation="90" wrapText="1"/>
      <protection locked="0" hidden="1"/>
    </xf>
    <xf numFmtId="0" fontId="186" fillId="9" borderId="279" xfId="0" applyFont="1" applyFill="1" applyBorder="1" applyAlignment="1" applyProtection="1">
      <alignment horizontal="center" vertical="center" textRotation="90" wrapText="1"/>
      <protection locked="0" hidden="1"/>
    </xf>
    <xf numFmtId="0" fontId="16" fillId="9" borderId="37" xfId="0" applyFont="1" applyFill="1" applyBorder="1" applyAlignment="1" applyProtection="1">
      <alignment horizontal="center" vertical="center" wrapText="1"/>
      <protection locked="0" hidden="1"/>
    </xf>
    <xf numFmtId="0" fontId="16" fillId="9" borderId="38" xfId="0" applyFont="1" applyFill="1" applyBorder="1" applyAlignment="1" applyProtection="1">
      <alignment horizontal="center" vertical="center" wrapText="1"/>
      <protection locked="0" hidden="1"/>
    </xf>
    <xf numFmtId="0" fontId="168" fillId="9" borderId="277" xfId="0" applyFont="1" applyFill="1" applyBorder="1" applyAlignment="1" applyProtection="1">
      <alignment horizontal="center" vertical="center" textRotation="90" wrapText="1"/>
      <protection locked="0" hidden="1"/>
    </xf>
    <xf numFmtId="0" fontId="168" fillId="9" borderId="330" xfId="0" applyFont="1" applyFill="1" applyBorder="1" applyAlignment="1" applyProtection="1">
      <alignment horizontal="center" vertical="center" textRotation="90" wrapText="1"/>
      <protection locked="0" hidden="1"/>
    </xf>
    <xf numFmtId="0" fontId="6" fillId="9" borderId="38" xfId="0" applyFont="1" applyFill="1" applyBorder="1" applyAlignment="1" applyProtection="1">
      <alignment horizontal="center" vertical="center" wrapText="1"/>
      <protection locked="0" hidden="1"/>
    </xf>
    <xf numFmtId="0" fontId="6" fillId="9" borderId="39" xfId="0" applyFont="1" applyFill="1" applyBorder="1" applyAlignment="1" applyProtection="1">
      <alignment horizontal="center" vertical="center" wrapText="1"/>
      <protection locked="0" hidden="1"/>
    </xf>
    <xf numFmtId="0" fontId="118" fillId="9" borderId="56" xfId="0" applyFont="1" applyFill="1" applyBorder="1" applyAlignment="1" applyProtection="1">
      <alignment horizontal="center" vertical="center" textRotation="90" wrapText="1"/>
      <protection locked="0" hidden="1"/>
    </xf>
    <xf numFmtId="0" fontId="118" fillId="9" borderId="149" xfId="0" applyFont="1" applyFill="1" applyBorder="1" applyAlignment="1" applyProtection="1">
      <alignment horizontal="center" vertical="center" textRotation="90" wrapText="1"/>
      <protection locked="0" hidden="1"/>
    </xf>
    <xf numFmtId="0" fontId="17" fillId="9" borderId="39" xfId="0" applyFont="1" applyFill="1" applyBorder="1" applyAlignment="1" applyProtection="1">
      <alignment horizontal="center" vertical="center" textRotation="90" wrapText="1"/>
      <protection locked="0" hidden="1"/>
    </xf>
    <xf numFmtId="0" fontId="17" fillId="9" borderId="55" xfId="0" applyFont="1" applyFill="1" applyBorder="1" applyAlignment="1" applyProtection="1">
      <alignment horizontal="center" vertical="center" textRotation="90" wrapText="1"/>
      <protection locked="0" hidden="1"/>
    </xf>
    <xf numFmtId="0" fontId="17" fillId="9" borderId="100" xfId="0" applyFont="1" applyFill="1" applyBorder="1" applyAlignment="1" applyProtection="1">
      <alignment horizontal="center" vertical="center" textRotation="90" wrapText="1"/>
      <protection locked="0" hidden="1"/>
    </xf>
    <xf numFmtId="0" fontId="120" fillId="15" borderId="79" xfId="0" applyFont="1" applyFill="1" applyBorder="1" applyAlignment="1" applyProtection="1">
      <alignment horizontal="center" vertical="center"/>
      <protection locked="0" hidden="1"/>
    </xf>
    <xf numFmtId="0" fontId="171" fillId="0" borderId="113" xfId="0" applyFont="1" applyBorder="1" applyProtection="1">
      <protection locked="0" hidden="1"/>
    </xf>
    <xf numFmtId="0" fontId="3" fillId="16" borderId="0" xfId="0" applyFont="1" applyFill="1" applyBorder="1" applyAlignment="1" applyProtection="1">
      <alignment horizontal="center" vertical="center" wrapText="1"/>
      <protection locked="0" hidden="1"/>
    </xf>
    <xf numFmtId="0" fontId="11" fillId="24" borderId="0" xfId="0" applyFont="1" applyFill="1" applyAlignment="1" applyProtection="1">
      <alignment horizontal="center" vertical="center" wrapText="1"/>
      <protection hidden="1"/>
    </xf>
    <xf numFmtId="0" fontId="143" fillId="16" borderId="0" xfId="0" applyFont="1" applyFill="1" applyBorder="1" applyAlignment="1" applyProtection="1">
      <alignment horizontal="center" vertical="center" textRotation="90" wrapText="1"/>
      <protection locked="0" hidden="1"/>
    </xf>
    <xf numFmtId="0" fontId="0" fillId="0" borderId="55" xfId="0" applyBorder="1" applyProtection="1">
      <protection locked="0" hidden="1"/>
    </xf>
    <xf numFmtId="0" fontId="38" fillId="0" borderId="0" xfId="0" applyFont="1" applyFill="1" applyBorder="1" applyAlignment="1" applyProtection="1">
      <alignment horizontal="center" vertical="center" wrapText="1"/>
      <protection locked="0" hidden="1"/>
    </xf>
    <xf numFmtId="0" fontId="0" fillId="0" borderId="0" xfId="0" applyAlignment="1" applyProtection="1">
      <alignment horizontal="center"/>
      <protection locked="0" hidden="1"/>
    </xf>
    <xf numFmtId="0" fontId="185" fillId="20" borderId="37" xfId="0" applyFont="1" applyFill="1" applyBorder="1" applyAlignment="1" applyProtection="1">
      <alignment horizontal="center" vertical="center" wrapText="1"/>
      <protection locked="0" hidden="1"/>
    </xf>
    <xf numFmtId="0" fontId="185" fillId="20" borderId="49" xfId="0" applyFont="1" applyFill="1" applyBorder="1" applyAlignment="1" applyProtection="1">
      <alignment horizontal="center" vertical="center" wrapText="1"/>
      <protection locked="0" hidden="1"/>
    </xf>
    <xf numFmtId="0" fontId="163" fillId="20" borderId="38" xfId="0" applyFont="1" applyFill="1" applyBorder="1" applyAlignment="1" applyProtection="1">
      <alignment horizontal="center" vertical="center" wrapText="1"/>
      <protection locked="0" hidden="1"/>
    </xf>
    <xf numFmtId="0" fontId="164" fillId="20" borderId="38" xfId="0" applyFont="1" applyFill="1" applyBorder="1" applyAlignment="1" applyProtection="1">
      <alignment horizontal="center" vertical="center"/>
      <protection locked="0" hidden="1"/>
    </xf>
    <xf numFmtId="0" fontId="164" fillId="20" borderId="39" xfId="0" applyFont="1" applyFill="1" applyBorder="1" applyAlignment="1" applyProtection="1">
      <alignment horizontal="center" vertical="center"/>
      <protection locked="0" hidden="1"/>
    </xf>
    <xf numFmtId="0" fontId="91" fillId="20" borderId="3" xfId="0" applyFont="1" applyFill="1" applyBorder="1" applyAlignment="1" applyProtection="1">
      <alignment horizontal="center" vertical="center" wrapText="1"/>
      <protection locked="0" hidden="1"/>
    </xf>
    <xf numFmtId="0" fontId="91" fillId="20" borderId="100" xfId="0" applyFont="1" applyFill="1" applyBorder="1" applyAlignment="1" applyProtection="1">
      <alignment horizontal="center" vertical="center" wrapText="1"/>
      <protection locked="0" hidden="1"/>
    </xf>
    <xf numFmtId="0" fontId="41" fillId="0" borderId="56" xfId="0" applyFont="1" applyFill="1" applyBorder="1" applyAlignment="1" applyProtection="1">
      <alignment horizontal="center" wrapText="1"/>
      <protection locked="0" hidden="1"/>
    </xf>
    <xf numFmtId="0" fontId="41" fillId="0" borderId="57" xfId="0" applyFont="1" applyFill="1" applyBorder="1" applyAlignment="1" applyProtection="1">
      <alignment horizontal="center" wrapText="1"/>
      <protection locked="0" hidden="1"/>
    </xf>
    <xf numFmtId="0" fontId="142" fillId="0" borderId="54" xfId="0" applyFont="1" applyFill="1" applyBorder="1" applyAlignment="1" applyProtection="1">
      <alignment horizontal="center" vertical="center" wrapText="1"/>
      <protection locked="0" hidden="1"/>
    </xf>
    <xf numFmtId="0" fontId="142" fillId="0" borderId="0" xfId="0" applyFont="1" applyFill="1" applyBorder="1" applyAlignment="1" applyProtection="1">
      <alignment horizontal="center" vertical="center" wrapText="1"/>
      <protection locked="0" hidden="1"/>
    </xf>
    <xf numFmtId="0" fontId="142" fillId="0" borderId="55" xfId="0" applyFont="1" applyFill="1" applyBorder="1" applyAlignment="1" applyProtection="1">
      <alignment horizontal="center" vertical="center" wrapText="1"/>
      <protection locked="0" hidden="1"/>
    </xf>
    <xf numFmtId="0" fontId="142" fillId="0" borderId="49" xfId="0" applyFont="1" applyFill="1" applyBorder="1" applyAlignment="1" applyProtection="1">
      <alignment horizontal="center" vertical="center" wrapText="1"/>
      <protection locked="0" hidden="1"/>
    </xf>
    <xf numFmtId="0" fontId="142" fillId="0" borderId="3" xfId="0" applyFont="1" applyFill="1" applyBorder="1" applyAlignment="1" applyProtection="1">
      <alignment horizontal="center" vertical="center" wrapText="1"/>
      <protection locked="0" hidden="1"/>
    </xf>
    <xf numFmtId="0" fontId="142" fillId="0" borderId="100" xfId="0" applyFont="1" applyFill="1" applyBorder="1" applyAlignment="1" applyProtection="1">
      <alignment horizontal="center" vertical="center" wrapText="1"/>
      <protection locked="0" hidden="1"/>
    </xf>
    <xf numFmtId="0" fontId="174" fillId="0" borderId="54" xfId="0" applyFont="1" applyFill="1" applyBorder="1" applyAlignment="1" applyProtection="1">
      <alignment horizontal="center" vertical="center" wrapText="1"/>
      <protection locked="0" hidden="1"/>
    </xf>
    <xf numFmtId="0" fontId="174" fillId="0" borderId="0" xfId="0" applyFont="1" applyFill="1" applyBorder="1" applyAlignment="1" applyProtection="1">
      <alignment horizontal="center" vertical="center" wrapText="1"/>
      <protection locked="0" hidden="1"/>
    </xf>
    <xf numFmtId="0" fontId="174" fillId="0" borderId="49" xfId="0" applyFont="1" applyFill="1" applyBorder="1" applyAlignment="1" applyProtection="1">
      <alignment horizontal="center" vertical="center" wrapText="1"/>
      <protection locked="0" hidden="1"/>
    </xf>
    <xf numFmtId="0" fontId="174" fillId="0" borderId="3" xfId="0" applyFont="1" applyFill="1" applyBorder="1" applyAlignment="1" applyProtection="1">
      <alignment horizontal="center" vertical="center" wrapText="1"/>
      <protection locked="0" hidden="1"/>
    </xf>
    <xf numFmtId="0" fontId="175" fillId="0" borderId="0" xfId="0" applyFont="1" applyBorder="1" applyAlignment="1" applyProtection="1">
      <alignment horizontal="left" vertical="center"/>
      <protection locked="0" hidden="1"/>
    </xf>
    <xf numFmtId="0" fontId="175" fillId="0" borderId="55" xfId="0" applyFont="1" applyBorder="1" applyAlignment="1" applyProtection="1">
      <alignment horizontal="left" vertical="center"/>
      <protection locked="0" hidden="1"/>
    </xf>
    <xf numFmtId="0" fontId="175" fillId="0" borderId="3" xfId="0" applyFont="1" applyBorder="1" applyAlignment="1" applyProtection="1">
      <alignment horizontal="left" vertical="center"/>
      <protection locked="0" hidden="1"/>
    </xf>
    <xf numFmtId="0" fontId="175" fillId="0" borderId="100" xfId="0" applyFont="1" applyBorder="1" applyAlignment="1" applyProtection="1">
      <alignment horizontal="left" vertical="center"/>
      <protection locked="0" hidden="1"/>
    </xf>
    <xf numFmtId="0" fontId="169" fillId="0" borderId="54" xfId="0" applyFont="1" applyFill="1" applyBorder="1" applyAlignment="1" applyProtection="1">
      <alignment horizontal="right" vertical="center" wrapText="1"/>
      <protection locked="0" hidden="1"/>
    </xf>
    <xf numFmtId="0" fontId="169" fillId="0" borderId="0" xfId="0" applyFont="1" applyFill="1" applyBorder="1" applyAlignment="1" applyProtection="1">
      <alignment horizontal="right" vertical="center" wrapText="1"/>
      <protection locked="0" hidden="1"/>
    </xf>
    <xf numFmtId="166" fontId="180" fillId="0" borderId="0" xfId="0" applyNumberFormat="1" applyFont="1" applyBorder="1" applyAlignment="1" applyProtection="1">
      <alignment horizontal="left" vertical="center"/>
      <protection locked="0" hidden="1"/>
    </xf>
    <xf numFmtId="166" fontId="180" fillId="0" borderId="55" xfId="0" applyNumberFormat="1" applyFont="1" applyBorder="1" applyAlignment="1" applyProtection="1">
      <alignment horizontal="left" vertical="center"/>
      <protection locked="0" hidden="1"/>
    </xf>
    <xf numFmtId="0" fontId="35" fillId="0" borderId="54" xfId="0" applyFont="1" applyFill="1" applyBorder="1" applyAlignment="1" applyProtection="1">
      <alignment horizontal="center" wrapText="1"/>
      <protection locked="0" hidden="1"/>
    </xf>
    <xf numFmtId="0" fontId="35" fillId="0" borderId="0" xfId="0" applyFont="1" applyFill="1" applyBorder="1" applyAlignment="1" applyProtection="1">
      <alignment horizontal="center" wrapText="1"/>
      <protection locked="0" hidden="1"/>
    </xf>
    <xf numFmtId="0" fontId="0" fillId="0" borderId="0" xfId="0" applyBorder="1" applyAlignment="1" applyProtection="1">
      <alignment horizontal="center"/>
      <protection locked="0" hidden="1"/>
    </xf>
    <xf numFmtId="0" fontId="0" fillId="0" borderId="55" xfId="0" applyBorder="1" applyAlignment="1" applyProtection="1">
      <alignment horizontal="center"/>
      <protection locked="0" hidden="1"/>
    </xf>
    <xf numFmtId="0" fontId="36" fillId="0" borderId="49" xfId="0" applyFont="1" applyFill="1" applyBorder="1" applyAlignment="1" applyProtection="1">
      <alignment horizontal="right" vertical="center" wrapText="1"/>
      <protection locked="0" hidden="1"/>
    </xf>
    <xf numFmtId="0" fontId="36" fillId="0" borderId="3" xfId="0" applyFont="1" applyFill="1" applyBorder="1" applyAlignment="1" applyProtection="1">
      <alignment horizontal="right" vertical="center" wrapText="1"/>
      <protection locked="0" hidden="1"/>
    </xf>
    <xf numFmtId="0" fontId="34" fillId="0" borderId="3" xfId="0" applyFont="1" applyBorder="1" applyAlignment="1" applyProtection="1">
      <alignment horizontal="left" vertical="center"/>
      <protection locked="0" hidden="1"/>
    </xf>
    <xf numFmtId="0" fontId="34" fillId="0" borderId="100" xfId="0" applyFont="1" applyBorder="1" applyAlignment="1" applyProtection="1">
      <alignment horizontal="left" vertical="center"/>
      <protection locked="0" hidden="1"/>
    </xf>
    <xf numFmtId="0" fontId="16" fillId="0" borderId="64" xfId="0" applyFont="1" applyFill="1" applyBorder="1" applyAlignment="1" applyProtection="1">
      <alignment horizontal="center" vertical="center"/>
      <protection locked="0" hidden="1"/>
    </xf>
    <xf numFmtId="0" fontId="16" fillId="0" borderId="62" xfId="0" applyFont="1" applyFill="1" applyBorder="1" applyAlignment="1" applyProtection="1">
      <alignment horizontal="center" vertical="center"/>
      <protection locked="0" hidden="1"/>
    </xf>
    <xf numFmtId="0" fontId="16" fillId="0" borderId="65" xfId="0" applyFont="1" applyFill="1" applyBorder="1" applyAlignment="1" applyProtection="1">
      <alignment horizontal="center" vertical="center"/>
      <protection locked="0" hidden="1"/>
    </xf>
    <xf numFmtId="0" fontId="125" fillId="0" borderId="62" xfId="0" applyFont="1" applyFill="1" applyBorder="1" applyAlignment="1" applyProtection="1">
      <alignment horizontal="center" vertical="center"/>
      <protection locked="0" hidden="1"/>
    </xf>
    <xf numFmtId="0" fontId="125" fillId="0" borderId="334" xfId="0" applyFont="1" applyFill="1" applyBorder="1" applyAlignment="1" applyProtection="1">
      <alignment horizontal="center" vertical="center"/>
      <protection locked="0" hidden="1"/>
    </xf>
    <xf numFmtId="0" fontId="143" fillId="24" borderId="2" xfId="0" applyFont="1" applyFill="1" applyBorder="1" applyAlignment="1" applyProtection="1">
      <alignment horizontal="center" vertical="center"/>
      <protection hidden="1"/>
    </xf>
    <xf numFmtId="0" fontId="187" fillId="0" borderId="37" xfId="0" applyFont="1" applyBorder="1" applyAlignment="1" applyProtection="1">
      <alignment horizontal="center" vertical="center"/>
      <protection hidden="1"/>
    </xf>
    <xf numFmtId="0" fontId="187" fillId="0" borderId="38" xfId="0" applyFont="1" applyBorder="1" applyAlignment="1" applyProtection="1">
      <alignment horizontal="center" vertical="center"/>
      <protection hidden="1"/>
    </xf>
    <xf numFmtId="0" fontId="187" fillId="0" borderId="39" xfId="0" applyFont="1" applyBorder="1" applyAlignment="1" applyProtection="1">
      <alignment horizontal="center" vertical="center"/>
      <protection hidden="1"/>
    </xf>
    <xf numFmtId="0" fontId="187" fillId="0" borderId="49" xfId="0" applyFont="1" applyBorder="1" applyAlignment="1" applyProtection="1">
      <alignment horizontal="center" vertical="center"/>
      <protection hidden="1"/>
    </xf>
    <xf numFmtId="0" fontId="187" fillId="0" borderId="3" xfId="0" applyFont="1" applyBorder="1" applyAlignment="1" applyProtection="1">
      <alignment horizontal="center" vertical="center"/>
      <protection hidden="1"/>
    </xf>
    <xf numFmtId="0" fontId="187" fillId="0" borderId="100" xfId="0" applyFont="1" applyBorder="1" applyAlignment="1" applyProtection="1">
      <alignment horizontal="center" vertical="center"/>
      <protection hidden="1"/>
    </xf>
    <xf numFmtId="0" fontId="3" fillId="24" borderId="0" xfId="0" applyFont="1" applyFill="1" applyBorder="1" applyAlignment="1" applyProtection="1">
      <alignment horizontal="center" vertical="center" wrapText="1"/>
      <protection hidden="1"/>
    </xf>
    <xf numFmtId="0" fontId="0" fillId="24" borderId="0" xfId="0" applyFill="1" applyAlignment="1" applyProtection="1">
      <alignment horizontal="center"/>
      <protection hidden="1"/>
    </xf>
    <xf numFmtId="0" fontId="11" fillId="13" borderId="0" xfId="0" applyFont="1" applyFill="1" applyAlignment="1" applyProtection="1">
      <alignment horizontal="center" vertical="center" wrapText="1"/>
      <protection hidden="1"/>
    </xf>
    <xf numFmtId="0" fontId="11" fillId="13" borderId="3" xfId="0" applyFont="1" applyFill="1" applyBorder="1" applyAlignment="1" applyProtection="1">
      <alignment horizontal="center" vertical="center" wrapText="1"/>
      <protection hidden="1"/>
    </xf>
    <xf numFmtId="0" fontId="187" fillId="0" borderId="37" xfId="0" applyFont="1" applyBorder="1" applyAlignment="1" applyProtection="1">
      <alignment horizontal="center" vertical="center"/>
      <protection locked="0"/>
    </xf>
    <xf numFmtId="0" fontId="187" fillId="0" borderId="38" xfId="0" applyFont="1" applyBorder="1" applyAlignment="1" applyProtection="1">
      <alignment horizontal="center" vertical="center"/>
      <protection locked="0"/>
    </xf>
    <xf numFmtId="0" fontId="187" fillId="0" borderId="39" xfId="0" applyFont="1" applyBorder="1" applyAlignment="1" applyProtection="1">
      <alignment horizontal="center" vertical="center"/>
      <protection locked="0"/>
    </xf>
    <xf numFmtId="0" fontId="187" fillId="0" borderId="54" xfId="0" applyFont="1" applyBorder="1" applyAlignment="1" applyProtection="1">
      <alignment horizontal="center" vertical="center"/>
      <protection locked="0"/>
    </xf>
    <xf numFmtId="0" fontId="187" fillId="0" borderId="0" xfId="0" applyFont="1" applyBorder="1" applyAlignment="1" applyProtection="1">
      <alignment horizontal="center" vertical="center"/>
      <protection locked="0"/>
    </xf>
    <xf numFmtId="0" fontId="187" fillId="0" borderId="55" xfId="0" applyFont="1" applyBorder="1" applyAlignment="1" applyProtection="1">
      <alignment horizontal="center" vertical="center"/>
      <protection locked="0"/>
    </xf>
    <xf numFmtId="0" fontId="187" fillId="0" borderId="49" xfId="0" applyFont="1" applyBorder="1" applyAlignment="1" applyProtection="1">
      <alignment horizontal="center" vertical="center"/>
      <protection locked="0"/>
    </xf>
    <xf numFmtId="0" fontId="187" fillId="0" borderId="3" xfId="0" applyFont="1" applyBorder="1" applyAlignment="1" applyProtection="1">
      <alignment horizontal="center" vertical="center"/>
      <protection locked="0"/>
    </xf>
    <xf numFmtId="0" fontId="187" fillId="0" borderId="100" xfId="0" applyFont="1" applyBorder="1" applyAlignment="1" applyProtection="1">
      <alignment horizontal="center" vertical="center"/>
      <protection locked="0"/>
    </xf>
    <xf numFmtId="0" fontId="3" fillId="16" borderId="0" xfId="0" applyFont="1" applyFill="1" applyBorder="1" applyAlignment="1" applyProtection="1">
      <alignment horizontal="center" vertical="center" wrapText="1"/>
      <protection locked="0"/>
    </xf>
    <xf numFmtId="0" fontId="143" fillId="16" borderId="55" xfId="0" applyFont="1" applyFill="1" applyBorder="1" applyAlignment="1" applyProtection="1">
      <alignment horizontal="center" vertical="center" textRotation="90" wrapText="1"/>
      <protection hidden="1"/>
    </xf>
    <xf numFmtId="0" fontId="0" fillId="0" borderId="55" xfId="0" applyBorder="1"/>
    <xf numFmtId="0" fontId="38" fillId="0" borderId="37" xfId="0" applyFont="1" applyFill="1" applyBorder="1" applyAlignment="1" applyProtection="1">
      <alignment horizontal="center" vertical="center" wrapText="1"/>
      <protection hidden="1"/>
    </xf>
    <xf numFmtId="0" fontId="38" fillId="0" borderId="38" xfId="0" applyFont="1" applyFill="1" applyBorder="1" applyAlignment="1" applyProtection="1">
      <alignment horizontal="center" vertical="center" wrapText="1"/>
      <protection hidden="1"/>
    </xf>
    <xf numFmtId="0" fontId="38" fillId="0" borderId="39" xfId="0" applyFont="1" applyFill="1" applyBorder="1" applyAlignment="1" applyProtection="1">
      <alignment horizontal="center" vertical="center" wrapText="1"/>
      <protection hidden="1"/>
    </xf>
    <xf numFmtId="0" fontId="0" fillId="0" borderId="0" xfId="0" applyAlignment="1">
      <alignment horizontal="center"/>
    </xf>
    <xf numFmtId="0" fontId="39" fillId="20" borderId="37" xfId="0" applyFont="1" applyFill="1" applyBorder="1" applyAlignment="1" applyProtection="1">
      <alignment horizontal="center" vertical="center" wrapText="1"/>
      <protection locked="0"/>
    </xf>
    <xf numFmtId="0" fontId="39" fillId="20" borderId="38" xfId="0" applyFont="1" applyFill="1" applyBorder="1" applyAlignment="1" applyProtection="1">
      <alignment horizontal="center" vertical="center" wrapText="1"/>
      <protection locked="0"/>
    </xf>
    <xf numFmtId="0" fontId="39" fillId="20" borderId="49" xfId="0" applyFont="1" applyFill="1" applyBorder="1" applyAlignment="1" applyProtection="1">
      <alignment horizontal="center" vertical="center" wrapText="1"/>
      <protection locked="0"/>
    </xf>
    <xf numFmtId="0" fontId="39" fillId="20" borderId="3" xfId="0" applyFont="1" applyFill="1" applyBorder="1" applyAlignment="1" applyProtection="1">
      <alignment horizontal="center" vertical="center" wrapText="1"/>
      <protection locked="0"/>
    </xf>
    <xf numFmtId="0" fontId="163" fillId="20" borderId="38" xfId="0" applyFont="1" applyFill="1" applyBorder="1" applyAlignment="1" applyProtection="1">
      <alignment horizontal="center" vertical="center" wrapText="1"/>
      <protection locked="0"/>
    </xf>
    <xf numFmtId="0" fontId="164" fillId="20" borderId="38" xfId="0" applyFont="1" applyFill="1" applyBorder="1" applyAlignment="1" applyProtection="1">
      <alignment horizontal="center" vertical="center"/>
      <protection locked="0"/>
    </xf>
    <xf numFmtId="0" fontId="164" fillId="20" borderId="39" xfId="0" applyFont="1" applyFill="1" applyBorder="1" applyAlignment="1" applyProtection="1">
      <alignment horizontal="center" vertical="center"/>
      <protection locked="0"/>
    </xf>
    <xf numFmtId="0" fontId="91" fillId="20" borderId="3" xfId="0" applyFont="1" applyFill="1" applyBorder="1" applyAlignment="1" applyProtection="1">
      <alignment horizontal="center" vertical="center" wrapText="1"/>
      <protection locked="0"/>
    </xf>
    <xf numFmtId="0" fontId="91" fillId="20" borderId="100" xfId="0" applyFont="1" applyFill="1" applyBorder="1" applyAlignment="1" applyProtection="1">
      <alignment horizontal="center" vertical="center" wrapText="1"/>
      <protection locked="0"/>
    </xf>
    <xf numFmtId="0" fontId="41" fillId="0" borderId="56" xfId="0" applyFont="1" applyFill="1" applyBorder="1" applyAlignment="1" applyProtection="1">
      <alignment horizontal="center" wrapText="1"/>
      <protection hidden="1"/>
    </xf>
    <xf numFmtId="0" fontId="41" fillId="0" borderId="57" xfId="0" applyFont="1" applyFill="1" applyBorder="1" applyAlignment="1" applyProtection="1">
      <alignment horizontal="center" wrapText="1"/>
      <protection hidden="1"/>
    </xf>
    <xf numFmtId="0" fontId="142" fillId="0" borderId="54" xfId="0" applyFont="1" applyFill="1" applyBorder="1" applyAlignment="1" applyProtection="1">
      <alignment horizontal="center" vertical="center" wrapText="1"/>
      <protection hidden="1"/>
    </xf>
    <xf numFmtId="0" fontId="142" fillId="0" borderId="0" xfId="0" applyFont="1" applyFill="1" applyBorder="1" applyAlignment="1" applyProtection="1">
      <alignment horizontal="center" vertical="center" wrapText="1"/>
      <protection hidden="1"/>
    </xf>
    <xf numFmtId="0" fontId="142" fillId="0" borderId="55" xfId="0" applyFont="1" applyFill="1" applyBorder="1" applyAlignment="1" applyProtection="1">
      <alignment horizontal="center" vertical="center" wrapText="1"/>
      <protection hidden="1"/>
    </xf>
    <xf numFmtId="0" fontId="142" fillId="0" borderId="49" xfId="0" applyFont="1" applyFill="1" applyBorder="1" applyAlignment="1" applyProtection="1">
      <alignment horizontal="center" vertical="center" wrapText="1"/>
      <protection hidden="1"/>
    </xf>
    <xf numFmtId="0" fontId="142" fillId="0" borderId="3" xfId="0" applyFont="1" applyFill="1" applyBorder="1" applyAlignment="1" applyProtection="1">
      <alignment horizontal="center" vertical="center" wrapText="1"/>
      <protection hidden="1"/>
    </xf>
    <xf numFmtId="0" fontId="142" fillId="0" borderId="100" xfId="0" applyFont="1" applyFill="1" applyBorder="1" applyAlignment="1" applyProtection="1">
      <alignment horizontal="center" vertical="center" wrapText="1"/>
      <protection hidden="1"/>
    </xf>
    <xf numFmtId="0" fontId="174" fillId="0" borderId="54" xfId="0" applyFont="1" applyFill="1" applyBorder="1" applyAlignment="1" applyProtection="1">
      <alignment horizontal="center" vertical="center" wrapText="1"/>
      <protection hidden="1"/>
    </xf>
    <xf numFmtId="0" fontId="174" fillId="0" borderId="0" xfId="0" applyFont="1" applyFill="1" applyBorder="1" applyAlignment="1" applyProtection="1">
      <alignment horizontal="center" vertical="center" wrapText="1"/>
      <protection hidden="1"/>
    </xf>
    <xf numFmtId="0" fontId="174" fillId="0" borderId="49" xfId="0" applyFont="1" applyFill="1" applyBorder="1" applyAlignment="1" applyProtection="1">
      <alignment horizontal="center" vertical="center" wrapText="1"/>
      <protection hidden="1"/>
    </xf>
    <xf numFmtId="0" fontId="174" fillId="0" borderId="3" xfId="0" applyFont="1" applyFill="1" applyBorder="1" applyAlignment="1" applyProtection="1">
      <alignment horizontal="center" vertical="center" wrapText="1"/>
      <protection hidden="1"/>
    </xf>
    <xf numFmtId="0" fontId="175" fillId="0" borderId="0" xfId="0" applyFont="1" applyBorder="1" applyAlignment="1" applyProtection="1">
      <alignment horizontal="left" vertical="center"/>
      <protection locked="0"/>
    </xf>
    <xf numFmtId="0" fontId="175" fillId="0" borderId="55" xfId="0" applyFont="1" applyBorder="1" applyAlignment="1" applyProtection="1">
      <alignment horizontal="left" vertical="center"/>
      <protection locked="0"/>
    </xf>
    <xf numFmtId="0" fontId="175" fillId="0" borderId="3" xfId="0" applyFont="1" applyBorder="1" applyAlignment="1" applyProtection="1">
      <alignment horizontal="left" vertical="center"/>
      <protection locked="0"/>
    </xf>
    <xf numFmtId="0" fontId="175" fillId="0" borderId="100" xfId="0" applyFont="1" applyBorder="1" applyAlignment="1" applyProtection="1">
      <alignment horizontal="left" vertical="center"/>
      <protection locked="0"/>
    </xf>
    <xf numFmtId="0" fontId="169" fillId="0" borderId="54" xfId="0" applyFont="1" applyFill="1" applyBorder="1" applyAlignment="1" applyProtection="1">
      <alignment horizontal="right" vertical="center" wrapText="1"/>
      <protection hidden="1"/>
    </xf>
    <xf numFmtId="0" fontId="169" fillId="0" borderId="0" xfId="0" applyFont="1" applyFill="1" applyBorder="1" applyAlignment="1" applyProtection="1">
      <alignment horizontal="right" vertical="center" wrapText="1"/>
      <protection hidden="1"/>
    </xf>
    <xf numFmtId="166" fontId="170" fillId="0" borderId="0" xfId="0" applyNumberFormat="1" applyFont="1" applyBorder="1" applyAlignment="1" applyProtection="1">
      <alignment horizontal="left" vertical="center"/>
      <protection locked="0"/>
    </xf>
    <xf numFmtId="166" fontId="170" fillId="0" borderId="55" xfId="0" applyNumberFormat="1" applyFont="1" applyBorder="1" applyAlignment="1" applyProtection="1">
      <alignment horizontal="left" vertical="center"/>
      <protection locked="0"/>
    </xf>
    <xf numFmtId="0" fontId="0" fillId="0" borderId="55" xfId="0" applyBorder="1" applyAlignment="1" applyProtection="1">
      <alignment horizontal="center"/>
      <protection hidden="1"/>
    </xf>
    <xf numFmtId="0" fontId="34" fillId="0" borderId="3" xfId="0" applyFont="1" applyBorder="1" applyAlignment="1" applyProtection="1">
      <alignment horizontal="left" vertical="center"/>
      <protection locked="0"/>
    </xf>
    <xf numFmtId="0" fontId="34" fillId="0" borderId="100" xfId="0" applyFont="1" applyBorder="1" applyAlignment="1" applyProtection="1">
      <alignment horizontal="left" vertical="center"/>
      <protection locked="0"/>
    </xf>
    <xf numFmtId="0" fontId="125" fillId="0" borderId="62" xfId="0" applyFont="1" applyFill="1" applyBorder="1" applyAlignment="1" applyProtection="1">
      <alignment horizontal="center" vertical="center"/>
      <protection locked="0"/>
    </xf>
    <xf numFmtId="0" fontId="125" fillId="0" borderId="334" xfId="0" applyFont="1" applyFill="1" applyBorder="1" applyAlignment="1" applyProtection="1">
      <alignment horizontal="center" vertical="center"/>
      <protection locked="0"/>
    </xf>
    <xf numFmtId="0" fontId="125" fillId="0" borderId="66" xfId="0" applyFont="1" applyFill="1" applyBorder="1" applyAlignment="1" applyProtection="1">
      <alignment horizontal="center" vertical="center"/>
      <protection locked="0"/>
    </xf>
    <xf numFmtId="0" fontId="125" fillId="0" borderId="318" xfId="0" applyFont="1" applyFill="1" applyBorder="1" applyAlignment="1" applyProtection="1">
      <alignment horizontal="center" vertical="center"/>
      <protection locked="0"/>
    </xf>
    <xf numFmtId="0" fontId="125" fillId="0" borderId="90" xfId="0" applyFont="1" applyFill="1" applyBorder="1" applyAlignment="1" applyProtection="1">
      <alignment horizontal="center" vertical="center"/>
      <protection locked="0"/>
    </xf>
    <xf numFmtId="0" fontId="16" fillId="0" borderId="352" xfId="0" applyFont="1" applyFill="1" applyBorder="1" applyAlignment="1" applyProtection="1">
      <alignment horizontal="center" vertical="center"/>
      <protection hidden="1"/>
    </xf>
    <xf numFmtId="164" fontId="125" fillId="0" borderId="87" xfId="0" applyNumberFormat="1" applyFont="1" applyFill="1" applyBorder="1" applyAlignment="1" applyProtection="1">
      <alignment horizontal="center" vertical="center"/>
      <protection locked="0"/>
    </xf>
    <xf numFmtId="164" fontId="125" fillId="0" borderId="134" xfId="0" applyNumberFormat="1" applyFont="1" applyFill="1" applyBorder="1" applyAlignment="1" applyProtection="1">
      <alignment horizontal="center" vertical="center"/>
      <protection locked="0"/>
    </xf>
    <xf numFmtId="0" fontId="17" fillId="0" borderId="68" xfId="0" applyFont="1" applyFill="1" applyBorder="1" applyAlignment="1" applyProtection="1">
      <alignment horizontal="center" vertical="center"/>
      <protection locked="0"/>
    </xf>
    <xf numFmtId="0" fontId="17" fillId="0" borderId="318" xfId="0" applyFont="1" applyFill="1" applyBorder="1" applyAlignment="1" applyProtection="1">
      <alignment horizontal="center" vertical="center"/>
      <protection locked="0"/>
    </xf>
    <xf numFmtId="0" fontId="168" fillId="9" borderId="277" xfId="0" applyFont="1" applyFill="1" applyBorder="1" applyAlignment="1" applyProtection="1">
      <alignment horizontal="center" vertical="center" textRotation="90" wrapText="1"/>
      <protection hidden="1"/>
    </xf>
    <xf numFmtId="0" fontId="168" fillId="9" borderId="330" xfId="0" applyFont="1" applyFill="1" applyBorder="1" applyAlignment="1" applyProtection="1">
      <alignment horizontal="center" vertical="center" textRotation="90" wrapText="1"/>
      <protection hidden="1"/>
    </xf>
    <xf numFmtId="0" fontId="6" fillId="9" borderId="38" xfId="0" applyFont="1" applyFill="1" applyBorder="1" applyAlignment="1" applyProtection="1">
      <alignment horizontal="center" vertical="center" wrapText="1"/>
      <protection hidden="1"/>
    </xf>
    <xf numFmtId="0" fontId="6" fillId="9" borderId="39" xfId="0" applyFont="1" applyFill="1" applyBorder="1" applyAlignment="1" applyProtection="1">
      <alignment horizontal="center" vertical="center" wrapText="1"/>
      <protection hidden="1"/>
    </xf>
    <xf numFmtId="0" fontId="118" fillId="9" borderId="56" xfId="0" applyFont="1" applyFill="1" applyBorder="1" applyAlignment="1" applyProtection="1">
      <alignment horizontal="center" vertical="center" textRotation="90" wrapText="1"/>
      <protection hidden="1"/>
    </xf>
    <xf numFmtId="0" fontId="118" fillId="9" borderId="149" xfId="0" applyFont="1" applyFill="1" applyBorder="1" applyAlignment="1" applyProtection="1">
      <alignment horizontal="center" vertical="center" textRotation="90" wrapText="1"/>
      <protection hidden="1"/>
    </xf>
    <xf numFmtId="0" fontId="17" fillId="9" borderId="39" xfId="0" applyFont="1" applyFill="1" applyBorder="1" applyAlignment="1" applyProtection="1">
      <alignment horizontal="center" vertical="center" textRotation="90" wrapText="1"/>
      <protection hidden="1"/>
    </xf>
    <xf numFmtId="0" fontId="17" fillId="9" borderId="55" xfId="0" applyFont="1" applyFill="1" applyBorder="1" applyAlignment="1" applyProtection="1">
      <alignment horizontal="center" vertical="center" textRotation="90" wrapText="1"/>
      <protection hidden="1"/>
    </xf>
    <xf numFmtId="0" fontId="17" fillId="9" borderId="100" xfId="0" applyFont="1" applyFill="1" applyBorder="1" applyAlignment="1" applyProtection="1">
      <alignment horizontal="center" vertical="center" textRotation="90" wrapText="1"/>
      <protection hidden="1"/>
    </xf>
    <xf numFmtId="0" fontId="120" fillId="15" borderId="79" xfId="0" applyFont="1" applyFill="1" applyBorder="1" applyAlignment="1" applyProtection="1">
      <alignment horizontal="center" vertical="center"/>
      <protection hidden="1"/>
    </xf>
    <xf numFmtId="0" fontId="171" fillId="0" borderId="113" xfId="0" applyFont="1" applyBorder="1" applyProtection="1">
      <protection hidden="1"/>
    </xf>
    <xf numFmtId="0" fontId="17" fillId="0" borderId="83" xfId="0" applyFont="1" applyFill="1" applyBorder="1" applyAlignment="1" applyProtection="1">
      <alignment horizontal="center" vertical="center"/>
      <protection locked="0"/>
    </xf>
    <xf numFmtId="0" fontId="17" fillId="0" borderId="84" xfId="0" applyFont="1" applyFill="1" applyBorder="1" applyAlignment="1" applyProtection="1">
      <alignment horizontal="center" vertical="center"/>
      <protection locked="0"/>
    </xf>
    <xf numFmtId="0" fontId="91" fillId="9" borderId="37" xfId="0" applyFont="1" applyFill="1" applyBorder="1" applyAlignment="1" applyProtection="1">
      <alignment horizontal="center" vertical="center"/>
      <protection hidden="1"/>
    </xf>
    <xf numFmtId="0" fontId="91" fillId="9" borderId="38" xfId="0" applyFont="1" applyFill="1" applyBorder="1" applyAlignment="1" applyProtection="1">
      <alignment horizontal="center" vertical="center"/>
      <protection hidden="1"/>
    </xf>
    <xf numFmtId="0" fontId="91" fillId="9" borderId="83" xfId="0" applyFont="1" applyFill="1" applyBorder="1" applyAlignment="1" applyProtection="1">
      <alignment horizontal="center" vertical="center"/>
      <protection hidden="1"/>
    </xf>
    <xf numFmtId="0" fontId="91" fillId="9" borderId="84" xfId="0" applyFont="1" applyFill="1" applyBorder="1" applyAlignment="1" applyProtection="1">
      <alignment horizontal="center" vertical="center"/>
      <protection hidden="1"/>
    </xf>
    <xf numFmtId="0" fontId="16" fillId="9" borderId="276" xfId="0" applyFont="1" applyFill="1" applyBorder="1" applyAlignment="1" applyProtection="1">
      <alignment horizontal="center" vertical="center" textRotation="90" wrapText="1"/>
      <protection hidden="1"/>
    </xf>
    <xf numFmtId="0" fontId="16" fillId="9" borderId="278" xfId="0" applyFont="1" applyFill="1" applyBorder="1" applyAlignment="1" applyProtection="1">
      <alignment horizontal="center" vertical="center" textRotation="90" wrapText="1"/>
      <protection hidden="1"/>
    </xf>
    <xf numFmtId="0" fontId="16" fillId="9" borderId="226" xfId="0" applyFont="1" applyFill="1" applyBorder="1" applyAlignment="1" applyProtection="1">
      <alignment horizontal="center" vertical="center" textRotation="90" wrapText="1"/>
      <protection hidden="1"/>
    </xf>
    <xf numFmtId="0" fontId="16" fillId="9" borderId="96" xfId="0" applyFont="1" applyFill="1" applyBorder="1" applyAlignment="1" applyProtection="1">
      <alignment horizontal="center" vertical="center" textRotation="90" wrapText="1"/>
      <protection hidden="1"/>
    </xf>
    <xf numFmtId="0" fontId="165" fillId="9" borderId="277" xfId="0" applyFont="1" applyFill="1" applyBorder="1" applyAlignment="1" applyProtection="1">
      <alignment horizontal="center" vertical="center" textRotation="90" wrapText="1"/>
      <protection hidden="1"/>
    </xf>
    <xf numFmtId="0" fontId="165" fillId="9" borderId="279" xfId="0" applyFont="1" applyFill="1" applyBorder="1" applyAlignment="1" applyProtection="1">
      <alignment horizontal="center" vertical="center" textRotation="90" wrapText="1"/>
      <protection hidden="1"/>
    </xf>
    <xf numFmtId="0" fontId="16" fillId="9" borderId="38" xfId="0" applyFont="1" applyFill="1" applyBorder="1" applyAlignment="1" applyProtection="1">
      <alignment horizontal="center" vertical="center" wrapText="1"/>
      <protection hidden="1"/>
    </xf>
    <xf numFmtId="0" fontId="17" fillId="0" borderId="82" xfId="0" applyFont="1" applyFill="1" applyBorder="1" applyAlignment="1" applyProtection="1">
      <alignment horizontal="center" vertical="center"/>
      <protection locked="0"/>
    </xf>
    <xf numFmtId="0" fontId="17" fillId="0" borderId="90" xfId="0" applyFont="1" applyFill="1" applyBorder="1" applyAlignment="1" applyProtection="1">
      <alignment horizontal="center" vertical="center"/>
      <protection locked="0"/>
    </xf>
    <xf numFmtId="0" fontId="17" fillId="0" borderId="68" xfId="0" quotePrefix="1" applyFont="1" applyFill="1" applyBorder="1" applyAlignment="1" applyProtection="1">
      <alignment horizontal="center" vertical="center"/>
      <protection locked="0"/>
    </xf>
    <xf numFmtId="0" fontId="101" fillId="15" borderId="111" xfId="0" applyFont="1" applyFill="1" applyBorder="1" applyAlignment="1" applyProtection="1">
      <alignment horizontal="center" vertical="center"/>
      <protection locked="0"/>
    </xf>
    <xf numFmtId="0" fontId="101" fillId="15" borderId="76" xfId="0" applyFont="1" applyFill="1" applyBorder="1" applyAlignment="1" applyProtection="1">
      <alignment horizontal="center" vertical="center"/>
      <protection locked="0"/>
    </xf>
    <xf numFmtId="0" fontId="69" fillId="15" borderId="37" xfId="0" applyFont="1" applyFill="1" applyBorder="1" applyAlignment="1" applyProtection="1">
      <alignment horizontal="center" vertical="center"/>
      <protection hidden="1"/>
    </xf>
    <xf numFmtId="0" fontId="176" fillId="0" borderId="38" xfId="0" applyFont="1" applyBorder="1" applyProtection="1">
      <protection hidden="1"/>
    </xf>
    <xf numFmtId="0" fontId="176" fillId="0" borderId="39" xfId="0" applyFont="1" applyBorder="1" applyProtection="1">
      <protection hidden="1"/>
    </xf>
    <xf numFmtId="0" fontId="118" fillId="0" borderId="103" xfId="0" applyFont="1" applyFill="1" applyBorder="1" applyAlignment="1" applyProtection="1">
      <alignment horizontal="center" vertical="center"/>
      <protection locked="0"/>
    </xf>
    <xf numFmtId="0" fontId="118" fillId="0" borderId="62" xfId="0" applyFont="1" applyFill="1" applyBorder="1" applyAlignment="1" applyProtection="1">
      <alignment horizontal="center" vertical="center"/>
      <protection locked="0"/>
    </xf>
    <xf numFmtId="0" fontId="42" fillId="0" borderId="274" xfId="0" applyFont="1" applyFill="1" applyBorder="1" applyAlignment="1" applyProtection="1">
      <alignment horizontal="center" vertical="center"/>
      <protection hidden="1"/>
    </xf>
    <xf numFmtId="0" fontId="42" fillId="0" borderId="334" xfId="0" applyFont="1" applyFill="1" applyBorder="1" applyAlignment="1" applyProtection="1">
      <alignment horizontal="center" vertical="center"/>
      <protection hidden="1"/>
    </xf>
    <xf numFmtId="0" fontId="29" fillId="15" borderId="62" xfId="0" applyFont="1" applyFill="1" applyBorder="1" applyAlignment="1" applyProtection="1">
      <alignment horizontal="center" vertical="center" wrapText="1"/>
      <protection hidden="1"/>
    </xf>
    <xf numFmtId="0" fontId="120" fillId="15" borderId="274" xfId="0" applyFont="1" applyFill="1" applyBorder="1" applyAlignment="1" applyProtection="1">
      <alignment horizontal="center" vertical="center" wrapText="1"/>
      <protection hidden="1"/>
    </xf>
    <xf numFmtId="0" fontId="120" fillId="15" borderId="269" xfId="0" applyFont="1" applyFill="1" applyBorder="1" applyAlignment="1" applyProtection="1">
      <alignment horizontal="center" vertical="center" wrapText="1"/>
      <protection hidden="1"/>
    </xf>
    <xf numFmtId="0" fontId="29" fillId="15" borderId="131" xfId="0" applyFont="1" applyFill="1" applyBorder="1" applyAlignment="1" applyProtection="1">
      <alignment horizontal="center" vertical="center"/>
      <protection locked="0"/>
    </xf>
    <xf numFmtId="0" fontId="29" fillId="15" borderId="87" xfId="0" applyFont="1" applyFill="1" applyBorder="1" applyAlignment="1" applyProtection="1">
      <alignment horizontal="center" vertical="center"/>
      <protection locked="0"/>
    </xf>
    <xf numFmtId="0" fontId="29" fillId="15" borderId="88" xfId="0" applyFont="1" applyFill="1" applyBorder="1" applyAlignment="1" applyProtection="1">
      <alignment horizontal="center" vertical="center"/>
      <protection locked="0"/>
    </xf>
    <xf numFmtId="1" fontId="29" fillId="15" borderId="111" xfId="0" applyNumberFormat="1" applyFont="1" applyFill="1" applyBorder="1" applyAlignment="1" applyProtection="1">
      <alignment horizontal="center" vertical="center"/>
      <protection locked="0"/>
    </xf>
    <xf numFmtId="1" fontId="29" fillId="15" borderId="270" xfId="0" applyNumberFormat="1" applyFont="1" applyFill="1" applyBorder="1" applyAlignment="1" applyProtection="1">
      <alignment horizontal="center" vertical="center"/>
      <protection locked="0"/>
    </xf>
    <xf numFmtId="2" fontId="120" fillId="15" borderId="275" xfId="0" applyNumberFormat="1" applyFont="1" applyFill="1" applyBorder="1" applyAlignment="1" applyProtection="1">
      <alignment horizontal="center" vertical="center"/>
      <protection locked="0"/>
    </xf>
    <xf numFmtId="2" fontId="120" fillId="15" borderId="270" xfId="0" applyNumberFormat="1" applyFont="1" applyFill="1" applyBorder="1" applyAlignment="1" applyProtection="1">
      <alignment horizontal="center" vertical="center"/>
      <protection locked="0"/>
    </xf>
    <xf numFmtId="0" fontId="98" fillId="15" borderId="275" xfId="0" applyFont="1" applyFill="1" applyBorder="1" applyAlignment="1" applyProtection="1">
      <alignment horizontal="center" vertical="center"/>
      <protection locked="0"/>
    </xf>
    <xf numFmtId="0" fontId="98" fillId="15" borderId="76" xfId="0" applyFont="1" applyFill="1" applyBorder="1" applyAlignment="1" applyProtection="1">
      <alignment horizontal="center" vertical="center"/>
      <protection locked="0"/>
    </xf>
    <xf numFmtId="0" fontId="126" fillId="16" borderId="96" xfId="0" applyNumberFormat="1" applyFont="1" applyFill="1" applyBorder="1" applyAlignment="1" applyProtection="1">
      <alignment horizontal="center" vertical="center"/>
      <protection locked="0"/>
    </xf>
    <xf numFmtId="0" fontId="126" fillId="16" borderId="279" xfId="0" applyNumberFormat="1" applyFont="1" applyFill="1" applyBorder="1" applyAlignment="1" applyProtection="1">
      <alignment horizontal="center" vertical="center"/>
      <protection locked="0"/>
    </xf>
    <xf numFmtId="0" fontId="16" fillId="0" borderId="109" xfId="0" applyFont="1" applyFill="1" applyBorder="1" applyAlignment="1" applyProtection="1">
      <alignment horizontal="center" vertical="center"/>
      <protection locked="0"/>
    </xf>
    <xf numFmtId="164" fontId="116" fillId="16" borderId="90" xfId="0" applyNumberFormat="1" applyFont="1" applyFill="1" applyBorder="1" applyAlignment="1" applyProtection="1">
      <alignment horizontal="center" vertical="center"/>
      <protection locked="0"/>
    </xf>
    <xf numFmtId="164" fontId="116" fillId="16" borderId="66" xfId="0" applyNumberFormat="1" applyFont="1" applyFill="1" applyBorder="1" applyAlignment="1" applyProtection="1">
      <alignment horizontal="center" vertical="center"/>
      <protection locked="0"/>
    </xf>
    <xf numFmtId="164" fontId="116" fillId="16" borderId="318" xfId="0" applyNumberFormat="1" applyFont="1" applyFill="1" applyBorder="1" applyAlignment="1" applyProtection="1">
      <alignment horizontal="center" vertical="center"/>
      <protection locked="0"/>
    </xf>
    <xf numFmtId="0" fontId="29" fillId="9" borderId="158" xfId="0" applyFont="1" applyFill="1" applyBorder="1" applyAlignment="1" applyProtection="1">
      <alignment horizontal="center" vertical="center" wrapText="1"/>
      <protection hidden="1"/>
    </xf>
    <xf numFmtId="0" fontId="29" fillId="9" borderId="297" xfId="0" applyFont="1" applyFill="1" applyBorder="1" applyAlignment="1" applyProtection="1">
      <alignment horizontal="center" vertical="center" wrapText="1"/>
      <protection hidden="1"/>
    </xf>
    <xf numFmtId="0" fontId="29" fillId="9" borderId="285" xfId="0" applyFont="1" applyFill="1" applyBorder="1" applyAlignment="1" applyProtection="1">
      <alignment horizontal="center" vertical="center" wrapText="1"/>
      <protection hidden="1"/>
    </xf>
    <xf numFmtId="0" fontId="29" fillId="9" borderId="286" xfId="0" applyFont="1" applyFill="1" applyBorder="1" applyAlignment="1" applyProtection="1">
      <alignment horizontal="center" vertical="center" wrapText="1"/>
      <protection hidden="1"/>
    </xf>
    <xf numFmtId="0" fontId="29" fillId="9" borderId="227" xfId="0" applyFont="1" applyFill="1" applyBorder="1" applyAlignment="1" applyProtection="1">
      <alignment horizontal="center" vertical="center" wrapText="1"/>
      <protection hidden="1"/>
    </xf>
    <xf numFmtId="0" fontId="29" fillId="9" borderId="233" xfId="0" applyFont="1" applyFill="1" applyBorder="1" applyAlignment="1" applyProtection="1">
      <alignment horizontal="center" vertical="center" wrapText="1"/>
      <protection hidden="1"/>
    </xf>
    <xf numFmtId="0" fontId="16" fillId="0" borderId="111" xfId="0" applyFont="1" applyFill="1" applyBorder="1" applyAlignment="1" applyProtection="1">
      <alignment horizontal="center" vertical="center"/>
      <protection locked="0"/>
    </xf>
    <xf numFmtId="0" fontId="16" fillId="0" borderId="113" xfId="0" applyFont="1" applyFill="1" applyBorder="1" applyAlignment="1" applyProtection="1">
      <alignment horizontal="center" vertical="center"/>
      <protection locked="0"/>
    </xf>
    <xf numFmtId="2" fontId="16" fillId="0" borderId="275" xfId="0" applyNumberFormat="1" applyFont="1" applyFill="1" applyBorder="1" applyAlignment="1" applyProtection="1">
      <alignment horizontal="center" vertical="center"/>
      <protection locked="0"/>
    </xf>
    <xf numFmtId="2" fontId="16" fillId="0" borderId="338" xfId="0" applyNumberFormat="1" applyFont="1" applyFill="1" applyBorder="1" applyAlignment="1" applyProtection="1">
      <alignment horizontal="center" vertical="center"/>
      <protection locked="0"/>
    </xf>
    <xf numFmtId="0" fontId="57" fillId="11" borderId="318" xfId="0" applyFont="1" applyFill="1" applyBorder="1" applyAlignment="1" applyProtection="1">
      <alignment horizontal="center" vertical="center"/>
      <protection hidden="1"/>
    </xf>
    <xf numFmtId="0" fontId="59" fillId="0" borderId="75" xfId="0" applyFont="1" applyBorder="1" applyAlignment="1" applyProtection="1">
      <alignment horizontal="center" vertical="center" wrapText="1"/>
      <protection hidden="1"/>
    </xf>
    <xf numFmtId="0" fontId="1" fillId="0" borderId="0" xfId="0" applyFont="1" applyBorder="1" applyAlignment="1" applyProtection="1">
      <alignment horizontal="center" wrapText="1"/>
      <protection hidden="1"/>
    </xf>
    <xf numFmtId="0" fontId="59" fillId="0" borderId="71" xfId="0" applyFont="1" applyBorder="1" applyAlignment="1" applyProtection="1">
      <alignment horizontal="center" vertical="center" wrapText="1"/>
      <protection locked="0"/>
    </xf>
    <xf numFmtId="0" fontId="59" fillId="0" borderId="116" xfId="0" applyFont="1" applyBorder="1" applyAlignment="1" applyProtection="1">
      <alignment horizontal="center" vertical="center" wrapText="1"/>
      <protection locked="0"/>
    </xf>
    <xf numFmtId="0" fontId="16" fillId="16" borderId="49" xfId="0" applyFont="1" applyFill="1" applyBorder="1" applyAlignment="1" applyProtection="1">
      <alignment horizontal="center" vertical="center" wrapText="1"/>
      <protection hidden="1"/>
    </xf>
    <xf numFmtId="0" fontId="16" fillId="16" borderId="3" xfId="0" applyFont="1" applyFill="1" applyBorder="1" applyAlignment="1" applyProtection="1">
      <alignment horizontal="center" vertical="center" wrapText="1"/>
      <protection hidden="1"/>
    </xf>
    <xf numFmtId="0" fontId="16" fillId="16" borderId="319" xfId="0" applyFont="1" applyFill="1" applyBorder="1" applyAlignment="1" applyProtection="1">
      <alignment horizontal="center" vertical="center" wrapText="1"/>
      <protection hidden="1"/>
    </xf>
    <xf numFmtId="0" fontId="29" fillId="9" borderId="288" xfId="0" applyFont="1" applyFill="1" applyBorder="1" applyAlignment="1" applyProtection="1">
      <alignment horizontal="center" vertical="center"/>
      <protection hidden="1"/>
    </xf>
    <xf numFmtId="0" fontId="29" fillId="9" borderId="351" xfId="0" applyFont="1" applyFill="1" applyBorder="1" applyAlignment="1" applyProtection="1">
      <alignment horizontal="center" vertical="center"/>
      <protection hidden="1"/>
    </xf>
    <xf numFmtId="0" fontId="29" fillId="9" borderId="289" xfId="0" applyFont="1" applyFill="1" applyBorder="1" applyAlignment="1" applyProtection="1">
      <alignment horizontal="center" vertical="center"/>
      <protection hidden="1"/>
    </xf>
    <xf numFmtId="0" fontId="16" fillId="16" borderId="184" xfId="0" applyFont="1" applyFill="1" applyBorder="1" applyAlignment="1" applyProtection="1">
      <alignment horizontal="center" vertical="center"/>
      <protection locked="0"/>
    </xf>
    <xf numFmtId="0" fontId="16" fillId="16" borderId="148" xfId="0" applyFont="1" applyFill="1" applyBorder="1" applyAlignment="1" applyProtection="1">
      <alignment horizontal="center" vertical="center"/>
      <protection locked="0"/>
    </xf>
    <xf numFmtId="0" fontId="16" fillId="16" borderId="130" xfId="0" applyFont="1" applyFill="1" applyBorder="1" applyAlignment="1" applyProtection="1">
      <alignment horizontal="center" vertical="center"/>
      <protection locked="0"/>
    </xf>
    <xf numFmtId="0" fontId="60" fillId="0" borderId="134" xfId="0" applyFont="1" applyBorder="1" applyAlignment="1" applyProtection="1">
      <alignment horizontal="center"/>
      <protection hidden="1"/>
    </xf>
    <xf numFmtId="0" fontId="60" fillId="0" borderId="55" xfId="0" applyFont="1" applyBorder="1" applyAlignment="1" applyProtection="1">
      <alignment horizontal="center"/>
      <protection hidden="1"/>
    </xf>
    <xf numFmtId="0" fontId="33" fillId="0" borderId="55" xfId="0" applyFont="1" applyBorder="1" applyAlignment="1" applyProtection="1">
      <alignment horizontal="center"/>
      <protection hidden="1"/>
    </xf>
    <xf numFmtId="0" fontId="33" fillId="0" borderId="49" xfId="0" applyFont="1" applyBorder="1" applyAlignment="1" applyProtection="1">
      <alignment horizontal="center"/>
      <protection hidden="1"/>
    </xf>
    <xf numFmtId="0" fontId="33" fillId="0" borderId="3" xfId="0" applyFont="1" applyBorder="1" applyAlignment="1" applyProtection="1">
      <alignment horizontal="center"/>
      <protection hidden="1"/>
    </xf>
    <xf numFmtId="0" fontId="33" fillId="0" borderId="100" xfId="0" applyFont="1" applyBorder="1" applyAlignment="1" applyProtection="1">
      <alignment horizontal="center"/>
      <protection hidden="1"/>
    </xf>
    <xf numFmtId="0" fontId="16" fillId="20" borderId="339" xfId="0" applyFont="1" applyFill="1" applyBorder="1" applyAlignment="1" applyProtection="1">
      <alignment horizontal="center" vertical="center"/>
      <protection hidden="1"/>
    </xf>
    <xf numFmtId="0" fontId="16" fillId="20" borderId="188" xfId="0" applyFont="1" applyFill="1" applyBorder="1" applyAlignment="1" applyProtection="1">
      <alignment horizontal="center" vertical="center"/>
      <protection hidden="1"/>
    </xf>
    <xf numFmtId="0" fontId="16" fillId="20" borderId="355" xfId="0" applyFont="1" applyFill="1" applyBorder="1" applyAlignment="1" applyProtection="1">
      <alignment horizontal="center" vertical="center"/>
      <protection hidden="1"/>
    </xf>
  </cellXfs>
  <cellStyles count="2">
    <cellStyle name="Hyperlink" xfId="1" builtinId="8"/>
    <cellStyle name="Normal" xfId="0" builtinId="0"/>
  </cellStyles>
  <dxfs count="5008">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6600"/>
      </font>
    </dxf>
    <dxf>
      <font>
        <color rgb="FF002060"/>
      </font>
    </dxf>
    <dxf>
      <font>
        <color rgb="FF8B4307"/>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theme="0"/>
      </font>
    </dxf>
    <dxf>
      <font>
        <color theme="0"/>
      </font>
    </dxf>
    <dxf>
      <font>
        <color rgb="FF006600"/>
      </font>
    </dxf>
    <dxf>
      <font>
        <color rgb="FF002060"/>
      </font>
    </dxf>
    <dxf>
      <font>
        <color rgb="FF8B4307"/>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b/>
        <i val="0"/>
        <color rgb="FFFF0000"/>
      </font>
    </dxf>
    <dxf>
      <font>
        <b/>
        <i val="0"/>
        <color rgb="FF7030A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B050"/>
      </font>
    </dxf>
    <dxf>
      <font>
        <color rgb="FF0070C0"/>
      </font>
    </dxf>
    <dxf>
      <font>
        <color rgb="FF00B050"/>
      </font>
    </dxf>
    <dxf>
      <font>
        <color rgb="FF00B0F0"/>
      </font>
    </dxf>
    <dxf>
      <font>
        <color rgb="FF0070C0"/>
      </font>
    </dxf>
    <dxf>
      <font>
        <color rgb="FF00B050"/>
      </font>
    </dxf>
    <dxf>
      <font>
        <color rgb="FFFF0000"/>
      </font>
    </dxf>
    <dxf>
      <font>
        <color rgb="FF7030A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8000"/>
      </font>
    </dxf>
    <dxf>
      <font>
        <color theme="7" tint="-0.24994659260841701"/>
      </font>
    </dxf>
    <dxf>
      <font>
        <color rgb="FF00B0F0"/>
      </font>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006600"/>
      <color rgb="FF8B4307"/>
      <color rgb="FF008000"/>
      <color rgb="FF1F0426"/>
      <color rgb="FFDE725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17</xdr:col>
      <xdr:colOff>9525</xdr:colOff>
      <xdr:row>1</xdr:row>
      <xdr:rowOff>28576</xdr:rowOff>
    </xdr:from>
    <xdr:to>
      <xdr:col>19</xdr:col>
      <xdr:colOff>19049</xdr:colOff>
      <xdr:row>8</xdr:row>
      <xdr:rowOff>180975</xdr:rowOff>
    </xdr:to>
    <xdr:sp macro="" textlink="">
      <xdr:nvSpPr>
        <xdr:cNvPr id="3" name="Rectangle 2"/>
        <xdr:cNvSpPr/>
      </xdr:nvSpPr>
      <xdr:spPr>
        <a:xfrm>
          <a:off x="9601200" y="133351"/>
          <a:ext cx="1381124" cy="2285999"/>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57150</xdr:colOff>
      <xdr:row>1</xdr:row>
      <xdr:rowOff>47626</xdr:rowOff>
    </xdr:from>
    <xdr:to>
      <xdr:col>19</xdr:col>
      <xdr:colOff>1403748</xdr:colOff>
      <xdr:row>8</xdr:row>
      <xdr:rowOff>180976</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20425" y="152401"/>
          <a:ext cx="1346598" cy="2266950"/>
        </a:xfrm>
        <a:prstGeom prst="rect">
          <a:avLst/>
        </a:prstGeom>
      </xdr:spPr>
    </xdr:pic>
    <xdr:clientData/>
  </xdr:twoCellAnchor>
  <xdr:twoCellAnchor editAs="oneCell">
    <xdr:from>
      <xdr:col>15</xdr:col>
      <xdr:colOff>9524</xdr:colOff>
      <xdr:row>3</xdr:row>
      <xdr:rowOff>47624</xdr:rowOff>
    </xdr:from>
    <xdr:to>
      <xdr:col>15</xdr:col>
      <xdr:colOff>1390649</xdr:colOff>
      <xdr:row>3</xdr:row>
      <xdr:rowOff>847725</xdr:rowOff>
    </xdr:to>
    <xdr:pic>
      <xdr:nvPicPr>
        <xdr:cNvPr id="10" name="Picture 9" descr="shivira-monogram.jpg"/>
        <xdr:cNvPicPr>
          <a:picLocks noChangeAspect="1"/>
        </xdr:cNvPicPr>
      </xdr:nvPicPr>
      <xdr:blipFill>
        <a:blip xmlns:r="http://schemas.openxmlformats.org/officeDocument/2006/relationships" r:embed="rId3"/>
        <a:stretch>
          <a:fillRect/>
        </a:stretch>
      </xdr:blipFill>
      <xdr:spPr>
        <a:xfrm>
          <a:off x="8086724" y="476249"/>
          <a:ext cx="1381125" cy="8001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2</xdr:col>
      <xdr:colOff>776007</xdr:colOff>
      <xdr:row>3</xdr:row>
      <xdr:rowOff>37540</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128867" y="222437"/>
          <a:ext cx="1113865" cy="8157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xdr:row>
      <xdr:rowOff>22412</xdr:rowOff>
    </xdr:from>
    <xdr:to>
      <xdr:col>2</xdr:col>
      <xdr:colOff>776007</xdr:colOff>
      <xdr:row>38</xdr:row>
      <xdr:rowOff>295275</xdr:rowOff>
    </xdr:to>
    <xdr:pic>
      <xdr:nvPicPr>
        <xdr:cNvPr id="102" name="Picture 10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72</xdr:row>
      <xdr:rowOff>22412</xdr:rowOff>
    </xdr:from>
    <xdr:to>
      <xdr:col>2</xdr:col>
      <xdr:colOff>776007</xdr:colOff>
      <xdr:row>74</xdr:row>
      <xdr:rowOff>37540</xdr:rowOff>
    </xdr:to>
    <xdr:pic>
      <xdr:nvPicPr>
        <xdr:cNvPr id="202" name="Picture 20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108</xdr:row>
      <xdr:rowOff>22412</xdr:rowOff>
    </xdr:from>
    <xdr:to>
      <xdr:col>2</xdr:col>
      <xdr:colOff>776007</xdr:colOff>
      <xdr:row>109</xdr:row>
      <xdr:rowOff>295275</xdr:rowOff>
    </xdr:to>
    <xdr:pic>
      <xdr:nvPicPr>
        <xdr:cNvPr id="203" name="Picture 202" descr="maa-saraswati-1484548264.png"/>
        <xdr:cNvPicPr>
          <a:picLocks noChangeAspect="1"/>
        </xdr:cNvPicPr>
      </xdr:nvPicPr>
      <xdr:blipFill>
        <a:blip xmlns:r="http://schemas.openxmlformats.org/officeDocument/2006/relationships" r:embed="rId1" cstate="print"/>
        <a:stretch>
          <a:fillRect/>
        </a:stretch>
      </xdr:blipFill>
      <xdr:spPr>
        <a:xfrm>
          <a:off x="324970" y="99620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143</xdr:row>
      <xdr:rowOff>22412</xdr:rowOff>
    </xdr:from>
    <xdr:to>
      <xdr:col>2</xdr:col>
      <xdr:colOff>776007</xdr:colOff>
      <xdr:row>145</xdr:row>
      <xdr:rowOff>37540</xdr:rowOff>
    </xdr:to>
    <xdr:pic>
      <xdr:nvPicPr>
        <xdr:cNvPr id="204" name="Picture 203"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179</xdr:row>
      <xdr:rowOff>22412</xdr:rowOff>
    </xdr:from>
    <xdr:to>
      <xdr:col>2</xdr:col>
      <xdr:colOff>776007</xdr:colOff>
      <xdr:row>180</xdr:row>
      <xdr:rowOff>295275</xdr:rowOff>
    </xdr:to>
    <xdr:pic>
      <xdr:nvPicPr>
        <xdr:cNvPr id="205" name="Picture 204"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214</xdr:row>
      <xdr:rowOff>22412</xdr:rowOff>
    </xdr:from>
    <xdr:to>
      <xdr:col>2</xdr:col>
      <xdr:colOff>776007</xdr:colOff>
      <xdr:row>216</xdr:row>
      <xdr:rowOff>37540</xdr:rowOff>
    </xdr:to>
    <xdr:pic>
      <xdr:nvPicPr>
        <xdr:cNvPr id="206" name="Picture 205"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250</xdr:row>
      <xdr:rowOff>22412</xdr:rowOff>
    </xdr:from>
    <xdr:to>
      <xdr:col>2</xdr:col>
      <xdr:colOff>776007</xdr:colOff>
      <xdr:row>251</xdr:row>
      <xdr:rowOff>295275</xdr:rowOff>
    </xdr:to>
    <xdr:pic>
      <xdr:nvPicPr>
        <xdr:cNvPr id="207" name="Picture 206"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285</xdr:row>
      <xdr:rowOff>22412</xdr:rowOff>
    </xdr:from>
    <xdr:to>
      <xdr:col>2</xdr:col>
      <xdr:colOff>776007</xdr:colOff>
      <xdr:row>287</xdr:row>
      <xdr:rowOff>37540</xdr:rowOff>
    </xdr:to>
    <xdr:pic>
      <xdr:nvPicPr>
        <xdr:cNvPr id="208" name="Picture 207"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321</xdr:row>
      <xdr:rowOff>22412</xdr:rowOff>
    </xdr:from>
    <xdr:to>
      <xdr:col>2</xdr:col>
      <xdr:colOff>776007</xdr:colOff>
      <xdr:row>322</xdr:row>
      <xdr:rowOff>295275</xdr:rowOff>
    </xdr:to>
    <xdr:pic>
      <xdr:nvPicPr>
        <xdr:cNvPr id="209" name="Picture 208"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356</xdr:row>
      <xdr:rowOff>22412</xdr:rowOff>
    </xdr:from>
    <xdr:to>
      <xdr:col>2</xdr:col>
      <xdr:colOff>776007</xdr:colOff>
      <xdr:row>358</xdr:row>
      <xdr:rowOff>37540</xdr:rowOff>
    </xdr:to>
    <xdr:pic>
      <xdr:nvPicPr>
        <xdr:cNvPr id="210" name="Picture 209"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392</xdr:row>
      <xdr:rowOff>22412</xdr:rowOff>
    </xdr:from>
    <xdr:to>
      <xdr:col>2</xdr:col>
      <xdr:colOff>776007</xdr:colOff>
      <xdr:row>393</xdr:row>
      <xdr:rowOff>295275</xdr:rowOff>
    </xdr:to>
    <xdr:pic>
      <xdr:nvPicPr>
        <xdr:cNvPr id="211" name="Picture 210"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427</xdr:row>
      <xdr:rowOff>22412</xdr:rowOff>
    </xdr:from>
    <xdr:to>
      <xdr:col>2</xdr:col>
      <xdr:colOff>776007</xdr:colOff>
      <xdr:row>429</xdr:row>
      <xdr:rowOff>37540</xdr:rowOff>
    </xdr:to>
    <xdr:pic>
      <xdr:nvPicPr>
        <xdr:cNvPr id="212" name="Picture 211"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463</xdr:row>
      <xdr:rowOff>22412</xdr:rowOff>
    </xdr:from>
    <xdr:to>
      <xdr:col>2</xdr:col>
      <xdr:colOff>776007</xdr:colOff>
      <xdr:row>464</xdr:row>
      <xdr:rowOff>295275</xdr:rowOff>
    </xdr:to>
    <xdr:pic>
      <xdr:nvPicPr>
        <xdr:cNvPr id="213" name="Picture 212"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498</xdr:row>
      <xdr:rowOff>22412</xdr:rowOff>
    </xdr:from>
    <xdr:to>
      <xdr:col>2</xdr:col>
      <xdr:colOff>776007</xdr:colOff>
      <xdr:row>500</xdr:row>
      <xdr:rowOff>37540</xdr:rowOff>
    </xdr:to>
    <xdr:pic>
      <xdr:nvPicPr>
        <xdr:cNvPr id="214" name="Picture 213"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534</xdr:row>
      <xdr:rowOff>22412</xdr:rowOff>
    </xdr:from>
    <xdr:to>
      <xdr:col>2</xdr:col>
      <xdr:colOff>776007</xdr:colOff>
      <xdr:row>535</xdr:row>
      <xdr:rowOff>295275</xdr:rowOff>
    </xdr:to>
    <xdr:pic>
      <xdr:nvPicPr>
        <xdr:cNvPr id="215" name="Picture 214"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569</xdr:row>
      <xdr:rowOff>22412</xdr:rowOff>
    </xdr:from>
    <xdr:to>
      <xdr:col>2</xdr:col>
      <xdr:colOff>776007</xdr:colOff>
      <xdr:row>571</xdr:row>
      <xdr:rowOff>37540</xdr:rowOff>
    </xdr:to>
    <xdr:pic>
      <xdr:nvPicPr>
        <xdr:cNvPr id="216" name="Picture 215"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605</xdr:row>
      <xdr:rowOff>22412</xdr:rowOff>
    </xdr:from>
    <xdr:to>
      <xdr:col>2</xdr:col>
      <xdr:colOff>776007</xdr:colOff>
      <xdr:row>606</xdr:row>
      <xdr:rowOff>295275</xdr:rowOff>
    </xdr:to>
    <xdr:pic>
      <xdr:nvPicPr>
        <xdr:cNvPr id="217" name="Picture 216"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640</xdr:row>
      <xdr:rowOff>22412</xdr:rowOff>
    </xdr:from>
    <xdr:to>
      <xdr:col>2</xdr:col>
      <xdr:colOff>776007</xdr:colOff>
      <xdr:row>642</xdr:row>
      <xdr:rowOff>37540</xdr:rowOff>
    </xdr:to>
    <xdr:pic>
      <xdr:nvPicPr>
        <xdr:cNvPr id="218" name="Picture 217"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676</xdr:row>
      <xdr:rowOff>22412</xdr:rowOff>
    </xdr:from>
    <xdr:to>
      <xdr:col>2</xdr:col>
      <xdr:colOff>776007</xdr:colOff>
      <xdr:row>677</xdr:row>
      <xdr:rowOff>295275</xdr:rowOff>
    </xdr:to>
    <xdr:pic>
      <xdr:nvPicPr>
        <xdr:cNvPr id="219" name="Picture 218"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711</xdr:row>
      <xdr:rowOff>22412</xdr:rowOff>
    </xdr:from>
    <xdr:to>
      <xdr:col>2</xdr:col>
      <xdr:colOff>776007</xdr:colOff>
      <xdr:row>713</xdr:row>
      <xdr:rowOff>37540</xdr:rowOff>
    </xdr:to>
    <xdr:pic>
      <xdr:nvPicPr>
        <xdr:cNvPr id="220" name="Picture 219"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747</xdr:row>
      <xdr:rowOff>22412</xdr:rowOff>
    </xdr:from>
    <xdr:to>
      <xdr:col>2</xdr:col>
      <xdr:colOff>776007</xdr:colOff>
      <xdr:row>748</xdr:row>
      <xdr:rowOff>295275</xdr:rowOff>
    </xdr:to>
    <xdr:pic>
      <xdr:nvPicPr>
        <xdr:cNvPr id="221" name="Picture 220"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782</xdr:row>
      <xdr:rowOff>22412</xdr:rowOff>
    </xdr:from>
    <xdr:to>
      <xdr:col>2</xdr:col>
      <xdr:colOff>776007</xdr:colOff>
      <xdr:row>784</xdr:row>
      <xdr:rowOff>37540</xdr:rowOff>
    </xdr:to>
    <xdr:pic>
      <xdr:nvPicPr>
        <xdr:cNvPr id="222" name="Picture 221"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818</xdr:row>
      <xdr:rowOff>22412</xdr:rowOff>
    </xdr:from>
    <xdr:to>
      <xdr:col>2</xdr:col>
      <xdr:colOff>776007</xdr:colOff>
      <xdr:row>819</xdr:row>
      <xdr:rowOff>295275</xdr:rowOff>
    </xdr:to>
    <xdr:pic>
      <xdr:nvPicPr>
        <xdr:cNvPr id="223" name="Picture 222"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853</xdr:row>
      <xdr:rowOff>22412</xdr:rowOff>
    </xdr:from>
    <xdr:to>
      <xdr:col>2</xdr:col>
      <xdr:colOff>776007</xdr:colOff>
      <xdr:row>855</xdr:row>
      <xdr:rowOff>37540</xdr:rowOff>
    </xdr:to>
    <xdr:pic>
      <xdr:nvPicPr>
        <xdr:cNvPr id="224" name="Picture 223"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889</xdr:row>
      <xdr:rowOff>22412</xdr:rowOff>
    </xdr:from>
    <xdr:to>
      <xdr:col>2</xdr:col>
      <xdr:colOff>776007</xdr:colOff>
      <xdr:row>890</xdr:row>
      <xdr:rowOff>295275</xdr:rowOff>
    </xdr:to>
    <xdr:pic>
      <xdr:nvPicPr>
        <xdr:cNvPr id="225" name="Picture 224"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924</xdr:row>
      <xdr:rowOff>22412</xdr:rowOff>
    </xdr:from>
    <xdr:to>
      <xdr:col>2</xdr:col>
      <xdr:colOff>776007</xdr:colOff>
      <xdr:row>926</xdr:row>
      <xdr:rowOff>37540</xdr:rowOff>
    </xdr:to>
    <xdr:pic>
      <xdr:nvPicPr>
        <xdr:cNvPr id="226" name="Picture 225" descr="maa-saraswati-1484548264.png"/>
        <xdr:cNvPicPr>
          <a:picLocks noChangeAspect="1"/>
        </xdr:cNvPicPr>
      </xdr:nvPicPr>
      <xdr:blipFill>
        <a:blip xmlns:r="http://schemas.openxmlformats.org/officeDocument/2006/relationships" r:embed="rId1" cstate="print"/>
        <a:stretch>
          <a:fillRect/>
        </a:stretch>
      </xdr:blipFill>
      <xdr:spPr>
        <a:xfrm>
          <a:off x="324970" y="9597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960</xdr:row>
      <xdr:rowOff>22412</xdr:rowOff>
    </xdr:from>
    <xdr:to>
      <xdr:col>2</xdr:col>
      <xdr:colOff>776007</xdr:colOff>
      <xdr:row>961</xdr:row>
      <xdr:rowOff>295275</xdr:rowOff>
    </xdr:to>
    <xdr:pic>
      <xdr:nvPicPr>
        <xdr:cNvPr id="227" name="Picture 226" descr="maa-saraswati-1484548264.png"/>
        <xdr:cNvPicPr>
          <a:picLocks noChangeAspect="1"/>
        </xdr:cNvPicPr>
      </xdr:nvPicPr>
      <xdr:blipFill>
        <a:blip xmlns:r="http://schemas.openxmlformats.org/officeDocument/2006/relationships" r:embed="rId1" cstate="print"/>
        <a:stretch>
          <a:fillRect/>
        </a:stretch>
      </xdr:blipFill>
      <xdr:spPr>
        <a:xfrm>
          <a:off x="324970" y="105604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995</xdr:row>
      <xdr:rowOff>22412</xdr:rowOff>
    </xdr:from>
    <xdr:to>
      <xdr:col>2</xdr:col>
      <xdr:colOff>776007</xdr:colOff>
      <xdr:row>997</xdr:row>
      <xdr:rowOff>37540</xdr:rowOff>
    </xdr:to>
    <xdr:pic>
      <xdr:nvPicPr>
        <xdr:cNvPr id="228" name="Picture 227" descr="maa-saraswati-1484548264.png"/>
        <xdr:cNvPicPr>
          <a:picLocks noChangeAspect="1"/>
        </xdr:cNvPicPr>
      </xdr:nvPicPr>
      <xdr:blipFill>
        <a:blip xmlns:r="http://schemas.openxmlformats.org/officeDocument/2006/relationships" r:embed="rId1" cstate="print"/>
        <a:stretch>
          <a:fillRect/>
        </a:stretch>
      </xdr:blipFill>
      <xdr:spPr>
        <a:xfrm>
          <a:off x="324970" y="11510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1031</xdr:row>
      <xdr:rowOff>22412</xdr:rowOff>
    </xdr:from>
    <xdr:to>
      <xdr:col>2</xdr:col>
      <xdr:colOff>776007</xdr:colOff>
      <xdr:row>1032</xdr:row>
      <xdr:rowOff>295275</xdr:rowOff>
    </xdr:to>
    <xdr:pic>
      <xdr:nvPicPr>
        <xdr:cNvPr id="229" name="Picture 228" descr="maa-saraswati-1484548264.png"/>
        <xdr:cNvPicPr>
          <a:picLocks noChangeAspect="1"/>
        </xdr:cNvPicPr>
      </xdr:nvPicPr>
      <xdr:blipFill>
        <a:blip xmlns:r="http://schemas.openxmlformats.org/officeDocument/2006/relationships" r:embed="rId1" cstate="print"/>
        <a:stretch>
          <a:fillRect/>
        </a:stretch>
      </xdr:blipFill>
      <xdr:spPr>
        <a:xfrm>
          <a:off x="324970" y="124732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1066</xdr:row>
      <xdr:rowOff>22412</xdr:rowOff>
    </xdr:from>
    <xdr:to>
      <xdr:col>2</xdr:col>
      <xdr:colOff>776007</xdr:colOff>
      <xdr:row>1068</xdr:row>
      <xdr:rowOff>37540</xdr:rowOff>
    </xdr:to>
    <xdr:pic>
      <xdr:nvPicPr>
        <xdr:cNvPr id="230" name="Picture 229" descr="maa-saraswati-1484548264.png"/>
        <xdr:cNvPicPr>
          <a:picLocks noChangeAspect="1"/>
        </xdr:cNvPicPr>
      </xdr:nvPicPr>
      <xdr:blipFill>
        <a:blip xmlns:r="http://schemas.openxmlformats.org/officeDocument/2006/relationships" r:embed="rId1" cstate="print"/>
        <a:stretch>
          <a:fillRect/>
        </a:stretch>
      </xdr:blipFill>
      <xdr:spPr>
        <a:xfrm>
          <a:off x="324970" y="1342352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1102</xdr:row>
      <xdr:rowOff>22412</xdr:rowOff>
    </xdr:from>
    <xdr:to>
      <xdr:col>2</xdr:col>
      <xdr:colOff>776007</xdr:colOff>
      <xdr:row>1103</xdr:row>
      <xdr:rowOff>295275</xdr:rowOff>
    </xdr:to>
    <xdr:pic>
      <xdr:nvPicPr>
        <xdr:cNvPr id="231" name="Picture 230" descr="maa-saraswati-1484548264.png"/>
        <xdr:cNvPicPr>
          <a:picLocks noChangeAspect="1"/>
        </xdr:cNvPicPr>
      </xdr:nvPicPr>
      <xdr:blipFill>
        <a:blip xmlns:r="http://schemas.openxmlformats.org/officeDocument/2006/relationships" r:embed="rId1" cstate="print"/>
        <a:stretch>
          <a:fillRect/>
        </a:stretch>
      </xdr:blipFill>
      <xdr:spPr>
        <a:xfrm>
          <a:off x="324970" y="1438611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1137</xdr:row>
      <xdr:rowOff>22412</xdr:rowOff>
    </xdr:from>
    <xdr:to>
      <xdr:col>2</xdr:col>
      <xdr:colOff>776007</xdr:colOff>
      <xdr:row>1139</xdr:row>
      <xdr:rowOff>37540</xdr:rowOff>
    </xdr:to>
    <xdr:pic>
      <xdr:nvPicPr>
        <xdr:cNvPr id="232" name="Picture 231" descr="maa-saraswati-1484548264.png"/>
        <xdr:cNvPicPr>
          <a:picLocks noChangeAspect="1"/>
        </xdr:cNvPicPr>
      </xdr:nvPicPr>
      <xdr:blipFill>
        <a:blip xmlns:r="http://schemas.openxmlformats.org/officeDocument/2006/relationships" r:embed="rId1" cstate="print"/>
        <a:stretch>
          <a:fillRect/>
        </a:stretch>
      </xdr:blipFill>
      <xdr:spPr>
        <a:xfrm>
          <a:off x="324970" y="1533637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1173</xdr:row>
      <xdr:rowOff>22412</xdr:rowOff>
    </xdr:from>
    <xdr:to>
      <xdr:col>2</xdr:col>
      <xdr:colOff>776007</xdr:colOff>
      <xdr:row>1174</xdr:row>
      <xdr:rowOff>295275</xdr:rowOff>
    </xdr:to>
    <xdr:pic>
      <xdr:nvPicPr>
        <xdr:cNvPr id="233" name="Picture 232" descr="maa-saraswati-1484548264.png"/>
        <xdr:cNvPicPr>
          <a:picLocks noChangeAspect="1"/>
        </xdr:cNvPicPr>
      </xdr:nvPicPr>
      <xdr:blipFill>
        <a:blip xmlns:r="http://schemas.openxmlformats.org/officeDocument/2006/relationships" r:embed="rId1" cstate="print"/>
        <a:stretch>
          <a:fillRect/>
        </a:stretch>
      </xdr:blipFill>
      <xdr:spPr>
        <a:xfrm>
          <a:off x="324970" y="1629895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1208</xdr:row>
      <xdr:rowOff>22412</xdr:rowOff>
    </xdr:from>
    <xdr:to>
      <xdr:col>2</xdr:col>
      <xdr:colOff>776007</xdr:colOff>
      <xdr:row>1210</xdr:row>
      <xdr:rowOff>37540</xdr:rowOff>
    </xdr:to>
    <xdr:pic>
      <xdr:nvPicPr>
        <xdr:cNvPr id="234" name="Picture 233"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1244</xdr:row>
      <xdr:rowOff>22412</xdr:rowOff>
    </xdr:from>
    <xdr:to>
      <xdr:col>2</xdr:col>
      <xdr:colOff>776007</xdr:colOff>
      <xdr:row>1245</xdr:row>
      <xdr:rowOff>295275</xdr:rowOff>
    </xdr:to>
    <xdr:pic>
      <xdr:nvPicPr>
        <xdr:cNvPr id="235" name="Picture 234"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1279</xdr:row>
      <xdr:rowOff>22412</xdr:rowOff>
    </xdr:from>
    <xdr:to>
      <xdr:col>2</xdr:col>
      <xdr:colOff>776007</xdr:colOff>
      <xdr:row>1281</xdr:row>
      <xdr:rowOff>37540</xdr:rowOff>
    </xdr:to>
    <xdr:pic>
      <xdr:nvPicPr>
        <xdr:cNvPr id="236" name="Picture 235"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1315</xdr:row>
      <xdr:rowOff>22412</xdr:rowOff>
    </xdr:from>
    <xdr:to>
      <xdr:col>2</xdr:col>
      <xdr:colOff>776007</xdr:colOff>
      <xdr:row>1316</xdr:row>
      <xdr:rowOff>295275</xdr:rowOff>
    </xdr:to>
    <xdr:pic>
      <xdr:nvPicPr>
        <xdr:cNvPr id="237" name="Picture 236"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1350</xdr:row>
      <xdr:rowOff>22412</xdr:rowOff>
    </xdr:from>
    <xdr:to>
      <xdr:col>2</xdr:col>
      <xdr:colOff>776007</xdr:colOff>
      <xdr:row>1352</xdr:row>
      <xdr:rowOff>37540</xdr:rowOff>
    </xdr:to>
    <xdr:pic>
      <xdr:nvPicPr>
        <xdr:cNvPr id="238" name="Picture 237"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1386</xdr:row>
      <xdr:rowOff>22412</xdr:rowOff>
    </xdr:from>
    <xdr:to>
      <xdr:col>2</xdr:col>
      <xdr:colOff>776007</xdr:colOff>
      <xdr:row>1387</xdr:row>
      <xdr:rowOff>295275</xdr:rowOff>
    </xdr:to>
    <xdr:pic>
      <xdr:nvPicPr>
        <xdr:cNvPr id="239" name="Picture 238"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1421</xdr:row>
      <xdr:rowOff>22412</xdr:rowOff>
    </xdr:from>
    <xdr:to>
      <xdr:col>2</xdr:col>
      <xdr:colOff>776007</xdr:colOff>
      <xdr:row>1423</xdr:row>
      <xdr:rowOff>37540</xdr:rowOff>
    </xdr:to>
    <xdr:pic>
      <xdr:nvPicPr>
        <xdr:cNvPr id="240" name="Picture 239"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1457</xdr:row>
      <xdr:rowOff>22412</xdr:rowOff>
    </xdr:from>
    <xdr:to>
      <xdr:col>2</xdr:col>
      <xdr:colOff>776007</xdr:colOff>
      <xdr:row>1458</xdr:row>
      <xdr:rowOff>295275</xdr:rowOff>
    </xdr:to>
    <xdr:pic>
      <xdr:nvPicPr>
        <xdr:cNvPr id="241" name="Picture 240"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1492</xdr:row>
      <xdr:rowOff>22412</xdr:rowOff>
    </xdr:from>
    <xdr:to>
      <xdr:col>2</xdr:col>
      <xdr:colOff>776007</xdr:colOff>
      <xdr:row>1494</xdr:row>
      <xdr:rowOff>37540</xdr:rowOff>
    </xdr:to>
    <xdr:pic>
      <xdr:nvPicPr>
        <xdr:cNvPr id="242" name="Picture 241" descr="maa-saraswati-1484548264.png"/>
        <xdr:cNvPicPr>
          <a:picLocks noChangeAspect="1"/>
        </xdr:cNvPicPr>
      </xdr:nvPicPr>
      <xdr:blipFill>
        <a:blip xmlns:r="http://schemas.openxmlformats.org/officeDocument/2006/relationships" r:embed="rId1" cstate="print"/>
        <a:stretch>
          <a:fillRect/>
        </a:stretch>
      </xdr:blipFill>
      <xdr:spPr>
        <a:xfrm>
          <a:off x="324970" y="9597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1528</xdr:row>
      <xdr:rowOff>22412</xdr:rowOff>
    </xdr:from>
    <xdr:to>
      <xdr:col>2</xdr:col>
      <xdr:colOff>776007</xdr:colOff>
      <xdr:row>1529</xdr:row>
      <xdr:rowOff>295275</xdr:rowOff>
    </xdr:to>
    <xdr:pic>
      <xdr:nvPicPr>
        <xdr:cNvPr id="243" name="Picture 242" descr="maa-saraswati-1484548264.png"/>
        <xdr:cNvPicPr>
          <a:picLocks noChangeAspect="1"/>
        </xdr:cNvPicPr>
      </xdr:nvPicPr>
      <xdr:blipFill>
        <a:blip xmlns:r="http://schemas.openxmlformats.org/officeDocument/2006/relationships" r:embed="rId1" cstate="print"/>
        <a:stretch>
          <a:fillRect/>
        </a:stretch>
      </xdr:blipFill>
      <xdr:spPr>
        <a:xfrm>
          <a:off x="324970" y="105604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1563</xdr:row>
      <xdr:rowOff>22412</xdr:rowOff>
    </xdr:from>
    <xdr:to>
      <xdr:col>2</xdr:col>
      <xdr:colOff>776007</xdr:colOff>
      <xdr:row>1565</xdr:row>
      <xdr:rowOff>37540</xdr:rowOff>
    </xdr:to>
    <xdr:pic>
      <xdr:nvPicPr>
        <xdr:cNvPr id="244" name="Picture 243" descr="maa-saraswati-1484548264.png"/>
        <xdr:cNvPicPr>
          <a:picLocks noChangeAspect="1"/>
        </xdr:cNvPicPr>
      </xdr:nvPicPr>
      <xdr:blipFill>
        <a:blip xmlns:r="http://schemas.openxmlformats.org/officeDocument/2006/relationships" r:embed="rId1" cstate="print"/>
        <a:stretch>
          <a:fillRect/>
        </a:stretch>
      </xdr:blipFill>
      <xdr:spPr>
        <a:xfrm>
          <a:off x="324970" y="11510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1599</xdr:row>
      <xdr:rowOff>22412</xdr:rowOff>
    </xdr:from>
    <xdr:to>
      <xdr:col>2</xdr:col>
      <xdr:colOff>776007</xdr:colOff>
      <xdr:row>1600</xdr:row>
      <xdr:rowOff>295275</xdr:rowOff>
    </xdr:to>
    <xdr:pic>
      <xdr:nvPicPr>
        <xdr:cNvPr id="245" name="Picture 244" descr="maa-saraswati-1484548264.png"/>
        <xdr:cNvPicPr>
          <a:picLocks noChangeAspect="1"/>
        </xdr:cNvPicPr>
      </xdr:nvPicPr>
      <xdr:blipFill>
        <a:blip xmlns:r="http://schemas.openxmlformats.org/officeDocument/2006/relationships" r:embed="rId1" cstate="print"/>
        <a:stretch>
          <a:fillRect/>
        </a:stretch>
      </xdr:blipFill>
      <xdr:spPr>
        <a:xfrm>
          <a:off x="324970" y="124732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1634</xdr:row>
      <xdr:rowOff>22412</xdr:rowOff>
    </xdr:from>
    <xdr:to>
      <xdr:col>2</xdr:col>
      <xdr:colOff>776007</xdr:colOff>
      <xdr:row>1636</xdr:row>
      <xdr:rowOff>37540</xdr:rowOff>
    </xdr:to>
    <xdr:pic>
      <xdr:nvPicPr>
        <xdr:cNvPr id="246" name="Picture 245" descr="maa-saraswati-1484548264.png"/>
        <xdr:cNvPicPr>
          <a:picLocks noChangeAspect="1"/>
        </xdr:cNvPicPr>
      </xdr:nvPicPr>
      <xdr:blipFill>
        <a:blip xmlns:r="http://schemas.openxmlformats.org/officeDocument/2006/relationships" r:embed="rId1" cstate="print"/>
        <a:stretch>
          <a:fillRect/>
        </a:stretch>
      </xdr:blipFill>
      <xdr:spPr>
        <a:xfrm>
          <a:off x="324970" y="1342352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1670</xdr:row>
      <xdr:rowOff>22412</xdr:rowOff>
    </xdr:from>
    <xdr:to>
      <xdr:col>2</xdr:col>
      <xdr:colOff>776007</xdr:colOff>
      <xdr:row>1671</xdr:row>
      <xdr:rowOff>295275</xdr:rowOff>
    </xdr:to>
    <xdr:pic>
      <xdr:nvPicPr>
        <xdr:cNvPr id="247" name="Picture 246" descr="maa-saraswati-1484548264.png"/>
        <xdr:cNvPicPr>
          <a:picLocks noChangeAspect="1"/>
        </xdr:cNvPicPr>
      </xdr:nvPicPr>
      <xdr:blipFill>
        <a:blip xmlns:r="http://schemas.openxmlformats.org/officeDocument/2006/relationships" r:embed="rId1" cstate="print"/>
        <a:stretch>
          <a:fillRect/>
        </a:stretch>
      </xdr:blipFill>
      <xdr:spPr>
        <a:xfrm>
          <a:off x="324970" y="1438611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1705</xdr:row>
      <xdr:rowOff>22412</xdr:rowOff>
    </xdr:from>
    <xdr:to>
      <xdr:col>2</xdr:col>
      <xdr:colOff>776007</xdr:colOff>
      <xdr:row>1707</xdr:row>
      <xdr:rowOff>37540</xdr:rowOff>
    </xdr:to>
    <xdr:pic>
      <xdr:nvPicPr>
        <xdr:cNvPr id="248" name="Picture 247" descr="maa-saraswati-1484548264.png"/>
        <xdr:cNvPicPr>
          <a:picLocks noChangeAspect="1"/>
        </xdr:cNvPicPr>
      </xdr:nvPicPr>
      <xdr:blipFill>
        <a:blip xmlns:r="http://schemas.openxmlformats.org/officeDocument/2006/relationships" r:embed="rId1" cstate="print"/>
        <a:stretch>
          <a:fillRect/>
        </a:stretch>
      </xdr:blipFill>
      <xdr:spPr>
        <a:xfrm>
          <a:off x="324970" y="1533637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1741</xdr:row>
      <xdr:rowOff>22412</xdr:rowOff>
    </xdr:from>
    <xdr:to>
      <xdr:col>2</xdr:col>
      <xdr:colOff>776007</xdr:colOff>
      <xdr:row>1742</xdr:row>
      <xdr:rowOff>295275</xdr:rowOff>
    </xdr:to>
    <xdr:pic>
      <xdr:nvPicPr>
        <xdr:cNvPr id="249" name="Picture 248" descr="maa-saraswati-1484548264.png"/>
        <xdr:cNvPicPr>
          <a:picLocks noChangeAspect="1"/>
        </xdr:cNvPicPr>
      </xdr:nvPicPr>
      <xdr:blipFill>
        <a:blip xmlns:r="http://schemas.openxmlformats.org/officeDocument/2006/relationships" r:embed="rId1" cstate="print"/>
        <a:stretch>
          <a:fillRect/>
        </a:stretch>
      </xdr:blipFill>
      <xdr:spPr>
        <a:xfrm>
          <a:off x="324970" y="1629895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1776</xdr:row>
      <xdr:rowOff>22412</xdr:rowOff>
    </xdr:from>
    <xdr:to>
      <xdr:col>2</xdr:col>
      <xdr:colOff>776007</xdr:colOff>
      <xdr:row>1778</xdr:row>
      <xdr:rowOff>37540</xdr:rowOff>
    </xdr:to>
    <xdr:pic>
      <xdr:nvPicPr>
        <xdr:cNvPr id="250" name="Picture 249" descr="maa-saraswati-1484548264.png"/>
        <xdr:cNvPicPr>
          <a:picLocks noChangeAspect="1"/>
        </xdr:cNvPicPr>
      </xdr:nvPicPr>
      <xdr:blipFill>
        <a:blip xmlns:r="http://schemas.openxmlformats.org/officeDocument/2006/relationships" r:embed="rId1" cstate="print"/>
        <a:stretch>
          <a:fillRect/>
        </a:stretch>
      </xdr:blipFill>
      <xdr:spPr>
        <a:xfrm>
          <a:off x="324970" y="1724921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1812</xdr:row>
      <xdr:rowOff>22412</xdr:rowOff>
    </xdr:from>
    <xdr:to>
      <xdr:col>2</xdr:col>
      <xdr:colOff>776007</xdr:colOff>
      <xdr:row>1813</xdr:row>
      <xdr:rowOff>295275</xdr:rowOff>
    </xdr:to>
    <xdr:pic>
      <xdr:nvPicPr>
        <xdr:cNvPr id="251" name="Picture 250" descr="maa-saraswati-1484548264.png"/>
        <xdr:cNvPicPr>
          <a:picLocks noChangeAspect="1"/>
        </xdr:cNvPicPr>
      </xdr:nvPicPr>
      <xdr:blipFill>
        <a:blip xmlns:r="http://schemas.openxmlformats.org/officeDocument/2006/relationships" r:embed="rId1" cstate="print"/>
        <a:stretch>
          <a:fillRect/>
        </a:stretch>
      </xdr:blipFill>
      <xdr:spPr>
        <a:xfrm>
          <a:off x="324970" y="1821180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1847</xdr:row>
      <xdr:rowOff>22412</xdr:rowOff>
    </xdr:from>
    <xdr:to>
      <xdr:col>2</xdr:col>
      <xdr:colOff>776007</xdr:colOff>
      <xdr:row>1849</xdr:row>
      <xdr:rowOff>37540</xdr:rowOff>
    </xdr:to>
    <xdr:pic>
      <xdr:nvPicPr>
        <xdr:cNvPr id="252" name="Picture 251" descr="maa-saraswati-1484548264.png"/>
        <xdr:cNvPicPr>
          <a:picLocks noChangeAspect="1"/>
        </xdr:cNvPicPr>
      </xdr:nvPicPr>
      <xdr:blipFill>
        <a:blip xmlns:r="http://schemas.openxmlformats.org/officeDocument/2006/relationships" r:embed="rId1" cstate="print"/>
        <a:stretch>
          <a:fillRect/>
        </a:stretch>
      </xdr:blipFill>
      <xdr:spPr>
        <a:xfrm>
          <a:off x="324970" y="1916205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1883</xdr:row>
      <xdr:rowOff>22412</xdr:rowOff>
    </xdr:from>
    <xdr:to>
      <xdr:col>2</xdr:col>
      <xdr:colOff>776007</xdr:colOff>
      <xdr:row>1884</xdr:row>
      <xdr:rowOff>295275</xdr:rowOff>
    </xdr:to>
    <xdr:pic>
      <xdr:nvPicPr>
        <xdr:cNvPr id="253" name="Picture 252" descr="maa-saraswati-1484548264.png"/>
        <xdr:cNvPicPr>
          <a:picLocks noChangeAspect="1"/>
        </xdr:cNvPicPr>
      </xdr:nvPicPr>
      <xdr:blipFill>
        <a:blip xmlns:r="http://schemas.openxmlformats.org/officeDocument/2006/relationships" r:embed="rId1" cstate="print"/>
        <a:stretch>
          <a:fillRect/>
        </a:stretch>
      </xdr:blipFill>
      <xdr:spPr>
        <a:xfrm>
          <a:off x="324970" y="2012464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1918</xdr:row>
      <xdr:rowOff>22412</xdr:rowOff>
    </xdr:from>
    <xdr:to>
      <xdr:col>2</xdr:col>
      <xdr:colOff>776007</xdr:colOff>
      <xdr:row>1920</xdr:row>
      <xdr:rowOff>37540</xdr:rowOff>
    </xdr:to>
    <xdr:pic>
      <xdr:nvPicPr>
        <xdr:cNvPr id="254" name="Picture 253" descr="maa-saraswati-1484548264.png"/>
        <xdr:cNvPicPr>
          <a:picLocks noChangeAspect="1"/>
        </xdr:cNvPicPr>
      </xdr:nvPicPr>
      <xdr:blipFill>
        <a:blip xmlns:r="http://schemas.openxmlformats.org/officeDocument/2006/relationships" r:embed="rId1" cstate="print"/>
        <a:stretch>
          <a:fillRect/>
        </a:stretch>
      </xdr:blipFill>
      <xdr:spPr>
        <a:xfrm>
          <a:off x="324970" y="2107490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1954</xdr:row>
      <xdr:rowOff>22412</xdr:rowOff>
    </xdr:from>
    <xdr:to>
      <xdr:col>2</xdr:col>
      <xdr:colOff>776007</xdr:colOff>
      <xdr:row>1955</xdr:row>
      <xdr:rowOff>295275</xdr:rowOff>
    </xdr:to>
    <xdr:pic>
      <xdr:nvPicPr>
        <xdr:cNvPr id="255" name="Picture 254" descr="maa-saraswati-1484548264.png"/>
        <xdr:cNvPicPr>
          <a:picLocks noChangeAspect="1"/>
        </xdr:cNvPicPr>
      </xdr:nvPicPr>
      <xdr:blipFill>
        <a:blip xmlns:r="http://schemas.openxmlformats.org/officeDocument/2006/relationships" r:embed="rId1" cstate="print"/>
        <a:stretch>
          <a:fillRect/>
        </a:stretch>
      </xdr:blipFill>
      <xdr:spPr>
        <a:xfrm>
          <a:off x="324970" y="2203748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1989</xdr:row>
      <xdr:rowOff>22412</xdr:rowOff>
    </xdr:from>
    <xdr:to>
      <xdr:col>2</xdr:col>
      <xdr:colOff>776007</xdr:colOff>
      <xdr:row>1991</xdr:row>
      <xdr:rowOff>37540</xdr:rowOff>
    </xdr:to>
    <xdr:pic>
      <xdr:nvPicPr>
        <xdr:cNvPr id="256" name="Picture 255" descr="maa-saraswati-1484548264.png"/>
        <xdr:cNvPicPr>
          <a:picLocks noChangeAspect="1"/>
        </xdr:cNvPicPr>
      </xdr:nvPicPr>
      <xdr:blipFill>
        <a:blip xmlns:r="http://schemas.openxmlformats.org/officeDocument/2006/relationships" r:embed="rId1" cstate="print"/>
        <a:stretch>
          <a:fillRect/>
        </a:stretch>
      </xdr:blipFill>
      <xdr:spPr>
        <a:xfrm>
          <a:off x="324970" y="229877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2025</xdr:row>
      <xdr:rowOff>22412</xdr:rowOff>
    </xdr:from>
    <xdr:to>
      <xdr:col>2</xdr:col>
      <xdr:colOff>776007</xdr:colOff>
      <xdr:row>2026</xdr:row>
      <xdr:rowOff>295275</xdr:rowOff>
    </xdr:to>
    <xdr:pic>
      <xdr:nvPicPr>
        <xdr:cNvPr id="257" name="Picture 256" descr="maa-saraswati-1484548264.png"/>
        <xdr:cNvPicPr>
          <a:picLocks noChangeAspect="1"/>
        </xdr:cNvPicPr>
      </xdr:nvPicPr>
      <xdr:blipFill>
        <a:blip xmlns:r="http://schemas.openxmlformats.org/officeDocument/2006/relationships" r:embed="rId1" cstate="print"/>
        <a:stretch>
          <a:fillRect/>
        </a:stretch>
      </xdr:blipFill>
      <xdr:spPr>
        <a:xfrm>
          <a:off x="324970" y="2395033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2060</xdr:row>
      <xdr:rowOff>22412</xdr:rowOff>
    </xdr:from>
    <xdr:to>
      <xdr:col>2</xdr:col>
      <xdr:colOff>776007</xdr:colOff>
      <xdr:row>2062</xdr:row>
      <xdr:rowOff>37540</xdr:rowOff>
    </xdr:to>
    <xdr:pic>
      <xdr:nvPicPr>
        <xdr:cNvPr id="258" name="Picture 257" descr="maa-saraswati-1484548264.png"/>
        <xdr:cNvPicPr>
          <a:picLocks noChangeAspect="1"/>
        </xdr:cNvPicPr>
      </xdr:nvPicPr>
      <xdr:blipFill>
        <a:blip xmlns:r="http://schemas.openxmlformats.org/officeDocument/2006/relationships" r:embed="rId1" cstate="print"/>
        <a:stretch>
          <a:fillRect/>
        </a:stretch>
      </xdr:blipFill>
      <xdr:spPr>
        <a:xfrm>
          <a:off x="324970" y="249005912"/>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2096</xdr:row>
      <xdr:rowOff>22412</xdr:rowOff>
    </xdr:from>
    <xdr:to>
      <xdr:col>2</xdr:col>
      <xdr:colOff>776007</xdr:colOff>
      <xdr:row>2097</xdr:row>
      <xdr:rowOff>295275</xdr:rowOff>
    </xdr:to>
    <xdr:pic>
      <xdr:nvPicPr>
        <xdr:cNvPr id="259" name="Picture 258" descr="maa-saraswati-1484548264.png"/>
        <xdr:cNvPicPr>
          <a:picLocks noChangeAspect="1"/>
        </xdr:cNvPicPr>
      </xdr:nvPicPr>
      <xdr:blipFill>
        <a:blip xmlns:r="http://schemas.openxmlformats.org/officeDocument/2006/relationships" r:embed="rId1" cstate="print"/>
        <a:stretch>
          <a:fillRect/>
        </a:stretch>
      </xdr:blipFill>
      <xdr:spPr>
        <a:xfrm>
          <a:off x="324970" y="258631765"/>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2131</xdr:row>
      <xdr:rowOff>22412</xdr:rowOff>
    </xdr:from>
    <xdr:to>
      <xdr:col>2</xdr:col>
      <xdr:colOff>776007</xdr:colOff>
      <xdr:row>2133</xdr:row>
      <xdr:rowOff>37540</xdr:rowOff>
    </xdr:to>
    <xdr:pic>
      <xdr:nvPicPr>
        <xdr:cNvPr id="260" name="Picture 259" descr="maa-saraswati-1484548264.png"/>
        <xdr:cNvPicPr>
          <a:picLocks noChangeAspect="1"/>
        </xdr:cNvPicPr>
      </xdr:nvPicPr>
      <xdr:blipFill>
        <a:blip xmlns:r="http://schemas.openxmlformats.org/officeDocument/2006/relationships" r:embed="rId1" cstate="print"/>
        <a:stretch>
          <a:fillRect/>
        </a:stretch>
      </xdr:blipFill>
      <xdr:spPr>
        <a:xfrm>
          <a:off x="324970" y="268134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2167</xdr:row>
      <xdr:rowOff>22412</xdr:rowOff>
    </xdr:from>
    <xdr:to>
      <xdr:col>2</xdr:col>
      <xdr:colOff>776007</xdr:colOff>
      <xdr:row>2168</xdr:row>
      <xdr:rowOff>295275</xdr:rowOff>
    </xdr:to>
    <xdr:pic>
      <xdr:nvPicPr>
        <xdr:cNvPr id="261" name="Picture 260" descr="maa-saraswati-1484548264.png"/>
        <xdr:cNvPicPr>
          <a:picLocks noChangeAspect="1"/>
        </xdr:cNvPicPr>
      </xdr:nvPicPr>
      <xdr:blipFill>
        <a:blip xmlns:r="http://schemas.openxmlformats.org/officeDocument/2006/relationships" r:embed="rId1" cstate="print"/>
        <a:stretch>
          <a:fillRect/>
        </a:stretch>
      </xdr:blipFill>
      <xdr:spPr>
        <a:xfrm>
          <a:off x="324970" y="27776020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2202</xdr:row>
      <xdr:rowOff>22412</xdr:rowOff>
    </xdr:from>
    <xdr:to>
      <xdr:col>2</xdr:col>
      <xdr:colOff>776007</xdr:colOff>
      <xdr:row>2204</xdr:row>
      <xdr:rowOff>37540</xdr:rowOff>
    </xdr:to>
    <xdr:pic>
      <xdr:nvPicPr>
        <xdr:cNvPr id="262" name="Picture 261" descr="maa-saraswati-1484548264.png"/>
        <xdr:cNvPicPr>
          <a:picLocks noChangeAspect="1"/>
        </xdr:cNvPicPr>
      </xdr:nvPicPr>
      <xdr:blipFill>
        <a:blip xmlns:r="http://schemas.openxmlformats.org/officeDocument/2006/relationships" r:embed="rId1" cstate="print"/>
        <a:stretch>
          <a:fillRect/>
        </a:stretch>
      </xdr:blipFill>
      <xdr:spPr>
        <a:xfrm>
          <a:off x="324970" y="287262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2238</xdr:row>
      <xdr:rowOff>22412</xdr:rowOff>
    </xdr:from>
    <xdr:to>
      <xdr:col>2</xdr:col>
      <xdr:colOff>776007</xdr:colOff>
      <xdr:row>2239</xdr:row>
      <xdr:rowOff>295275</xdr:rowOff>
    </xdr:to>
    <xdr:pic>
      <xdr:nvPicPr>
        <xdr:cNvPr id="263" name="Picture 262" descr="maa-saraswati-1484548264.png"/>
        <xdr:cNvPicPr>
          <a:picLocks noChangeAspect="1"/>
        </xdr:cNvPicPr>
      </xdr:nvPicPr>
      <xdr:blipFill>
        <a:blip xmlns:r="http://schemas.openxmlformats.org/officeDocument/2006/relationships" r:embed="rId1" cstate="print"/>
        <a:stretch>
          <a:fillRect/>
        </a:stretch>
      </xdr:blipFill>
      <xdr:spPr>
        <a:xfrm>
          <a:off x="324970" y="2968886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2273</xdr:row>
      <xdr:rowOff>22412</xdr:rowOff>
    </xdr:from>
    <xdr:to>
      <xdr:col>2</xdr:col>
      <xdr:colOff>776007</xdr:colOff>
      <xdr:row>2275</xdr:row>
      <xdr:rowOff>37540</xdr:rowOff>
    </xdr:to>
    <xdr:pic>
      <xdr:nvPicPr>
        <xdr:cNvPr id="264" name="Picture 263" descr="maa-saraswati-1484548264.png"/>
        <xdr:cNvPicPr>
          <a:picLocks noChangeAspect="1"/>
        </xdr:cNvPicPr>
      </xdr:nvPicPr>
      <xdr:blipFill>
        <a:blip xmlns:r="http://schemas.openxmlformats.org/officeDocument/2006/relationships" r:embed="rId1" cstate="print"/>
        <a:stretch>
          <a:fillRect/>
        </a:stretch>
      </xdr:blipFill>
      <xdr:spPr>
        <a:xfrm>
          <a:off x="324970" y="306391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2309</xdr:row>
      <xdr:rowOff>22412</xdr:rowOff>
    </xdr:from>
    <xdr:to>
      <xdr:col>2</xdr:col>
      <xdr:colOff>776007</xdr:colOff>
      <xdr:row>2310</xdr:row>
      <xdr:rowOff>295275</xdr:rowOff>
    </xdr:to>
    <xdr:pic>
      <xdr:nvPicPr>
        <xdr:cNvPr id="265" name="Picture 264" descr="maa-saraswati-1484548264.png"/>
        <xdr:cNvPicPr>
          <a:picLocks noChangeAspect="1"/>
        </xdr:cNvPicPr>
      </xdr:nvPicPr>
      <xdr:blipFill>
        <a:blip xmlns:r="http://schemas.openxmlformats.org/officeDocument/2006/relationships" r:embed="rId1" cstate="print"/>
        <a:stretch>
          <a:fillRect/>
        </a:stretch>
      </xdr:blipFill>
      <xdr:spPr>
        <a:xfrm>
          <a:off x="324970" y="316017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2344</xdr:row>
      <xdr:rowOff>22412</xdr:rowOff>
    </xdr:from>
    <xdr:to>
      <xdr:col>2</xdr:col>
      <xdr:colOff>776007</xdr:colOff>
      <xdr:row>2346</xdr:row>
      <xdr:rowOff>37540</xdr:rowOff>
    </xdr:to>
    <xdr:pic>
      <xdr:nvPicPr>
        <xdr:cNvPr id="266" name="Picture 265" descr="maa-saraswati-1484548264.png"/>
        <xdr:cNvPicPr>
          <a:picLocks noChangeAspect="1"/>
        </xdr:cNvPicPr>
      </xdr:nvPicPr>
      <xdr:blipFill>
        <a:blip xmlns:r="http://schemas.openxmlformats.org/officeDocument/2006/relationships" r:embed="rId1" cstate="print"/>
        <a:stretch>
          <a:fillRect/>
        </a:stretch>
      </xdr:blipFill>
      <xdr:spPr>
        <a:xfrm>
          <a:off x="324970" y="306391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2380</xdr:row>
      <xdr:rowOff>22412</xdr:rowOff>
    </xdr:from>
    <xdr:to>
      <xdr:col>2</xdr:col>
      <xdr:colOff>776007</xdr:colOff>
      <xdr:row>2381</xdr:row>
      <xdr:rowOff>295275</xdr:rowOff>
    </xdr:to>
    <xdr:pic>
      <xdr:nvPicPr>
        <xdr:cNvPr id="267" name="Picture 266" descr="maa-saraswati-1484548264.png"/>
        <xdr:cNvPicPr>
          <a:picLocks noChangeAspect="1"/>
        </xdr:cNvPicPr>
      </xdr:nvPicPr>
      <xdr:blipFill>
        <a:blip xmlns:r="http://schemas.openxmlformats.org/officeDocument/2006/relationships" r:embed="rId1" cstate="print"/>
        <a:stretch>
          <a:fillRect/>
        </a:stretch>
      </xdr:blipFill>
      <xdr:spPr>
        <a:xfrm>
          <a:off x="324970" y="316017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2415</xdr:row>
      <xdr:rowOff>22412</xdr:rowOff>
    </xdr:from>
    <xdr:to>
      <xdr:col>2</xdr:col>
      <xdr:colOff>776007</xdr:colOff>
      <xdr:row>2417</xdr:row>
      <xdr:rowOff>37540</xdr:rowOff>
    </xdr:to>
    <xdr:pic>
      <xdr:nvPicPr>
        <xdr:cNvPr id="268" name="Picture 267" descr="maa-saraswati-1484548264.png"/>
        <xdr:cNvPicPr>
          <a:picLocks noChangeAspect="1"/>
        </xdr:cNvPicPr>
      </xdr:nvPicPr>
      <xdr:blipFill>
        <a:blip xmlns:r="http://schemas.openxmlformats.org/officeDocument/2006/relationships" r:embed="rId1" cstate="print"/>
        <a:stretch>
          <a:fillRect/>
        </a:stretch>
      </xdr:blipFill>
      <xdr:spPr>
        <a:xfrm>
          <a:off x="324970" y="325519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2451</xdr:row>
      <xdr:rowOff>22412</xdr:rowOff>
    </xdr:from>
    <xdr:to>
      <xdr:col>2</xdr:col>
      <xdr:colOff>776007</xdr:colOff>
      <xdr:row>2452</xdr:row>
      <xdr:rowOff>295275</xdr:rowOff>
    </xdr:to>
    <xdr:pic>
      <xdr:nvPicPr>
        <xdr:cNvPr id="269" name="Picture 268" descr="maa-saraswati-1484548264.png"/>
        <xdr:cNvPicPr>
          <a:picLocks noChangeAspect="1"/>
        </xdr:cNvPicPr>
      </xdr:nvPicPr>
      <xdr:blipFill>
        <a:blip xmlns:r="http://schemas.openxmlformats.org/officeDocument/2006/relationships" r:embed="rId1" cstate="print"/>
        <a:stretch>
          <a:fillRect/>
        </a:stretch>
      </xdr:blipFill>
      <xdr:spPr>
        <a:xfrm>
          <a:off x="324970" y="3351455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2486</xdr:row>
      <xdr:rowOff>22412</xdr:rowOff>
    </xdr:from>
    <xdr:to>
      <xdr:col>2</xdr:col>
      <xdr:colOff>776007</xdr:colOff>
      <xdr:row>2488</xdr:row>
      <xdr:rowOff>37540</xdr:rowOff>
    </xdr:to>
    <xdr:pic>
      <xdr:nvPicPr>
        <xdr:cNvPr id="270" name="Picture 269" descr="maa-saraswati-1484548264.png"/>
        <xdr:cNvPicPr>
          <a:picLocks noChangeAspect="1"/>
        </xdr:cNvPicPr>
      </xdr:nvPicPr>
      <xdr:blipFill>
        <a:blip xmlns:r="http://schemas.openxmlformats.org/officeDocument/2006/relationships" r:embed="rId1" cstate="print"/>
        <a:stretch>
          <a:fillRect/>
        </a:stretch>
      </xdr:blipFill>
      <xdr:spPr>
        <a:xfrm>
          <a:off x="324970" y="3446481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2522</xdr:row>
      <xdr:rowOff>22412</xdr:rowOff>
    </xdr:from>
    <xdr:to>
      <xdr:col>2</xdr:col>
      <xdr:colOff>776007</xdr:colOff>
      <xdr:row>2523</xdr:row>
      <xdr:rowOff>295275</xdr:rowOff>
    </xdr:to>
    <xdr:pic>
      <xdr:nvPicPr>
        <xdr:cNvPr id="271" name="Picture 270" descr="maa-saraswati-1484548264.png"/>
        <xdr:cNvPicPr>
          <a:picLocks noChangeAspect="1"/>
        </xdr:cNvPicPr>
      </xdr:nvPicPr>
      <xdr:blipFill>
        <a:blip xmlns:r="http://schemas.openxmlformats.org/officeDocument/2006/relationships" r:embed="rId1" cstate="print"/>
        <a:stretch>
          <a:fillRect/>
        </a:stretch>
      </xdr:blipFill>
      <xdr:spPr>
        <a:xfrm>
          <a:off x="324970" y="3542739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2557</xdr:row>
      <xdr:rowOff>22412</xdr:rowOff>
    </xdr:from>
    <xdr:to>
      <xdr:col>2</xdr:col>
      <xdr:colOff>776007</xdr:colOff>
      <xdr:row>2559</xdr:row>
      <xdr:rowOff>37540</xdr:rowOff>
    </xdr:to>
    <xdr:pic>
      <xdr:nvPicPr>
        <xdr:cNvPr id="272" name="Picture 271" descr="maa-saraswati-1484548264.png"/>
        <xdr:cNvPicPr>
          <a:picLocks noChangeAspect="1"/>
        </xdr:cNvPicPr>
      </xdr:nvPicPr>
      <xdr:blipFill>
        <a:blip xmlns:r="http://schemas.openxmlformats.org/officeDocument/2006/relationships" r:embed="rId1" cstate="print"/>
        <a:stretch>
          <a:fillRect/>
        </a:stretch>
      </xdr:blipFill>
      <xdr:spPr>
        <a:xfrm>
          <a:off x="324970" y="3637765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2593</xdr:row>
      <xdr:rowOff>22412</xdr:rowOff>
    </xdr:from>
    <xdr:to>
      <xdr:col>2</xdr:col>
      <xdr:colOff>776007</xdr:colOff>
      <xdr:row>2594</xdr:row>
      <xdr:rowOff>295275</xdr:rowOff>
    </xdr:to>
    <xdr:pic>
      <xdr:nvPicPr>
        <xdr:cNvPr id="273" name="Picture 272" descr="maa-saraswati-1484548264.png"/>
        <xdr:cNvPicPr>
          <a:picLocks noChangeAspect="1"/>
        </xdr:cNvPicPr>
      </xdr:nvPicPr>
      <xdr:blipFill>
        <a:blip xmlns:r="http://schemas.openxmlformats.org/officeDocument/2006/relationships" r:embed="rId1" cstate="print"/>
        <a:stretch>
          <a:fillRect/>
        </a:stretch>
      </xdr:blipFill>
      <xdr:spPr>
        <a:xfrm>
          <a:off x="324970" y="3734024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2628</xdr:row>
      <xdr:rowOff>22412</xdr:rowOff>
    </xdr:from>
    <xdr:to>
      <xdr:col>2</xdr:col>
      <xdr:colOff>776007</xdr:colOff>
      <xdr:row>2630</xdr:row>
      <xdr:rowOff>37540</xdr:rowOff>
    </xdr:to>
    <xdr:pic>
      <xdr:nvPicPr>
        <xdr:cNvPr id="274" name="Picture 273" descr="maa-saraswati-1484548264.png"/>
        <xdr:cNvPicPr>
          <a:picLocks noChangeAspect="1"/>
        </xdr:cNvPicPr>
      </xdr:nvPicPr>
      <xdr:blipFill>
        <a:blip xmlns:r="http://schemas.openxmlformats.org/officeDocument/2006/relationships" r:embed="rId1" cstate="print"/>
        <a:stretch>
          <a:fillRect/>
        </a:stretch>
      </xdr:blipFill>
      <xdr:spPr>
        <a:xfrm>
          <a:off x="324970" y="3829050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2664</xdr:row>
      <xdr:rowOff>22412</xdr:rowOff>
    </xdr:from>
    <xdr:to>
      <xdr:col>2</xdr:col>
      <xdr:colOff>776007</xdr:colOff>
      <xdr:row>2665</xdr:row>
      <xdr:rowOff>295275</xdr:rowOff>
    </xdr:to>
    <xdr:pic>
      <xdr:nvPicPr>
        <xdr:cNvPr id="275" name="Picture 274" descr="maa-saraswati-1484548264.png"/>
        <xdr:cNvPicPr>
          <a:picLocks noChangeAspect="1"/>
        </xdr:cNvPicPr>
      </xdr:nvPicPr>
      <xdr:blipFill>
        <a:blip xmlns:r="http://schemas.openxmlformats.org/officeDocument/2006/relationships" r:embed="rId1" cstate="print"/>
        <a:stretch>
          <a:fillRect/>
        </a:stretch>
      </xdr:blipFill>
      <xdr:spPr>
        <a:xfrm>
          <a:off x="324970" y="3925308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2699</xdr:row>
      <xdr:rowOff>22412</xdr:rowOff>
    </xdr:from>
    <xdr:to>
      <xdr:col>2</xdr:col>
      <xdr:colOff>776007</xdr:colOff>
      <xdr:row>2701</xdr:row>
      <xdr:rowOff>37540</xdr:rowOff>
    </xdr:to>
    <xdr:pic>
      <xdr:nvPicPr>
        <xdr:cNvPr id="276" name="Picture 275" descr="maa-saraswati-1484548264.png"/>
        <xdr:cNvPicPr>
          <a:picLocks noChangeAspect="1"/>
        </xdr:cNvPicPr>
      </xdr:nvPicPr>
      <xdr:blipFill>
        <a:blip xmlns:r="http://schemas.openxmlformats.org/officeDocument/2006/relationships" r:embed="rId1" cstate="print"/>
        <a:stretch>
          <a:fillRect/>
        </a:stretch>
      </xdr:blipFill>
      <xdr:spPr>
        <a:xfrm>
          <a:off x="324970" y="4020334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2735</xdr:row>
      <xdr:rowOff>22412</xdr:rowOff>
    </xdr:from>
    <xdr:to>
      <xdr:col>2</xdr:col>
      <xdr:colOff>776007</xdr:colOff>
      <xdr:row>2736</xdr:row>
      <xdr:rowOff>295275</xdr:rowOff>
    </xdr:to>
    <xdr:pic>
      <xdr:nvPicPr>
        <xdr:cNvPr id="277" name="Picture 276" descr="maa-saraswati-1484548264.png"/>
        <xdr:cNvPicPr>
          <a:picLocks noChangeAspect="1"/>
        </xdr:cNvPicPr>
      </xdr:nvPicPr>
      <xdr:blipFill>
        <a:blip xmlns:r="http://schemas.openxmlformats.org/officeDocument/2006/relationships" r:embed="rId1" cstate="print"/>
        <a:stretch>
          <a:fillRect/>
        </a:stretch>
      </xdr:blipFill>
      <xdr:spPr>
        <a:xfrm>
          <a:off x="324970" y="4116592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2770</xdr:row>
      <xdr:rowOff>22412</xdr:rowOff>
    </xdr:from>
    <xdr:to>
      <xdr:col>2</xdr:col>
      <xdr:colOff>776007</xdr:colOff>
      <xdr:row>2772</xdr:row>
      <xdr:rowOff>37540</xdr:rowOff>
    </xdr:to>
    <xdr:pic>
      <xdr:nvPicPr>
        <xdr:cNvPr id="278" name="Picture 277" descr="maa-saraswati-1484548264.png"/>
        <xdr:cNvPicPr>
          <a:picLocks noChangeAspect="1"/>
        </xdr:cNvPicPr>
      </xdr:nvPicPr>
      <xdr:blipFill>
        <a:blip xmlns:r="http://schemas.openxmlformats.org/officeDocument/2006/relationships" r:embed="rId1" cstate="print"/>
        <a:stretch>
          <a:fillRect/>
        </a:stretch>
      </xdr:blipFill>
      <xdr:spPr>
        <a:xfrm>
          <a:off x="324970" y="4211618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2806</xdr:row>
      <xdr:rowOff>22412</xdr:rowOff>
    </xdr:from>
    <xdr:to>
      <xdr:col>2</xdr:col>
      <xdr:colOff>776007</xdr:colOff>
      <xdr:row>2807</xdr:row>
      <xdr:rowOff>295275</xdr:rowOff>
    </xdr:to>
    <xdr:pic>
      <xdr:nvPicPr>
        <xdr:cNvPr id="279" name="Picture 278" descr="maa-saraswati-1484548264.png"/>
        <xdr:cNvPicPr>
          <a:picLocks noChangeAspect="1"/>
        </xdr:cNvPicPr>
      </xdr:nvPicPr>
      <xdr:blipFill>
        <a:blip xmlns:r="http://schemas.openxmlformats.org/officeDocument/2006/relationships" r:embed="rId1" cstate="print"/>
        <a:stretch>
          <a:fillRect/>
        </a:stretch>
      </xdr:blipFill>
      <xdr:spPr>
        <a:xfrm>
          <a:off x="324970" y="4307877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2841</xdr:row>
      <xdr:rowOff>22412</xdr:rowOff>
    </xdr:from>
    <xdr:to>
      <xdr:col>2</xdr:col>
      <xdr:colOff>776007</xdr:colOff>
      <xdr:row>2843</xdr:row>
      <xdr:rowOff>37540</xdr:rowOff>
    </xdr:to>
    <xdr:pic>
      <xdr:nvPicPr>
        <xdr:cNvPr id="280" name="Picture 279" descr="maa-saraswati-1484548264.png"/>
        <xdr:cNvPicPr>
          <a:picLocks noChangeAspect="1"/>
        </xdr:cNvPicPr>
      </xdr:nvPicPr>
      <xdr:blipFill>
        <a:blip xmlns:r="http://schemas.openxmlformats.org/officeDocument/2006/relationships" r:embed="rId1" cstate="print"/>
        <a:stretch>
          <a:fillRect/>
        </a:stretch>
      </xdr:blipFill>
      <xdr:spPr>
        <a:xfrm>
          <a:off x="324970" y="4402903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2877</xdr:row>
      <xdr:rowOff>22412</xdr:rowOff>
    </xdr:from>
    <xdr:to>
      <xdr:col>2</xdr:col>
      <xdr:colOff>776007</xdr:colOff>
      <xdr:row>2878</xdr:row>
      <xdr:rowOff>295275</xdr:rowOff>
    </xdr:to>
    <xdr:pic>
      <xdr:nvPicPr>
        <xdr:cNvPr id="281" name="Picture 280" descr="maa-saraswati-1484548264.png"/>
        <xdr:cNvPicPr>
          <a:picLocks noChangeAspect="1"/>
        </xdr:cNvPicPr>
      </xdr:nvPicPr>
      <xdr:blipFill>
        <a:blip xmlns:r="http://schemas.openxmlformats.org/officeDocument/2006/relationships" r:embed="rId1" cstate="print"/>
        <a:stretch>
          <a:fillRect/>
        </a:stretch>
      </xdr:blipFill>
      <xdr:spPr>
        <a:xfrm>
          <a:off x="324970" y="44991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2912</xdr:row>
      <xdr:rowOff>22412</xdr:rowOff>
    </xdr:from>
    <xdr:to>
      <xdr:col>2</xdr:col>
      <xdr:colOff>776007</xdr:colOff>
      <xdr:row>2914</xdr:row>
      <xdr:rowOff>37540</xdr:rowOff>
    </xdr:to>
    <xdr:pic>
      <xdr:nvPicPr>
        <xdr:cNvPr id="282" name="Picture 281" descr="maa-saraswati-1484548264.png"/>
        <xdr:cNvPicPr>
          <a:picLocks noChangeAspect="1"/>
        </xdr:cNvPicPr>
      </xdr:nvPicPr>
      <xdr:blipFill>
        <a:blip xmlns:r="http://schemas.openxmlformats.org/officeDocument/2006/relationships" r:embed="rId1" cstate="print"/>
        <a:stretch>
          <a:fillRect/>
        </a:stretch>
      </xdr:blipFill>
      <xdr:spPr>
        <a:xfrm>
          <a:off x="324970" y="4594187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2948</xdr:row>
      <xdr:rowOff>22412</xdr:rowOff>
    </xdr:from>
    <xdr:to>
      <xdr:col>2</xdr:col>
      <xdr:colOff>776007</xdr:colOff>
      <xdr:row>2949</xdr:row>
      <xdr:rowOff>295275</xdr:rowOff>
    </xdr:to>
    <xdr:pic>
      <xdr:nvPicPr>
        <xdr:cNvPr id="283" name="Picture 282" descr="maa-saraswati-1484548264.png"/>
        <xdr:cNvPicPr>
          <a:picLocks noChangeAspect="1"/>
        </xdr:cNvPicPr>
      </xdr:nvPicPr>
      <xdr:blipFill>
        <a:blip xmlns:r="http://schemas.openxmlformats.org/officeDocument/2006/relationships" r:embed="rId1" cstate="print"/>
        <a:stretch>
          <a:fillRect/>
        </a:stretch>
      </xdr:blipFill>
      <xdr:spPr>
        <a:xfrm>
          <a:off x="324970" y="4690446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2983</xdr:row>
      <xdr:rowOff>22412</xdr:rowOff>
    </xdr:from>
    <xdr:to>
      <xdr:col>2</xdr:col>
      <xdr:colOff>776007</xdr:colOff>
      <xdr:row>2985</xdr:row>
      <xdr:rowOff>37540</xdr:rowOff>
    </xdr:to>
    <xdr:pic>
      <xdr:nvPicPr>
        <xdr:cNvPr id="284" name="Picture 283" descr="maa-saraswati-1484548264.png"/>
        <xdr:cNvPicPr>
          <a:picLocks noChangeAspect="1"/>
        </xdr:cNvPicPr>
      </xdr:nvPicPr>
      <xdr:blipFill>
        <a:blip xmlns:r="http://schemas.openxmlformats.org/officeDocument/2006/relationships" r:embed="rId1" cstate="print"/>
        <a:stretch>
          <a:fillRect/>
        </a:stretch>
      </xdr:blipFill>
      <xdr:spPr>
        <a:xfrm>
          <a:off x="324970" y="4785472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3019</xdr:row>
      <xdr:rowOff>22412</xdr:rowOff>
    </xdr:from>
    <xdr:to>
      <xdr:col>2</xdr:col>
      <xdr:colOff>776007</xdr:colOff>
      <xdr:row>3020</xdr:row>
      <xdr:rowOff>295275</xdr:rowOff>
    </xdr:to>
    <xdr:pic>
      <xdr:nvPicPr>
        <xdr:cNvPr id="285" name="Picture 284" descr="maa-saraswati-1484548264.png"/>
        <xdr:cNvPicPr>
          <a:picLocks noChangeAspect="1"/>
        </xdr:cNvPicPr>
      </xdr:nvPicPr>
      <xdr:blipFill>
        <a:blip xmlns:r="http://schemas.openxmlformats.org/officeDocument/2006/relationships" r:embed="rId1" cstate="print"/>
        <a:stretch>
          <a:fillRect/>
        </a:stretch>
      </xdr:blipFill>
      <xdr:spPr>
        <a:xfrm>
          <a:off x="324970" y="4881730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3054</xdr:row>
      <xdr:rowOff>22412</xdr:rowOff>
    </xdr:from>
    <xdr:to>
      <xdr:col>2</xdr:col>
      <xdr:colOff>776007</xdr:colOff>
      <xdr:row>3056</xdr:row>
      <xdr:rowOff>37540</xdr:rowOff>
    </xdr:to>
    <xdr:pic>
      <xdr:nvPicPr>
        <xdr:cNvPr id="286" name="Picture 285" descr="maa-saraswati-1484548264.png"/>
        <xdr:cNvPicPr>
          <a:picLocks noChangeAspect="1"/>
        </xdr:cNvPicPr>
      </xdr:nvPicPr>
      <xdr:blipFill>
        <a:blip xmlns:r="http://schemas.openxmlformats.org/officeDocument/2006/relationships" r:embed="rId1" cstate="print"/>
        <a:stretch>
          <a:fillRect/>
        </a:stretch>
      </xdr:blipFill>
      <xdr:spPr>
        <a:xfrm>
          <a:off x="324970" y="4976756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3090</xdr:row>
      <xdr:rowOff>22412</xdr:rowOff>
    </xdr:from>
    <xdr:to>
      <xdr:col>2</xdr:col>
      <xdr:colOff>776007</xdr:colOff>
      <xdr:row>3091</xdr:row>
      <xdr:rowOff>295275</xdr:rowOff>
    </xdr:to>
    <xdr:pic>
      <xdr:nvPicPr>
        <xdr:cNvPr id="287" name="Picture 286" descr="maa-saraswati-1484548264.png"/>
        <xdr:cNvPicPr>
          <a:picLocks noChangeAspect="1"/>
        </xdr:cNvPicPr>
      </xdr:nvPicPr>
      <xdr:blipFill>
        <a:blip xmlns:r="http://schemas.openxmlformats.org/officeDocument/2006/relationships" r:embed="rId1" cstate="print"/>
        <a:stretch>
          <a:fillRect/>
        </a:stretch>
      </xdr:blipFill>
      <xdr:spPr>
        <a:xfrm>
          <a:off x="324970" y="50730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3125</xdr:row>
      <xdr:rowOff>22412</xdr:rowOff>
    </xdr:from>
    <xdr:to>
      <xdr:col>2</xdr:col>
      <xdr:colOff>776007</xdr:colOff>
      <xdr:row>3127</xdr:row>
      <xdr:rowOff>37540</xdr:rowOff>
    </xdr:to>
    <xdr:pic>
      <xdr:nvPicPr>
        <xdr:cNvPr id="288" name="Picture 287" descr="maa-saraswati-1484548264.png"/>
        <xdr:cNvPicPr>
          <a:picLocks noChangeAspect="1"/>
        </xdr:cNvPicPr>
      </xdr:nvPicPr>
      <xdr:blipFill>
        <a:blip xmlns:r="http://schemas.openxmlformats.org/officeDocument/2006/relationships" r:embed="rId1" cstate="print"/>
        <a:stretch>
          <a:fillRect/>
        </a:stretch>
      </xdr:blipFill>
      <xdr:spPr>
        <a:xfrm>
          <a:off x="324970" y="516804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3161</xdr:row>
      <xdr:rowOff>22412</xdr:rowOff>
    </xdr:from>
    <xdr:to>
      <xdr:col>2</xdr:col>
      <xdr:colOff>776007</xdr:colOff>
      <xdr:row>3162</xdr:row>
      <xdr:rowOff>295275</xdr:rowOff>
    </xdr:to>
    <xdr:pic>
      <xdr:nvPicPr>
        <xdr:cNvPr id="289" name="Picture 288" descr="maa-saraswati-1484548264.png"/>
        <xdr:cNvPicPr>
          <a:picLocks noChangeAspect="1"/>
        </xdr:cNvPicPr>
      </xdr:nvPicPr>
      <xdr:blipFill>
        <a:blip xmlns:r="http://schemas.openxmlformats.org/officeDocument/2006/relationships" r:embed="rId1" cstate="print"/>
        <a:stretch>
          <a:fillRect/>
        </a:stretch>
      </xdr:blipFill>
      <xdr:spPr>
        <a:xfrm>
          <a:off x="324970" y="52642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3196</xdr:row>
      <xdr:rowOff>22412</xdr:rowOff>
    </xdr:from>
    <xdr:to>
      <xdr:col>2</xdr:col>
      <xdr:colOff>776007</xdr:colOff>
      <xdr:row>3198</xdr:row>
      <xdr:rowOff>37540</xdr:rowOff>
    </xdr:to>
    <xdr:pic>
      <xdr:nvPicPr>
        <xdr:cNvPr id="290" name="Picture 289" descr="maa-saraswati-1484548264.png"/>
        <xdr:cNvPicPr>
          <a:picLocks noChangeAspect="1"/>
        </xdr:cNvPicPr>
      </xdr:nvPicPr>
      <xdr:blipFill>
        <a:blip xmlns:r="http://schemas.openxmlformats.org/officeDocument/2006/relationships" r:embed="rId1" cstate="print"/>
        <a:stretch>
          <a:fillRect/>
        </a:stretch>
      </xdr:blipFill>
      <xdr:spPr>
        <a:xfrm>
          <a:off x="324970" y="5359325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3232</xdr:row>
      <xdr:rowOff>22412</xdr:rowOff>
    </xdr:from>
    <xdr:to>
      <xdr:col>2</xdr:col>
      <xdr:colOff>776007</xdr:colOff>
      <xdr:row>3233</xdr:row>
      <xdr:rowOff>295275</xdr:rowOff>
    </xdr:to>
    <xdr:pic>
      <xdr:nvPicPr>
        <xdr:cNvPr id="291" name="Picture 290" descr="maa-saraswati-1484548264.png"/>
        <xdr:cNvPicPr>
          <a:picLocks noChangeAspect="1"/>
        </xdr:cNvPicPr>
      </xdr:nvPicPr>
      <xdr:blipFill>
        <a:blip xmlns:r="http://schemas.openxmlformats.org/officeDocument/2006/relationships" r:embed="rId1" cstate="print"/>
        <a:stretch>
          <a:fillRect/>
        </a:stretch>
      </xdr:blipFill>
      <xdr:spPr>
        <a:xfrm>
          <a:off x="324970" y="54555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3267</xdr:row>
      <xdr:rowOff>22412</xdr:rowOff>
    </xdr:from>
    <xdr:to>
      <xdr:col>2</xdr:col>
      <xdr:colOff>776007</xdr:colOff>
      <xdr:row>3269</xdr:row>
      <xdr:rowOff>37540</xdr:rowOff>
    </xdr:to>
    <xdr:pic>
      <xdr:nvPicPr>
        <xdr:cNvPr id="292" name="Picture 291" descr="maa-saraswati-1484548264.png"/>
        <xdr:cNvPicPr>
          <a:picLocks noChangeAspect="1"/>
        </xdr:cNvPicPr>
      </xdr:nvPicPr>
      <xdr:blipFill>
        <a:blip xmlns:r="http://schemas.openxmlformats.org/officeDocument/2006/relationships" r:embed="rId1" cstate="print"/>
        <a:stretch>
          <a:fillRect/>
        </a:stretch>
      </xdr:blipFill>
      <xdr:spPr>
        <a:xfrm>
          <a:off x="324970" y="5550609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3303</xdr:row>
      <xdr:rowOff>22412</xdr:rowOff>
    </xdr:from>
    <xdr:to>
      <xdr:col>2</xdr:col>
      <xdr:colOff>776007</xdr:colOff>
      <xdr:row>3304</xdr:row>
      <xdr:rowOff>295275</xdr:rowOff>
    </xdr:to>
    <xdr:pic>
      <xdr:nvPicPr>
        <xdr:cNvPr id="293" name="Picture 292" descr="maa-saraswati-1484548264.png"/>
        <xdr:cNvPicPr>
          <a:picLocks noChangeAspect="1"/>
        </xdr:cNvPicPr>
      </xdr:nvPicPr>
      <xdr:blipFill>
        <a:blip xmlns:r="http://schemas.openxmlformats.org/officeDocument/2006/relationships" r:embed="rId1" cstate="print"/>
        <a:stretch>
          <a:fillRect/>
        </a:stretch>
      </xdr:blipFill>
      <xdr:spPr>
        <a:xfrm>
          <a:off x="324970" y="56468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3338</xdr:row>
      <xdr:rowOff>22412</xdr:rowOff>
    </xdr:from>
    <xdr:to>
      <xdr:col>2</xdr:col>
      <xdr:colOff>776007</xdr:colOff>
      <xdr:row>3340</xdr:row>
      <xdr:rowOff>37540</xdr:rowOff>
    </xdr:to>
    <xdr:pic>
      <xdr:nvPicPr>
        <xdr:cNvPr id="294" name="Picture 293" descr="maa-saraswati-1484548264.png"/>
        <xdr:cNvPicPr>
          <a:picLocks noChangeAspect="1"/>
        </xdr:cNvPicPr>
      </xdr:nvPicPr>
      <xdr:blipFill>
        <a:blip xmlns:r="http://schemas.openxmlformats.org/officeDocument/2006/relationships" r:embed="rId1" cstate="print"/>
        <a:stretch>
          <a:fillRect/>
        </a:stretch>
      </xdr:blipFill>
      <xdr:spPr>
        <a:xfrm>
          <a:off x="324970" y="574189412"/>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3374</xdr:row>
      <xdr:rowOff>22412</xdr:rowOff>
    </xdr:from>
    <xdr:to>
      <xdr:col>2</xdr:col>
      <xdr:colOff>776007</xdr:colOff>
      <xdr:row>3375</xdr:row>
      <xdr:rowOff>295275</xdr:rowOff>
    </xdr:to>
    <xdr:pic>
      <xdr:nvPicPr>
        <xdr:cNvPr id="295" name="Picture 294" descr="maa-saraswati-1484548264.png"/>
        <xdr:cNvPicPr>
          <a:picLocks noChangeAspect="1"/>
        </xdr:cNvPicPr>
      </xdr:nvPicPr>
      <xdr:blipFill>
        <a:blip xmlns:r="http://schemas.openxmlformats.org/officeDocument/2006/relationships" r:embed="rId1" cstate="print"/>
        <a:stretch>
          <a:fillRect/>
        </a:stretch>
      </xdr:blipFill>
      <xdr:spPr>
        <a:xfrm>
          <a:off x="324970" y="583815265"/>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3409</xdr:row>
      <xdr:rowOff>22412</xdr:rowOff>
    </xdr:from>
    <xdr:to>
      <xdr:col>2</xdr:col>
      <xdr:colOff>776007</xdr:colOff>
      <xdr:row>3411</xdr:row>
      <xdr:rowOff>37540</xdr:rowOff>
    </xdr:to>
    <xdr:pic>
      <xdr:nvPicPr>
        <xdr:cNvPr id="296" name="Picture 295" descr="maa-saraswati-1484548264.png"/>
        <xdr:cNvPicPr>
          <a:picLocks noChangeAspect="1"/>
        </xdr:cNvPicPr>
      </xdr:nvPicPr>
      <xdr:blipFill>
        <a:blip xmlns:r="http://schemas.openxmlformats.org/officeDocument/2006/relationships" r:embed="rId1" cstate="print"/>
        <a:stretch>
          <a:fillRect/>
        </a:stretch>
      </xdr:blipFill>
      <xdr:spPr>
        <a:xfrm>
          <a:off x="324970" y="5933178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3445</xdr:row>
      <xdr:rowOff>22412</xdr:rowOff>
    </xdr:from>
    <xdr:to>
      <xdr:col>2</xdr:col>
      <xdr:colOff>776007</xdr:colOff>
      <xdr:row>3446</xdr:row>
      <xdr:rowOff>295275</xdr:rowOff>
    </xdr:to>
    <xdr:pic>
      <xdr:nvPicPr>
        <xdr:cNvPr id="297" name="Picture 296" descr="maa-saraswati-1484548264.png"/>
        <xdr:cNvPicPr>
          <a:picLocks noChangeAspect="1"/>
        </xdr:cNvPicPr>
      </xdr:nvPicPr>
      <xdr:blipFill>
        <a:blip xmlns:r="http://schemas.openxmlformats.org/officeDocument/2006/relationships" r:embed="rId1" cstate="print"/>
        <a:stretch>
          <a:fillRect/>
        </a:stretch>
      </xdr:blipFill>
      <xdr:spPr>
        <a:xfrm>
          <a:off x="324970" y="60294370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3480</xdr:row>
      <xdr:rowOff>22412</xdr:rowOff>
    </xdr:from>
    <xdr:to>
      <xdr:col>2</xdr:col>
      <xdr:colOff>776007</xdr:colOff>
      <xdr:row>3482</xdr:row>
      <xdr:rowOff>37540</xdr:rowOff>
    </xdr:to>
    <xdr:pic>
      <xdr:nvPicPr>
        <xdr:cNvPr id="298" name="Picture 297" descr="maa-saraswati-1484548264.png"/>
        <xdr:cNvPicPr>
          <a:picLocks noChangeAspect="1"/>
        </xdr:cNvPicPr>
      </xdr:nvPicPr>
      <xdr:blipFill>
        <a:blip xmlns:r="http://schemas.openxmlformats.org/officeDocument/2006/relationships" r:embed="rId1" cstate="print"/>
        <a:stretch>
          <a:fillRect/>
        </a:stretch>
      </xdr:blipFill>
      <xdr:spPr>
        <a:xfrm>
          <a:off x="324970" y="6124462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3516</xdr:row>
      <xdr:rowOff>22412</xdr:rowOff>
    </xdr:from>
    <xdr:to>
      <xdr:col>2</xdr:col>
      <xdr:colOff>776007</xdr:colOff>
      <xdr:row>3517</xdr:row>
      <xdr:rowOff>295275</xdr:rowOff>
    </xdr:to>
    <xdr:pic>
      <xdr:nvPicPr>
        <xdr:cNvPr id="299" name="Picture 298" descr="maa-saraswati-1484548264.png"/>
        <xdr:cNvPicPr>
          <a:picLocks noChangeAspect="1"/>
        </xdr:cNvPicPr>
      </xdr:nvPicPr>
      <xdr:blipFill>
        <a:blip xmlns:r="http://schemas.openxmlformats.org/officeDocument/2006/relationships" r:embed="rId1" cstate="print"/>
        <a:stretch>
          <a:fillRect/>
        </a:stretch>
      </xdr:blipFill>
      <xdr:spPr>
        <a:xfrm>
          <a:off x="324970" y="622072147"/>
          <a:ext cx="1112184" cy="810746"/>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2</xdr:col>
      <xdr:colOff>885265</xdr:colOff>
      <xdr:row>2</xdr:row>
      <xdr:rowOff>358589</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221442" cy="113179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xdr:row>
      <xdr:rowOff>22412</xdr:rowOff>
    </xdr:from>
    <xdr:to>
      <xdr:col>2</xdr:col>
      <xdr:colOff>885265</xdr:colOff>
      <xdr:row>38</xdr:row>
      <xdr:rowOff>358589</xdr:rowOff>
    </xdr:to>
    <xdr:pic>
      <xdr:nvPicPr>
        <xdr:cNvPr id="3" name="Picture 2" descr="maa-saraswati-1484548264.png"/>
        <xdr:cNvPicPr>
          <a:picLocks noChangeAspect="1"/>
        </xdr:cNvPicPr>
      </xdr:nvPicPr>
      <xdr:blipFill>
        <a:blip xmlns:r="http://schemas.openxmlformats.org/officeDocument/2006/relationships" r:embed="rId1" cstate="print"/>
        <a:stretch>
          <a:fillRect/>
        </a:stretch>
      </xdr:blipFill>
      <xdr:spPr>
        <a:xfrm>
          <a:off x="328026" y="334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73</xdr:row>
      <xdr:rowOff>22412</xdr:rowOff>
    </xdr:from>
    <xdr:to>
      <xdr:col>2</xdr:col>
      <xdr:colOff>885265</xdr:colOff>
      <xdr:row>74</xdr:row>
      <xdr:rowOff>358589</xdr:rowOff>
    </xdr:to>
    <xdr:pic>
      <xdr:nvPicPr>
        <xdr:cNvPr id="4" name="Picture 3"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109</xdr:row>
      <xdr:rowOff>22412</xdr:rowOff>
    </xdr:from>
    <xdr:to>
      <xdr:col>2</xdr:col>
      <xdr:colOff>885265</xdr:colOff>
      <xdr:row>110</xdr:row>
      <xdr:rowOff>358589</xdr:rowOff>
    </xdr:to>
    <xdr:pic>
      <xdr:nvPicPr>
        <xdr:cNvPr id="5" name="Picture 4"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145</xdr:row>
      <xdr:rowOff>22412</xdr:rowOff>
    </xdr:from>
    <xdr:to>
      <xdr:col>2</xdr:col>
      <xdr:colOff>885265</xdr:colOff>
      <xdr:row>146</xdr:row>
      <xdr:rowOff>358589</xdr:rowOff>
    </xdr:to>
    <xdr:pic>
      <xdr:nvPicPr>
        <xdr:cNvPr id="6" name="Picture 5"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181</xdr:row>
      <xdr:rowOff>22412</xdr:rowOff>
    </xdr:from>
    <xdr:to>
      <xdr:col>2</xdr:col>
      <xdr:colOff>885265</xdr:colOff>
      <xdr:row>182</xdr:row>
      <xdr:rowOff>358589</xdr:rowOff>
    </xdr:to>
    <xdr:pic>
      <xdr:nvPicPr>
        <xdr:cNvPr id="7" name="Picture 6"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217</xdr:row>
      <xdr:rowOff>22412</xdr:rowOff>
    </xdr:from>
    <xdr:to>
      <xdr:col>2</xdr:col>
      <xdr:colOff>885265</xdr:colOff>
      <xdr:row>218</xdr:row>
      <xdr:rowOff>358589</xdr:rowOff>
    </xdr:to>
    <xdr:pic>
      <xdr:nvPicPr>
        <xdr:cNvPr id="8" name="Picture 7"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253</xdr:row>
      <xdr:rowOff>22412</xdr:rowOff>
    </xdr:from>
    <xdr:to>
      <xdr:col>2</xdr:col>
      <xdr:colOff>885265</xdr:colOff>
      <xdr:row>254</xdr:row>
      <xdr:rowOff>358589</xdr:rowOff>
    </xdr:to>
    <xdr:pic>
      <xdr:nvPicPr>
        <xdr:cNvPr id="9" name="Picture 8"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289</xdr:row>
      <xdr:rowOff>22412</xdr:rowOff>
    </xdr:from>
    <xdr:to>
      <xdr:col>2</xdr:col>
      <xdr:colOff>885265</xdr:colOff>
      <xdr:row>290</xdr:row>
      <xdr:rowOff>358589</xdr:rowOff>
    </xdr:to>
    <xdr:pic>
      <xdr:nvPicPr>
        <xdr:cNvPr id="10" name="Picture 9"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325</xdr:row>
      <xdr:rowOff>22412</xdr:rowOff>
    </xdr:from>
    <xdr:to>
      <xdr:col>2</xdr:col>
      <xdr:colOff>885265</xdr:colOff>
      <xdr:row>326</xdr:row>
      <xdr:rowOff>358589</xdr:rowOff>
    </xdr:to>
    <xdr:pic>
      <xdr:nvPicPr>
        <xdr:cNvPr id="11" name="Picture 10"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361</xdr:row>
      <xdr:rowOff>22412</xdr:rowOff>
    </xdr:from>
    <xdr:to>
      <xdr:col>2</xdr:col>
      <xdr:colOff>885265</xdr:colOff>
      <xdr:row>362</xdr:row>
      <xdr:rowOff>358589</xdr:rowOff>
    </xdr:to>
    <xdr:pic>
      <xdr:nvPicPr>
        <xdr:cNvPr id="12" name="Picture 11"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397</xdr:row>
      <xdr:rowOff>22412</xdr:rowOff>
    </xdr:from>
    <xdr:to>
      <xdr:col>2</xdr:col>
      <xdr:colOff>885265</xdr:colOff>
      <xdr:row>398</xdr:row>
      <xdr:rowOff>358589</xdr:rowOff>
    </xdr:to>
    <xdr:pic>
      <xdr:nvPicPr>
        <xdr:cNvPr id="13" name="Picture 12"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433</xdr:row>
      <xdr:rowOff>22412</xdr:rowOff>
    </xdr:from>
    <xdr:to>
      <xdr:col>2</xdr:col>
      <xdr:colOff>885265</xdr:colOff>
      <xdr:row>434</xdr:row>
      <xdr:rowOff>358589</xdr:rowOff>
    </xdr:to>
    <xdr:pic>
      <xdr:nvPicPr>
        <xdr:cNvPr id="14" name="Picture 13"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469</xdr:row>
      <xdr:rowOff>22412</xdr:rowOff>
    </xdr:from>
    <xdr:to>
      <xdr:col>2</xdr:col>
      <xdr:colOff>885265</xdr:colOff>
      <xdr:row>470</xdr:row>
      <xdr:rowOff>358589</xdr:rowOff>
    </xdr:to>
    <xdr:pic>
      <xdr:nvPicPr>
        <xdr:cNvPr id="15" name="Picture 14"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505</xdr:row>
      <xdr:rowOff>22412</xdr:rowOff>
    </xdr:from>
    <xdr:to>
      <xdr:col>2</xdr:col>
      <xdr:colOff>885265</xdr:colOff>
      <xdr:row>506</xdr:row>
      <xdr:rowOff>358589</xdr:rowOff>
    </xdr:to>
    <xdr:pic>
      <xdr:nvPicPr>
        <xdr:cNvPr id="16" name="Picture 15"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541</xdr:row>
      <xdr:rowOff>22412</xdr:rowOff>
    </xdr:from>
    <xdr:to>
      <xdr:col>2</xdr:col>
      <xdr:colOff>885265</xdr:colOff>
      <xdr:row>542</xdr:row>
      <xdr:rowOff>358589</xdr:rowOff>
    </xdr:to>
    <xdr:pic>
      <xdr:nvPicPr>
        <xdr:cNvPr id="17" name="Picture 16"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577</xdr:row>
      <xdr:rowOff>22412</xdr:rowOff>
    </xdr:from>
    <xdr:to>
      <xdr:col>2</xdr:col>
      <xdr:colOff>885265</xdr:colOff>
      <xdr:row>578</xdr:row>
      <xdr:rowOff>358589</xdr:rowOff>
    </xdr:to>
    <xdr:pic>
      <xdr:nvPicPr>
        <xdr:cNvPr id="18" name="Picture 17"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613</xdr:row>
      <xdr:rowOff>22412</xdr:rowOff>
    </xdr:from>
    <xdr:to>
      <xdr:col>2</xdr:col>
      <xdr:colOff>885265</xdr:colOff>
      <xdr:row>614</xdr:row>
      <xdr:rowOff>358589</xdr:rowOff>
    </xdr:to>
    <xdr:pic>
      <xdr:nvPicPr>
        <xdr:cNvPr id="19" name="Picture 18"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649</xdr:row>
      <xdr:rowOff>22412</xdr:rowOff>
    </xdr:from>
    <xdr:to>
      <xdr:col>2</xdr:col>
      <xdr:colOff>885265</xdr:colOff>
      <xdr:row>650</xdr:row>
      <xdr:rowOff>358589</xdr:rowOff>
    </xdr:to>
    <xdr:pic>
      <xdr:nvPicPr>
        <xdr:cNvPr id="20" name="Picture 19"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685</xdr:row>
      <xdr:rowOff>22412</xdr:rowOff>
    </xdr:from>
    <xdr:to>
      <xdr:col>2</xdr:col>
      <xdr:colOff>885265</xdr:colOff>
      <xdr:row>686</xdr:row>
      <xdr:rowOff>358589</xdr:rowOff>
    </xdr:to>
    <xdr:pic>
      <xdr:nvPicPr>
        <xdr:cNvPr id="21" name="Picture 20"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721</xdr:row>
      <xdr:rowOff>22412</xdr:rowOff>
    </xdr:from>
    <xdr:to>
      <xdr:col>2</xdr:col>
      <xdr:colOff>885265</xdr:colOff>
      <xdr:row>722</xdr:row>
      <xdr:rowOff>358589</xdr:rowOff>
    </xdr:to>
    <xdr:pic>
      <xdr:nvPicPr>
        <xdr:cNvPr id="22" name="Picture 21"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757</xdr:row>
      <xdr:rowOff>22412</xdr:rowOff>
    </xdr:from>
    <xdr:to>
      <xdr:col>2</xdr:col>
      <xdr:colOff>885265</xdr:colOff>
      <xdr:row>758</xdr:row>
      <xdr:rowOff>358589</xdr:rowOff>
    </xdr:to>
    <xdr:pic>
      <xdr:nvPicPr>
        <xdr:cNvPr id="23" name="Picture 22"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793</xdr:row>
      <xdr:rowOff>22412</xdr:rowOff>
    </xdr:from>
    <xdr:to>
      <xdr:col>2</xdr:col>
      <xdr:colOff>885265</xdr:colOff>
      <xdr:row>794</xdr:row>
      <xdr:rowOff>358589</xdr:rowOff>
    </xdr:to>
    <xdr:pic>
      <xdr:nvPicPr>
        <xdr:cNvPr id="24" name="Picture 23"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829</xdr:row>
      <xdr:rowOff>22412</xdr:rowOff>
    </xdr:from>
    <xdr:to>
      <xdr:col>2</xdr:col>
      <xdr:colOff>885265</xdr:colOff>
      <xdr:row>830</xdr:row>
      <xdr:rowOff>358589</xdr:rowOff>
    </xdr:to>
    <xdr:pic>
      <xdr:nvPicPr>
        <xdr:cNvPr id="25" name="Picture 24"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865</xdr:row>
      <xdr:rowOff>22412</xdr:rowOff>
    </xdr:from>
    <xdr:to>
      <xdr:col>2</xdr:col>
      <xdr:colOff>885265</xdr:colOff>
      <xdr:row>866</xdr:row>
      <xdr:rowOff>358589</xdr:rowOff>
    </xdr:to>
    <xdr:pic>
      <xdr:nvPicPr>
        <xdr:cNvPr id="26" name="Picture 25"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901</xdr:row>
      <xdr:rowOff>22412</xdr:rowOff>
    </xdr:from>
    <xdr:to>
      <xdr:col>2</xdr:col>
      <xdr:colOff>885265</xdr:colOff>
      <xdr:row>902</xdr:row>
      <xdr:rowOff>358589</xdr:rowOff>
    </xdr:to>
    <xdr:pic>
      <xdr:nvPicPr>
        <xdr:cNvPr id="27" name="Picture 26" descr="maa-saraswati-1484548264.png"/>
        <xdr:cNvPicPr>
          <a:picLocks noChangeAspect="1"/>
        </xdr:cNvPicPr>
      </xdr:nvPicPr>
      <xdr:blipFill>
        <a:blip xmlns:r="http://schemas.openxmlformats.org/officeDocument/2006/relationships" r:embed="rId1" cstate="print"/>
        <a:stretch>
          <a:fillRect/>
        </a:stretch>
      </xdr:blipFill>
      <xdr:spPr>
        <a:xfrm>
          <a:off x="328026" y="175992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937</xdr:row>
      <xdr:rowOff>22412</xdr:rowOff>
    </xdr:from>
    <xdr:to>
      <xdr:col>2</xdr:col>
      <xdr:colOff>885265</xdr:colOff>
      <xdr:row>938</xdr:row>
      <xdr:rowOff>358589</xdr:rowOff>
    </xdr:to>
    <xdr:pic>
      <xdr:nvPicPr>
        <xdr:cNvPr id="28" name="Picture 27" descr="maa-saraswati-1484548264.png"/>
        <xdr:cNvPicPr>
          <a:picLocks noChangeAspect="1"/>
        </xdr:cNvPicPr>
      </xdr:nvPicPr>
      <xdr:blipFill>
        <a:blip xmlns:r="http://schemas.openxmlformats.org/officeDocument/2006/relationships" r:embed="rId1" cstate="print"/>
        <a:stretch>
          <a:fillRect/>
        </a:stretch>
      </xdr:blipFill>
      <xdr:spPr>
        <a:xfrm>
          <a:off x="328026" y="195510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973</xdr:row>
      <xdr:rowOff>22412</xdr:rowOff>
    </xdr:from>
    <xdr:to>
      <xdr:col>2</xdr:col>
      <xdr:colOff>885265</xdr:colOff>
      <xdr:row>974</xdr:row>
      <xdr:rowOff>358589</xdr:rowOff>
    </xdr:to>
    <xdr:pic>
      <xdr:nvPicPr>
        <xdr:cNvPr id="29" name="Picture 28" descr="maa-saraswati-1484548264.png"/>
        <xdr:cNvPicPr>
          <a:picLocks noChangeAspect="1"/>
        </xdr:cNvPicPr>
      </xdr:nvPicPr>
      <xdr:blipFill>
        <a:blip xmlns:r="http://schemas.openxmlformats.org/officeDocument/2006/relationships" r:embed="rId1" cstate="print"/>
        <a:stretch>
          <a:fillRect/>
        </a:stretch>
      </xdr:blipFill>
      <xdr:spPr>
        <a:xfrm>
          <a:off x="328026" y="215027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1009</xdr:row>
      <xdr:rowOff>22412</xdr:rowOff>
    </xdr:from>
    <xdr:to>
      <xdr:col>2</xdr:col>
      <xdr:colOff>885265</xdr:colOff>
      <xdr:row>1010</xdr:row>
      <xdr:rowOff>358589</xdr:rowOff>
    </xdr:to>
    <xdr:pic>
      <xdr:nvPicPr>
        <xdr:cNvPr id="30" name="Picture 29" descr="maa-saraswati-1484548264.png"/>
        <xdr:cNvPicPr>
          <a:picLocks noChangeAspect="1"/>
        </xdr:cNvPicPr>
      </xdr:nvPicPr>
      <xdr:blipFill>
        <a:blip xmlns:r="http://schemas.openxmlformats.org/officeDocument/2006/relationships" r:embed="rId1" cstate="print"/>
        <a:stretch>
          <a:fillRect/>
        </a:stretch>
      </xdr:blipFill>
      <xdr:spPr>
        <a:xfrm>
          <a:off x="328026" y="234545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1045</xdr:row>
      <xdr:rowOff>22412</xdr:rowOff>
    </xdr:from>
    <xdr:to>
      <xdr:col>2</xdr:col>
      <xdr:colOff>885265</xdr:colOff>
      <xdr:row>1046</xdr:row>
      <xdr:rowOff>358589</xdr:rowOff>
    </xdr:to>
    <xdr:pic>
      <xdr:nvPicPr>
        <xdr:cNvPr id="31" name="Picture 30" descr="maa-saraswati-1484548264.png"/>
        <xdr:cNvPicPr>
          <a:picLocks noChangeAspect="1"/>
        </xdr:cNvPicPr>
      </xdr:nvPicPr>
      <xdr:blipFill>
        <a:blip xmlns:r="http://schemas.openxmlformats.org/officeDocument/2006/relationships" r:embed="rId1" cstate="print"/>
        <a:stretch>
          <a:fillRect/>
        </a:stretch>
      </xdr:blipFill>
      <xdr:spPr>
        <a:xfrm>
          <a:off x="328026" y="254062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1081</xdr:row>
      <xdr:rowOff>22412</xdr:rowOff>
    </xdr:from>
    <xdr:to>
      <xdr:col>2</xdr:col>
      <xdr:colOff>885265</xdr:colOff>
      <xdr:row>1082</xdr:row>
      <xdr:rowOff>358589</xdr:rowOff>
    </xdr:to>
    <xdr:pic>
      <xdr:nvPicPr>
        <xdr:cNvPr id="32" name="Picture 31" descr="maa-saraswati-1484548264.png"/>
        <xdr:cNvPicPr>
          <a:picLocks noChangeAspect="1"/>
        </xdr:cNvPicPr>
      </xdr:nvPicPr>
      <xdr:blipFill>
        <a:blip xmlns:r="http://schemas.openxmlformats.org/officeDocument/2006/relationships" r:embed="rId1" cstate="print"/>
        <a:stretch>
          <a:fillRect/>
        </a:stretch>
      </xdr:blipFill>
      <xdr:spPr>
        <a:xfrm>
          <a:off x="328026" y="273580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1117</xdr:row>
      <xdr:rowOff>22412</xdr:rowOff>
    </xdr:from>
    <xdr:to>
      <xdr:col>2</xdr:col>
      <xdr:colOff>885265</xdr:colOff>
      <xdr:row>1118</xdr:row>
      <xdr:rowOff>358589</xdr:rowOff>
    </xdr:to>
    <xdr:pic>
      <xdr:nvPicPr>
        <xdr:cNvPr id="33" name="Picture 32" descr="maa-saraswati-1484548264.png"/>
        <xdr:cNvPicPr>
          <a:picLocks noChangeAspect="1"/>
        </xdr:cNvPicPr>
      </xdr:nvPicPr>
      <xdr:blipFill>
        <a:blip xmlns:r="http://schemas.openxmlformats.org/officeDocument/2006/relationships" r:embed="rId1" cstate="print"/>
        <a:stretch>
          <a:fillRect/>
        </a:stretch>
      </xdr:blipFill>
      <xdr:spPr>
        <a:xfrm>
          <a:off x="328026" y="293098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1153</xdr:row>
      <xdr:rowOff>22412</xdr:rowOff>
    </xdr:from>
    <xdr:to>
      <xdr:col>2</xdr:col>
      <xdr:colOff>885265</xdr:colOff>
      <xdr:row>1154</xdr:row>
      <xdr:rowOff>358589</xdr:rowOff>
    </xdr:to>
    <xdr:pic>
      <xdr:nvPicPr>
        <xdr:cNvPr id="34" name="Picture 33" descr="maa-saraswati-1484548264.png"/>
        <xdr:cNvPicPr>
          <a:picLocks noChangeAspect="1"/>
        </xdr:cNvPicPr>
      </xdr:nvPicPr>
      <xdr:blipFill>
        <a:blip xmlns:r="http://schemas.openxmlformats.org/officeDocument/2006/relationships" r:embed="rId1" cstate="print"/>
        <a:stretch>
          <a:fillRect/>
        </a:stretch>
      </xdr:blipFill>
      <xdr:spPr>
        <a:xfrm>
          <a:off x="328026" y="312615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1189</xdr:row>
      <xdr:rowOff>22412</xdr:rowOff>
    </xdr:from>
    <xdr:to>
      <xdr:col>2</xdr:col>
      <xdr:colOff>885265</xdr:colOff>
      <xdr:row>1190</xdr:row>
      <xdr:rowOff>358589</xdr:rowOff>
    </xdr:to>
    <xdr:pic>
      <xdr:nvPicPr>
        <xdr:cNvPr id="35" name="Picture 34"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1225</xdr:row>
      <xdr:rowOff>22412</xdr:rowOff>
    </xdr:from>
    <xdr:to>
      <xdr:col>2</xdr:col>
      <xdr:colOff>885265</xdr:colOff>
      <xdr:row>1226</xdr:row>
      <xdr:rowOff>358589</xdr:rowOff>
    </xdr:to>
    <xdr:pic>
      <xdr:nvPicPr>
        <xdr:cNvPr id="36" name="Picture 35"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1261</xdr:row>
      <xdr:rowOff>22412</xdr:rowOff>
    </xdr:from>
    <xdr:to>
      <xdr:col>2</xdr:col>
      <xdr:colOff>885265</xdr:colOff>
      <xdr:row>1262</xdr:row>
      <xdr:rowOff>358589</xdr:rowOff>
    </xdr:to>
    <xdr:pic>
      <xdr:nvPicPr>
        <xdr:cNvPr id="37" name="Picture 36"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1297</xdr:row>
      <xdr:rowOff>22412</xdr:rowOff>
    </xdr:from>
    <xdr:to>
      <xdr:col>2</xdr:col>
      <xdr:colOff>885265</xdr:colOff>
      <xdr:row>1298</xdr:row>
      <xdr:rowOff>358589</xdr:rowOff>
    </xdr:to>
    <xdr:pic>
      <xdr:nvPicPr>
        <xdr:cNvPr id="38" name="Picture 37"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1333</xdr:row>
      <xdr:rowOff>22412</xdr:rowOff>
    </xdr:from>
    <xdr:to>
      <xdr:col>2</xdr:col>
      <xdr:colOff>885265</xdr:colOff>
      <xdr:row>1334</xdr:row>
      <xdr:rowOff>358589</xdr:rowOff>
    </xdr:to>
    <xdr:pic>
      <xdr:nvPicPr>
        <xdr:cNvPr id="39" name="Picture 38"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1369</xdr:row>
      <xdr:rowOff>22412</xdr:rowOff>
    </xdr:from>
    <xdr:to>
      <xdr:col>2</xdr:col>
      <xdr:colOff>885265</xdr:colOff>
      <xdr:row>1370</xdr:row>
      <xdr:rowOff>358589</xdr:rowOff>
    </xdr:to>
    <xdr:pic>
      <xdr:nvPicPr>
        <xdr:cNvPr id="40" name="Picture 39"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1405</xdr:row>
      <xdr:rowOff>22412</xdr:rowOff>
    </xdr:from>
    <xdr:to>
      <xdr:col>2</xdr:col>
      <xdr:colOff>885265</xdr:colOff>
      <xdr:row>1406</xdr:row>
      <xdr:rowOff>358589</xdr:rowOff>
    </xdr:to>
    <xdr:pic>
      <xdr:nvPicPr>
        <xdr:cNvPr id="41" name="Picture 40"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1441</xdr:row>
      <xdr:rowOff>22412</xdr:rowOff>
    </xdr:from>
    <xdr:to>
      <xdr:col>2</xdr:col>
      <xdr:colOff>885265</xdr:colOff>
      <xdr:row>1442</xdr:row>
      <xdr:rowOff>358589</xdr:rowOff>
    </xdr:to>
    <xdr:pic>
      <xdr:nvPicPr>
        <xdr:cNvPr id="42" name="Picture 41"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1477</xdr:row>
      <xdr:rowOff>22412</xdr:rowOff>
    </xdr:from>
    <xdr:to>
      <xdr:col>2</xdr:col>
      <xdr:colOff>885265</xdr:colOff>
      <xdr:row>1478</xdr:row>
      <xdr:rowOff>358589</xdr:rowOff>
    </xdr:to>
    <xdr:pic>
      <xdr:nvPicPr>
        <xdr:cNvPr id="43" name="Picture 42" descr="maa-saraswati-1484548264.png"/>
        <xdr:cNvPicPr>
          <a:picLocks noChangeAspect="1"/>
        </xdr:cNvPicPr>
      </xdr:nvPicPr>
      <xdr:blipFill>
        <a:blip xmlns:r="http://schemas.openxmlformats.org/officeDocument/2006/relationships" r:embed="rId1" cstate="print"/>
        <a:stretch>
          <a:fillRect/>
        </a:stretch>
      </xdr:blipFill>
      <xdr:spPr>
        <a:xfrm>
          <a:off x="328026" y="175992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1513</xdr:row>
      <xdr:rowOff>22412</xdr:rowOff>
    </xdr:from>
    <xdr:to>
      <xdr:col>2</xdr:col>
      <xdr:colOff>885265</xdr:colOff>
      <xdr:row>1514</xdr:row>
      <xdr:rowOff>358589</xdr:rowOff>
    </xdr:to>
    <xdr:pic>
      <xdr:nvPicPr>
        <xdr:cNvPr id="44" name="Picture 43" descr="maa-saraswati-1484548264.png"/>
        <xdr:cNvPicPr>
          <a:picLocks noChangeAspect="1"/>
        </xdr:cNvPicPr>
      </xdr:nvPicPr>
      <xdr:blipFill>
        <a:blip xmlns:r="http://schemas.openxmlformats.org/officeDocument/2006/relationships" r:embed="rId1" cstate="print"/>
        <a:stretch>
          <a:fillRect/>
        </a:stretch>
      </xdr:blipFill>
      <xdr:spPr>
        <a:xfrm>
          <a:off x="328026" y="195510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1549</xdr:row>
      <xdr:rowOff>22412</xdr:rowOff>
    </xdr:from>
    <xdr:to>
      <xdr:col>2</xdr:col>
      <xdr:colOff>885265</xdr:colOff>
      <xdr:row>1550</xdr:row>
      <xdr:rowOff>358589</xdr:rowOff>
    </xdr:to>
    <xdr:pic>
      <xdr:nvPicPr>
        <xdr:cNvPr id="45" name="Picture 44" descr="maa-saraswati-1484548264.png"/>
        <xdr:cNvPicPr>
          <a:picLocks noChangeAspect="1"/>
        </xdr:cNvPicPr>
      </xdr:nvPicPr>
      <xdr:blipFill>
        <a:blip xmlns:r="http://schemas.openxmlformats.org/officeDocument/2006/relationships" r:embed="rId1" cstate="print"/>
        <a:stretch>
          <a:fillRect/>
        </a:stretch>
      </xdr:blipFill>
      <xdr:spPr>
        <a:xfrm>
          <a:off x="328026" y="215027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1585</xdr:row>
      <xdr:rowOff>22412</xdr:rowOff>
    </xdr:from>
    <xdr:to>
      <xdr:col>2</xdr:col>
      <xdr:colOff>885265</xdr:colOff>
      <xdr:row>1586</xdr:row>
      <xdr:rowOff>358589</xdr:rowOff>
    </xdr:to>
    <xdr:pic>
      <xdr:nvPicPr>
        <xdr:cNvPr id="46" name="Picture 45" descr="maa-saraswati-1484548264.png"/>
        <xdr:cNvPicPr>
          <a:picLocks noChangeAspect="1"/>
        </xdr:cNvPicPr>
      </xdr:nvPicPr>
      <xdr:blipFill>
        <a:blip xmlns:r="http://schemas.openxmlformats.org/officeDocument/2006/relationships" r:embed="rId1" cstate="print"/>
        <a:stretch>
          <a:fillRect/>
        </a:stretch>
      </xdr:blipFill>
      <xdr:spPr>
        <a:xfrm>
          <a:off x="328026" y="234545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1621</xdr:row>
      <xdr:rowOff>22412</xdr:rowOff>
    </xdr:from>
    <xdr:to>
      <xdr:col>2</xdr:col>
      <xdr:colOff>885265</xdr:colOff>
      <xdr:row>1622</xdr:row>
      <xdr:rowOff>358589</xdr:rowOff>
    </xdr:to>
    <xdr:pic>
      <xdr:nvPicPr>
        <xdr:cNvPr id="47" name="Picture 46" descr="maa-saraswati-1484548264.png"/>
        <xdr:cNvPicPr>
          <a:picLocks noChangeAspect="1"/>
        </xdr:cNvPicPr>
      </xdr:nvPicPr>
      <xdr:blipFill>
        <a:blip xmlns:r="http://schemas.openxmlformats.org/officeDocument/2006/relationships" r:embed="rId1" cstate="print"/>
        <a:stretch>
          <a:fillRect/>
        </a:stretch>
      </xdr:blipFill>
      <xdr:spPr>
        <a:xfrm>
          <a:off x="328026" y="254062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1657</xdr:row>
      <xdr:rowOff>22412</xdr:rowOff>
    </xdr:from>
    <xdr:to>
      <xdr:col>2</xdr:col>
      <xdr:colOff>885265</xdr:colOff>
      <xdr:row>1658</xdr:row>
      <xdr:rowOff>358589</xdr:rowOff>
    </xdr:to>
    <xdr:pic>
      <xdr:nvPicPr>
        <xdr:cNvPr id="48" name="Picture 47" descr="maa-saraswati-1484548264.png"/>
        <xdr:cNvPicPr>
          <a:picLocks noChangeAspect="1"/>
        </xdr:cNvPicPr>
      </xdr:nvPicPr>
      <xdr:blipFill>
        <a:blip xmlns:r="http://schemas.openxmlformats.org/officeDocument/2006/relationships" r:embed="rId1" cstate="print"/>
        <a:stretch>
          <a:fillRect/>
        </a:stretch>
      </xdr:blipFill>
      <xdr:spPr>
        <a:xfrm>
          <a:off x="328026" y="273580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1693</xdr:row>
      <xdr:rowOff>22412</xdr:rowOff>
    </xdr:from>
    <xdr:to>
      <xdr:col>2</xdr:col>
      <xdr:colOff>885265</xdr:colOff>
      <xdr:row>1694</xdr:row>
      <xdr:rowOff>358589</xdr:rowOff>
    </xdr:to>
    <xdr:pic>
      <xdr:nvPicPr>
        <xdr:cNvPr id="49" name="Picture 48" descr="maa-saraswati-1484548264.png"/>
        <xdr:cNvPicPr>
          <a:picLocks noChangeAspect="1"/>
        </xdr:cNvPicPr>
      </xdr:nvPicPr>
      <xdr:blipFill>
        <a:blip xmlns:r="http://schemas.openxmlformats.org/officeDocument/2006/relationships" r:embed="rId1" cstate="print"/>
        <a:stretch>
          <a:fillRect/>
        </a:stretch>
      </xdr:blipFill>
      <xdr:spPr>
        <a:xfrm>
          <a:off x="328026" y="293098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1729</xdr:row>
      <xdr:rowOff>22412</xdr:rowOff>
    </xdr:from>
    <xdr:to>
      <xdr:col>2</xdr:col>
      <xdr:colOff>885265</xdr:colOff>
      <xdr:row>1730</xdr:row>
      <xdr:rowOff>358589</xdr:rowOff>
    </xdr:to>
    <xdr:pic>
      <xdr:nvPicPr>
        <xdr:cNvPr id="50" name="Picture 49" descr="maa-saraswati-1484548264.png"/>
        <xdr:cNvPicPr>
          <a:picLocks noChangeAspect="1"/>
        </xdr:cNvPicPr>
      </xdr:nvPicPr>
      <xdr:blipFill>
        <a:blip xmlns:r="http://schemas.openxmlformats.org/officeDocument/2006/relationships" r:embed="rId1" cstate="print"/>
        <a:stretch>
          <a:fillRect/>
        </a:stretch>
      </xdr:blipFill>
      <xdr:spPr>
        <a:xfrm>
          <a:off x="328026" y="312615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1765</xdr:row>
      <xdr:rowOff>22412</xdr:rowOff>
    </xdr:from>
    <xdr:to>
      <xdr:col>2</xdr:col>
      <xdr:colOff>885265</xdr:colOff>
      <xdr:row>1766</xdr:row>
      <xdr:rowOff>358589</xdr:rowOff>
    </xdr:to>
    <xdr:pic>
      <xdr:nvPicPr>
        <xdr:cNvPr id="51" name="Picture 50" descr="maa-saraswati-1484548264.png"/>
        <xdr:cNvPicPr>
          <a:picLocks noChangeAspect="1"/>
        </xdr:cNvPicPr>
      </xdr:nvPicPr>
      <xdr:blipFill>
        <a:blip xmlns:r="http://schemas.openxmlformats.org/officeDocument/2006/relationships" r:embed="rId1" cstate="print"/>
        <a:stretch>
          <a:fillRect/>
        </a:stretch>
      </xdr:blipFill>
      <xdr:spPr>
        <a:xfrm>
          <a:off x="328026" y="332133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1801</xdr:row>
      <xdr:rowOff>22412</xdr:rowOff>
    </xdr:from>
    <xdr:to>
      <xdr:col>2</xdr:col>
      <xdr:colOff>885265</xdr:colOff>
      <xdr:row>1802</xdr:row>
      <xdr:rowOff>358589</xdr:rowOff>
    </xdr:to>
    <xdr:pic>
      <xdr:nvPicPr>
        <xdr:cNvPr id="52" name="Picture 51" descr="maa-saraswati-1484548264.png"/>
        <xdr:cNvPicPr>
          <a:picLocks noChangeAspect="1"/>
        </xdr:cNvPicPr>
      </xdr:nvPicPr>
      <xdr:blipFill>
        <a:blip xmlns:r="http://schemas.openxmlformats.org/officeDocument/2006/relationships" r:embed="rId1" cstate="print"/>
        <a:stretch>
          <a:fillRect/>
        </a:stretch>
      </xdr:blipFill>
      <xdr:spPr>
        <a:xfrm>
          <a:off x="328026" y="351650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1837</xdr:row>
      <xdr:rowOff>22412</xdr:rowOff>
    </xdr:from>
    <xdr:to>
      <xdr:col>2</xdr:col>
      <xdr:colOff>885265</xdr:colOff>
      <xdr:row>1838</xdr:row>
      <xdr:rowOff>358589</xdr:rowOff>
    </xdr:to>
    <xdr:pic>
      <xdr:nvPicPr>
        <xdr:cNvPr id="53" name="Picture 52" descr="maa-saraswati-1484548264.png"/>
        <xdr:cNvPicPr>
          <a:picLocks noChangeAspect="1"/>
        </xdr:cNvPicPr>
      </xdr:nvPicPr>
      <xdr:blipFill>
        <a:blip xmlns:r="http://schemas.openxmlformats.org/officeDocument/2006/relationships" r:embed="rId1" cstate="print"/>
        <a:stretch>
          <a:fillRect/>
        </a:stretch>
      </xdr:blipFill>
      <xdr:spPr>
        <a:xfrm>
          <a:off x="328026" y="371168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1873</xdr:row>
      <xdr:rowOff>22412</xdr:rowOff>
    </xdr:from>
    <xdr:to>
      <xdr:col>2</xdr:col>
      <xdr:colOff>885265</xdr:colOff>
      <xdr:row>1874</xdr:row>
      <xdr:rowOff>358589</xdr:rowOff>
    </xdr:to>
    <xdr:pic>
      <xdr:nvPicPr>
        <xdr:cNvPr id="54" name="Picture 53" descr="maa-saraswati-1484548264.png"/>
        <xdr:cNvPicPr>
          <a:picLocks noChangeAspect="1"/>
        </xdr:cNvPicPr>
      </xdr:nvPicPr>
      <xdr:blipFill>
        <a:blip xmlns:r="http://schemas.openxmlformats.org/officeDocument/2006/relationships" r:embed="rId1" cstate="print"/>
        <a:stretch>
          <a:fillRect/>
        </a:stretch>
      </xdr:blipFill>
      <xdr:spPr>
        <a:xfrm>
          <a:off x="328026" y="390685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1909</xdr:row>
      <xdr:rowOff>22412</xdr:rowOff>
    </xdr:from>
    <xdr:to>
      <xdr:col>2</xdr:col>
      <xdr:colOff>885265</xdr:colOff>
      <xdr:row>1910</xdr:row>
      <xdr:rowOff>358589</xdr:rowOff>
    </xdr:to>
    <xdr:pic>
      <xdr:nvPicPr>
        <xdr:cNvPr id="55" name="Picture 54" descr="maa-saraswati-1484548264.png"/>
        <xdr:cNvPicPr>
          <a:picLocks noChangeAspect="1"/>
        </xdr:cNvPicPr>
      </xdr:nvPicPr>
      <xdr:blipFill>
        <a:blip xmlns:r="http://schemas.openxmlformats.org/officeDocument/2006/relationships" r:embed="rId1" cstate="print"/>
        <a:stretch>
          <a:fillRect/>
        </a:stretch>
      </xdr:blipFill>
      <xdr:spPr>
        <a:xfrm>
          <a:off x="328026" y="4102035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1945</xdr:row>
      <xdr:rowOff>22412</xdr:rowOff>
    </xdr:from>
    <xdr:to>
      <xdr:col>2</xdr:col>
      <xdr:colOff>885265</xdr:colOff>
      <xdr:row>1946</xdr:row>
      <xdr:rowOff>358589</xdr:rowOff>
    </xdr:to>
    <xdr:pic>
      <xdr:nvPicPr>
        <xdr:cNvPr id="56" name="Picture 55" descr="maa-saraswati-1484548264.png"/>
        <xdr:cNvPicPr>
          <a:picLocks noChangeAspect="1"/>
        </xdr:cNvPicPr>
      </xdr:nvPicPr>
      <xdr:blipFill>
        <a:blip xmlns:r="http://schemas.openxmlformats.org/officeDocument/2006/relationships" r:embed="rId1" cstate="print"/>
        <a:stretch>
          <a:fillRect/>
        </a:stretch>
      </xdr:blipFill>
      <xdr:spPr>
        <a:xfrm>
          <a:off x="328026" y="429721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1981</xdr:row>
      <xdr:rowOff>22412</xdr:rowOff>
    </xdr:from>
    <xdr:to>
      <xdr:col>2</xdr:col>
      <xdr:colOff>885265</xdr:colOff>
      <xdr:row>1982</xdr:row>
      <xdr:rowOff>358589</xdr:rowOff>
    </xdr:to>
    <xdr:pic>
      <xdr:nvPicPr>
        <xdr:cNvPr id="57" name="Picture 56" descr="maa-saraswati-1484548264.png"/>
        <xdr:cNvPicPr>
          <a:picLocks noChangeAspect="1"/>
        </xdr:cNvPicPr>
      </xdr:nvPicPr>
      <xdr:blipFill>
        <a:blip xmlns:r="http://schemas.openxmlformats.org/officeDocument/2006/relationships" r:embed="rId1" cstate="print"/>
        <a:stretch>
          <a:fillRect/>
        </a:stretch>
      </xdr:blipFill>
      <xdr:spPr>
        <a:xfrm>
          <a:off x="328026" y="449238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2017</xdr:row>
      <xdr:rowOff>22412</xdr:rowOff>
    </xdr:from>
    <xdr:to>
      <xdr:col>2</xdr:col>
      <xdr:colOff>885265</xdr:colOff>
      <xdr:row>2018</xdr:row>
      <xdr:rowOff>358589</xdr:rowOff>
    </xdr:to>
    <xdr:pic>
      <xdr:nvPicPr>
        <xdr:cNvPr id="58" name="Picture 57" descr="maa-saraswati-1484548264.png"/>
        <xdr:cNvPicPr>
          <a:picLocks noChangeAspect="1"/>
        </xdr:cNvPicPr>
      </xdr:nvPicPr>
      <xdr:blipFill>
        <a:blip xmlns:r="http://schemas.openxmlformats.org/officeDocument/2006/relationships" r:embed="rId1" cstate="print"/>
        <a:stretch>
          <a:fillRect/>
        </a:stretch>
      </xdr:blipFill>
      <xdr:spPr>
        <a:xfrm>
          <a:off x="328026" y="468756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2053</xdr:row>
      <xdr:rowOff>22412</xdr:rowOff>
    </xdr:from>
    <xdr:to>
      <xdr:col>2</xdr:col>
      <xdr:colOff>885265</xdr:colOff>
      <xdr:row>2054</xdr:row>
      <xdr:rowOff>358589</xdr:rowOff>
    </xdr:to>
    <xdr:pic>
      <xdr:nvPicPr>
        <xdr:cNvPr id="59" name="Picture 58" descr="maa-saraswati-1484548264.png"/>
        <xdr:cNvPicPr>
          <a:picLocks noChangeAspect="1"/>
        </xdr:cNvPicPr>
      </xdr:nvPicPr>
      <xdr:blipFill>
        <a:blip xmlns:r="http://schemas.openxmlformats.org/officeDocument/2006/relationships" r:embed="rId1" cstate="print"/>
        <a:stretch>
          <a:fillRect/>
        </a:stretch>
      </xdr:blipFill>
      <xdr:spPr>
        <a:xfrm>
          <a:off x="328026" y="488273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2089</xdr:row>
      <xdr:rowOff>22412</xdr:rowOff>
    </xdr:from>
    <xdr:to>
      <xdr:col>2</xdr:col>
      <xdr:colOff>885265</xdr:colOff>
      <xdr:row>2090</xdr:row>
      <xdr:rowOff>358589</xdr:rowOff>
    </xdr:to>
    <xdr:pic>
      <xdr:nvPicPr>
        <xdr:cNvPr id="60" name="Picture 59" descr="maa-saraswati-1484548264.png"/>
        <xdr:cNvPicPr>
          <a:picLocks noChangeAspect="1"/>
        </xdr:cNvPicPr>
      </xdr:nvPicPr>
      <xdr:blipFill>
        <a:blip xmlns:r="http://schemas.openxmlformats.org/officeDocument/2006/relationships" r:embed="rId1" cstate="print"/>
        <a:stretch>
          <a:fillRect/>
        </a:stretch>
      </xdr:blipFill>
      <xdr:spPr>
        <a:xfrm>
          <a:off x="328026" y="507791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2125</xdr:row>
      <xdr:rowOff>22412</xdr:rowOff>
    </xdr:from>
    <xdr:to>
      <xdr:col>2</xdr:col>
      <xdr:colOff>885265</xdr:colOff>
      <xdr:row>2126</xdr:row>
      <xdr:rowOff>358589</xdr:rowOff>
    </xdr:to>
    <xdr:pic>
      <xdr:nvPicPr>
        <xdr:cNvPr id="61" name="Picture 60" descr="maa-saraswati-1484548264.png"/>
        <xdr:cNvPicPr>
          <a:picLocks noChangeAspect="1"/>
        </xdr:cNvPicPr>
      </xdr:nvPicPr>
      <xdr:blipFill>
        <a:blip xmlns:r="http://schemas.openxmlformats.org/officeDocument/2006/relationships" r:embed="rId1" cstate="print"/>
        <a:stretch>
          <a:fillRect/>
        </a:stretch>
      </xdr:blipFill>
      <xdr:spPr>
        <a:xfrm>
          <a:off x="328026" y="527309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2161</xdr:row>
      <xdr:rowOff>22412</xdr:rowOff>
    </xdr:from>
    <xdr:to>
      <xdr:col>2</xdr:col>
      <xdr:colOff>885265</xdr:colOff>
      <xdr:row>2162</xdr:row>
      <xdr:rowOff>358589</xdr:rowOff>
    </xdr:to>
    <xdr:pic>
      <xdr:nvPicPr>
        <xdr:cNvPr id="62" name="Picture 61" descr="maa-saraswati-1484548264.png"/>
        <xdr:cNvPicPr>
          <a:picLocks noChangeAspect="1"/>
        </xdr:cNvPicPr>
      </xdr:nvPicPr>
      <xdr:blipFill>
        <a:blip xmlns:r="http://schemas.openxmlformats.org/officeDocument/2006/relationships" r:embed="rId1" cstate="print"/>
        <a:stretch>
          <a:fillRect/>
        </a:stretch>
      </xdr:blipFill>
      <xdr:spPr>
        <a:xfrm>
          <a:off x="328026" y="546826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2197</xdr:row>
      <xdr:rowOff>22412</xdr:rowOff>
    </xdr:from>
    <xdr:to>
      <xdr:col>2</xdr:col>
      <xdr:colOff>885265</xdr:colOff>
      <xdr:row>2198</xdr:row>
      <xdr:rowOff>358589</xdr:rowOff>
    </xdr:to>
    <xdr:pic>
      <xdr:nvPicPr>
        <xdr:cNvPr id="63" name="Picture 62" descr="maa-saraswati-1484548264.png"/>
        <xdr:cNvPicPr>
          <a:picLocks noChangeAspect="1"/>
        </xdr:cNvPicPr>
      </xdr:nvPicPr>
      <xdr:blipFill>
        <a:blip xmlns:r="http://schemas.openxmlformats.org/officeDocument/2006/relationships" r:embed="rId1" cstate="print"/>
        <a:stretch>
          <a:fillRect/>
        </a:stretch>
      </xdr:blipFill>
      <xdr:spPr>
        <a:xfrm>
          <a:off x="328026" y="566344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2233</xdr:row>
      <xdr:rowOff>22412</xdr:rowOff>
    </xdr:from>
    <xdr:to>
      <xdr:col>2</xdr:col>
      <xdr:colOff>885265</xdr:colOff>
      <xdr:row>2234</xdr:row>
      <xdr:rowOff>358589</xdr:rowOff>
    </xdr:to>
    <xdr:pic>
      <xdr:nvPicPr>
        <xdr:cNvPr id="64" name="Picture 63" descr="maa-saraswati-1484548264.png"/>
        <xdr:cNvPicPr>
          <a:picLocks noChangeAspect="1"/>
        </xdr:cNvPicPr>
      </xdr:nvPicPr>
      <xdr:blipFill>
        <a:blip xmlns:r="http://schemas.openxmlformats.org/officeDocument/2006/relationships" r:embed="rId1" cstate="print"/>
        <a:stretch>
          <a:fillRect/>
        </a:stretch>
      </xdr:blipFill>
      <xdr:spPr>
        <a:xfrm>
          <a:off x="328026" y="585861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2269</xdr:row>
      <xdr:rowOff>22412</xdr:rowOff>
    </xdr:from>
    <xdr:to>
      <xdr:col>2</xdr:col>
      <xdr:colOff>885265</xdr:colOff>
      <xdr:row>2270</xdr:row>
      <xdr:rowOff>358589</xdr:rowOff>
    </xdr:to>
    <xdr:pic>
      <xdr:nvPicPr>
        <xdr:cNvPr id="65" name="Picture 64" descr="maa-saraswati-1484548264.png"/>
        <xdr:cNvPicPr>
          <a:picLocks noChangeAspect="1"/>
        </xdr:cNvPicPr>
      </xdr:nvPicPr>
      <xdr:blipFill>
        <a:blip xmlns:r="http://schemas.openxmlformats.org/officeDocument/2006/relationships" r:embed="rId1" cstate="print"/>
        <a:stretch>
          <a:fillRect/>
        </a:stretch>
      </xdr:blipFill>
      <xdr:spPr>
        <a:xfrm>
          <a:off x="328026" y="605379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2305</xdr:row>
      <xdr:rowOff>22412</xdr:rowOff>
    </xdr:from>
    <xdr:to>
      <xdr:col>2</xdr:col>
      <xdr:colOff>885265</xdr:colOff>
      <xdr:row>2306</xdr:row>
      <xdr:rowOff>358589</xdr:rowOff>
    </xdr:to>
    <xdr:pic>
      <xdr:nvPicPr>
        <xdr:cNvPr id="66" name="Picture 65" descr="maa-saraswati-1484548264.png"/>
        <xdr:cNvPicPr>
          <a:picLocks noChangeAspect="1"/>
        </xdr:cNvPicPr>
      </xdr:nvPicPr>
      <xdr:blipFill>
        <a:blip xmlns:r="http://schemas.openxmlformats.org/officeDocument/2006/relationships" r:embed="rId1" cstate="print"/>
        <a:stretch>
          <a:fillRect/>
        </a:stretch>
      </xdr:blipFill>
      <xdr:spPr>
        <a:xfrm>
          <a:off x="328026" y="624897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2341</xdr:row>
      <xdr:rowOff>22412</xdr:rowOff>
    </xdr:from>
    <xdr:to>
      <xdr:col>2</xdr:col>
      <xdr:colOff>885265</xdr:colOff>
      <xdr:row>2342</xdr:row>
      <xdr:rowOff>358589</xdr:rowOff>
    </xdr:to>
    <xdr:pic>
      <xdr:nvPicPr>
        <xdr:cNvPr id="67" name="Picture 66" descr="maa-saraswati-1484548264.png"/>
        <xdr:cNvPicPr>
          <a:picLocks noChangeAspect="1"/>
        </xdr:cNvPicPr>
      </xdr:nvPicPr>
      <xdr:blipFill>
        <a:blip xmlns:r="http://schemas.openxmlformats.org/officeDocument/2006/relationships" r:embed="rId1" cstate="print"/>
        <a:stretch>
          <a:fillRect/>
        </a:stretch>
      </xdr:blipFill>
      <xdr:spPr>
        <a:xfrm>
          <a:off x="328026" y="663932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2377</xdr:row>
      <xdr:rowOff>22412</xdr:rowOff>
    </xdr:from>
    <xdr:to>
      <xdr:col>2</xdr:col>
      <xdr:colOff>885265</xdr:colOff>
      <xdr:row>2378</xdr:row>
      <xdr:rowOff>358589</xdr:rowOff>
    </xdr:to>
    <xdr:pic>
      <xdr:nvPicPr>
        <xdr:cNvPr id="68" name="Picture 67" descr="maa-saraswati-1484548264.png"/>
        <xdr:cNvPicPr>
          <a:picLocks noChangeAspect="1"/>
        </xdr:cNvPicPr>
      </xdr:nvPicPr>
      <xdr:blipFill>
        <a:blip xmlns:r="http://schemas.openxmlformats.org/officeDocument/2006/relationships" r:embed="rId1" cstate="print"/>
        <a:stretch>
          <a:fillRect/>
        </a:stretch>
      </xdr:blipFill>
      <xdr:spPr>
        <a:xfrm>
          <a:off x="328026" y="683449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2413</xdr:row>
      <xdr:rowOff>22412</xdr:rowOff>
    </xdr:from>
    <xdr:to>
      <xdr:col>2</xdr:col>
      <xdr:colOff>885265</xdr:colOff>
      <xdr:row>2414</xdr:row>
      <xdr:rowOff>358589</xdr:rowOff>
    </xdr:to>
    <xdr:pic>
      <xdr:nvPicPr>
        <xdr:cNvPr id="69" name="Picture 68" descr="maa-saraswati-1484548264.png"/>
        <xdr:cNvPicPr>
          <a:picLocks noChangeAspect="1"/>
        </xdr:cNvPicPr>
      </xdr:nvPicPr>
      <xdr:blipFill>
        <a:blip xmlns:r="http://schemas.openxmlformats.org/officeDocument/2006/relationships" r:embed="rId1" cstate="print"/>
        <a:stretch>
          <a:fillRect/>
        </a:stretch>
      </xdr:blipFill>
      <xdr:spPr>
        <a:xfrm>
          <a:off x="328026" y="702967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2449</xdr:row>
      <xdr:rowOff>22412</xdr:rowOff>
    </xdr:from>
    <xdr:to>
      <xdr:col>2</xdr:col>
      <xdr:colOff>885265</xdr:colOff>
      <xdr:row>2450</xdr:row>
      <xdr:rowOff>358589</xdr:rowOff>
    </xdr:to>
    <xdr:pic>
      <xdr:nvPicPr>
        <xdr:cNvPr id="70" name="Picture 69" descr="maa-saraswati-1484548264.png"/>
        <xdr:cNvPicPr>
          <a:picLocks noChangeAspect="1"/>
        </xdr:cNvPicPr>
      </xdr:nvPicPr>
      <xdr:blipFill>
        <a:blip xmlns:r="http://schemas.openxmlformats.org/officeDocument/2006/relationships" r:embed="rId1" cstate="print"/>
        <a:stretch>
          <a:fillRect/>
        </a:stretch>
      </xdr:blipFill>
      <xdr:spPr>
        <a:xfrm>
          <a:off x="328026" y="722485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2485</xdr:row>
      <xdr:rowOff>22412</xdr:rowOff>
    </xdr:from>
    <xdr:to>
      <xdr:col>2</xdr:col>
      <xdr:colOff>885265</xdr:colOff>
      <xdr:row>2486</xdr:row>
      <xdr:rowOff>358589</xdr:rowOff>
    </xdr:to>
    <xdr:pic>
      <xdr:nvPicPr>
        <xdr:cNvPr id="71" name="Picture 70" descr="maa-saraswati-1484548264.png"/>
        <xdr:cNvPicPr>
          <a:picLocks noChangeAspect="1"/>
        </xdr:cNvPicPr>
      </xdr:nvPicPr>
      <xdr:blipFill>
        <a:blip xmlns:r="http://schemas.openxmlformats.org/officeDocument/2006/relationships" r:embed="rId1" cstate="print"/>
        <a:stretch>
          <a:fillRect/>
        </a:stretch>
      </xdr:blipFill>
      <xdr:spPr>
        <a:xfrm>
          <a:off x="328026" y="742002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2521</xdr:row>
      <xdr:rowOff>22412</xdr:rowOff>
    </xdr:from>
    <xdr:to>
      <xdr:col>2</xdr:col>
      <xdr:colOff>885265</xdr:colOff>
      <xdr:row>2522</xdr:row>
      <xdr:rowOff>358589</xdr:rowOff>
    </xdr:to>
    <xdr:pic>
      <xdr:nvPicPr>
        <xdr:cNvPr id="72" name="Picture 71" descr="maa-saraswati-1484548264.png"/>
        <xdr:cNvPicPr>
          <a:picLocks noChangeAspect="1"/>
        </xdr:cNvPicPr>
      </xdr:nvPicPr>
      <xdr:blipFill>
        <a:blip xmlns:r="http://schemas.openxmlformats.org/officeDocument/2006/relationships" r:embed="rId1" cstate="print"/>
        <a:stretch>
          <a:fillRect/>
        </a:stretch>
      </xdr:blipFill>
      <xdr:spPr>
        <a:xfrm>
          <a:off x="328026" y="761520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2557</xdr:row>
      <xdr:rowOff>22412</xdr:rowOff>
    </xdr:from>
    <xdr:to>
      <xdr:col>2</xdr:col>
      <xdr:colOff>885265</xdr:colOff>
      <xdr:row>2558</xdr:row>
      <xdr:rowOff>358589</xdr:rowOff>
    </xdr:to>
    <xdr:pic>
      <xdr:nvPicPr>
        <xdr:cNvPr id="73" name="Picture 72" descr="maa-saraswati-1484548264.png"/>
        <xdr:cNvPicPr>
          <a:picLocks noChangeAspect="1"/>
        </xdr:cNvPicPr>
      </xdr:nvPicPr>
      <xdr:blipFill>
        <a:blip xmlns:r="http://schemas.openxmlformats.org/officeDocument/2006/relationships" r:embed="rId1" cstate="print"/>
        <a:stretch>
          <a:fillRect/>
        </a:stretch>
      </xdr:blipFill>
      <xdr:spPr>
        <a:xfrm>
          <a:off x="328026" y="781037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2593</xdr:row>
      <xdr:rowOff>22412</xdr:rowOff>
    </xdr:from>
    <xdr:to>
      <xdr:col>2</xdr:col>
      <xdr:colOff>885265</xdr:colOff>
      <xdr:row>2594</xdr:row>
      <xdr:rowOff>358589</xdr:rowOff>
    </xdr:to>
    <xdr:pic>
      <xdr:nvPicPr>
        <xdr:cNvPr id="74" name="Picture 73" descr="maa-saraswati-1484548264.png"/>
        <xdr:cNvPicPr>
          <a:picLocks noChangeAspect="1"/>
        </xdr:cNvPicPr>
      </xdr:nvPicPr>
      <xdr:blipFill>
        <a:blip xmlns:r="http://schemas.openxmlformats.org/officeDocument/2006/relationships" r:embed="rId1" cstate="print"/>
        <a:stretch>
          <a:fillRect/>
        </a:stretch>
      </xdr:blipFill>
      <xdr:spPr>
        <a:xfrm>
          <a:off x="328026" y="800555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2629</xdr:row>
      <xdr:rowOff>22412</xdr:rowOff>
    </xdr:from>
    <xdr:to>
      <xdr:col>2</xdr:col>
      <xdr:colOff>885265</xdr:colOff>
      <xdr:row>2630</xdr:row>
      <xdr:rowOff>358589</xdr:rowOff>
    </xdr:to>
    <xdr:pic>
      <xdr:nvPicPr>
        <xdr:cNvPr id="75" name="Picture 74" descr="maa-saraswati-1484548264.png"/>
        <xdr:cNvPicPr>
          <a:picLocks noChangeAspect="1"/>
        </xdr:cNvPicPr>
      </xdr:nvPicPr>
      <xdr:blipFill>
        <a:blip xmlns:r="http://schemas.openxmlformats.org/officeDocument/2006/relationships" r:embed="rId1" cstate="print"/>
        <a:stretch>
          <a:fillRect/>
        </a:stretch>
      </xdr:blipFill>
      <xdr:spPr>
        <a:xfrm>
          <a:off x="328026" y="820072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2665</xdr:row>
      <xdr:rowOff>22412</xdr:rowOff>
    </xdr:from>
    <xdr:to>
      <xdr:col>2</xdr:col>
      <xdr:colOff>885265</xdr:colOff>
      <xdr:row>2666</xdr:row>
      <xdr:rowOff>358589</xdr:rowOff>
    </xdr:to>
    <xdr:pic>
      <xdr:nvPicPr>
        <xdr:cNvPr id="76" name="Picture 75" descr="maa-saraswati-1484548264.png"/>
        <xdr:cNvPicPr>
          <a:picLocks noChangeAspect="1"/>
        </xdr:cNvPicPr>
      </xdr:nvPicPr>
      <xdr:blipFill>
        <a:blip xmlns:r="http://schemas.openxmlformats.org/officeDocument/2006/relationships" r:embed="rId1" cstate="print"/>
        <a:stretch>
          <a:fillRect/>
        </a:stretch>
      </xdr:blipFill>
      <xdr:spPr>
        <a:xfrm>
          <a:off x="328026" y="8395905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2701</xdr:row>
      <xdr:rowOff>22412</xdr:rowOff>
    </xdr:from>
    <xdr:to>
      <xdr:col>2</xdr:col>
      <xdr:colOff>885265</xdr:colOff>
      <xdr:row>2702</xdr:row>
      <xdr:rowOff>358589</xdr:rowOff>
    </xdr:to>
    <xdr:pic>
      <xdr:nvPicPr>
        <xdr:cNvPr id="77" name="Picture 76" descr="maa-saraswati-1484548264.png"/>
        <xdr:cNvPicPr>
          <a:picLocks noChangeAspect="1"/>
        </xdr:cNvPicPr>
      </xdr:nvPicPr>
      <xdr:blipFill>
        <a:blip xmlns:r="http://schemas.openxmlformats.org/officeDocument/2006/relationships" r:embed="rId1" cstate="print"/>
        <a:stretch>
          <a:fillRect/>
        </a:stretch>
      </xdr:blipFill>
      <xdr:spPr>
        <a:xfrm>
          <a:off x="328026" y="859108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2737</xdr:row>
      <xdr:rowOff>22412</xdr:rowOff>
    </xdr:from>
    <xdr:to>
      <xdr:col>2</xdr:col>
      <xdr:colOff>885265</xdr:colOff>
      <xdr:row>2738</xdr:row>
      <xdr:rowOff>358589</xdr:rowOff>
    </xdr:to>
    <xdr:pic>
      <xdr:nvPicPr>
        <xdr:cNvPr id="78" name="Picture 77" descr="maa-saraswati-1484548264.png"/>
        <xdr:cNvPicPr>
          <a:picLocks noChangeAspect="1"/>
        </xdr:cNvPicPr>
      </xdr:nvPicPr>
      <xdr:blipFill>
        <a:blip xmlns:r="http://schemas.openxmlformats.org/officeDocument/2006/relationships" r:embed="rId1" cstate="print"/>
        <a:stretch>
          <a:fillRect/>
        </a:stretch>
      </xdr:blipFill>
      <xdr:spPr>
        <a:xfrm>
          <a:off x="328026" y="878625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2773</xdr:row>
      <xdr:rowOff>22412</xdr:rowOff>
    </xdr:from>
    <xdr:to>
      <xdr:col>2</xdr:col>
      <xdr:colOff>885265</xdr:colOff>
      <xdr:row>2774</xdr:row>
      <xdr:rowOff>358589</xdr:rowOff>
    </xdr:to>
    <xdr:pic>
      <xdr:nvPicPr>
        <xdr:cNvPr id="79" name="Picture 78" descr="maa-saraswati-1484548264.png"/>
        <xdr:cNvPicPr>
          <a:picLocks noChangeAspect="1"/>
        </xdr:cNvPicPr>
      </xdr:nvPicPr>
      <xdr:blipFill>
        <a:blip xmlns:r="http://schemas.openxmlformats.org/officeDocument/2006/relationships" r:embed="rId1" cstate="print"/>
        <a:stretch>
          <a:fillRect/>
        </a:stretch>
      </xdr:blipFill>
      <xdr:spPr>
        <a:xfrm>
          <a:off x="328026" y="898143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2809</xdr:row>
      <xdr:rowOff>22412</xdr:rowOff>
    </xdr:from>
    <xdr:to>
      <xdr:col>2</xdr:col>
      <xdr:colOff>885265</xdr:colOff>
      <xdr:row>2810</xdr:row>
      <xdr:rowOff>358589</xdr:rowOff>
    </xdr:to>
    <xdr:pic>
      <xdr:nvPicPr>
        <xdr:cNvPr id="80" name="Picture 79" descr="maa-saraswati-1484548264.png"/>
        <xdr:cNvPicPr>
          <a:picLocks noChangeAspect="1"/>
        </xdr:cNvPicPr>
      </xdr:nvPicPr>
      <xdr:blipFill>
        <a:blip xmlns:r="http://schemas.openxmlformats.org/officeDocument/2006/relationships" r:embed="rId1" cstate="print"/>
        <a:stretch>
          <a:fillRect/>
        </a:stretch>
      </xdr:blipFill>
      <xdr:spPr>
        <a:xfrm>
          <a:off x="328026" y="917660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2845</xdr:row>
      <xdr:rowOff>22412</xdr:rowOff>
    </xdr:from>
    <xdr:to>
      <xdr:col>2</xdr:col>
      <xdr:colOff>885265</xdr:colOff>
      <xdr:row>2846</xdr:row>
      <xdr:rowOff>358589</xdr:rowOff>
    </xdr:to>
    <xdr:pic>
      <xdr:nvPicPr>
        <xdr:cNvPr id="81" name="Picture 80" descr="maa-saraswati-1484548264.png"/>
        <xdr:cNvPicPr>
          <a:picLocks noChangeAspect="1"/>
        </xdr:cNvPicPr>
      </xdr:nvPicPr>
      <xdr:blipFill>
        <a:blip xmlns:r="http://schemas.openxmlformats.org/officeDocument/2006/relationships" r:embed="rId1" cstate="print"/>
        <a:stretch>
          <a:fillRect/>
        </a:stretch>
      </xdr:blipFill>
      <xdr:spPr>
        <a:xfrm>
          <a:off x="328026" y="937178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2881</xdr:row>
      <xdr:rowOff>22412</xdr:rowOff>
    </xdr:from>
    <xdr:to>
      <xdr:col>2</xdr:col>
      <xdr:colOff>885265</xdr:colOff>
      <xdr:row>2882</xdr:row>
      <xdr:rowOff>358589</xdr:rowOff>
    </xdr:to>
    <xdr:pic>
      <xdr:nvPicPr>
        <xdr:cNvPr id="82" name="Picture 81" descr="maa-saraswati-1484548264.png"/>
        <xdr:cNvPicPr>
          <a:picLocks noChangeAspect="1"/>
        </xdr:cNvPicPr>
      </xdr:nvPicPr>
      <xdr:blipFill>
        <a:blip xmlns:r="http://schemas.openxmlformats.org/officeDocument/2006/relationships" r:embed="rId1" cstate="print"/>
        <a:stretch>
          <a:fillRect/>
        </a:stretch>
      </xdr:blipFill>
      <xdr:spPr>
        <a:xfrm>
          <a:off x="328026" y="956696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2917</xdr:row>
      <xdr:rowOff>22412</xdr:rowOff>
    </xdr:from>
    <xdr:to>
      <xdr:col>2</xdr:col>
      <xdr:colOff>885265</xdr:colOff>
      <xdr:row>2918</xdr:row>
      <xdr:rowOff>358589</xdr:rowOff>
    </xdr:to>
    <xdr:pic>
      <xdr:nvPicPr>
        <xdr:cNvPr id="83" name="Picture 82" descr="maa-saraswati-1484548264.png"/>
        <xdr:cNvPicPr>
          <a:picLocks noChangeAspect="1"/>
        </xdr:cNvPicPr>
      </xdr:nvPicPr>
      <xdr:blipFill>
        <a:blip xmlns:r="http://schemas.openxmlformats.org/officeDocument/2006/relationships" r:embed="rId1" cstate="print"/>
        <a:stretch>
          <a:fillRect/>
        </a:stretch>
      </xdr:blipFill>
      <xdr:spPr>
        <a:xfrm>
          <a:off x="328026" y="976213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2953</xdr:row>
      <xdr:rowOff>22412</xdr:rowOff>
    </xdr:from>
    <xdr:to>
      <xdr:col>2</xdr:col>
      <xdr:colOff>885265</xdr:colOff>
      <xdr:row>2954</xdr:row>
      <xdr:rowOff>358589</xdr:rowOff>
    </xdr:to>
    <xdr:pic>
      <xdr:nvPicPr>
        <xdr:cNvPr id="84" name="Picture 83" descr="maa-saraswati-1484548264.png"/>
        <xdr:cNvPicPr>
          <a:picLocks noChangeAspect="1"/>
        </xdr:cNvPicPr>
      </xdr:nvPicPr>
      <xdr:blipFill>
        <a:blip xmlns:r="http://schemas.openxmlformats.org/officeDocument/2006/relationships" r:embed="rId1" cstate="print"/>
        <a:stretch>
          <a:fillRect/>
        </a:stretch>
      </xdr:blipFill>
      <xdr:spPr>
        <a:xfrm>
          <a:off x="328026" y="995731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2989</xdr:row>
      <xdr:rowOff>22412</xdr:rowOff>
    </xdr:from>
    <xdr:to>
      <xdr:col>2</xdr:col>
      <xdr:colOff>885265</xdr:colOff>
      <xdr:row>2990</xdr:row>
      <xdr:rowOff>358589</xdr:rowOff>
    </xdr:to>
    <xdr:pic>
      <xdr:nvPicPr>
        <xdr:cNvPr id="85" name="Picture 84" descr="maa-saraswati-1484548264.png"/>
        <xdr:cNvPicPr>
          <a:picLocks noChangeAspect="1"/>
        </xdr:cNvPicPr>
      </xdr:nvPicPr>
      <xdr:blipFill>
        <a:blip xmlns:r="http://schemas.openxmlformats.org/officeDocument/2006/relationships" r:embed="rId1" cstate="print"/>
        <a:stretch>
          <a:fillRect/>
        </a:stretch>
      </xdr:blipFill>
      <xdr:spPr>
        <a:xfrm>
          <a:off x="328026" y="1015248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3025</xdr:row>
      <xdr:rowOff>22412</xdr:rowOff>
    </xdr:from>
    <xdr:to>
      <xdr:col>2</xdr:col>
      <xdr:colOff>885265</xdr:colOff>
      <xdr:row>3026</xdr:row>
      <xdr:rowOff>358589</xdr:rowOff>
    </xdr:to>
    <xdr:pic>
      <xdr:nvPicPr>
        <xdr:cNvPr id="86" name="Picture 85" descr="maa-saraswati-1484548264.png"/>
        <xdr:cNvPicPr>
          <a:picLocks noChangeAspect="1"/>
        </xdr:cNvPicPr>
      </xdr:nvPicPr>
      <xdr:blipFill>
        <a:blip xmlns:r="http://schemas.openxmlformats.org/officeDocument/2006/relationships" r:embed="rId1" cstate="print"/>
        <a:stretch>
          <a:fillRect/>
        </a:stretch>
      </xdr:blipFill>
      <xdr:spPr>
        <a:xfrm>
          <a:off x="328026" y="1034766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3061</xdr:row>
      <xdr:rowOff>22412</xdr:rowOff>
    </xdr:from>
    <xdr:to>
      <xdr:col>2</xdr:col>
      <xdr:colOff>885265</xdr:colOff>
      <xdr:row>3062</xdr:row>
      <xdr:rowOff>358589</xdr:rowOff>
    </xdr:to>
    <xdr:pic>
      <xdr:nvPicPr>
        <xdr:cNvPr id="87" name="Picture 86" descr="maa-saraswati-1484548264.png"/>
        <xdr:cNvPicPr>
          <a:picLocks noChangeAspect="1"/>
        </xdr:cNvPicPr>
      </xdr:nvPicPr>
      <xdr:blipFill>
        <a:blip xmlns:r="http://schemas.openxmlformats.org/officeDocument/2006/relationships" r:embed="rId1" cstate="print"/>
        <a:stretch>
          <a:fillRect/>
        </a:stretch>
      </xdr:blipFill>
      <xdr:spPr>
        <a:xfrm>
          <a:off x="328026" y="1054284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3097</xdr:row>
      <xdr:rowOff>22412</xdr:rowOff>
    </xdr:from>
    <xdr:to>
      <xdr:col>2</xdr:col>
      <xdr:colOff>885265</xdr:colOff>
      <xdr:row>3098</xdr:row>
      <xdr:rowOff>358589</xdr:rowOff>
    </xdr:to>
    <xdr:pic>
      <xdr:nvPicPr>
        <xdr:cNvPr id="88" name="Picture 87" descr="maa-saraswati-1484548264.png"/>
        <xdr:cNvPicPr>
          <a:picLocks noChangeAspect="1"/>
        </xdr:cNvPicPr>
      </xdr:nvPicPr>
      <xdr:blipFill>
        <a:blip xmlns:r="http://schemas.openxmlformats.org/officeDocument/2006/relationships" r:embed="rId1" cstate="print"/>
        <a:stretch>
          <a:fillRect/>
        </a:stretch>
      </xdr:blipFill>
      <xdr:spPr>
        <a:xfrm>
          <a:off x="328026" y="1073801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3133</xdr:row>
      <xdr:rowOff>22412</xdr:rowOff>
    </xdr:from>
    <xdr:to>
      <xdr:col>2</xdr:col>
      <xdr:colOff>885265</xdr:colOff>
      <xdr:row>3134</xdr:row>
      <xdr:rowOff>358589</xdr:rowOff>
    </xdr:to>
    <xdr:pic>
      <xdr:nvPicPr>
        <xdr:cNvPr id="89" name="Picture 88" descr="maa-saraswati-1484548264.png"/>
        <xdr:cNvPicPr>
          <a:picLocks noChangeAspect="1"/>
        </xdr:cNvPicPr>
      </xdr:nvPicPr>
      <xdr:blipFill>
        <a:blip xmlns:r="http://schemas.openxmlformats.org/officeDocument/2006/relationships" r:embed="rId1" cstate="print"/>
        <a:stretch>
          <a:fillRect/>
        </a:stretch>
      </xdr:blipFill>
      <xdr:spPr>
        <a:xfrm>
          <a:off x="328026" y="1093319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3169</xdr:row>
      <xdr:rowOff>22412</xdr:rowOff>
    </xdr:from>
    <xdr:to>
      <xdr:col>2</xdr:col>
      <xdr:colOff>885265</xdr:colOff>
      <xdr:row>3170</xdr:row>
      <xdr:rowOff>358589</xdr:rowOff>
    </xdr:to>
    <xdr:pic>
      <xdr:nvPicPr>
        <xdr:cNvPr id="90" name="Picture 89" descr="maa-saraswati-1484548264.png"/>
        <xdr:cNvPicPr>
          <a:picLocks noChangeAspect="1"/>
        </xdr:cNvPicPr>
      </xdr:nvPicPr>
      <xdr:blipFill>
        <a:blip xmlns:r="http://schemas.openxmlformats.org/officeDocument/2006/relationships" r:embed="rId1" cstate="print"/>
        <a:stretch>
          <a:fillRect/>
        </a:stretch>
      </xdr:blipFill>
      <xdr:spPr>
        <a:xfrm>
          <a:off x="328026" y="1112836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3205</xdr:row>
      <xdr:rowOff>22412</xdr:rowOff>
    </xdr:from>
    <xdr:to>
      <xdr:col>2</xdr:col>
      <xdr:colOff>885265</xdr:colOff>
      <xdr:row>3206</xdr:row>
      <xdr:rowOff>358589</xdr:rowOff>
    </xdr:to>
    <xdr:pic>
      <xdr:nvPicPr>
        <xdr:cNvPr id="91" name="Picture 90" descr="maa-saraswati-1484548264.png"/>
        <xdr:cNvPicPr>
          <a:picLocks noChangeAspect="1"/>
        </xdr:cNvPicPr>
      </xdr:nvPicPr>
      <xdr:blipFill>
        <a:blip xmlns:r="http://schemas.openxmlformats.org/officeDocument/2006/relationships" r:embed="rId1" cstate="print"/>
        <a:stretch>
          <a:fillRect/>
        </a:stretch>
      </xdr:blipFill>
      <xdr:spPr>
        <a:xfrm>
          <a:off x="328026" y="1132354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3241</xdr:row>
      <xdr:rowOff>22412</xdr:rowOff>
    </xdr:from>
    <xdr:to>
      <xdr:col>2</xdr:col>
      <xdr:colOff>885265</xdr:colOff>
      <xdr:row>3242</xdr:row>
      <xdr:rowOff>358589</xdr:rowOff>
    </xdr:to>
    <xdr:pic>
      <xdr:nvPicPr>
        <xdr:cNvPr id="92" name="Picture 91" descr="maa-saraswati-1484548264.png"/>
        <xdr:cNvPicPr>
          <a:picLocks noChangeAspect="1"/>
        </xdr:cNvPicPr>
      </xdr:nvPicPr>
      <xdr:blipFill>
        <a:blip xmlns:r="http://schemas.openxmlformats.org/officeDocument/2006/relationships" r:embed="rId1" cstate="print"/>
        <a:stretch>
          <a:fillRect/>
        </a:stretch>
      </xdr:blipFill>
      <xdr:spPr>
        <a:xfrm>
          <a:off x="328026" y="1151872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3277</xdr:row>
      <xdr:rowOff>22412</xdr:rowOff>
    </xdr:from>
    <xdr:to>
      <xdr:col>2</xdr:col>
      <xdr:colOff>885265</xdr:colOff>
      <xdr:row>3278</xdr:row>
      <xdr:rowOff>358589</xdr:rowOff>
    </xdr:to>
    <xdr:pic>
      <xdr:nvPicPr>
        <xdr:cNvPr id="93" name="Picture 92" descr="maa-saraswati-1484548264.png"/>
        <xdr:cNvPicPr>
          <a:picLocks noChangeAspect="1"/>
        </xdr:cNvPicPr>
      </xdr:nvPicPr>
      <xdr:blipFill>
        <a:blip xmlns:r="http://schemas.openxmlformats.org/officeDocument/2006/relationships" r:embed="rId1" cstate="print"/>
        <a:stretch>
          <a:fillRect/>
        </a:stretch>
      </xdr:blipFill>
      <xdr:spPr>
        <a:xfrm>
          <a:off x="328026" y="1171389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3313</xdr:row>
      <xdr:rowOff>22412</xdr:rowOff>
    </xdr:from>
    <xdr:to>
      <xdr:col>2</xdr:col>
      <xdr:colOff>885265</xdr:colOff>
      <xdr:row>3314</xdr:row>
      <xdr:rowOff>358589</xdr:rowOff>
    </xdr:to>
    <xdr:pic>
      <xdr:nvPicPr>
        <xdr:cNvPr id="94" name="Picture 93" descr="maa-saraswati-1484548264.png"/>
        <xdr:cNvPicPr>
          <a:picLocks noChangeAspect="1"/>
        </xdr:cNvPicPr>
      </xdr:nvPicPr>
      <xdr:blipFill>
        <a:blip xmlns:r="http://schemas.openxmlformats.org/officeDocument/2006/relationships" r:embed="rId1" cstate="print"/>
        <a:stretch>
          <a:fillRect/>
        </a:stretch>
      </xdr:blipFill>
      <xdr:spPr>
        <a:xfrm>
          <a:off x="328026" y="1190907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3349</xdr:row>
      <xdr:rowOff>22412</xdr:rowOff>
    </xdr:from>
    <xdr:to>
      <xdr:col>2</xdr:col>
      <xdr:colOff>885265</xdr:colOff>
      <xdr:row>3350</xdr:row>
      <xdr:rowOff>358589</xdr:rowOff>
    </xdr:to>
    <xdr:pic>
      <xdr:nvPicPr>
        <xdr:cNvPr id="95" name="Picture 94" descr="maa-saraswati-1484548264.png"/>
        <xdr:cNvPicPr>
          <a:picLocks noChangeAspect="1"/>
        </xdr:cNvPicPr>
      </xdr:nvPicPr>
      <xdr:blipFill>
        <a:blip xmlns:r="http://schemas.openxmlformats.org/officeDocument/2006/relationships" r:embed="rId1" cstate="print"/>
        <a:stretch>
          <a:fillRect/>
        </a:stretch>
      </xdr:blipFill>
      <xdr:spPr>
        <a:xfrm>
          <a:off x="328026" y="1210424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3385</xdr:row>
      <xdr:rowOff>22412</xdr:rowOff>
    </xdr:from>
    <xdr:to>
      <xdr:col>2</xdr:col>
      <xdr:colOff>885265</xdr:colOff>
      <xdr:row>3386</xdr:row>
      <xdr:rowOff>358589</xdr:rowOff>
    </xdr:to>
    <xdr:pic>
      <xdr:nvPicPr>
        <xdr:cNvPr id="96" name="Picture 95" descr="maa-saraswati-1484548264.png"/>
        <xdr:cNvPicPr>
          <a:picLocks noChangeAspect="1"/>
        </xdr:cNvPicPr>
      </xdr:nvPicPr>
      <xdr:blipFill>
        <a:blip xmlns:r="http://schemas.openxmlformats.org/officeDocument/2006/relationships" r:embed="rId1" cstate="print"/>
        <a:stretch>
          <a:fillRect/>
        </a:stretch>
      </xdr:blipFill>
      <xdr:spPr>
        <a:xfrm>
          <a:off x="328026" y="1229942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3421</xdr:row>
      <xdr:rowOff>22412</xdr:rowOff>
    </xdr:from>
    <xdr:to>
      <xdr:col>2</xdr:col>
      <xdr:colOff>885265</xdr:colOff>
      <xdr:row>3422</xdr:row>
      <xdr:rowOff>358589</xdr:rowOff>
    </xdr:to>
    <xdr:pic>
      <xdr:nvPicPr>
        <xdr:cNvPr id="97" name="Picture 96" descr="maa-saraswati-1484548264.png"/>
        <xdr:cNvPicPr>
          <a:picLocks noChangeAspect="1"/>
        </xdr:cNvPicPr>
      </xdr:nvPicPr>
      <xdr:blipFill>
        <a:blip xmlns:r="http://schemas.openxmlformats.org/officeDocument/2006/relationships" r:embed="rId1" cstate="print"/>
        <a:stretch>
          <a:fillRect/>
        </a:stretch>
      </xdr:blipFill>
      <xdr:spPr>
        <a:xfrm>
          <a:off x="328026" y="1249459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3457</xdr:row>
      <xdr:rowOff>22412</xdr:rowOff>
    </xdr:from>
    <xdr:to>
      <xdr:col>2</xdr:col>
      <xdr:colOff>885265</xdr:colOff>
      <xdr:row>3458</xdr:row>
      <xdr:rowOff>358589</xdr:rowOff>
    </xdr:to>
    <xdr:pic>
      <xdr:nvPicPr>
        <xdr:cNvPr id="98" name="Picture 97" descr="maa-saraswati-1484548264.png"/>
        <xdr:cNvPicPr>
          <a:picLocks noChangeAspect="1"/>
        </xdr:cNvPicPr>
      </xdr:nvPicPr>
      <xdr:blipFill>
        <a:blip xmlns:r="http://schemas.openxmlformats.org/officeDocument/2006/relationships" r:embed="rId1" cstate="print"/>
        <a:stretch>
          <a:fillRect/>
        </a:stretch>
      </xdr:blipFill>
      <xdr:spPr>
        <a:xfrm>
          <a:off x="328026" y="1795952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3493</xdr:row>
      <xdr:rowOff>22412</xdr:rowOff>
    </xdr:from>
    <xdr:to>
      <xdr:col>2</xdr:col>
      <xdr:colOff>885265</xdr:colOff>
      <xdr:row>3494</xdr:row>
      <xdr:rowOff>358589</xdr:rowOff>
    </xdr:to>
    <xdr:pic>
      <xdr:nvPicPr>
        <xdr:cNvPr id="99" name="Picture 98" descr="maa-saraswati-1484548264.png"/>
        <xdr:cNvPicPr>
          <a:picLocks noChangeAspect="1"/>
        </xdr:cNvPicPr>
      </xdr:nvPicPr>
      <xdr:blipFill>
        <a:blip xmlns:r="http://schemas.openxmlformats.org/officeDocument/2006/relationships" r:embed="rId1" cstate="print"/>
        <a:stretch>
          <a:fillRect/>
        </a:stretch>
      </xdr:blipFill>
      <xdr:spPr>
        <a:xfrm>
          <a:off x="328026" y="1815470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3529</xdr:row>
      <xdr:rowOff>22412</xdr:rowOff>
    </xdr:from>
    <xdr:to>
      <xdr:col>2</xdr:col>
      <xdr:colOff>885265</xdr:colOff>
      <xdr:row>3530</xdr:row>
      <xdr:rowOff>358589</xdr:rowOff>
    </xdr:to>
    <xdr:pic>
      <xdr:nvPicPr>
        <xdr:cNvPr id="100" name="Picture 99" descr="maa-saraswati-1484548264.png"/>
        <xdr:cNvPicPr>
          <a:picLocks noChangeAspect="1"/>
        </xdr:cNvPicPr>
      </xdr:nvPicPr>
      <xdr:blipFill>
        <a:blip xmlns:r="http://schemas.openxmlformats.org/officeDocument/2006/relationships" r:embed="rId1" cstate="print"/>
        <a:stretch>
          <a:fillRect/>
        </a:stretch>
      </xdr:blipFill>
      <xdr:spPr>
        <a:xfrm>
          <a:off x="328026" y="1834987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3565</xdr:row>
      <xdr:rowOff>22412</xdr:rowOff>
    </xdr:from>
    <xdr:to>
      <xdr:col>2</xdr:col>
      <xdr:colOff>885265</xdr:colOff>
      <xdr:row>3566</xdr:row>
      <xdr:rowOff>358589</xdr:rowOff>
    </xdr:to>
    <xdr:pic>
      <xdr:nvPicPr>
        <xdr:cNvPr id="101" name="Picture 100" descr="maa-saraswati-1484548264.png"/>
        <xdr:cNvPicPr>
          <a:picLocks noChangeAspect="1"/>
        </xdr:cNvPicPr>
      </xdr:nvPicPr>
      <xdr:blipFill>
        <a:blip xmlns:r="http://schemas.openxmlformats.org/officeDocument/2006/relationships" r:embed="rId1" cstate="print"/>
        <a:stretch>
          <a:fillRect/>
        </a:stretch>
      </xdr:blipFill>
      <xdr:spPr>
        <a:xfrm>
          <a:off x="328026" y="1854505276"/>
          <a:ext cx="1215330" cy="1132813"/>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4B10E0"/>
  </sheetPr>
  <dimension ref="A1:D11"/>
  <sheetViews>
    <sheetView tabSelected="1" workbookViewId="0">
      <selection activeCell="B2" sqref="B2:C2"/>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982"/>
      <c r="B1" s="983"/>
      <c r="C1" s="983"/>
      <c r="D1" s="984"/>
    </row>
    <row r="2" spans="1:4" ht="102">
      <c r="A2" s="985"/>
      <c r="B2" s="986" t="s">
        <v>248</v>
      </c>
      <c r="C2" s="987"/>
      <c r="D2" s="988"/>
    </row>
    <row r="3" spans="1:4" ht="34.5">
      <c r="A3" s="985"/>
      <c r="B3" s="989" t="s">
        <v>258</v>
      </c>
      <c r="C3" s="990"/>
      <c r="D3" s="988"/>
    </row>
    <row r="4" spans="1:4" ht="33.75">
      <c r="A4" s="985"/>
      <c r="B4" s="991" t="s">
        <v>251</v>
      </c>
      <c r="C4" s="992"/>
      <c r="D4" s="988"/>
    </row>
    <row r="5" spans="1:4" ht="30">
      <c r="A5" s="985"/>
      <c r="B5" s="993" t="s">
        <v>249</v>
      </c>
      <c r="C5" s="994"/>
      <c r="D5" s="988"/>
    </row>
    <row r="6" spans="1:4" ht="43.5" customHeight="1" thickBot="1">
      <c r="A6" s="985"/>
      <c r="B6" s="995" t="s">
        <v>255</v>
      </c>
      <c r="C6" s="996"/>
      <c r="D6" s="988"/>
    </row>
    <row r="7" spans="1:4" ht="15.75" thickBot="1">
      <c r="A7" s="979"/>
      <c r="B7" s="980"/>
      <c r="C7" s="980"/>
      <c r="D7" s="981"/>
    </row>
    <row r="8" spans="1:4" hidden="1"/>
    <row r="9" spans="1:4" hidden="1"/>
    <row r="10" spans="1:4" hidden="1"/>
    <row r="11" spans="1:4"/>
  </sheetData>
  <sheetProtection password="9B9D" sheet="1" objects="1" scenarios="1"/>
  <mergeCells count="9">
    <mergeCell ref="A7:D7"/>
    <mergeCell ref="A1:D1"/>
    <mergeCell ref="A2:A6"/>
    <mergeCell ref="B2:C2"/>
    <mergeCell ref="D2:D6"/>
    <mergeCell ref="B3:C3"/>
    <mergeCell ref="B4:C4"/>
    <mergeCell ref="B5:C5"/>
    <mergeCell ref="B6:C6"/>
  </mergeCells>
  <hyperlinks>
    <hyperlink ref="B4"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sheetPr>
    <tabColor rgb="FF0070C0"/>
  </sheetPr>
  <dimension ref="A1:Y39"/>
  <sheetViews>
    <sheetView zoomScale="85" zoomScaleNormal="85" workbookViewId="0">
      <selection activeCell="B3" sqref="B3:C4"/>
    </sheetView>
  </sheetViews>
  <sheetFormatPr defaultColWidth="0" defaultRowHeight="15" zeroHeight="1"/>
  <cols>
    <col min="1" max="1" width="2.140625" customWidth="1"/>
    <col min="2" max="2" width="3.85546875" customWidth="1"/>
    <col min="3" max="3" width="19" customWidth="1"/>
    <col min="4" max="4" width="6.7109375" customWidth="1"/>
    <col min="5" max="17" width="9.7109375" customWidth="1"/>
    <col min="18" max="18" width="1" customWidth="1"/>
    <col min="19" max="25" width="0" hidden="1" customWidth="1"/>
    <col min="26" max="16384" width="9.140625" hidden="1"/>
  </cols>
  <sheetData>
    <row r="1" spans="1:18" s="17" customFormat="1" ht="9.75" customHeight="1" thickBot="1">
      <c r="A1" s="2277"/>
      <c r="B1" s="2277"/>
      <c r="C1" s="2277"/>
      <c r="D1" s="2277"/>
      <c r="E1" s="2277"/>
      <c r="F1" s="2277"/>
      <c r="G1" s="2277"/>
      <c r="H1" s="2277"/>
      <c r="I1" s="2277"/>
      <c r="J1" s="2277"/>
      <c r="K1" s="2277"/>
      <c r="L1" s="2277"/>
      <c r="M1" s="2277"/>
      <c r="N1" s="2277"/>
      <c r="O1" s="2277"/>
      <c r="P1" s="2277"/>
      <c r="Q1" s="2277"/>
      <c r="R1" s="2277"/>
    </row>
    <row r="2" spans="1:18" s="17" customFormat="1" ht="16.5" customHeight="1" thickBot="1">
      <c r="A2" s="2278"/>
      <c r="B2" s="2280" t="s">
        <v>50</v>
      </c>
      <c r="C2" s="2281"/>
      <c r="D2" s="2281"/>
      <c r="E2" s="2281"/>
      <c r="F2" s="2281"/>
      <c r="G2" s="2281"/>
      <c r="H2" s="2281"/>
      <c r="I2" s="2281"/>
      <c r="J2" s="2281"/>
      <c r="K2" s="2281"/>
      <c r="L2" s="2281"/>
      <c r="M2" s="2281"/>
      <c r="N2" s="2281"/>
      <c r="O2" s="2281"/>
      <c r="P2" s="2281"/>
      <c r="Q2" s="2282"/>
      <c r="R2" s="2283"/>
    </row>
    <row r="3" spans="1:18" s="17" customFormat="1" ht="62.25" customHeight="1">
      <c r="A3" s="2279"/>
      <c r="B3" s="2284"/>
      <c r="C3" s="2285"/>
      <c r="D3" s="2288" t="str">
        <f>Master!$E$8</f>
        <v xml:space="preserve">Govt. Sr. Secondary School </v>
      </c>
      <c r="E3" s="2289"/>
      <c r="F3" s="2289"/>
      <c r="G3" s="2289"/>
      <c r="H3" s="2289"/>
      <c r="I3" s="2289"/>
      <c r="J3" s="2289"/>
      <c r="K3" s="2289"/>
      <c r="L3" s="2289"/>
      <c r="M3" s="2289"/>
      <c r="N3" s="2289"/>
      <c r="O3" s="2289"/>
      <c r="P3" s="2289"/>
      <c r="Q3" s="2290"/>
      <c r="R3" s="2283"/>
    </row>
    <row r="4" spans="1:18" s="17" customFormat="1" ht="33" customHeight="1" thickBot="1">
      <c r="A4" s="2279"/>
      <c r="B4" s="2286"/>
      <c r="C4" s="2287"/>
      <c r="D4" s="2291" t="str">
        <f>Master!$E$11</f>
        <v>P.S.-Bapini (Jodhpur)</v>
      </c>
      <c r="E4" s="2291"/>
      <c r="F4" s="2291"/>
      <c r="G4" s="2291"/>
      <c r="H4" s="2291"/>
      <c r="I4" s="2291"/>
      <c r="J4" s="2291"/>
      <c r="K4" s="2291"/>
      <c r="L4" s="2291"/>
      <c r="M4" s="2291"/>
      <c r="N4" s="2291"/>
      <c r="O4" s="2291"/>
      <c r="P4" s="2291"/>
      <c r="Q4" s="2292"/>
      <c r="R4" s="2283"/>
    </row>
    <row r="5" spans="1:18" s="17" customFormat="1" ht="21.75" customHeight="1">
      <c r="A5" s="2279"/>
      <c r="B5" s="2293"/>
      <c r="C5" s="2295" t="s">
        <v>150</v>
      </c>
      <c r="D5" s="2296"/>
      <c r="E5" s="2296"/>
      <c r="F5" s="2296"/>
      <c r="G5" s="2296"/>
      <c r="H5" s="2297"/>
      <c r="I5" s="2301" t="s">
        <v>127</v>
      </c>
      <c r="J5" s="2302"/>
      <c r="K5" s="2302"/>
      <c r="L5" s="2305"/>
      <c r="M5" s="2306"/>
      <c r="N5" s="2309" t="s">
        <v>68</v>
      </c>
      <c r="O5" s="2310"/>
      <c r="P5" s="2311"/>
      <c r="Q5" s="2312"/>
      <c r="R5" s="2283"/>
    </row>
    <row r="6" spans="1:18" s="17" customFormat="1" ht="21.75" customHeight="1">
      <c r="A6" s="2279"/>
      <c r="B6" s="2294"/>
      <c r="C6" s="2295"/>
      <c r="D6" s="2296"/>
      <c r="E6" s="2296"/>
      <c r="F6" s="2296"/>
      <c r="G6" s="2296"/>
      <c r="H6" s="2297"/>
      <c r="I6" s="2301"/>
      <c r="J6" s="2302"/>
      <c r="K6" s="2302"/>
      <c r="L6" s="2305"/>
      <c r="M6" s="2306"/>
      <c r="N6" s="1822" t="s">
        <v>66</v>
      </c>
      <c r="O6" s="1823"/>
      <c r="P6" s="1824"/>
      <c r="Q6" s="2313"/>
      <c r="R6" s="2283"/>
    </row>
    <row r="7" spans="1:18" s="17" customFormat="1" ht="21.75" customHeight="1" thickBot="1">
      <c r="A7" s="2279"/>
      <c r="B7" s="2294"/>
      <c r="C7" s="2298"/>
      <c r="D7" s="2299"/>
      <c r="E7" s="2299"/>
      <c r="F7" s="2299"/>
      <c r="G7" s="2299"/>
      <c r="H7" s="2300"/>
      <c r="I7" s="2303"/>
      <c r="J7" s="2304"/>
      <c r="K7" s="2304"/>
      <c r="L7" s="2307"/>
      <c r="M7" s="2308"/>
      <c r="N7" s="1826" t="s">
        <v>51</v>
      </c>
      <c r="O7" s="1827"/>
      <c r="P7" s="2314"/>
      <c r="Q7" s="2315"/>
      <c r="R7" s="2283"/>
    </row>
    <row r="8" spans="1:18" s="17" customFormat="1" ht="33.75" customHeight="1">
      <c r="A8" s="2279"/>
      <c r="B8" s="127" t="s">
        <v>69</v>
      </c>
      <c r="C8" s="1932" t="s">
        <v>20</v>
      </c>
      <c r="D8" s="1977"/>
      <c r="E8" s="1977"/>
      <c r="F8" s="1977"/>
      <c r="G8" s="1978"/>
      <c r="H8" s="87" t="s">
        <v>149</v>
      </c>
      <c r="I8" s="2316"/>
      <c r="J8" s="2316"/>
      <c r="K8" s="2316"/>
      <c r="L8" s="2316"/>
      <c r="M8" s="2316"/>
      <c r="N8" s="2316"/>
      <c r="O8" s="2316"/>
      <c r="P8" s="2316"/>
      <c r="Q8" s="2317"/>
      <c r="R8" s="2283"/>
    </row>
    <row r="9" spans="1:18" s="17" customFormat="1" ht="33.75" customHeight="1">
      <c r="A9" s="2279"/>
      <c r="B9" s="127" t="s">
        <v>69</v>
      </c>
      <c r="C9" s="1960" t="s">
        <v>22</v>
      </c>
      <c r="D9" s="1961"/>
      <c r="E9" s="1961"/>
      <c r="F9" s="1961"/>
      <c r="G9" s="1962"/>
      <c r="H9" s="88" t="s">
        <v>149</v>
      </c>
      <c r="I9" s="2318"/>
      <c r="J9" s="2318"/>
      <c r="K9" s="2318"/>
      <c r="L9" s="2318"/>
      <c r="M9" s="2318"/>
      <c r="N9" s="2318"/>
      <c r="O9" s="2318"/>
      <c r="P9" s="2318"/>
      <c r="Q9" s="2319"/>
      <c r="R9" s="2283"/>
    </row>
    <row r="10" spans="1:18" s="17" customFormat="1" ht="33.75" customHeight="1">
      <c r="A10" s="2279"/>
      <c r="B10" s="127" t="s">
        <v>69</v>
      </c>
      <c r="C10" s="1960" t="s">
        <v>23</v>
      </c>
      <c r="D10" s="1961"/>
      <c r="E10" s="1961"/>
      <c r="F10" s="1961"/>
      <c r="G10" s="1962"/>
      <c r="H10" s="88" t="s">
        <v>149</v>
      </c>
      <c r="I10" s="2318"/>
      <c r="J10" s="2318"/>
      <c r="K10" s="2318"/>
      <c r="L10" s="2318"/>
      <c r="M10" s="2318"/>
      <c r="N10" s="2318"/>
      <c r="O10" s="2318"/>
      <c r="P10" s="2318"/>
      <c r="Q10" s="2319"/>
      <c r="R10" s="2283"/>
    </row>
    <row r="11" spans="1:18" s="17" customFormat="1" ht="33.75" customHeight="1">
      <c r="A11" s="2279"/>
      <c r="B11" s="127" t="s">
        <v>69</v>
      </c>
      <c r="C11" s="1960" t="s">
        <v>52</v>
      </c>
      <c r="D11" s="1961"/>
      <c r="E11" s="1961"/>
      <c r="F11" s="1961"/>
      <c r="G11" s="1962"/>
      <c r="H11" s="88" t="s">
        <v>149</v>
      </c>
      <c r="I11" s="2318"/>
      <c r="J11" s="2318"/>
      <c r="K11" s="2318"/>
      <c r="L11" s="2318"/>
      <c r="M11" s="2318"/>
      <c r="N11" s="2318"/>
      <c r="O11" s="2318"/>
      <c r="P11" s="2318"/>
      <c r="Q11" s="2319"/>
      <c r="R11" s="2283"/>
    </row>
    <row r="12" spans="1:18" s="17" customFormat="1" ht="33.75" customHeight="1">
      <c r="A12" s="2279"/>
      <c r="B12" s="127" t="s">
        <v>69</v>
      </c>
      <c r="C12" s="1960" t="s">
        <v>53</v>
      </c>
      <c r="D12" s="1961"/>
      <c r="E12" s="1961"/>
      <c r="F12" s="1961"/>
      <c r="G12" s="1962"/>
      <c r="H12" s="88" t="s">
        <v>149</v>
      </c>
      <c r="I12" s="2320"/>
      <c r="J12" s="2318"/>
      <c r="K12" s="2318"/>
      <c r="L12" s="2318"/>
      <c r="M12" s="2318"/>
      <c r="N12" s="2318"/>
      <c r="O12" s="2318"/>
      <c r="P12" s="2318"/>
      <c r="Q12" s="2319"/>
      <c r="R12" s="2283"/>
    </row>
    <row r="13" spans="1:18" s="17" customFormat="1" ht="33.75" customHeight="1" thickBot="1">
      <c r="A13" s="2279"/>
      <c r="B13" s="127" t="s">
        <v>69</v>
      </c>
      <c r="C13" s="1905" t="s">
        <v>25</v>
      </c>
      <c r="D13" s="1914"/>
      <c r="E13" s="1914"/>
      <c r="F13" s="1914"/>
      <c r="G13" s="2321"/>
      <c r="H13" s="89" t="s">
        <v>149</v>
      </c>
      <c r="I13" s="2322"/>
      <c r="J13" s="2322"/>
      <c r="K13" s="2322"/>
      <c r="L13" s="2322"/>
      <c r="M13" s="2322"/>
      <c r="N13" s="2322"/>
      <c r="O13" s="2322"/>
      <c r="P13" s="2322"/>
      <c r="Q13" s="2323"/>
      <c r="R13" s="2283"/>
    </row>
    <row r="14" spans="1:18" s="17" customFormat="1" ht="33.75" customHeight="1">
      <c r="A14" s="2279"/>
      <c r="B14" s="127" t="s">
        <v>69</v>
      </c>
      <c r="C14" s="2339" t="s">
        <v>242</v>
      </c>
      <c r="D14" s="2340"/>
      <c r="E14" s="2343" t="s">
        <v>72</v>
      </c>
      <c r="F14" s="2345" t="s">
        <v>73</v>
      </c>
      <c r="G14" s="2345" t="s">
        <v>229</v>
      </c>
      <c r="H14" s="2347" t="s">
        <v>168</v>
      </c>
      <c r="I14" s="1950" t="s">
        <v>55</v>
      </c>
      <c r="J14" s="2349"/>
      <c r="K14" s="2349"/>
      <c r="L14" s="2326" t="s">
        <v>230</v>
      </c>
      <c r="M14" s="2328" t="s">
        <v>84</v>
      </c>
      <c r="N14" s="2328"/>
      <c r="O14" s="2329"/>
      <c r="P14" s="2330" t="s">
        <v>76</v>
      </c>
      <c r="Q14" s="2332" t="s">
        <v>98</v>
      </c>
      <c r="R14" s="2283"/>
    </row>
    <row r="15" spans="1:18" s="17" customFormat="1" ht="33.75" customHeight="1">
      <c r="A15" s="2279"/>
      <c r="B15" s="127" t="s">
        <v>69</v>
      </c>
      <c r="C15" s="2341"/>
      <c r="D15" s="2342"/>
      <c r="E15" s="2344"/>
      <c r="F15" s="2346"/>
      <c r="G15" s="2346"/>
      <c r="H15" s="2348"/>
      <c r="I15" s="201" t="s">
        <v>232</v>
      </c>
      <c r="J15" s="195" t="s">
        <v>86</v>
      </c>
      <c r="K15" s="196" t="s">
        <v>108</v>
      </c>
      <c r="L15" s="2327"/>
      <c r="M15" s="201" t="s">
        <v>232</v>
      </c>
      <c r="N15" s="195" t="s">
        <v>86</v>
      </c>
      <c r="O15" s="200" t="s">
        <v>109</v>
      </c>
      <c r="P15" s="2331"/>
      <c r="Q15" s="2333"/>
      <c r="R15" s="2283"/>
    </row>
    <row r="16" spans="1:18" s="194" customFormat="1" ht="33.75" customHeight="1" thickBot="1">
      <c r="A16" s="2279"/>
      <c r="B16" s="127" t="s">
        <v>69</v>
      </c>
      <c r="C16" s="2335" t="s">
        <v>56</v>
      </c>
      <c r="D16" s="2336"/>
      <c r="E16" s="249">
        <v>10</v>
      </c>
      <c r="F16" s="250">
        <v>10</v>
      </c>
      <c r="G16" s="250">
        <v>10</v>
      </c>
      <c r="H16" s="251">
        <f>SUM(E16:G16)</f>
        <v>30</v>
      </c>
      <c r="I16" s="252" t="s">
        <v>241</v>
      </c>
      <c r="J16" s="253" t="s">
        <v>241</v>
      </c>
      <c r="K16" s="254">
        <v>70</v>
      </c>
      <c r="L16" s="255">
        <f>SUM(H16,K16)</f>
        <v>100</v>
      </c>
      <c r="M16" s="252" t="s">
        <v>241</v>
      </c>
      <c r="N16" s="253" t="s">
        <v>241</v>
      </c>
      <c r="O16" s="251">
        <v>100</v>
      </c>
      <c r="P16" s="256">
        <f>SUM(L16,O16)</f>
        <v>200</v>
      </c>
      <c r="Q16" s="2334"/>
      <c r="R16" s="2283"/>
    </row>
    <row r="17" spans="1:18" s="52" customFormat="1" ht="33.75" customHeight="1">
      <c r="A17" s="2279"/>
      <c r="B17" s="127" t="s">
        <v>69</v>
      </c>
      <c r="C17" s="2337" t="str">
        <f>'Result Entry'!$L$3</f>
        <v>HINDI Comp.</v>
      </c>
      <c r="D17" s="2338"/>
      <c r="E17" s="202"/>
      <c r="F17" s="203"/>
      <c r="G17" s="203"/>
      <c r="H17" s="204">
        <f>SUM(E17:G17)</f>
        <v>0</v>
      </c>
      <c r="I17" s="215"/>
      <c r="J17" s="216"/>
      <c r="K17" s="217"/>
      <c r="L17" s="218"/>
      <c r="M17" s="215"/>
      <c r="N17" s="216"/>
      <c r="O17" s="219"/>
      <c r="P17" s="220"/>
      <c r="Q17" s="221"/>
      <c r="R17" s="2283"/>
    </row>
    <row r="18" spans="1:18" s="52" customFormat="1" ht="33.75" customHeight="1">
      <c r="A18" s="2279"/>
      <c r="B18" s="127" t="s">
        <v>69</v>
      </c>
      <c r="C18" s="2350" t="str">
        <f>'Result Entry'!$Z$3</f>
        <v>ENGLISH Comp.</v>
      </c>
      <c r="D18" s="2351"/>
      <c r="E18" s="202"/>
      <c r="F18" s="203"/>
      <c r="G18" s="203"/>
      <c r="H18" s="205">
        <f t="shared" ref="H18:H23" si="0">SUM(E18:G18)</f>
        <v>0</v>
      </c>
      <c r="I18" s="222"/>
      <c r="J18" s="223"/>
      <c r="K18" s="224"/>
      <c r="L18" s="225"/>
      <c r="M18" s="222"/>
      <c r="N18" s="223"/>
      <c r="O18" s="219"/>
      <c r="P18" s="220"/>
      <c r="Q18" s="221"/>
      <c r="R18" s="2283"/>
    </row>
    <row r="19" spans="1:18" s="52" customFormat="1" ht="33.75" customHeight="1">
      <c r="A19" s="2279"/>
      <c r="B19" s="127" t="s">
        <v>69</v>
      </c>
      <c r="C19" s="2350"/>
      <c r="D19" s="2351"/>
      <c r="E19" s="202"/>
      <c r="F19" s="203"/>
      <c r="G19" s="203"/>
      <c r="H19" s="205">
        <f t="shared" si="0"/>
        <v>0</v>
      </c>
      <c r="I19" s="222"/>
      <c r="J19" s="223"/>
      <c r="K19" s="224"/>
      <c r="L19" s="225"/>
      <c r="M19" s="222"/>
      <c r="N19" s="223"/>
      <c r="O19" s="219"/>
      <c r="P19" s="220"/>
      <c r="Q19" s="221"/>
      <c r="R19" s="2283"/>
    </row>
    <row r="20" spans="1:18" s="52" customFormat="1" ht="33.75" customHeight="1">
      <c r="A20" s="2279"/>
      <c r="B20" s="127" t="s">
        <v>69</v>
      </c>
      <c r="C20" s="2350"/>
      <c r="D20" s="2351"/>
      <c r="E20" s="202"/>
      <c r="F20" s="203"/>
      <c r="G20" s="203"/>
      <c r="H20" s="205">
        <f t="shared" si="0"/>
        <v>0</v>
      </c>
      <c r="I20" s="222"/>
      <c r="J20" s="223"/>
      <c r="K20" s="224"/>
      <c r="L20" s="225"/>
      <c r="M20" s="222"/>
      <c r="N20" s="223"/>
      <c r="O20" s="219"/>
      <c r="P20" s="220"/>
      <c r="Q20" s="221"/>
      <c r="R20" s="2283"/>
    </row>
    <row r="21" spans="1:18" s="52" customFormat="1" ht="33.75" customHeight="1">
      <c r="A21" s="2279"/>
      <c r="B21" s="127" t="s">
        <v>69</v>
      </c>
      <c r="C21" s="2324"/>
      <c r="D21" s="2325"/>
      <c r="E21" s="206"/>
      <c r="F21" s="207"/>
      <c r="G21" s="207"/>
      <c r="H21" s="208">
        <f t="shared" si="0"/>
        <v>0</v>
      </c>
      <c r="I21" s="226"/>
      <c r="J21" s="227"/>
      <c r="K21" s="228"/>
      <c r="L21" s="229"/>
      <c r="M21" s="226"/>
      <c r="N21" s="227"/>
      <c r="O21" s="208"/>
      <c r="P21" s="230"/>
      <c r="Q21" s="231"/>
      <c r="R21" s="2283"/>
    </row>
    <row r="22" spans="1:18" s="52" customFormat="1" ht="33.75" customHeight="1">
      <c r="A22" s="2279"/>
      <c r="B22" s="127" t="s">
        <v>69</v>
      </c>
      <c r="C22" s="2352"/>
      <c r="D22" s="2325"/>
      <c r="E22" s="209"/>
      <c r="F22" s="210"/>
      <c r="G22" s="210"/>
      <c r="H22" s="211">
        <f t="shared" si="0"/>
        <v>0</v>
      </c>
      <c r="I22" s="232"/>
      <c r="J22" s="233"/>
      <c r="K22" s="234"/>
      <c r="L22" s="235"/>
      <c r="M22" s="232"/>
      <c r="N22" s="233"/>
      <c r="O22" s="211"/>
      <c r="P22" s="236"/>
      <c r="Q22" s="237"/>
      <c r="R22" s="2283"/>
    </row>
    <row r="23" spans="1:18" s="52" customFormat="1" ht="33.75" customHeight="1" thickBot="1">
      <c r="A23" s="2279"/>
      <c r="B23" s="127" t="s">
        <v>69</v>
      </c>
      <c r="C23" s="2324"/>
      <c r="D23" s="2325"/>
      <c r="E23" s="212"/>
      <c r="F23" s="213"/>
      <c r="G23" s="213"/>
      <c r="H23" s="214">
        <f t="shared" si="0"/>
        <v>0</v>
      </c>
      <c r="I23" s="238"/>
      <c r="J23" s="239"/>
      <c r="K23" s="240"/>
      <c r="L23" s="241"/>
      <c r="M23" s="238"/>
      <c r="N23" s="239"/>
      <c r="O23" s="214"/>
      <c r="P23" s="242"/>
      <c r="Q23" s="221"/>
      <c r="R23" s="2283"/>
    </row>
    <row r="24" spans="1:18" s="17" customFormat="1" ht="33.75" customHeight="1">
      <c r="A24" s="2279"/>
      <c r="B24" s="127" t="s">
        <v>69</v>
      </c>
      <c r="C24" s="1771" t="s">
        <v>77</v>
      </c>
      <c r="D24" s="1772"/>
      <c r="E24" s="1773"/>
      <c r="F24" s="1968" t="s">
        <v>78</v>
      </c>
      <c r="G24" s="2362"/>
      <c r="H24" s="1969"/>
      <c r="I24" s="1968" t="s">
        <v>79</v>
      </c>
      <c r="J24" s="1970"/>
      <c r="K24" s="2363" t="s">
        <v>41</v>
      </c>
      <c r="L24" s="2364"/>
      <c r="M24" s="2363" t="s">
        <v>91</v>
      </c>
      <c r="N24" s="1972"/>
      <c r="O24" s="1971" t="s">
        <v>39</v>
      </c>
      <c r="P24" s="1972"/>
      <c r="Q24" s="191" t="s">
        <v>43</v>
      </c>
      <c r="R24" s="2283"/>
    </row>
    <row r="25" spans="1:18" s="17" customFormat="1" ht="33.75" customHeight="1" thickBot="1">
      <c r="A25" s="2279"/>
      <c r="B25" s="127" t="s">
        <v>69</v>
      </c>
      <c r="C25" s="1774"/>
      <c r="D25" s="1775"/>
      <c r="E25" s="1776"/>
      <c r="F25" s="2365"/>
      <c r="G25" s="2366"/>
      <c r="H25" s="2367"/>
      <c r="I25" s="2368"/>
      <c r="J25" s="2369"/>
      <c r="K25" s="2370"/>
      <c r="L25" s="2371"/>
      <c r="M25" s="2372"/>
      <c r="N25" s="2373"/>
      <c r="O25" s="2353"/>
      <c r="P25" s="2354"/>
      <c r="Q25" s="243"/>
      <c r="R25" s="2283"/>
    </row>
    <row r="26" spans="1:18" s="17" customFormat="1" ht="33.75" customHeight="1">
      <c r="A26" s="2279"/>
      <c r="B26" s="127" t="s">
        <v>69</v>
      </c>
      <c r="C26" s="2355" t="s">
        <v>58</v>
      </c>
      <c r="D26" s="2356"/>
      <c r="E26" s="2356"/>
      <c r="F26" s="2356"/>
      <c r="G26" s="2356"/>
      <c r="H26" s="2356"/>
      <c r="I26" s="2357"/>
      <c r="J26" s="1834" t="s">
        <v>59</v>
      </c>
      <c r="K26" s="1834"/>
      <c r="L26" s="1834"/>
      <c r="M26" s="1835"/>
      <c r="N26" s="2358"/>
      <c r="O26" s="2359"/>
      <c r="P26" s="2360" t="s">
        <v>37</v>
      </c>
      <c r="Q26" s="2361"/>
      <c r="R26" s="2283"/>
    </row>
    <row r="27" spans="1:18" s="17" customFormat="1" ht="33.75" customHeight="1" thickBot="1">
      <c r="A27" s="2279"/>
      <c r="B27" s="127" t="s">
        <v>69</v>
      </c>
      <c r="C27" s="1841" t="s">
        <v>242</v>
      </c>
      <c r="D27" s="1842"/>
      <c r="E27" s="1842"/>
      <c r="F27" s="2380" t="s">
        <v>157</v>
      </c>
      <c r="G27" s="2381"/>
      <c r="H27" s="2382"/>
      <c r="I27" s="193" t="s">
        <v>240</v>
      </c>
      <c r="J27" s="1847" t="s">
        <v>60</v>
      </c>
      <c r="K27" s="1847"/>
      <c r="L27" s="1847"/>
      <c r="M27" s="1848"/>
      <c r="N27" s="2386"/>
      <c r="O27" s="2387"/>
      <c r="P27" s="2388"/>
      <c r="Q27" s="2389"/>
      <c r="R27" s="2283"/>
    </row>
    <row r="28" spans="1:18" s="17" customFormat="1" ht="33.75" customHeight="1">
      <c r="A28" s="2279"/>
      <c r="B28" s="127" t="s">
        <v>69</v>
      </c>
      <c r="C28" s="1841"/>
      <c r="D28" s="1842"/>
      <c r="E28" s="1842"/>
      <c r="F28" s="2383"/>
      <c r="G28" s="2384"/>
      <c r="H28" s="2385"/>
      <c r="I28" s="192" t="s">
        <v>99</v>
      </c>
      <c r="J28" s="1877" t="s">
        <v>61</v>
      </c>
      <c r="K28" s="1877"/>
      <c r="L28" s="1877"/>
      <c r="M28" s="1878"/>
      <c r="N28" s="2374"/>
      <c r="O28" s="2374"/>
      <c r="P28" s="2374"/>
      <c r="Q28" s="2375"/>
      <c r="R28" s="2283"/>
    </row>
    <row r="29" spans="1:18" s="17" customFormat="1" ht="33.75" customHeight="1">
      <c r="A29" s="2279"/>
      <c r="B29" s="127" t="s">
        <v>69</v>
      </c>
      <c r="C29" s="1917" t="str">
        <f>'Result Entry'!$DU$3</f>
        <v>Foundation Of Information Tech.</v>
      </c>
      <c r="D29" s="1918"/>
      <c r="E29" s="1919"/>
      <c r="F29" s="2376"/>
      <c r="G29" s="2376"/>
      <c r="H29" s="2376"/>
      <c r="I29" s="244"/>
      <c r="J29" s="1748" t="s">
        <v>71</v>
      </c>
      <c r="K29" s="1748"/>
      <c r="L29" s="1748"/>
      <c r="M29" s="1749"/>
      <c r="N29" s="2377"/>
      <c r="O29" s="2378"/>
      <c r="P29" s="2378"/>
      <c r="Q29" s="2379"/>
      <c r="R29" s="2283"/>
    </row>
    <row r="30" spans="1:18" s="17" customFormat="1" ht="33.75" customHeight="1">
      <c r="A30" s="2279"/>
      <c r="B30" s="127" t="s">
        <v>69</v>
      </c>
      <c r="C30" s="1899" t="str">
        <f>'Result Entry'!$EI$3</f>
        <v>G.I.A.I.-II</v>
      </c>
      <c r="D30" s="1900"/>
      <c r="E30" s="1901"/>
      <c r="F30" s="2376"/>
      <c r="G30" s="2376"/>
      <c r="H30" s="2376"/>
      <c r="I30" s="244"/>
      <c r="J30" s="1753"/>
      <c r="K30" s="1754"/>
      <c r="L30" s="1754"/>
      <c r="M30" s="1754"/>
      <c r="N30" s="1754"/>
      <c r="O30" s="1754"/>
      <c r="P30" s="1754"/>
      <c r="Q30" s="2390"/>
      <c r="R30" s="2283"/>
    </row>
    <row r="31" spans="1:18" s="17" customFormat="1" ht="33.75" customHeight="1">
      <c r="A31" s="2279"/>
      <c r="B31" s="127" t="s">
        <v>69</v>
      </c>
      <c r="C31" s="1899" t="str">
        <f>'Result Entry'!$EU$3</f>
        <v>SOC.SER.PLAN</v>
      </c>
      <c r="D31" s="1900"/>
      <c r="E31" s="1901"/>
      <c r="F31" s="2376"/>
      <c r="G31" s="2376"/>
      <c r="H31" s="2376"/>
      <c r="I31" s="244"/>
      <c r="J31" s="1756" t="s">
        <v>174</v>
      </c>
      <c r="K31" s="2391"/>
      <c r="L31" s="2391"/>
      <c r="M31" s="1757"/>
      <c r="N31" s="245"/>
      <c r="O31" s="246"/>
      <c r="P31" s="246"/>
      <c r="Q31" s="247"/>
      <c r="R31" s="2283"/>
    </row>
    <row r="32" spans="1:18" s="17" customFormat="1" ht="33.75" customHeight="1" thickBot="1">
      <c r="A32" s="2279"/>
      <c r="B32" s="127" t="s">
        <v>69</v>
      </c>
      <c r="C32" s="1899" t="str">
        <f>'Result Entry'!$FG$3</f>
        <v>Jeewan Kaushal</v>
      </c>
      <c r="D32" s="1900"/>
      <c r="E32" s="1901"/>
      <c r="F32" s="2376"/>
      <c r="G32" s="2376"/>
      <c r="H32" s="2376"/>
      <c r="I32" s="244"/>
      <c r="J32" s="1756" t="s">
        <v>148</v>
      </c>
      <c r="K32" s="2391"/>
      <c r="L32" s="2391"/>
      <c r="M32" s="1757"/>
      <c r="N32" s="2393"/>
      <c r="O32" s="2393"/>
      <c r="P32" s="2393"/>
      <c r="Q32" s="2394"/>
      <c r="R32" s="2283"/>
    </row>
    <row r="33" spans="1:18" s="17" customFormat="1" ht="33.75" customHeight="1">
      <c r="A33" s="2279"/>
      <c r="B33" s="127" t="s">
        <v>69</v>
      </c>
      <c r="C33" s="1886" t="s">
        <v>180</v>
      </c>
      <c r="D33" s="1887"/>
      <c r="E33" s="1888"/>
      <c r="F33" s="2398" t="s">
        <v>181</v>
      </c>
      <c r="G33" s="2399"/>
      <c r="H33" s="2400"/>
      <c r="I33" s="110" t="s">
        <v>30</v>
      </c>
      <c r="J33" s="1756" t="s">
        <v>175</v>
      </c>
      <c r="K33" s="2391"/>
      <c r="L33" s="2391"/>
      <c r="M33" s="1757"/>
      <c r="N33" s="2393"/>
      <c r="O33" s="2393"/>
      <c r="P33" s="2393"/>
      <c r="Q33" s="2394"/>
      <c r="R33" s="2283"/>
    </row>
    <row r="34" spans="1:18" s="17" customFormat="1" ht="33.75" customHeight="1">
      <c r="A34" s="2279"/>
      <c r="B34" s="127" t="s">
        <v>69</v>
      </c>
      <c r="C34" s="1889"/>
      <c r="D34" s="1890"/>
      <c r="E34" s="1891"/>
      <c r="F34" s="2401" t="s">
        <v>243</v>
      </c>
      <c r="G34" s="2402"/>
      <c r="H34" s="2403"/>
      <c r="I34" s="248" t="s">
        <v>62</v>
      </c>
      <c r="J34" s="1732" t="s">
        <v>67</v>
      </c>
      <c r="K34" s="1733"/>
      <c r="L34" s="1733"/>
      <c r="M34" s="1733"/>
      <c r="N34" s="1733"/>
      <c r="O34" s="1733"/>
      <c r="P34" s="1733"/>
      <c r="Q34" s="2404"/>
      <c r="R34" s="2283"/>
    </row>
    <row r="35" spans="1:18" s="17" customFormat="1" ht="33.75" customHeight="1">
      <c r="A35" s="2279"/>
      <c r="B35" s="127" t="s">
        <v>69</v>
      </c>
      <c r="C35" s="1889"/>
      <c r="D35" s="1890"/>
      <c r="E35" s="1891"/>
      <c r="F35" s="2401" t="s">
        <v>244</v>
      </c>
      <c r="G35" s="2402"/>
      <c r="H35" s="2403"/>
      <c r="I35" s="248" t="s">
        <v>63</v>
      </c>
      <c r="J35" s="1735"/>
      <c r="K35" s="1736"/>
      <c r="L35" s="1736"/>
      <c r="M35" s="1736"/>
      <c r="N35" s="1736"/>
      <c r="O35" s="1736"/>
      <c r="P35" s="1736"/>
      <c r="Q35" s="2405"/>
      <c r="R35" s="2283"/>
    </row>
    <row r="36" spans="1:18" s="17" customFormat="1" ht="33.75" customHeight="1">
      <c r="A36" s="2279"/>
      <c r="B36" s="127" t="s">
        <v>69</v>
      </c>
      <c r="C36" s="1889"/>
      <c r="D36" s="1890"/>
      <c r="E36" s="1891"/>
      <c r="F36" s="2401" t="s">
        <v>245</v>
      </c>
      <c r="G36" s="2402"/>
      <c r="H36" s="2403"/>
      <c r="I36" s="248" t="s">
        <v>65</v>
      </c>
      <c r="J36" s="1735"/>
      <c r="K36" s="1736"/>
      <c r="L36" s="1736"/>
      <c r="M36" s="1736"/>
      <c r="N36" s="1736"/>
      <c r="O36" s="1736"/>
      <c r="P36" s="1736"/>
      <c r="Q36" s="2405"/>
      <c r="R36" s="2283"/>
    </row>
    <row r="37" spans="1:18" s="17" customFormat="1" ht="33.75" customHeight="1">
      <c r="A37" s="2279"/>
      <c r="B37" s="127" t="s">
        <v>69</v>
      </c>
      <c r="C37" s="1889"/>
      <c r="D37" s="1890"/>
      <c r="E37" s="1891"/>
      <c r="F37" s="2401" t="s">
        <v>246</v>
      </c>
      <c r="G37" s="2402"/>
      <c r="H37" s="2403"/>
      <c r="I37" s="248" t="s">
        <v>64</v>
      </c>
      <c r="J37" s="1738" t="s">
        <v>80</v>
      </c>
      <c r="K37" s="1739"/>
      <c r="L37" s="1739"/>
      <c r="M37" s="1739"/>
      <c r="N37" s="1739"/>
      <c r="O37" s="1739"/>
      <c r="P37" s="1739"/>
      <c r="Q37" s="2406"/>
      <c r="R37" s="2283"/>
    </row>
    <row r="38" spans="1:18" s="17" customFormat="1" ht="33.75" customHeight="1" thickBot="1">
      <c r="A38" s="2279"/>
      <c r="B38" s="128" t="s">
        <v>69</v>
      </c>
      <c r="C38" s="2395"/>
      <c r="D38" s="2396"/>
      <c r="E38" s="2397"/>
      <c r="F38" s="2410"/>
      <c r="G38" s="2411"/>
      <c r="H38" s="2411"/>
      <c r="I38" s="2412"/>
      <c r="J38" s="2407"/>
      <c r="K38" s="2408"/>
      <c r="L38" s="2408"/>
      <c r="M38" s="2408"/>
      <c r="N38" s="2408"/>
      <c r="O38" s="2408"/>
      <c r="P38" s="2408"/>
      <c r="Q38" s="2409"/>
      <c r="R38" s="2283"/>
    </row>
    <row r="39" spans="1:18" s="43" customFormat="1" ht="48.75" customHeight="1">
      <c r="A39" s="84"/>
      <c r="B39" s="2392"/>
      <c r="C39" s="2392"/>
      <c r="D39" s="2392"/>
      <c r="E39" s="2392"/>
      <c r="F39" s="2392"/>
      <c r="G39" s="2392"/>
      <c r="H39" s="2392"/>
      <c r="I39" s="2392"/>
      <c r="J39" s="2392"/>
      <c r="K39" s="2392"/>
      <c r="L39" s="2392"/>
      <c r="M39" s="2392"/>
      <c r="N39" s="2392"/>
      <c r="O39" s="2392"/>
      <c r="P39" s="2392"/>
      <c r="Q39" s="2392"/>
      <c r="R39" s="2283"/>
    </row>
  </sheetData>
  <sheetProtection formatColumns="0" formatRows="0"/>
  <mergeCells count="94">
    <mergeCell ref="B39:Q39"/>
    <mergeCell ref="C32:E32"/>
    <mergeCell ref="F32:H32"/>
    <mergeCell ref="J32:M32"/>
    <mergeCell ref="N32:Q32"/>
    <mergeCell ref="C33:E38"/>
    <mergeCell ref="F33:H33"/>
    <mergeCell ref="J33:M33"/>
    <mergeCell ref="N33:Q33"/>
    <mergeCell ref="F34:H34"/>
    <mergeCell ref="J34:Q36"/>
    <mergeCell ref="F35:H35"/>
    <mergeCell ref="F36:H36"/>
    <mergeCell ref="F37:H37"/>
    <mergeCell ref="J37:Q38"/>
    <mergeCell ref="F38:I38"/>
    <mergeCell ref="C30:E30"/>
    <mergeCell ref="F30:H30"/>
    <mergeCell ref="J30:Q30"/>
    <mergeCell ref="C31:E31"/>
    <mergeCell ref="F31:H31"/>
    <mergeCell ref="J31:M31"/>
    <mergeCell ref="M25:N25"/>
    <mergeCell ref="J28:M28"/>
    <mergeCell ref="N28:Q28"/>
    <mergeCell ref="C29:E29"/>
    <mergeCell ref="F29:H29"/>
    <mergeCell ref="J29:M29"/>
    <mergeCell ref="N29:Q29"/>
    <mergeCell ref="C27:E28"/>
    <mergeCell ref="F27:H28"/>
    <mergeCell ref="J27:M27"/>
    <mergeCell ref="N27:O27"/>
    <mergeCell ref="P27:Q27"/>
    <mergeCell ref="C21:D21"/>
    <mergeCell ref="C22:D22"/>
    <mergeCell ref="O25:P25"/>
    <mergeCell ref="C26:I26"/>
    <mergeCell ref="J26:M26"/>
    <mergeCell ref="N26:O26"/>
    <mergeCell ref="P26:Q26"/>
    <mergeCell ref="C24:E25"/>
    <mergeCell ref="F24:H24"/>
    <mergeCell ref="I24:J24"/>
    <mergeCell ref="K24:L24"/>
    <mergeCell ref="M24:N24"/>
    <mergeCell ref="O24:P24"/>
    <mergeCell ref="F25:H25"/>
    <mergeCell ref="I25:J25"/>
    <mergeCell ref="K25:L25"/>
    <mergeCell ref="C23:D23"/>
    <mergeCell ref="L14:L15"/>
    <mergeCell ref="M14:O14"/>
    <mergeCell ref="P14:P15"/>
    <mergeCell ref="Q14:Q16"/>
    <mergeCell ref="C16:D16"/>
    <mergeCell ref="C17:D17"/>
    <mergeCell ref="C14:D15"/>
    <mergeCell ref="E14:E15"/>
    <mergeCell ref="F14:F15"/>
    <mergeCell ref="G14:G15"/>
    <mergeCell ref="H14:H15"/>
    <mergeCell ref="I14:K14"/>
    <mergeCell ref="C18:D18"/>
    <mergeCell ref="C19:D19"/>
    <mergeCell ref="C20:D20"/>
    <mergeCell ref="C11:G11"/>
    <mergeCell ref="I11:Q11"/>
    <mergeCell ref="C12:G12"/>
    <mergeCell ref="I12:Q12"/>
    <mergeCell ref="C13:G13"/>
    <mergeCell ref="I13:Q13"/>
    <mergeCell ref="C8:G8"/>
    <mergeCell ref="I8:Q8"/>
    <mergeCell ref="C9:G9"/>
    <mergeCell ref="I9:Q9"/>
    <mergeCell ref="C10:G10"/>
    <mergeCell ref="I10:Q10"/>
    <mergeCell ref="A1:R1"/>
    <mergeCell ref="A2:A38"/>
    <mergeCell ref="B2:Q2"/>
    <mergeCell ref="R2:R39"/>
    <mergeCell ref="B3:C4"/>
    <mergeCell ref="D3:Q3"/>
    <mergeCell ref="D4:Q4"/>
    <mergeCell ref="B5:B7"/>
    <mergeCell ref="C5:H7"/>
    <mergeCell ref="I5:K7"/>
    <mergeCell ref="L5:M7"/>
    <mergeCell ref="N5:O5"/>
    <mergeCell ref="P5:Q5"/>
    <mergeCell ref="N6:Q6"/>
    <mergeCell ref="N7:O7"/>
    <mergeCell ref="P7:Q7"/>
  </mergeCells>
  <conditionalFormatting sqref="I25:I32 H33:I33 E29:E33 D2:M4 C29:D38 N2:N13 E14:G14 I8:M13 C8:C14 O2:O4 Q2:Q4 O6 Q6:Q15 F29:H32 C16 N27:Q29 N31:Q31 D24:E26 H24:H26 C24:C27 Q24:Q25 F24:G27 A1:A2 G33:G37 O8:O13 N26 J25:K25 L14 O25:O26 H8:H14 B24:B38 P2:P14 E16:P16 F33:F38 B2:C5 B8:B15">
    <cfRule type="cellIs" dxfId="14" priority="15" operator="equal">
      <formula>0</formula>
    </cfRule>
  </conditionalFormatting>
  <conditionalFormatting sqref="F26:H26 F14:H14 I26:I32 C26:C27 D33:D38 P6:P7 Q14:Q15 D3:D4 B3 C8:C14 L14 C29:C38 C16 C24 F16:P16 P14 F33:F38 G33:G37">
    <cfRule type="containsText" dxfId="13" priority="13" stopIfTrue="1" operator="containsText" text="f'k{kk foHkkx jktLFkku">
      <formula>NOT(ISERROR(SEARCH("f'k{kk foHkkx jktLFkku",B3)))</formula>
    </cfRule>
    <cfRule type="containsText" dxfId="12" priority="14" stopIfTrue="1" operator="containsText" text="iw.kkZad">
      <formula>NOT(ISERROR(SEARCH("iw.kkZad",B3)))</formula>
    </cfRule>
  </conditionalFormatting>
  <conditionalFormatting sqref="F34:G36 D33:D38">
    <cfRule type="cellIs" dxfId="11" priority="11" stopIfTrue="1" operator="equal">
      <formula>1800</formula>
    </cfRule>
    <cfRule type="cellIs" dxfId="10" priority="12" stopIfTrue="1" operator="equal">
      <formula>200</formula>
    </cfRule>
  </conditionalFormatting>
  <conditionalFormatting sqref="F26:H26 F14:H14 I26:I32 C26:C27 D33:D38 P6:P7 Q14:Q15 D3:D4 B3 C8:C14 L14 C29:C38 C16 C24 F16:P16 P14 F33:F38 G33:G37">
    <cfRule type="containsText" dxfId="9" priority="10" stopIfTrue="1" operator="containsText" text="dsoy jktdh; fo|ky;ksa esa iz;ksx gsrq fu%'kqYd">
      <formula>NOT(ISERROR(SEARCH("dsoy jktdh; fo|ky;ksa esa iz;ksx gsrq fu%'kqYd",B3)))</formula>
    </cfRule>
  </conditionalFormatting>
  <conditionalFormatting sqref="Q25">
    <cfRule type="cellIs" dxfId="8" priority="6" operator="equal">
      <formula>"FAILED"</formula>
    </cfRule>
    <cfRule type="cellIs" dxfId="7" priority="7" operator="equal">
      <formula>"Supplementary"</formula>
    </cfRule>
    <cfRule type="cellIs" dxfId="6" priority="8" operator="equal">
      <formula>"Passed With G"</formula>
    </cfRule>
    <cfRule type="cellIs" dxfId="5" priority="9" operator="equal">
      <formula>"Passed"</formula>
    </cfRule>
  </conditionalFormatting>
  <conditionalFormatting sqref="F29:H32">
    <cfRule type="cellIs" dxfId="4" priority="4" operator="equal">
      <formula>"0/100"</formula>
    </cfRule>
    <cfRule type="cellIs" dxfId="3" priority="5" operator="equal">
      <formula>"0/200"</formula>
    </cfRule>
  </conditionalFormatting>
  <conditionalFormatting sqref="O25:P25">
    <cfRule type="cellIs" dxfId="2" priority="3" operator="equal">
      <formula>"Failed"</formula>
    </cfRule>
  </conditionalFormatting>
  <conditionalFormatting sqref="C29:I32">
    <cfRule type="expression" dxfId="1" priority="2">
      <formula>$C29=0</formula>
    </cfRule>
  </conditionalFormatting>
  <conditionalFormatting sqref="C19:Q23">
    <cfRule type="expression" dxfId="0" priority="1">
      <formula>$C19=0</formula>
    </cfRule>
  </conditionalFormatting>
  <dataValidations count="1">
    <dataValidation type="list" allowBlank="1" showInputMessage="1" showErrorMessage="1" sqref="N6:Q6">
      <formula1>"(Half Yeary Result), (Final Result)"</formula1>
    </dataValidation>
  </dataValidations>
  <pageMargins left="0.32" right="0.25" top="0.24" bottom="0.33" header="0.22" footer="0.3"/>
  <pageSetup paperSize="9" scale="65" orientation="portrait"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GridLines="0" showRowColHeaders="0" workbookViewId="0">
      <selection activeCell="A21" sqref="A21:U21"/>
    </sheetView>
  </sheetViews>
  <sheetFormatPr defaultColWidth="0" defaultRowHeight="15" zeroHeight="1"/>
  <cols>
    <col min="1" max="1" width="2.5703125" style="17" customWidth="1"/>
    <col min="2" max="3" width="15" style="24" customWidth="1"/>
    <col min="4" max="4" width="4.42578125" style="24" customWidth="1"/>
    <col min="5" max="9" width="5.5703125" style="24" customWidth="1"/>
    <col min="10" max="10" width="1.7109375" style="24" customWidth="1"/>
    <col min="11" max="11" width="4.42578125" style="24" customWidth="1"/>
    <col min="12" max="12" width="19.85546875" style="24" customWidth="1"/>
    <col min="13" max="13" width="4.42578125" style="24" customWidth="1"/>
    <col min="14" max="14" width="21.42578125" style="24" customWidth="1"/>
    <col min="15" max="15" width="4.42578125" style="24" customWidth="1"/>
    <col min="16" max="16" width="21.42578125" style="24" customWidth="1"/>
    <col min="17" max="17" width="1.28515625" style="17" customWidth="1"/>
    <col min="18" max="19" width="10.28515625" style="17" customWidth="1"/>
    <col min="20" max="20" width="21.7109375" style="17" customWidth="1"/>
    <col min="21" max="21" width="2.42578125" style="17" customWidth="1"/>
    <col min="22" max="34" width="0" style="17" hidden="1" customWidth="1"/>
    <col min="35" max="16384" width="9.140625" style="17" hidden="1"/>
  </cols>
  <sheetData>
    <row r="1" spans="1:26" ht="8.25" customHeight="1" thickBot="1">
      <c r="A1" s="997"/>
      <c r="B1" s="997"/>
      <c r="C1" s="997"/>
      <c r="D1" s="997"/>
      <c r="E1" s="997"/>
      <c r="F1" s="997"/>
      <c r="G1" s="997"/>
      <c r="H1" s="997"/>
      <c r="I1" s="997"/>
      <c r="J1" s="997"/>
      <c r="K1" s="997"/>
      <c r="L1" s="997"/>
      <c r="M1" s="997"/>
      <c r="N1" s="997"/>
      <c r="O1" s="997"/>
      <c r="P1" s="997"/>
      <c r="Q1" s="997"/>
      <c r="R1" s="997"/>
      <c r="S1" s="997"/>
      <c r="T1" s="997"/>
      <c r="U1" s="997"/>
    </row>
    <row r="2" spans="1:26" ht="14.25" customHeight="1" thickBot="1">
      <c r="A2" s="32"/>
      <c r="B2" s="1047" t="s">
        <v>10</v>
      </c>
      <c r="C2" s="1048"/>
      <c r="D2" s="1048"/>
      <c r="E2" s="1048"/>
      <c r="F2" s="1048"/>
      <c r="G2" s="1026" t="s">
        <v>9</v>
      </c>
      <c r="H2" s="1026"/>
      <c r="I2" s="1026"/>
      <c r="J2" s="1026"/>
      <c r="K2" s="1026"/>
      <c r="L2" s="1026"/>
      <c r="M2" s="1026"/>
      <c r="N2" s="1045" t="s">
        <v>10</v>
      </c>
      <c r="O2" s="1045"/>
      <c r="P2" s="1046"/>
      <c r="Q2" s="997"/>
      <c r="R2" s="261"/>
      <c r="S2" s="262"/>
      <c r="T2" s="263"/>
      <c r="U2" s="997"/>
    </row>
    <row r="3" spans="1:26" ht="11.25" customHeight="1" thickBot="1">
      <c r="A3" s="997"/>
      <c r="B3" s="1010"/>
      <c r="C3" s="1010"/>
      <c r="D3" s="1010"/>
      <c r="E3" s="1010"/>
      <c r="F3" s="1010"/>
      <c r="G3" s="1010"/>
      <c r="H3" s="1010"/>
      <c r="I3" s="1010"/>
      <c r="J3" s="1010"/>
      <c r="K3" s="1010"/>
      <c r="L3" s="1010"/>
      <c r="M3" s="1010"/>
      <c r="N3" s="1010"/>
      <c r="O3" s="1010"/>
      <c r="P3" s="1010"/>
      <c r="Q3" s="997"/>
      <c r="R3" s="264"/>
      <c r="S3" s="265"/>
      <c r="T3" s="266"/>
      <c r="U3" s="997"/>
    </row>
    <row r="4" spans="1:26" ht="69.75" customHeight="1" thickBot="1">
      <c r="A4" s="997"/>
      <c r="B4" s="1049" t="s">
        <v>125</v>
      </c>
      <c r="C4" s="1050"/>
      <c r="D4" s="1050"/>
      <c r="E4" s="1050"/>
      <c r="F4" s="1050"/>
      <c r="G4" s="1050"/>
      <c r="H4" s="1050"/>
      <c r="I4" s="1050"/>
      <c r="J4" s="1050"/>
      <c r="K4" s="259">
        <v>108</v>
      </c>
      <c r="L4" s="1051" t="s">
        <v>252</v>
      </c>
      <c r="M4" s="1051"/>
      <c r="N4" s="1051"/>
      <c r="O4" s="1051"/>
      <c r="P4" s="260"/>
      <c r="Q4" s="997"/>
      <c r="R4" s="264"/>
      <c r="S4" s="265"/>
      <c r="T4" s="266"/>
      <c r="U4" s="997"/>
      <c r="Y4" s="17" t="s">
        <v>1</v>
      </c>
      <c r="Z4" s="17" t="s">
        <v>14</v>
      </c>
    </row>
    <row r="5" spans="1:26" ht="17.25" customHeight="1" thickBot="1">
      <c r="A5" s="997"/>
      <c r="B5" s="1010"/>
      <c r="C5" s="1010"/>
      <c r="D5" s="1010"/>
      <c r="E5" s="1010"/>
      <c r="F5" s="1010"/>
      <c r="G5" s="1010"/>
      <c r="H5" s="1010"/>
      <c r="I5" s="1010"/>
      <c r="J5" s="1039"/>
      <c r="K5" s="1036" t="s">
        <v>152</v>
      </c>
      <c r="L5" s="1037"/>
      <c r="M5" s="1036" t="s">
        <v>32</v>
      </c>
      <c r="N5" s="1037"/>
      <c r="O5" s="1037"/>
      <c r="P5" s="1038"/>
      <c r="Q5" s="997"/>
      <c r="R5" s="264"/>
      <c r="S5" s="265"/>
      <c r="T5" s="266"/>
      <c r="U5" s="997"/>
      <c r="Y5" s="17" t="s">
        <v>2</v>
      </c>
      <c r="Z5" s="17" t="s">
        <v>15</v>
      </c>
    </row>
    <row r="6" spans="1:26" ht="21.75" customHeight="1" thickBot="1">
      <c r="A6" s="997"/>
      <c r="B6" s="1011" t="s">
        <v>0</v>
      </c>
      <c r="C6" s="1012"/>
      <c r="D6" s="33" t="s">
        <v>110</v>
      </c>
      <c r="E6" s="1013" t="s">
        <v>256</v>
      </c>
      <c r="F6" s="1013"/>
      <c r="G6" s="1013"/>
      <c r="H6" s="1013"/>
      <c r="I6" s="1014"/>
      <c r="J6" s="1039"/>
      <c r="K6" s="157" t="s">
        <v>31</v>
      </c>
      <c r="L6" s="34" t="s">
        <v>153</v>
      </c>
      <c r="M6" s="157" t="s">
        <v>31</v>
      </c>
      <c r="N6" s="34" t="s">
        <v>154</v>
      </c>
      <c r="O6" s="157" t="s">
        <v>31</v>
      </c>
      <c r="P6" s="34" t="s">
        <v>154</v>
      </c>
      <c r="Q6" s="997"/>
      <c r="R6" s="264"/>
      <c r="S6" s="265"/>
      <c r="T6" s="266"/>
      <c r="U6" s="997"/>
      <c r="Y6" s="17" t="s">
        <v>3</v>
      </c>
      <c r="Z6" s="17" t="s">
        <v>16</v>
      </c>
    </row>
    <row r="7" spans="1:26" ht="17.25" customHeight="1" thickBot="1">
      <c r="A7" s="997"/>
      <c r="B7" s="1010"/>
      <c r="C7" s="1010"/>
      <c r="D7" s="1010"/>
      <c r="E7" s="1010"/>
      <c r="F7" s="1010"/>
      <c r="G7" s="1010"/>
      <c r="H7" s="1010"/>
      <c r="I7" s="1010"/>
      <c r="J7" s="1039"/>
      <c r="K7" s="35">
        <f>IF(L7&gt;1,1,0)</f>
        <v>1</v>
      </c>
      <c r="L7" s="3" t="s">
        <v>159</v>
      </c>
      <c r="M7" s="35">
        <f>IF(N7&gt;1,1,0)</f>
        <v>1</v>
      </c>
      <c r="N7" s="3" t="s">
        <v>62</v>
      </c>
      <c r="O7" s="35">
        <f>IF(P7&gt;1,M20+1,0)</f>
        <v>0</v>
      </c>
      <c r="P7" s="3"/>
      <c r="Q7" s="997"/>
      <c r="R7" s="264"/>
      <c r="S7" s="265"/>
      <c r="T7" s="266"/>
      <c r="U7" s="997"/>
      <c r="Y7" s="17" t="s">
        <v>2</v>
      </c>
      <c r="Z7" s="17" t="s">
        <v>15</v>
      </c>
    </row>
    <row r="8" spans="1:26" ht="16.5" customHeight="1">
      <c r="A8" s="997"/>
      <c r="B8" s="1015" t="s">
        <v>18</v>
      </c>
      <c r="C8" s="1016"/>
      <c r="D8" s="1024" t="s">
        <v>110</v>
      </c>
      <c r="E8" s="998" t="s">
        <v>250</v>
      </c>
      <c r="F8" s="998"/>
      <c r="G8" s="998"/>
      <c r="H8" s="998"/>
      <c r="I8" s="999"/>
      <c r="J8" s="1039"/>
      <c r="K8" s="36">
        <f>IF(L8&gt;1,K7+1,0)</f>
        <v>2</v>
      </c>
      <c r="L8" s="4" t="s">
        <v>171</v>
      </c>
      <c r="M8" s="36">
        <f>IF(N8&gt;1,M7+1,0)</f>
        <v>2</v>
      </c>
      <c r="N8" s="4" t="s">
        <v>63</v>
      </c>
      <c r="O8" s="36">
        <f>IF(P8&gt;1,O7+1,0)</f>
        <v>0</v>
      </c>
      <c r="P8" s="4"/>
      <c r="Q8" s="997"/>
      <c r="R8" s="264"/>
      <c r="S8" s="265"/>
      <c r="T8" s="266"/>
      <c r="U8" s="997"/>
    </row>
    <row r="9" spans="1:26" ht="16.5" customHeight="1" thickBot="1">
      <c r="A9" s="997"/>
      <c r="B9" s="1017"/>
      <c r="C9" s="1018"/>
      <c r="D9" s="1025"/>
      <c r="E9" s="1000"/>
      <c r="F9" s="1000"/>
      <c r="G9" s="1000"/>
      <c r="H9" s="1000"/>
      <c r="I9" s="1001"/>
      <c r="J9" s="1039"/>
      <c r="K9" s="36">
        <f>IF(L9&gt;1,K8+1,0)</f>
        <v>3</v>
      </c>
      <c r="L9" s="4" t="s">
        <v>160</v>
      </c>
      <c r="M9" s="36">
        <f t="shared" ref="M9:M20" si="0">IF(N9&gt;1,M8+1,0)</f>
        <v>3</v>
      </c>
      <c r="N9" s="4" t="s">
        <v>65</v>
      </c>
      <c r="O9" s="36">
        <f t="shared" ref="O9:O20" si="1">IF(P9&gt;1,O8+1,0)</f>
        <v>0</v>
      </c>
      <c r="P9" s="4"/>
      <c r="Q9" s="997"/>
      <c r="R9" s="264"/>
      <c r="S9" s="265"/>
      <c r="T9" s="266"/>
      <c r="U9" s="997"/>
      <c r="Y9" s="17" t="s">
        <v>3</v>
      </c>
      <c r="Z9" s="17" t="s">
        <v>16</v>
      </c>
    </row>
    <row r="10" spans="1:26" ht="17.25" customHeight="1" thickBot="1">
      <c r="A10" s="997"/>
      <c r="B10" s="1023"/>
      <c r="C10" s="1023"/>
      <c r="D10" s="1023"/>
      <c r="E10" s="1023"/>
      <c r="F10" s="1023"/>
      <c r="G10" s="1023"/>
      <c r="H10" s="1023"/>
      <c r="I10" s="1023"/>
      <c r="J10" s="1039"/>
      <c r="K10" s="36">
        <f>IF(L10&gt;1,K9+1,0)</f>
        <v>4</v>
      </c>
      <c r="L10" s="4" t="s">
        <v>161</v>
      </c>
      <c r="M10" s="36">
        <f>IF(N10&gt;1,M9+1,0)</f>
        <v>4</v>
      </c>
      <c r="N10" s="4" t="s">
        <v>64</v>
      </c>
      <c r="O10" s="36">
        <f t="shared" si="1"/>
        <v>0</v>
      </c>
      <c r="P10" s="4"/>
      <c r="Q10" s="997"/>
      <c r="R10" s="1055" t="s">
        <v>235</v>
      </c>
      <c r="S10" s="1056"/>
      <c r="T10" s="1057"/>
      <c r="U10" s="997"/>
      <c r="Y10" s="17" t="s">
        <v>4</v>
      </c>
      <c r="Z10" s="17" t="s">
        <v>17</v>
      </c>
    </row>
    <row r="11" spans="1:26" ht="15.75" customHeight="1">
      <c r="A11" s="997"/>
      <c r="B11" s="1002" t="s">
        <v>19</v>
      </c>
      <c r="C11" s="1003"/>
      <c r="D11" s="1024" t="s">
        <v>110</v>
      </c>
      <c r="E11" s="1006" t="s">
        <v>126</v>
      </c>
      <c r="F11" s="1006"/>
      <c r="G11" s="1006"/>
      <c r="H11" s="1006"/>
      <c r="I11" s="1007"/>
      <c r="J11" s="1039"/>
      <c r="K11" s="36">
        <f>IF(L11&gt;1,K10+1,0)</f>
        <v>5</v>
      </c>
      <c r="L11" s="20" t="s">
        <v>162</v>
      </c>
      <c r="M11" s="36">
        <f>IF(N11&gt;1,M10+1,0)</f>
        <v>5</v>
      </c>
      <c r="N11" s="20" t="s">
        <v>140</v>
      </c>
      <c r="O11" s="36">
        <f t="shared" si="1"/>
        <v>0</v>
      </c>
      <c r="P11" s="4"/>
      <c r="Q11" s="997"/>
      <c r="R11" s="1055"/>
      <c r="S11" s="1056"/>
      <c r="T11" s="1057"/>
      <c r="U11" s="997"/>
    </row>
    <row r="12" spans="1:26" ht="15.75" customHeight="1" thickBot="1">
      <c r="A12" s="997"/>
      <c r="B12" s="1004"/>
      <c r="C12" s="1005"/>
      <c r="D12" s="1025"/>
      <c r="E12" s="1008"/>
      <c r="F12" s="1008"/>
      <c r="G12" s="1008"/>
      <c r="H12" s="1008"/>
      <c r="I12" s="1009"/>
      <c r="J12" s="1039"/>
      <c r="K12" s="36">
        <f>IF(L12&gt;1,K11+1,0)</f>
        <v>6</v>
      </c>
      <c r="L12" s="4" t="s">
        <v>161</v>
      </c>
      <c r="M12" s="36">
        <f>IF(N12&gt;1,M11+1,0)</f>
        <v>6</v>
      </c>
      <c r="N12" s="4" t="s">
        <v>102</v>
      </c>
      <c r="O12" s="36">
        <f t="shared" si="1"/>
        <v>0</v>
      </c>
      <c r="P12" s="4"/>
      <c r="Q12" s="997"/>
      <c r="R12" s="1052" t="s">
        <v>234</v>
      </c>
      <c r="S12" s="1053"/>
      <c r="T12" s="1054"/>
      <c r="U12" s="997"/>
      <c r="Y12" s="17" t="s">
        <v>5</v>
      </c>
    </row>
    <row r="13" spans="1:26" ht="14.25" customHeight="1" thickBot="1">
      <c r="A13" s="997"/>
      <c r="B13" s="1023"/>
      <c r="C13" s="1023"/>
      <c r="D13" s="1023"/>
      <c r="E13" s="1023"/>
      <c r="F13" s="1023"/>
      <c r="G13" s="1023"/>
      <c r="H13" s="1023"/>
      <c r="I13" s="1023"/>
      <c r="J13" s="1039"/>
      <c r="K13" s="36">
        <f t="shared" ref="K13:K20" si="2">IF(L13&gt;1,K12+1,0)</f>
        <v>7</v>
      </c>
      <c r="L13" s="4" t="s">
        <v>223</v>
      </c>
      <c r="M13" s="36">
        <f t="shared" si="0"/>
        <v>7</v>
      </c>
      <c r="N13" s="4" t="s">
        <v>100</v>
      </c>
      <c r="O13" s="36">
        <f t="shared" si="1"/>
        <v>0</v>
      </c>
      <c r="P13" s="4"/>
      <c r="Q13" s="997"/>
      <c r="R13" s="1052"/>
      <c r="S13" s="1053"/>
      <c r="T13" s="1054"/>
      <c r="U13" s="997"/>
      <c r="Y13" s="17" t="s">
        <v>4</v>
      </c>
      <c r="Z13" s="17" t="s">
        <v>17</v>
      </c>
    </row>
    <row r="14" spans="1:26" ht="18.75" customHeight="1" thickBot="1">
      <c r="A14" s="997"/>
      <c r="B14" s="1019" t="s">
        <v>11</v>
      </c>
      <c r="C14" s="1020"/>
      <c r="D14" s="33" t="s">
        <v>110</v>
      </c>
      <c r="E14" s="1042">
        <v>8151106901</v>
      </c>
      <c r="F14" s="1043"/>
      <c r="G14" s="1043"/>
      <c r="H14" s="1043"/>
      <c r="I14" s="1044"/>
      <c r="J14" s="1039"/>
      <c r="K14" s="36">
        <f t="shared" si="2"/>
        <v>8</v>
      </c>
      <c r="L14" s="4" t="s">
        <v>224</v>
      </c>
      <c r="M14" s="36">
        <f t="shared" si="0"/>
        <v>0</v>
      </c>
      <c r="N14" s="4"/>
      <c r="O14" s="36">
        <f t="shared" si="1"/>
        <v>0</v>
      </c>
      <c r="P14" s="4"/>
      <c r="Q14" s="997"/>
      <c r="R14" s="1061" t="s">
        <v>83</v>
      </c>
      <c r="S14" s="1062"/>
      <c r="T14" s="1063"/>
      <c r="U14" s="997"/>
      <c r="Y14" s="17" t="s">
        <v>5</v>
      </c>
    </row>
    <row r="15" spans="1:26" ht="14.25" customHeight="1" thickBot="1">
      <c r="A15" s="997"/>
      <c r="B15" s="1023"/>
      <c r="C15" s="1023"/>
      <c r="D15" s="1023"/>
      <c r="E15" s="1023"/>
      <c r="F15" s="1023"/>
      <c r="G15" s="1023"/>
      <c r="H15" s="1023"/>
      <c r="I15" s="1023"/>
      <c r="J15" s="1039"/>
      <c r="K15" s="36">
        <f t="shared" si="2"/>
        <v>9</v>
      </c>
      <c r="L15" s="4" t="s">
        <v>225</v>
      </c>
      <c r="M15" s="36">
        <f t="shared" si="0"/>
        <v>0</v>
      </c>
      <c r="N15" s="4"/>
      <c r="O15" s="36">
        <f t="shared" si="1"/>
        <v>0</v>
      </c>
      <c r="P15" s="4"/>
      <c r="Q15" s="997"/>
      <c r="R15" s="1064"/>
      <c r="S15" s="1065"/>
      <c r="T15" s="1066"/>
      <c r="U15" s="997"/>
      <c r="Y15" s="17" t="s">
        <v>6</v>
      </c>
    </row>
    <row r="16" spans="1:26" ht="17.25" customHeight="1" thickBot="1">
      <c r="A16" s="997"/>
      <c r="B16" s="1021" t="s">
        <v>12</v>
      </c>
      <c r="C16" s="1022"/>
      <c r="D16" s="33" t="s">
        <v>110</v>
      </c>
      <c r="E16" s="1040"/>
      <c r="F16" s="1040"/>
      <c r="G16" s="1040"/>
      <c r="H16" s="1040"/>
      <c r="I16" s="1041"/>
      <c r="J16" s="1039"/>
      <c r="K16" s="36">
        <f t="shared" si="2"/>
        <v>10</v>
      </c>
      <c r="L16" s="4" t="s">
        <v>226</v>
      </c>
      <c r="M16" s="36">
        <f t="shared" si="0"/>
        <v>0</v>
      </c>
      <c r="N16" s="4"/>
      <c r="O16" s="36">
        <f t="shared" si="1"/>
        <v>0</v>
      </c>
      <c r="P16" s="4"/>
      <c r="Q16" s="997"/>
      <c r="R16" s="1058" t="s">
        <v>82</v>
      </c>
      <c r="S16" s="1059"/>
      <c r="T16" s="1060"/>
      <c r="U16" s="997"/>
      <c r="Y16" s="17" t="s">
        <v>7</v>
      </c>
    </row>
    <row r="17" spans="1:25" ht="14.25" customHeight="1" thickBot="1">
      <c r="A17" s="997"/>
      <c r="B17" s="1023"/>
      <c r="C17" s="1023"/>
      <c r="D17" s="1023"/>
      <c r="E17" s="1023"/>
      <c r="F17" s="1023"/>
      <c r="G17" s="1023"/>
      <c r="H17" s="1023"/>
      <c r="I17" s="1023"/>
      <c r="J17" s="1039"/>
      <c r="K17" s="36">
        <f t="shared" si="2"/>
        <v>11</v>
      </c>
      <c r="L17" s="4" t="s">
        <v>227</v>
      </c>
      <c r="M17" s="36">
        <f t="shared" si="0"/>
        <v>0</v>
      </c>
      <c r="N17" s="4"/>
      <c r="O17" s="36">
        <f t="shared" si="1"/>
        <v>0</v>
      </c>
      <c r="P17" s="4"/>
      <c r="Q17" s="997"/>
      <c r="R17" s="1027" t="s">
        <v>257</v>
      </c>
      <c r="S17" s="1028"/>
      <c r="T17" s="1029"/>
      <c r="U17" s="997"/>
    </row>
    <row r="18" spans="1:25" ht="16.5" customHeight="1" thickBot="1">
      <c r="A18" s="997"/>
      <c r="B18" s="1031" t="s">
        <v>13</v>
      </c>
      <c r="C18" s="1032"/>
      <c r="D18" s="37" t="s">
        <v>110</v>
      </c>
      <c r="E18" s="1034" t="s">
        <v>81</v>
      </c>
      <c r="F18" s="1034"/>
      <c r="G18" s="1034"/>
      <c r="H18" s="1034"/>
      <c r="I18" s="1035"/>
      <c r="J18" s="1039"/>
      <c r="K18" s="36">
        <f t="shared" si="2"/>
        <v>12</v>
      </c>
      <c r="L18" s="4" t="s">
        <v>228</v>
      </c>
      <c r="M18" s="36">
        <f t="shared" si="0"/>
        <v>0</v>
      </c>
      <c r="N18" s="4"/>
      <c r="O18" s="36">
        <f t="shared" si="1"/>
        <v>0</v>
      </c>
      <c r="P18" s="4"/>
      <c r="Q18" s="997"/>
      <c r="R18" s="1027"/>
      <c r="S18" s="1028"/>
      <c r="T18" s="1029"/>
      <c r="U18" s="997"/>
    </row>
    <row r="19" spans="1:25" ht="14.25" customHeight="1" thickBot="1">
      <c r="A19" s="997"/>
      <c r="B19" s="1023"/>
      <c r="C19" s="1023"/>
      <c r="D19" s="1023"/>
      <c r="E19" s="1023"/>
      <c r="F19" s="1023"/>
      <c r="G19" s="1023"/>
      <c r="H19" s="1023"/>
      <c r="I19" s="1023"/>
      <c r="J19" s="1039"/>
      <c r="K19" s="36">
        <f t="shared" si="2"/>
        <v>0</v>
      </c>
      <c r="L19" s="4"/>
      <c r="M19" s="36">
        <f t="shared" si="0"/>
        <v>0</v>
      </c>
      <c r="N19" s="4"/>
      <c r="O19" s="36">
        <f t="shared" si="1"/>
        <v>0</v>
      </c>
      <c r="P19" s="4"/>
      <c r="Q19" s="997"/>
      <c r="R19" s="1027"/>
      <c r="S19" s="1028"/>
      <c r="T19" s="1029"/>
      <c r="U19" s="997"/>
      <c r="Y19" s="17" t="s">
        <v>6</v>
      </c>
    </row>
    <row r="20" spans="1:25" ht="14.25" customHeight="1" thickBot="1">
      <c r="A20" s="997"/>
      <c r="B20" s="1031" t="s">
        <v>155</v>
      </c>
      <c r="C20" s="1032"/>
      <c r="D20" s="37" t="s">
        <v>110</v>
      </c>
      <c r="E20" s="1033">
        <v>45419</v>
      </c>
      <c r="F20" s="1034"/>
      <c r="G20" s="1034"/>
      <c r="H20" s="1034"/>
      <c r="I20" s="1035"/>
      <c r="J20" s="1039"/>
      <c r="K20" s="38">
        <f t="shared" si="2"/>
        <v>0</v>
      </c>
      <c r="L20" s="5"/>
      <c r="M20" s="38">
        <f t="shared" si="0"/>
        <v>0</v>
      </c>
      <c r="N20" s="5"/>
      <c r="O20" s="38">
        <f t="shared" si="1"/>
        <v>0</v>
      </c>
      <c r="P20" s="5"/>
      <c r="Q20" s="997"/>
      <c r="R20" s="1027"/>
      <c r="S20" s="1028"/>
      <c r="T20" s="1029"/>
      <c r="U20" s="997"/>
      <c r="Y20" s="17" t="s">
        <v>7</v>
      </c>
    </row>
    <row r="21" spans="1:25" ht="27" customHeight="1">
      <c r="A21" s="1030"/>
      <c r="B21" s="1030"/>
      <c r="C21" s="1030"/>
      <c r="D21" s="1030"/>
      <c r="E21" s="1030"/>
      <c r="F21" s="1030"/>
      <c r="G21" s="1030"/>
      <c r="H21" s="1030"/>
      <c r="I21" s="1030"/>
      <c r="J21" s="1030"/>
      <c r="K21" s="1030"/>
      <c r="L21" s="1030"/>
      <c r="M21" s="1030"/>
      <c r="N21" s="1030"/>
      <c r="O21" s="1030"/>
      <c r="P21" s="1030"/>
      <c r="Q21" s="1030"/>
      <c r="R21" s="1030"/>
      <c r="S21" s="1030"/>
      <c r="T21" s="1030"/>
      <c r="U21" s="1030"/>
      <c r="Y21" s="17" t="s">
        <v>8</v>
      </c>
    </row>
  </sheetData>
  <sheetProtection formatColumns="0" formatRows="0" selectLockedCells="1"/>
  <mergeCells count="43">
    <mergeCell ref="R12:T13"/>
    <mergeCell ref="R10:T11"/>
    <mergeCell ref="R16:T16"/>
    <mergeCell ref="R14:T14"/>
    <mergeCell ref="R15:T15"/>
    <mergeCell ref="N2:P2"/>
    <mergeCell ref="B2:F2"/>
    <mergeCell ref="K5:L5"/>
    <mergeCell ref="D8:D9"/>
    <mergeCell ref="B4:J4"/>
    <mergeCell ref="L4:O4"/>
    <mergeCell ref="A21:U21"/>
    <mergeCell ref="Q2:Q20"/>
    <mergeCell ref="U2:U20"/>
    <mergeCell ref="B10:I10"/>
    <mergeCell ref="B19:I19"/>
    <mergeCell ref="B20:C20"/>
    <mergeCell ref="E20:I20"/>
    <mergeCell ref="B5:I5"/>
    <mergeCell ref="M5:P5"/>
    <mergeCell ref="J5:J20"/>
    <mergeCell ref="E16:I16"/>
    <mergeCell ref="B13:I13"/>
    <mergeCell ref="B17:I17"/>
    <mergeCell ref="B18:C18"/>
    <mergeCell ref="E18:I18"/>
    <mergeCell ref="E14:I14"/>
    <mergeCell ref="A1:U1"/>
    <mergeCell ref="A3:A20"/>
    <mergeCell ref="E8:I9"/>
    <mergeCell ref="B11:C12"/>
    <mergeCell ref="E11:I12"/>
    <mergeCell ref="B3:P3"/>
    <mergeCell ref="B6:C6"/>
    <mergeCell ref="E6:I6"/>
    <mergeCell ref="B8:C9"/>
    <mergeCell ref="B7:I7"/>
    <mergeCell ref="B14:C14"/>
    <mergeCell ref="B16:C16"/>
    <mergeCell ref="B15:I15"/>
    <mergeCell ref="D11:D12"/>
    <mergeCell ref="G2:M2"/>
    <mergeCell ref="R17:T20"/>
  </mergeCells>
  <conditionalFormatting sqref="K7:P20">
    <cfRule type="cellIs" dxfId="5007"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HQ133"/>
  <sheetViews>
    <sheetView zoomScale="70" zoomScaleNormal="70" zoomScalePageLayoutView="85" workbookViewId="0">
      <pane xSplit="8" ySplit="8" topLeftCell="I9" activePane="bottomRight" state="frozen"/>
      <selection activeCell="B1" sqref="B1"/>
      <selection pane="topRight" activeCell="H1" sqref="H1"/>
      <selection pane="bottomLeft" activeCell="B9" sqref="B9"/>
      <selection pane="bottomRight" activeCell="K9" sqref="K9:K108"/>
    </sheetView>
  </sheetViews>
  <sheetFormatPr defaultColWidth="0" defaultRowHeight="0" customHeight="1" zeroHeight="1"/>
  <cols>
    <col min="1" max="1" width="0" style="17" hidden="1" customWidth="1"/>
    <col min="2" max="2" width="6.5703125" style="17" hidden="1" customWidth="1"/>
    <col min="3" max="3" width="5.28515625" style="8" customWidth="1"/>
    <col min="4" max="4" width="6.7109375" style="8" customWidth="1"/>
    <col min="5" max="5" width="9.140625" style="8" customWidth="1"/>
    <col min="6" max="6" width="11" style="8" customWidth="1"/>
    <col min="7" max="7" width="8.85546875" style="8" customWidth="1"/>
    <col min="8" max="8" width="18" style="8" customWidth="1"/>
    <col min="9" max="9" width="20" style="8" bestFit="1" customWidth="1"/>
    <col min="10" max="10" width="18" style="8" customWidth="1"/>
    <col min="11" max="11" width="14.28515625" style="8" customWidth="1"/>
    <col min="12" max="13" width="5.5703125" style="8" customWidth="1"/>
    <col min="14" max="14" width="5.7109375" style="8" customWidth="1"/>
    <col min="15" max="15" width="5.5703125" style="8" hidden="1" customWidth="1"/>
    <col min="16" max="16" width="5.5703125" style="8" customWidth="1"/>
    <col min="17" max="17" width="5.85546875" style="8" hidden="1" customWidth="1"/>
    <col min="18" max="18" width="5.5703125" style="8" customWidth="1"/>
    <col min="19" max="19" width="7.42578125" style="8" hidden="1" customWidth="1"/>
    <col min="20" max="20" width="9.42578125" style="8" hidden="1" customWidth="1"/>
    <col min="21" max="21" width="8" style="8" customWidth="1"/>
    <col min="22" max="22" width="7.140625" style="8" customWidth="1"/>
    <col min="23" max="23" width="6.5703125" style="8" hidden="1" customWidth="1"/>
    <col min="24" max="24" width="5.7109375" style="8" hidden="1" customWidth="1"/>
    <col min="25" max="25" width="7.85546875" style="8" customWidth="1"/>
    <col min="26" max="28" width="6.85546875" style="8" customWidth="1"/>
    <col min="29" max="29" width="6.85546875" style="8" hidden="1" customWidth="1"/>
    <col min="30" max="30" width="6.85546875" style="8" customWidth="1"/>
    <col min="31" max="31" width="6.85546875" style="8" hidden="1" customWidth="1"/>
    <col min="32" max="32" width="6.85546875" style="8" customWidth="1"/>
    <col min="33" max="33" width="6.85546875" style="8" hidden="1" customWidth="1"/>
    <col min="34" max="34" width="7.140625" style="8" hidden="1" customWidth="1"/>
    <col min="35" max="35" width="6.85546875" style="8" customWidth="1"/>
    <col min="36" max="36" width="7" style="8" hidden="1" customWidth="1"/>
    <col min="37" max="37" width="8.42578125" style="8" hidden="1" customWidth="1"/>
    <col min="38" max="38" width="5.85546875" style="8" hidden="1" customWidth="1"/>
    <col min="39" max="39" width="6.85546875" style="8" customWidth="1"/>
    <col min="40" max="40" width="9.140625" style="8" customWidth="1"/>
    <col min="41" max="43" width="5.5703125" style="8" customWidth="1"/>
    <col min="44" max="44" width="6.5703125" style="8" hidden="1" customWidth="1"/>
    <col min="45" max="46" width="5.5703125" style="8" customWidth="1"/>
    <col min="47" max="47" width="7.28515625" style="8" hidden="1" customWidth="1"/>
    <col min="48" max="48" width="8" style="8" hidden="1" customWidth="1"/>
    <col min="49" max="49" width="5.5703125" style="8" customWidth="1"/>
    <col min="50" max="50" width="6.42578125" style="8" customWidth="1"/>
    <col min="51" max="51" width="6.7109375" style="8" hidden="1" customWidth="1"/>
    <col min="52" max="52" width="8" style="8" customWidth="1"/>
    <col min="53" max="53" width="7.5703125" style="8" hidden="1" customWidth="1"/>
    <col min="54" max="55" width="7.140625" style="8" hidden="1" customWidth="1"/>
    <col min="56" max="56" width="5.42578125" style="8" bestFit="1" customWidth="1"/>
    <col min="57" max="57" width="9.28515625" style="8" customWidth="1"/>
    <col min="58" max="60" width="6.85546875" style="8" customWidth="1"/>
    <col min="61" max="61" width="6.85546875" style="8" hidden="1" customWidth="1"/>
    <col min="62" max="63" width="6.85546875" style="8" customWidth="1"/>
    <col min="64" max="65" width="6.85546875" style="8" hidden="1" customWidth="1"/>
    <col min="66" max="67" width="6.85546875" style="8" customWidth="1"/>
    <col min="68" max="68" width="5.28515625" style="8" hidden="1" customWidth="1"/>
    <col min="69" max="69" width="8.140625" style="8" customWidth="1"/>
    <col min="70" max="70" width="9" style="8" hidden="1" customWidth="1"/>
    <col min="71" max="71" width="5.85546875" style="8" hidden="1" customWidth="1"/>
    <col min="72" max="72" width="7.140625" style="8" hidden="1" customWidth="1"/>
    <col min="73" max="73" width="6.85546875" style="8" customWidth="1"/>
    <col min="74" max="74" width="9.7109375" style="8" customWidth="1"/>
    <col min="75" max="77" width="5.5703125" style="8" customWidth="1"/>
    <col min="78" max="78" width="5.5703125" style="8" hidden="1" customWidth="1"/>
    <col min="79" max="80" width="5.5703125" style="8" customWidth="1"/>
    <col min="81" max="81" width="5.7109375" style="8" hidden="1" customWidth="1"/>
    <col min="82" max="82" width="5.5703125" style="8" hidden="1" customWidth="1"/>
    <col min="83" max="83" width="5.5703125" style="8" customWidth="1"/>
    <col min="84" max="84" width="7.42578125" style="8" customWidth="1"/>
    <col min="85" max="85" width="6.7109375" style="8" hidden="1" customWidth="1"/>
    <col min="86" max="86" width="8" style="8" customWidth="1"/>
    <col min="87" max="87" width="8.7109375" style="8" hidden="1" customWidth="1"/>
    <col min="88" max="88" width="10.5703125" style="8" hidden="1" customWidth="1"/>
    <col min="89" max="89" width="10" style="8" hidden="1" customWidth="1"/>
    <col min="90" max="90" width="5.42578125" style="8" bestFit="1" customWidth="1"/>
    <col min="91" max="91" width="9.42578125" style="8" customWidth="1"/>
    <col min="92" max="93" width="6.85546875" style="8" customWidth="1"/>
    <col min="94" max="94" width="6.7109375" style="8" customWidth="1"/>
    <col min="95" max="95" width="6.85546875" style="8" hidden="1" customWidth="1"/>
    <col min="96" max="97" width="6.85546875" style="8" customWidth="1"/>
    <col min="98" max="98" width="6.28515625" style="8" hidden="1" customWidth="1"/>
    <col min="99" max="99" width="6.85546875" style="8" hidden="1" customWidth="1"/>
    <col min="100" max="101" width="6.85546875" style="8" customWidth="1"/>
    <col min="102" max="102" width="8.42578125" style="8" hidden="1" customWidth="1"/>
    <col min="103" max="103" width="7.85546875" style="8" customWidth="1"/>
    <col min="104" max="104" width="9.28515625" style="8" hidden="1" customWidth="1"/>
    <col min="105" max="105" width="14.5703125" style="8" hidden="1" customWidth="1"/>
    <col min="106" max="106" width="6.7109375" style="8" hidden="1" customWidth="1"/>
    <col min="107" max="107" width="6.85546875" style="8" customWidth="1"/>
    <col min="108" max="108" width="9" style="8" customWidth="1"/>
    <col min="109" max="110" width="6.85546875" style="8" customWidth="1"/>
    <col min="111" max="111" width="8.5703125" style="8" customWidth="1"/>
    <col min="112" max="112" width="6.85546875" style="8" hidden="1" customWidth="1"/>
    <col min="113" max="114" width="6.85546875" style="8" customWidth="1"/>
    <col min="115" max="115" width="6.28515625" style="8" hidden="1" customWidth="1"/>
    <col min="116" max="116" width="6.85546875" style="8" hidden="1" customWidth="1"/>
    <col min="117" max="118" width="6.85546875" style="8" customWidth="1"/>
    <col min="119" max="119" width="6.28515625" style="8" hidden="1" customWidth="1"/>
    <col min="120" max="120" width="6.85546875" style="8" customWidth="1"/>
    <col min="121" max="121" width="8.5703125" style="8" hidden="1" customWidth="1"/>
    <col min="122" max="122" width="6.28515625" style="8" hidden="1" customWidth="1"/>
    <col min="123" max="123" width="5.85546875" style="8" hidden="1" customWidth="1"/>
    <col min="124" max="124" width="6.85546875" style="8" customWidth="1"/>
    <col min="125" max="127" width="5.5703125" style="8" customWidth="1"/>
    <col min="128" max="128" width="5.5703125" style="8" hidden="1" customWidth="1"/>
    <col min="129" max="130" width="5.5703125" style="8" customWidth="1"/>
    <col min="131" max="132" width="5.5703125" style="8" hidden="1" customWidth="1"/>
    <col min="133" max="134" width="5.5703125" style="8" customWidth="1"/>
    <col min="135" max="135" width="6.28515625" style="8" hidden="1" customWidth="1"/>
    <col min="136" max="136" width="8.85546875" style="8" customWidth="1"/>
    <col min="137" max="137" width="7.140625" style="8" hidden="1" customWidth="1"/>
    <col min="138" max="138" width="5.42578125" style="8" bestFit="1" customWidth="1"/>
    <col min="139" max="141" width="5.5703125" style="8" customWidth="1"/>
    <col min="142" max="142" width="7.28515625" style="8" customWidth="1"/>
    <col min="143" max="143" width="5.5703125" style="8" customWidth="1"/>
    <col min="144" max="144" width="7.28515625" style="8" hidden="1" customWidth="1"/>
    <col min="145" max="145" width="5.5703125" style="8" customWidth="1"/>
    <col min="146" max="146" width="5.7109375" style="8" hidden="1" customWidth="1"/>
    <col min="147" max="147" width="8.140625" style="8" hidden="1" customWidth="1"/>
    <col min="148" max="148" width="7.5703125" style="8" customWidth="1"/>
    <col min="149" max="149" width="7.7109375" style="8" hidden="1" customWidth="1"/>
    <col min="150" max="150" width="5.42578125" style="8" bestFit="1" customWidth="1"/>
    <col min="151" max="153" width="5.5703125" style="8" customWidth="1"/>
    <col min="154" max="154" width="5.5703125" style="8" hidden="1" customWidth="1"/>
    <col min="155" max="155" width="5.5703125" style="8" customWidth="1"/>
    <col min="156" max="156" width="5.5703125" style="8" hidden="1" customWidth="1"/>
    <col min="157" max="157" width="5.5703125" style="8" customWidth="1"/>
    <col min="158" max="158" width="5.5703125" style="8" hidden="1" customWidth="1"/>
    <col min="159" max="159" width="6.140625" style="8" hidden="1" customWidth="1"/>
    <col min="160" max="160" width="7.5703125" style="8" customWidth="1"/>
    <col min="161" max="161" width="9.42578125" style="8" hidden="1" customWidth="1"/>
    <col min="162" max="162" width="5.42578125" style="8" bestFit="1" customWidth="1"/>
    <col min="163" max="165" width="6.42578125" style="8" customWidth="1"/>
    <col min="166" max="166" width="7.28515625" style="8" customWidth="1"/>
    <col min="167" max="167" width="9.140625" style="8" hidden="1" customWidth="1"/>
    <col min="168" max="168" width="5.42578125" style="8" bestFit="1" customWidth="1"/>
    <col min="169" max="170" width="7.42578125" style="8" customWidth="1"/>
    <col min="171" max="171" width="8.42578125" style="8" customWidth="1"/>
    <col min="172" max="173" width="6.5703125" style="8" customWidth="1"/>
    <col min="174" max="174" width="8.42578125" style="8" customWidth="1"/>
    <col min="175" max="175" width="8" style="8" customWidth="1"/>
    <col min="176" max="176" width="10.85546875" style="8" customWidth="1"/>
    <col min="177" max="177" width="8.7109375" style="8" customWidth="1"/>
    <col min="178" max="178" width="7.5703125" style="8" customWidth="1"/>
    <col min="179" max="179" width="24.28515625" style="8" customWidth="1"/>
    <col min="180" max="189" width="4.85546875" style="8" hidden="1" customWidth="1"/>
    <col min="190" max="190" width="10.5703125" style="8" hidden="1" customWidth="1"/>
    <col min="191" max="191" width="10" style="8" hidden="1" customWidth="1"/>
    <col min="192" max="192" width="7.7109375" style="44" hidden="1" customWidth="1"/>
    <col min="193" max="193" width="3.42578125" style="44" hidden="1" customWidth="1"/>
    <col min="194" max="202" width="10" style="17" hidden="1" customWidth="1"/>
    <col min="203" max="203" width="10" style="25" hidden="1" customWidth="1"/>
    <col min="204" max="217" width="10" style="17" hidden="1" customWidth="1"/>
    <col min="218" max="225" width="10" style="18" hidden="1" customWidth="1"/>
    <col min="226" max="16384" width="10" style="17" hidden="1"/>
  </cols>
  <sheetData>
    <row r="1" spans="1:225" ht="21.75" customHeight="1" thickBot="1">
      <c r="C1" s="1337" t="str">
        <f>Master!E8</f>
        <v xml:space="preserve">Govt. Sr. Secondary School </v>
      </c>
      <c r="D1" s="1337"/>
      <c r="E1" s="1337"/>
      <c r="F1" s="1337"/>
      <c r="G1" s="1337"/>
      <c r="H1" s="1337"/>
      <c r="I1" s="1337"/>
      <c r="J1" s="1337"/>
      <c r="K1" s="1337"/>
      <c r="L1" s="1080"/>
      <c r="M1" s="1080"/>
      <c r="N1" s="1080"/>
      <c r="O1" s="1080"/>
      <c r="P1" s="1080"/>
      <c r="Q1" s="1080"/>
      <c r="R1" s="1080"/>
      <c r="S1" s="1080"/>
      <c r="T1" s="1080"/>
      <c r="U1" s="1080"/>
      <c r="V1" s="1080"/>
      <c r="W1" s="1080"/>
      <c r="X1" s="1080"/>
      <c r="Y1" s="1080"/>
      <c r="Z1" s="1080"/>
      <c r="AA1" s="1080"/>
      <c r="AB1" s="1080"/>
      <c r="AC1" s="1080"/>
      <c r="AD1" s="1080"/>
      <c r="AE1" s="1080"/>
      <c r="AF1" s="1080"/>
      <c r="AG1" s="1080"/>
      <c r="AH1" s="1080"/>
      <c r="AI1" s="1080"/>
      <c r="AJ1" s="1080"/>
      <c r="AK1" s="1080"/>
      <c r="AL1" s="1080"/>
      <c r="AM1" s="1080"/>
      <c r="AN1" s="1080"/>
      <c r="AO1" s="1080"/>
      <c r="AP1" s="1080"/>
      <c r="AQ1" s="1080"/>
      <c r="AR1" s="1080"/>
      <c r="AS1" s="1080"/>
      <c r="AT1" s="1080"/>
      <c r="AU1" s="1080"/>
      <c r="AV1" s="1080"/>
      <c r="AW1" s="1080"/>
      <c r="AX1" s="1080"/>
      <c r="AY1" s="1080"/>
      <c r="AZ1" s="1080"/>
      <c r="BA1" s="1080"/>
      <c r="BB1" s="1080"/>
      <c r="BC1" s="1080"/>
      <c r="BD1" s="1080"/>
      <c r="BE1" s="1080"/>
      <c r="BF1" s="1080"/>
      <c r="BG1" s="1080"/>
      <c r="BH1" s="1080"/>
      <c r="BI1" s="1080"/>
      <c r="BJ1" s="1080"/>
      <c r="BK1" s="1080"/>
      <c r="BL1" s="1080"/>
      <c r="BM1" s="1080"/>
      <c r="BN1" s="1080"/>
      <c r="BO1" s="1080"/>
      <c r="BP1" s="1080"/>
      <c r="BQ1" s="1080"/>
      <c r="BR1" s="1080"/>
      <c r="BS1" s="1080"/>
      <c r="BT1" s="1080"/>
      <c r="BU1" s="1080"/>
      <c r="BV1" s="1080"/>
      <c r="BW1" s="1080"/>
      <c r="BX1" s="1080"/>
      <c r="BY1" s="1080"/>
      <c r="BZ1" s="1080"/>
      <c r="CA1" s="1080"/>
      <c r="CB1" s="1080"/>
      <c r="CC1" s="1080"/>
      <c r="CD1" s="1080"/>
      <c r="CE1" s="1080"/>
      <c r="CF1" s="1080"/>
      <c r="CG1" s="1080"/>
      <c r="CH1" s="1080"/>
      <c r="CI1" s="1080"/>
      <c r="CJ1" s="1080"/>
      <c r="CK1" s="1080"/>
      <c r="CL1" s="1080"/>
      <c r="CM1" s="1080"/>
      <c r="CN1" s="1080"/>
      <c r="CO1" s="1080"/>
      <c r="CP1" s="1080"/>
      <c r="CQ1" s="1080"/>
      <c r="CR1" s="1080"/>
      <c r="CS1" s="1080"/>
      <c r="CT1" s="1080"/>
      <c r="CU1" s="1080"/>
      <c r="CV1" s="1080"/>
      <c r="CW1" s="1080"/>
      <c r="CX1" s="1080"/>
      <c r="CY1" s="1080"/>
      <c r="CZ1" s="1080"/>
      <c r="DA1" s="1080"/>
      <c r="DB1" s="1080"/>
      <c r="DC1" s="1080"/>
      <c r="DD1" s="268"/>
      <c r="DE1" s="268"/>
      <c r="DF1" s="268"/>
      <c r="DG1" s="268"/>
      <c r="DH1" s="268"/>
      <c r="DI1" s="268"/>
      <c r="DJ1" s="268"/>
      <c r="DK1" s="268"/>
      <c r="DL1" s="268"/>
      <c r="DM1" s="268"/>
      <c r="DN1" s="268"/>
      <c r="DO1" s="268"/>
      <c r="DP1" s="268"/>
      <c r="DQ1" s="268"/>
      <c r="DR1" s="268"/>
      <c r="DS1" s="268"/>
      <c r="DT1" s="268"/>
      <c r="DU1" s="268"/>
      <c r="DV1" s="268"/>
      <c r="DW1" s="268"/>
      <c r="DX1" s="268"/>
      <c r="DY1" s="268"/>
      <c r="DZ1" s="268"/>
      <c r="EA1" s="268"/>
      <c r="EB1" s="268"/>
      <c r="EC1" s="268"/>
      <c r="ED1" s="268"/>
      <c r="EE1" s="268"/>
      <c r="EF1" s="268"/>
      <c r="EG1" s="268"/>
      <c r="EH1" s="268"/>
      <c r="EI1" s="268"/>
      <c r="EJ1" s="268"/>
      <c r="EK1" s="268"/>
      <c r="EL1" s="268"/>
      <c r="EM1" s="268"/>
      <c r="EN1" s="268"/>
      <c r="EO1" s="268"/>
      <c r="EP1" s="268"/>
      <c r="EQ1" s="268"/>
      <c r="ER1" s="268"/>
      <c r="ES1" s="268"/>
      <c r="ET1" s="268"/>
      <c r="EU1" s="268"/>
      <c r="EV1" s="268"/>
      <c r="EW1" s="268"/>
      <c r="EX1" s="268"/>
      <c r="EY1" s="268"/>
      <c r="EZ1" s="268"/>
      <c r="FA1" s="268"/>
      <c r="FB1" s="268"/>
      <c r="FC1" s="268"/>
      <c r="FD1" s="268"/>
      <c r="FE1" s="268"/>
      <c r="FF1" s="268"/>
      <c r="FG1" s="1224" t="str">
        <f>Master!E8</f>
        <v xml:space="preserve">Govt. Sr. Secondary School </v>
      </c>
      <c r="FH1" s="1224"/>
      <c r="FI1" s="1224"/>
      <c r="FJ1" s="1224"/>
      <c r="FK1" s="1224"/>
      <c r="FL1" s="1224"/>
      <c r="FM1" s="1224"/>
      <c r="FN1" s="1224"/>
      <c r="FO1" s="1224"/>
      <c r="FP1" s="1224"/>
      <c r="FQ1" s="1224"/>
      <c r="FR1" s="1224"/>
      <c r="FS1" s="1224"/>
      <c r="FT1" s="1224"/>
      <c r="FU1" s="1224"/>
      <c r="FV1" s="1224"/>
      <c r="FW1" s="1224"/>
      <c r="FX1" s="1224"/>
      <c r="FY1" s="1224"/>
      <c r="FZ1" s="1224"/>
      <c r="GA1" s="1224"/>
      <c r="GB1" s="1224"/>
      <c r="GC1" s="1224"/>
      <c r="GD1" s="1224"/>
      <c r="GE1" s="1224"/>
      <c r="GF1" s="1224"/>
      <c r="GG1" s="1224"/>
      <c r="GH1" s="1224"/>
      <c r="GI1" s="1225"/>
      <c r="GJ1" s="1301"/>
      <c r="GK1" s="1302"/>
    </row>
    <row r="2" spans="1:225" s="39" customFormat="1" ht="48" customHeight="1" thickBot="1">
      <c r="C2" s="1338"/>
      <c r="D2" s="1338"/>
      <c r="E2" s="1338"/>
      <c r="F2" s="1338"/>
      <c r="G2" s="1338"/>
      <c r="H2" s="1338"/>
      <c r="I2" s="1338"/>
      <c r="J2" s="1338"/>
      <c r="K2" s="1338"/>
      <c r="L2" s="1081" t="s">
        <v>49</v>
      </c>
      <c r="M2" s="1082"/>
      <c r="N2" s="1082"/>
      <c r="O2" s="1082"/>
      <c r="P2" s="1082"/>
      <c r="Q2" s="1082"/>
      <c r="R2" s="1082"/>
      <c r="S2" s="1083"/>
      <c r="T2" s="1084">
        <f>Master!E20</f>
        <v>45419</v>
      </c>
      <c r="U2" s="1085"/>
      <c r="V2" s="1085"/>
      <c r="W2" s="1085"/>
      <c r="X2" s="1085"/>
      <c r="Y2" s="1086"/>
      <c r="Z2" s="1226" t="s">
        <v>38</v>
      </c>
      <c r="AA2" s="1227"/>
      <c r="AB2" s="1227"/>
      <c r="AC2" s="1227"/>
      <c r="AD2" s="1227"/>
      <c r="AE2" s="1227"/>
      <c r="AF2" s="1227"/>
      <c r="AG2" s="1227"/>
      <c r="AH2" s="1227"/>
      <c r="AI2" s="1227"/>
      <c r="AJ2" s="1227"/>
      <c r="AK2" s="1227"/>
      <c r="AL2" s="1227"/>
      <c r="AM2" s="1227"/>
      <c r="AN2" s="1227"/>
      <c r="AO2" s="1227"/>
      <c r="AP2" s="1227"/>
      <c r="AQ2" s="1227"/>
      <c r="AR2" s="1227"/>
      <c r="AS2" s="1227"/>
      <c r="AT2" s="1227"/>
      <c r="AU2" s="1227"/>
      <c r="AV2" s="1227"/>
      <c r="AW2" s="1227"/>
      <c r="AX2" s="1227"/>
      <c r="AY2" s="1227"/>
      <c r="AZ2" s="1227"/>
      <c r="BA2" s="1227"/>
      <c r="BB2" s="1227"/>
      <c r="BC2" s="1227"/>
      <c r="BD2" s="1227"/>
      <c r="BE2" s="1227"/>
      <c r="BF2" s="1227"/>
      <c r="BG2" s="1227"/>
      <c r="BH2" s="1227"/>
      <c r="BI2" s="1227"/>
      <c r="BJ2" s="1227"/>
      <c r="BK2" s="1227"/>
      <c r="BL2" s="1227"/>
      <c r="BM2" s="1227"/>
      <c r="BN2" s="1227"/>
      <c r="BO2" s="1227"/>
      <c r="BP2" s="1227"/>
      <c r="BQ2" s="1227"/>
      <c r="BR2" s="1227"/>
      <c r="BS2" s="1227"/>
      <c r="BT2" s="1227"/>
      <c r="BU2" s="1227"/>
      <c r="BV2" s="1227"/>
      <c r="BW2" s="1227"/>
      <c r="BX2" s="1227"/>
      <c r="BY2" s="1227"/>
      <c r="BZ2" s="1227"/>
      <c r="CA2" s="1227"/>
      <c r="CB2" s="1227"/>
      <c r="CC2" s="1227"/>
      <c r="CD2" s="1227"/>
      <c r="CE2" s="1227"/>
      <c r="CF2" s="1227"/>
      <c r="CG2" s="1227"/>
      <c r="CH2" s="1227"/>
      <c r="CI2" s="1227"/>
      <c r="CJ2" s="1227"/>
      <c r="CK2" s="1227"/>
      <c r="CL2" s="1227"/>
      <c r="CM2" s="1227"/>
      <c r="CN2" s="1227"/>
      <c r="CO2" s="1227"/>
      <c r="CP2" s="1227"/>
      <c r="CQ2" s="1227"/>
      <c r="CR2" s="1227"/>
      <c r="CS2" s="1227"/>
      <c r="CT2" s="1227"/>
      <c r="CU2" s="1227"/>
      <c r="CV2" s="1227"/>
      <c r="CW2" s="1227"/>
      <c r="CX2" s="1227"/>
      <c r="CY2" s="1227"/>
      <c r="CZ2" s="1227"/>
      <c r="DA2" s="1227"/>
      <c r="DB2" s="1227"/>
      <c r="DC2" s="1227"/>
      <c r="DD2" s="1227"/>
      <c r="DE2" s="1227"/>
      <c r="DF2" s="1227"/>
      <c r="DG2" s="1227"/>
      <c r="DH2" s="1227"/>
      <c r="DI2" s="1227"/>
      <c r="DJ2" s="1227"/>
      <c r="DK2" s="1227"/>
      <c r="DL2" s="1227"/>
      <c r="DM2" s="1227"/>
      <c r="DN2" s="1227"/>
      <c r="DO2" s="1227"/>
      <c r="DP2" s="1227"/>
      <c r="DQ2" s="1227"/>
      <c r="DR2" s="1227"/>
      <c r="DS2" s="1227"/>
      <c r="DT2" s="1227"/>
      <c r="DU2" s="1227"/>
      <c r="DV2" s="1227"/>
      <c r="DW2" s="1227"/>
      <c r="DX2" s="1227"/>
      <c r="DY2" s="1227"/>
      <c r="DZ2" s="1227"/>
      <c r="EA2" s="1227"/>
      <c r="EB2" s="1227"/>
      <c r="EC2" s="1227"/>
      <c r="ED2" s="1227"/>
      <c r="EE2" s="1227"/>
      <c r="EF2" s="1227"/>
      <c r="EG2" s="1227"/>
      <c r="EH2" s="1227"/>
      <c r="EI2" s="1227"/>
      <c r="EJ2" s="1227"/>
      <c r="EK2" s="1227"/>
      <c r="EL2" s="1227"/>
      <c r="EM2" s="1227"/>
      <c r="EN2" s="1227"/>
      <c r="EO2" s="1227"/>
      <c r="EP2" s="1227"/>
      <c r="EQ2" s="1227"/>
      <c r="ER2" s="1227"/>
      <c r="ES2" s="1227"/>
      <c r="ET2" s="1227"/>
      <c r="EU2" s="1227"/>
      <c r="EV2" s="1227"/>
      <c r="EW2" s="1227"/>
      <c r="EX2" s="1227"/>
      <c r="EY2" s="1227"/>
      <c r="EZ2" s="1227"/>
      <c r="FA2" s="1227"/>
      <c r="FB2" s="1227"/>
      <c r="FC2" s="1227"/>
      <c r="FD2" s="1227"/>
      <c r="FE2" s="1227"/>
      <c r="FF2" s="1227"/>
      <c r="FG2" s="1227"/>
      <c r="FH2" s="1227"/>
      <c r="FI2" s="1227"/>
      <c r="FJ2" s="1227"/>
      <c r="FK2" s="1227"/>
      <c r="FL2" s="1227"/>
      <c r="FM2" s="1227"/>
      <c r="FN2" s="1227"/>
      <c r="FO2" s="1227"/>
      <c r="FP2" s="1227"/>
      <c r="FQ2" s="1227"/>
      <c r="FR2" s="1227"/>
      <c r="FS2" s="1227"/>
      <c r="FT2" s="1227"/>
      <c r="FU2" s="1227"/>
      <c r="FV2" s="1227"/>
      <c r="FW2" s="1227"/>
      <c r="FX2" s="1227"/>
      <c r="FY2" s="1227"/>
      <c r="FZ2" s="1227"/>
      <c r="GA2" s="1227"/>
      <c r="GB2" s="1227"/>
      <c r="GC2" s="1227"/>
      <c r="GD2" s="1227"/>
      <c r="GE2" s="1227"/>
      <c r="GF2" s="1227"/>
      <c r="GG2" s="1227"/>
      <c r="GH2" s="1227"/>
      <c r="GI2" s="1228"/>
      <c r="GJ2" s="1301"/>
      <c r="GK2" s="1302"/>
      <c r="GU2" s="40"/>
      <c r="HF2" s="39" t="s">
        <v>236</v>
      </c>
      <c r="HG2" s="39" t="s">
        <v>237</v>
      </c>
      <c r="HJ2" s="124"/>
      <c r="HK2" s="124"/>
      <c r="HL2" s="124"/>
      <c r="HM2" s="124"/>
      <c r="HN2" s="124"/>
      <c r="HO2" s="124"/>
      <c r="HP2" s="124"/>
      <c r="HQ2" s="124"/>
    </row>
    <row r="3" spans="1:225" s="41" customFormat="1" ht="27.75" customHeight="1" thickBot="1">
      <c r="C3" s="1169" t="s">
        <v>44</v>
      </c>
      <c r="D3" s="1170"/>
      <c r="E3" s="1170"/>
      <c r="F3" s="1170"/>
      <c r="G3" s="1352">
        <f>Master!E14</f>
        <v>8151106901</v>
      </c>
      <c r="H3" s="1353"/>
      <c r="I3" s="269" t="s">
        <v>45</v>
      </c>
      <c r="J3" s="1354" t="str">
        <f>Master!E6</f>
        <v>2023-24</v>
      </c>
      <c r="K3" s="1200"/>
      <c r="L3" s="1355" t="s">
        <v>159</v>
      </c>
      <c r="M3" s="1356"/>
      <c r="N3" s="1356"/>
      <c r="O3" s="1356"/>
      <c r="P3" s="1356"/>
      <c r="Q3" s="1356"/>
      <c r="R3" s="1356"/>
      <c r="S3" s="1356"/>
      <c r="T3" s="1356"/>
      <c r="U3" s="1356"/>
      <c r="V3" s="1356"/>
      <c r="W3" s="1357"/>
      <c r="X3" s="1357"/>
      <c r="Y3" s="1358"/>
      <c r="Z3" s="1359" t="s">
        <v>171</v>
      </c>
      <c r="AA3" s="1360"/>
      <c r="AB3" s="1360"/>
      <c r="AC3" s="1360"/>
      <c r="AD3" s="1360"/>
      <c r="AE3" s="1360"/>
      <c r="AF3" s="1360"/>
      <c r="AG3" s="1360"/>
      <c r="AH3" s="1360"/>
      <c r="AI3" s="1360"/>
      <c r="AJ3" s="1360"/>
      <c r="AK3" s="1361"/>
      <c r="AL3" s="1361"/>
      <c r="AM3" s="1362"/>
      <c r="AN3" s="1147" t="s">
        <v>247</v>
      </c>
      <c r="AO3" s="1255" t="s">
        <v>227</v>
      </c>
      <c r="AP3" s="1256"/>
      <c r="AQ3" s="1256"/>
      <c r="AR3" s="1256"/>
      <c r="AS3" s="1256"/>
      <c r="AT3" s="1256"/>
      <c r="AU3" s="1256"/>
      <c r="AV3" s="1256"/>
      <c r="AW3" s="1256"/>
      <c r="AX3" s="1256"/>
      <c r="AY3" s="1256"/>
      <c r="AZ3" s="1256"/>
      <c r="BA3" s="1256"/>
      <c r="BB3" s="1257"/>
      <c r="BC3" s="1257"/>
      <c r="BD3" s="1258"/>
      <c r="BE3" s="1147" t="s">
        <v>247</v>
      </c>
      <c r="BF3" s="1192" t="s">
        <v>228</v>
      </c>
      <c r="BG3" s="1193"/>
      <c r="BH3" s="1193"/>
      <c r="BI3" s="1193"/>
      <c r="BJ3" s="1193"/>
      <c r="BK3" s="1193"/>
      <c r="BL3" s="1193"/>
      <c r="BM3" s="1193"/>
      <c r="BN3" s="1193"/>
      <c r="BO3" s="1193"/>
      <c r="BP3" s="1193"/>
      <c r="BQ3" s="1193"/>
      <c r="BR3" s="1193"/>
      <c r="BS3" s="1194"/>
      <c r="BT3" s="1194"/>
      <c r="BU3" s="1195"/>
      <c r="BV3" s="1147" t="s">
        <v>247</v>
      </c>
      <c r="BW3" s="1087" t="s">
        <v>225</v>
      </c>
      <c r="BX3" s="1088"/>
      <c r="BY3" s="1088"/>
      <c r="BZ3" s="1088"/>
      <c r="CA3" s="1088"/>
      <c r="CB3" s="1088"/>
      <c r="CC3" s="1088"/>
      <c r="CD3" s="1088"/>
      <c r="CE3" s="1088"/>
      <c r="CF3" s="1088"/>
      <c r="CG3" s="1088"/>
      <c r="CH3" s="1088"/>
      <c r="CI3" s="1088"/>
      <c r="CJ3" s="1089"/>
      <c r="CK3" s="1089"/>
      <c r="CL3" s="1090"/>
      <c r="CM3" s="1147" t="s">
        <v>247</v>
      </c>
      <c r="CN3" s="1091" t="s">
        <v>161</v>
      </c>
      <c r="CO3" s="1092"/>
      <c r="CP3" s="1092"/>
      <c r="CQ3" s="1092"/>
      <c r="CR3" s="1092"/>
      <c r="CS3" s="1092"/>
      <c r="CT3" s="1092"/>
      <c r="CU3" s="1092"/>
      <c r="CV3" s="1092"/>
      <c r="CW3" s="1092"/>
      <c r="CX3" s="1092"/>
      <c r="CY3" s="1092"/>
      <c r="CZ3" s="1092"/>
      <c r="DA3" s="1093"/>
      <c r="DB3" s="1093"/>
      <c r="DC3" s="1094"/>
      <c r="DD3" s="1147" t="s">
        <v>247</v>
      </c>
      <c r="DE3" s="1339"/>
      <c r="DF3" s="1340"/>
      <c r="DG3" s="1340"/>
      <c r="DH3" s="1340"/>
      <c r="DI3" s="1340"/>
      <c r="DJ3" s="1340"/>
      <c r="DK3" s="1340"/>
      <c r="DL3" s="1340"/>
      <c r="DM3" s="1340"/>
      <c r="DN3" s="1340"/>
      <c r="DO3" s="1340"/>
      <c r="DP3" s="1340"/>
      <c r="DQ3" s="1340"/>
      <c r="DR3" s="1341"/>
      <c r="DS3" s="1341"/>
      <c r="DT3" s="1342"/>
      <c r="DU3" s="1186" t="s">
        <v>85</v>
      </c>
      <c r="DV3" s="1187"/>
      <c r="DW3" s="1187"/>
      <c r="DX3" s="1187"/>
      <c r="DY3" s="1187"/>
      <c r="DZ3" s="1187"/>
      <c r="EA3" s="1187"/>
      <c r="EB3" s="1187"/>
      <c r="EC3" s="1187"/>
      <c r="ED3" s="1187"/>
      <c r="EE3" s="1187"/>
      <c r="EF3" s="1187"/>
      <c r="EG3" s="1187"/>
      <c r="EH3" s="1188"/>
      <c r="EI3" s="1291" t="s">
        <v>172</v>
      </c>
      <c r="EJ3" s="1292"/>
      <c r="EK3" s="1292"/>
      <c r="EL3" s="1292"/>
      <c r="EM3" s="1292"/>
      <c r="EN3" s="1292"/>
      <c r="EO3" s="1292"/>
      <c r="EP3" s="1292"/>
      <c r="EQ3" s="1292"/>
      <c r="ER3" s="1292"/>
      <c r="ES3" s="1292"/>
      <c r="ET3" s="1293"/>
      <c r="EU3" s="1273" t="s">
        <v>173</v>
      </c>
      <c r="EV3" s="1274"/>
      <c r="EW3" s="1274"/>
      <c r="EX3" s="1274"/>
      <c r="EY3" s="1274"/>
      <c r="EZ3" s="1274"/>
      <c r="FA3" s="1274"/>
      <c r="FB3" s="1274"/>
      <c r="FC3" s="1274"/>
      <c r="FD3" s="1274"/>
      <c r="FE3" s="1274"/>
      <c r="FF3" s="1275"/>
      <c r="FG3" s="1183" t="s">
        <v>164</v>
      </c>
      <c r="FH3" s="1184"/>
      <c r="FI3" s="1184"/>
      <c r="FJ3" s="1184"/>
      <c r="FK3" s="1184"/>
      <c r="FL3" s="1185"/>
      <c r="FM3" s="1303" t="s">
        <v>36</v>
      </c>
      <c r="FN3" s="1304"/>
      <c r="FO3" s="1305"/>
      <c r="FP3" s="1121" t="s">
        <v>42</v>
      </c>
      <c r="FQ3" s="1122"/>
      <c r="FR3" s="1122"/>
      <c r="FS3" s="1122"/>
      <c r="FT3" s="1122"/>
      <c r="FU3" s="1122"/>
      <c r="FV3" s="1123"/>
      <c r="FW3" s="1076" t="s">
        <v>48</v>
      </c>
      <c r="FX3" s="1067" t="s">
        <v>92</v>
      </c>
      <c r="FY3" s="1068"/>
      <c r="FZ3" s="1068"/>
      <c r="GA3" s="1068"/>
      <c r="GB3" s="1068"/>
      <c r="GC3" s="1068"/>
      <c r="GD3" s="1069"/>
      <c r="GE3" s="1294" t="s">
        <v>93</v>
      </c>
      <c r="GF3" s="1298" t="s">
        <v>94</v>
      </c>
      <c r="GG3" s="1298" t="s">
        <v>95</v>
      </c>
      <c r="GH3" s="1298" t="s">
        <v>96</v>
      </c>
      <c r="GI3" s="1306" t="s">
        <v>97</v>
      </c>
      <c r="GJ3" s="1302"/>
      <c r="GK3" s="1302"/>
      <c r="GU3" s="25"/>
      <c r="HJ3" s="18"/>
      <c r="HK3" s="18"/>
      <c r="HL3" s="18"/>
      <c r="HM3" s="18"/>
      <c r="HN3" s="18"/>
      <c r="HO3" s="18"/>
      <c r="HP3" s="18"/>
      <c r="HQ3" s="18"/>
    </row>
    <row r="4" spans="1:225" s="41" customFormat="1" ht="27.75" customHeight="1" thickBot="1">
      <c r="C4" s="1199" t="s">
        <v>70</v>
      </c>
      <c r="D4" s="1200"/>
      <c r="E4" s="1200"/>
      <c r="F4" s="1201"/>
      <c r="G4" s="1354">
        <v>11</v>
      </c>
      <c r="H4" s="1201"/>
      <c r="I4" s="269" t="s">
        <v>46</v>
      </c>
      <c r="J4" s="1363" t="s">
        <v>238</v>
      </c>
      <c r="K4" s="1364"/>
      <c r="L4" s="1365">
        <v>0</v>
      </c>
      <c r="M4" s="1366"/>
      <c r="N4" s="1366"/>
      <c r="O4" s="1366"/>
      <c r="P4" s="1366"/>
      <c r="Q4" s="1366"/>
      <c r="R4" s="1366"/>
      <c r="S4" s="1366"/>
      <c r="T4" s="1366"/>
      <c r="U4" s="1366"/>
      <c r="V4" s="1366"/>
      <c r="W4" s="1366"/>
      <c r="X4" s="1366"/>
      <c r="Y4" s="1367"/>
      <c r="Z4" s="1368">
        <v>0</v>
      </c>
      <c r="AA4" s="1369"/>
      <c r="AB4" s="1369"/>
      <c r="AC4" s="1369"/>
      <c r="AD4" s="1369"/>
      <c r="AE4" s="1369"/>
      <c r="AF4" s="1369"/>
      <c r="AG4" s="1369"/>
      <c r="AH4" s="1369"/>
      <c r="AI4" s="1369"/>
      <c r="AJ4" s="1369"/>
      <c r="AK4" s="1369"/>
      <c r="AL4" s="1369"/>
      <c r="AM4" s="1370"/>
      <c r="AN4" s="1148"/>
      <c r="AO4" s="1229">
        <v>0</v>
      </c>
      <c r="AP4" s="1230"/>
      <c r="AQ4" s="1230"/>
      <c r="AR4" s="1230"/>
      <c r="AS4" s="1230"/>
      <c r="AT4" s="1230"/>
      <c r="AU4" s="1230"/>
      <c r="AV4" s="1230"/>
      <c r="AW4" s="1230"/>
      <c r="AX4" s="1230"/>
      <c r="AY4" s="1230"/>
      <c r="AZ4" s="1230"/>
      <c r="BA4" s="1230"/>
      <c r="BB4" s="1230"/>
      <c r="BC4" s="1230"/>
      <c r="BD4" s="1231"/>
      <c r="BE4" s="1148"/>
      <c r="BF4" s="1232">
        <v>0</v>
      </c>
      <c r="BG4" s="1233"/>
      <c r="BH4" s="1233"/>
      <c r="BI4" s="1233"/>
      <c r="BJ4" s="1233"/>
      <c r="BK4" s="1233"/>
      <c r="BL4" s="1233"/>
      <c r="BM4" s="1233"/>
      <c r="BN4" s="1233"/>
      <c r="BO4" s="1233"/>
      <c r="BP4" s="1233"/>
      <c r="BQ4" s="1233"/>
      <c r="BR4" s="1233"/>
      <c r="BS4" s="1233"/>
      <c r="BT4" s="1233"/>
      <c r="BU4" s="1234"/>
      <c r="BV4" s="1148"/>
      <c r="BW4" s="1095">
        <v>0</v>
      </c>
      <c r="BX4" s="1096"/>
      <c r="BY4" s="1096"/>
      <c r="BZ4" s="1096"/>
      <c r="CA4" s="1096"/>
      <c r="CB4" s="1096"/>
      <c r="CC4" s="1096"/>
      <c r="CD4" s="1096"/>
      <c r="CE4" s="1096"/>
      <c r="CF4" s="1096"/>
      <c r="CG4" s="1096"/>
      <c r="CH4" s="1096"/>
      <c r="CI4" s="1096"/>
      <c r="CJ4" s="1096"/>
      <c r="CK4" s="1096"/>
      <c r="CL4" s="1097"/>
      <c r="CM4" s="1148"/>
      <c r="CN4" s="1098">
        <v>0</v>
      </c>
      <c r="CO4" s="1099"/>
      <c r="CP4" s="1099"/>
      <c r="CQ4" s="1099"/>
      <c r="CR4" s="1099"/>
      <c r="CS4" s="1099"/>
      <c r="CT4" s="1099"/>
      <c r="CU4" s="1099"/>
      <c r="CV4" s="1099"/>
      <c r="CW4" s="1099"/>
      <c r="CX4" s="1099"/>
      <c r="CY4" s="1099"/>
      <c r="CZ4" s="1099"/>
      <c r="DA4" s="1099"/>
      <c r="DB4" s="1099"/>
      <c r="DC4" s="1100"/>
      <c r="DD4" s="1148"/>
      <c r="DE4" s="1343">
        <v>0</v>
      </c>
      <c r="DF4" s="1344"/>
      <c r="DG4" s="1344"/>
      <c r="DH4" s="1344"/>
      <c r="DI4" s="1344"/>
      <c r="DJ4" s="1344"/>
      <c r="DK4" s="1344"/>
      <c r="DL4" s="1344"/>
      <c r="DM4" s="1344"/>
      <c r="DN4" s="1344"/>
      <c r="DO4" s="1344"/>
      <c r="DP4" s="1344"/>
      <c r="DQ4" s="1344"/>
      <c r="DR4" s="1344"/>
      <c r="DS4" s="1344"/>
      <c r="DT4" s="1345"/>
      <c r="DU4" s="1189"/>
      <c r="DV4" s="1190"/>
      <c r="DW4" s="1190"/>
      <c r="DX4" s="1190"/>
      <c r="DY4" s="1190"/>
      <c r="DZ4" s="1190"/>
      <c r="EA4" s="1190"/>
      <c r="EB4" s="1190"/>
      <c r="EC4" s="1190"/>
      <c r="ED4" s="1190"/>
      <c r="EE4" s="1190"/>
      <c r="EF4" s="1190"/>
      <c r="EG4" s="1190"/>
      <c r="EH4" s="1191"/>
      <c r="EI4" s="1177"/>
      <c r="EJ4" s="1178"/>
      <c r="EK4" s="1178"/>
      <c r="EL4" s="1178"/>
      <c r="EM4" s="1178"/>
      <c r="EN4" s="1178"/>
      <c r="EO4" s="1178"/>
      <c r="EP4" s="1178"/>
      <c r="EQ4" s="1178"/>
      <c r="ER4" s="1178"/>
      <c r="ES4" s="1178"/>
      <c r="ET4" s="1179"/>
      <c r="EU4" s="1276"/>
      <c r="EV4" s="1277"/>
      <c r="EW4" s="1277"/>
      <c r="EX4" s="1277"/>
      <c r="EY4" s="1277"/>
      <c r="EZ4" s="1277"/>
      <c r="FA4" s="1277"/>
      <c r="FB4" s="1277"/>
      <c r="FC4" s="1277"/>
      <c r="FD4" s="1277"/>
      <c r="FE4" s="1277"/>
      <c r="FF4" s="1278"/>
      <c r="FG4" s="1180"/>
      <c r="FH4" s="1181"/>
      <c r="FI4" s="1181"/>
      <c r="FJ4" s="1181"/>
      <c r="FK4" s="1181"/>
      <c r="FL4" s="1182"/>
      <c r="FM4" s="1251" t="s">
        <v>34</v>
      </c>
      <c r="FN4" s="1253" t="s">
        <v>35</v>
      </c>
      <c r="FO4" s="1259" t="s">
        <v>37</v>
      </c>
      <c r="FP4" s="1261" t="s">
        <v>75</v>
      </c>
      <c r="FQ4" s="1242" t="s">
        <v>40</v>
      </c>
      <c r="FR4" s="1242" t="s">
        <v>41</v>
      </c>
      <c r="FS4" s="1242" t="s">
        <v>91</v>
      </c>
      <c r="FT4" s="1245" t="s">
        <v>39</v>
      </c>
      <c r="FU4" s="270"/>
      <c r="FV4" s="1248" t="s">
        <v>43</v>
      </c>
      <c r="FW4" s="1077"/>
      <c r="FX4" s="1070"/>
      <c r="FY4" s="1071"/>
      <c r="FZ4" s="1071"/>
      <c r="GA4" s="1071"/>
      <c r="GB4" s="1071"/>
      <c r="GC4" s="1071"/>
      <c r="GD4" s="1072"/>
      <c r="GE4" s="1295"/>
      <c r="GF4" s="1299"/>
      <c r="GG4" s="1299"/>
      <c r="GH4" s="1299"/>
      <c r="GI4" s="1307"/>
      <c r="GJ4" s="1302"/>
      <c r="GK4" s="1302"/>
      <c r="HJ4" s="18"/>
      <c r="HK4" s="18"/>
      <c r="HL4" s="18"/>
      <c r="HM4" s="18"/>
      <c r="HN4" s="18"/>
      <c r="HO4" s="18"/>
      <c r="HP4" s="18"/>
      <c r="HQ4" s="18"/>
    </row>
    <row r="5" spans="1:225" ht="31.5" customHeight="1" thickBot="1">
      <c r="C5" s="1197" t="s">
        <v>28</v>
      </c>
      <c r="D5" s="1198"/>
      <c r="E5" s="1198"/>
      <c r="F5" s="1198"/>
      <c r="G5" s="1198"/>
      <c r="H5" s="1198"/>
      <c r="I5" s="1198"/>
      <c r="J5" s="1198"/>
      <c r="K5" s="1198"/>
      <c r="L5" s="1127" t="s">
        <v>151</v>
      </c>
      <c r="M5" s="1128"/>
      <c r="N5" s="1128"/>
      <c r="O5" s="1241" t="s">
        <v>74</v>
      </c>
      <c r="P5" s="1215" t="s">
        <v>55</v>
      </c>
      <c r="Q5" s="1214" t="s">
        <v>230</v>
      </c>
      <c r="R5" s="1215" t="s">
        <v>84</v>
      </c>
      <c r="S5" s="271"/>
      <c r="T5" s="272"/>
      <c r="U5" s="1235" t="s">
        <v>57</v>
      </c>
      <c r="V5" s="1211" t="s">
        <v>33</v>
      </c>
      <c r="W5" s="1211" t="s">
        <v>90</v>
      </c>
      <c r="X5" s="1211" t="s">
        <v>39</v>
      </c>
      <c r="Y5" s="273" t="s">
        <v>89</v>
      </c>
      <c r="Z5" s="1216" t="s">
        <v>151</v>
      </c>
      <c r="AA5" s="1217"/>
      <c r="AB5" s="1217"/>
      <c r="AC5" s="1218" t="s">
        <v>74</v>
      </c>
      <c r="AD5" s="1219" t="s">
        <v>55</v>
      </c>
      <c r="AE5" s="1220" t="s">
        <v>230</v>
      </c>
      <c r="AF5" s="1219" t="s">
        <v>84</v>
      </c>
      <c r="AG5" s="274"/>
      <c r="AH5" s="275"/>
      <c r="AI5" s="1350" t="s">
        <v>57</v>
      </c>
      <c r="AJ5" s="1151" t="s">
        <v>33</v>
      </c>
      <c r="AK5" s="1151" t="s">
        <v>90</v>
      </c>
      <c r="AL5" s="1151" t="s">
        <v>39</v>
      </c>
      <c r="AM5" s="276" t="s">
        <v>89</v>
      </c>
      <c r="AN5" s="1148"/>
      <c r="AO5" s="1221" t="s">
        <v>151</v>
      </c>
      <c r="AP5" s="1222"/>
      <c r="AQ5" s="1222"/>
      <c r="AR5" s="1171" t="s">
        <v>74</v>
      </c>
      <c r="AS5" s="1172" t="s">
        <v>231</v>
      </c>
      <c r="AT5" s="1173"/>
      <c r="AU5" s="1174"/>
      <c r="AV5" s="1175" t="s">
        <v>230</v>
      </c>
      <c r="AW5" s="1172" t="s">
        <v>84</v>
      </c>
      <c r="AX5" s="1173"/>
      <c r="AY5" s="1174"/>
      <c r="AZ5" s="1351" t="s">
        <v>57</v>
      </c>
      <c r="BA5" s="1154" t="s">
        <v>33</v>
      </c>
      <c r="BB5" s="1154" t="s">
        <v>90</v>
      </c>
      <c r="BC5" s="1154" t="s">
        <v>39</v>
      </c>
      <c r="BD5" s="277" t="s">
        <v>89</v>
      </c>
      <c r="BE5" s="1148"/>
      <c r="BF5" s="1314" t="s">
        <v>151</v>
      </c>
      <c r="BG5" s="1315"/>
      <c r="BH5" s="1315"/>
      <c r="BI5" s="1316" t="s">
        <v>74</v>
      </c>
      <c r="BJ5" s="1317" t="s">
        <v>231</v>
      </c>
      <c r="BK5" s="1318"/>
      <c r="BL5" s="1319"/>
      <c r="BM5" s="1320" t="s">
        <v>230</v>
      </c>
      <c r="BN5" s="1317" t="s">
        <v>84</v>
      </c>
      <c r="BO5" s="1318"/>
      <c r="BP5" s="1319"/>
      <c r="BQ5" s="1240" t="s">
        <v>57</v>
      </c>
      <c r="BR5" s="1157" t="s">
        <v>33</v>
      </c>
      <c r="BS5" s="1157" t="s">
        <v>90</v>
      </c>
      <c r="BT5" s="1157" t="s">
        <v>39</v>
      </c>
      <c r="BU5" s="278" t="s">
        <v>89</v>
      </c>
      <c r="BV5" s="1148"/>
      <c r="BW5" s="1322" t="s">
        <v>151</v>
      </c>
      <c r="BX5" s="1323"/>
      <c r="BY5" s="1323"/>
      <c r="BZ5" s="1324" t="s">
        <v>74</v>
      </c>
      <c r="CA5" s="1134" t="s">
        <v>231</v>
      </c>
      <c r="CB5" s="1135"/>
      <c r="CC5" s="1136"/>
      <c r="CD5" s="1143" t="s">
        <v>230</v>
      </c>
      <c r="CE5" s="1134" t="s">
        <v>84</v>
      </c>
      <c r="CF5" s="1135"/>
      <c r="CG5" s="1136"/>
      <c r="CH5" s="1101" t="s">
        <v>57</v>
      </c>
      <c r="CI5" s="1102" t="s">
        <v>33</v>
      </c>
      <c r="CJ5" s="1102" t="s">
        <v>90</v>
      </c>
      <c r="CK5" s="1102" t="s">
        <v>39</v>
      </c>
      <c r="CL5" s="279" t="s">
        <v>89</v>
      </c>
      <c r="CM5" s="1148"/>
      <c r="CN5" s="1137" t="s">
        <v>151</v>
      </c>
      <c r="CO5" s="1138"/>
      <c r="CP5" s="1138"/>
      <c r="CQ5" s="1139" t="s">
        <v>74</v>
      </c>
      <c r="CR5" s="1140" t="s">
        <v>231</v>
      </c>
      <c r="CS5" s="1141"/>
      <c r="CT5" s="1142"/>
      <c r="CU5" s="1325" t="s">
        <v>230</v>
      </c>
      <c r="CV5" s="1140" t="s">
        <v>84</v>
      </c>
      <c r="CW5" s="1141"/>
      <c r="CX5" s="1142"/>
      <c r="CY5" s="1160" t="s">
        <v>57</v>
      </c>
      <c r="CZ5" s="1161" t="s">
        <v>33</v>
      </c>
      <c r="DA5" s="1161" t="s">
        <v>90</v>
      </c>
      <c r="DB5" s="1161" t="s">
        <v>39</v>
      </c>
      <c r="DC5" s="280" t="s">
        <v>89</v>
      </c>
      <c r="DD5" s="1148"/>
      <c r="DE5" s="1327" t="s">
        <v>151</v>
      </c>
      <c r="DF5" s="1328"/>
      <c r="DG5" s="1328"/>
      <c r="DH5" s="1329" t="s">
        <v>74</v>
      </c>
      <c r="DI5" s="1166" t="s">
        <v>231</v>
      </c>
      <c r="DJ5" s="1167"/>
      <c r="DK5" s="1168"/>
      <c r="DL5" s="1145" t="s">
        <v>230</v>
      </c>
      <c r="DM5" s="1166" t="s">
        <v>84</v>
      </c>
      <c r="DN5" s="1167"/>
      <c r="DO5" s="1168"/>
      <c r="DP5" s="1223" t="s">
        <v>57</v>
      </c>
      <c r="DQ5" s="1334" t="s">
        <v>33</v>
      </c>
      <c r="DR5" s="1334" t="s">
        <v>90</v>
      </c>
      <c r="DS5" s="1334" t="s">
        <v>39</v>
      </c>
      <c r="DT5" s="281" t="s">
        <v>89</v>
      </c>
      <c r="DU5" s="1113" t="s">
        <v>151</v>
      </c>
      <c r="DV5" s="1114"/>
      <c r="DW5" s="1114"/>
      <c r="DX5" s="1115" t="s">
        <v>74</v>
      </c>
      <c r="DY5" s="1116" t="s">
        <v>231</v>
      </c>
      <c r="DZ5" s="1117"/>
      <c r="EA5" s="1118"/>
      <c r="EB5" s="1119" t="s">
        <v>230</v>
      </c>
      <c r="EC5" s="1116" t="s">
        <v>84</v>
      </c>
      <c r="ED5" s="1117"/>
      <c r="EE5" s="1118"/>
      <c r="EF5" s="1150" t="s">
        <v>57</v>
      </c>
      <c r="EG5" s="1124" t="s">
        <v>33</v>
      </c>
      <c r="EH5" s="282" t="s">
        <v>30</v>
      </c>
      <c r="EI5" s="1129" t="s">
        <v>151</v>
      </c>
      <c r="EJ5" s="1130"/>
      <c r="EK5" s="1130"/>
      <c r="EL5" s="1196" t="s">
        <v>74</v>
      </c>
      <c r="EM5" s="1330" t="s">
        <v>55</v>
      </c>
      <c r="EN5" s="1331" t="s">
        <v>230</v>
      </c>
      <c r="EO5" s="1330" t="s">
        <v>84</v>
      </c>
      <c r="EP5" s="283"/>
      <c r="EQ5" s="284"/>
      <c r="ER5" s="1264" t="s">
        <v>57</v>
      </c>
      <c r="ES5" s="1268" t="s">
        <v>33</v>
      </c>
      <c r="ET5" s="285" t="s">
        <v>30</v>
      </c>
      <c r="EU5" s="1332" t="s">
        <v>151</v>
      </c>
      <c r="EV5" s="1333"/>
      <c r="EW5" s="1333"/>
      <c r="EX5" s="1131" t="s">
        <v>74</v>
      </c>
      <c r="EY5" s="1132" t="s">
        <v>55</v>
      </c>
      <c r="EZ5" s="1133" t="s">
        <v>230</v>
      </c>
      <c r="FA5" s="1132" t="s">
        <v>84</v>
      </c>
      <c r="FB5" s="286"/>
      <c r="FC5" s="287"/>
      <c r="FD5" s="1279" t="s">
        <v>57</v>
      </c>
      <c r="FE5" s="1280" t="s">
        <v>33</v>
      </c>
      <c r="FF5" s="288" t="s">
        <v>30</v>
      </c>
      <c r="FG5" s="1112" t="s">
        <v>165</v>
      </c>
      <c r="FH5" s="1204" t="s">
        <v>165</v>
      </c>
      <c r="FI5" s="1204" t="s">
        <v>166</v>
      </c>
      <c r="FJ5" s="1107" t="s">
        <v>29</v>
      </c>
      <c r="FK5" s="1108" t="s">
        <v>33</v>
      </c>
      <c r="FL5" s="289" t="s">
        <v>30</v>
      </c>
      <c r="FM5" s="1251"/>
      <c r="FN5" s="1253"/>
      <c r="FO5" s="1259"/>
      <c r="FP5" s="1262"/>
      <c r="FQ5" s="1243"/>
      <c r="FR5" s="1243"/>
      <c r="FS5" s="1243"/>
      <c r="FT5" s="1246"/>
      <c r="FU5" s="290"/>
      <c r="FV5" s="1249"/>
      <c r="FW5" s="1078"/>
      <c r="FX5" s="1309" t="str">
        <f>L3</f>
        <v>HINDI Comp.</v>
      </c>
      <c r="FY5" s="1285" t="str">
        <f>Z3</f>
        <v>ENGLISH Comp.</v>
      </c>
      <c r="FZ5" s="1285" t="str">
        <f>AO3</f>
        <v>PHYSICS</v>
      </c>
      <c r="GA5" s="1285" t="str">
        <f>BF3</f>
        <v>CHEMISTRY</v>
      </c>
      <c r="GB5" s="1285" t="str">
        <f>BW3</f>
        <v>BIOLOGY</v>
      </c>
      <c r="GC5" s="1288" t="str">
        <f>CN3</f>
        <v>History</v>
      </c>
      <c r="GD5" s="1073">
        <f>DE3</f>
        <v>0</v>
      </c>
      <c r="GE5" s="1296"/>
      <c r="GF5" s="1299"/>
      <c r="GG5" s="1299"/>
      <c r="GH5" s="1299"/>
      <c r="GI5" s="1307"/>
      <c r="GJ5" s="1302"/>
      <c r="GK5" s="1302"/>
    </row>
    <row r="6" spans="1:225" ht="54.75" customHeight="1">
      <c r="C6" s="1346" t="s">
        <v>31</v>
      </c>
      <c r="D6" s="1205" t="s">
        <v>26</v>
      </c>
      <c r="E6" s="1205" t="s">
        <v>20</v>
      </c>
      <c r="F6" s="1205" t="s">
        <v>187</v>
      </c>
      <c r="G6" s="1348" t="s">
        <v>21</v>
      </c>
      <c r="H6" s="1205" t="s">
        <v>22</v>
      </c>
      <c r="I6" s="1205" t="s">
        <v>23</v>
      </c>
      <c r="J6" s="1205" t="s">
        <v>24</v>
      </c>
      <c r="K6" s="1207" t="s">
        <v>25</v>
      </c>
      <c r="L6" s="291" t="s">
        <v>72</v>
      </c>
      <c r="M6" s="292" t="s">
        <v>73</v>
      </c>
      <c r="N6" s="293" t="s">
        <v>229</v>
      </c>
      <c r="O6" s="1241"/>
      <c r="P6" s="1215"/>
      <c r="Q6" s="1214"/>
      <c r="R6" s="1215"/>
      <c r="S6" s="294"/>
      <c r="T6" s="295"/>
      <c r="U6" s="1235"/>
      <c r="V6" s="1212"/>
      <c r="W6" s="1212"/>
      <c r="X6" s="1212"/>
      <c r="Y6" s="1209" t="s">
        <v>118</v>
      </c>
      <c r="Z6" s="296" t="s">
        <v>72</v>
      </c>
      <c r="AA6" s="297" t="s">
        <v>73</v>
      </c>
      <c r="AB6" s="298" t="s">
        <v>229</v>
      </c>
      <c r="AC6" s="1218"/>
      <c r="AD6" s="1219"/>
      <c r="AE6" s="1220"/>
      <c r="AF6" s="1219"/>
      <c r="AG6" s="299"/>
      <c r="AH6" s="300"/>
      <c r="AI6" s="1350"/>
      <c r="AJ6" s="1152"/>
      <c r="AK6" s="1152"/>
      <c r="AL6" s="1152"/>
      <c r="AM6" s="1202" t="s">
        <v>118</v>
      </c>
      <c r="AN6" s="1148"/>
      <c r="AO6" s="301" t="s">
        <v>72</v>
      </c>
      <c r="AP6" s="302" t="s">
        <v>73</v>
      </c>
      <c r="AQ6" s="303" t="s">
        <v>229</v>
      </c>
      <c r="AR6" s="1171"/>
      <c r="AS6" s="304" t="s">
        <v>232</v>
      </c>
      <c r="AT6" s="304" t="s">
        <v>86</v>
      </c>
      <c r="AU6" s="305" t="s">
        <v>108</v>
      </c>
      <c r="AV6" s="1176"/>
      <c r="AW6" s="304" t="s">
        <v>232</v>
      </c>
      <c r="AX6" s="304" t="s">
        <v>86</v>
      </c>
      <c r="AY6" s="305" t="s">
        <v>109</v>
      </c>
      <c r="AZ6" s="1351"/>
      <c r="BA6" s="1155"/>
      <c r="BB6" s="1155"/>
      <c r="BC6" s="1155"/>
      <c r="BD6" s="1236" t="s">
        <v>118</v>
      </c>
      <c r="BE6" s="1148"/>
      <c r="BF6" s="306" t="s">
        <v>72</v>
      </c>
      <c r="BG6" s="307" t="s">
        <v>73</v>
      </c>
      <c r="BH6" s="308" t="s">
        <v>229</v>
      </c>
      <c r="BI6" s="1316"/>
      <c r="BJ6" s="309" t="s">
        <v>232</v>
      </c>
      <c r="BK6" s="309" t="s">
        <v>86</v>
      </c>
      <c r="BL6" s="310" t="s">
        <v>108</v>
      </c>
      <c r="BM6" s="1321"/>
      <c r="BN6" s="309" t="s">
        <v>232</v>
      </c>
      <c r="BO6" s="309" t="s">
        <v>86</v>
      </c>
      <c r="BP6" s="310" t="s">
        <v>109</v>
      </c>
      <c r="BQ6" s="1240"/>
      <c r="BR6" s="1158"/>
      <c r="BS6" s="1158"/>
      <c r="BT6" s="1158"/>
      <c r="BU6" s="1238" t="s">
        <v>118</v>
      </c>
      <c r="BV6" s="1148"/>
      <c r="BW6" s="311" t="s">
        <v>72</v>
      </c>
      <c r="BX6" s="312" t="s">
        <v>73</v>
      </c>
      <c r="BY6" s="313" t="s">
        <v>229</v>
      </c>
      <c r="BZ6" s="1324"/>
      <c r="CA6" s="314" t="s">
        <v>232</v>
      </c>
      <c r="CB6" s="314" t="s">
        <v>86</v>
      </c>
      <c r="CC6" s="315" t="s">
        <v>108</v>
      </c>
      <c r="CD6" s="1144"/>
      <c r="CE6" s="314" t="s">
        <v>232</v>
      </c>
      <c r="CF6" s="314" t="s">
        <v>86</v>
      </c>
      <c r="CG6" s="315" t="s">
        <v>109</v>
      </c>
      <c r="CH6" s="1101"/>
      <c r="CI6" s="1103"/>
      <c r="CJ6" s="1103"/>
      <c r="CK6" s="1103"/>
      <c r="CL6" s="1265" t="s">
        <v>118</v>
      </c>
      <c r="CM6" s="1148"/>
      <c r="CN6" s="316" t="s">
        <v>72</v>
      </c>
      <c r="CO6" s="317" t="s">
        <v>73</v>
      </c>
      <c r="CP6" s="318" t="s">
        <v>229</v>
      </c>
      <c r="CQ6" s="1139"/>
      <c r="CR6" s="319" t="s">
        <v>232</v>
      </c>
      <c r="CS6" s="319" t="s">
        <v>86</v>
      </c>
      <c r="CT6" s="320" t="s">
        <v>108</v>
      </c>
      <c r="CU6" s="1326"/>
      <c r="CV6" s="319" t="s">
        <v>232</v>
      </c>
      <c r="CW6" s="319" t="s">
        <v>86</v>
      </c>
      <c r="CX6" s="320" t="s">
        <v>109</v>
      </c>
      <c r="CY6" s="1160"/>
      <c r="CZ6" s="1162"/>
      <c r="DA6" s="1162"/>
      <c r="DB6" s="1162"/>
      <c r="DC6" s="1105" t="s">
        <v>118</v>
      </c>
      <c r="DD6" s="1148"/>
      <c r="DE6" s="321" t="s">
        <v>72</v>
      </c>
      <c r="DF6" s="322" t="s">
        <v>73</v>
      </c>
      <c r="DG6" s="323" t="s">
        <v>229</v>
      </c>
      <c r="DH6" s="1329"/>
      <c r="DI6" s="324" t="s">
        <v>232</v>
      </c>
      <c r="DJ6" s="324" t="s">
        <v>86</v>
      </c>
      <c r="DK6" s="325" t="s">
        <v>108</v>
      </c>
      <c r="DL6" s="1146"/>
      <c r="DM6" s="324" t="s">
        <v>232</v>
      </c>
      <c r="DN6" s="324" t="s">
        <v>86</v>
      </c>
      <c r="DO6" s="325" t="s">
        <v>109</v>
      </c>
      <c r="DP6" s="1223"/>
      <c r="DQ6" s="1335"/>
      <c r="DR6" s="1335"/>
      <c r="DS6" s="1335"/>
      <c r="DT6" s="1164" t="s">
        <v>118</v>
      </c>
      <c r="DU6" s="326" t="s">
        <v>72</v>
      </c>
      <c r="DV6" s="327" t="s">
        <v>73</v>
      </c>
      <c r="DW6" s="328" t="s">
        <v>229</v>
      </c>
      <c r="DX6" s="1115"/>
      <c r="DY6" s="329" t="s">
        <v>232</v>
      </c>
      <c r="DZ6" s="329" t="s">
        <v>86</v>
      </c>
      <c r="EA6" s="330" t="s">
        <v>108</v>
      </c>
      <c r="EB6" s="1120"/>
      <c r="EC6" s="329" t="s">
        <v>232</v>
      </c>
      <c r="ED6" s="329" t="s">
        <v>86</v>
      </c>
      <c r="EE6" s="330" t="s">
        <v>109</v>
      </c>
      <c r="EF6" s="1150"/>
      <c r="EG6" s="1125"/>
      <c r="EH6" s="1312" t="s">
        <v>233</v>
      </c>
      <c r="EI6" s="331" t="s">
        <v>72</v>
      </c>
      <c r="EJ6" s="332" t="s">
        <v>73</v>
      </c>
      <c r="EK6" s="333" t="s">
        <v>229</v>
      </c>
      <c r="EL6" s="1196"/>
      <c r="EM6" s="1330"/>
      <c r="EN6" s="1331"/>
      <c r="EO6" s="1330"/>
      <c r="EP6" s="334"/>
      <c r="EQ6" s="335"/>
      <c r="ER6" s="1264"/>
      <c r="ES6" s="1269"/>
      <c r="ET6" s="1271" t="s">
        <v>233</v>
      </c>
      <c r="EU6" s="336" t="s">
        <v>72</v>
      </c>
      <c r="EV6" s="337" t="s">
        <v>73</v>
      </c>
      <c r="EW6" s="338" t="s">
        <v>229</v>
      </c>
      <c r="EX6" s="1131"/>
      <c r="EY6" s="1132"/>
      <c r="EZ6" s="1133"/>
      <c r="FA6" s="1132"/>
      <c r="FB6" s="339"/>
      <c r="FC6" s="340"/>
      <c r="FD6" s="1279"/>
      <c r="FE6" s="1281"/>
      <c r="FF6" s="1283" t="s">
        <v>233</v>
      </c>
      <c r="FG6" s="1112"/>
      <c r="FH6" s="1204"/>
      <c r="FI6" s="1204"/>
      <c r="FJ6" s="1107"/>
      <c r="FK6" s="1108"/>
      <c r="FL6" s="1110" t="s">
        <v>233</v>
      </c>
      <c r="FM6" s="1251"/>
      <c r="FN6" s="1253"/>
      <c r="FO6" s="1259"/>
      <c r="FP6" s="1262"/>
      <c r="FQ6" s="1243"/>
      <c r="FR6" s="1243"/>
      <c r="FS6" s="1243"/>
      <c r="FT6" s="1246"/>
      <c r="FU6" s="290"/>
      <c r="FV6" s="1249"/>
      <c r="FW6" s="1078"/>
      <c r="FX6" s="1310"/>
      <c r="FY6" s="1286"/>
      <c r="FZ6" s="1286"/>
      <c r="GA6" s="1286"/>
      <c r="GB6" s="1286"/>
      <c r="GC6" s="1289"/>
      <c r="GD6" s="1074"/>
      <c r="GE6" s="1296"/>
      <c r="GF6" s="1299"/>
      <c r="GG6" s="1299"/>
      <c r="GH6" s="1299"/>
      <c r="GI6" s="1307"/>
      <c r="GJ6" s="1302"/>
      <c r="GK6" s="1302"/>
    </row>
    <row r="7" spans="1:225" ht="30" customHeight="1" thickBot="1">
      <c r="C7" s="1347"/>
      <c r="D7" s="1206"/>
      <c r="E7" s="1206"/>
      <c r="F7" s="1206"/>
      <c r="G7" s="1349"/>
      <c r="H7" s="1206"/>
      <c r="I7" s="1206"/>
      <c r="J7" s="1206"/>
      <c r="K7" s="1208"/>
      <c r="L7" s="341">
        <v>10</v>
      </c>
      <c r="M7" s="342">
        <v>10</v>
      </c>
      <c r="N7" s="343">
        <v>10</v>
      </c>
      <c r="O7" s="344">
        <f>SUM(L7:N7)</f>
        <v>30</v>
      </c>
      <c r="P7" s="345">
        <v>70</v>
      </c>
      <c r="Q7" s="346">
        <f>SUM(O7,P7)</f>
        <v>100</v>
      </c>
      <c r="R7" s="347">
        <v>100</v>
      </c>
      <c r="S7" s="348"/>
      <c r="T7" s="349"/>
      <c r="U7" s="350">
        <f>SUM(Q7,R7)</f>
        <v>200</v>
      </c>
      <c r="V7" s="1213"/>
      <c r="W7" s="1213"/>
      <c r="X7" s="1213"/>
      <c r="Y7" s="1210"/>
      <c r="Z7" s="351">
        <v>10</v>
      </c>
      <c r="AA7" s="352">
        <v>10</v>
      </c>
      <c r="AB7" s="353">
        <v>10</v>
      </c>
      <c r="AC7" s="354">
        <f>SUM(Z7:AB7)</f>
        <v>30</v>
      </c>
      <c r="AD7" s="355">
        <v>70</v>
      </c>
      <c r="AE7" s="356">
        <f>SUM(AC7,AD7)</f>
        <v>100</v>
      </c>
      <c r="AF7" s="357">
        <v>100</v>
      </c>
      <c r="AG7" s="358"/>
      <c r="AH7" s="359"/>
      <c r="AI7" s="360">
        <f>SUM(AE7,AF7)</f>
        <v>200</v>
      </c>
      <c r="AJ7" s="1153"/>
      <c r="AK7" s="1153"/>
      <c r="AL7" s="1153"/>
      <c r="AM7" s="1203"/>
      <c r="AN7" s="1149"/>
      <c r="AO7" s="361">
        <v>10</v>
      </c>
      <c r="AP7" s="362">
        <v>10</v>
      </c>
      <c r="AQ7" s="363">
        <v>10</v>
      </c>
      <c r="AR7" s="364">
        <f>SUM(AO7:AQ7)</f>
        <v>30</v>
      </c>
      <c r="AS7" s="365">
        <v>40</v>
      </c>
      <c r="AT7" s="365">
        <v>30</v>
      </c>
      <c r="AU7" s="366">
        <f>SUM(AS7:AT7)</f>
        <v>70</v>
      </c>
      <c r="AV7" s="367">
        <f>SUM(AU7,AR7)</f>
        <v>100</v>
      </c>
      <c r="AW7" s="368">
        <v>100</v>
      </c>
      <c r="AX7" s="369">
        <v>0</v>
      </c>
      <c r="AY7" s="366">
        <f>SUM(AW7:AX7)</f>
        <v>100</v>
      </c>
      <c r="AZ7" s="370">
        <f>SUM(AV7,AY7)</f>
        <v>200</v>
      </c>
      <c r="BA7" s="1156"/>
      <c r="BB7" s="1156"/>
      <c r="BC7" s="1156"/>
      <c r="BD7" s="1237"/>
      <c r="BE7" s="1149"/>
      <c r="BF7" s="371">
        <v>10</v>
      </c>
      <c r="BG7" s="372">
        <v>10</v>
      </c>
      <c r="BH7" s="373">
        <v>10</v>
      </c>
      <c r="BI7" s="374">
        <f>SUM(BF7:BH7)</f>
        <v>30</v>
      </c>
      <c r="BJ7" s="375">
        <v>70</v>
      </c>
      <c r="BK7" s="375">
        <v>0</v>
      </c>
      <c r="BL7" s="376">
        <f>SUM(BJ7:BK7)</f>
        <v>70</v>
      </c>
      <c r="BM7" s="377">
        <f>SUM(BL7,BI7)</f>
        <v>100</v>
      </c>
      <c r="BN7" s="378">
        <v>100</v>
      </c>
      <c r="BO7" s="379">
        <v>0</v>
      </c>
      <c r="BP7" s="376">
        <f>SUM(BN7:BO7)</f>
        <v>100</v>
      </c>
      <c r="BQ7" s="380">
        <f>SUM(BM7,BP7)</f>
        <v>200</v>
      </c>
      <c r="BR7" s="1159"/>
      <c r="BS7" s="1159"/>
      <c r="BT7" s="1159"/>
      <c r="BU7" s="1239"/>
      <c r="BV7" s="1149"/>
      <c r="BW7" s="381">
        <v>10</v>
      </c>
      <c r="BX7" s="382">
        <v>10</v>
      </c>
      <c r="BY7" s="383">
        <v>10</v>
      </c>
      <c r="BZ7" s="384">
        <f>SUM(BW7:BY7)</f>
        <v>30</v>
      </c>
      <c r="CA7" s="385">
        <v>70</v>
      </c>
      <c r="CB7" s="385">
        <v>0</v>
      </c>
      <c r="CC7" s="386">
        <f>SUM(CA7:CB7)</f>
        <v>70</v>
      </c>
      <c r="CD7" s="387">
        <f>SUM(CC7,BZ7)</f>
        <v>100</v>
      </c>
      <c r="CE7" s="388">
        <v>100</v>
      </c>
      <c r="CF7" s="389">
        <v>0</v>
      </c>
      <c r="CG7" s="386">
        <f>SUM(CE7:CF7)</f>
        <v>100</v>
      </c>
      <c r="CH7" s="390">
        <f>SUM(CD7,CG7)</f>
        <v>200</v>
      </c>
      <c r="CI7" s="1104"/>
      <c r="CJ7" s="1104"/>
      <c r="CK7" s="1104"/>
      <c r="CL7" s="1266"/>
      <c r="CM7" s="1149"/>
      <c r="CN7" s="391">
        <v>10</v>
      </c>
      <c r="CO7" s="392">
        <v>10</v>
      </c>
      <c r="CP7" s="393">
        <v>10</v>
      </c>
      <c r="CQ7" s="394">
        <f>SUM(CN7:CP7)</f>
        <v>30</v>
      </c>
      <c r="CR7" s="395">
        <v>70</v>
      </c>
      <c r="CS7" s="395">
        <v>0</v>
      </c>
      <c r="CT7" s="396">
        <f>SUM(CR7:CS7)</f>
        <v>70</v>
      </c>
      <c r="CU7" s="397">
        <f>SUM(CT7,CQ7)</f>
        <v>100</v>
      </c>
      <c r="CV7" s="398">
        <v>100</v>
      </c>
      <c r="CW7" s="399">
        <v>0</v>
      </c>
      <c r="CX7" s="396">
        <f>SUM(CV7:CW7)</f>
        <v>100</v>
      </c>
      <c r="CY7" s="400">
        <f>SUM(CU7,CX7)</f>
        <v>200</v>
      </c>
      <c r="CZ7" s="1163"/>
      <c r="DA7" s="1163"/>
      <c r="DB7" s="1163"/>
      <c r="DC7" s="1106"/>
      <c r="DD7" s="1149"/>
      <c r="DE7" s="401">
        <v>10</v>
      </c>
      <c r="DF7" s="402">
        <v>10</v>
      </c>
      <c r="DG7" s="403">
        <v>10</v>
      </c>
      <c r="DH7" s="404">
        <f>SUM(DE7:DG7)</f>
        <v>30</v>
      </c>
      <c r="DI7" s="405">
        <v>70</v>
      </c>
      <c r="DJ7" s="405">
        <v>0</v>
      </c>
      <c r="DK7" s="406">
        <f>SUM(DI7:DJ7)</f>
        <v>70</v>
      </c>
      <c r="DL7" s="407">
        <f>SUM(DK7,DH7)</f>
        <v>100</v>
      </c>
      <c r="DM7" s="408">
        <v>100</v>
      </c>
      <c r="DN7" s="409">
        <v>0</v>
      </c>
      <c r="DO7" s="406">
        <f>SUM(DM7:DN7)</f>
        <v>100</v>
      </c>
      <c r="DP7" s="410">
        <f>SUM(DL7,DO7)</f>
        <v>200</v>
      </c>
      <c r="DQ7" s="1336"/>
      <c r="DR7" s="1336"/>
      <c r="DS7" s="1336"/>
      <c r="DT7" s="1165"/>
      <c r="DU7" s="411">
        <v>10</v>
      </c>
      <c r="DV7" s="412">
        <v>10</v>
      </c>
      <c r="DW7" s="413">
        <v>10</v>
      </c>
      <c r="DX7" s="414">
        <f>SUM(DU7:DW7)</f>
        <v>30</v>
      </c>
      <c r="DY7" s="415">
        <v>70</v>
      </c>
      <c r="DZ7" s="415">
        <v>0</v>
      </c>
      <c r="EA7" s="416">
        <f>SUM(DY7:DZ7)</f>
        <v>70</v>
      </c>
      <c r="EB7" s="417">
        <f>SUM(EA7,DX7)</f>
        <v>100</v>
      </c>
      <c r="EC7" s="418">
        <v>100</v>
      </c>
      <c r="ED7" s="419">
        <v>0</v>
      </c>
      <c r="EE7" s="416">
        <f>SUM(EC7:ED7)</f>
        <v>100</v>
      </c>
      <c r="EF7" s="420">
        <f>SUM(EB7,EE7)</f>
        <v>200</v>
      </c>
      <c r="EG7" s="1126"/>
      <c r="EH7" s="1313"/>
      <c r="EI7" s="421">
        <v>10</v>
      </c>
      <c r="EJ7" s="422">
        <v>10</v>
      </c>
      <c r="EK7" s="423">
        <v>10</v>
      </c>
      <c r="EL7" s="424">
        <f>SUM(EI7:EK7)</f>
        <v>30</v>
      </c>
      <c r="EM7" s="425">
        <v>70</v>
      </c>
      <c r="EN7" s="426">
        <f>SUM(EL7,EM7)</f>
        <v>100</v>
      </c>
      <c r="EO7" s="427">
        <v>100</v>
      </c>
      <c r="EP7" s="428"/>
      <c r="EQ7" s="429"/>
      <c r="ER7" s="430">
        <f>SUM(EN7,EO7)</f>
        <v>200</v>
      </c>
      <c r="ES7" s="1270"/>
      <c r="ET7" s="1272"/>
      <c r="EU7" s="431">
        <v>10</v>
      </c>
      <c r="EV7" s="432">
        <v>10</v>
      </c>
      <c r="EW7" s="433">
        <v>10</v>
      </c>
      <c r="EX7" s="434">
        <f>SUM(EU7:EW7)</f>
        <v>30</v>
      </c>
      <c r="EY7" s="435">
        <v>70</v>
      </c>
      <c r="EZ7" s="436">
        <f>SUM(EX7,EY7)</f>
        <v>100</v>
      </c>
      <c r="FA7" s="437">
        <v>100</v>
      </c>
      <c r="FB7" s="438"/>
      <c r="FC7" s="439"/>
      <c r="FD7" s="440">
        <f>SUM(EZ7,FA7)</f>
        <v>200</v>
      </c>
      <c r="FE7" s="1282"/>
      <c r="FF7" s="1284"/>
      <c r="FG7" s="441">
        <v>30</v>
      </c>
      <c r="FH7" s="442">
        <v>30</v>
      </c>
      <c r="FI7" s="442">
        <v>40</v>
      </c>
      <c r="FJ7" s="443">
        <f t="shared" ref="FJ7:FJ12" si="0">SUM(FG7:FI7)</f>
        <v>100</v>
      </c>
      <c r="FK7" s="1109"/>
      <c r="FL7" s="1111"/>
      <c r="FM7" s="1252"/>
      <c r="FN7" s="1254"/>
      <c r="FO7" s="1260"/>
      <c r="FP7" s="1263"/>
      <c r="FQ7" s="1244"/>
      <c r="FR7" s="1244"/>
      <c r="FS7" s="1244"/>
      <c r="FT7" s="1247"/>
      <c r="FU7" s="444"/>
      <c r="FV7" s="1250"/>
      <c r="FW7" s="1079"/>
      <c r="FX7" s="1311"/>
      <c r="FY7" s="1287"/>
      <c r="FZ7" s="1287"/>
      <c r="GA7" s="1287"/>
      <c r="GB7" s="1287"/>
      <c r="GC7" s="1290"/>
      <c r="GD7" s="1075"/>
      <c r="GE7" s="1297"/>
      <c r="GF7" s="1300"/>
      <c r="GG7" s="1300"/>
      <c r="GH7" s="1300"/>
      <c r="GI7" s="1308"/>
      <c r="GJ7" s="1302"/>
      <c r="GK7" s="1302"/>
      <c r="GL7" s="1267" t="str">
        <f>DU3</f>
        <v>Foundation Of Information Tech.</v>
      </c>
      <c r="GM7" s="1267"/>
      <c r="GN7" s="1267"/>
      <c r="GO7" s="1267"/>
      <c r="GP7" s="1267" t="str">
        <f>EI3</f>
        <v>G.I.A.I.-II</v>
      </c>
      <c r="GQ7" s="1267"/>
      <c r="GR7" s="1267"/>
      <c r="GS7" s="1267"/>
      <c r="GT7" s="1267" t="str">
        <f>EU3</f>
        <v>SOC.SER.PLAN</v>
      </c>
      <c r="GU7" s="1267"/>
      <c r="GV7" s="1267"/>
      <c r="GW7" s="1267"/>
      <c r="GX7" s="1267" t="str">
        <f>FG3</f>
        <v>Jeewan Kaushal</v>
      </c>
      <c r="GY7" s="1267"/>
      <c r="GZ7" s="1267"/>
      <c r="HA7" s="1267"/>
    </row>
    <row r="8" spans="1:225" ht="18" hidden="1">
      <c r="C8" s="445">
        <v>0</v>
      </c>
      <c r="D8" s="446">
        <v>0</v>
      </c>
      <c r="E8" s="446">
        <v>0</v>
      </c>
      <c r="F8" s="446">
        <v>0</v>
      </c>
      <c r="G8" s="447"/>
      <c r="H8" s="446">
        <v>0</v>
      </c>
      <c r="I8" s="446">
        <v>0</v>
      </c>
      <c r="J8" s="446">
        <v>0</v>
      </c>
      <c r="K8" s="448">
        <v>0</v>
      </c>
      <c r="L8" s="449"/>
      <c r="M8" s="450"/>
      <c r="N8" s="451">
        <f t="shared" ref="N8" si="1">SUM(L8:M8)</f>
        <v>0</v>
      </c>
      <c r="O8" s="452">
        <v>0</v>
      </c>
      <c r="P8" s="453">
        <f>IF($P$7="NA",O8,IF($P$7&lt;=100,ROUNDUP(O8*$P$7/$O$7,0)))</f>
        <v>0</v>
      </c>
      <c r="Q8" s="454">
        <f>SUM(N8,O8)</f>
        <v>0</v>
      </c>
      <c r="R8" s="455" t="e">
        <f>SUM(#REF!,P8)</f>
        <v>#REF!</v>
      </c>
      <c r="S8" s="456">
        <v>0</v>
      </c>
      <c r="T8" s="457">
        <v>0</v>
      </c>
      <c r="U8" s="458" t="e">
        <f>IF($S$7="NA",#REF!+P8+T8,#REF!+P8+S8)</f>
        <v>#REF!</v>
      </c>
      <c r="V8" s="459" t="e">
        <f>IF(OR(U8="",$U$7=""),"",ROUNDUP(U8/$U$7*100,0))</f>
        <v>#REF!</v>
      </c>
      <c r="W8" s="459" t="e">
        <f>IF(AND(OR(L8="ab",L8="ml"),OR(M8="ab",M8="ml"),OR(#REF!="ab",#REF!="ml")),"AB",IF(AND(OR(L8="ab",L8="ml"),OR(M8="ab",M8="ml"),OR(O8="ab",O8="ml")),"AB",IF(AND(OR(L8="ab",L8="ml"),OR(O8="ab",O8="ml"),OR(#REF!="ab",#REF!="ml")),"AB",IF(AND(OR(O8="ab",O8="ml"),OR(M8="ab",M8="ml"),OR(#REF!="ab",#REF!="ml")),"AB",""))))</f>
        <v>#REF!</v>
      </c>
      <c r="X8" s="459" t="str">
        <f>IF(OR($G8="NSO",$G8="",O8=""),"",IF(OR(W8="AB",O8="ab"),"AB",IF(V8&gt;36,"P",IF(V8&gt;34,"G2",IF(V8&gt;31,"G1",IF(V8&gt;25,"S","F"))))))</f>
        <v/>
      </c>
      <c r="Y8" s="460" t="str">
        <f>IF(OR(X8="",X8=0,X8="S",X8="F",X8="AB"),X8,IF(V8&gt;=75,"D",IF(V8&gt;=60,"I",IF(V8&gt;=48,"II",IF(V8&gt;=36,"III",#REF!)))))</f>
        <v/>
      </c>
      <c r="Z8" s="461"/>
      <c r="AA8" s="462"/>
      <c r="AB8" s="463">
        <f t="shared" ref="AB8" si="2">SUM(Z8:AA8)</f>
        <v>0</v>
      </c>
      <c r="AC8" s="464">
        <v>0</v>
      </c>
      <c r="AD8" s="465">
        <f>IF($P$7="NA",AC8,IF($P$7&lt;=100,ROUNDUP(AC8*$P$7/$O$7,0)))</f>
        <v>0</v>
      </c>
      <c r="AE8" s="466">
        <f>SUM(AB8,AC8)</f>
        <v>0</v>
      </c>
      <c r="AF8" s="467" t="e">
        <f>SUM(#REF!,AD8)</f>
        <v>#REF!</v>
      </c>
      <c r="AG8" s="468">
        <v>0</v>
      </c>
      <c r="AH8" s="469">
        <v>0</v>
      </c>
      <c r="AI8" s="470" t="e">
        <f>IF($S$7="NA",#REF!+AD8+AH8,#REF!+AD8+AG8)</f>
        <v>#REF!</v>
      </c>
      <c r="AJ8" s="471" t="e">
        <f>IF(OR(AI8="",$U$7=""),"",ROUNDUP(AI8/$U$7*100,0))</f>
        <v>#REF!</v>
      </c>
      <c r="AK8" s="471" t="e">
        <f>IF(AND(OR(Z8="ab",Z8="ml"),OR(AA8="ab",AA8="ml"),OR(#REF!="ab",#REF!="ml")),"AB",IF(AND(OR(Z8="ab",Z8="ml"),OR(AA8="ab",AA8="ml"),OR(AC8="ab",AC8="ml")),"AB",IF(AND(OR(Z8="ab",Z8="ml"),OR(AC8="ab",AC8="ml"),OR(#REF!="ab",#REF!="ml")),"AB",IF(AND(OR(AC8="ab",AC8="ml"),OR(AA8="ab",AA8="ml"),OR(#REF!="ab",#REF!="ml")),"AB",""))))</f>
        <v>#REF!</v>
      </c>
      <c r="AL8" s="471" t="str">
        <f>IF(OR($G8="NSO",$G8="",AC8=""),"",IF(OR(AK8="AB",AC8="ab"),"AB",IF(AJ8&gt;36,"P",IF(AJ8&gt;34,"G2",IF(AJ8&gt;31,"G1",IF(AJ8&gt;25,"S","F"))))))</f>
        <v/>
      </c>
      <c r="AM8" s="472" t="str">
        <f>IF(OR(AL8="",AL8=0,AL8="S",AL8="F",AL8="AB"),AL8,IF(AJ8&gt;=75,"D",IF(AJ8&gt;=60,"I",IF(AJ8&gt;=48,"II",IF(AJ8&gt;=36,"III",#REF!)))))</f>
        <v/>
      </c>
      <c r="AN8" s="473"/>
      <c r="AO8" s="474"/>
      <c r="AP8" s="475"/>
      <c r="AQ8" s="476">
        <f>SUM(AO8:AP8)</f>
        <v>0</v>
      </c>
      <c r="AR8" s="477">
        <v>0</v>
      </c>
      <c r="AS8" s="478"/>
      <c r="AT8" s="479">
        <f>IF($P$7="NA",AR8,IF($P$7&lt;=100,ROUNDUP(AR8*$P$7/$O$7,0)))</f>
        <v>0</v>
      </c>
      <c r="AU8" s="480">
        <f>SUM(AQ8,AR8)</f>
        <v>0</v>
      </c>
      <c r="AV8" s="481" t="e">
        <f>SUM(#REF!,AT8)</f>
        <v>#REF!</v>
      </c>
      <c r="AW8" s="479"/>
      <c r="AX8" s="482">
        <v>0</v>
      </c>
      <c r="AY8" s="480">
        <v>0</v>
      </c>
      <c r="AZ8" s="483" t="e">
        <f>IF($S$7="NA",#REF!+AT8+AY8,#REF!+AT8+AX8)</f>
        <v>#REF!</v>
      </c>
      <c r="BA8" s="484" t="e">
        <f>IF(OR(AZ8="",$U$7=""),"",ROUNDUP(AZ8/$U$7*100,0))</f>
        <v>#REF!</v>
      </c>
      <c r="BB8" s="484" t="e">
        <f>IF(AND(OR(AO8="ab",AO8="ml"),OR(AP8="ab",AP8="ml"),OR(#REF!="ab",#REF!="ml")),"AB",IF(AND(OR(AO8="ab",AO8="ml"),OR(AP8="ab",AP8="ml"),OR(AR8="ab",AR8="ml")),"AB",IF(AND(OR(AO8="ab",AO8="ml"),OR(AR8="ab",AR8="ml"),OR(#REF!="ab",#REF!="ml")),"AB",IF(AND(OR(AR8="ab",AR8="ml"),OR(AP8="ab",AP8="ml"),OR(#REF!="ab",#REF!="ml")),"AB",""))))</f>
        <v>#REF!</v>
      </c>
      <c r="BC8" s="484" t="str">
        <f>IF(OR($G8="NSO",$G8="",AR8=""),"",IF(OR(BB8="AB",AR8="ab"),"AB",IF(BA8&gt;36,"P",IF(BA8&gt;34,"G2",IF(BA8&gt;31,"G1",IF(BA8&gt;25,"S","F"))))))</f>
        <v/>
      </c>
      <c r="BD8" s="485" t="str">
        <f>IF(OR(BC8="",BC8=0,BC8="S",BC8="F",BC8="AB"),BC8,IF(BA8&gt;=75,"D",IF(BA8&gt;=60,"I",IF(BA8&gt;=48,"II",IF(BA8&gt;=36,"III",#REF!)))))</f>
        <v/>
      </c>
      <c r="BE8" s="473"/>
      <c r="BF8" s="486"/>
      <c r="BG8" s="487"/>
      <c r="BH8" s="488">
        <f>SUM(BF8:BG8)</f>
        <v>0</v>
      </c>
      <c r="BI8" s="489">
        <v>0</v>
      </c>
      <c r="BJ8" s="490"/>
      <c r="BK8" s="491">
        <f>IF($P$7="NA",BI8,IF($P$7&lt;=100,ROUNDUP(BI8*$P$7/$O$7,0)))</f>
        <v>0</v>
      </c>
      <c r="BL8" s="492">
        <f>SUM(BH8,BI8)</f>
        <v>0</v>
      </c>
      <c r="BM8" s="493" t="e">
        <f>SUM(#REF!,BK8)</f>
        <v>#REF!</v>
      </c>
      <c r="BN8" s="491"/>
      <c r="BO8" s="494">
        <v>0</v>
      </c>
      <c r="BP8" s="492">
        <v>0</v>
      </c>
      <c r="BQ8" s="495" t="e">
        <f>IF($S$7="NA",#REF!+BK8+BP8,#REF!+BK8+BO8)</f>
        <v>#REF!</v>
      </c>
      <c r="BR8" s="496" t="e">
        <f>IF(OR(BQ8="",$U$7=""),"",ROUNDUP(BQ8/$U$7*100,0))</f>
        <v>#REF!</v>
      </c>
      <c r="BS8" s="496" t="e">
        <f>IF(AND(OR(BF8="ab",BF8="ml"),OR(BG8="ab",BG8="ml"),OR(#REF!="ab",#REF!="ml")),"AB",IF(AND(OR(BF8="ab",BF8="ml"),OR(BG8="ab",BG8="ml"),OR(BI8="ab",BI8="ml")),"AB",IF(AND(OR(BF8="ab",BF8="ml"),OR(BI8="ab",BI8="ml"),OR(#REF!="ab",#REF!="ml")),"AB",IF(AND(OR(BI8="ab",BI8="ml"),OR(BG8="ab",BG8="ml"),OR(#REF!="ab",#REF!="ml")),"AB",""))))</f>
        <v>#REF!</v>
      </c>
      <c r="BT8" s="496" t="str">
        <f>IF(OR($G8="NSO",$G8="",BI8=""),"",IF(OR(BS8="AB",BI8="ab"),"AB",IF(BR8&gt;36,"P",IF(BR8&gt;34,"G2",IF(BR8&gt;31,"G1",IF(BR8&gt;25,"S","F"))))))</f>
        <v/>
      </c>
      <c r="BU8" s="497" t="str">
        <f>IF(OR(BT8="",BT8=0,BT8="S",BT8="F",BT8="AB"),BT8,IF(BR8&gt;=75,"D",IF(BR8&gt;=60,"I",IF(BR8&gt;=48,"II",IF(BR8&gt;=36,"III",#REF!)))))</f>
        <v/>
      </c>
      <c r="BV8" s="473"/>
      <c r="BW8" s="498"/>
      <c r="BX8" s="499"/>
      <c r="BY8" s="500">
        <f>SUM(BW8:BX8)</f>
        <v>0</v>
      </c>
      <c r="BZ8" s="501">
        <v>0</v>
      </c>
      <c r="CA8" s="502"/>
      <c r="CB8" s="503">
        <f>IF($P$7="NA",BZ8,IF($P$7&lt;=100,ROUNDUP(BZ8*$P$7/$O$7,0)))</f>
        <v>0</v>
      </c>
      <c r="CC8" s="504">
        <f>SUM(BY8,BZ8)</f>
        <v>0</v>
      </c>
      <c r="CD8" s="505" t="e">
        <f>SUM(#REF!,CB8)</f>
        <v>#REF!</v>
      </c>
      <c r="CE8" s="503"/>
      <c r="CF8" s="506">
        <v>0</v>
      </c>
      <c r="CG8" s="504">
        <v>0</v>
      </c>
      <c r="CH8" s="507" t="e">
        <f>IF($S$7="NA",#REF!+CB8+CG8,#REF!+CB8+CF8)</f>
        <v>#REF!</v>
      </c>
      <c r="CI8" s="508" t="e">
        <f>IF(OR(CH8="",$U$7=""),"",ROUNDUP(CH8/$U$7*100,0))</f>
        <v>#REF!</v>
      </c>
      <c r="CJ8" s="508" t="e">
        <f>IF(AND(OR(BW8="ab",BW8="ml"),OR(BX8="ab",BX8="ml"),OR(#REF!="ab",#REF!="ml")),"AB",IF(AND(OR(BW8="ab",BW8="ml"),OR(BX8="ab",BX8="ml"),OR(BZ8="ab",BZ8="ml")),"AB",IF(AND(OR(BW8="ab",BW8="ml"),OR(BZ8="ab",BZ8="ml"),OR(#REF!="ab",#REF!="ml")),"AB",IF(AND(OR(BZ8="ab",BZ8="ml"),OR(BX8="ab",BX8="ml"),OR(#REF!="ab",#REF!="ml")),"AB",""))))</f>
        <v>#REF!</v>
      </c>
      <c r="CK8" s="508" t="str">
        <f>IF(OR($G8="NSO",$G8="",BZ8=""),"",IF(OR(CJ8="AB",BZ8="ab"),"AB",IF(CI8&gt;36,"P",IF(CI8&gt;34,"G2",IF(CI8&gt;31,"G1",IF(CI8&gt;25,"S","F"))))))</f>
        <v/>
      </c>
      <c r="CL8" s="509" t="str">
        <f>IF(OR(CK8="",CK8=0,CK8="S",CK8="F",CK8="AB"),CK8,IF(CI8&gt;=75,"D",IF(CI8&gt;=60,"I",IF(CI8&gt;=48,"II",IF(CI8&gt;=36,"III",#REF!)))))</f>
        <v/>
      </c>
      <c r="CM8" s="473"/>
      <c r="CN8" s="510"/>
      <c r="CO8" s="511"/>
      <c r="CP8" s="512">
        <f>SUM(CN8:CO8)</f>
        <v>0</v>
      </c>
      <c r="CQ8" s="513">
        <v>0</v>
      </c>
      <c r="CR8" s="514"/>
      <c r="CS8" s="515">
        <f>IF($P$7="NA",CQ8,IF($P$7&lt;=100,ROUNDUP(CQ8*$P$7/$O$7,0)))</f>
        <v>0</v>
      </c>
      <c r="CT8" s="516">
        <f>SUM(CP8,CQ8)</f>
        <v>0</v>
      </c>
      <c r="CU8" s="517" t="e">
        <f>SUM(#REF!,CS8)</f>
        <v>#REF!</v>
      </c>
      <c r="CV8" s="515"/>
      <c r="CW8" s="518">
        <v>0</v>
      </c>
      <c r="CX8" s="516">
        <v>0</v>
      </c>
      <c r="CY8" s="519" t="e">
        <f>IF($S$7="NA",#REF!+CS8+CX8,#REF!+CS8+CW8)</f>
        <v>#REF!</v>
      </c>
      <c r="CZ8" s="520" t="e">
        <f>IF(OR(CY8="",$U$7=""),"",ROUNDUP(CY8/$U$7*100,0))</f>
        <v>#REF!</v>
      </c>
      <c r="DA8" s="520" t="e">
        <f>IF(AND(OR(CN8="ab",CN8="ml"),OR(CO8="ab",CO8="ml"),OR(#REF!="ab",#REF!="ml")),"AB",IF(AND(OR(CN8="ab",CN8="ml"),OR(CO8="ab",CO8="ml"),OR(CQ8="ab",CQ8="ml")),"AB",IF(AND(OR(CN8="ab",CN8="ml"),OR(CQ8="ab",CQ8="ml"),OR(#REF!="ab",#REF!="ml")),"AB",IF(AND(OR(CQ8="ab",CQ8="ml"),OR(CO8="ab",CO8="ml"),OR(#REF!="ab",#REF!="ml")),"AB",""))))</f>
        <v>#REF!</v>
      </c>
      <c r="DB8" s="520" t="str">
        <f>IF(OR($G8="NSO",$G8="",CQ8=""),"",IF(OR(DA8="AB",CQ8="ab"),"AB",IF(CZ8&gt;36,"P",IF(CZ8&gt;34,"G2",IF(CZ8&gt;31,"G1",IF(CZ8&gt;25,"S","F"))))))</f>
        <v/>
      </c>
      <c r="DC8" s="521" t="str">
        <f>IF(OR(DB8="",DB8=0,DB8="S",DB8="F",DB8="AB"),DB8,IF(CZ8&gt;=75,"D",IF(CZ8&gt;=60,"I",IF(CZ8&gt;=48,"II",IF(CZ8&gt;=36,"III",#REF!)))))</f>
        <v/>
      </c>
      <c r="DD8" s="473"/>
      <c r="DE8" s="522"/>
      <c r="DF8" s="523"/>
      <c r="DG8" s="524">
        <f>SUM(DE8:DF8)</f>
        <v>0</v>
      </c>
      <c r="DH8" s="525">
        <v>0</v>
      </c>
      <c r="DI8" s="526"/>
      <c r="DJ8" s="527">
        <f>IF($P$7="NA",DH8,IF($P$7&lt;=100,ROUNDUP(DH8*$P$7/$O$7,0)))</f>
        <v>0</v>
      </c>
      <c r="DK8" s="528">
        <f>SUM(DG8,DH8)</f>
        <v>0</v>
      </c>
      <c r="DL8" s="529" t="e">
        <f>SUM(#REF!,DJ8)</f>
        <v>#REF!</v>
      </c>
      <c r="DM8" s="527"/>
      <c r="DN8" s="530">
        <v>0</v>
      </c>
      <c r="DO8" s="528">
        <v>0</v>
      </c>
      <c r="DP8" s="531" t="e">
        <f>IF($S$7="NA",#REF!+DJ8+DO8,#REF!+DJ8+DN8)</f>
        <v>#REF!</v>
      </c>
      <c r="DQ8" s="532" t="e">
        <f>IF(OR(DP8="",$U$7=""),"",ROUNDUP(DP8/$U$7*100,0))</f>
        <v>#REF!</v>
      </c>
      <c r="DR8" s="532" t="e">
        <f>IF(AND(OR(DE8="ab",DE8="ml"),OR(DF8="ab",DF8="ml"),OR(#REF!="ab",#REF!="ml")),"AB",IF(AND(OR(DE8="ab",DE8="ml"),OR(DF8="ab",DF8="ml"),OR(DH8="ab",DH8="ml")),"AB",IF(AND(OR(DE8="ab",DE8="ml"),OR(DH8="ab",DH8="ml"),OR(#REF!="ab",#REF!="ml")),"AB",IF(AND(OR(DH8="ab",DH8="ml"),OR(DF8="ab",DF8="ml"),OR(#REF!="ab",#REF!="ml")),"AB",""))))</f>
        <v>#REF!</v>
      </c>
      <c r="DS8" s="532" t="str">
        <f>IF(OR($G8="NSO",$G8="",DH8=""),"",IF(OR(DR8="AB",DH8="ab"),"AB",IF(DQ8&gt;36,"P",IF(DQ8&gt;34,"G2",IF(DQ8&gt;31,"G1",IF(DQ8&gt;25,"S","F"))))))</f>
        <v/>
      </c>
      <c r="DT8" s="533" t="str">
        <f>IF(OR(DS8="",DS8=0,DS8="S",DS8="F",DS8="AB"),DS8,IF(DQ8&gt;=75,"D",IF(DQ8&gt;=60,"I",IF(DQ8&gt;=48,"II",IF(DQ8&gt;=36,"III",#REF!)))))</f>
        <v/>
      </c>
      <c r="DU8" s="534"/>
      <c r="DV8" s="535"/>
      <c r="DW8" s="536">
        <f>SUM(DU8:DV8)</f>
        <v>0</v>
      </c>
      <c r="DX8" s="537">
        <v>0</v>
      </c>
      <c r="DY8" s="538"/>
      <c r="DZ8" s="539">
        <f>IF($P$7="NA",DX8,IF($P$7&lt;=100,ROUNDUP(DX8*$P$7/$O$7,0)))</f>
        <v>0</v>
      </c>
      <c r="EA8" s="540">
        <f>SUM(DW8,DX8)</f>
        <v>0</v>
      </c>
      <c r="EB8" s="541" t="e">
        <f>SUM(#REF!,DZ8)</f>
        <v>#REF!</v>
      </c>
      <c r="EC8" s="539"/>
      <c r="ED8" s="542">
        <v>0</v>
      </c>
      <c r="EE8" s="540">
        <v>0</v>
      </c>
      <c r="EF8" s="543" t="e">
        <f>IF($S$7="NA",#REF!+DZ8+EE8,#REF!+DZ8+ED8)</f>
        <v>#REF!</v>
      </c>
      <c r="EG8" s="544" t="e">
        <f>IF(OR(EF8="",$U$7=""),"",ROUNDUP(EF8/$U$7*100,0))</f>
        <v>#REF!</v>
      </c>
      <c r="EH8" s="545" t="e">
        <f>IF(OR(EG8="",$G8="",$G8="ab",$G8="ml"),"",IF(EG8&gt;80,"A",IF(EG8&gt;60,"B",IF(EG8&gt;40,"C",IF(EG8=0,0,"D")))))</f>
        <v>#REF!</v>
      </c>
      <c r="EI8" s="546"/>
      <c r="EJ8" s="547"/>
      <c r="EK8" s="548">
        <f t="shared" ref="EK8" si="3">SUM(EI8:EJ8)</f>
        <v>0</v>
      </c>
      <c r="EL8" s="549">
        <v>0</v>
      </c>
      <c r="EM8" s="550">
        <f>IF($P$7="NA",EL8,IF($P$7&lt;=100,ROUNDUP(EL8*$P$7/$O$7,0)))</f>
        <v>0</v>
      </c>
      <c r="EN8" s="551">
        <f>SUM(EK8,EL8)</f>
        <v>0</v>
      </c>
      <c r="EO8" s="552" t="e">
        <f>SUM(#REF!,EM8)</f>
        <v>#REF!</v>
      </c>
      <c r="EP8" s="553">
        <v>0</v>
      </c>
      <c r="EQ8" s="554">
        <v>0</v>
      </c>
      <c r="ER8" s="555" t="e">
        <f>IF($S$7="NA",#REF!+EM8+EQ8,#REF!+EM8+EP8)</f>
        <v>#REF!</v>
      </c>
      <c r="ES8" s="556" t="e">
        <f>IF(OR(ER8="",$U$7=""),"",ROUNDUP(ER8/$U$7*100,0))</f>
        <v>#REF!</v>
      </c>
      <c r="ET8" s="557" t="e">
        <f>IF(OR(ES8="",$G8="",$G8="ab",$G8="ml"),"",IF(ES8&gt;80,"A",IF(ES8&gt;60,"B",IF(ES8&gt;40,"C",IF(ES8=0,0,"D")))))</f>
        <v>#REF!</v>
      </c>
      <c r="EU8" s="558"/>
      <c r="EV8" s="559"/>
      <c r="EW8" s="560">
        <f t="shared" ref="EW8:EW14" si="4">SUM(EU8:EV8)</f>
        <v>0</v>
      </c>
      <c r="EX8" s="561">
        <v>0</v>
      </c>
      <c r="EY8" s="562">
        <f>IF($P$7="NA",EX8,IF($P$7&lt;=100,ROUNDUP(EX8*$P$7/$O$7,0)))</f>
        <v>0</v>
      </c>
      <c r="EZ8" s="563">
        <f>SUM(EW8,EX8)</f>
        <v>0</v>
      </c>
      <c r="FA8" s="564" t="e">
        <f>SUM(#REF!,EY8)</f>
        <v>#REF!</v>
      </c>
      <c r="FB8" s="565">
        <v>0</v>
      </c>
      <c r="FC8" s="566">
        <v>0</v>
      </c>
      <c r="FD8" s="567" t="e">
        <f>IF($S$7="NA",#REF!+EY8+FC8,#REF!+EY8+FB8)</f>
        <v>#REF!</v>
      </c>
      <c r="FE8" s="568" t="e">
        <f>IF(OR(FD8="",$U$7=""),"",ROUNDUP(FD8/$U$7*100,0))</f>
        <v>#REF!</v>
      </c>
      <c r="FF8" s="569" t="e">
        <f>IF(OR(FE8="",$G8="",$G8="ab",$G8="ml"),"",IF(FE8&gt;80,"A",IF(FE8&gt;60,"B",IF(FE8&gt;40,"C",IF(FE8=0,0,"D")))))</f>
        <v>#REF!</v>
      </c>
      <c r="FG8" s="570">
        <v>0</v>
      </c>
      <c r="FH8" s="571">
        <v>0</v>
      </c>
      <c r="FI8" s="571">
        <v>0</v>
      </c>
      <c r="FJ8" s="572">
        <f t="shared" si="0"/>
        <v>0</v>
      </c>
      <c r="FK8" s="573"/>
      <c r="FL8" s="574">
        <v>0</v>
      </c>
      <c r="FM8" s="575">
        <v>0</v>
      </c>
      <c r="FN8" s="576">
        <v>0</v>
      </c>
      <c r="FO8" s="577">
        <v>0</v>
      </c>
      <c r="FP8" s="578">
        <v>0</v>
      </c>
      <c r="FQ8" s="579">
        <v>0</v>
      </c>
      <c r="FR8" s="579">
        <v>0</v>
      </c>
      <c r="FS8" s="580" t="str">
        <f>IF(AND(FR8&gt;=60,FT8="Pass"),"First",IF(AND(FR8&gt;=60,FT8="Pass With G"),"First",IF(AND(FR8&gt;=48,FT8="Pass"),"Second;",IF(AND(FR8&gt;=48,FT8="Pass With G"),"Second",IF(OR(FT8="Pass",FT8="Pass With G"),"Third",FT8)))))</f>
        <v/>
      </c>
      <c r="FT8" s="581" t="str">
        <f>IF($G8="NSO","NSO",IF(OR($G8="",$G8=0,O8="",AC8="",AR8="",BI8="",BZ8="",CQ8=""),"",IF(OR(GE8&gt;0,(GF8+GG8+GH8)&gt;2),"FAIL",IF(OR(GF8&gt;0,GG8&gt;1),"SUPP.",IF(AND(GG8&gt;0,GH8&gt;0),"SUPP.",IF((GG8+GH8),"PASS With G","PASS"))))))</f>
        <v/>
      </c>
      <c r="FU8" s="582"/>
      <c r="FV8" s="583">
        <v>0</v>
      </c>
      <c r="FW8" s="584">
        <f>IF(FR8&gt;81,"Excellent",IF(FR8&gt;60,"Verry Good",IF(FR8&gt;48,"Good",IF(FR8&gt;36,"Average",IF(FR8=0,0,"Need Improvement")))))</f>
        <v>0</v>
      </c>
      <c r="FX8" s="585" t="str">
        <f>Y8</f>
        <v/>
      </c>
      <c r="FY8" s="586" t="str">
        <f>AM8</f>
        <v/>
      </c>
      <c r="FZ8" s="586" t="str">
        <f>BD8</f>
        <v/>
      </c>
      <c r="GA8" s="586" t="str">
        <f>BU8</f>
        <v/>
      </c>
      <c r="GB8" s="586" t="str">
        <f>CL8</f>
        <v/>
      </c>
      <c r="GC8" s="586" t="str">
        <f>DC8</f>
        <v/>
      </c>
      <c r="GD8" s="587"/>
      <c r="GE8" s="588">
        <f>COUNTIF(FX8:GC8,"F")+COUNTIF(FX8:GC8,"AB")</f>
        <v>0</v>
      </c>
      <c r="GF8" s="589">
        <f>COUNTIF(FX8:GC8,"S")</f>
        <v>0</v>
      </c>
      <c r="GG8" s="589">
        <f>COUNTIF(FX8:GC8,"G1")</f>
        <v>0</v>
      </c>
      <c r="GH8" s="589">
        <f>COUNTIF(FX8:GC8,"G2")</f>
        <v>0</v>
      </c>
      <c r="GI8" s="587"/>
      <c r="GJ8" s="1302"/>
      <c r="GK8" s="1302"/>
    </row>
    <row r="9" spans="1:225" ht="38.25" customHeight="1">
      <c r="A9" s="17">
        <f>G9</f>
        <v>1101</v>
      </c>
      <c r="B9" s="42">
        <v>1</v>
      </c>
      <c r="C9" s="590">
        <v>1</v>
      </c>
      <c r="D9" s="544">
        <f>IF(E9&gt;0,$G$4,0)</f>
        <v>11</v>
      </c>
      <c r="E9" s="1">
        <v>793</v>
      </c>
      <c r="F9" s="123" t="s">
        <v>190</v>
      </c>
      <c r="G9" s="1">
        <v>1101</v>
      </c>
      <c r="H9" s="1" t="s">
        <v>128</v>
      </c>
      <c r="I9" s="1" t="s">
        <v>129</v>
      </c>
      <c r="J9" s="1" t="s">
        <v>130</v>
      </c>
      <c r="K9" s="975">
        <v>38555</v>
      </c>
      <c r="L9" s="591">
        <v>8</v>
      </c>
      <c r="M9" s="592">
        <v>10</v>
      </c>
      <c r="N9" s="593">
        <v>5</v>
      </c>
      <c r="O9" s="452">
        <f>SUM(L9:N9)</f>
        <v>23</v>
      </c>
      <c r="P9" s="594">
        <v>10</v>
      </c>
      <c r="Q9" s="595">
        <f>SUM(O9:P9)</f>
        <v>33</v>
      </c>
      <c r="R9" s="596">
        <v>40</v>
      </c>
      <c r="S9" s="597"/>
      <c r="T9" s="598"/>
      <c r="U9" s="599">
        <f>SUM(Q9,R9)</f>
        <v>73</v>
      </c>
      <c r="V9" s="600">
        <f>IF(OR(U9="",U$7=""),"",U9/U$7*100)</f>
        <v>36.5</v>
      </c>
      <c r="W9" s="459" t="str">
        <f t="shared" ref="W9:W14" si="5">IF(R9="AB","AB",IF(AND(OR(L9="ab",L9="ml"),OR(M9="ab",M9="ml"),OR(O9="ab",O9="ml")),"AB",IF(AND(OR(L9="ab",L9="ml"),OR(O9="ab",O9="ml")),"AB","")))</f>
        <v/>
      </c>
      <c r="X9" s="459" t="str">
        <f>IF(OR($G9="NSO",$G9="",R9=""),"",IF(OR(W9="AB",R9="ab"),"AB",IF(AND(V9&gt;=36,R9&gt;=20),"P",IF(AND(V9&gt;=34,R9=20,COUNTIF(L9:T9,"ML")=0),"G2",IF(AND(V9&gt;31,R9&gt;20,COUNTIF(L9:T9,"ML")=0),"G1",IF(AND(V9&gt;25,R9&gt;20),"S","F"))))))</f>
        <v>P</v>
      </c>
      <c r="Y9" s="601" t="str">
        <f t="shared" ref="Y9:Y14" si="6">IF(OR(X9="",X9=0,X9="S",X9="F",X9="AB"),X9,IF(V9&gt;=75,"D",IF(V9&gt;=60,"I",IF(V9&gt;=48,"II",IF(V9&gt;=36,"III",X9)))))</f>
        <v>III</v>
      </c>
      <c r="Z9" s="602">
        <v>2</v>
      </c>
      <c r="AA9" s="603">
        <v>10</v>
      </c>
      <c r="AB9" s="604">
        <v>5</v>
      </c>
      <c r="AC9" s="464">
        <f>SUM(Z9:AB9)</f>
        <v>17</v>
      </c>
      <c r="AD9" s="605">
        <v>40</v>
      </c>
      <c r="AE9" s="606">
        <f>SUM(AC9:AD9)</f>
        <v>57</v>
      </c>
      <c r="AF9" s="607">
        <v>40</v>
      </c>
      <c r="AG9" s="608"/>
      <c r="AH9" s="609"/>
      <c r="AI9" s="610">
        <f>SUM(AE9,AF9)</f>
        <v>97</v>
      </c>
      <c r="AJ9" s="611">
        <f>IF(OR(AI9="",AI$7=""),"",AI9/AI$7*100)</f>
        <v>48.5</v>
      </c>
      <c r="AK9" s="471" t="str">
        <f>IF(AF9="AB","AB",IF(AND(OR(Z9="ab",Z9="ml"),OR(AA9="ab",AA9="ml"),OR(AC9="ab",AC9="ml")),"AB",IF(AND(OR(Z9="ab",Z9="ml"),OR(AC9="ab",AC9="ml")),"AB","")))</f>
        <v/>
      </c>
      <c r="AL9" s="471" t="str">
        <f>IF(OR($G9="NSO",$G9="",AF9=""),"",IF(OR(AK9="AB",AF9="ab"),"AB",IF(AND(AJ9&gt;=36,AF9&gt;=20),"P",IF(AND(AJ9&gt;=34,AF9=20,COUNTIF(Z9:AH9,"ML")=0),"G2",IF(AND(AJ9&gt;31,AF9&gt;20,COUNTIF(Z9:AH9,"ML")=0),"G1",IF(AND(AJ9&gt;25,AF9&gt;20),"S","F"))))))</f>
        <v>P</v>
      </c>
      <c r="AM9" s="612" t="str">
        <f>IF(OR(AL9="",AL9=0,AL9="S",AL9="F",AL9="AB"),AL9,IF(AJ9&gt;=75,"D",IF(AJ9&gt;=60,"I",IF(AJ9&gt;=48,"II",IF(AJ9&gt;=36,"III",AL9)))))</f>
        <v>II</v>
      </c>
      <c r="AN9" s="613">
        <v>1</v>
      </c>
      <c r="AO9" s="614">
        <v>10</v>
      </c>
      <c r="AP9" s="615">
        <v>10</v>
      </c>
      <c r="AQ9" s="615">
        <v>10</v>
      </c>
      <c r="AR9" s="477">
        <f>SUM(AO9:AQ9)</f>
        <v>30</v>
      </c>
      <c r="AS9" s="616">
        <v>35</v>
      </c>
      <c r="AT9" s="617">
        <v>25</v>
      </c>
      <c r="AU9" s="618">
        <f>SUM(AS9:AT9)</f>
        <v>60</v>
      </c>
      <c r="AV9" s="619">
        <f>SUM(AU9,AR9)</f>
        <v>90</v>
      </c>
      <c r="AW9" s="620">
        <v>100</v>
      </c>
      <c r="AX9" s="621">
        <v>0</v>
      </c>
      <c r="AY9" s="622">
        <f>SUM(AW9:AX9)</f>
        <v>100</v>
      </c>
      <c r="AZ9" s="623">
        <f>SUM(AV9,AY9)</f>
        <v>190</v>
      </c>
      <c r="BA9" s="624">
        <f>IF(OR(AZ9="",AZ$7=""),"",AZ9/AZ$7*100)</f>
        <v>95</v>
      </c>
      <c r="BB9" s="484" t="str">
        <f>IF(AV9="AB","AB",IF(AND(OR(AO9="ab",AO9="ml"),OR(AP9="ab",AP9="ml"),OR(AR9="ab",AR9="ml")),"AB",IF(AND(OR(AO9="ab",AO9="ml"),OR(AR9="ab",AR9="ml")),"AB","")))</f>
        <v/>
      </c>
      <c r="BC9" s="484" t="str">
        <f>IF(OR($G9="NSO",$G9="",AW9="",AO$3=""),"",IF(OR(BB9="AB",AW9="ab"),"AB",IF(AND(BA9&gt;=36,AW9&gt;=20%*AW$7,AX9&gt;=20%*AX7),"P",IF(AND(BA9&gt;=34,AW9&gt;=20%*AW7,AX9&gt;=20%*AX7,COUNTIF(AQ9:AX9,"ML")=0),"G2",IF(AND(BA9&gt;31,AW9&gt;=20%*AW7,AX9&gt;=20%*AX7,COUNTIF(AQ9:AX9,"ML")=0),"G1",IF(AND(BA9&gt;25,AW9&gt;20),"S","F"))))))</f>
        <v>P</v>
      </c>
      <c r="BD9" s="625" t="str">
        <f t="shared" ref="BD9:BD72" si="7">IF(OR(AN9="",AN9=0),"",IF(OR(BC9="",BC9=0,BC9="S",BC9="F",BC9="AB"),BC9,IF(BA9&gt;=75,"D",IF(BA9&gt;=60,"I",IF(BA9&gt;=48,"II",IF(BA9&gt;=36,"III",BC9))))))</f>
        <v>D</v>
      </c>
      <c r="BE9" s="613">
        <v>2</v>
      </c>
      <c r="BF9" s="626">
        <v>10</v>
      </c>
      <c r="BG9" s="627">
        <v>10</v>
      </c>
      <c r="BH9" s="628">
        <v>10</v>
      </c>
      <c r="BI9" s="489">
        <f>SUM(BF9:BH9)</f>
        <v>30</v>
      </c>
      <c r="BJ9" s="629">
        <v>70</v>
      </c>
      <c r="BK9" s="630">
        <v>0</v>
      </c>
      <c r="BL9" s="631">
        <f>SUM(BJ9:BK9)</f>
        <v>70</v>
      </c>
      <c r="BM9" s="632">
        <f>SUM(BL9,BI9)</f>
        <v>100</v>
      </c>
      <c r="BN9" s="633">
        <v>100</v>
      </c>
      <c r="BO9" s="634">
        <v>0</v>
      </c>
      <c r="BP9" s="635">
        <f>SUM(BN9:BO9)</f>
        <v>100</v>
      </c>
      <c r="BQ9" s="636">
        <f>SUM(BM9,BP9)</f>
        <v>200</v>
      </c>
      <c r="BR9" s="496">
        <f>IF(OR(BQ9="",BQ$7=""),"",BQ9/BQ$7*100)</f>
        <v>100</v>
      </c>
      <c r="BS9" s="496" t="str">
        <f>IF(BM9="AB","AB",IF(AND(OR(BF9="ab",BF9="ml"),OR(BG9="ab",BG9="ml"),OR(BI9="ab",BI9="ml")),"AB",IF(AND(OR(BF9="ab",BF9="ml"),OR(BI9="ab",BI9="ml")),"AB","")))</f>
        <v/>
      </c>
      <c r="BT9" s="496" t="str">
        <f>IF(OR($G9="NSO",$G9="",BN9="",BF$3=""),"",IF(OR(BS9="AB",BN9="ab"),"AB",IF(AND(BR9&gt;=36,BN9&gt;=20%*BN$7,BO9&gt;=20%*BO7),"P",IF(AND(BR9&gt;=34,BN9&gt;=20%*BN7,BO9&gt;=20%*BO7,COUNTIF(BH9:BO9,"ML")=0),"G2",IF(AND(BR9&gt;31,BN9&gt;=20%*BN7,BO9&gt;=20%*BO7,COUNTIF(BH9:BO9,"ML")=0),"G1",IF(AND(BR9&gt;25,BN9&gt;20),"S","F"))))))</f>
        <v>P</v>
      </c>
      <c r="BU9" s="637" t="str">
        <f t="shared" ref="BU9:BU72" si="8">IF(OR(BE9="",BE9=0),"",IF(OR(BT9="",BT9=0,BT9="S",BT9="F",BT9="AB"),BT9,IF(BR9&gt;=75,"D",IF(BR9&gt;=60,"I",IF(BR9&gt;=48,"II",IF(BR9&gt;=36,"III",BT9))))))</f>
        <v>D</v>
      </c>
      <c r="BV9" s="613">
        <v>3</v>
      </c>
      <c r="BW9" s="638">
        <v>10</v>
      </c>
      <c r="BX9" s="639">
        <v>10</v>
      </c>
      <c r="BY9" s="640">
        <v>10</v>
      </c>
      <c r="BZ9" s="501">
        <f>SUM(BW9:BY9)</f>
        <v>30</v>
      </c>
      <c r="CA9" s="641">
        <v>70</v>
      </c>
      <c r="CB9" s="642">
        <v>0</v>
      </c>
      <c r="CC9" s="643">
        <f>SUM(CA9:CB9)</f>
        <v>70</v>
      </c>
      <c r="CD9" s="644">
        <f>SUM(CC9,BZ9)</f>
        <v>100</v>
      </c>
      <c r="CE9" s="645">
        <v>100</v>
      </c>
      <c r="CF9" s="646">
        <v>0</v>
      </c>
      <c r="CG9" s="647">
        <f>SUM(CE9:CF9)</f>
        <v>100</v>
      </c>
      <c r="CH9" s="648">
        <f>SUM(CD9,CG9)</f>
        <v>200</v>
      </c>
      <c r="CI9" s="649">
        <f>IF(OR(CH$7=0,0),"",CH9/CH$7*100)</f>
        <v>100</v>
      </c>
      <c r="CJ9" s="508" t="str">
        <f>IF(CD9="AB","AB",IF(AND(OR(BW9="ab",BW9="ml"),OR(BX9="ab",BX9="ml"),OR(BZ9="ab",BZ9="ml")),"AB",IF(AND(OR(BW9="ab",BW9="ml"),OR(BZ9="ab",BZ9="ml")),"AB","")))</f>
        <v/>
      </c>
      <c r="CK9" s="508" t="str">
        <f>IF(OR($G9="NSO",$G9="",CE9="",BW$3=""),"",IF(OR(CJ9="AB",CE9="ab"),"AB",IF(AND(CI9&gt;=36,CE9&gt;=20%*CE$7,CF9&gt;=20%*CF7),"P",IF(AND(CI9&gt;=34,CE9&gt;=20%*CE7,CF9&gt;=20%*CF7,COUNTIF(BY9:CF9,"ML")=0),"G2",IF(AND(CI9&gt;31,CE9&gt;=20%*CE7,CF9&gt;=20%*CF7,COUNTIF(BY9:CF9,"ML")=0),"G1",IF(AND(CI9&gt;25,CE9&gt;20),"S","F"))))))</f>
        <v>P</v>
      </c>
      <c r="CL9" s="650" t="str">
        <f t="shared" ref="CL9:CL72" si="9">IF(OR(BV9="",BV9=0),"",IF(OR(CK9="",CK9=0,CK9="S",CK9="F",CK9="AB"),CK9,IF(CI9&gt;=75,"D",IF(CI9&gt;=60,"I",IF(CI9&gt;=48,"II",IF(CI9&gt;=36,"III",CK9))))))</f>
        <v>D</v>
      </c>
      <c r="CM9" s="613"/>
      <c r="CN9" s="651">
        <v>0</v>
      </c>
      <c r="CO9" s="652">
        <v>0</v>
      </c>
      <c r="CP9" s="653">
        <v>0</v>
      </c>
      <c r="CQ9" s="513">
        <f>SUM(CN9:CP9)</f>
        <v>0</v>
      </c>
      <c r="CR9" s="654">
        <v>0</v>
      </c>
      <c r="CS9" s="655">
        <v>0</v>
      </c>
      <c r="CT9" s="656">
        <f>SUM(CR9:CS9)</f>
        <v>0</v>
      </c>
      <c r="CU9" s="657">
        <f>SUM(CT9,CQ9)</f>
        <v>0</v>
      </c>
      <c r="CV9" s="658">
        <v>0</v>
      </c>
      <c r="CW9" s="659">
        <v>0</v>
      </c>
      <c r="CX9" s="660">
        <f>SUM(CV9:CW9)</f>
        <v>0</v>
      </c>
      <c r="CY9" s="661">
        <f>SUM(CU9,CX9)</f>
        <v>0</v>
      </c>
      <c r="CZ9" s="520">
        <f>IF(OR(CY$7=0,0),"",CY9/CY$7*100)</f>
        <v>0</v>
      </c>
      <c r="DA9" s="520" t="str">
        <f>IF(CU9="AB","AB",IF(AND(OR(CN9="ab",CN9="ml"),OR(CO9="ab",CO9="ml"),OR(CQ9="ab",CQ9="ml")),"AB",IF(AND(OR(CN9="ab",CN9="ml"),OR(CQ9="ab",CQ9="ml")),"AB","")))</f>
        <v/>
      </c>
      <c r="DB9" s="520" t="str">
        <f>IF(OR($G9="NSO",$G9="",CV9="",CN$3=""),"",IF(OR(DA9="AB",CV9="ab"),"AB",IF(AND(CZ9&gt;=36,CV9&gt;=20%*CV$7,CW9&gt;=20%*CW7),"P",IF(AND(CZ9&gt;=34,CV9&gt;=20%*CV7,CW9&gt;=20%*CW7,COUNTIF(CP9:CW9,"ML")=0),"G2",IF(AND(CZ9&gt;31,CV9&gt;=20%*CV7,CW9&gt;=20%*CW7,COUNTIF(CP9:CW9,"ML")=0),"G1",IF(AND(CZ9&gt;25,CV9&gt;20),"S","F"))))))</f>
        <v>F</v>
      </c>
      <c r="DC9" s="662" t="str">
        <f>IF(OR(CM9="",CM9=0),"",IF(OR(DB9="",DB9=0,DB9="S",DB9="F",DB9="AB"),DB9,IF(CZ9&gt;=75,"D",IF(CZ9&gt;=60,"I",IF(CZ9&gt;=48,"II",IF(CZ9&gt;=36,"III",DB9))))))</f>
        <v/>
      </c>
      <c r="DD9" s="613">
        <v>0</v>
      </c>
      <c r="DE9" s="663">
        <v>0</v>
      </c>
      <c r="DF9" s="664">
        <v>0</v>
      </c>
      <c r="DG9" s="665">
        <v>0</v>
      </c>
      <c r="DH9" s="525">
        <f>SUM(DE9:DG9)</f>
        <v>0</v>
      </c>
      <c r="DI9" s="666">
        <v>0</v>
      </c>
      <c r="DJ9" s="667">
        <v>0</v>
      </c>
      <c r="DK9" s="668">
        <f>SUM(DI9:DJ9)</f>
        <v>0</v>
      </c>
      <c r="DL9" s="669">
        <f>SUM(DK9,DH9)</f>
        <v>0</v>
      </c>
      <c r="DM9" s="670">
        <v>0</v>
      </c>
      <c r="DN9" s="671">
        <v>0</v>
      </c>
      <c r="DO9" s="672">
        <f>SUM(DM9:DN9)</f>
        <v>0</v>
      </c>
      <c r="DP9" s="673">
        <f>SUM(DL9,DO9)</f>
        <v>0</v>
      </c>
      <c r="DQ9" s="532">
        <f>IF(OR(DP$7=0,0),"",DP9/DP$7*100)</f>
        <v>0</v>
      </c>
      <c r="DR9" s="532" t="str">
        <f>IF(DL9="AB","AB",IF(AND(OR(DE9="ab",DE9="ml"),OR(DF9="ab",DF9="ml"),OR(DH9="ab",DH9="ml")),"AB",IF(AND(OR(DE9="ab",DE9="ml"),OR(DH9="ab",DH9="ml")),"AB","")))</f>
        <v/>
      </c>
      <c r="DS9" s="532" t="str">
        <f>IF(OR($G9="NSO",$G9="",DM9="",DE$3=""),"",IF(OR(DR9="AB",DM9="ab"),"AB",IF(AND(DQ9&gt;=36,DM9&gt;=20%*DM$7,DN9&gt;=20%*DN7),"P",IF(AND(DQ9&gt;=34,DM9&gt;=20%*DM7,DN9&gt;=20%*DN7,COUNTIF(DG9:DN9,"ML")=0),"G2",IF(AND(DQ9&gt;31,DM9&gt;=20%*DM7,DN9&gt;=20%*DN7,COUNTIF(DG9:DN9,"ML")=0),"G1",IF(AND(DQ9&gt;25,DM9&gt;20),"S","F"))))))</f>
        <v/>
      </c>
      <c r="DT9" s="674" t="str">
        <f>IF(OR(DD9="",DD9=0),"",IF(OR(DS9="",DS9=0,DS9="S",DS9="F",DS9="AB"),DS9,IF(DQ9&gt;=75,"D",IF(DQ9&gt;=60,"I",IF(DQ9&gt;=48,"II",IF(DQ9&gt;=36,"III",DS9))))))</f>
        <v/>
      </c>
      <c r="DU9" s="675">
        <v>10</v>
      </c>
      <c r="DV9" s="676">
        <v>10</v>
      </c>
      <c r="DW9" s="677">
        <v>10</v>
      </c>
      <c r="DX9" s="537">
        <f>SUM(DU9:DW9)</f>
        <v>30</v>
      </c>
      <c r="DY9" s="678">
        <v>70</v>
      </c>
      <c r="DZ9" s="679">
        <v>0</v>
      </c>
      <c r="EA9" s="680">
        <f>SUM(DY9:DZ9)</f>
        <v>70</v>
      </c>
      <c r="EB9" s="681">
        <f>SUM(EA9,DX9)</f>
        <v>100</v>
      </c>
      <c r="EC9" s="682">
        <v>100</v>
      </c>
      <c r="ED9" s="683">
        <v>0</v>
      </c>
      <c r="EE9" s="684">
        <f>SUM(EC9:ED9)</f>
        <v>100</v>
      </c>
      <c r="EF9" s="685">
        <f>SUM(EB9,EE9)</f>
        <v>200</v>
      </c>
      <c r="EG9" s="686">
        <f>IF(OR(EF9="",EF$7=""),"",EF9/EF$7*100)</f>
        <v>100</v>
      </c>
      <c r="EH9" s="687" t="str">
        <f>IF(OR(G9="",G9="tc",G9="NSO"),"",IF(EG9&gt;=80,"A",IF(EG9&gt;=60,"B",IF(EG9&gt;=40,"C",IF(EG9&gt;=36,"D",0)))))</f>
        <v>A</v>
      </c>
      <c r="EI9" s="688">
        <v>2</v>
      </c>
      <c r="EJ9" s="689">
        <v>10</v>
      </c>
      <c r="EK9" s="690">
        <v>2</v>
      </c>
      <c r="EL9" s="549">
        <f>SUM(EI9:EK9)</f>
        <v>14</v>
      </c>
      <c r="EM9" s="691">
        <v>40</v>
      </c>
      <c r="EN9" s="692">
        <f>SUM(EL9:EM9)</f>
        <v>54</v>
      </c>
      <c r="EO9" s="693">
        <v>40</v>
      </c>
      <c r="EP9" s="694"/>
      <c r="EQ9" s="695"/>
      <c r="ER9" s="696">
        <f>SUM(EN9,EO9)</f>
        <v>94</v>
      </c>
      <c r="ES9" s="697">
        <f>IF(OR(ER9="",ER$7=""),"",ER9/ER$7*100)</f>
        <v>47</v>
      </c>
      <c r="ET9" s="698" t="str">
        <f>IF(OR(G9="",G9="tc",G9="NSO"),"",IF(ES9&gt;=80,"A",IF(ES9&gt;=60,"B",IF(ES9&gt;=40,"C",IF(ES9&gt;=36,"D",0)))))</f>
        <v>C</v>
      </c>
      <c r="EU9" s="699">
        <v>2</v>
      </c>
      <c r="EV9" s="700">
        <v>10</v>
      </c>
      <c r="EW9" s="701">
        <f t="shared" si="4"/>
        <v>12</v>
      </c>
      <c r="EX9" s="561">
        <f>SUM(EU9:EW9)</f>
        <v>24</v>
      </c>
      <c r="EY9" s="702">
        <v>65</v>
      </c>
      <c r="EZ9" s="703">
        <f>SUM(EX9:EY9)</f>
        <v>89</v>
      </c>
      <c r="FA9" s="704">
        <v>40</v>
      </c>
      <c r="FB9" s="705"/>
      <c r="FC9" s="706"/>
      <c r="FD9" s="707">
        <f>SUM(EZ9,FA9)</f>
        <v>129</v>
      </c>
      <c r="FE9" s="708">
        <f>IF(OR(FD9="",FD$7=""),"",FD9/FD$7*100)</f>
        <v>64.5</v>
      </c>
      <c r="FF9" s="709" t="str">
        <f>IF(OR(G9="",G9="tc",G9="NSO"),"",IF(FE9&gt;=80,"A",IF(FE9&gt;=60,"B",IF(FE9&gt;=40,"C",IF(FE9&gt;=36,"D",0)))))</f>
        <v>B</v>
      </c>
      <c r="FG9" s="710">
        <v>20</v>
      </c>
      <c r="FH9" s="711">
        <v>20</v>
      </c>
      <c r="FI9" s="712">
        <v>15</v>
      </c>
      <c r="FJ9" s="713">
        <f t="shared" si="0"/>
        <v>55</v>
      </c>
      <c r="FK9" s="714">
        <f>IF(OR(FJ9="",FJ$7=""),"",FJ9/FJ$7*100)</f>
        <v>55.000000000000007</v>
      </c>
      <c r="FL9" s="715" t="str">
        <f>IF(OR(G9="",G9="tc",G9="NSO"),"",IF(FK9&gt;=80,"A",IF(FK9&gt;=60,"B",IF(FK9&gt;=40,"C",IF(FK9&gt;=36,"D",0)))))</f>
        <v>C</v>
      </c>
      <c r="FM9" s="716">
        <v>362</v>
      </c>
      <c r="FN9" s="508">
        <v>274</v>
      </c>
      <c r="FO9" s="717">
        <f>IF(OR(FM9="",FN9=""),"",FN9/FM9*100)</f>
        <v>75.690607734806619</v>
      </c>
      <c r="FP9" s="718">
        <f>HQ9</f>
        <v>1000</v>
      </c>
      <c r="FQ9" s="719">
        <f>SUM(U9,AI9,AZ9,BQ9,CH9,CY9,DP9)</f>
        <v>760</v>
      </c>
      <c r="FR9" s="720">
        <f>IF(OR(FT9="passed",FT9="Passed with g"),FQ9/FP9*100,0)</f>
        <v>76</v>
      </c>
      <c r="FS9" s="721" t="str">
        <f>IF(AND(FR9&gt;=60,FT9="Passed"),"First",IF(AND(FR9&gt;=60,FT9="Passed with G"),"First",IF(AND(FR9&gt;=48,FT9="Passed"),"Second",IF(AND(FR9&gt;=48,FT9="Passed With G"),"Second",IF(OR(FT9="Passed",FT9="Passed With G"),"Third",FT9)))))</f>
        <v>First</v>
      </c>
      <c r="FT9" s="722" t="str">
        <f>IF($G9="TC","Transfered",IF($G9="NSO","NSO",IF(OR($G9="",$G9=0,O9=""),"",IF(OR(GE9&gt;0,(GF9+GG9+GH9)&gt;2),"FAILED",IF(OR(GF9&gt;0,GG9&gt;1),"SUPP.",IF(AND(GG9&gt;0,GH9&gt;0),"SUPP.",IF((GG9+GH9),"Passed With G","Passed")))))))</f>
        <v>Passed</v>
      </c>
      <c r="FU9" s="723">
        <f>IF(FT9="Passed",FR9,"")</f>
        <v>76</v>
      </c>
      <c r="FV9" s="724">
        <f>IF(FU9="","",SUMPRODUCT((FU9&lt;FU$9:FU$108)/COUNTIF(FU$9:FU$108,FU$9:FU$108)))</f>
        <v>0.99999999999999856</v>
      </c>
      <c r="FW9" s="725" t="str">
        <f>IF(G9="Tc","--",IF(FT9="nso","Name Separated",IF(GE9&gt;0,"Need Improvement",IF(GF9&gt;0,"Need Improvement",IF(GG9&gt;0,"Need Improvement",IF(FR9&gt;=80,"Excellent",IF(FR9&gt;=60,"Very Good",IF(FR9&gt;=48,"Good",IF(FR9&gt;=36,"Average",IF(FR9=0,0,"Need Improvement"))))))))))</f>
        <v>Very Good</v>
      </c>
      <c r="FX9" s="726" t="str">
        <f t="shared" ref="FX9:FX72" si="10">Y9</f>
        <v>III</v>
      </c>
      <c r="FY9" s="727" t="str">
        <f t="shared" ref="FY9:FY72" si="11">AM9</f>
        <v>II</v>
      </c>
      <c r="FZ9" s="727" t="str">
        <f t="shared" ref="FZ9:FZ72" si="12">BD9</f>
        <v>D</v>
      </c>
      <c r="GA9" s="727" t="str">
        <f t="shared" ref="GA9:GA72" si="13">BU9</f>
        <v>D</v>
      </c>
      <c r="GB9" s="727" t="str">
        <f t="shared" ref="GB9:GB72" si="14">CL9</f>
        <v>D</v>
      </c>
      <c r="GC9" s="727" t="str">
        <f>DC9</f>
        <v/>
      </c>
      <c r="GD9" s="728" t="str">
        <f>DT9</f>
        <v/>
      </c>
      <c r="GE9" s="729">
        <f>COUNTIF(FX9:GD9,"F")+COUNTIF(FX9:GD9,"AB")</f>
        <v>0</v>
      </c>
      <c r="GF9" s="727">
        <f>COUNTIF(FX9:GD9,"S")</f>
        <v>0</v>
      </c>
      <c r="GG9" s="727">
        <f>COUNTIF(FX9:GD9,"G1")</f>
        <v>0</v>
      </c>
      <c r="GH9" s="727">
        <f>COUNTIF(FX9:GD9,"G2")</f>
        <v>0</v>
      </c>
      <c r="GI9" s="728"/>
      <c r="GJ9" s="1302"/>
      <c r="GK9" s="1302"/>
      <c r="GL9" s="18">
        <f t="shared" ref="GL9:GL40" si="15">EF9</f>
        <v>200</v>
      </c>
      <c r="GM9" s="18" t="s">
        <v>158</v>
      </c>
      <c r="GN9" s="18">
        <f t="shared" ref="GN9:GN40" si="16">$EF$7</f>
        <v>200</v>
      </c>
      <c r="GO9" s="18" t="str">
        <f>CONCATENATE(GL9,GM9,GN9)</f>
        <v>200/200</v>
      </c>
      <c r="GP9" s="18">
        <f>ER9</f>
        <v>94</v>
      </c>
      <c r="GQ9" s="18" t="s">
        <v>158</v>
      </c>
      <c r="GR9" s="18">
        <f>$ER$7</f>
        <v>200</v>
      </c>
      <c r="GS9" s="18" t="str">
        <f>CONCATENATE(GP9,GQ9,GR9)</f>
        <v>94/200</v>
      </c>
      <c r="GT9" s="18">
        <f>FD9</f>
        <v>129</v>
      </c>
      <c r="GU9" s="18" t="s">
        <v>158</v>
      </c>
      <c r="GV9" s="18">
        <f>$FD$7</f>
        <v>200</v>
      </c>
      <c r="GW9" s="18" t="str">
        <f>CONCATENATE(GT9,GU9,GV9)</f>
        <v>129/200</v>
      </c>
      <c r="GX9" s="18">
        <f>FJ9</f>
        <v>55</v>
      </c>
      <c r="GY9" s="18" t="s">
        <v>158</v>
      </c>
      <c r="GZ9" s="18">
        <f>$FJ$7</f>
        <v>100</v>
      </c>
      <c r="HA9" s="18" t="str">
        <f>CONCATENATE(GX9,GY9,GZ9)</f>
        <v>55/100</v>
      </c>
      <c r="HJ9" s="18">
        <f>IF(U9&gt;0,$U$7,0)</f>
        <v>200</v>
      </c>
      <c r="HK9" s="18">
        <f>IF(AI9&gt;0,$AI$7,0)</f>
        <v>200</v>
      </c>
      <c r="HL9" s="18">
        <f>IF(AN9&gt;=1,$AZ$7,0)</f>
        <v>200</v>
      </c>
      <c r="HM9" s="18">
        <f>IF(BE9&gt;=1,$BQ$7,0)</f>
        <v>200</v>
      </c>
      <c r="HN9" s="18">
        <f>IF(BV9&gt;=1,$CH$7,0)</f>
        <v>200</v>
      </c>
      <c r="HO9" s="18">
        <f>IF(CM9&gt;=1,$CY$7,0)</f>
        <v>0</v>
      </c>
      <c r="HP9" s="18">
        <f>IF(DD9&gt;=1,$DP$7,0)</f>
        <v>0</v>
      </c>
      <c r="HQ9" s="18">
        <f>SUM(HJ9:HP9)</f>
        <v>1000</v>
      </c>
    </row>
    <row r="10" spans="1:225" ht="38.25" customHeight="1">
      <c r="A10" s="17">
        <f t="shared" ref="A10:A73" si="17">G10</f>
        <v>1102</v>
      </c>
      <c r="B10" s="42">
        <v>2</v>
      </c>
      <c r="C10" s="730">
        <v>2</v>
      </c>
      <c r="D10" s="544">
        <f t="shared" ref="D10:D73" si="18">IF(E10&gt;0,$G$4,0)</f>
        <v>11</v>
      </c>
      <c r="E10" s="2">
        <v>565</v>
      </c>
      <c r="F10" s="123" t="s">
        <v>190</v>
      </c>
      <c r="G10" s="2">
        <v>1102</v>
      </c>
      <c r="H10" s="2" t="s">
        <v>176</v>
      </c>
      <c r="I10" s="2" t="s">
        <v>177</v>
      </c>
      <c r="J10" s="2" t="s">
        <v>178</v>
      </c>
      <c r="K10" s="976">
        <v>38555</v>
      </c>
      <c r="L10" s="591">
        <v>5</v>
      </c>
      <c r="M10" s="592">
        <v>10</v>
      </c>
      <c r="N10" s="593">
        <v>4</v>
      </c>
      <c r="O10" s="452">
        <f t="shared" ref="O10:O73" si="19">SUM(L10:N10)</f>
        <v>19</v>
      </c>
      <c r="P10" s="594">
        <v>10</v>
      </c>
      <c r="Q10" s="595">
        <f t="shared" ref="Q10:Q73" si="20">SUM(O10:P10)</f>
        <v>29</v>
      </c>
      <c r="R10" s="596">
        <v>20</v>
      </c>
      <c r="S10" s="597"/>
      <c r="T10" s="598"/>
      <c r="U10" s="599">
        <f t="shared" ref="U10:U73" si="21">SUM(Q10,R10)</f>
        <v>49</v>
      </c>
      <c r="V10" s="600">
        <f t="shared" ref="V10:V73" si="22">IF(OR(U10="",U$7=""),"",U10/U$7*100)</f>
        <v>24.5</v>
      </c>
      <c r="W10" s="459" t="str">
        <f t="shared" si="5"/>
        <v/>
      </c>
      <c r="X10" s="459" t="str">
        <f t="shared" ref="X10:X73" si="23">IF(OR($G10="NSO",$G10="",R10=""),"",IF(OR(W10="AB",R10="ab"),"AB",IF(AND(V10&gt;=36,R10&gt;=20),"P",IF(AND(V10&gt;=34,R10=20,COUNTIF(L10:T10,"ML")=0),"G2",IF(AND(V10&gt;31,R10&gt;20,COUNTIF(L10:T10,"ML")=0),"G1",IF(AND(V10&gt;25,R10&gt;20),"S","F"))))))</f>
        <v>F</v>
      </c>
      <c r="Y10" s="601" t="str">
        <f t="shared" si="6"/>
        <v>F</v>
      </c>
      <c r="Z10" s="602">
        <v>10</v>
      </c>
      <c r="AA10" s="603">
        <v>10</v>
      </c>
      <c r="AB10" s="604">
        <v>4</v>
      </c>
      <c r="AC10" s="464">
        <f t="shared" ref="AC10:AC73" si="24">SUM(Z10:AB10)</f>
        <v>24</v>
      </c>
      <c r="AD10" s="605">
        <v>10</v>
      </c>
      <c r="AE10" s="606">
        <f t="shared" ref="AE10:AE73" si="25">SUM(AC10:AD10)</f>
        <v>34</v>
      </c>
      <c r="AF10" s="607">
        <v>10</v>
      </c>
      <c r="AG10" s="608"/>
      <c r="AH10" s="609"/>
      <c r="AI10" s="610">
        <f t="shared" ref="AI10:AI73" si="26">SUM(AE10,AF10)</f>
        <v>44</v>
      </c>
      <c r="AJ10" s="611">
        <f t="shared" ref="AJ10:AJ73" si="27">IF(OR(AI10="",AI$7=""),"",AI10/AI$7*100)</f>
        <v>22</v>
      </c>
      <c r="AK10" s="471" t="str">
        <f>IF(AF10="AB","AB",IF(AND(OR(Z10="ab",Z10="ml"),OR(AA10="ab",AA10="ml"),OR(AC10="ab",AC10="ml")),"AB",IF(AND(OR(Z10="ab",Z10="ml"),OR(AC10="ab",AC10="ml")),"AB","")))</f>
        <v/>
      </c>
      <c r="AL10" s="471" t="str">
        <f t="shared" ref="AL10:AL73" si="28">IF(OR($G10="NSO",$G10="",AF10=""),"",IF(OR(AK10="AB",AF10="ab"),"AB",IF(AND(AJ10&gt;=36,AF10&gt;=20),"P",IF(AND(AJ10&gt;=34,AF10=20,COUNTIF(Z10:AH10,"ML")=0),"G2",IF(AND(AJ10&gt;31,AF10&gt;20,COUNTIF(Z10:AH10,"ML")=0),"G1",IF(AND(AJ10&gt;25,AF10&gt;20),"S","F"))))))</f>
        <v>F</v>
      </c>
      <c r="AM10" s="612" t="str">
        <f>IF(OR(AL10="",AL10=0,AL10="S",AL10="F",AL10="AB"),AL10,IF(AJ10&gt;=75,"D",IF(AJ10&gt;=60,"I",IF(AJ10&gt;=48,"II",IF(AJ10&gt;=36,"III",AL10)))))</f>
        <v>F</v>
      </c>
      <c r="AN10" s="613">
        <v>1</v>
      </c>
      <c r="AO10" s="614">
        <v>10</v>
      </c>
      <c r="AP10" s="615">
        <v>10</v>
      </c>
      <c r="AQ10" s="615">
        <v>10</v>
      </c>
      <c r="AR10" s="477">
        <f t="shared" ref="AR10:AR73" si="29">SUM(AO10:AQ10)</f>
        <v>30</v>
      </c>
      <c r="AS10" s="616">
        <v>70</v>
      </c>
      <c r="AT10" s="617">
        <v>0</v>
      </c>
      <c r="AU10" s="618">
        <f t="shared" ref="AU10:AU73" si="30">SUM(AS10:AT10)</f>
        <v>70</v>
      </c>
      <c r="AV10" s="619">
        <f t="shared" ref="AV10:AV73" si="31">SUM(AU10,AR10)</f>
        <v>100</v>
      </c>
      <c r="AW10" s="620">
        <v>100</v>
      </c>
      <c r="AX10" s="621">
        <v>0</v>
      </c>
      <c r="AY10" s="622">
        <f t="shared" ref="AY10:AY73" si="32">SUM(AW10:AX10)</f>
        <v>100</v>
      </c>
      <c r="AZ10" s="623">
        <f t="shared" ref="AZ10:AZ73" si="33">SUM(AV10,AY10)</f>
        <v>200</v>
      </c>
      <c r="BA10" s="624">
        <f t="shared" ref="BA10:BA73" si="34">IF(OR(AZ10="",AZ$7=""),"",AZ10/AZ$7*100)</f>
        <v>100</v>
      </c>
      <c r="BB10" s="484" t="str">
        <f>IF(AV10="AB","AB",IF(AND(OR(AO10="ab",AO10="ml"),OR(AP10="ab",AP10="ml"),OR(AR10="ab",AR10="ml")),"AB",IF(AND(OR(AO10="ab",AO10="ml"),OR(AR10="ab",AR10="ml")),"AB","")))</f>
        <v/>
      </c>
      <c r="BC10" s="484" t="str">
        <f t="shared" ref="BC10:BC73" si="35">IF(OR($G10="NSO",$G10="",AW10="",AO$3=""),"",IF(OR(BB10="AB",AW10="ab"),"AB",IF(AND(BA10&gt;=36,AW10&gt;=20%*AW$7,AX10&gt;=20%*AX8),"P",IF(AND(BA10&gt;=34,AW10&gt;=20%*AW8,AX10&gt;=20%*AX8,COUNTIF(AQ10:AX10,"ML")=0),"G2",IF(AND(BA10&gt;31,AW10&gt;=20%*AW8,AX10&gt;=20%*AX8,COUNTIF(AQ10:AX10,"ML")=0),"G1",IF(AND(BA10&gt;25,AW10&gt;20),"S","F"))))))</f>
        <v>P</v>
      </c>
      <c r="BD10" s="625" t="str">
        <f t="shared" si="7"/>
        <v>D</v>
      </c>
      <c r="BE10" s="613">
        <v>2</v>
      </c>
      <c r="BF10" s="626">
        <v>10</v>
      </c>
      <c r="BG10" s="627">
        <v>10</v>
      </c>
      <c r="BH10" s="628">
        <v>10</v>
      </c>
      <c r="BI10" s="489">
        <f t="shared" ref="BI10:BI73" si="36">SUM(BF10:BH10)</f>
        <v>30</v>
      </c>
      <c r="BJ10" s="629">
        <v>70</v>
      </c>
      <c r="BK10" s="630">
        <v>0</v>
      </c>
      <c r="BL10" s="631">
        <f t="shared" ref="BL10:BL73" si="37">SUM(BJ10:BK10)</f>
        <v>70</v>
      </c>
      <c r="BM10" s="632">
        <f t="shared" ref="BM10:BM73" si="38">SUM(BL10,BI10)</f>
        <v>100</v>
      </c>
      <c r="BN10" s="633">
        <v>100</v>
      </c>
      <c r="BO10" s="634">
        <v>0</v>
      </c>
      <c r="BP10" s="635">
        <f t="shared" ref="BP10:BP73" si="39">SUM(BN10:BO10)</f>
        <v>100</v>
      </c>
      <c r="BQ10" s="636">
        <f t="shared" ref="BQ10:BQ73" si="40">SUM(BM10,BP10)</f>
        <v>200</v>
      </c>
      <c r="BR10" s="496">
        <f t="shared" ref="BR10:BR73" si="41">IF(OR(BQ10="",BQ$7=""),"",BQ10/BQ$7*100)</f>
        <v>100</v>
      </c>
      <c r="BS10" s="496" t="str">
        <f>IF(BM10="AB","AB",IF(AND(OR(BF10="ab",BF10="ml"),OR(BG10="ab",BG10="ml"),OR(BI10="ab",BI10="ml")),"AB",IF(AND(OR(BF10="ab",BF10="ml"),OR(BI10="ab",BI10="ml")),"AB","")))</f>
        <v/>
      </c>
      <c r="BT10" s="496" t="str">
        <f t="shared" ref="BT10:BT73" si="42">IF(OR($G10="NSO",$G10="",BN10="",BF$3=""),"",IF(OR(BS10="AB",BN10="ab"),"AB",IF(AND(BR10&gt;=36,BN10&gt;=20%*BN$7,BO10&gt;=20%*BO8),"P",IF(AND(BR10&gt;=34,BN10&gt;=20%*BN8,BO10&gt;=20%*BO8,COUNTIF(BH10:BO10,"ML")=0),"G2",IF(AND(BR10&gt;31,BN10&gt;=20%*BN8,BO10&gt;=20%*BO8,COUNTIF(BH10:BO10,"ML")=0),"G1",IF(AND(BR10&gt;25,BN10&gt;20),"S","F"))))))</f>
        <v>P</v>
      </c>
      <c r="BU10" s="637" t="str">
        <f t="shared" si="8"/>
        <v>D</v>
      </c>
      <c r="BV10" s="613">
        <v>3</v>
      </c>
      <c r="BW10" s="638">
        <v>10</v>
      </c>
      <c r="BX10" s="639">
        <v>10</v>
      </c>
      <c r="BY10" s="640">
        <v>10</v>
      </c>
      <c r="BZ10" s="501">
        <f t="shared" ref="BZ10:BZ73" si="43">SUM(BW10:BY10)</f>
        <v>30</v>
      </c>
      <c r="CA10" s="641">
        <v>70</v>
      </c>
      <c r="CB10" s="642">
        <v>0</v>
      </c>
      <c r="CC10" s="643">
        <f t="shared" ref="CC10:CC73" si="44">SUM(CA10:CB10)</f>
        <v>70</v>
      </c>
      <c r="CD10" s="644">
        <f t="shared" ref="CD10:CD73" si="45">SUM(CC10,BZ10)</f>
        <v>100</v>
      </c>
      <c r="CE10" s="645">
        <v>100</v>
      </c>
      <c r="CF10" s="646">
        <v>0</v>
      </c>
      <c r="CG10" s="647">
        <f t="shared" ref="CG10:CG73" si="46">SUM(CE10:CF10)</f>
        <v>100</v>
      </c>
      <c r="CH10" s="648">
        <f t="shared" ref="CH10:CH73" si="47">SUM(CD10,CG10)</f>
        <v>200</v>
      </c>
      <c r="CI10" s="649">
        <f t="shared" ref="CI10:CI73" si="48">IF(OR(CH$7=0,0),"",CH10/CH$7*100)</f>
        <v>100</v>
      </c>
      <c r="CJ10" s="508" t="str">
        <f t="shared" ref="CJ10:CJ73" si="49">IF(CD10="AB","AB",IF(AND(OR(BW10="ab",BW10="ml"),OR(BX10="ab",BX10="ml"),OR(BZ10="ab",BZ10="ml")),"AB",IF(AND(OR(BW10="ab",BW10="ml"),OR(BZ10="ab",BZ10="ml")),"AB","")))</f>
        <v/>
      </c>
      <c r="CK10" s="508" t="str">
        <f t="shared" ref="CK10:CK73" si="50">IF(OR($G10="NSO",$G10="",CE10="",BW$3=""),"",IF(OR(CJ10="AB",CE10="ab"),"AB",IF(AND(CI10&gt;=36,CE10&gt;=20%*CE$7,CF10&gt;=20%*CF8),"P",IF(AND(CI10&gt;=34,CE10&gt;=20%*CE8,CF10&gt;=20%*CF8,COUNTIF(BY10:CF10,"ML")=0),"G2",IF(AND(CI10&gt;31,CE10&gt;=20%*CE8,CF10&gt;=20%*CF8,COUNTIF(BY10:CF10,"ML")=0),"G1",IF(AND(CI10&gt;25,CE10&gt;20),"S","F"))))))</f>
        <v>P</v>
      </c>
      <c r="CL10" s="650" t="str">
        <f t="shared" si="9"/>
        <v>D</v>
      </c>
      <c r="CM10" s="613"/>
      <c r="CN10" s="651">
        <v>0</v>
      </c>
      <c r="CO10" s="652">
        <v>0</v>
      </c>
      <c r="CP10" s="653">
        <v>0</v>
      </c>
      <c r="CQ10" s="513">
        <f t="shared" ref="CQ10:CQ73" si="51">SUM(CN10:CP10)</f>
        <v>0</v>
      </c>
      <c r="CR10" s="654">
        <v>0</v>
      </c>
      <c r="CS10" s="655">
        <v>0</v>
      </c>
      <c r="CT10" s="656">
        <f t="shared" ref="CT10:CT73" si="52">SUM(CR10:CS10)</f>
        <v>0</v>
      </c>
      <c r="CU10" s="657">
        <f t="shared" ref="CU10:CU73" si="53">SUM(CT10,CQ10)</f>
        <v>0</v>
      </c>
      <c r="CV10" s="658">
        <v>0</v>
      </c>
      <c r="CW10" s="659">
        <v>0</v>
      </c>
      <c r="CX10" s="660">
        <f t="shared" ref="CX10:CX73" si="54">SUM(CV10:CW10)</f>
        <v>0</v>
      </c>
      <c r="CY10" s="661">
        <f t="shared" ref="CY10:CY73" si="55">SUM(CU10,CX10)</f>
        <v>0</v>
      </c>
      <c r="CZ10" s="520">
        <f t="shared" ref="CZ10:CZ73" si="56">IF(OR(CY$7=0,0),"",CY10/CY$7*100)</f>
        <v>0</v>
      </c>
      <c r="DA10" s="520" t="str">
        <f t="shared" ref="DA10:DA73" si="57">IF(CU10="AB","AB",IF(AND(OR(CN10="ab",CN10="ml"),OR(CO10="ab",CO10="ml"),OR(CQ10="ab",CQ10="ml")),"AB",IF(AND(OR(CN10="ab",CN10="ml"),OR(CQ10="ab",CQ10="ml")),"AB","")))</f>
        <v/>
      </c>
      <c r="DB10" s="520" t="str">
        <f t="shared" ref="DB10:DB73" si="58">IF(OR($G10="NSO",$G10="",CV10="",CN$3=""),"",IF(OR(DA10="AB",CV10="ab"),"AB",IF(AND(CZ10&gt;=36,CV10&gt;=20%*CV$7,CW10&gt;=20%*CW8),"P",IF(AND(CZ10&gt;=34,CV10&gt;=20%*CV8,CW10&gt;=20%*CW8,COUNTIF(CP10:CW10,"ML")=0),"G2",IF(AND(CZ10&gt;31,CV10&gt;=20%*CV8,CW10&gt;=20%*CW8,COUNTIF(CP10:CW10,"ML")=0),"G1",IF(AND(CZ10&gt;25,CV10&gt;20),"S","F"))))))</f>
        <v>F</v>
      </c>
      <c r="DC10" s="662" t="str">
        <f t="shared" ref="DC10:DC73" si="59">IF(OR(CM10="",CM10=0),"",IF(OR(DB10="",DB10=0,DB10="S",DB10="F",DB10="AB"),DB10,IF(CZ10&gt;=75,"D",IF(CZ10&gt;=60,"I",IF(CZ10&gt;=48,"II",IF(CZ10&gt;=36,"III",DB10))))))</f>
        <v/>
      </c>
      <c r="DD10" s="613"/>
      <c r="DE10" s="663">
        <v>0</v>
      </c>
      <c r="DF10" s="664">
        <v>0</v>
      </c>
      <c r="DG10" s="665">
        <v>0</v>
      </c>
      <c r="DH10" s="525">
        <f t="shared" ref="DH10:DH73" si="60">SUM(DE10:DG10)</f>
        <v>0</v>
      </c>
      <c r="DI10" s="666">
        <v>0</v>
      </c>
      <c r="DJ10" s="667">
        <v>0</v>
      </c>
      <c r="DK10" s="668">
        <f t="shared" ref="DK10:DK73" si="61">SUM(DI10:DJ10)</f>
        <v>0</v>
      </c>
      <c r="DL10" s="669">
        <f t="shared" ref="DL10:DL73" si="62">SUM(DK10,DH10)</f>
        <v>0</v>
      </c>
      <c r="DM10" s="670">
        <v>0</v>
      </c>
      <c r="DN10" s="671">
        <v>0</v>
      </c>
      <c r="DO10" s="672">
        <f t="shared" ref="DO10:DO73" si="63">SUM(DM10:DN10)</f>
        <v>0</v>
      </c>
      <c r="DP10" s="673">
        <f t="shared" ref="DP10:DP73" si="64">SUM(DL10,DO10)</f>
        <v>0</v>
      </c>
      <c r="DQ10" s="532">
        <f t="shared" ref="DQ10:DQ73" si="65">IF(OR(DP$7=0,0),"",DP10/DP$7*100)</f>
        <v>0</v>
      </c>
      <c r="DR10" s="532" t="str">
        <f t="shared" ref="DR10:DR73" si="66">IF(DL10="AB","AB",IF(AND(OR(DE10="ab",DE10="ml"),OR(DF10="ab",DF10="ml"),OR(DH10="ab",DH10="ml")),"AB",IF(AND(OR(DE10="ab",DE10="ml"),OR(DH10="ab",DH10="ml")),"AB","")))</f>
        <v/>
      </c>
      <c r="DS10" s="532" t="str">
        <f t="shared" ref="DS10:DS73" si="67">IF(OR($G10="NSO",$G10="",DM10="",DE$3=""),"",IF(OR(DR10="AB",DM10="ab"),"AB",IF(AND(DQ10&gt;=36,DM10&gt;=20%*DM$7,DN10&gt;=20%*DN8),"P",IF(AND(DQ10&gt;=34,DM10&gt;=20%*DM8,DN10&gt;=20%*DN8,COUNTIF(DG10:DN10,"ML")=0),"G2",IF(AND(DQ10&gt;31,DM10&gt;=20%*DM8,DN10&gt;=20%*DN8,COUNTIF(DG10:DN10,"ML")=0),"G1",IF(AND(DQ10&gt;25,DM10&gt;20),"S","F"))))))</f>
        <v/>
      </c>
      <c r="DT10" s="674" t="str">
        <f t="shared" ref="DT10:DT73" si="68">IF(OR(DD10="",DD10=0),"",IF(OR(DS10="",DS10=0,DS10="S",DS10="F",DS10="AB"),DS10,IF(DQ10&gt;=75,"D",IF(DQ10&gt;=60,"I",IF(DQ10&gt;=48,"II",IF(DQ10&gt;=36,"III",DS10))))))</f>
        <v/>
      </c>
      <c r="DU10" s="675">
        <v>10</v>
      </c>
      <c r="DV10" s="676">
        <v>10</v>
      </c>
      <c r="DW10" s="677">
        <v>10</v>
      </c>
      <c r="DX10" s="537">
        <f t="shared" ref="DX10:DX73" si="69">SUM(DU10:DW10)</f>
        <v>30</v>
      </c>
      <c r="DY10" s="678">
        <v>70</v>
      </c>
      <c r="DZ10" s="679">
        <v>0</v>
      </c>
      <c r="EA10" s="680">
        <f t="shared" ref="EA10:EA73" si="70">SUM(DY10:DZ10)</f>
        <v>70</v>
      </c>
      <c r="EB10" s="681">
        <f t="shared" ref="EB10:EB73" si="71">SUM(EA10,DX10)</f>
        <v>100</v>
      </c>
      <c r="EC10" s="682">
        <v>100</v>
      </c>
      <c r="ED10" s="683">
        <v>0</v>
      </c>
      <c r="EE10" s="684">
        <f t="shared" ref="EE10:EE73" si="72">SUM(EC10:ED10)</f>
        <v>100</v>
      </c>
      <c r="EF10" s="685">
        <f t="shared" ref="EF10:EF73" si="73">SUM(EB10,EE10)</f>
        <v>200</v>
      </c>
      <c r="EG10" s="686">
        <f t="shared" ref="EG10:EG73" si="74">IF(OR(EF10="",EF$7=""),"",EF10/EF$7*100)</f>
        <v>100</v>
      </c>
      <c r="EH10" s="687" t="str">
        <f t="shared" ref="EH10:EH73" si="75">IF(OR(G10="",G10="tc",G10="NSO"),"",IF(EG10&gt;=80,"A",IF(EG10&gt;=60,"B",IF(EG10&gt;=40,"C",IF(EG10&gt;=36,"D",0)))))</f>
        <v>A</v>
      </c>
      <c r="EI10" s="688">
        <v>20</v>
      </c>
      <c r="EJ10" s="689">
        <v>10</v>
      </c>
      <c r="EK10" s="690">
        <v>3</v>
      </c>
      <c r="EL10" s="549">
        <f t="shared" ref="EL10:EL73" si="76">SUM(EI10:EK10)</f>
        <v>33</v>
      </c>
      <c r="EM10" s="691">
        <v>45</v>
      </c>
      <c r="EN10" s="692">
        <f t="shared" ref="EN10:EN73" si="77">SUM(EL10:EM10)</f>
        <v>78</v>
      </c>
      <c r="EO10" s="693">
        <v>10</v>
      </c>
      <c r="EP10" s="694"/>
      <c r="EQ10" s="695"/>
      <c r="ER10" s="696">
        <f t="shared" ref="ER10:ER73" si="78">SUM(EN10,EO10)</f>
        <v>88</v>
      </c>
      <c r="ES10" s="697">
        <f t="shared" ref="ES10:ES73" si="79">IF(OR(ER10="",ER$7=""),"",ER10/ER$7*100)</f>
        <v>44</v>
      </c>
      <c r="ET10" s="698" t="str">
        <f t="shared" ref="ET10:ET73" si="80">IF(OR(G10="",G10="tc",G10="NSO"),"",IF(ES10&gt;=80,"A",IF(ES10&gt;=60,"B",IF(ES10&gt;=40,"C",IF(ES10&gt;=36,"D",0)))))</f>
        <v>C</v>
      </c>
      <c r="EU10" s="699">
        <v>20</v>
      </c>
      <c r="EV10" s="700">
        <v>10</v>
      </c>
      <c r="EW10" s="701">
        <f t="shared" si="4"/>
        <v>30</v>
      </c>
      <c r="EX10" s="561">
        <f t="shared" ref="EX10:EX73" si="81">SUM(EU10:EW10)</f>
        <v>60</v>
      </c>
      <c r="EY10" s="702">
        <v>10</v>
      </c>
      <c r="EZ10" s="703">
        <f t="shared" ref="EZ10:EZ73" si="82">SUM(EX10:EY10)</f>
        <v>70</v>
      </c>
      <c r="FA10" s="704">
        <v>10</v>
      </c>
      <c r="FB10" s="705"/>
      <c r="FC10" s="706"/>
      <c r="FD10" s="707">
        <f t="shared" ref="FD10:FD73" si="83">SUM(EZ10,FA10)</f>
        <v>80</v>
      </c>
      <c r="FE10" s="708">
        <f t="shared" ref="FE10:FE73" si="84">IF(OR(FD10="",FD$7=""),"",FD10/FD$7*100)</f>
        <v>40</v>
      </c>
      <c r="FF10" s="709" t="str">
        <f t="shared" ref="FF10:FF73" si="85">IF(OR(G10="",G10="tc",G10="NSO"),"",IF(FE10&gt;=80,"A",IF(FE10&gt;=60,"B",IF(FE10&gt;=40,"C",IF(FE10&gt;=36,"D",0)))))</f>
        <v>C</v>
      </c>
      <c r="FG10" s="731">
        <v>0</v>
      </c>
      <c r="FH10" s="732">
        <v>0</v>
      </c>
      <c r="FI10" s="732">
        <v>0</v>
      </c>
      <c r="FJ10" s="713">
        <f t="shared" si="0"/>
        <v>0</v>
      </c>
      <c r="FK10" s="714">
        <f t="shared" ref="FK10:FK73" si="86">IF(OR(FJ10="",FJ$7=""),"",FJ10/FJ$7*100)</f>
        <v>0</v>
      </c>
      <c r="FL10" s="715">
        <f t="shared" ref="FL10:FL73" si="87">IF(OR(G10="",G10="tc",G10="NSO"),"",IF(FK10&gt;=80,"A",IF(FK10&gt;=60,"B",IF(FK10&gt;=40,"C",IF(FK10&gt;=36,"D",0)))))</f>
        <v>0</v>
      </c>
      <c r="FM10" s="733">
        <v>362</v>
      </c>
      <c r="FN10" s="734">
        <v>275</v>
      </c>
      <c r="FO10" s="735">
        <f>IF(OR(FM10="",FN10=""),"",FN10/FM10*100)</f>
        <v>75.966850828729278</v>
      </c>
      <c r="FP10" s="718">
        <f t="shared" ref="FP10:FP73" si="88">HQ10</f>
        <v>1000</v>
      </c>
      <c r="FQ10" s="719">
        <f t="shared" ref="FQ10:FQ73" si="89">SUM(U10,AI10,AZ10,BQ10,CH10,CY10,DP10)</f>
        <v>693</v>
      </c>
      <c r="FR10" s="720">
        <f t="shared" ref="FR10:FR73" si="90">IF(OR(FT10="passed",FT10="Passed with g"),FQ10/FP10*100,0)</f>
        <v>0</v>
      </c>
      <c r="FS10" s="721" t="str">
        <f t="shared" ref="FS10:FS73" si="91">IF(AND(FR10&gt;=60,FT10="Passed"),"First",IF(AND(FR10&gt;=60,FT10="Passed with G"),"First",IF(AND(FR10&gt;=48,FT10="Passed"),"Second",IF(AND(FR10&gt;=48,FT10="Passed With G"),"Second",IF(OR(FT10="Passed",FT10="Passed With G"),"Third",FT10)))))</f>
        <v>FAILED</v>
      </c>
      <c r="FT10" s="722" t="str">
        <f t="shared" ref="FT10:FT73" si="92">IF($G10="TC","Transfered",IF($G10="NSO","NSO",IF(OR($G10="",$G10=0,O10=""),"",IF(OR(GE10&gt;0,(GF10+GG10+GH10)&gt;2),"FAILED",IF(OR(GF10&gt;0,GG10&gt;1),"SUPP.",IF(AND(GG10&gt;0,GH10&gt;0),"SUPP.",IF((GG10+GH10),"Passed With G","Passed")))))))</f>
        <v>FAILED</v>
      </c>
      <c r="FU10" s="723" t="str">
        <f t="shared" ref="FU10:FU73" si="93">IF(FT10="Passed",FR10,"")</f>
        <v/>
      </c>
      <c r="FV10" s="724" t="str">
        <f t="shared" ref="FV10:FV73" si="94">IF(FU10="","",SUMPRODUCT((FU10&lt;FU$9:FU$108)/COUNTIF(FU$9:FU$108,FU$9:FU$108)))</f>
        <v/>
      </c>
      <c r="FW10" s="725" t="str">
        <f t="shared" ref="FW10:FW73" si="95">IF(G10="Tc","--",IF(FT10="nso","Name Separated",IF(GE10&gt;0,"Need Improvement",IF(GF10&gt;0,"Need Improvement",IF(GG10&gt;0,"Need Improvement",IF(FR10&gt;=80,"Excellent",IF(FR10&gt;=60,"Very Good",IF(FR10&gt;=48,"Good",IF(FR10&gt;=36,"Average",IF(FR10=0,0,"Need Improvement"))))))))))</f>
        <v>Need Improvement</v>
      </c>
      <c r="FX10" s="726" t="str">
        <f t="shared" si="10"/>
        <v>F</v>
      </c>
      <c r="FY10" s="727" t="str">
        <f t="shared" si="11"/>
        <v>F</v>
      </c>
      <c r="FZ10" s="727" t="str">
        <f t="shared" si="12"/>
        <v>D</v>
      </c>
      <c r="GA10" s="727" t="str">
        <f t="shared" si="13"/>
        <v>D</v>
      </c>
      <c r="GB10" s="727" t="str">
        <f t="shared" si="14"/>
        <v>D</v>
      </c>
      <c r="GC10" s="727" t="str">
        <f t="shared" ref="GC10:GC73" si="96">DC10</f>
        <v/>
      </c>
      <c r="GD10" s="728" t="str">
        <f t="shared" ref="GD10:GD73" si="97">DT10</f>
        <v/>
      </c>
      <c r="GE10" s="729">
        <f t="shared" ref="GE10:GE73" si="98">COUNTIF(FX10:GD10,"F")+COUNTIF(FX10:GD10,"AB")</f>
        <v>2</v>
      </c>
      <c r="GF10" s="727">
        <f t="shared" ref="GF10:GF73" si="99">COUNTIF(FX10:GD10,"S")</f>
        <v>0</v>
      </c>
      <c r="GG10" s="727">
        <f t="shared" ref="GG10:GG73" si="100">COUNTIF(FX10:GD10,"G1")</f>
        <v>0</v>
      </c>
      <c r="GH10" s="727">
        <f t="shared" ref="GH10:GH73" si="101">COUNTIF(FX10:GD10,"G2")</f>
        <v>0</v>
      </c>
      <c r="GI10" s="728"/>
      <c r="GJ10" s="1302"/>
      <c r="GK10" s="1302"/>
      <c r="GL10" s="18">
        <f t="shared" si="15"/>
        <v>200</v>
      </c>
      <c r="GM10" s="18" t="s">
        <v>158</v>
      </c>
      <c r="GN10" s="18">
        <f t="shared" si="16"/>
        <v>200</v>
      </c>
      <c r="GO10" s="18" t="str">
        <f t="shared" ref="GO10:GO73" si="102">CONCATENATE(GL10,GM10,GN10)</f>
        <v>200/200</v>
      </c>
      <c r="GP10" s="18">
        <f t="shared" ref="GP10:GP73" si="103">ER10</f>
        <v>88</v>
      </c>
      <c r="GQ10" s="18" t="s">
        <v>158</v>
      </c>
      <c r="GR10" s="18">
        <f t="shared" ref="GR10:GR73" si="104">$ER$7</f>
        <v>200</v>
      </c>
      <c r="GS10" s="18" t="str">
        <f t="shared" ref="GS10:GS73" si="105">CONCATENATE(GP10,GQ10,GR10)</f>
        <v>88/200</v>
      </c>
      <c r="GT10" s="18">
        <f t="shared" ref="GT10:GT73" si="106">FD10</f>
        <v>80</v>
      </c>
      <c r="GU10" s="18" t="s">
        <v>158</v>
      </c>
      <c r="GV10" s="18">
        <f t="shared" ref="GV10:GV73" si="107">$FD$7</f>
        <v>200</v>
      </c>
      <c r="GW10" s="18" t="str">
        <f t="shared" ref="GW10:GW73" si="108">CONCATENATE(GT10,GU10,GV10)</f>
        <v>80/200</v>
      </c>
      <c r="GX10" s="18">
        <f t="shared" ref="GX10:GX73" si="109">FJ10</f>
        <v>0</v>
      </c>
      <c r="GY10" s="18" t="s">
        <v>158</v>
      </c>
      <c r="GZ10" s="18">
        <f t="shared" ref="GZ10:GZ73" si="110">$FJ$7</f>
        <v>100</v>
      </c>
      <c r="HA10" s="18" t="str">
        <f t="shared" ref="HA10:HA73" si="111">CONCATENATE(GX10,GY10,GZ10)</f>
        <v>0/100</v>
      </c>
      <c r="HJ10" s="18">
        <f t="shared" ref="HJ10:HJ16" si="112">IF(U10&gt;0,$U$7,0)</f>
        <v>200</v>
      </c>
      <c r="HK10" s="18">
        <f t="shared" ref="HK10:HK16" si="113">IF(AI10&gt;0,$AI$7,0)</f>
        <v>200</v>
      </c>
      <c r="HL10" s="190">
        <f t="shared" ref="HL10:HL73" si="114">IF(AN10&gt;=1,$AZ$7,0)</f>
        <v>200</v>
      </c>
      <c r="HM10" s="190">
        <f t="shared" ref="HM10:HM73" si="115">IF(BE10&gt;=1,$BQ$7,0)</f>
        <v>200</v>
      </c>
      <c r="HN10" s="190">
        <f t="shared" ref="HN10:HN73" si="116">IF(BV10&gt;=1,$CH$7,0)</f>
        <v>200</v>
      </c>
      <c r="HO10" s="190">
        <f t="shared" ref="HO10:HO73" si="117">IF(CM10&gt;=1,$CY$7,0)</f>
        <v>0</v>
      </c>
      <c r="HP10" s="190">
        <f t="shared" ref="HP10:HP73" si="118">IF(DD10&gt;=1,$DP$7,0)</f>
        <v>0</v>
      </c>
      <c r="HQ10" s="18">
        <f t="shared" ref="HQ10:HQ16" si="119">SUM(HJ10:HP10)</f>
        <v>1000</v>
      </c>
    </row>
    <row r="11" spans="1:225" ht="38.25" customHeight="1">
      <c r="A11" s="17">
        <f t="shared" si="17"/>
        <v>1103</v>
      </c>
      <c r="B11" s="42">
        <v>3</v>
      </c>
      <c r="C11" s="590">
        <v>3</v>
      </c>
      <c r="D11" s="544">
        <f t="shared" si="18"/>
        <v>11</v>
      </c>
      <c r="E11" s="2">
        <v>123</v>
      </c>
      <c r="F11" s="123" t="s">
        <v>191</v>
      </c>
      <c r="G11" s="1">
        <v>1103</v>
      </c>
      <c r="H11" s="2" t="s">
        <v>192</v>
      </c>
      <c r="I11" s="2" t="s">
        <v>193</v>
      </c>
      <c r="J11" s="2" t="s">
        <v>194</v>
      </c>
      <c r="K11" s="976"/>
      <c r="L11" s="591">
        <v>10</v>
      </c>
      <c r="M11" s="592">
        <v>11</v>
      </c>
      <c r="N11" s="593">
        <v>2</v>
      </c>
      <c r="O11" s="452">
        <f t="shared" si="19"/>
        <v>23</v>
      </c>
      <c r="P11" s="594">
        <v>8</v>
      </c>
      <c r="Q11" s="595">
        <f t="shared" si="20"/>
        <v>31</v>
      </c>
      <c r="R11" s="596">
        <v>45</v>
      </c>
      <c r="S11" s="597"/>
      <c r="T11" s="598"/>
      <c r="U11" s="599">
        <f t="shared" si="21"/>
        <v>76</v>
      </c>
      <c r="V11" s="600">
        <f t="shared" si="22"/>
        <v>38</v>
      </c>
      <c r="W11" s="459" t="str">
        <f t="shared" si="5"/>
        <v/>
      </c>
      <c r="X11" s="459" t="str">
        <f t="shared" si="23"/>
        <v>P</v>
      </c>
      <c r="Y11" s="601" t="str">
        <f t="shared" si="6"/>
        <v>III</v>
      </c>
      <c r="Z11" s="602">
        <v>10</v>
      </c>
      <c r="AA11" s="603">
        <v>11</v>
      </c>
      <c r="AB11" s="604">
        <v>2</v>
      </c>
      <c r="AC11" s="464">
        <f t="shared" si="24"/>
        <v>23</v>
      </c>
      <c r="AD11" s="605">
        <v>8</v>
      </c>
      <c r="AE11" s="606">
        <f t="shared" si="25"/>
        <v>31</v>
      </c>
      <c r="AF11" s="607">
        <v>45</v>
      </c>
      <c r="AG11" s="608"/>
      <c r="AH11" s="609"/>
      <c r="AI11" s="610">
        <f t="shared" si="26"/>
        <v>76</v>
      </c>
      <c r="AJ11" s="611">
        <f t="shared" si="27"/>
        <v>38</v>
      </c>
      <c r="AK11" s="471" t="str">
        <f>IF(AF11="AB","AB",IF(AND(OR(Z11="ab",Z11="ml"),OR(AA11="ab",AA11="ml"),OR(AC11="ab",AC11="ml")),"AB",IF(AND(OR(Z11="ab",Z11="ml"),OR(AC11="ab",AC11="ml")),"AB","")))</f>
        <v/>
      </c>
      <c r="AL11" s="471" t="str">
        <f t="shared" si="28"/>
        <v>P</v>
      </c>
      <c r="AM11" s="612" t="str">
        <f>IF(OR(AL11="",AL11=0,AL11="S",AL11="F",AL11="AB"),AL11,IF(AJ11&gt;=75,"D",IF(AJ11&gt;=60,"I",IF(AJ11&gt;=48,"II",IF(AJ11&gt;=36,"III",AL11)))))</f>
        <v>III</v>
      </c>
      <c r="AN11" s="613">
        <v>1</v>
      </c>
      <c r="AO11" s="614">
        <v>10</v>
      </c>
      <c r="AP11" s="615">
        <v>10</v>
      </c>
      <c r="AQ11" s="615">
        <v>10</v>
      </c>
      <c r="AR11" s="477">
        <f t="shared" si="29"/>
        <v>30</v>
      </c>
      <c r="AS11" s="616">
        <v>20</v>
      </c>
      <c r="AT11" s="617">
        <v>0</v>
      </c>
      <c r="AU11" s="618">
        <f t="shared" si="30"/>
        <v>20</v>
      </c>
      <c r="AV11" s="619">
        <f t="shared" si="31"/>
        <v>50</v>
      </c>
      <c r="AW11" s="620">
        <v>40</v>
      </c>
      <c r="AX11" s="621">
        <v>0</v>
      </c>
      <c r="AY11" s="622">
        <f t="shared" si="32"/>
        <v>40</v>
      </c>
      <c r="AZ11" s="623">
        <f t="shared" si="33"/>
        <v>90</v>
      </c>
      <c r="BA11" s="624">
        <f t="shared" si="34"/>
        <v>45</v>
      </c>
      <c r="BB11" s="484" t="str">
        <f>IF(AV11="AB","AB",IF(AND(OR(AO11="ab",AO11="ml"),OR(AP11="ab",AP11="ml"),OR(AR11="ab",AR11="ml")),"AB",IF(AND(OR(AO11="ab",AO11="ml"),OR(AR11="ab",AR11="ml")),"AB","")))</f>
        <v/>
      </c>
      <c r="BC11" s="484" t="str">
        <f t="shared" si="35"/>
        <v>P</v>
      </c>
      <c r="BD11" s="625" t="str">
        <f t="shared" si="7"/>
        <v>III</v>
      </c>
      <c r="BE11" s="613">
        <v>2</v>
      </c>
      <c r="BF11" s="626">
        <v>10</v>
      </c>
      <c r="BG11" s="627">
        <v>10</v>
      </c>
      <c r="BH11" s="628">
        <v>10</v>
      </c>
      <c r="BI11" s="489">
        <f t="shared" si="36"/>
        <v>30</v>
      </c>
      <c r="BJ11" s="629">
        <v>70</v>
      </c>
      <c r="BK11" s="630">
        <v>0</v>
      </c>
      <c r="BL11" s="631">
        <f t="shared" si="37"/>
        <v>70</v>
      </c>
      <c r="BM11" s="632">
        <f t="shared" si="38"/>
        <v>100</v>
      </c>
      <c r="BN11" s="633">
        <v>40</v>
      </c>
      <c r="BO11" s="634">
        <v>0</v>
      </c>
      <c r="BP11" s="635">
        <f t="shared" si="39"/>
        <v>40</v>
      </c>
      <c r="BQ11" s="636">
        <f t="shared" si="40"/>
        <v>140</v>
      </c>
      <c r="BR11" s="496">
        <f t="shared" si="41"/>
        <v>70</v>
      </c>
      <c r="BS11" s="496" t="str">
        <f>IF(BM11="AB","AB",IF(AND(OR(BF11="ab",BF11="ml"),OR(BG11="ab",BG11="ml"),OR(BI11="ab",BI11="ml")),"AB",IF(AND(OR(BF11="ab",BF11="ml"),OR(BI11="ab",BI11="ml")),"AB","")))</f>
        <v/>
      </c>
      <c r="BT11" s="496" t="str">
        <f t="shared" si="42"/>
        <v>P</v>
      </c>
      <c r="BU11" s="637" t="str">
        <f t="shared" si="8"/>
        <v>I</v>
      </c>
      <c r="BV11" s="613">
        <v>3</v>
      </c>
      <c r="BW11" s="638">
        <v>10</v>
      </c>
      <c r="BX11" s="639">
        <v>10</v>
      </c>
      <c r="BY11" s="640">
        <v>10</v>
      </c>
      <c r="BZ11" s="501">
        <f t="shared" si="43"/>
        <v>30</v>
      </c>
      <c r="CA11" s="641">
        <v>35</v>
      </c>
      <c r="CB11" s="642">
        <v>0</v>
      </c>
      <c r="CC11" s="643">
        <f t="shared" si="44"/>
        <v>35</v>
      </c>
      <c r="CD11" s="644">
        <f t="shared" si="45"/>
        <v>65</v>
      </c>
      <c r="CE11" s="645">
        <v>35</v>
      </c>
      <c r="CF11" s="646">
        <v>0</v>
      </c>
      <c r="CG11" s="647">
        <f t="shared" si="46"/>
        <v>35</v>
      </c>
      <c r="CH11" s="648">
        <f t="shared" si="47"/>
        <v>100</v>
      </c>
      <c r="CI11" s="649">
        <f t="shared" si="48"/>
        <v>50</v>
      </c>
      <c r="CJ11" s="508" t="str">
        <f t="shared" si="49"/>
        <v/>
      </c>
      <c r="CK11" s="508" t="str">
        <f t="shared" si="50"/>
        <v>P</v>
      </c>
      <c r="CL11" s="650" t="str">
        <f t="shared" si="9"/>
        <v>II</v>
      </c>
      <c r="CM11" s="613"/>
      <c r="CN11" s="651">
        <v>0</v>
      </c>
      <c r="CO11" s="652">
        <v>0</v>
      </c>
      <c r="CP11" s="653">
        <v>0</v>
      </c>
      <c r="CQ11" s="513">
        <f t="shared" si="51"/>
        <v>0</v>
      </c>
      <c r="CR11" s="654">
        <v>0</v>
      </c>
      <c r="CS11" s="655">
        <v>0</v>
      </c>
      <c r="CT11" s="656">
        <f t="shared" si="52"/>
        <v>0</v>
      </c>
      <c r="CU11" s="657">
        <f t="shared" si="53"/>
        <v>0</v>
      </c>
      <c r="CV11" s="658">
        <v>0</v>
      </c>
      <c r="CW11" s="659">
        <v>0</v>
      </c>
      <c r="CX11" s="660">
        <f t="shared" si="54"/>
        <v>0</v>
      </c>
      <c r="CY11" s="661">
        <f t="shared" si="55"/>
        <v>0</v>
      </c>
      <c r="CZ11" s="520">
        <f t="shared" si="56"/>
        <v>0</v>
      </c>
      <c r="DA11" s="520" t="str">
        <f t="shared" si="57"/>
        <v/>
      </c>
      <c r="DB11" s="520" t="str">
        <f t="shared" si="58"/>
        <v>F</v>
      </c>
      <c r="DC11" s="662" t="str">
        <f t="shared" si="59"/>
        <v/>
      </c>
      <c r="DD11" s="613"/>
      <c r="DE11" s="663">
        <v>0</v>
      </c>
      <c r="DF11" s="664">
        <v>0</v>
      </c>
      <c r="DG11" s="665">
        <v>0</v>
      </c>
      <c r="DH11" s="525">
        <f t="shared" si="60"/>
        <v>0</v>
      </c>
      <c r="DI11" s="666">
        <v>0</v>
      </c>
      <c r="DJ11" s="667">
        <v>0</v>
      </c>
      <c r="DK11" s="668">
        <f t="shared" si="61"/>
        <v>0</v>
      </c>
      <c r="DL11" s="669">
        <f t="shared" si="62"/>
        <v>0</v>
      </c>
      <c r="DM11" s="670">
        <v>0</v>
      </c>
      <c r="DN11" s="671">
        <v>0</v>
      </c>
      <c r="DO11" s="672">
        <f t="shared" si="63"/>
        <v>0</v>
      </c>
      <c r="DP11" s="673">
        <f t="shared" si="64"/>
        <v>0</v>
      </c>
      <c r="DQ11" s="532">
        <f t="shared" si="65"/>
        <v>0</v>
      </c>
      <c r="DR11" s="532" t="str">
        <f t="shared" si="66"/>
        <v/>
      </c>
      <c r="DS11" s="532" t="str">
        <f t="shared" si="67"/>
        <v/>
      </c>
      <c r="DT11" s="674" t="str">
        <f t="shared" si="68"/>
        <v/>
      </c>
      <c r="DU11" s="675">
        <v>10</v>
      </c>
      <c r="DV11" s="676">
        <v>10</v>
      </c>
      <c r="DW11" s="677">
        <v>10</v>
      </c>
      <c r="DX11" s="537">
        <f t="shared" si="69"/>
        <v>30</v>
      </c>
      <c r="DY11" s="678">
        <v>70</v>
      </c>
      <c r="DZ11" s="679">
        <v>0</v>
      </c>
      <c r="EA11" s="680">
        <f t="shared" si="70"/>
        <v>70</v>
      </c>
      <c r="EB11" s="681">
        <f t="shared" si="71"/>
        <v>100</v>
      </c>
      <c r="EC11" s="682">
        <v>100</v>
      </c>
      <c r="ED11" s="683">
        <v>0</v>
      </c>
      <c r="EE11" s="684">
        <f t="shared" si="72"/>
        <v>100</v>
      </c>
      <c r="EF11" s="685">
        <f t="shared" si="73"/>
        <v>200</v>
      </c>
      <c r="EG11" s="686">
        <f t="shared" si="74"/>
        <v>100</v>
      </c>
      <c r="EH11" s="687" t="str">
        <f t="shared" si="75"/>
        <v>A</v>
      </c>
      <c r="EI11" s="688">
        <v>10</v>
      </c>
      <c r="EJ11" s="689">
        <v>11</v>
      </c>
      <c r="EK11" s="690">
        <v>4</v>
      </c>
      <c r="EL11" s="549">
        <f t="shared" si="76"/>
        <v>25</v>
      </c>
      <c r="EM11" s="691">
        <v>8</v>
      </c>
      <c r="EN11" s="692">
        <f t="shared" si="77"/>
        <v>33</v>
      </c>
      <c r="EO11" s="693">
        <v>45</v>
      </c>
      <c r="EP11" s="694"/>
      <c r="EQ11" s="695"/>
      <c r="ER11" s="696">
        <f t="shared" si="78"/>
        <v>78</v>
      </c>
      <c r="ES11" s="697">
        <f t="shared" si="79"/>
        <v>39</v>
      </c>
      <c r="ET11" s="698" t="str">
        <f t="shared" si="80"/>
        <v>D</v>
      </c>
      <c r="EU11" s="699">
        <v>10</v>
      </c>
      <c r="EV11" s="700">
        <v>11</v>
      </c>
      <c r="EW11" s="701">
        <f t="shared" si="4"/>
        <v>21</v>
      </c>
      <c r="EX11" s="561">
        <f t="shared" si="81"/>
        <v>42</v>
      </c>
      <c r="EY11" s="702">
        <v>8</v>
      </c>
      <c r="EZ11" s="703">
        <f t="shared" si="82"/>
        <v>50</v>
      </c>
      <c r="FA11" s="704">
        <v>45</v>
      </c>
      <c r="FB11" s="705"/>
      <c r="FC11" s="706"/>
      <c r="FD11" s="707">
        <f t="shared" si="83"/>
        <v>95</v>
      </c>
      <c r="FE11" s="708">
        <f t="shared" si="84"/>
        <v>47.5</v>
      </c>
      <c r="FF11" s="709" t="str">
        <f t="shared" si="85"/>
        <v>C</v>
      </c>
      <c r="FG11" s="731">
        <v>0</v>
      </c>
      <c r="FH11" s="732">
        <v>0</v>
      </c>
      <c r="FI11" s="732">
        <v>0</v>
      </c>
      <c r="FJ11" s="713">
        <f t="shared" si="0"/>
        <v>0</v>
      </c>
      <c r="FK11" s="714">
        <f t="shared" si="86"/>
        <v>0</v>
      </c>
      <c r="FL11" s="715">
        <f t="shared" si="87"/>
        <v>0</v>
      </c>
      <c r="FM11" s="733"/>
      <c r="FN11" s="734"/>
      <c r="FO11" s="735" t="str">
        <f>IF(OR(FM11="",FN11=""),"",FN11/FM11*100)</f>
        <v/>
      </c>
      <c r="FP11" s="718">
        <f t="shared" si="88"/>
        <v>1000</v>
      </c>
      <c r="FQ11" s="719">
        <f t="shared" si="89"/>
        <v>482</v>
      </c>
      <c r="FR11" s="720">
        <f t="shared" si="90"/>
        <v>48.199999999999996</v>
      </c>
      <c r="FS11" s="721" t="str">
        <f t="shared" si="91"/>
        <v>Second</v>
      </c>
      <c r="FT11" s="722" t="str">
        <f t="shared" si="92"/>
        <v>Passed</v>
      </c>
      <c r="FU11" s="723">
        <f t="shared" si="93"/>
        <v>48.199999999999996</v>
      </c>
      <c r="FV11" s="724">
        <f t="shared" si="94"/>
        <v>2.9999999999999964</v>
      </c>
      <c r="FW11" s="725" t="str">
        <f t="shared" si="95"/>
        <v>Good</v>
      </c>
      <c r="FX11" s="726" t="str">
        <f t="shared" si="10"/>
        <v>III</v>
      </c>
      <c r="FY11" s="727" t="str">
        <f t="shared" si="11"/>
        <v>III</v>
      </c>
      <c r="FZ11" s="727" t="str">
        <f t="shared" si="12"/>
        <v>III</v>
      </c>
      <c r="GA11" s="727" t="str">
        <f t="shared" si="13"/>
        <v>I</v>
      </c>
      <c r="GB11" s="727" t="str">
        <f t="shared" si="14"/>
        <v>II</v>
      </c>
      <c r="GC11" s="727" t="str">
        <f t="shared" si="96"/>
        <v/>
      </c>
      <c r="GD11" s="728" t="str">
        <f t="shared" si="97"/>
        <v/>
      </c>
      <c r="GE11" s="729">
        <f t="shared" si="98"/>
        <v>0</v>
      </c>
      <c r="GF11" s="727">
        <f t="shared" si="99"/>
        <v>0</v>
      </c>
      <c r="GG11" s="727">
        <f t="shared" si="100"/>
        <v>0</v>
      </c>
      <c r="GH11" s="727">
        <f t="shared" si="101"/>
        <v>0</v>
      </c>
      <c r="GI11" s="728"/>
      <c r="GJ11" s="1302"/>
      <c r="GK11" s="1302"/>
      <c r="GL11" s="18">
        <f t="shared" si="15"/>
        <v>200</v>
      </c>
      <c r="GM11" s="18" t="s">
        <v>158</v>
      </c>
      <c r="GN11" s="18">
        <f t="shared" si="16"/>
        <v>200</v>
      </c>
      <c r="GO11" s="18" t="str">
        <f t="shared" si="102"/>
        <v>200/200</v>
      </c>
      <c r="GP11" s="18">
        <f t="shared" si="103"/>
        <v>78</v>
      </c>
      <c r="GQ11" s="18" t="s">
        <v>158</v>
      </c>
      <c r="GR11" s="18">
        <f t="shared" si="104"/>
        <v>200</v>
      </c>
      <c r="GS11" s="18" t="str">
        <f t="shared" si="105"/>
        <v>78/200</v>
      </c>
      <c r="GT11" s="18">
        <f t="shared" si="106"/>
        <v>95</v>
      </c>
      <c r="GU11" s="18" t="s">
        <v>158</v>
      </c>
      <c r="GV11" s="18">
        <f t="shared" si="107"/>
        <v>200</v>
      </c>
      <c r="GW11" s="18" t="str">
        <f t="shared" si="108"/>
        <v>95/200</v>
      </c>
      <c r="GX11" s="18">
        <f t="shared" si="109"/>
        <v>0</v>
      </c>
      <c r="GY11" s="18" t="s">
        <v>158</v>
      </c>
      <c r="GZ11" s="18">
        <f t="shared" si="110"/>
        <v>100</v>
      </c>
      <c r="HA11" s="18" t="str">
        <f t="shared" si="111"/>
        <v>0/100</v>
      </c>
      <c r="HJ11" s="18">
        <f t="shared" si="112"/>
        <v>200</v>
      </c>
      <c r="HK11" s="18">
        <f t="shared" si="113"/>
        <v>200</v>
      </c>
      <c r="HL11" s="190">
        <f t="shared" si="114"/>
        <v>200</v>
      </c>
      <c r="HM11" s="190">
        <f t="shared" si="115"/>
        <v>200</v>
      </c>
      <c r="HN11" s="190">
        <f t="shared" si="116"/>
        <v>200</v>
      </c>
      <c r="HO11" s="190">
        <f t="shared" si="117"/>
        <v>0</v>
      </c>
      <c r="HP11" s="190">
        <f t="shared" si="118"/>
        <v>0</v>
      </c>
      <c r="HQ11" s="18">
        <f t="shared" si="119"/>
        <v>1000</v>
      </c>
    </row>
    <row r="12" spans="1:225" ht="38.25" customHeight="1">
      <c r="A12" s="17" t="str">
        <f t="shared" si="17"/>
        <v>NSO</v>
      </c>
      <c r="B12" s="42">
        <v>4</v>
      </c>
      <c r="C12" s="730">
        <v>4</v>
      </c>
      <c r="D12" s="544">
        <f t="shared" si="18"/>
        <v>11</v>
      </c>
      <c r="E12" s="2">
        <v>51</v>
      </c>
      <c r="F12" s="123" t="s">
        <v>189</v>
      </c>
      <c r="G12" s="2" t="s">
        <v>116</v>
      </c>
      <c r="H12" s="2" t="s">
        <v>195</v>
      </c>
      <c r="I12" s="2" t="s">
        <v>196</v>
      </c>
      <c r="J12" s="2" t="s">
        <v>197</v>
      </c>
      <c r="K12" s="976"/>
      <c r="L12" s="591">
        <v>10</v>
      </c>
      <c r="M12" s="592">
        <v>14</v>
      </c>
      <c r="N12" s="593">
        <v>3</v>
      </c>
      <c r="O12" s="452">
        <f t="shared" si="19"/>
        <v>27</v>
      </c>
      <c r="P12" s="594">
        <v>10</v>
      </c>
      <c r="Q12" s="595">
        <f t="shared" si="20"/>
        <v>37</v>
      </c>
      <c r="R12" s="596">
        <v>51</v>
      </c>
      <c r="S12" s="597"/>
      <c r="T12" s="598"/>
      <c r="U12" s="599">
        <f t="shared" si="21"/>
        <v>88</v>
      </c>
      <c r="V12" s="600">
        <f t="shared" si="22"/>
        <v>44</v>
      </c>
      <c r="W12" s="459" t="str">
        <f t="shared" si="5"/>
        <v/>
      </c>
      <c r="X12" s="459" t="str">
        <f t="shared" si="23"/>
        <v/>
      </c>
      <c r="Y12" s="601" t="str">
        <f t="shared" si="6"/>
        <v/>
      </c>
      <c r="Z12" s="602">
        <v>10</v>
      </c>
      <c r="AA12" s="603">
        <v>14</v>
      </c>
      <c r="AB12" s="604">
        <v>3</v>
      </c>
      <c r="AC12" s="464">
        <f t="shared" si="24"/>
        <v>27</v>
      </c>
      <c r="AD12" s="605">
        <v>10</v>
      </c>
      <c r="AE12" s="606">
        <f t="shared" si="25"/>
        <v>37</v>
      </c>
      <c r="AF12" s="607">
        <v>51</v>
      </c>
      <c r="AG12" s="608"/>
      <c r="AH12" s="609"/>
      <c r="AI12" s="610">
        <f t="shared" si="26"/>
        <v>88</v>
      </c>
      <c r="AJ12" s="611">
        <f t="shared" si="27"/>
        <v>44</v>
      </c>
      <c r="AK12" s="471" t="str">
        <f t="shared" ref="AK12:AK47" si="120">IF(AF12="AB","AB",IF(AND(OR(Z12="ab",Z12="ml"),OR(AA12="ab",AA12="ml"),OR(AC12="ab",AC12="ml")),"AB",IF(AND(OR(Z12="ab",Z12="ml"),OR(AC12="ab",AC12="ml")),"AB","")))</f>
        <v/>
      </c>
      <c r="AL12" s="471" t="str">
        <f t="shared" si="28"/>
        <v/>
      </c>
      <c r="AM12" s="612" t="str">
        <f t="shared" ref="AM12:AM47" si="121">IF(OR(AL12="",AL12=0,AL12="S",AL12="F",AL12="AB"),AL12,IF(AJ12&gt;=75,"D",IF(AJ12&gt;=60,"I",IF(AJ12&gt;=48,"II",IF(AJ12&gt;=36,"III",AL12)))))</f>
        <v/>
      </c>
      <c r="AN12" s="613">
        <v>1</v>
      </c>
      <c r="AO12" s="614">
        <v>10</v>
      </c>
      <c r="AP12" s="615">
        <v>10</v>
      </c>
      <c r="AQ12" s="615">
        <v>10</v>
      </c>
      <c r="AR12" s="477">
        <f t="shared" si="29"/>
        <v>30</v>
      </c>
      <c r="AS12" s="616">
        <v>70</v>
      </c>
      <c r="AT12" s="617">
        <v>0</v>
      </c>
      <c r="AU12" s="618">
        <f t="shared" si="30"/>
        <v>70</v>
      </c>
      <c r="AV12" s="619">
        <f t="shared" si="31"/>
        <v>100</v>
      </c>
      <c r="AW12" s="620">
        <v>100</v>
      </c>
      <c r="AX12" s="621">
        <v>0</v>
      </c>
      <c r="AY12" s="622">
        <f t="shared" si="32"/>
        <v>100</v>
      </c>
      <c r="AZ12" s="623">
        <f t="shared" si="33"/>
        <v>200</v>
      </c>
      <c r="BA12" s="624">
        <f t="shared" si="34"/>
        <v>100</v>
      </c>
      <c r="BB12" s="484" t="str">
        <f t="shared" ref="BB12:BB47" si="122">IF(AV12="AB","AB",IF(AND(OR(AO12="ab",AO12="ml"),OR(AP12="ab",AP12="ml"),OR(AR12="ab",AR12="ml")),"AB",IF(AND(OR(AO12="ab",AO12="ml"),OR(AR12="ab",AR12="ml")),"AB","")))</f>
        <v/>
      </c>
      <c r="BC12" s="484" t="str">
        <f t="shared" si="35"/>
        <v/>
      </c>
      <c r="BD12" s="625" t="str">
        <f t="shared" si="7"/>
        <v/>
      </c>
      <c r="BE12" s="613">
        <v>2</v>
      </c>
      <c r="BF12" s="626">
        <v>10</v>
      </c>
      <c r="BG12" s="627">
        <v>10</v>
      </c>
      <c r="BH12" s="628">
        <v>10</v>
      </c>
      <c r="BI12" s="489">
        <f t="shared" si="36"/>
        <v>30</v>
      </c>
      <c r="BJ12" s="629">
        <v>70</v>
      </c>
      <c r="BK12" s="630">
        <v>0</v>
      </c>
      <c r="BL12" s="631">
        <f t="shared" si="37"/>
        <v>70</v>
      </c>
      <c r="BM12" s="632">
        <f t="shared" si="38"/>
        <v>100</v>
      </c>
      <c r="BN12" s="633">
        <v>100</v>
      </c>
      <c r="BO12" s="634">
        <v>0</v>
      </c>
      <c r="BP12" s="635">
        <f t="shared" si="39"/>
        <v>100</v>
      </c>
      <c r="BQ12" s="636">
        <f t="shared" si="40"/>
        <v>200</v>
      </c>
      <c r="BR12" s="496">
        <f t="shared" si="41"/>
        <v>100</v>
      </c>
      <c r="BS12" s="496" t="str">
        <f t="shared" ref="BS12:BS47" si="123">IF(BM12="AB","AB",IF(AND(OR(BF12="ab",BF12="ml"),OR(BG12="ab",BG12="ml"),OR(BI12="ab",BI12="ml")),"AB",IF(AND(OR(BF12="ab",BF12="ml"),OR(BI12="ab",BI12="ml")),"AB","")))</f>
        <v/>
      </c>
      <c r="BT12" s="496" t="str">
        <f t="shared" si="42"/>
        <v/>
      </c>
      <c r="BU12" s="637" t="str">
        <f t="shared" si="8"/>
        <v/>
      </c>
      <c r="BV12" s="613">
        <v>3</v>
      </c>
      <c r="BW12" s="638">
        <v>10</v>
      </c>
      <c r="BX12" s="639">
        <v>10</v>
      </c>
      <c r="BY12" s="640">
        <v>10</v>
      </c>
      <c r="BZ12" s="501">
        <f t="shared" si="43"/>
        <v>30</v>
      </c>
      <c r="CA12" s="641">
        <v>70</v>
      </c>
      <c r="CB12" s="642">
        <v>0</v>
      </c>
      <c r="CC12" s="643">
        <f t="shared" si="44"/>
        <v>70</v>
      </c>
      <c r="CD12" s="644">
        <f t="shared" si="45"/>
        <v>100</v>
      </c>
      <c r="CE12" s="645">
        <v>100</v>
      </c>
      <c r="CF12" s="646">
        <v>0</v>
      </c>
      <c r="CG12" s="647">
        <f t="shared" si="46"/>
        <v>100</v>
      </c>
      <c r="CH12" s="648">
        <f t="shared" si="47"/>
        <v>200</v>
      </c>
      <c r="CI12" s="649">
        <f t="shared" si="48"/>
        <v>100</v>
      </c>
      <c r="CJ12" s="508" t="str">
        <f t="shared" si="49"/>
        <v/>
      </c>
      <c r="CK12" s="508" t="str">
        <f t="shared" si="50"/>
        <v/>
      </c>
      <c r="CL12" s="650" t="str">
        <f t="shared" si="9"/>
        <v/>
      </c>
      <c r="CM12" s="613"/>
      <c r="CN12" s="651">
        <v>0</v>
      </c>
      <c r="CO12" s="652">
        <v>0</v>
      </c>
      <c r="CP12" s="653">
        <v>0</v>
      </c>
      <c r="CQ12" s="513">
        <f t="shared" si="51"/>
        <v>0</v>
      </c>
      <c r="CR12" s="654">
        <v>0</v>
      </c>
      <c r="CS12" s="655">
        <v>0</v>
      </c>
      <c r="CT12" s="656">
        <f t="shared" si="52"/>
        <v>0</v>
      </c>
      <c r="CU12" s="657">
        <f t="shared" si="53"/>
        <v>0</v>
      </c>
      <c r="CV12" s="658">
        <v>0</v>
      </c>
      <c r="CW12" s="659">
        <v>0</v>
      </c>
      <c r="CX12" s="660">
        <f t="shared" si="54"/>
        <v>0</v>
      </c>
      <c r="CY12" s="661">
        <f t="shared" si="55"/>
        <v>0</v>
      </c>
      <c r="CZ12" s="520">
        <f t="shared" si="56"/>
        <v>0</v>
      </c>
      <c r="DA12" s="520" t="str">
        <f t="shared" si="57"/>
        <v/>
      </c>
      <c r="DB12" s="520" t="str">
        <f t="shared" si="58"/>
        <v/>
      </c>
      <c r="DC12" s="662" t="str">
        <f t="shared" si="59"/>
        <v/>
      </c>
      <c r="DD12" s="613"/>
      <c r="DE12" s="663">
        <v>0</v>
      </c>
      <c r="DF12" s="664">
        <v>0</v>
      </c>
      <c r="DG12" s="665">
        <v>0</v>
      </c>
      <c r="DH12" s="525">
        <f t="shared" si="60"/>
        <v>0</v>
      </c>
      <c r="DI12" s="666">
        <v>0</v>
      </c>
      <c r="DJ12" s="667">
        <v>0</v>
      </c>
      <c r="DK12" s="668">
        <f t="shared" si="61"/>
        <v>0</v>
      </c>
      <c r="DL12" s="669">
        <f t="shared" si="62"/>
        <v>0</v>
      </c>
      <c r="DM12" s="670">
        <v>0</v>
      </c>
      <c r="DN12" s="671">
        <v>0</v>
      </c>
      <c r="DO12" s="672">
        <f t="shared" si="63"/>
        <v>0</v>
      </c>
      <c r="DP12" s="673">
        <f t="shared" si="64"/>
        <v>0</v>
      </c>
      <c r="DQ12" s="532">
        <f t="shared" si="65"/>
        <v>0</v>
      </c>
      <c r="DR12" s="532" t="str">
        <f t="shared" si="66"/>
        <v/>
      </c>
      <c r="DS12" s="532" t="str">
        <f t="shared" si="67"/>
        <v/>
      </c>
      <c r="DT12" s="674" t="str">
        <f t="shared" si="68"/>
        <v/>
      </c>
      <c r="DU12" s="675">
        <v>10</v>
      </c>
      <c r="DV12" s="676">
        <v>10</v>
      </c>
      <c r="DW12" s="677">
        <v>10</v>
      </c>
      <c r="DX12" s="537">
        <f t="shared" si="69"/>
        <v>30</v>
      </c>
      <c r="DY12" s="678">
        <v>70</v>
      </c>
      <c r="DZ12" s="679">
        <v>0</v>
      </c>
      <c r="EA12" s="680">
        <f t="shared" si="70"/>
        <v>70</v>
      </c>
      <c r="EB12" s="681">
        <f t="shared" si="71"/>
        <v>100</v>
      </c>
      <c r="EC12" s="682">
        <v>100</v>
      </c>
      <c r="ED12" s="683">
        <v>0</v>
      </c>
      <c r="EE12" s="684">
        <f t="shared" si="72"/>
        <v>100</v>
      </c>
      <c r="EF12" s="685">
        <f t="shared" si="73"/>
        <v>200</v>
      </c>
      <c r="EG12" s="686">
        <f t="shared" si="74"/>
        <v>100</v>
      </c>
      <c r="EH12" s="687" t="str">
        <f t="shared" si="75"/>
        <v/>
      </c>
      <c r="EI12" s="688">
        <v>10</v>
      </c>
      <c r="EJ12" s="689">
        <v>4</v>
      </c>
      <c r="EK12" s="690">
        <v>5</v>
      </c>
      <c r="EL12" s="549">
        <f t="shared" si="76"/>
        <v>19</v>
      </c>
      <c r="EM12" s="691">
        <v>10</v>
      </c>
      <c r="EN12" s="692">
        <f t="shared" si="77"/>
        <v>29</v>
      </c>
      <c r="EO12" s="693">
        <v>51</v>
      </c>
      <c r="EP12" s="694"/>
      <c r="EQ12" s="695"/>
      <c r="ER12" s="696">
        <f t="shared" si="78"/>
        <v>80</v>
      </c>
      <c r="ES12" s="697">
        <f t="shared" si="79"/>
        <v>40</v>
      </c>
      <c r="ET12" s="698" t="str">
        <f t="shared" si="80"/>
        <v/>
      </c>
      <c r="EU12" s="699">
        <v>10</v>
      </c>
      <c r="EV12" s="700">
        <v>14</v>
      </c>
      <c r="EW12" s="701">
        <f t="shared" si="4"/>
        <v>24</v>
      </c>
      <c r="EX12" s="561">
        <f t="shared" si="81"/>
        <v>48</v>
      </c>
      <c r="EY12" s="702">
        <v>10</v>
      </c>
      <c r="EZ12" s="703">
        <f t="shared" si="82"/>
        <v>58</v>
      </c>
      <c r="FA12" s="704">
        <v>51</v>
      </c>
      <c r="FB12" s="705"/>
      <c r="FC12" s="706"/>
      <c r="FD12" s="707">
        <f t="shared" si="83"/>
        <v>109</v>
      </c>
      <c r="FE12" s="708">
        <f t="shared" si="84"/>
        <v>54.500000000000007</v>
      </c>
      <c r="FF12" s="709" t="str">
        <f t="shared" si="85"/>
        <v/>
      </c>
      <c r="FG12" s="731">
        <v>0</v>
      </c>
      <c r="FH12" s="732">
        <v>0</v>
      </c>
      <c r="FI12" s="732">
        <v>0</v>
      </c>
      <c r="FJ12" s="713">
        <f t="shared" si="0"/>
        <v>0</v>
      </c>
      <c r="FK12" s="714">
        <f t="shared" si="86"/>
        <v>0</v>
      </c>
      <c r="FL12" s="715" t="str">
        <f t="shared" si="87"/>
        <v/>
      </c>
      <c r="FM12" s="733"/>
      <c r="FN12" s="734"/>
      <c r="FO12" s="735" t="str">
        <f t="shared" ref="FO12:FO49" si="124">IF(OR(FM12="",FN12=""),"",FN12/FM12*100)</f>
        <v/>
      </c>
      <c r="FP12" s="718">
        <f t="shared" si="88"/>
        <v>1000</v>
      </c>
      <c r="FQ12" s="719">
        <f t="shared" si="89"/>
        <v>776</v>
      </c>
      <c r="FR12" s="720">
        <f t="shared" si="90"/>
        <v>0</v>
      </c>
      <c r="FS12" s="721" t="str">
        <f t="shared" si="91"/>
        <v>NSO</v>
      </c>
      <c r="FT12" s="722" t="str">
        <f t="shared" si="92"/>
        <v>NSO</v>
      </c>
      <c r="FU12" s="723" t="str">
        <f t="shared" si="93"/>
        <v/>
      </c>
      <c r="FV12" s="724" t="str">
        <f t="shared" si="94"/>
        <v/>
      </c>
      <c r="FW12" s="725" t="str">
        <f t="shared" si="95"/>
        <v>Name Separated</v>
      </c>
      <c r="FX12" s="726" t="str">
        <f t="shared" si="10"/>
        <v/>
      </c>
      <c r="FY12" s="727" t="str">
        <f t="shared" si="11"/>
        <v/>
      </c>
      <c r="FZ12" s="727" t="str">
        <f t="shared" si="12"/>
        <v/>
      </c>
      <c r="GA12" s="727" t="str">
        <f t="shared" si="13"/>
        <v/>
      </c>
      <c r="GB12" s="727" t="str">
        <f t="shared" si="14"/>
        <v/>
      </c>
      <c r="GC12" s="727" t="str">
        <f t="shared" si="96"/>
        <v/>
      </c>
      <c r="GD12" s="728" t="str">
        <f t="shared" si="97"/>
        <v/>
      </c>
      <c r="GE12" s="729">
        <f t="shared" si="98"/>
        <v>0</v>
      </c>
      <c r="GF12" s="727">
        <f t="shared" si="99"/>
        <v>0</v>
      </c>
      <c r="GG12" s="727">
        <f t="shared" si="100"/>
        <v>0</v>
      </c>
      <c r="GH12" s="727">
        <f t="shared" si="101"/>
        <v>0</v>
      </c>
      <c r="GI12" s="728"/>
      <c r="GJ12" s="1302"/>
      <c r="GK12" s="1302"/>
      <c r="GL12" s="18">
        <f t="shared" si="15"/>
        <v>200</v>
      </c>
      <c r="GM12" s="18" t="s">
        <v>158</v>
      </c>
      <c r="GN12" s="18">
        <f t="shared" si="16"/>
        <v>200</v>
      </c>
      <c r="GO12" s="18" t="str">
        <f t="shared" si="102"/>
        <v>200/200</v>
      </c>
      <c r="GP12" s="18">
        <f t="shared" si="103"/>
        <v>80</v>
      </c>
      <c r="GQ12" s="18" t="s">
        <v>158</v>
      </c>
      <c r="GR12" s="18">
        <f t="shared" si="104"/>
        <v>200</v>
      </c>
      <c r="GS12" s="18" t="str">
        <f t="shared" si="105"/>
        <v>80/200</v>
      </c>
      <c r="GT12" s="18">
        <f t="shared" si="106"/>
        <v>109</v>
      </c>
      <c r="GU12" s="18" t="s">
        <v>158</v>
      </c>
      <c r="GV12" s="18">
        <f t="shared" si="107"/>
        <v>200</v>
      </c>
      <c r="GW12" s="18" t="str">
        <f t="shared" si="108"/>
        <v>109/200</v>
      </c>
      <c r="GX12" s="18">
        <f t="shared" si="109"/>
        <v>0</v>
      </c>
      <c r="GY12" s="18" t="s">
        <v>158</v>
      </c>
      <c r="GZ12" s="18">
        <f t="shared" si="110"/>
        <v>100</v>
      </c>
      <c r="HA12" s="18" t="str">
        <f t="shared" si="111"/>
        <v>0/100</v>
      </c>
      <c r="HJ12" s="18">
        <f t="shared" si="112"/>
        <v>200</v>
      </c>
      <c r="HK12" s="18">
        <f t="shared" si="113"/>
        <v>200</v>
      </c>
      <c r="HL12" s="190">
        <f t="shared" si="114"/>
        <v>200</v>
      </c>
      <c r="HM12" s="190">
        <f t="shared" si="115"/>
        <v>200</v>
      </c>
      <c r="HN12" s="190">
        <f t="shared" si="116"/>
        <v>200</v>
      </c>
      <c r="HO12" s="190">
        <f t="shared" si="117"/>
        <v>0</v>
      </c>
      <c r="HP12" s="190">
        <f t="shared" si="118"/>
        <v>0</v>
      </c>
      <c r="HQ12" s="18">
        <f t="shared" si="119"/>
        <v>1000</v>
      </c>
    </row>
    <row r="13" spans="1:225" ht="38.25" customHeight="1">
      <c r="A13" s="17">
        <f t="shared" si="17"/>
        <v>1105</v>
      </c>
      <c r="B13" s="42">
        <v>5</v>
      </c>
      <c r="C13" s="590">
        <v>5</v>
      </c>
      <c r="D13" s="544">
        <f>IF(E13&gt;0,$G$4,0)</f>
        <v>11</v>
      </c>
      <c r="E13" s="2">
        <v>745</v>
      </c>
      <c r="F13" s="123" t="s">
        <v>188</v>
      </c>
      <c r="G13" s="1">
        <v>1105</v>
      </c>
      <c r="H13" s="2" t="s">
        <v>198</v>
      </c>
      <c r="I13" s="2" t="s">
        <v>199</v>
      </c>
      <c r="J13" s="2" t="s">
        <v>200</v>
      </c>
      <c r="K13" s="976"/>
      <c r="L13" s="591">
        <v>8</v>
      </c>
      <c r="M13" s="592">
        <v>11</v>
      </c>
      <c r="N13" s="593">
        <v>2</v>
      </c>
      <c r="O13" s="452">
        <f t="shared" si="19"/>
        <v>21</v>
      </c>
      <c r="P13" s="594">
        <v>10</v>
      </c>
      <c r="Q13" s="595">
        <f t="shared" si="20"/>
        <v>31</v>
      </c>
      <c r="R13" s="596">
        <v>55</v>
      </c>
      <c r="S13" s="597"/>
      <c r="T13" s="598"/>
      <c r="U13" s="599">
        <f t="shared" si="21"/>
        <v>86</v>
      </c>
      <c r="V13" s="600">
        <f t="shared" si="22"/>
        <v>43</v>
      </c>
      <c r="W13" s="459" t="str">
        <f t="shared" si="5"/>
        <v/>
      </c>
      <c r="X13" s="459" t="str">
        <f t="shared" si="23"/>
        <v>P</v>
      </c>
      <c r="Y13" s="601" t="str">
        <f t="shared" si="6"/>
        <v>III</v>
      </c>
      <c r="Z13" s="602">
        <v>8</v>
      </c>
      <c r="AA13" s="603">
        <v>11</v>
      </c>
      <c r="AB13" s="604">
        <v>2</v>
      </c>
      <c r="AC13" s="464">
        <f t="shared" si="24"/>
        <v>21</v>
      </c>
      <c r="AD13" s="605">
        <v>10</v>
      </c>
      <c r="AE13" s="606">
        <f t="shared" si="25"/>
        <v>31</v>
      </c>
      <c r="AF13" s="607">
        <v>55</v>
      </c>
      <c r="AG13" s="608"/>
      <c r="AH13" s="609"/>
      <c r="AI13" s="610">
        <f t="shared" si="26"/>
        <v>86</v>
      </c>
      <c r="AJ13" s="611">
        <f t="shared" si="27"/>
        <v>43</v>
      </c>
      <c r="AK13" s="471" t="str">
        <f t="shared" si="120"/>
        <v/>
      </c>
      <c r="AL13" s="471" t="str">
        <f t="shared" si="28"/>
        <v>P</v>
      </c>
      <c r="AM13" s="612" t="str">
        <f t="shared" si="121"/>
        <v>III</v>
      </c>
      <c r="AN13" s="613">
        <v>1</v>
      </c>
      <c r="AO13" s="614">
        <v>10</v>
      </c>
      <c r="AP13" s="615">
        <v>10</v>
      </c>
      <c r="AQ13" s="615">
        <v>10</v>
      </c>
      <c r="AR13" s="477">
        <f t="shared" si="29"/>
        <v>30</v>
      </c>
      <c r="AS13" s="616">
        <v>70</v>
      </c>
      <c r="AT13" s="617">
        <v>20</v>
      </c>
      <c r="AU13" s="618">
        <f t="shared" si="30"/>
        <v>90</v>
      </c>
      <c r="AV13" s="619">
        <f t="shared" si="31"/>
        <v>120</v>
      </c>
      <c r="AW13" s="620">
        <v>10</v>
      </c>
      <c r="AX13" s="621">
        <v>0</v>
      </c>
      <c r="AY13" s="622">
        <f t="shared" si="32"/>
        <v>10</v>
      </c>
      <c r="AZ13" s="623">
        <f t="shared" si="33"/>
        <v>130</v>
      </c>
      <c r="BA13" s="624">
        <f t="shared" si="34"/>
        <v>65</v>
      </c>
      <c r="BB13" s="484" t="str">
        <f t="shared" si="122"/>
        <v/>
      </c>
      <c r="BC13" s="484" t="str">
        <f t="shared" si="35"/>
        <v>G2</v>
      </c>
      <c r="BD13" s="625" t="str">
        <f t="shared" si="7"/>
        <v>I</v>
      </c>
      <c r="BE13" s="613">
        <v>2</v>
      </c>
      <c r="BF13" s="626">
        <v>10</v>
      </c>
      <c r="BG13" s="627">
        <v>10</v>
      </c>
      <c r="BH13" s="628">
        <v>10</v>
      </c>
      <c r="BI13" s="489">
        <f t="shared" si="36"/>
        <v>30</v>
      </c>
      <c r="BJ13" s="629">
        <v>70</v>
      </c>
      <c r="BK13" s="630">
        <v>0</v>
      </c>
      <c r="BL13" s="631">
        <f t="shared" si="37"/>
        <v>70</v>
      </c>
      <c r="BM13" s="632">
        <f t="shared" si="38"/>
        <v>100</v>
      </c>
      <c r="BN13" s="633">
        <v>100</v>
      </c>
      <c r="BO13" s="634">
        <v>0</v>
      </c>
      <c r="BP13" s="635">
        <f t="shared" si="39"/>
        <v>100</v>
      </c>
      <c r="BQ13" s="636">
        <f t="shared" si="40"/>
        <v>200</v>
      </c>
      <c r="BR13" s="496">
        <f t="shared" si="41"/>
        <v>100</v>
      </c>
      <c r="BS13" s="496" t="str">
        <f t="shared" si="123"/>
        <v/>
      </c>
      <c r="BT13" s="496" t="str">
        <f t="shared" si="42"/>
        <v>P</v>
      </c>
      <c r="BU13" s="637" t="str">
        <f t="shared" si="8"/>
        <v>D</v>
      </c>
      <c r="BV13" s="613"/>
      <c r="BW13" s="638"/>
      <c r="BX13" s="639"/>
      <c r="BY13" s="640"/>
      <c r="BZ13" s="501">
        <f t="shared" si="43"/>
        <v>0</v>
      </c>
      <c r="CA13" s="641"/>
      <c r="CB13" s="642">
        <v>0</v>
      </c>
      <c r="CC13" s="643">
        <f t="shared" si="44"/>
        <v>0</v>
      </c>
      <c r="CD13" s="644">
        <f t="shared" si="45"/>
        <v>0</v>
      </c>
      <c r="CE13" s="645"/>
      <c r="CF13" s="646">
        <v>0</v>
      </c>
      <c r="CG13" s="647">
        <f t="shared" si="46"/>
        <v>0</v>
      </c>
      <c r="CH13" s="648">
        <f t="shared" si="47"/>
        <v>0</v>
      </c>
      <c r="CI13" s="649">
        <f t="shared" si="48"/>
        <v>0</v>
      </c>
      <c r="CJ13" s="508" t="str">
        <f t="shared" si="49"/>
        <v/>
      </c>
      <c r="CK13" s="508" t="str">
        <f t="shared" si="50"/>
        <v/>
      </c>
      <c r="CL13" s="650" t="str">
        <f t="shared" si="9"/>
        <v/>
      </c>
      <c r="CM13" s="613">
        <v>3</v>
      </c>
      <c r="CN13" s="651">
        <v>10</v>
      </c>
      <c r="CO13" s="652">
        <v>5</v>
      </c>
      <c r="CP13" s="653">
        <v>6</v>
      </c>
      <c r="CQ13" s="513">
        <f t="shared" si="51"/>
        <v>21</v>
      </c>
      <c r="CR13" s="654">
        <v>50</v>
      </c>
      <c r="CS13" s="655">
        <v>0</v>
      </c>
      <c r="CT13" s="656">
        <f t="shared" si="52"/>
        <v>50</v>
      </c>
      <c r="CU13" s="657">
        <f t="shared" si="53"/>
        <v>71</v>
      </c>
      <c r="CV13" s="658">
        <v>60</v>
      </c>
      <c r="CW13" s="659">
        <v>0</v>
      </c>
      <c r="CX13" s="660">
        <f t="shared" si="54"/>
        <v>60</v>
      </c>
      <c r="CY13" s="661">
        <f t="shared" si="55"/>
        <v>131</v>
      </c>
      <c r="CZ13" s="520">
        <f t="shared" si="56"/>
        <v>65.5</v>
      </c>
      <c r="DA13" s="520" t="str">
        <f t="shared" si="57"/>
        <v/>
      </c>
      <c r="DB13" s="520" t="str">
        <f t="shared" si="58"/>
        <v>P</v>
      </c>
      <c r="DC13" s="662" t="str">
        <f t="shared" si="59"/>
        <v>I</v>
      </c>
      <c r="DD13" s="613"/>
      <c r="DE13" s="663">
        <v>0</v>
      </c>
      <c r="DF13" s="664">
        <v>0</v>
      </c>
      <c r="DG13" s="665">
        <v>0</v>
      </c>
      <c r="DH13" s="525">
        <f t="shared" si="60"/>
        <v>0</v>
      </c>
      <c r="DI13" s="666">
        <v>0</v>
      </c>
      <c r="DJ13" s="667">
        <v>0</v>
      </c>
      <c r="DK13" s="668">
        <f t="shared" si="61"/>
        <v>0</v>
      </c>
      <c r="DL13" s="669">
        <f t="shared" si="62"/>
        <v>0</v>
      </c>
      <c r="DM13" s="670">
        <v>0</v>
      </c>
      <c r="DN13" s="671">
        <v>0</v>
      </c>
      <c r="DO13" s="672">
        <f t="shared" si="63"/>
        <v>0</v>
      </c>
      <c r="DP13" s="673">
        <f t="shared" si="64"/>
        <v>0</v>
      </c>
      <c r="DQ13" s="532">
        <f t="shared" si="65"/>
        <v>0</v>
      </c>
      <c r="DR13" s="532" t="str">
        <f t="shared" si="66"/>
        <v/>
      </c>
      <c r="DS13" s="532" t="str">
        <f t="shared" si="67"/>
        <v/>
      </c>
      <c r="DT13" s="674" t="str">
        <f t="shared" si="68"/>
        <v/>
      </c>
      <c r="DU13" s="675">
        <v>10</v>
      </c>
      <c r="DV13" s="676">
        <v>10</v>
      </c>
      <c r="DW13" s="677">
        <v>10</v>
      </c>
      <c r="DX13" s="537">
        <f t="shared" si="69"/>
        <v>30</v>
      </c>
      <c r="DY13" s="678">
        <v>70</v>
      </c>
      <c r="DZ13" s="679">
        <v>0</v>
      </c>
      <c r="EA13" s="680">
        <f t="shared" si="70"/>
        <v>70</v>
      </c>
      <c r="EB13" s="681">
        <f t="shared" si="71"/>
        <v>100</v>
      </c>
      <c r="EC13" s="682">
        <v>100</v>
      </c>
      <c r="ED13" s="683">
        <v>0</v>
      </c>
      <c r="EE13" s="684">
        <f t="shared" si="72"/>
        <v>100</v>
      </c>
      <c r="EF13" s="685">
        <f t="shared" si="73"/>
        <v>200</v>
      </c>
      <c r="EG13" s="686">
        <f t="shared" si="74"/>
        <v>100</v>
      </c>
      <c r="EH13" s="687" t="str">
        <f t="shared" si="75"/>
        <v>A</v>
      </c>
      <c r="EI13" s="688">
        <v>0</v>
      </c>
      <c r="EJ13" s="689">
        <v>0</v>
      </c>
      <c r="EK13" s="690">
        <v>0</v>
      </c>
      <c r="EL13" s="549">
        <f t="shared" si="76"/>
        <v>0</v>
      </c>
      <c r="EM13" s="691">
        <v>0</v>
      </c>
      <c r="EN13" s="692">
        <f t="shared" si="77"/>
        <v>0</v>
      </c>
      <c r="EO13" s="693">
        <v>0</v>
      </c>
      <c r="EP13" s="694"/>
      <c r="EQ13" s="695"/>
      <c r="ER13" s="696">
        <f t="shared" si="78"/>
        <v>0</v>
      </c>
      <c r="ES13" s="697">
        <f t="shared" si="79"/>
        <v>0</v>
      </c>
      <c r="ET13" s="698">
        <f t="shared" si="80"/>
        <v>0</v>
      </c>
      <c r="EU13" s="699">
        <v>8</v>
      </c>
      <c r="EV13" s="700">
        <v>11</v>
      </c>
      <c r="EW13" s="701">
        <f t="shared" si="4"/>
        <v>19</v>
      </c>
      <c r="EX13" s="561">
        <f t="shared" si="81"/>
        <v>38</v>
      </c>
      <c r="EY13" s="702">
        <v>10</v>
      </c>
      <c r="EZ13" s="703">
        <f t="shared" si="82"/>
        <v>48</v>
      </c>
      <c r="FA13" s="704">
        <v>55</v>
      </c>
      <c r="FB13" s="705"/>
      <c r="FC13" s="706"/>
      <c r="FD13" s="707">
        <f t="shared" si="83"/>
        <v>103</v>
      </c>
      <c r="FE13" s="708">
        <f t="shared" si="84"/>
        <v>51.5</v>
      </c>
      <c r="FF13" s="709" t="str">
        <f t="shared" si="85"/>
        <v>C</v>
      </c>
      <c r="FG13" s="731">
        <v>0</v>
      </c>
      <c r="FH13" s="732">
        <v>0</v>
      </c>
      <c r="FI13" s="732">
        <v>0</v>
      </c>
      <c r="FJ13" s="713">
        <f t="shared" ref="FJ13:FJ50" si="125">SUM(FG13:FI13)</f>
        <v>0</v>
      </c>
      <c r="FK13" s="714">
        <f t="shared" si="86"/>
        <v>0</v>
      </c>
      <c r="FL13" s="715">
        <f t="shared" si="87"/>
        <v>0</v>
      </c>
      <c r="FM13" s="733"/>
      <c r="FN13" s="734"/>
      <c r="FO13" s="735" t="str">
        <f t="shared" si="124"/>
        <v/>
      </c>
      <c r="FP13" s="718">
        <f t="shared" si="88"/>
        <v>1000</v>
      </c>
      <c r="FQ13" s="719">
        <f t="shared" si="89"/>
        <v>633</v>
      </c>
      <c r="FR13" s="720">
        <f t="shared" si="90"/>
        <v>63.3</v>
      </c>
      <c r="FS13" s="721" t="str">
        <f t="shared" si="91"/>
        <v>First</v>
      </c>
      <c r="FT13" s="722" t="str">
        <f t="shared" si="92"/>
        <v>Passed</v>
      </c>
      <c r="FU13" s="723">
        <f t="shared" si="93"/>
        <v>63.3</v>
      </c>
      <c r="FV13" s="724">
        <f t="shared" si="94"/>
        <v>1.9999999999999964</v>
      </c>
      <c r="FW13" s="725" t="str">
        <f t="shared" si="95"/>
        <v>Very Good</v>
      </c>
      <c r="FX13" s="726" t="str">
        <f t="shared" si="10"/>
        <v>III</v>
      </c>
      <c r="FY13" s="727" t="str">
        <f t="shared" si="11"/>
        <v>III</v>
      </c>
      <c r="FZ13" s="727" t="str">
        <f t="shared" si="12"/>
        <v>I</v>
      </c>
      <c r="GA13" s="727" t="str">
        <f t="shared" si="13"/>
        <v>D</v>
      </c>
      <c r="GB13" s="727" t="str">
        <f t="shared" si="14"/>
        <v/>
      </c>
      <c r="GC13" s="727" t="str">
        <f t="shared" si="96"/>
        <v>I</v>
      </c>
      <c r="GD13" s="728" t="str">
        <f t="shared" si="97"/>
        <v/>
      </c>
      <c r="GE13" s="729">
        <f t="shared" si="98"/>
        <v>0</v>
      </c>
      <c r="GF13" s="727">
        <f t="shared" si="99"/>
        <v>0</v>
      </c>
      <c r="GG13" s="727">
        <f t="shared" si="100"/>
        <v>0</v>
      </c>
      <c r="GH13" s="727">
        <f t="shared" si="101"/>
        <v>0</v>
      </c>
      <c r="GI13" s="728"/>
      <c r="GJ13" s="1302"/>
      <c r="GK13" s="1302"/>
      <c r="GL13" s="18">
        <f t="shared" si="15"/>
        <v>200</v>
      </c>
      <c r="GM13" s="18" t="s">
        <v>158</v>
      </c>
      <c r="GN13" s="18">
        <f t="shared" si="16"/>
        <v>200</v>
      </c>
      <c r="GO13" s="18" t="str">
        <f t="shared" si="102"/>
        <v>200/200</v>
      </c>
      <c r="GP13" s="18">
        <f t="shared" si="103"/>
        <v>0</v>
      </c>
      <c r="GQ13" s="18" t="s">
        <v>158</v>
      </c>
      <c r="GR13" s="18">
        <f t="shared" si="104"/>
        <v>200</v>
      </c>
      <c r="GS13" s="18" t="str">
        <f t="shared" si="105"/>
        <v>0/200</v>
      </c>
      <c r="GT13" s="18">
        <f t="shared" si="106"/>
        <v>103</v>
      </c>
      <c r="GU13" s="18" t="s">
        <v>158</v>
      </c>
      <c r="GV13" s="18">
        <f t="shared" si="107"/>
        <v>200</v>
      </c>
      <c r="GW13" s="18" t="str">
        <f t="shared" si="108"/>
        <v>103/200</v>
      </c>
      <c r="GX13" s="18">
        <f t="shared" si="109"/>
        <v>0</v>
      </c>
      <c r="GY13" s="18" t="s">
        <v>158</v>
      </c>
      <c r="GZ13" s="18">
        <f t="shared" si="110"/>
        <v>100</v>
      </c>
      <c r="HA13" s="18" t="str">
        <f t="shared" si="111"/>
        <v>0/100</v>
      </c>
      <c r="HJ13" s="18">
        <f t="shared" si="112"/>
        <v>200</v>
      </c>
      <c r="HK13" s="18">
        <f t="shared" si="113"/>
        <v>200</v>
      </c>
      <c r="HL13" s="190">
        <f t="shared" si="114"/>
        <v>200</v>
      </c>
      <c r="HM13" s="190">
        <f t="shared" si="115"/>
        <v>200</v>
      </c>
      <c r="HN13" s="190">
        <f t="shared" si="116"/>
        <v>0</v>
      </c>
      <c r="HO13" s="190">
        <f t="shared" si="117"/>
        <v>200</v>
      </c>
      <c r="HP13" s="190">
        <f t="shared" si="118"/>
        <v>0</v>
      </c>
      <c r="HQ13" s="18">
        <f t="shared" si="119"/>
        <v>1000</v>
      </c>
    </row>
    <row r="14" spans="1:225" ht="38.25" customHeight="1">
      <c r="A14" s="17">
        <f t="shared" si="17"/>
        <v>0</v>
      </c>
      <c r="B14" s="42">
        <v>6</v>
      </c>
      <c r="C14" s="730">
        <v>6</v>
      </c>
      <c r="D14" s="544">
        <f t="shared" si="18"/>
        <v>0</v>
      </c>
      <c r="E14" s="2"/>
      <c r="F14" s="123"/>
      <c r="G14" s="2"/>
      <c r="H14" s="2"/>
      <c r="I14" s="2"/>
      <c r="J14" s="2"/>
      <c r="K14" s="976"/>
      <c r="L14" s="591">
        <v>0</v>
      </c>
      <c r="M14" s="592">
        <v>0</v>
      </c>
      <c r="N14" s="593">
        <v>0</v>
      </c>
      <c r="O14" s="452">
        <f t="shared" si="19"/>
        <v>0</v>
      </c>
      <c r="P14" s="594">
        <v>0</v>
      </c>
      <c r="Q14" s="595">
        <f t="shared" si="20"/>
        <v>0</v>
      </c>
      <c r="R14" s="596">
        <v>0</v>
      </c>
      <c r="S14" s="597">
        <v>0</v>
      </c>
      <c r="T14" s="598">
        <f t="shared" ref="T14:T73" si="126">SUM(R14:S14)</f>
        <v>0</v>
      </c>
      <c r="U14" s="599">
        <f t="shared" si="21"/>
        <v>0</v>
      </c>
      <c r="V14" s="600">
        <f t="shared" si="22"/>
        <v>0</v>
      </c>
      <c r="W14" s="459" t="str">
        <f t="shared" si="5"/>
        <v/>
      </c>
      <c r="X14" s="459" t="str">
        <f t="shared" si="23"/>
        <v/>
      </c>
      <c r="Y14" s="601" t="str">
        <f t="shared" si="6"/>
        <v/>
      </c>
      <c r="Z14" s="602">
        <v>0</v>
      </c>
      <c r="AA14" s="603">
        <v>0</v>
      </c>
      <c r="AB14" s="604">
        <v>0</v>
      </c>
      <c r="AC14" s="464">
        <f t="shared" si="24"/>
        <v>0</v>
      </c>
      <c r="AD14" s="605">
        <v>0</v>
      </c>
      <c r="AE14" s="606">
        <f t="shared" si="25"/>
        <v>0</v>
      </c>
      <c r="AF14" s="607">
        <v>0</v>
      </c>
      <c r="AG14" s="608">
        <v>0</v>
      </c>
      <c r="AH14" s="609">
        <f t="shared" ref="AH14:AH77" si="127">SUM(AF14:AG14)</f>
        <v>0</v>
      </c>
      <c r="AI14" s="610">
        <f t="shared" si="26"/>
        <v>0</v>
      </c>
      <c r="AJ14" s="611">
        <f t="shared" si="27"/>
        <v>0</v>
      </c>
      <c r="AK14" s="471" t="str">
        <f t="shared" si="120"/>
        <v/>
      </c>
      <c r="AL14" s="471" t="str">
        <f t="shared" si="28"/>
        <v/>
      </c>
      <c r="AM14" s="612" t="str">
        <f t="shared" si="121"/>
        <v/>
      </c>
      <c r="AN14" s="613"/>
      <c r="AO14" s="614">
        <v>0</v>
      </c>
      <c r="AP14" s="615">
        <v>0</v>
      </c>
      <c r="AQ14" s="615">
        <v>0</v>
      </c>
      <c r="AR14" s="477">
        <f t="shared" si="29"/>
        <v>0</v>
      </c>
      <c r="AS14" s="616">
        <v>0</v>
      </c>
      <c r="AT14" s="617">
        <v>0</v>
      </c>
      <c r="AU14" s="618">
        <f t="shared" si="30"/>
        <v>0</v>
      </c>
      <c r="AV14" s="619">
        <f t="shared" si="31"/>
        <v>0</v>
      </c>
      <c r="AW14" s="620">
        <v>0</v>
      </c>
      <c r="AX14" s="621">
        <v>0</v>
      </c>
      <c r="AY14" s="622">
        <f t="shared" si="32"/>
        <v>0</v>
      </c>
      <c r="AZ14" s="623">
        <f t="shared" si="33"/>
        <v>0</v>
      </c>
      <c r="BA14" s="624">
        <f t="shared" si="34"/>
        <v>0</v>
      </c>
      <c r="BB14" s="484" t="str">
        <f t="shared" si="122"/>
        <v/>
      </c>
      <c r="BC14" s="484" t="str">
        <f t="shared" si="35"/>
        <v/>
      </c>
      <c r="BD14" s="625" t="str">
        <f t="shared" si="7"/>
        <v/>
      </c>
      <c r="BE14" s="613"/>
      <c r="BF14" s="626">
        <v>0</v>
      </c>
      <c r="BG14" s="627">
        <v>0</v>
      </c>
      <c r="BH14" s="628">
        <v>0</v>
      </c>
      <c r="BI14" s="489">
        <f t="shared" si="36"/>
        <v>0</v>
      </c>
      <c r="BJ14" s="629">
        <v>0</v>
      </c>
      <c r="BK14" s="630">
        <v>0</v>
      </c>
      <c r="BL14" s="631">
        <f t="shared" si="37"/>
        <v>0</v>
      </c>
      <c r="BM14" s="632">
        <f t="shared" si="38"/>
        <v>0</v>
      </c>
      <c r="BN14" s="633">
        <v>0</v>
      </c>
      <c r="BO14" s="634">
        <v>0</v>
      </c>
      <c r="BP14" s="635">
        <f t="shared" si="39"/>
        <v>0</v>
      </c>
      <c r="BQ14" s="636">
        <f t="shared" si="40"/>
        <v>0</v>
      </c>
      <c r="BR14" s="496">
        <f t="shared" si="41"/>
        <v>0</v>
      </c>
      <c r="BS14" s="496" t="str">
        <f t="shared" si="123"/>
        <v/>
      </c>
      <c r="BT14" s="496" t="str">
        <f t="shared" si="42"/>
        <v/>
      </c>
      <c r="BU14" s="637" t="str">
        <f t="shared" si="8"/>
        <v/>
      </c>
      <c r="BV14" s="613"/>
      <c r="BW14" s="638">
        <v>0</v>
      </c>
      <c r="BX14" s="639">
        <v>0</v>
      </c>
      <c r="BY14" s="640">
        <v>0</v>
      </c>
      <c r="BZ14" s="501">
        <f t="shared" si="43"/>
        <v>0</v>
      </c>
      <c r="CA14" s="641">
        <v>0</v>
      </c>
      <c r="CB14" s="642">
        <v>0</v>
      </c>
      <c r="CC14" s="643">
        <f t="shared" si="44"/>
        <v>0</v>
      </c>
      <c r="CD14" s="644">
        <f t="shared" si="45"/>
        <v>0</v>
      </c>
      <c r="CE14" s="645">
        <v>0</v>
      </c>
      <c r="CF14" s="646">
        <v>0</v>
      </c>
      <c r="CG14" s="647">
        <f t="shared" si="46"/>
        <v>0</v>
      </c>
      <c r="CH14" s="648">
        <f t="shared" si="47"/>
        <v>0</v>
      </c>
      <c r="CI14" s="649">
        <f t="shared" si="48"/>
        <v>0</v>
      </c>
      <c r="CJ14" s="508" t="str">
        <f t="shared" si="49"/>
        <v/>
      </c>
      <c r="CK14" s="508" t="str">
        <f t="shared" si="50"/>
        <v/>
      </c>
      <c r="CL14" s="650" t="str">
        <f t="shared" si="9"/>
        <v/>
      </c>
      <c r="CM14" s="613"/>
      <c r="CN14" s="651">
        <v>0</v>
      </c>
      <c r="CO14" s="652">
        <v>0</v>
      </c>
      <c r="CP14" s="653">
        <v>0</v>
      </c>
      <c r="CQ14" s="513">
        <f t="shared" si="51"/>
        <v>0</v>
      </c>
      <c r="CR14" s="654">
        <v>0</v>
      </c>
      <c r="CS14" s="655">
        <v>0</v>
      </c>
      <c r="CT14" s="656">
        <f t="shared" si="52"/>
        <v>0</v>
      </c>
      <c r="CU14" s="657">
        <f t="shared" si="53"/>
        <v>0</v>
      </c>
      <c r="CV14" s="658">
        <v>0</v>
      </c>
      <c r="CW14" s="659">
        <v>0</v>
      </c>
      <c r="CX14" s="660">
        <f t="shared" si="54"/>
        <v>0</v>
      </c>
      <c r="CY14" s="661">
        <f t="shared" si="55"/>
        <v>0</v>
      </c>
      <c r="CZ14" s="520">
        <f t="shared" si="56"/>
        <v>0</v>
      </c>
      <c r="DA14" s="520" t="str">
        <f t="shared" si="57"/>
        <v/>
      </c>
      <c r="DB14" s="520" t="str">
        <f t="shared" si="58"/>
        <v/>
      </c>
      <c r="DC14" s="662" t="str">
        <f t="shared" si="59"/>
        <v/>
      </c>
      <c r="DD14" s="613"/>
      <c r="DE14" s="663">
        <v>0</v>
      </c>
      <c r="DF14" s="664">
        <v>0</v>
      </c>
      <c r="DG14" s="665">
        <v>0</v>
      </c>
      <c r="DH14" s="525">
        <f t="shared" si="60"/>
        <v>0</v>
      </c>
      <c r="DI14" s="666">
        <v>0</v>
      </c>
      <c r="DJ14" s="667">
        <v>0</v>
      </c>
      <c r="DK14" s="668">
        <f t="shared" si="61"/>
        <v>0</v>
      </c>
      <c r="DL14" s="669">
        <f t="shared" si="62"/>
        <v>0</v>
      </c>
      <c r="DM14" s="670">
        <v>0</v>
      </c>
      <c r="DN14" s="671">
        <v>0</v>
      </c>
      <c r="DO14" s="672">
        <f t="shared" si="63"/>
        <v>0</v>
      </c>
      <c r="DP14" s="673">
        <f t="shared" si="64"/>
        <v>0</v>
      </c>
      <c r="DQ14" s="532">
        <f t="shared" si="65"/>
        <v>0</v>
      </c>
      <c r="DR14" s="532" t="str">
        <f t="shared" si="66"/>
        <v/>
      </c>
      <c r="DS14" s="532" t="str">
        <f t="shared" si="67"/>
        <v/>
      </c>
      <c r="DT14" s="674" t="str">
        <f t="shared" si="68"/>
        <v/>
      </c>
      <c r="DU14" s="675">
        <v>0</v>
      </c>
      <c r="DV14" s="676">
        <v>0</v>
      </c>
      <c r="DW14" s="677">
        <v>0</v>
      </c>
      <c r="DX14" s="537">
        <f t="shared" si="69"/>
        <v>0</v>
      </c>
      <c r="DY14" s="678">
        <v>0</v>
      </c>
      <c r="DZ14" s="679">
        <v>0</v>
      </c>
      <c r="EA14" s="680">
        <f t="shared" si="70"/>
        <v>0</v>
      </c>
      <c r="EB14" s="681">
        <f t="shared" si="71"/>
        <v>0</v>
      </c>
      <c r="EC14" s="682">
        <v>0</v>
      </c>
      <c r="ED14" s="683">
        <v>0</v>
      </c>
      <c r="EE14" s="684">
        <f t="shared" si="72"/>
        <v>0</v>
      </c>
      <c r="EF14" s="685">
        <f t="shared" si="73"/>
        <v>0</v>
      </c>
      <c r="EG14" s="686">
        <f t="shared" si="74"/>
        <v>0</v>
      </c>
      <c r="EH14" s="687" t="str">
        <f t="shared" si="75"/>
        <v/>
      </c>
      <c r="EI14" s="688">
        <v>0</v>
      </c>
      <c r="EJ14" s="689">
        <v>0</v>
      </c>
      <c r="EK14" s="690">
        <v>0</v>
      </c>
      <c r="EL14" s="549">
        <f t="shared" si="76"/>
        <v>0</v>
      </c>
      <c r="EM14" s="691">
        <v>0</v>
      </c>
      <c r="EN14" s="692">
        <f t="shared" si="77"/>
        <v>0</v>
      </c>
      <c r="EO14" s="693">
        <v>0</v>
      </c>
      <c r="EP14" s="694">
        <v>0</v>
      </c>
      <c r="EQ14" s="695">
        <f t="shared" ref="EQ14:EQ77" si="128">SUM(EO14:EP14)</f>
        <v>0</v>
      </c>
      <c r="ER14" s="696">
        <f t="shared" si="78"/>
        <v>0</v>
      </c>
      <c r="ES14" s="697">
        <f t="shared" si="79"/>
        <v>0</v>
      </c>
      <c r="ET14" s="698" t="str">
        <f t="shared" si="80"/>
        <v/>
      </c>
      <c r="EU14" s="699">
        <v>0</v>
      </c>
      <c r="EV14" s="700">
        <v>0</v>
      </c>
      <c r="EW14" s="701">
        <f t="shared" si="4"/>
        <v>0</v>
      </c>
      <c r="EX14" s="561">
        <f t="shared" si="81"/>
        <v>0</v>
      </c>
      <c r="EY14" s="702">
        <v>0</v>
      </c>
      <c r="EZ14" s="703">
        <f t="shared" si="82"/>
        <v>0</v>
      </c>
      <c r="FA14" s="704">
        <v>0</v>
      </c>
      <c r="FB14" s="705">
        <v>0</v>
      </c>
      <c r="FC14" s="706">
        <f t="shared" ref="FC14:FC77" si="129">SUM(FA14:FB14)</f>
        <v>0</v>
      </c>
      <c r="FD14" s="707">
        <f t="shared" si="83"/>
        <v>0</v>
      </c>
      <c r="FE14" s="708">
        <f t="shared" si="84"/>
        <v>0</v>
      </c>
      <c r="FF14" s="709" t="str">
        <f t="shared" si="85"/>
        <v/>
      </c>
      <c r="FG14" s="731">
        <v>0</v>
      </c>
      <c r="FH14" s="732">
        <v>0</v>
      </c>
      <c r="FI14" s="732">
        <v>0</v>
      </c>
      <c r="FJ14" s="713">
        <f t="shared" si="125"/>
        <v>0</v>
      </c>
      <c r="FK14" s="714">
        <f t="shared" si="86"/>
        <v>0</v>
      </c>
      <c r="FL14" s="715" t="str">
        <f t="shared" si="87"/>
        <v/>
      </c>
      <c r="FM14" s="733"/>
      <c r="FN14" s="734"/>
      <c r="FO14" s="735" t="str">
        <f t="shared" si="124"/>
        <v/>
      </c>
      <c r="FP14" s="718">
        <f t="shared" si="88"/>
        <v>0</v>
      </c>
      <c r="FQ14" s="719">
        <f t="shared" si="89"/>
        <v>0</v>
      </c>
      <c r="FR14" s="720">
        <f t="shared" si="90"/>
        <v>0</v>
      </c>
      <c r="FS14" s="721" t="str">
        <f t="shared" si="91"/>
        <v/>
      </c>
      <c r="FT14" s="722" t="str">
        <f t="shared" si="92"/>
        <v/>
      </c>
      <c r="FU14" s="723" t="str">
        <f t="shared" si="93"/>
        <v/>
      </c>
      <c r="FV14" s="724" t="str">
        <f t="shared" si="94"/>
        <v/>
      </c>
      <c r="FW14" s="725">
        <f t="shared" si="95"/>
        <v>0</v>
      </c>
      <c r="FX14" s="726" t="str">
        <f t="shared" si="10"/>
        <v/>
      </c>
      <c r="FY14" s="727" t="str">
        <f t="shared" si="11"/>
        <v/>
      </c>
      <c r="FZ14" s="727" t="str">
        <f t="shared" si="12"/>
        <v/>
      </c>
      <c r="GA14" s="727" t="str">
        <f t="shared" si="13"/>
        <v/>
      </c>
      <c r="GB14" s="727" t="str">
        <f t="shared" si="14"/>
        <v/>
      </c>
      <c r="GC14" s="727" t="str">
        <f t="shared" si="96"/>
        <v/>
      </c>
      <c r="GD14" s="728" t="str">
        <f t="shared" si="97"/>
        <v/>
      </c>
      <c r="GE14" s="729">
        <f t="shared" si="98"/>
        <v>0</v>
      </c>
      <c r="GF14" s="727">
        <f t="shared" si="99"/>
        <v>0</v>
      </c>
      <c r="GG14" s="727">
        <f t="shared" si="100"/>
        <v>0</v>
      </c>
      <c r="GH14" s="727">
        <f t="shared" si="101"/>
        <v>0</v>
      </c>
      <c r="GI14" s="728"/>
      <c r="GJ14" s="1302"/>
      <c r="GK14" s="1302"/>
      <c r="GL14" s="18">
        <f t="shared" si="15"/>
        <v>0</v>
      </c>
      <c r="GM14" s="18" t="s">
        <v>158</v>
      </c>
      <c r="GN14" s="18">
        <f t="shared" si="16"/>
        <v>200</v>
      </c>
      <c r="GO14" s="18" t="str">
        <f t="shared" si="102"/>
        <v>0/200</v>
      </c>
      <c r="GP14" s="18">
        <f t="shared" si="103"/>
        <v>0</v>
      </c>
      <c r="GQ14" s="18" t="s">
        <v>158</v>
      </c>
      <c r="GR14" s="18">
        <f t="shared" si="104"/>
        <v>200</v>
      </c>
      <c r="GS14" s="18" t="str">
        <f t="shared" si="105"/>
        <v>0/200</v>
      </c>
      <c r="GT14" s="18">
        <f t="shared" si="106"/>
        <v>0</v>
      </c>
      <c r="GU14" s="18" t="s">
        <v>158</v>
      </c>
      <c r="GV14" s="18">
        <f t="shared" si="107"/>
        <v>200</v>
      </c>
      <c r="GW14" s="18" t="str">
        <f t="shared" si="108"/>
        <v>0/200</v>
      </c>
      <c r="GX14" s="18">
        <f t="shared" si="109"/>
        <v>0</v>
      </c>
      <c r="GY14" s="18" t="s">
        <v>158</v>
      </c>
      <c r="GZ14" s="18">
        <f t="shared" si="110"/>
        <v>100</v>
      </c>
      <c r="HA14" s="18" t="str">
        <f t="shared" si="111"/>
        <v>0/100</v>
      </c>
      <c r="HJ14" s="18">
        <f t="shared" si="112"/>
        <v>0</v>
      </c>
      <c r="HK14" s="18">
        <f t="shared" si="113"/>
        <v>0</v>
      </c>
      <c r="HL14" s="190">
        <f t="shared" si="114"/>
        <v>0</v>
      </c>
      <c r="HM14" s="190">
        <f t="shared" si="115"/>
        <v>0</v>
      </c>
      <c r="HN14" s="190">
        <f t="shared" si="116"/>
        <v>0</v>
      </c>
      <c r="HO14" s="190">
        <f t="shared" si="117"/>
        <v>0</v>
      </c>
      <c r="HP14" s="190">
        <f t="shared" si="118"/>
        <v>0</v>
      </c>
      <c r="HQ14" s="18">
        <f t="shared" si="119"/>
        <v>0</v>
      </c>
    </row>
    <row r="15" spans="1:225" ht="38.25" customHeight="1">
      <c r="A15" s="17">
        <f t="shared" si="17"/>
        <v>0</v>
      </c>
      <c r="B15" s="42">
        <v>7</v>
      </c>
      <c r="C15" s="590">
        <v>7</v>
      </c>
      <c r="D15" s="544">
        <f t="shared" si="18"/>
        <v>0</v>
      </c>
      <c r="E15" s="2"/>
      <c r="F15" s="123"/>
      <c r="G15" s="1"/>
      <c r="H15" s="2"/>
      <c r="I15" s="21"/>
      <c r="J15" s="2"/>
      <c r="K15" s="976"/>
      <c r="L15" s="591">
        <v>0</v>
      </c>
      <c r="M15" s="592">
        <v>0</v>
      </c>
      <c r="N15" s="593">
        <v>0</v>
      </c>
      <c r="O15" s="452">
        <f t="shared" si="19"/>
        <v>0</v>
      </c>
      <c r="P15" s="594">
        <v>0</v>
      </c>
      <c r="Q15" s="595">
        <f t="shared" si="20"/>
        <v>0</v>
      </c>
      <c r="R15" s="596">
        <v>0</v>
      </c>
      <c r="S15" s="597">
        <v>0</v>
      </c>
      <c r="T15" s="598">
        <f t="shared" si="126"/>
        <v>0</v>
      </c>
      <c r="U15" s="599">
        <f t="shared" si="21"/>
        <v>0</v>
      </c>
      <c r="V15" s="600">
        <f t="shared" si="22"/>
        <v>0</v>
      </c>
      <c r="W15" s="459" t="str">
        <f t="shared" ref="W15:W29" si="130">IF(R15="AB","AB",IF(AND(OR(L15="ab",L15="ml"),OR(M15="ab",M15="ml"),OR(O15="ab",O15="ml")),"AB",IF(AND(OR(L15="ab",L15="ml"),OR(O15="ab",O15="ml")),"AB","")))</f>
        <v/>
      </c>
      <c r="X15" s="459" t="str">
        <f t="shared" si="23"/>
        <v/>
      </c>
      <c r="Y15" s="601" t="str">
        <f t="shared" ref="Y15:Y29" si="131">IF(OR(X15="",X15=0,X15="S",X15="F",X15="AB"),X15,IF(V15&gt;=75,"D",IF(V15&gt;=60,"I",IF(V15&gt;=48,"II",IF(V15&gt;=36,"III",X15)))))</f>
        <v/>
      </c>
      <c r="Z15" s="602">
        <v>0</v>
      </c>
      <c r="AA15" s="603">
        <v>0</v>
      </c>
      <c r="AB15" s="604">
        <v>0</v>
      </c>
      <c r="AC15" s="464">
        <f t="shared" si="24"/>
        <v>0</v>
      </c>
      <c r="AD15" s="605">
        <v>0</v>
      </c>
      <c r="AE15" s="606">
        <f t="shared" si="25"/>
        <v>0</v>
      </c>
      <c r="AF15" s="607">
        <v>0</v>
      </c>
      <c r="AG15" s="608">
        <v>0</v>
      </c>
      <c r="AH15" s="609">
        <f t="shared" si="127"/>
        <v>0</v>
      </c>
      <c r="AI15" s="610">
        <f t="shared" si="26"/>
        <v>0</v>
      </c>
      <c r="AJ15" s="611">
        <f t="shared" si="27"/>
        <v>0</v>
      </c>
      <c r="AK15" s="471" t="str">
        <f t="shared" si="120"/>
        <v/>
      </c>
      <c r="AL15" s="471" t="str">
        <f t="shared" si="28"/>
        <v/>
      </c>
      <c r="AM15" s="612" t="str">
        <f t="shared" si="121"/>
        <v/>
      </c>
      <c r="AN15" s="613"/>
      <c r="AO15" s="614">
        <v>0</v>
      </c>
      <c r="AP15" s="615">
        <v>0</v>
      </c>
      <c r="AQ15" s="615">
        <v>0</v>
      </c>
      <c r="AR15" s="477">
        <f t="shared" si="29"/>
        <v>0</v>
      </c>
      <c r="AS15" s="616">
        <v>0</v>
      </c>
      <c r="AT15" s="617">
        <v>0</v>
      </c>
      <c r="AU15" s="618">
        <f t="shared" si="30"/>
        <v>0</v>
      </c>
      <c r="AV15" s="619">
        <f t="shared" si="31"/>
        <v>0</v>
      </c>
      <c r="AW15" s="620">
        <v>0</v>
      </c>
      <c r="AX15" s="621">
        <v>0</v>
      </c>
      <c r="AY15" s="622">
        <f t="shared" si="32"/>
        <v>0</v>
      </c>
      <c r="AZ15" s="623">
        <f t="shared" si="33"/>
        <v>0</v>
      </c>
      <c r="BA15" s="624">
        <f t="shared" si="34"/>
        <v>0</v>
      </c>
      <c r="BB15" s="484" t="str">
        <f t="shared" si="122"/>
        <v/>
      </c>
      <c r="BC15" s="484" t="str">
        <f t="shared" si="35"/>
        <v/>
      </c>
      <c r="BD15" s="625" t="str">
        <f t="shared" si="7"/>
        <v/>
      </c>
      <c r="BE15" s="613"/>
      <c r="BF15" s="626">
        <v>0</v>
      </c>
      <c r="BG15" s="627">
        <v>0</v>
      </c>
      <c r="BH15" s="628">
        <v>0</v>
      </c>
      <c r="BI15" s="489">
        <f t="shared" si="36"/>
        <v>0</v>
      </c>
      <c r="BJ15" s="629">
        <v>0</v>
      </c>
      <c r="BK15" s="630">
        <v>0</v>
      </c>
      <c r="BL15" s="631">
        <f t="shared" si="37"/>
        <v>0</v>
      </c>
      <c r="BM15" s="632">
        <f t="shared" si="38"/>
        <v>0</v>
      </c>
      <c r="BN15" s="633">
        <v>0</v>
      </c>
      <c r="BO15" s="634">
        <v>0</v>
      </c>
      <c r="BP15" s="635">
        <f t="shared" si="39"/>
        <v>0</v>
      </c>
      <c r="BQ15" s="636">
        <f t="shared" si="40"/>
        <v>0</v>
      </c>
      <c r="BR15" s="496">
        <f t="shared" si="41"/>
        <v>0</v>
      </c>
      <c r="BS15" s="496" t="str">
        <f t="shared" si="123"/>
        <v/>
      </c>
      <c r="BT15" s="496" t="str">
        <f t="shared" si="42"/>
        <v/>
      </c>
      <c r="BU15" s="637" t="str">
        <f t="shared" si="8"/>
        <v/>
      </c>
      <c r="BV15" s="613"/>
      <c r="BW15" s="638">
        <v>0</v>
      </c>
      <c r="BX15" s="639">
        <v>0</v>
      </c>
      <c r="BY15" s="640">
        <v>0</v>
      </c>
      <c r="BZ15" s="501">
        <f t="shared" si="43"/>
        <v>0</v>
      </c>
      <c r="CA15" s="641">
        <v>0</v>
      </c>
      <c r="CB15" s="642">
        <v>0</v>
      </c>
      <c r="CC15" s="643">
        <f t="shared" si="44"/>
        <v>0</v>
      </c>
      <c r="CD15" s="644">
        <f t="shared" si="45"/>
        <v>0</v>
      </c>
      <c r="CE15" s="645">
        <v>0</v>
      </c>
      <c r="CF15" s="646">
        <v>0</v>
      </c>
      <c r="CG15" s="647">
        <f t="shared" si="46"/>
        <v>0</v>
      </c>
      <c r="CH15" s="648">
        <f t="shared" si="47"/>
        <v>0</v>
      </c>
      <c r="CI15" s="649">
        <f t="shared" si="48"/>
        <v>0</v>
      </c>
      <c r="CJ15" s="508" t="str">
        <f t="shared" si="49"/>
        <v/>
      </c>
      <c r="CK15" s="508" t="str">
        <f t="shared" si="50"/>
        <v/>
      </c>
      <c r="CL15" s="650" t="str">
        <f t="shared" si="9"/>
        <v/>
      </c>
      <c r="CM15" s="613"/>
      <c r="CN15" s="651">
        <v>0</v>
      </c>
      <c r="CO15" s="652">
        <v>0</v>
      </c>
      <c r="CP15" s="653">
        <v>0</v>
      </c>
      <c r="CQ15" s="513">
        <f t="shared" si="51"/>
        <v>0</v>
      </c>
      <c r="CR15" s="654">
        <v>0</v>
      </c>
      <c r="CS15" s="655">
        <v>0</v>
      </c>
      <c r="CT15" s="656">
        <f t="shared" si="52"/>
        <v>0</v>
      </c>
      <c r="CU15" s="657">
        <f t="shared" si="53"/>
        <v>0</v>
      </c>
      <c r="CV15" s="658">
        <v>0</v>
      </c>
      <c r="CW15" s="659">
        <v>0</v>
      </c>
      <c r="CX15" s="660">
        <f t="shared" si="54"/>
        <v>0</v>
      </c>
      <c r="CY15" s="661">
        <f t="shared" si="55"/>
        <v>0</v>
      </c>
      <c r="CZ15" s="520">
        <f t="shared" si="56"/>
        <v>0</v>
      </c>
      <c r="DA15" s="520" t="str">
        <f t="shared" si="57"/>
        <v/>
      </c>
      <c r="DB15" s="520" t="str">
        <f t="shared" si="58"/>
        <v/>
      </c>
      <c r="DC15" s="662" t="str">
        <f t="shared" si="59"/>
        <v/>
      </c>
      <c r="DD15" s="613"/>
      <c r="DE15" s="663">
        <v>0</v>
      </c>
      <c r="DF15" s="664">
        <v>0</v>
      </c>
      <c r="DG15" s="665">
        <v>0</v>
      </c>
      <c r="DH15" s="525">
        <f t="shared" si="60"/>
        <v>0</v>
      </c>
      <c r="DI15" s="666">
        <v>0</v>
      </c>
      <c r="DJ15" s="667">
        <v>0</v>
      </c>
      <c r="DK15" s="668">
        <f t="shared" si="61"/>
        <v>0</v>
      </c>
      <c r="DL15" s="669">
        <f t="shared" si="62"/>
        <v>0</v>
      </c>
      <c r="DM15" s="670">
        <v>0</v>
      </c>
      <c r="DN15" s="671">
        <v>0</v>
      </c>
      <c r="DO15" s="672">
        <f t="shared" si="63"/>
        <v>0</v>
      </c>
      <c r="DP15" s="673">
        <f t="shared" si="64"/>
        <v>0</v>
      </c>
      <c r="DQ15" s="532">
        <f t="shared" si="65"/>
        <v>0</v>
      </c>
      <c r="DR15" s="532" t="str">
        <f t="shared" si="66"/>
        <v/>
      </c>
      <c r="DS15" s="532" t="str">
        <f t="shared" si="67"/>
        <v/>
      </c>
      <c r="DT15" s="674" t="str">
        <f t="shared" si="68"/>
        <v/>
      </c>
      <c r="DU15" s="675">
        <v>0</v>
      </c>
      <c r="DV15" s="676">
        <v>0</v>
      </c>
      <c r="DW15" s="677">
        <v>0</v>
      </c>
      <c r="DX15" s="537">
        <f t="shared" si="69"/>
        <v>0</v>
      </c>
      <c r="DY15" s="678">
        <v>0</v>
      </c>
      <c r="DZ15" s="679">
        <v>0</v>
      </c>
      <c r="EA15" s="680">
        <f t="shared" si="70"/>
        <v>0</v>
      </c>
      <c r="EB15" s="681">
        <f t="shared" si="71"/>
        <v>0</v>
      </c>
      <c r="EC15" s="682">
        <v>0</v>
      </c>
      <c r="ED15" s="683">
        <v>0</v>
      </c>
      <c r="EE15" s="684">
        <f t="shared" si="72"/>
        <v>0</v>
      </c>
      <c r="EF15" s="685">
        <f t="shared" si="73"/>
        <v>0</v>
      </c>
      <c r="EG15" s="686">
        <f t="shared" si="74"/>
        <v>0</v>
      </c>
      <c r="EH15" s="687" t="str">
        <f t="shared" si="75"/>
        <v/>
      </c>
      <c r="EI15" s="688">
        <v>0</v>
      </c>
      <c r="EJ15" s="689">
        <v>0</v>
      </c>
      <c r="EK15" s="690">
        <v>0</v>
      </c>
      <c r="EL15" s="549">
        <f t="shared" si="76"/>
        <v>0</v>
      </c>
      <c r="EM15" s="691">
        <v>0</v>
      </c>
      <c r="EN15" s="692">
        <f t="shared" si="77"/>
        <v>0</v>
      </c>
      <c r="EO15" s="693">
        <v>0</v>
      </c>
      <c r="EP15" s="694">
        <v>0</v>
      </c>
      <c r="EQ15" s="695">
        <f t="shared" si="128"/>
        <v>0</v>
      </c>
      <c r="ER15" s="696">
        <f t="shared" si="78"/>
        <v>0</v>
      </c>
      <c r="ES15" s="697">
        <f t="shared" si="79"/>
        <v>0</v>
      </c>
      <c r="ET15" s="698" t="str">
        <f t="shared" si="80"/>
        <v/>
      </c>
      <c r="EU15" s="699">
        <v>0</v>
      </c>
      <c r="EV15" s="700">
        <v>0</v>
      </c>
      <c r="EW15" s="701">
        <f t="shared" ref="EW15:EW29" si="132">SUM(EU15:EV15)</f>
        <v>0</v>
      </c>
      <c r="EX15" s="561">
        <f t="shared" si="81"/>
        <v>0</v>
      </c>
      <c r="EY15" s="702">
        <v>0</v>
      </c>
      <c r="EZ15" s="703">
        <f t="shared" si="82"/>
        <v>0</v>
      </c>
      <c r="FA15" s="704">
        <v>0</v>
      </c>
      <c r="FB15" s="705">
        <v>0</v>
      </c>
      <c r="FC15" s="706">
        <f t="shared" si="129"/>
        <v>0</v>
      </c>
      <c r="FD15" s="707">
        <f t="shared" si="83"/>
        <v>0</v>
      </c>
      <c r="FE15" s="708">
        <f t="shared" si="84"/>
        <v>0</v>
      </c>
      <c r="FF15" s="709" t="str">
        <f t="shared" si="85"/>
        <v/>
      </c>
      <c r="FG15" s="731">
        <v>0</v>
      </c>
      <c r="FH15" s="732">
        <v>0</v>
      </c>
      <c r="FI15" s="732">
        <v>0</v>
      </c>
      <c r="FJ15" s="713">
        <f t="shared" si="125"/>
        <v>0</v>
      </c>
      <c r="FK15" s="714">
        <f t="shared" si="86"/>
        <v>0</v>
      </c>
      <c r="FL15" s="715" t="str">
        <f t="shared" si="87"/>
        <v/>
      </c>
      <c r="FM15" s="733"/>
      <c r="FN15" s="734"/>
      <c r="FO15" s="735" t="str">
        <f t="shared" si="124"/>
        <v/>
      </c>
      <c r="FP15" s="718">
        <f t="shared" si="88"/>
        <v>0</v>
      </c>
      <c r="FQ15" s="719">
        <f t="shared" si="89"/>
        <v>0</v>
      </c>
      <c r="FR15" s="720">
        <f t="shared" si="90"/>
        <v>0</v>
      </c>
      <c r="FS15" s="721" t="str">
        <f t="shared" si="91"/>
        <v/>
      </c>
      <c r="FT15" s="722" t="str">
        <f t="shared" si="92"/>
        <v/>
      </c>
      <c r="FU15" s="723" t="str">
        <f t="shared" si="93"/>
        <v/>
      </c>
      <c r="FV15" s="724" t="str">
        <f t="shared" si="94"/>
        <v/>
      </c>
      <c r="FW15" s="725">
        <f t="shared" si="95"/>
        <v>0</v>
      </c>
      <c r="FX15" s="726" t="str">
        <f t="shared" si="10"/>
        <v/>
      </c>
      <c r="FY15" s="727" t="str">
        <f t="shared" si="11"/>
        <v/>
      </c>
      <c r="FZ15" s="727" t="str">
        <f t="shared" si="12"/>
        <v/>
      </c>
      <c r="GA15" s="727" t="str">
        <f t="shared" si="13"/>
        <v/>
      </c>
      <c r="GB15" s="727" t="str">
        <f t="shared" si="14"/>
        <v/>
      </c>
      <c r="GC15" s="727" t="str">
        <f t="shared" si="96"/>
        <v/>
      </c>
      <c r="GD15" s="728" t="str">
        <f t="shared" si="97"/>
        <v/>
      </c>
      <c r="GE15" s="729">
        <f t="shared" si="98"/>
        <v>0</v>
      </c>
      <c r="GF15" s="727">
        <f t="shared" si="99"/>
        <v>0</v>
      </c>
      <c r="GG15" s="727">
        <f t="shared" si="100"/>
        <v>0</v>
      </c>
      <c r="GH15" s="727">
        <f t="shared" si="101"/>
        <v>0</v>
      </c>
      <c r="GI15" s="728"/>
      <c r="GJ15" s="1302"/>
      <c r="GK15" s="1302"/>
      <c r="GL15" s="18">
        <f t="shared" si="15"/>
        <v>0</v>
      </c>
      <c r="GM15" s="18" t="s">
        <v>158</v>
      </c>
      <c r="GN15" s="18">
        <f t="shared" si="16"/>
        <v>200</v>
      </c>
      <c r="GO15" s="18" t="str">
        <f t="shared" si="102"/>
        <v>0/200</v>
      </c>
      <c r="GP15" s="18">
        <f t="shared" si="103"/>
        <v>0</v>
      </c>
      <c r="GQ15" s="18" t="s">
        <v>158</v>
      </c>
      <c r="GR15" s="18">
        <f t="shared" si="104"/>
        <v>200</v>
      </c>
      <c r="GS15" s="18" t="str">
        <f t="shared" si="105"/>
        <v>0/200</v>
      </c>
      <c r="GT15" s="18">
        <f t="shared" si="106"/>
        <v>0</v>
      </c>
      <c r="GU15" s="18" t="s">
        <v>158</v>
      </c>
      <c r="GV15" s="18">
        <f t="shared" si="107"/>
        <v>200</v>
      </c>
      <c r="GW15" s="18" t="str">
        <f t="shared" si="108"/>
        <v>0/200</v>
      </c>
      <c r="GX15" s="18">
        <f t="shared" si="109"/>
        <v>0</v>
      </c>
      <c r="GY15" s="18" t="s">
        <v>158</v>
      </c>
      <c r="GZ15" s="18">
        <f t="shared" si="110"/>
        <v>100</v>
      </c>
      <c r="HA15" s="18" t="str">
        <f t="shared" si="111"/>
        <v>0/100</v>
      </c>
      <c r="HJ15" s="18">
        <f t="shared" si="112"/>
        <v>0</v>
      </c>
      <c r="HK15" s="18">
        <f t="shared" si="113"/>
        <v>0</v>
      </c>
      <c r="HL15" s="190">
        <f t="shared" si="114"/>
        <v>0</v>
      </c>
      <c r="HM15" s="190">
        <f t="shared" si="115"/>
        <v>0</v>
      </c>
      <c r="HN15" s="190">
        <f t="shared" si="116"/>
        <v>0</v>
      </c>
      <c r="HO15" s="190">
        <f t="shared" si="117"/>
        <v>0</v>
      </c>
      <c r="HP15" s="190">
        <f t="shared" si="118"/>
        <v>0</v>
      </c>
      <c r="HQ15" s="18">
        <f t="shared" si="119"/>
        <v>0</v>
      </c>
    </row>
    <row r="16" spans="1:225" ht="38.25" customHeight="1">
      <c r="A16" s="17">
        <f t="shared" si="17"/>
        <v>0</v>
      </c>
      <c r="B16" s="42">
        <v>8</v>
      </c>
      <c r="C16" s="730">
        <v>8</v>
      </c>
      <c r="D16" s="544">
        <f t="shared" si="18"/>
        <v>0</v>
      </c>
      <c r="E16" s="2"/>
      <c r="F16" s="123"/>
      <c r="G16" s="2"/>
      <c r="H16" s="2"/>
      <c r="I16" s="2"/>
      <c r="J16" s="2"/>
      <c r="K16" s="976"/>
      <c r="L16" s="591">
        <v>0</v>
      </c>
      <c r="M16" s="592">
        <v>0</v>
      </c>
      <c r="N16" s="593">
        <v>0</v>
      </c>
      <c r="O16" s="452">
        <f t="shared" si="19"/>
        <v>0</v>
      </c>
      <c r="P16" s="594">
        <v>0</v>
      </c>
      <c r="Q16" s="595">
        <f t="shared" si="20"/>
        <v>0</v>
      </c>
      <c r="R16" s="596">
        <v>0</v>
      </c>
      <c r="S16" s="597">
        <v>0</v>
      </c>
      <c r="T16" s="598">
        <f t="shared" si="126"/>
        <v>0</v>
      </c>
      <c r="U16" s="599">
        <f t="shared" si="21"/>
        <v>0</v>
      </c>
      <c r="V16" s="600">
        <f t="shared" si="22"/>
        <v>0</v>
      </c>
      <c r="W16" s="459" t="str">
        <f t="shared" si="130"/>
        <v/>
      </c>
      <c r="X16" s="459" t="str">
        <f t="shared" si="23"/>
        <v/>
      </c>
      <c r="Y16" s="601" t="str">
        <f t="shared" si="131"/>
        <v/>
      </c>
      <c r="Z16" s="602">
        <v>0</v>
      </c>
      <c r="AA16" s="603">
        <v>0</v>
      </c>
      <c r="AB16" s="604">
        <v>0</v>
      </c>
      <c r="AC16" s="464">
        <f t="shared" si="24"/>
        <v>0</v>
      </c>
      <c r="AD16" s="605">
        <v>0</v>
      </c>
      <c r="AE16" s="606">
        <f t="shared" si="25"/>
        <v>0</v>
      </c>
      <c r="AF16" s="607">
        <v>0</v>
      </c>
      <c r="AG16" s="608">
        <v>0</v>
      </c>
      <c r="AH16" s="609">
        <f t="shared" si="127"/>
        <v>0</v>
      </c>
      <c r="AI16" s="610">
        <f t="shared" si="26"/>
        <v>0</v>
      </c>
      <c r="AJ16" s="611">
        <f t="shared" si="27"/>
        <v>0</v>
      </c>
      <c r="AK16" s="471" t="str">
        <f t="shared" si="120"/>
        <v/>
      </c>
      <c r="AL16" s="471" t="str">
        <f t="shared" si="28"/>
        <v/>
      </c>
      <c r="AM16" s="612" t="str">
        <f t="shared" si="121"/>
        <v/>
      </c>
      <c r="AN16" s="613"/>
      <c r="AO16" s="614">
        <v>0</v>
      </c>
      <c r="AP16" s="615">
        <v>0</v>
      </c>
      <c r="AQ16" s="615">
        <v>0</v>
      </c>
      <c r="AR16" s="477">
        <f t="shared" si="29"/>
        <v>0</v>
      </c>
      <c r="AS16" s="616">
        <v>0</v>
      </c>
      <c r="AT16" s="617">
        <v>0</v>
      </c>
      <c r="AU16" s="618">
        <f t="shared" si="30"/>
        <v>0</v>
      </c>
      <c r="AV16" s="619">
        <f t="shared" si="31"/>
        <v>0</v>
      </c>
      <c r="AW16" s="620">
        <v>0</v>
      </c>
      <c r="AX16" s="621">
        <v>0</v>
      </c>
      <c r="AY16" s="622">
        <f t="shared" si="32"/>
        <v>0</v>
      </c>
      <c r="AZ16" s="623">
        <f t="shared" si="33"/>
        <v>0</v>
      </c>
      <c r="BA16" s="624">
        <f t="shared" si="34"/>
        <v>0</v>
      </c>
      <c r="BB16" s="484" t="str">
        <f t="shared" si="122"/>
        <v/>
      </c>
      <c r="BC16" s="484" t="str">
        <f t="shared" si="35"/>
        <v/>
      </c>
      <c r="BD16" s="625" t="str">
        <f t="shared" si="7"/>
        <v/>
      </c>
      <c r="BE16" s="613"/>
      <c r="BF16" s="626">
        <v>0</v>
      </c>
      <c r="BG16" s="627">
        <v>0</v>
      </c>
      <c r="BH16" s="628">
        <v>0</v>
      </c>
      <c r="BI16" s="489">
        <f t="shared" si="36"/>
        <v>0</v>
      </c>
      <c r="BJ16" s="629">
        <v>0</v>
      </c>
      <c r="BK16" s="630">
        <v>0</v>
      </c>
      <c r="BL16" s="631">
        <f t="shared" si="37"/>
        <v>0</v>
      </c>
      <c r="BM16" s="632">
        <f t="shared" si="38"/>
        <v>0</v>
      </c>
      <c r="BN16" s="633">
        <v>0</v>
      </c>
      <c r="BO16" s="634">
        <v>0</v>
      </c>
      <c r="BP16" s="635">
        <f t="shared" si="39"/>
        <v>0</v>
      </c>
      <c r="BQ16" s="636">
        <f t="shared" si="40"/>
        <v>0</v>
      </c>
      <c r="BR16" s="496">
        <f t="shared" si="41"/>
        <v>0</v>
      </c>
      <c r="BS16" s="496" t="str">
        <f t="shared" si="123"/>
        <v/>
      </c>
      <c r="BT16" s="496" t="str">
        <f t="shared" si="42"/>
        <v/>
      </c>
      <c r="BU16" s="637" t="str">
        <f t="shared" si="8"/>
        <v/>
      </c>
      <c r="BV16" s="613"/>
      <c r="BW16" s="638">
        <v>0</v>
      </c>
      <c r="BX16" s="639">
        <v>0</v>
      </c>
      <c r="BY16" s="640">
        <v>0</v>
      </c>
      <c r="BZ16" s="501">
        <f t="shared" si="43"/>
        <v>0</v>
      </c>
      <c r="CA16" s="641">
        <v>0</v>
      </c>
      <c r="CB16" s="642">
        <v>0</v>
      </c>
      <c r="CC16" s="643">
        <f t="shared" si="44"/>
        <v>0</v>
      </c>
      <c r="CD16" s="644">
        <f t="shared" si="45"/>
        <v>0</v>
      </c>
      <c r="CE16" s="645">
        <v>0</v>
      </c>
      <c r="CF16" s="646">
        <v>0</v>
      </c>
      <c r="CG16" s="647">
        <f t="shared" si="46"/>
        <v>0</v>
      </c>
      <c r="CH16" s="648">
        <f t="shared" si="47"/>
        <v>0</v>
      </c>
      <c r="CI16" s="649">
        <f t="shared" si="48"/>
        <v>0</v>
      </c>
      <c r="CJ16" s="508" t="str">
        <f t="shared" si="49"/>
        <v/>
      </c>
      <c r="CK16" s="508" t="str">
        <f t="shared" si="50"/>
        <v/>
      </c>
      <c r="CL16" s="650" t="str">
        <f t="shared" si="9"/>
        <v/>
      </c>
      <c r="CM16" s="613"/>
      <c r="CN16" s="651">
        <v>0</v>
      </c>
      <c r="CO16" s="652">
        <v>0</v>
      </c>
      <c r="CP16" s="653">
        <v>0</v>
      </c>
      <c r="CQ16" s="513">
        <f t="shared" si="51"/>
        <v>0</v>
      </c>
      <c r="CR16" s="654">
        <v>0</v>
      </c>
      <c r="CS16" s="655">
        <v>0</v>
      </c>
      <c r="CT16" s="656">
        <f t="shared" si="52"/>
        <v>0</v>
      </c>
      <c r="CU16" s="657">
        <f t="shared" si="53"/>
        <v>0</v>
      </c>
      <c r="CV16" s="658">
        <v>0</v>
      </c>
      <c r="CW16" s="659">
        <v>0</v>
      </c>
      <c r="CX16" s="660">
        <f t="shared" si="54"/>
        <v>0</v>
      </c>
      <c r="CY16" s="661">
        <f t="shared" si="55"/>
        <v>0</v>
      </c>
      <c r="CZ16" s="520">
        <f t="shared" si="56"/>
        <v>0</v>
      </c>
      <c r="DA16" s="520" t="str">
        <f t="shared" si="57"/>
        <v/>
      </c>
      <c r="DB16" s="520" t="str">
        <f t="shared" si="58"/>
        <v/>
      </c>
      <c r="DC16" s="662" t="str">
        <f t="shared" si="59"/>
        <v/>
      </c>
      <c r="DD16" s="613"/>
      <c r="DE16" s="663">
        <v>0</v>
      </c>
      <c r="DF16" s="664">
        <v>0</v>
      </c>
      <c r="DG16" s="665">
        <v>0</v>
      </c>
      <c r="DH16" s="525">
        <f t="shared" si="60"/>
        <v>0</v>
      </c>
      <c r="DI16" s="666">
        <v>0</v>
      </c>
      <c r="DJ16" s="667">
        <v>0</v>
      </c>
      <c r="DK16" s="668">
        <f t="shared" si="61"/>
        <v>0</v>
      </c>
      <c r="DL16" s="669">
        <f t="shared" si="62"/>
        <v>0</v>
      </c>
      <c r="DM16" s="670">
        <v>0</v>
      </c>
      <c r="DN16" s="671">
        <v>0</v>
      </c>
      <c r="DO16" s="672">
        <f t="shared" si="63"/>
        <v>0</v>
      </c>
      <c r="DP16" s="673">
        <f t="shared" si="64"/>
        <v>0</v>
      </c>
      <c r="DQ16" s="532">
        <f t="shared" si="65"/>
        <v>0</v>
      </c>
      <c r="DR16" s="532" t="str">
        <f t="shared" si="66"/>
        <v/>
      </c>
      <c r="DS16" s="532" t="str">
        <f t="shared" si="67"/>
        <v/>
      </c>
      <c r="DT16" s="674" t="str">
        <f t="shared" si="68"/>
        <v/>
      </c>
      <c r="DU16" s="675">
        <v>0</v>
      </c>
      <c r="DV16" s="676">
        <v>0</v>
      </c>
      <c r="DW16" s="677">
        <v>0</v>
      </c>
      <c r="DX16" s="537">
        <f t="shared" si="69"/>
        <v>0</v>
      </c>
      <c r="DY16" s="678">
        <v>0</v>
      </c>
      <c r="DZ16" s="679">
        <v>0</v>
      </c>
      <c r="EA16" s="680">
        <f t="shared" si="70"/>
        <v>0</v>
      </c>
      <c r="EB16" s="681">
        <f t="shared" si="71"/>
        <v>0</v>
      </c>
      <c r="EC16" s="682">
        <v>0</v>
      </c>
      <c r="ED16" s="683">
        <v>0</v>
      </c>
      <c r="EE16" s="684">
        <f t="shared" si="72"/>
        <v>0</v>
      </c>
      <c r="EF16" s="685">
        <f t="shared" si="73"/>
        <v>0</v>
      </c>
      <c r="EG16" s="686">
        <f t="shared" si="74"/>
        <v>0</v>
      </c>
      <c r="EH16" s="687" t="str">
        <f t="shared" si="75"/>
        <v/>
      </c>
      <c r="EI16" s="688">
        <v>0</v>
      </c>
      <c r="EJ16" s="689">
        <v>0</v>
      </c>
      <c r="EK16" s="690">
        <v>0</v>
      </c>
      <c r="EL16" s="549">
        <f t="shared" si="76"/>
        <v>0</v>
      </c>
      <c r="EM16" s="691">
        <v>0</v>
      </c>
      <c r="EN16" s="692">
        <f t="shared" si="77"/>
        <v>0</v>
      </c>
      <c r="EO16" s="693">
        <v>0</v>
      </c>
      <c r="EP16" s="694">
        <v>0</v>
      </c>
      <c r="EQ16" s="695">
        <f t="shared" si="128"/>
        <v>0</v>
      </c>
      <c r="ER16" s="696">
        <f t="shared" si="78"/>
        <v>0</v>
      </c>
      <c r="ES16" s="697">
        <f t="shared" si="79"/>
        <v>0</v>
      </c>
      <c r="ET16" s="698" t="str">
        <f t="shared" si="80"/>
        <v/>
      </c>
      <c r="EU16" s="699">
        <v>0</v>
      </c>
      <c r="EV16" s="700">
        <v>0</v>
      </c>
      <c r="EW16" s="701">
        <f t="shared" si="132"/>
        <v>0</v>
      </c>
      <c r="EX16" s="561">
        <f t="shared" si="81"/>
        <v>0</v>
      </c>
      <c r="EY16" s="702">
        <v>0</v>
      </c>
      <c r="EZ16" s="703">
        <f t="shared" si="82"/>
        <v>0</v>
      </c>
      <c r="FA16" s="704">
        <v>0</v>
      </c>
      <c r="FB16" s="705">
        <v>0</v>
      </c>
      <c r="FC16" s="706">
        <f t="shared" si="129"/>
        <v>0</v>
      </c>
      <c r="FD16" s="707">
        <f t="shared" si="83"/>
        <v>0</v>
      </c>
      <c r="FE16" s="708">
        <f t="shared" si="84"/>
        <v>0</v>
      </c>
      <c r="FF16" s="709" t="str">
        <f t="shared" si="85"/>
        <v/>
      </c>
      <c r="FG16" s="731">
        <v>0</v>
      </c>
      <c r="FH16" s="732">
        <v>0</v>
      </c>
      <c r="FI16" s="732">
        <v>0</v>
      </c>
      <c r="FJ16" s="713">
        <f t="shared" si="125"/>
        <v>0</v>
      </c>
      <c r="FK16" s="714">
        <f t="shared" si="86"/>
        <v>0</v>
      </c>
      <c r="FL16" s="715" t="str">
        <f t="shared" si="87"/>
        <v/>
      </c>
      <c r="FM16" s="733"/>
      <c r="FN16" s="734"/>
      <c r="FO16" s="735" t="str">
        <f t="shared" si="124"/>
        <v/>
      </c>
      <c r="FP16" s="718">
        <f t="shared" si="88"/>
        <v>0</v>
      </c>
      <c r="FQ16" s="719">
        <f t="shared" si="89"/>
        <v>0</v>
      </c>
      <c r="FR16" s="720">
        <f t="shared" si="90"/>
        <v>0</v>
      </c>
      <c r="FS16" s="721" t="str">
        <f t="shared" si="91"/>
        <v/>
      </c>
      <c r="FT16" s="722" t="str">
        <f t="shared" si="92"/>
        <v/>
      </c>
      <c r="FU16" s="723" t="str">
        <f t="shared" si="93"/>
        <v/>
      </c>
      <c r="FV16" s="724" t="str">
        <f t="shared" si="94"/>
        <v/>
      </c>
      <c r="FW16" s="725">
        <f t="shared" si="95"/>
        <v>0</v>
      </c>
      <c r="FX16" s="726" t="str">
        <f t="shared" si="10"/>
        <v/>
      </c>
      <c r="FY16" s="727" t="str">
        <f t="shared" si="11"/>
        <v/>
      </c>
      <c r="FZ16" s="727" t="str">
        <f t="shared" si="12"/>
        <v/>
      </c>
      <c r="GA16" s="727" t="str">
        <f t="shared" si="13"/>
        <v/>
      </c>
      <c r="GB16" s="727" t="str">
        <f t="shared" si="14"/>
        <v/>
      </c>
      <c r="GC16" s="727" t="str">
        <f t="shared" si="96"/>
        <v/>
      </c>
      <c r="GD16" s="728" t="str">
        <f t="shared" si="97"/>
        <v/>
      </c>
      <c r="GE16" s="729">
        <f t="shared" si="98"/>
        <v>0</v>
      </c>
      <c r="GF16" s="727">
        <f t="shared" si="99"/>
        <v>0</v>
      </c>
      <c r="GG16" s="727">
        <f t="shared" si="100"/>
        <v>0</v>
      </c>
      <c r="GH16" s="727">
        <f t="shared" si="101"/>
        <v>0</v>
      </c>
      <c r="GI16" s="728"/>
      <c r="GJ16" s="1302"/>
      <c r="GK16" s="1302"/>
      <c r="GL16" s="18">
        <f t="shared" si="15"/>
        <v>0</v>
      </c>
      <c r="GM16" s="18" t="s">
        <v>158</v>
      </c>
      <c r="GN16" s="18">
        <f t="shared" si="16"/>
        <v>200</v>
      </c>
      <c r="GO16" s="18" t="str">
        <f t="shared" si="102"/>
        <v>0/200</v>
      </c>
      <c r="GP16" s="18">
        <f t="shared" si="103"/>
        <v>0</v>
      </c>
      <c r="GQ16" s="18" t="s">
        <v>158</v>
      </c>
      <c r="GR16" s="18">
        <f t="shared" si="104"/>
        <v>200</v>
      </c>
      <c r="GS16" s="18" t="str">
        <f t="shared" si="105"/>
        <v>0/200</v>
      </c>
      <c r="GT16" s="18">
        <f t="shared" si="106"/>
        <v>0</v>
      </c>
      <c r="GU16" s="18" t="s">
        <v>158</v>
      </c>
      <c r="GV16" s="18">
        <f t="shared" si="107"/>
        <v>200</v>
      </c>
      <c r="GW16" s="18" t="str">
        <f t="shared" si="108"/>
        <v>0/200</v>
      </c>
      <c r="GX16" s="18">
        <f t="shared" si="109"/>
        <v>0</v>
      </c>
      <c r="GY16" s="18" t="s">
        <v>158</v>
      </c>
      <c r="GZ16" s="18">
        <f t="shared" si="110"/>
        <v>100</v>
      </c>
      <c r="HA16" s="18" t="str">
        <f t="shared" si="111"/>
        <v>0/100</v>
      </c>
      <c r="HJ16" s="18">
        <f t="shared" si="112"/>
        <v>0</v>
      </c>
      <c r="HK16" s="18">
        <f t="shared" si="113"/>
        <v>0</v>
      </c>
      <c r="HL16" s="190">
        <f t="shared" si="114"/>
        <v>0</v>
      </c>
      <c r="HM16" s="190">
        <f t="shared" si="115"/>
        <v>0</v>
      </c>
      <c r="HN16" s="190">
        <f t="shared" si="116"/>
        <v>0</v>
      </c>
      <c r="HO16" s="190">
        <f t="shared" si="117"/>
        <v>0</v>
      </c>
      <c r="HP16" s="190">
        <f t="shared" si="118"/>
        <v>0</v>
      </c>
      <c r="HQ16" s="18">
        <f t="shared" si="119"/>
        <v>0</v>
      </c>
    </row>
    <row r="17" spans="1:225" ht="38.25" customHeight="1">
      <c r="A17" s="17">
        <f t="shared" si="17"/>
        <v>0</v>
      </c>
      <c r="B17" s="42">
        <v>9</v>
      </c>
      <c r="C17" s="590">
        <v>9</v>
      </c>
      <c r="D17" s="544">
        <f t="shared" si="18"/>
        <v>0</v>
      </c>
      <c r="E17" s="2"/>
      <c r="F17" s="123"/>
      <c r="G17" s="1"/>
      <c r="H17" s="2"/>
      <c r="I17" s="2"/>
      <c r="J17" s="2"/>
      <c r="K17" s="976"/>
      <c r="L17" s="591">
        <v>0</v>
      </c>
      <c r="M17" s="592">
        <v>0</v>
      </c>
      <c r="N17" s="593">
        <v>0</v>
      </c>
      <c r="O17" s="452">
        <f t="shared" si="19"/>
        <v>0</v>
      </c>
      <c r="P17" s="594">
        <v>0</v>
      </c>
      <c r="Q17" s="595">
        <f t="shared" si="20"/>
        <v>0</v>
      </c>
      <c r="R17" s="596">
        <v>0</v>
      </c>
      <c r="S17" s="597">
        <v>0</v>
      </c>
      <c r="T17" s="598">
        <f t="shared" si="126"/>
        <v>0</v>
      </c>
      <c r="U17" s="599">
        <f t="shared" si="21"/>
        <v>0</v>
      </c>
      <c r="V17" s="600">
        <f t="shared" si="22"/>
        <v>0</v>
      </c>
      <c r="W17" s="459" t="str">
        <f t="shared" si="130"/>
        <v/>
      </c>
      <c r="X17" s="459" t="str">
        <f t="shared" si="23"/>
        <v/>
      </c>
      <c r="Y17" s="601" t="str">
        <f t="shared" si="131"/>
        <v/>
      </c>
      <c r="Z17" s="602">
        <v>0</v>
      </c>
      <c r="AA17" s="603">
        <v>0</v>
      </c>
      <c r="AB17" s="604">
        <v>0</v>
      </c>
      <c r="AC17" s="464">
        <f t="shared" si="24"/>
        <v>0</v>
      </c>
      <c r="AD17" s="605">
        <v>0</v>
      </c>
      <c r="AE17" s="606">
        <f t="shared" si="25"/>
        <v>0</v>
      </c>
      <c r="AF17" s="607">
        <v>0</v>
      </c>
      <c r="AG17" s="608">
        <v>0</v>
      </c>
      <c r="AH17" s="609">
        <f t="shared" si="127"/>
        <v>0</v>
      </c>
      <c r="AI17" s="610">
        <f t="shared" si="26"/>
        <v>0</v>
      </c>
      <c r="AJ17" s="611">
        <f t="shared" si="27"/>
        <v>0</v>
      </c>
      <c r="AK17" s="471" t="str">
        <f t="shared" si="120"/>
        <v/>
      </c>
      <c r="AL17" s="471" t="str">
        <f t="shared" si="28"/>
        <v/>
      </c>
      <c r="AM17" s="612" t="str">
        <f t="shared" si="121"/>
        <v/>
      </c>
      <c r="AN17" s="613"/>
      <c r="AO17" s="614">
        <v>0</v>
      </c>
      <c r="AP17" s="615">
        <v>0</v>
      </c>
      <c r="AQ17" s="615">
        <v>0</v>
      </c>
      <c r="AR17" s="477">
        <f t="shared" si="29"/>
        <v>0</v>
      </c>
      <c r="AS17" s="616">
        <v>0</v>
      </c>
      <c r="AT17" s="617">
        <v>0</v>
      </c>
      <c r="AU17" s="618">
        <f t="shared" si="30"/>
        <v>0</v>
      </c>
      <c r="AV17" s="619">
        <f t="shared" si="31"/>
        <v>0</v>
      </c>
      <c r="AW17" s="620">
        <v>0</v>
      </c>
      <c r="AX17" s="621">
        <v>0</v>
      </c>
      <c r="AY17" s="622">
        <f t="shared" si="32"/>
        <v>0</v>
      </c>
      <c r="AZ17" s="623">
        <f t="shared" si="33"/>
        <v>0</v>
      </c>
      <c r="BA17" s="624">
        <f t="shared" si="34"/>
        <v>0</v>
      </c>
      <c r="BB17" s="484" t="str">
        <f t="shared" si="122"/>
        <v/>
      </c>
      <c r="BC17" s="484" t="str">
        <f t="shared" si="35"/>
        <v/>
      </c>
      <c r="BD17" s="625" t="str">
        <f t="shared" si="7"/>
        <v/>
      </c>
      <c r="BE17" s="613"/>
      <c r="BF17" s="626">
        <v>0</v>
      </c>
      <c r="BG17" s="627">
        <v>0</v>
      </c>
      <c r="BH17" s="628">
        <v>0</v>
      </c>
      <c r="BI17" s="489">
        <f t="shared" si="36"/>
        <v>0</v>
      </c>
      <c r="BJ17" s="629">
        <v>0</v>
      </c>
      <c r="BK17" s="630">
        <v>0</v>
      </c>
      <c r="BL17" s="631">
        <f t="shared" si="37"/>
        <v>0</v>
      </c>
      <c r="BM17" s="632">
        <f t="shared" si="38"/>
        <v>0</v>
      </c>
      <c r="BN17" s="633">
        <v>0</v>
      </c>
      <c r="BO17" s="634">
        <v>0</v>
      </c>
      <c r="BP17" s="635">
        <f t="shared" si="39"/>
        <v>0</v>
      </c>
      <c r="BQ17" s="636">
        <f t="shared" si="40"/>
        <v>0</v>
      </c>
      <c r="BR17" s="496">
        <f t="shared" si="41"/>
        <v>0</v>
      </c>
      <c r="BS17" s="496" t="str">
        <f t="shared" si="123"/>
        <v/>
      </c>
      <c r="BT17" s="496" t="str">
        <f t="shared" si="42"/>
        <v/>
      </c>
      <c r="BU17" s="637" t="str">
        <f t="shared" si="8"/>
        <v/>
      </c>
      <c r="BV17" s="613"/>
      <c r="BW17" s="638">
        <v>0</v>
      </c>
      <c r="BX17" s="639">
        <v>0</v>
      </c>
      <c r="BY17" s="640">
        <v>0</v>
      </c>
      <c r="BZ17" s="501">
        <f t="shared" si="43"/>
        <v>0</v>
      </c>
      <c r="CA17" s="641">
        <v>0</v>
      </c>
      <c r="CB17" s="642">
        <v>0</v>
      </c>
      <c r="CC17" s="643">
        <f t="shared" si="44"/>
        <v>0</v>
      </c>
      <c r="CD17" s="644">
        <f t="shared" si="45"/>
        <v>0</v>
      </c>
      <c r="CE17" s="645">
        <v>0</v>
      </c>
      <c r="CF17" s="646">
        <v>0</v>
      </c>
      <c r="CG17" s="647">
        <f t="shared" si="46"/>
        <v>0</v>
      </c>
      <c r="CH17" s="648">
        <f t="shared" si="47"/>
        <v>0</v>
      </c>
      <c r="CI17" s="649">
        <f t="shared" si="48"/>
        <v>0</v>
      </c>
      <c r="CJ17" s="508" t="str">
        <f t="shared" si="49"/>
        <v/>
      </c>
      <c r="CK17" s="508" t="str">
        <f t="shared" si="50"/>
        <v/>
      </c>
      <c r="CL17" s="650" t="str">
        <f t="shared" si="9"/>
        <v/>
      </c>
      <c r="CM17" s="613"/>
      <c r="CN17" s="651">
        <v>0</v>
      </c>
      <c r="CO17" s="652">
        <v>0</v>
      </c>
      <c r="CP17" s="653">
        <v>0</v>
      </c>
      <c r="CQ17" s="513">
        <f t="shared" si="51"/>
        <v>0</v>
      </c>
      <c r="CR17" s="654">
        <v>0</v>
      </c>
      <c r="CS17" s="655">
        <v>0</v>
      </c>
      <c r="CT17" s="656">
        <f t="shared" si="52"/>
        <v>0</v>
      </c>
      <c r="CU17" s="657">
        <f t="shared" si="53"/>
        <v>0</v>
      </c>
      <c r="CV17" s="658">
        <v>0</v>
      </c>
      <c r="CW17" s="659">
        <v>0</v>
      </c>
      <c r="CX17" s="660">
        <f t="shared" si="54"/>
        <v>0</v>
      </c>
      <c r="CY17" s="661">
        <f t="shared" si="55"/>
        <v>0</v>
      </c>
      <c r="CZ17" s="520">
        <f t="shared" si="56"/>
        <v>0</v>
      </c>
      <c r="DA17" s="520" t="str">
        <f t="shared" si="57"/>
        <v/>
      </c>
      <c r="DB17" s="520" t="str">
        <f t="shared" si="58"/>
        <v/>
      </c>
      <c r="DC17" s="662" t="str">
        <f t="shared" si="59"/>
        <v/>
      </c>
      <c r="DD17" s="613"/>
      <c r="DE17" s="663">
        <v>0</v>
      </c>
      <c r="DF17" s="664">
        <v>0</v>
      </c>
      <c r="DG17" s="665">
        <v>0</v>
      </c>
      <c r="DH17" s="525">
        <f t="shared" si="60"/>
        <v>0</v>
      </c>
      <c r="DI17" s="666">
        <v>0</v>
      </c>
      <c r="DJ17" s="667">
        <v>0</v>
      </c>
      <c r="DK17" s="668">
        <f t="shared" si="61"/>
        <v>0</v>
      </c>
      <c r="DL17" s="669">
        <f t="shared" si="62"/>
        <v>0</v>
      </c>
      <c r="DM17" s="670">
        <v>0</v>
      </c>
      <c r="DN17" s="671">
        <v>0</v>
      </c>
      <c r="DO17" s="672">
        <f t="shared" si="63"/>
        <v>0</v>
      </c>
      <c r="DP17" s="673">
        <f t="shared" si="64"/>
        <v>0</v>
      </c>
      <c r="DQ17" s="532">
        <f t="shared" si="65"/>
        <v>0</v>
      </c>
      <c r="DR17" s="532" t="str">
        <f t="shared" si="66"/>
        <v/>
      </c>
      <c r="DS17" s="532" t="str">
        <f t="shared" si="67"/>
        <v/>
      </c>
      <c r="DT17" s="674" t="str">
        <f t="shared" si="68"/>
        <v/>
      </c>
      <c r="DU17" s="675">
        <v>0</v>
      </c>
      <c r="DV17" s="676">
        <v>0</v>
      </c>
      <c r="DW17" s="677">
        <v>0</v>
      </c>
      <c r="DX17" s="537">
        <f t="shared" si="69"/>
        <v>0</v>
      </c>
      <c r="DY17" s="678">
        <v>0</v>
      </c>
      <c r="DZ17" s="679">
        <v>0</v>
      </c>
      <c r="EA17" s="680">
        <f t="shared" si="70"/>
        <v>0</v>
      </c>
      <c r="EB17" s="681">
        <f t="shared" si="71"/>
        <v>0</v>
      </c>
      <c r="EC17" s="682">
        <v>0</v>
      </c>
      <c r="ED17" s="683">
        <v>0</v>
      </c>
      <c r="EE17" s="684">
        <f t="shared" si="72"/>
        <v>0</v>
      </c>
      <c r="EF17" s="685">
        <f t="shared" si="73"/>
        <v>0</v>
      </c>
      <c r="EG17" s="686">
        <f t="shared" si="74"/>
        <v>0</v>
      </c>
      <c r="EH17" s="687" t="str">
        <f t="shared" si="75"/>
        <v/>
      </c>
      <c r="EI17" s="688">
        <v>0</v>
      </c>
      <c r="EJ17" s="689">
        <v>0</v>
      </c>
      <c r="EK17" s="690">
        <v>0</v>
      </c>
      <c r="EL17" s="549">
        <f t="shared" si="76"/>
        <v>0</v>
      </c>
      <c r="EM17" s="691">
        <v>0</v>
      </c>
      <c r="EN17" s="692">
        <f t="shared" si="77"/>
        <v>0</v>
      </c>
      <c r="EO17" s="693">
        <v>0</v>
      </c>
      <c r="EP17" s="694">
        <v>0</v>
      </c>
      <c r="EQ17" s="695">
        <f t="shared" si="128"/>
        <v>0</v>
      </c>
      <c r="ER17" s="696">
        <f t="shared" si="78"/>
        <v>0</v>
      </c>
      <c r="ES17" s="697">
        <f t="shared" si="79"/>
        <v>0</v>
      </c>
      <c r="ET17" s="698" t="str">
        <f t="shared" si="80"/>
        <v/>
      </c>
      <c r="EU17" s="699">
        <v>0</v>
      </c>
      <c r="EV17" s="700">
        <v>0</v>
      </c>
      <c r="EW17" s="701">
        <f t="shared" si="132"/>
        <v>0</v>
      </c>
      <c r="EX17" s="561">
        <f t="shared" si="81"/>
        <v>0</v>
      </c>
      <c r="EY17" s="702">
        <v>0</v>
      </c>
      <c r="EZ17" s="703">
        <f t="shared" si="82"/>
        <v>0</v>
      </c>
      <c r="FA17" s="704">
        <v>0</v>
      </c>
      <c r="FB17" s="705">
        <v>0</v>
      </c>
      <c r="FC17" s="706">
        <f t="shared" si="129"/>
        <v>0</v>
      </c>
      <c r="FD17" s="707">
        <f t="shared" si="83"/>
        <v>0</v>
      </c>
      <c r="FE17" s="708">
        <f t="shared" si="84"/>
        <v>0</v>
      </c>
      <c r="FF17" s="709" t="str">
        <f t="shared" si="85"/>
        <v/>
      </c>
      <c r="FG17" s="731">
        <v>0</v>
      </c>
      <c r="FH17" s="732">
        <v>0</v>
      </c>
      <c r="FI17" s="732">
        <v>0</v>
      </c>
      <c r="FJ17" s="713">
        <f t="shared" si="125"/>
        <v>0</v>
      </c>
      <c r="FK17" s="714">
        <f t="shared" si="86"/>
        <v>0</v>
      </c>
      <c r="FL17" s="715" t="str">
        <f t="shared" si="87"/>
        <v/>
      </c>
      <c r="FM17" s="733"/>
      <c r="FN17" s="734"/>
      <c r="FO17" s="735" t="str">
        <f t="shared" si="124"/>
        <v/>
      </c>
      <c r="FP17" s="718">
        <f t="shared" si="88"/>
        <v>0</v>
      </c>
      <c r="FQ17" s="719">
        <f t="shared" si="89"/>
        <v>0</v>
      </c>
      <c r="FR17" s="720">
        <f t="shared" si="90"/>
        <v>0</v>
      </c>
      <c r="FS17" s="721" t="str">
        <f t="shared" si="91"/>
        <v/>
      </c>
      <c r="FT17" s="722" t="str">
        <f t="shared" si="92"/>
        <v/>
      </c>
      <c r="FU17" s="723" t="str">
        <f t="shared" si="93"/>
        <v/>
      </c>
      <c r="FV17" s="724" t="str">
        <f t="shared" si="94"/>
        <v/>
      </c>
      <c r="FW17" s="725">
        <f t="shared" si="95"/>
        <v>0</v>
      </c>
      <c r="FX17" s="726" t="str">
        <f t="shared" si="10"/>
        <v/>
      </c>
      <c r="FY17" s="727" t="str">
        <f t="shared" si="11"/>
        <v/>
      </c>
      <c r="FZ17" s="727" t="str">
        <f t="shared" si="12"/>
        <v/>
      </c>
      <c r="GA17" s="727" t="str">
        <f t="shared" si="13"/>
        <v/>
      </c>
      <c r="GB17" s="727" t="str">
        <f t="shared" si="14"/>
        <v/>
      </c>
      <c r="GC17" s="727" t="str">
        <f t="shared" si="96"/>
        <v/>
      </c>
      <c r="GD17" s="728" t="str">
        <f t="shared" si="97"/>
        <v/>
      </c>
      <c r="GE17" s="729">
        <f t="shared" si="98"/>
        <v>0</v>
      </c>
      <c r="GF17" s="727">
        <f t="shared" si="99"/>
        <v>0</v>
      </c>
      <c r="GG17" s="727">
        <f t="shared" si="100"/>
        <v>0</v>
      </c>
      <c r="GH17" s="727">
        <f t="shared" si="101"/>
        <v>0</v>
      </c>
      <c r="GI17" s="728"/>
      <c r="GJ17" s="1302"/>
      <c r="GK17" s="1302"/>
      <c r="GL17" s="18">
        <f t="shared" si="15"/>
        <v>0</v>
      </c>
      <c r="GM17" s="18" t="s">
        <v>158</v>
      </c>
      <c r="GN17" s="18">
        <f t="shared" si="16"/>
        <v>200</v>
      </c>
      <c r="GO17" s="18" t="str">
        <f t="shared" si="102"/>
        <v>0/200</v>
      </c>
      <c r="GP17" s="18">
        <f t="shared" si="103"/>
        <v>0</v>
      </c>
      <c r="GQ17" s="18" t="s">
        <v>158</v>
      </c>
      <c r="GR17" s="18">
        <f t="shared" si="104"/>
        <v>200</v>
      </c>
      <c r="GS17" s="18" t="str">
        <f t="shared" si="105"/>
        <v>0/200</v>
      </c>
      <c r="GT17" s="18">
        <f t="shared" si="106"/>
        <v>0</v>
      </c>
      <c r="GU17" s="18" t="s">
        <v>158</v>
      </c>
      <c r="GV17" s="18">
        <f t="shared" si="107"/>
        <v>200</v>
      </c>
      <c r="GW17" s="18" t="str">
        <f t="shared" si="108"/>
        <v>0/200</v>
      </c>
      <c r="GX17" s="18">
        <f t="shared" si="109"/>
        <v>0</v>
      </c>
      <c r="GY17" s="18" t="s">
        <v>158</v>
      </c>
      <c r="GZ17" s="18">
        <f t="shared" si="110"/>
        <v>100</v>
      </c>
      <c r="HA17" s="18" t="str">
        <f t="shared" si="111"/>
        <v>0/100</v>
      </c>
      <c r="HJ17" s="18">
        <f t="shared" ref="HJ17:HJ80" si="133">IF(U17&gt;0,$U$7,0)</f>
        <v>0</v>
      </c>
      <c r="HK17" s="18">
        <f t="shared" ref="HK17:HK80" si="134">IF(AI17&gt;0,$AI$7,0)</f>
        <v>0</v>
      </c>
      <c r="HL17" s="190">
        <f t="shared" si="114"/>
        <v>0</v>
      </c>
      <c r="HM17" s="190">
        <f t="shared" si="115"/>
        <v>0</v>
      </c>
      <c r="HN17" s="190">
        <f t="shared" si="116"/>
        <v>0</v>
      </c>
      <c r="HO17" s="190">
        <f t="shared" si="117"/>
        <v>0</v>
      </c>
      <c r="HP17" s="190">
        <f t="shared" si="118"/>
        <v>0</v>
      </c>
      <c r="HQ17" s="18">
        <f t="shared" ref="HQ17:HQ80" si="135">SUM(HJ17:HP17)</f>
        <v>0</v>
      </c>
    </row>
    <row r="18" spans="1:225" ht="38.25" customHeight="1">
      <c r="A18" s="17">
        <f t="shared" si="17"/>
        <v>0</v>
      </c>
      <c r="B18" s="42">
        <v>10</v>
      </c>
      <c r="C18" s="730">
        <v>10</v>
      </c>
      <c r="D18" s="544">
        <f t="shared" si="18"/>
        <v>0</v>
      </c>
      <c r="E18" s="2"/>
      <c r="F18" s="123"/>
      <c r="G18" s="2"/>
      <c r="H18" s="2"/>
      <c r="I18" s="2"/>
      <c r="J18" s="2"/>
      <c r="K18" s="976"/>
      <c r="L18" s="591">
        <v>0</v>
      </c>
      <c r="M18" s="592">
        <v>0</v>
      </c>
      <c r="N18" s="593">
        <v>0</v>
      </c>
      <c r="O18" s="452">
        <f t="shared" si="19"/>
        <v>0</v>
      </c>
      <c r="P18" s="594">
        <v>0</v>
      </c>
      <c r="Q18" s="595">
        <f t="shared" si="20"/>
        <v>0</v>
      </c>
      <c r="R18" s="596">
        <v>0</v>
      </c>
      <c r="S18" s="597">
        <v>0</v>
      </c>
      <c r="T18" s="598">
        <f t="shared" si="126"/>
        <v>0</v>
      </c>
      <c r="U18" s="599">
        <f t="shared" si="21"/>
        <v>0</v>
      </c>
      <c r="V18" s="600">
        <f t="shared" si="22"/>
        <v>0</v>
      </c>
      <c r="W18" s="459" t="str">
        <f t="shared" si="130"/>
        <v/>
      </c>
      <c r="X18" s="459" t="str">
        <f t="shared" si="23"/>
        <v/>
      </c>
      <c r="Y18" s="601" t="str">
        <f t="shared" si="131"/>
        <v/>
      </c>
      <c r="Z18" s="602">
        <v>0</v>
      </c>
      <c r="AA18" s="603">
        <v>0</v>
      </c>
      <c r="AB18" s="604">
        <v>0</v>
      </c>
      <c r="AC18" s="464">
        <f t="shared" si="24"/>
        <v>0</v>
      </c>
      <c r="AD18" s="605">
        <v>0</v>
      </c>
      <c r="AE18" s="606">
        <f t="shared" si="25"/>
        <v>0</v>
      </c>
      <c r="AF18" s="607">
        <v>0</v>
      </c>
      <c r="AG18" s="608">
        <v>0</v>
      </c>
      <c r="AH18" s="609">
        <f t="shared" si="127"/>
        <v>0</v>
      </c>
      <c r="AI18" s="610">
        <f t="shared" si="26"/>
        <v>0</v>
      </c>
      <c r="AJ18" s="611">
        <f t="shared" si="27"/>
        <v>0</v>
      </c>
      <c r="AK18" s="471" t="str">
        <f t="shared" si="120"/>
        <v/>
      </c>
      <c r="AL18" s="471" t="str">
        <f t="shared" si="28"/>
        <v/>
      </c>
      <c r="AM18" s="612" t="str">
        <f t="shared" si="121"/>
        <v/>
      </c>
      <c r="AN18" s="613"/>
      <c r="AO18" s="614">
        <v>0</v>
      </c>
      <c r="AP18" s="615">
        <v>0</v>
      </c>
      <c r="AQ18" s="615">
        <v>0</v>
      </c>
      <c r="AR18" s="477">
        <f t="shared" si="29"/>
        <v>0</v>
      </c>
      <c r="AS18" s="616">
        <v>0</v>
      </c>
      <c r="AT18" s="617">
        <v>0</v>
      </c>
      <c r="AU18" s="618">
        <f t="shared" si="30"/>
        <v>0</v>
      </c>
      <c r="AV18" s="619">
        <f t="shared" si="31"/>
        <v>0</v>
      </c>
      <c r="AW18" s="620">
        <v>0</v>
      </c>
      <c r="AX18" s="621">
        <v>0</v>
      </c>
      <c r="AY18" s="622">
        <f t="shared" si="32"/>
        <v>0</v>
      </c>
      <c r="AZ18" s="623">
        <f t="shared" si="33"/>
        <v>0</v>
      </c>
      <c r="BA18" s="624">
        <f t="shared" si="34"/>
        <v>0</v>
      </c>
      <c r="BB18" s="484" t="str">
        <f t="shared" si="122"/>
        <v/>
      </c>
      <c r="BC18" s="484" t="str">
        <f t="shared" si="35"/>
        <v/>
      </c>
      <c r="BD18" s="625" t="str">
        <f t="shared" si="7"/>
        <v/>
      </c>
      <c r="BE18" s="613"/>
      <c r="BF18" s="626">
        <v>0</v>
      </c>
      <c r="BG18" s="627">
        <v>0</v>
      </c>
      <c r="BH18" s="628">
        <v>0</v>
      </c>
      <c r="BI18" s="489">
        <f t="shared" si="36"/>
        <v>0</v>
      </c>
      <c r="BJ18" s="629">
        <v>0</v>
      </c>
      <c r="BK18" s="630">
        <v>0</v>
      </c>
      <c r="BL18" s="631">
        <f t="shared" si="37"/>
        <v>0</v>
      </c>
      <c r="BM18" s="632">
        <f t="shared" si="38"/>
        <v>0</v>
      </c>
      <c r="BN18" s="633">
        <v>0</v>
      </c>
      <c r="BO18" s="634">
        <v>0</v>
      </c>
      <c r="BP18" s="635">
        <f t="shared" si="39"/>
        <v>0</v>
      </c>
      <c r="BQ18" s="636">
        <f t="shared" si="40"/>
        <v>0</v>
      </c>
      <c r="BR18" s="496">
        <f t="shared" si="41"/>
        <v>0</v>
      </c>
      <c r="BS18" s="496" t="str">
        <f t="shared" si="123"/>
        <v/>
      </c>
      <c r="BT18" s="496" t="str">
        <f t="shared" si="42"/>
        <v/>
      </c>
      <c r="BU18" s="637" t="str">
        <f t="shared" si="8"/>
        <v/>
      </c>
      <c r="BV18" s="613"/>
      <c r="BW18" s="638">
        <v>0</v>
      </c>
      <c r="BX18" s="639">
        <v>0</v>
      </c>
      <c r="BY18" s="640">
        <v>0</v>
      </c>
      <c r="BZ18" s="501">
        <f t="shared" si="43"/>
        <v>0</v>
      </c>
      <c r="CA18" s="641">
        <v>0</v>
      </c>
      <c r="CB18" s="642">
        <v>0</v>
      </c>
      <c r="CC18" s="643">
        <f t="shared" si="44"/>
        <v>0</v>
      </c>
      <c r="CD18" s="644">
        <f t="shared" si="45"/>
        <v>0</v>
      </c>
      <c r="CE18" s="645">
        <v>0</v>
      </c>
      <c r="CF18" s="646">
        <v>0</v>
      </c>
      <c r="CG18" s="647">
        <f t="shared" si="46"/>
        <v>0</v>
      </c>
      <c r="CH18" s="648">
        <f t="shared" si="47"/>
        <v>0</v>
      </c>
      <c r="CI18" s="649">
        <f t="shared" si="48"/>
        <v>0</v>
      </c>
      <c r="CJ18" s="508" t="str">
        <f t="shared" si="49"/>
        <v/>
      </c>
      <c r="CK18" s="508" t="str">
        <f t="shared" si="50"/>
        <v/>
      </c>
      <c r="CL18" s="650" t="str">
        <f t="shared" si="9"/>
        <v/>
      </c>
      <c r="CM18" s="613"/>
      <c r="CN18" s="651">
        <v>0</v>
      </c>
      <c r="CO18" s="652">
        <v>0</v>
      </c>
      <c r="CP18" s="653">
        <v>0</v>
      </c>
      <c r="CQ18" s="513">
        <f t="shared" si="51"/>
        <v>0</v>
      </c>
      <c r="CR18" s="654">
        <v>0</v>
      </c>
      <c r="CS18" s="655">
        <v>0</v>
      </c>
      <c r="CT18" s="656">
        <f t="shared" si="52"/>
        <v>0</v>
      </c>
      <c r="CU18" s="657">
        <f t="shared" si="53"/>
        <v>0</v>
      </c>
      <c r="CV18" s="658">
        <v>0</v>
      </c>
      <c r="CW18" s="659">
        <v>0</v>
      </c>
      <c r="CX18" s="660">
        <f t="shared" si="54"/>
        <v>0</v>
      </c>
      <c r="CY18" s="661">
        <f t="shared" si="55"/>
        <v>0</v>
      </c>
      <c r="CZ18" s="520">
        <f t="shared" si="56"/>
        <v>0</v>
      </c>
      <c r="DA18" s="520" t="str">
        <f t="shared" si="57"/>
        <v/>
      </c>
      <c r="DB18" s="520" t="str">
        <f t="shared" si="58"/>
        <v/>
      </c>
      <c r="DC18" s="662" t="str">
        <f t="shared" si="59"/>
        <v/>
      </c>
      <c r="DD18" s="613"/>
      <c r="DE18" s="663">
        <v>0</v>
      </c>
      <c r="DF18" s="664">
        <v>0</v>
      </c>
      <c r="DG18" s="665">
        <v>0</v>
      </c>
      <c r="DH18" s="525">
        <f t="shared" si="60"/>
        <v>0</v>
      </c>
      <c r="DI18" s="666">
        <v>0</v>
      </c>
      <c r="DJ18" s="667">
        <v>0</v>
      </c>
      <c r="DK18" s="668">
        <f t="shared" si="61"/>
        <v>0</v>
      </c>
      <c r="DL18" s="669">
        <f t="shared" si="62"/>
        <v>0</v>
      </c>
      <c r="DM18" s="670">
        <v>0</v>
      </c>
      <c r="DN18" s="671">
        <v>0</v>
      </c>
      <c r="DO18" s="672">
        <f t="shared" si="63"/>
        <v>0</v>
      </c>
      <c r="DP18" s="673">
        <f t="shared" si="64"/>
        <v>0</v>
      </c>
      <c r="DQ18" s="532">
        <f t="shared" si="65"/>
        <v>0</v>
      </c>
      <c r="DR18" s="532" t="str">
        <f t="shared" si="66"/>
        <v/>
      </c>
      <c r="DS18" s="532" t="str">
        <f t="shared" si="67"/>
        <v/>
      </c>
      <c r="DT18" s="674" t="str">
        <f t="shared" si="68"/>
        <v/>
      </c>
      <c r="DU18" s="675">
        <v>0</v>
      </c>
      <c r="DV18" s="676">
        <v>0</v>
      </c>
      <c r="DW18" s="677">
        <v>0</v>
      </c>
      <c r="DX18" s="537">
        <f t="shared" si="69"/>
        <v>0</v>
      </c>
      <c r="DY18" s="678">
        <v>0</v>
      </c>
      <c r="DZ18" s="679">
        <v>0</v>
      </c>
      <c r="EA18" s="680">
        <f t="shared" si="70"/>
        <v>0</v>
      </c>
      <c r="EB18" s="681">
        <f t="shared" si="71"/>
        <v>0</v>
      </c>
      <c r="EC18" s="682">
        <v>0</v>
      </c>
      <c r="ED18" s="683">
        <v>0</v>
      </c>
      <c r="EE18" s="684">
        <f t="shared" si="72"/>
        <v>0</v>
      </c>
      <c r="EF18" s="685">
        <f t="shared" si="73"/>
        <v>0</v>
      </c>
      <c r="EG18" s="686">
        <f t="shared" si="74"/>
        <v>0</v>
      </c>
      <c r="EH18" s="687" t="str">
        <f t="shared" si="75"/>
        <v/>
      </c>
      <c r="EI18" s="688">
        <v>0</v>
      </c>
      <c r="EJ18" s="689">
        <v>0</v>
      </c>
      <c r="EK18" s="690">
        <v>0</v>
      </c>
      <c r="EL18" s="549">
        <f t="shared" si="76"/>
        <v>0</v>
      </c>
      <c r="EM18" s="691">
        <v>0</v>
      </c>
      <c r="EN18" s="692">
        <f t="shared" si="77"/>
        <v>0</v>
      </c>
      <c r="EO18" s="693">
        <v>0</v>
      </c>
      <c r="EP18" s="694">
        <v>0</v>
      </c>
      <c r="EQ18" s="695">
        <f t="shared" si="128"/>
        <v>0</v>
      </c>
      <c r="ER18" s="696">
        <f t="shared" si="78"/>
        <v>0</v>
      </c>
      <c r="ES18" s="697">
        <f t="shared" si="79"/>
        <v>0</v>
      </c>
      <c r="ET18" s="698" t="str">
        <f t="shared" si="80"/>
        <v/>
      </c>
      <c r="EU18" s="699">
        <v>0</v>
      </c>
      <c r="EV18" s="700">
        <v>0</v>
      </c>
      <c r="EW18" s="701">
        <f t="shared" si="132"/>
        <v>0</v>
      </c>
      <c r="EX18" s="561">
        <f t="shared" si="81"/>
        <v>0</v>
      </c>
      <c r="EY18" s="702">
        <v>0</v>
      </c>
      <c r="EZ18" s="703">
        <f t="shared" si="82"/>
        <v>0</v>
      </c>
      <c r="FA18" s="704">
        <v>0</v>
      </c>
      <c r="FB18" s="705">
        <v>0</v>
      </c>
      <c r="FC18" s="706">
        <f t="shared" si="129"/>
        <v>0</v>
      </c>
      <c r="FD18" s="707">
        <f t="shared" si="83"/>
        <v>0</v>
      </c>
      <c r="FE18" s="708">
        <f t="shared" si="84"/>
        <v>0</v>
      </c>
      <c r="FF18" s="709" t="str">
        <f t="shared" si="85"/>
        <v/>
      </c>
      <c r="FG18" s="731">
        <v>0</v>
      </c>
      <c r="FH18" s="732">
        <v>0</v>
      </c>
      <c r="FI18" s="732">
        <v>0</v>
      </c>
      <c r="FJ18" s="713">
        <f t="shared" si="125"/>
        <v>0</v>
      </c>
      <c r="FK18" s="714">
        <f t="shared" si="86"/>
        <v>0</v>
      </c>
      <c r="FL18" s="715" t="str">
        <f t="shared" si="87"/>
        <v/>
      </c>
      <c r="FM18" s="733"/>
      <c r="FN18" s="734"/>
      <c r="FO18" s="735" t="str">
        <f t="shared" si="124"/>
        <v/>
      </c>
      <c r="FP18" s="718">
        <f t="shared" si="88"/>
        <v>0</v>
      </c>
      <c r="FQ18" s="719">
        <f t="shared" si="89"/>
        <v>0</v>
      </c>
      <c r="FR18" s="720">
        <f t="shared" si="90"/>
        <v>0</v>
      </c>
      <c r="FS18" s="721" t="str">
        <f t="shared" si="91"/>
        <v/>
      </c>
      <c r="FT18" s="722" t="str">
        <f t="shared" si="92"/>
        <v/>
      </c>
      <c r="FU18" s="723" t="str">
        <f t="shared" si="93"/>
        <v/>
      </c>
      <c r="FV18" s="724" t="str">
        <f t="shared" si="94"/>
        <v/>
      </c>
      <c r="FW18" s="725">
        <f t="shared" si="95"/>
        <v>0</v>
      </c>
      <c r="FX18" s="726" t="str">
        <f t="shared" si="10"/>
        <v/>
      </c>
      <c r="FY18" s="727" t="str">
        <f t="shared" si="11"/>
        <v/>
      </c>
      <c r="FZ18" s="727" t="str">
        <f t="shared" si="12"/>
        <v/>
      </c>
      <c r="GA18" s="727" t="str">
        <f t="shared" si="13"/>
        <v/>
      </c>
      <c r="GB18" s="727" t="str">
        <f t="shared" si="14"/>
        <v/>
      </c>
      <c r="GC18" s="727" t="str">
        <f t="shared" si="96"/>
        <v/>
      </c>
      <c r="GD18" s="728" t="str">
        <f t="shared" si="97"/>
        <v/>
      </c>
      <c r="GE18" s="729">
        <f t="shared" si="98"/>
        <v>0</v>
      </c>
      <c r="GF18" s="727">
        <f t="shared" si="99"/>
        <v>0</v>
      </c>
      <c r="GG18" s="727">
        <f t="shared" si="100"/>
        <v>0</v>
      </c>
      <c r="GH18" s="727">
        <f t="shared" si="101"/>
        <v>0</v>
      </c>
      <c r="GI18" s="728"/>
      <c r="GJ18" s="1302"/>
      <c r="GK18" s="1302"/>
      <c r="GL18" s="18">
        <f t="shared" si="15"/>
        <v>0</v>
      </c>
      <c r="GM18" s="18" t="s">
        <v>158</v>
      </c>
      <c r="GN18" s="18">
        <f t="shared" si="16"/>
        <v>200</v>
      </c>
      <c r="GO18" s="18" t="str">
        <f t="shared" si="102"/>
        <v>0/200</v>
      </c>
      <c r="GP18" s="18">
        <f t="shared" si="103"/>
        <v>0</v>
      </c>
      <c r="GQ18" s="18" t="s">
        <v>158</v>
      </c>
      <c r="GR18" s="18">
        <f t="shared" si="104"/>
        <v>200</v>
      </c>
      <c r="GS18" s="18" t="str">
        <f t="shared" si="105"/>
        <v>0/200</v>
      </c>
      <c r="GT18" s="18">
        <f t="shared" si="106"/>
        <v>0</v>
      </c>
      <c r="GU18" s="18" t="s">
        <v>158</v>
      </c>
      <c r="GV18" s="18">
        <f t="shared" si="107"/>
        <v>200</v>
      </c>
      <c r="GW18" s="18" t="str">
        <f t="shared" si="108"/>
        <v>0/200</v>
      </c>
      <c r="GX18" s="18">
        <f t="shared" si="109"/>
        <v>0</v>
      </c>
      <c r="GY18" s="18" t="s">
        <v>158</v>
      </c>
      <c r="GZ18" s="18">
        <f t="shared" si="110"/>
        <v>100</v>
      </c>
      <c r="HA18" s="18" t="str">
        <f t="shared" si="111"/>
        <v>0/100</v>
      </c>
      <c r="HJ18" s="18">
        <f t="shared" si="133"/>
        <v>0</v>
      </c>
      <c r="HK18" s="18">
        <f t="shared" si="134"/>
        <v>0</v>
      </c>
      <c r="HL18" s="190">
        <f t="shared" si="114"/>
        <v>0</v>
      </c>
      <c r="HM18" s="190">
        <f t="shared" si="115"/>
        <v>0</v>
      </c>
      <c r="HN18" s="190">
        <f t="shared" si="116"/>
        <v>0</v>
      </c>
      <c r="HO18" s="190">
        <f t="shared" si="117"/>
        <v>0</v>
      </c>
      <c r="HP18" s="190">
        <f t="shared" si="118"/>
        <v>0</v>
      </c>
      <c r="HQ18" s="18">
        <f t="shared" si="135"/>
        <v>0</v>
      </c>
    </row>
    <row r="19" spans="1:225" ht="38.25" customHeight="1">
      <c r="A19" s="17">
        <f t="shared" si="17"/>
        <v>0</v>
      </c>
      <c r="B19" s="42">
        <v>11</v>
      </c>
      <c r="C19" s="590">
        <v>11</v>
      </c>
      <c r="D19" s="544">
        <f t="shared" si="18"/>
        <v>0</v>
      </c>
      <c r="E19" s="2"/>
      <c r="F19" s="123"/>
      <c r="G19" s="1"/>
      <c r="H19" s="2"/>
      <c r="I19" s="2"/>
      <c r="J19" s="2"/>
      <c r="K19" s="976"/>
      <c r="L19" s="591">
        <v>0</v>
      </c>
      <c r="M19" s="592">
        <v>0</v>
      </c>
      <c r="N19" s="593">
        <v>0</v>
      </c>
      <c r="O19" s="452">
        <f t="shared" si="19"/>
        <v>0</v>
      </c>
      <c r="P19" s="594">
        <v>0</v>
      </c>
      <c r="Q19" s="595">
        <f t="shared" si="20"/>
        <v>0</v>
      </c>
      <c r="R19" s="596">
        <v>0</v>
      </c>
      <c r="S19" s="597">
        <v>0</v>
      </c>
      <c r="T19" s="598">
        <f t="shared" si="126"/>
        <v>0</v>
      </c>
      <c r="U19" s="599">
        <f t="shared" si="21"/>
        <v>0</v>
      </c>
      <c r="V19" s="600">
        <f t="shared" si="22"/>
        <v>0</v>
      </c>
      <c r="W19" s="459" t="str">
        <f t="shared" si="130"/>
        <v/>
      </c>
      <c r="X19" s="459" t="str">
        <f t="shared" si="23"/>
        <v/>
      </c>
      <c r="Y19" s="601" t="str">
        <f t="shared" si="131"/>
        <v/>
      </c>
      <c r="Z19" s="602">
        <v>0</v>
      </c>
      <c r="AA19" s="603">
        <v>0</v>
      </c>
      <c r="AB19" s="604">
        <v>0</v>
      </c>
      <c r="AC19" s="464">
        <f t="shared" si="24"/>
        <v>0</v>
      </c>
      <c r="AD19" s="605">
        <v>0</v>
      </c>
      <c r="AE19" s="606">
        <f t="shared" si="25"/>
        <v>0</v>
      </c>
      <c r="AF19" s="607">
        <v>0</v>
      </c>
      <c r="AG19" s="608">
        <v>0</v>
      </c>
      <c r="AH19" s="609">
        <f t="shared" si="127"/>
        <v>0</v>
      </c>
      <c r="AI19" s="610">
        <f t="shared" si="26"/>
        <v>0</v>
      </c>
      <c r="AJ19" s="611">
        <f t="shared" si="27"/>
        <v>0</v>
      </c>
      <c r="AK19" s="471" t="str">
        <f t="shared" si="120"/>
        <v/>
      </c>
      <c r="AL19" s="471" t="str">
        <f t="shared" si="28"/>
        <v/>
      </c>
      <c r="AM19" s="612" t="str">
        <f t="shared" si="121"/>
        <v/>
      </c>
      <c r="AN19" s="613"/>
      <c r="AO19" s="614">
        <v>0</v>
      </c>
      <c r="AP19" s="615">
        <v>0</v>
      </c>
      <c r="AQ19" s="615">
        <v>0</v>
      </c>
      <c r="AR19" s="477">
        <f t="shared" si="29"/>
        <v>0</v>
      </c>
      <c r="AS19" s="616">
        <v>0</v>
      </c>
      <c r="AT19" s="617">
        <v>0</v>
      </c>
      <c r="AU19" s="618">
        <f t="shared" si="30"/>
        <v>0</v>
      </c>
      <c r="AV19" s="619">
        <f t="shared" si="31"/>
        <v>0</v>
      </c>
      <c r="AW19" s="620">
        <v>0</v>
      </c>
      <c r="AX19" s="621">
        <v>0</v>
      </c>
      <c r="AY19" s="622">
        <f t="shared" si="32"/>
        <v>0</v>
      </c>
      <c r="AZ19" s="623">
        <f t="shared" si="33"/>
        <v>0</v>
      </c>
      <c r="BA19" s="624">
        <f t="shared" si="34"/>
        <v>0</v>
      </c>
      <c r="BB19" s="484" t="str">
        <f t="shared" si="122"/>
        <v/>
      </c>
      <c r="BC19" s="484" t="str">
        <f t="shared" si="35"/>
        <v/>
      </c>
      <c r="BD19" s="625" t="str">
        <f t="shared" si="7"/>
        <v/>
      </c>
      <c r="BE19" s="613"/>
      <c r="BF19" s="626">
        <v>0</v>
      </c>
      <c r="BG19" s="627">
        <v>0</v>
      </c>
      <c r="BH19" s="628">
        <v>0</v>
      </c>
      <c r="BI19" s="489">
        <f t="shared" si="36"/>
        <v>0</v>
      </c>
      <c r="BJ19" s="629">
        <v>0</v>
      </c>
      <c r="BK19" s="630">
        <v>0</v>
      </c>
      <c r="BL19" s="631">
        <f t="shared" si="37"/>
        <v>0</v>
      </c>
      <c r="BM19" s="632">
        <f t="shared" si="38"/>
        <v>0</v>
      </c>
      <c r="BN19" s="633">
        <v>0</v>
      </c>
      <c r="BO19" s="634">
        <v>0</v>
      </c>
      <c r="BP19" s="635">
        <f t="shared" si="39"/>
        <v>0</v>
      </c>
      <c r="BQ19" s="636">
        <f t="shared" si="40"/>
        <v>0</v>
      </c>
      <c r="BR19" s="496">
        <f t="shared" si="41"/>
        <v>0</v>
      </c>
      <c r="BS19" s="496" t="str">
        <f t="shared" si="123"/>
        <v/>
      </c>
      <c r="BT19" s="496" t="str">
        <f t="shared" si="42"/>
        <v/>
      </c>
      <c r="BU19" s="637" t="str">
        <f t="shared" si="8"/>
        <v/>
      </c>
      <c r="BV19" s="613"/>
      <c r="BW19" s="638">
        <v>0</v>
      </c>
      <c r="BX19" s="639">
        <v>0</v>
      </c>
      <c r="BY19" s="640">
        <v>0</v>
      </c>
      <c r="BZ19" s="501">
        <f t="shared" si="43"/>
        <v>0</v>
      </c>
      <c r="CA19" s="641">
        <v>0</v>
      </c>
      <c r="CB19" s="642">
        <v>0</v>
      </c>
      <c r="CC19" s="643">
        <f t="shared" si="44"/>
        <v>0</v>
      </c>
      <c r="CD19" s="644">
        <f t="shared" si="45"/>
        <v>0</v>
      </c>
      <c r="CE19" s="645">
        <v>0</v>
      </c>
      <c r="CF19" s="646">
        <v>0</v>
      </c>
      <c r="CG19" s="647">
        <f t="shared" si="46"/>
        <v>0</v>
      </c>
      <c r="CH19" s="648">
        <f t="shared" si="47"/>
        <v>0</v>
      </c>
      <c r="CI19" s="649">
        <f t="shared" si="48"/>
        <v>0</v>
      </c>
      <c r="CJ19" s="508" t="str">
        <f t="shared" si="49"/>
        <v/>
      </c>
      <c r="CK19" s="508" t="str">
        <f t="shared" si="50"/>
        <v/>
      </c>
      <c r="CL19" s="650" t="str">
        <f t="shared" si="9"/>
        <v/>
      </c>
      <c r="CM19" s="613"/>
      <c r="CN19" s="651">
        <v>0</v>
      </c>
      <c r="CO19" s="652">
        <v>0</v>
      </c>
      <c r="CP19" s="653">
        <v>0</v>
      </c>
      <c r="CQ19" s="513">
        <f t="shared" si="51"/>
        <v>0</v>
      </c>
      <c r="CR19" s="654">
        <v>0</v>
      </c>
      <c r="CS19" s="655">
        <v>0</v>
      </c>
      <c r="CT19" s="656">
        <f t="shared" si="52"/>
        <v>0</v>
      </c>
      <c r="CU19" s="657">
        <f t="shared" si="53"/>
        <v>0</v>
      </c>
      <c r="CV19" s="658">
        <v>0</v>
      </c>
      <c r="CW19" s="659">
        <v>0</v>
      </c>
      <c r="CX19" s="660">
        <f t="shared" si="54"/>
        <v>0</v>
      </c>
      <c r="CY19" s="661">
        <f t="shared" si="55"/>
        <v>0</v>
      </c>
      <c r="CZ19" s="520">
        <f t="shared" si="56"/>
        <v>0</v>
      </c>
      <c r="DA19" s="520" t="str">
        <f t="shared" si="57"/>
        <v/>
      </c>
      <c r="DB19" s="520" t="str">
        <f t="shared" si="58"/>
        <v/>
      </c>
      <c r="DC19" s="662" t="str">
        <f t="shared" si="59"/>
        <v/>
      </c>
      <c r="DD19" s="613"/>
      <c r="DE19" s="663">
        <v>0</v>
      </c>
      <c r="DF19" s="664">
        <v>0</v>
      </c>
      <c r="DG19" s="665">
        <v>0</v>
      </c>
      <c r="DH19" s="525">
        <f t="shared" si="60"/>
        <v>0</v>
      </c>
      <c r="DI19" s="666">
        <v>0</v>
      </c>
      <c r="DJ19" s="667">
        <v>0</v>
      </c>
      <c r="DK19" s="668">
        <f t="shared" si="61"/>
        <v>0</v>
      </c>
      <c r="DL19" s="669">
        <f t="shared" si="62"/>
        <v>0</v>
      </c>
      <c r="DM19" s="670">
        <v>0</v>
      </c>
      <c r="DN19" s="671">
        <v>0</v>
      </c>
      <c r="DO19" s="672">
        <f t="shared" si="63"/>
        <v>0</v>
      </c>
      <c r="DP19" s="673">
        <f t="shared" si="64"/>
        <v>0</v>
      </c>
      <c r="DQ19" s="532">
        <f t="shared" si="65"/>
        <v>0</v>
      </c>
      <c r="DR19" s="532" t="str">
        <f t="shared" si="66"/>
        <v/>
      </c>
      <c r="DS19" s="532" t="str">
        <f t="shared" si="67"/>
        <v/>
      </c>
      <c r="DT19" s="674" t="str">
        <f t="shared" si="68"/>
        <v/>
      </c>
      <c r="DU19" s="675">
        <v>0</v>
      </c>
      <c r="DV19" s="676">
        <v>0</v>
      </c>
      <c r="DW19" s="677">
        <v>0</v>
      </c>
      <c r="DX19" s="537">
        <f t="shared" si="69"/>
        <v>0</v>
      </c>
      <c r="DY19" s="678">
        <v>0</v>
      </c>
      <c r="DZ19" s="679">
        <v>0</v>
      </c>
      <c r="EA19" s="680">
        <f t="shared" si="70"/>
        <v>0</v>
      </c>
      <c r="EB19" s="681">
        <f t="shared" si="71"/>
        <v>0</v>
      </c>
      <c r="EC19" s="682">
        <v>0</v>
      </c>
      <c r="ED19" s="683">
        <v>0</v>
      </c>
      <c r="EE19" s="684">
        <f t="shared" si="72"/>
        <v>0</v>
      </c>
      <c r="EF19" s="685">
        <f t="shared" si="73"/>
        <v>0</v>
      </c>
      <c r="EG19" s="686">
        <f t="shared" si="74"/>
        <v>0</v>
      </c>
      <c r="EH19" s="687" t="str">
        <f t="shared" si="75"/>
        <v/>
      </c>
      <c r="EI19" s="688">
        <v>0</v>
      </c>
      <c r="EJ19" s="689">
        <v>0</v>
      </c>
      <c r="EK19" s="690">
        <v>0</v>
      </c>
      <c r="EL19" s="549">
        <f t="shared" si="76"/>
        <v>0</v>
      </c>
      <c r="EM19" s="691">
        <v>0</v>
      </c>
      <c r="EN19" s="692">
        <f t="shared" si="77"/>
        <v>0</v>
      </c>
      <c r="EO19" s="693">
        <v>0</v>
      </c>
      <c r="EP19" s="694">
        <v>0</v>
      </c>
      <c r="EQ19" s="695">
        <f t="shared" si="128"/>
        <v>0</v>
      </c>
      <c r="ER19" s="696">
        <f t="shared" si="78"/>
        <v>0</v>
      </c>
      <c r="ES19" s="697">
        <f t="shared" si="79"/>
        <v>0</v>
      </c>
      <c r="ET19" s="698" t="str">
        <f t="shared" si="80"/>
        <v/>
      </c>
      <c r="EU19" s="699">
        <v>0</v>
      </c>
      <c r="EV19" s="700">
        <v>0</v>
      </c>
      <c r="EW19" s="701">
        <f t="shared" si="132"/>
        <v>0</v>
      </c>
      <c r="EX19" s="561">
        <f t="shared" si="81"/>
        <v>0</v>
      </c>
      <c r="EY19" s="702">
        <v>0</v>
      </c>
      <c r="EZ19" s="703">
        <f t="shared" si="82"/>
        <v>0</v>
      </c>
      <c r="FA19" s="704">
        <v>0</v>
      </c>
      <c r="FB19" s="705">
        <v>0</v>
      </c>
      <c r="FC19" s="706">
        <f t="shared" si="129"/>
        <v>0</v>
      </c>
      <c r="FD19" s="707">
        <f t="shared" si="83"/>
        <v>0</v>
      </c>
      <c r="FE19" s="708">
        <f t="shared" si="84"/>
        <v>0</v>
      </c>
      <c r="FF19" s="709" t="str">
        <f t="shared" si="85"/>
        <v/>
      </c>
      <c r="FG19" s="731">
        <v>0</v>
      </c>
      <c r="FH19" s="732">
        <v>0</v>
      </c>
      <c r="FI19" s="732">
        <v>0</v>
      </c>
      <c r="FJ19" s="713">
        <f t="shared" si="125"/>
        <v>0</v>
      </c>
      <c r="FK19" s="714">
        <f t="shared" si="86"/>
        <v>0</v>
      </c>
      <c r="FL19" s="715" t="str">
        <f t="shared" si="87"/>
        <v/>
      </c>
      <c r="FM19" s="733"/>
      <c r="FN19" s="734"/>
      <c r="FO19" s="735" t="str">
        <f t="shared" si="124"/>
        <v/>
      </c>
      <c r="FP19" s="718">
        <f t="shared" si="88"/>
        <v>0</v>
      </c>
      <c r="FQ19" s="719">
        <f t="shared" si="89"/>
        <v>0</v>
      </c>
      <c r="FR19" s="720">
        <f t="shared" si="90"/>
        <v>0</v>
      </c>
      <c r="FS19" s="721" t="str">
        <f t="shared" si="91"/>
        <v/>
      </c>
      <c r="FT19" s="722" t="str">
        <f t="shared" si="92"/>
        <v/>
      </c>
      <c r="FU19" s="723" t="str">
        <f t="shared" si="93"/>
        <v/>
      </c>
      <c r="FV19" s="724" t="str">
        <f t="shared" si="94"/>
        <v/>
      </c>
      <c r="FW19" s="725">
        <f t="shared" si="95"/>
        <v>0</v>
      </c>
      <c r="FX19" s="726" t="str">
        <f t="shared" si="10"/>
        <v/>
      </c>
      <c r="FY19" s="727" t="str">
        <f t="shared" si="11"/>
        <v/>
      </c>
      <c r="FZ19" s="727" t="str">
        <f t="shared" si="12"/>
        <v/>
      </c>
      <c r="GA19" s="727" t="str">
        <f t="shared" si="13"/>
        <v/>
      </c>
      <c r="GB19" s="727" t="str">
        <f t="shared" si="14"/>
        <v/>
      </c>
      <c r="GC19" s="727" t="str">
        <f t="shared" si="96"/>
        <v/>
      </c>
      <c r="GD19" s="728" t="str">
        <f t="shared" si="97"/>
        <v/>
      </c>
      <c r="GE19" s="729">
        <f t="shared" si="98"/>
        <v>0</v>
      </c>
      <c r="GF19" s="727">
        <f t="shared" si="99"/>
        <v>0</v>
      </c>
      <c r="GG19" s="727">
        <f t="shared" si="100"/>
        <v>0</v>
      </c>
      <c r="GH19" s="727">
        <f t="shared" si="101"/>
        <v>0</v>
      </c>
      <c r="GI19" s="728"/>
      <c r="GJ19" s="1302"/>
      <c r="GK19" s="1302"/>
      <c r="GL19" s="18">
        <f t="shared" si="15"/>
        <v>0</v>
      </c>
      <c r="GM19" s="18" t="s">
        <v>158</v>
      </c>
      <c r="GN19" s="18">
        <f t="shared" si="16"/>
        <v>200</v>
      </c>
      <c r="GO19" s="18" t="str">
        <f t="shared" si="102"/>
        <v>0/200</v>
      </c>
      <c r="GP19" s="18">
        <f t="shared" si="103"/>
        <v>0</v>
      </c>
      <c r="GQ19" s="18" t="s">
        <v>158</v>
      </c>
      <c r="GR19" s="18">
        <f t="shared" si="104"/>
        <v>200</v>
      </c>
      <c r="GS19" s="18" t="str">
        <f t="shared" si="105"/>
        <v>0/200</v>
      </c>
      <c r="GT19" s="18">
        <f t="shared" si="106"/>
        <v>0</v>
      </c>
      <c r="GU19" s="18" t="s">
        <v>158</v>
      </c>
      <c r="GV19" s="18">
        <f t="shared" si="107"/>
        <v>200</v>
      </c>
      <c r="GW19" s="18" t="str">
        <f t="shared" si="108"/>
        <v>0/200</v>
      </c>
      <c r="GX19" s="18">
        <f t="shared" si="109"/>
        <v>0</v>
      </c>
      <c r="GY19" s="18" t="s">
        <v>158</v>
      </c>
      <c r="GZ19" s="18">
        <f t="shared" si="110"/>
        <v>100</v>
      </c>
      <c r="HA19" s="18" t="str">
        <f t="shared" si="111"/>
        <v>0/100</v>
      </c>
      <c r="HJ19" s="18">
        <f t="shared" si="133"/>
        <v>0</v>
      </c>
      <c r="HK19" s="18">
        <f t="shared" si="134"/>
        <v>0</v>
      </c>
      <c r="HL19" s="190">
        <f t="shared" si="114"/>
        <v>0</v>
      </c>
      <c r="HM19" s="190">
        <f t="shared" si="115"/>
        <v>0</v>
      </c>
      <c r="HN19" s="190">
        <f t="shared" si="116"/>
        <v>0</v>
      </c>
      <c r="HO19" s="190">
        <f t="shared" si="117"/>
        <v>0</v>
      </c>
      <c r="HP19" s="190">
        <f t="shared" si="118"/>
        <v>0</v>
      </c>
      <c r="HQ19" s="18">
        <f t="shared" si="135"/>
        <v>0</v>
      </c>
    </row>
    <row r="20" spans="1:225" ht="38.25" customHeight="1">
      <c r="A20" s="17">
        <f t="shared" si="17"/>
        <v>0</v>
      </c>
      <c r="B20" s="42">
        <v>12</v>
      </c>
      <c r="C20" s="730">
        <v>12</v>
      </c>
      <c r="D20" s="544">
        <f t="shared" si="18"/>
        <v>0</v>
      </c>
      <c r="E20" s="2"/>
      <c r="F20" s="123"/>
      <c r="G20" s="2"/>
      <c r="H20" s="2"/>
      <c r="I20" s="2"/>
      <c r="J20" s="2"/>
      <c r="K20" s="976"/>
      <c r="L20" s="591">
        <v>0</v>
      </c>
      <c r="M20" s="592">
        <v>0</v>
      </c>
      <c r="N20" s="593">
        <v>0</v>
      </c>
      <c r="O20" s="452">
        <f t="shared" si="19"/>
        <v>0</v>
      </c>
      <c r="P20" s="594">
        <v>0</v>
      </c>
      <c r="Q20" s="595">
        <f t="shared" si="20"/>
        <v>0</v>
      </c>
      <c r="R20" s="596">
        <v>0</v>
      </c>
      <c r="S20" s="597">
        <v>0</v>
      </c>
      <c r="T20" s="598">
        <f t="shared" si="126"/>
        <v>0</v>
      </c>
      <c r="U20" s="599">
        <f t="shared" si="21"/>
        <v>0</v>
      </c>
      <c r="V20" s="600">
        <f t="shared" si="22"/>
        <v>0</v>
      </c>
      <c r="W20" s="459" t="str">
        <f t="shared" si="130"/>
        <v/>
      </c>
      <c r="X20" s="459" t="str">
        <f t="shared" si="23"/>
        <v/>
      </c>
      <c r="Y20" s="601" t="str">
        <f t="shared" si="131"/>
        <v/>
      </c>
      <c r="Z20" s="602">
        <v>0</v>
      </c>
      <c r="AA20" s="603">
        <v>0</v>
      </c>
      <c r="AB20" s="604">
        <v>0</v>
      </c>
      <c r="AC20" s="464">
        <f t="shared" si="24"/>
        <v>0</v>
      </c>
      <c r="AD20" s="605">
        <v>0</v>
      </c>
      <c r="AE20" s="606">
        <f t="shared" si="25"/>
        <v>0</v>
      </c>
      <c r="AF20" s="607">
        <v>0</v>
      </c>
      <c r="AG20" s="608">
        <v>0</v>
      </c>
      <c r="AH20" s="609">
        <f t="shared" si="127"/>
        <v>0</v>
      </c>
      <c r="AI20" s="610">
        <f t="shared" si="26"/>
        <v>0</v>
      </c>
      <c r="AJ20" s="611">
        <f t="shared" si="27"/>
        <v>0</v>
      </c>
      <c r="AK20" s="471" t="str">
        <f t="shared" si="120"/>
        <v/>
      </c>
      <c r="AL20" s="471" t="str">
        <f t="shared" si="28"/>
        <v/>
      </c>
      <c r="AM20" s="612" t="str">
        <f t="shared" si="121"/>
        <v/>
      </c>
      <c r="AN20" s="613"/>
      <c r="AO20" s="614">
        <v>0</v>
      </c>
      <c r="AP20" s="615">
        <v>0</v>
      </c>
      <c r="AQ20" s="615">
        <v>0</v>
      </c>
      <c r="AR20" s="477">
        <f t="shared" si="29"/>
        <v>0</v>
      </c>
      <c r="AS20" s="616">
        <v>0</v>
      </c>
      <c r="AT20" s="617">
        <v>0</v>
      </c>
      <c r="AU20" s="618">
        <f t="shared" si="30"/>
        <v>0</v>
      </c>
      <c r="AV20" s="619">
        <f t="shared" si="31"/>
        <v>0</v>
      </c>
      <c r="AW20" s="620">
        <v>0</v>
      </c>
      <c r="AX20" s="621">
        <v>0</v>
      </c>
      <c r="AY20" s="622">
        <f t="shared" si="32"/>
        <v>0</v>
      </c>
      <c r="AZ20" s="623">
        <f t="shared" si="33"/>
        <v>0</v>
      </c>
      <c r="BA20" s="624">
        <f t="shared" si="34"/>
        <v>0</v>
      </c>
      <c r="BB20" s="484" t="str">
        <f t="shared" si="122"/>
        <v/>
      </c>
      <c r="BC20" s="484" t="str">
        <f t="shared" si="35"/>
        <v/>
      </c>
      <c r="BD20" s="625" t="str">
        <f t="shared" si="7"/>
        <v/>
      </c>
      <c r="BE20" s="613"/>
      <c r="BF20" s="626">
        <v>0</v>
      </c>
      <c r="BG20" s="627">
        <v>0</v>
      </c>
      <c r="BH20" s="628">
        <v>0</v>
      </c>
      <c r="BI20" s="489">
        <f t="shared" si="36"/>
        <v>0</v>
      </c>
      <c r="BJ20" s="629">
        <v>0</v>
      </c>
      <c r="BK20" s="630">
        <v>0</v>
      </c>
      <c r="BL20" s="631">
        <f t="shared" si="37"/>
        <v>0</v>
      </c>
      <c r="BM20" s="632">
        <f t="shared" si="38"/>
        <v>0</v>
      </c>
      <c r="BN20" s="633">
        <v>0</v>
      </c>
      <c r="BO20" s="634">
        <v>0</v>
      </c>
      <c r="BP20" s="635">
        <f t="shared" si="39"/>
        <v>0</v>
      </c>
      <c r="BQ20" s="636">
        <f t="shared" si="40"/>
        <v>0</v>
      </c>
      <c r="BR20" s="496">
        <f t="shared" si="41"/>
        <v>0</v>
      </c>
      <c r="BS20" s="496" t="str">
        <f t="shared" si="123"/>
        <v/>
      </c>
      <c r="BT20" s="496" t="str">
        <f t="shared" si="42"/>
        <v/>
      </c>
      <c r="BU20" s="637" t="str">
        <f t="shared" si="8"/>
        <v/>
      </c>
      <c r="BV20" s="613"/>
      <c r="BW20" s="638">
        <v>0</v>
      </c>
      <c r="BX20" s="639">
        <v>0</v>
      </c>
      <c r="BY20" s="640">
        <v>0</v>
      </c>
      <c r="BZ20" s="501">
        <f t="shared" si="43"/>
        <v>0</v>
      </c>
      <c r="CA20" s="641">
        <v>0</v>
      </c>
      <c r="CB20" s="642">
        <v>0</v>
      </c>
      <c r="CC20" s="643">
        <f t="shared" si="44"/>
        <v>0</v>
      </c>
      <c r="CD20" s="644">
        <f t="shared" si="45"/>
        <v>0</v>
      </c>
      <c r="CE20" s="645">
        <v>0</v>
      </c>
      <c r="CF20" s="646">
        <v>0</v>
      </c>
      <c r="CG20" s="647">
        <f t="shared" si="46"/>
        <v>0</v>
      </c>
      <c r="CH20" s="648">
        <f t="shared" si="47"/>
        <v>0</v>
      </c>
      <c r="CI20" s="649">
        <f t="shared" si="48"/>
        <v>0</v>
      </c>
      <c r="CJ20" s="508" t="str">
        <f t="shared" si="49"/>
        <v/>
      </c>
      <c r="CK20" s="508" t="str">
        <f t="shared" si="50"/>
        <v/>
      </c>
      <c r="CL20" s="650" t="str">
        <f t="shared" si="9"/>
        <v/>
      </c>
      <c r="CM20" s="613"/>
      <c r="CN20" s="651">
        <v>0</v>
      </c>
      <c r="CO20" s="652">
        <v>0</v>
      </c>
      <c r="CP20" s="653">
        <v>0</v>
      </c>
      <c r="CQ20" s="513">
        <f t="shared" si="51"/>
        <v>0</v>
      </c>
      <c r="CR20" s="654">
        <v>0</v>
      </c>
      <c r="CS20" s="655">
        <v>0</v>
      </c>
      <c r="CT20" s="656">
        <f t="shared" si="52"/>
        <v>0</v>
      </c>
      <c r="CU20" s="657">
        <f t="shared" si="53"/>
        <v>0</v>
      </c>
      <c r="CV20" s="658">
        <v>0</v>
      </c>
      <c r="CW20" s="659">
        <v>0</v>
      </c>
      <c r="CX20" s="660">
        <f t="shared" si="54"/>
        <v>0</v>
      </c>
      <c r="CY20" s="661">
        <f t="shared" si="55"/>
        <v>0</v>
      </c>
      <c r="CZ20" s="520">
        <f t="shared" si="56"/>
        <v>0</v>
      </c>
      <c r="DA20" s="520" t="str">
        <f t="shared" si="57"/>
        <v/>
      </c>
      <c r="DB20" s="520" t="str">
        <f t="shared" si="58"/>
        <v/>
      </c>
      <c r="DC20" s="662" t="str">
        <f t="shared" si="59"/>
        <v/>
      </c>
      <c r="DD20" s="613"/>
      <c r="DE20" s="663">
        <v>0</v>
      </c>
      <c r="DF20" s="664">
        <v>0</v>
      </c>
      <c r="DG20" s="665">
        <v>0</v>
      </c>
      <c r="DH20" s="525">
        <f t="shared" si="60"/>
        <v>0</v>
      </c>
      <c r="DI20" s="666">
        <v>0</v>
      </c>
      <c r="DJ20" s="667">
        <v>0</v>
      </c>
      <c r="DK20" s="668">
        <f t="shared" si="61"/>
        <v>0</v>
      </c>
      <c r="DL20" s="669">
        <f t="shared" si="62"/>
        <v>0</v>
      </c>
      <c r="DM20" s="670">
        <v>0</v>
      </c>
      <c r="DN20" s="671">
        <v>0</v>
      </c>
      <c r="DO20" s="672">
        <f t="shared" si="63"/>
        <v>0</v>
      </c>
      <c r="DP20" s="673">
        <f t="shared" si="64"/>
        <v>0</v>
      </c>
      <c r="DQ20" s="532">
        <f t="shared" si="65"/>
        <v>0</v>
      </c>
      <c r="DR20" s="532" t="str">
        <f t="shared" si="66"/>
        <v/>
      </c>
      <c r="DS20" s="532" t="str">
        <f t="shared" si="67"/>
        <v/>
      </c>
      <c r="DT20" s="674" t="str">
        <f t="shared" si="68"/>
        <v/>
      </c>
      <c r="DU20" s="675">
        <v>0</v>
      </c>
      <c r="DV20" s="676">
        <v>0</v>
      </c>
      <c r="DW20" s="677">
        <v>0</v>
      </c>
      <c r="DX20" s="537">
        <f t="shared" si="69"/>
        <v>0</v>
      </c>
      <c r="DY20" s="678">
        <v>0</v>
      </c>
      <c r="DZ20" s="679">
        <v>0</v>
      </c>
      <c r="EA20" s="680">
        <f t="shared" si="70"/>
        <v>0</v>
      </c>
      <c r="EB20" s="681">
        <f t="shared" si="71"/>
        <v>0</v>
      </c>
      <c r="EC20" s="682">
        <v>0</v>
      </c>
      <c r="ED20" s="683">
        <v>0</v>
      </c>
      <c r="EE20" s="684">
        <f t="shared" si="72"/>
        <v>0</v>
      </c>
      <c r="EF20" s="685">
        <f t="shared" si="73"/>
        <v>0</v>
      </c>
      <c r="EG20" s="686">
        <f t="shared" si="74"/>
        <v>0</v>
      </c>
      <c r="EH20" s="687" t="str">
        <f t="shared" si="75"/>
        <v/>
      </c>
      <c r="EI20" s="688">
        <v>0</v>
      </c>
      <c r="EJ20" s="689">
        <v>0</v>
      </c>
      <c r="EK20" s="690">
        <v>0</v>
      </c>
      <c r="EL20" s="549">
        <f t="shared" si="76"/>
        <v>0</v>
      </c>
      <c r="EM20" s="691">
        <v>0</v>
      </c>
      <c r="EN20" s="692">
        <f t="shared" si="77"/>
        <v>0</v>
      </c>
      <c r="EO20" s="693">
        <v>0</v>
      </c>
      <c r="EP20" s="694">
        <v>0</v>
      </c>
      <c r="EQ20" s="695">
        <f t="shared" si="128"/>
        <v>0</v>
      </c>
      <c r="ER20" s="696">
        <f t="shared" si="78"/>
        <v>0</v>
      </c>
      <c r="ES20" s="697">
        <f t="shared" si="79"/>
        <v>0</v>
      </c>
      <c r="ET20" s="698" t="str">
        <f t="shared" si="80"/>
        <v/>
      </c>
      <c r="EU20" s="699">
        <v>0</v>
      </c>
      <c r="EV20" s="700">
        <v>0</v>
      </c>
      <c r="EW20" s="701">
        <f t="shared" si="132"/>
        <v>0</v>
      </c>
      <c r="EX20" s="561">
        <f t="shared" si="81"/>
        <v>0</v>
      </c>
      <c r="EY20" s="702">
        <v>0</v>
      </c>
      <c r="EZ20" s="703">
        <f t="shared" si="82"/>
        <v>0</v>
      </c>
      <c r="FA20" s="704">
        <v>0</v>
      </c>
      <c r="FB20" s="705">
        <v>0</v>
      </c>
      <c r="FC20" s="706">
        <f t="shared" si="129"/>
        <v>0</v>
      </c>
      <c r="FD20" s="707">
        <f t="shared" si="83"/>
        <v>0</v>
      </c>
      <c r="FE20" s="708">
        <f t="shared" si="84"/>
        <v>0</v>
      </c>
      <c r="FF20" s="709" t="str">
        <f t="shared" si="85"/>
        <v/>
      </c>
      <c r="FG20" s="731">
        <v>0</v>
      </c>
      <c r="FH20" s="732">
        <v>0</v>
      </c>
      <c r="FI20" s="732">
        <v>0</v>
      </c>
      <c r="FJ20" s="713">
        <f t="shared" si="125"/>
        <v>0</v>
      </c>
      <c r="FK20" s="714">
        <f t="shared" si="86"/>
        <v>0</v>
      </c>
      <c r="FL20" s="715" t="str">
        <f t="shared" si="87"/>
        <v/>
      </c>
      <c r="FM20" s="733"/>
      <c r="FN20" s="734"/>
      <c r="FO20" s="735" t="str">
        <f t="shared" si="124"/>
        <v/>
      </c>
      <c r="FP20" s="718">
        <f t="shared" si="88"/>
        <v>0</v>
      </c>
      <c r="FQ20" s="719">
        <f t="shared" si="89"/>
        <v>0</v>
      </c>
      <c r="FR20" s="720">
        <f t="shared" si="90"/>
        <v>0</v>
      </c>
      <c r="FS20" s="721" t="str">
        <f t="shared" si="91"/>
        <v/>
      </c>
      <c r="FT20" s="722" t="str">
        <f t="shared" si="92"/>
        <v/>
      </c>
      <c r="FU20" s="723" t="str">
        <f t="shared" si="93"/>
        <v/>
      </c>
      <c r="FV20" s="724" t="str">
        <f t="shared" si="94"/>
        <v/>
      </c>
      <c r="FW20" s="725">
        <f t="shared" si="95"/>
        <v>0</v>
      </c>
      <c r="FX20" s="726" t="str">
        <f t="shared" si="10"/>
        <v/>
      </c>
      <c r="FY20" s="727" t="str">
        <f t="shared" si="11"/>
        <v/>
      </c>
      <c r="FZ20" s="727" t="str">
        <f t="shared" si="12"/>
        <v/>
      </c>
      <c r="GA20" s="727" t="str">
        <f t="shared" si="13"/>
        <v/>
      </c>
      <c r="GB20" s="727" t="str">
        <f t="shared" si="14"/>
        <v/>
      </c>
      <c r="GC20" s="727" t="str">
        <f t="shared" si="96"/>
        <v/>
      </c>
      <c r="GD20" s="728" t="str">
        <f t="shared" si="97"/>
        <v/>
      </c>
      <c r="GE20" s="729">
        <f t="shared" si="98"/>
        <v>0</v>
      </c>
      <c r="GF20" s="727">
        <f t="shared" si="99"/>
        <v>0</v>
      </c>
      <c r="GG20" s="727">
        <f t="shared" si="100"/>
        <v>0</v>
      </c>
      <c r="GH20" s="727">
        <f t="shared" si="101"/>
        <v>0</v>
      </c>
      <c r="GI20" s="728"/>
      <c r="GJ20" s="1302"/>
      <c r="GK20" s="1302"/>
      <c r="GL20" s="18">
        <f t="shared" si="15"/>
        <v>0</v>
      </c>
      <c r="GM20" s="18" t="s">
        <v>158</v>
      </c>
      <c r="GN20" s="18">
        <f t="shared" si="16"/>
        <v>200</v>
      </c>
      <c r="GO20" s="18" t="str">
        <f t="shared" si="102"/>
        <v>0/200</v>
      </c>
      <c r="GP20" s="18">
        <f t="shared" si="103"/>
        <v>0</v>
      </c>
      <c r="GQ20" s="18" t="s">
        <v>158</v>
      </c>
      <c r="GR20" s="18">
        <f t="shared" si="104"/>
        <v>200</v>
      </c>
      <c r="GS20" s="18" t="str">
        <f t="shared" si="105"/>
        <v>0/200</v>
      </c>
      <c r="GT20" s="18">
        <f t="shared" si="106"/>
        <v>0</v>
      </c>
      <c r="GU20" s="18" t="s">
        <v>158</v>
      </c>
      <c r="GV20" s="18">
        <f t="shared" si="107"/>
        <v>200</v>
      </c>
      <c r="GW20" s="18" t="str">
        <f t="shared" si="108"/>
        <v>0/200</v>
      </c>
      <c r="GX20" s="18">
        <f t="shared" si="109"/>
        <v>0</v>
      </c>
      <c r="GY20" s="18" t="s">
        <v>158</v>
      </c>
      <c r="GZ20" s="18">
        <f t="shared" si="110"/>
        <v>100</v>
      </c>
      <c r="HA20" s="18" t="str">
        <f t="shared" si="111"/>
        <v>0/100</v>
      </c>
      <c r="HJ20" s="18">
        <f t="shared" si="133"/>
        <v>0</v>
      </c>
      <c r="HK20" s="18">
        <f t="shared" si="134"/>
        <v>0</v>
      </c>
      <c r="HL20" s="190">
        <f t="shared" si="114"/>
        <v>0</v>
      </c>
      <c r="HM20" s="190">
        <f t="shared" si="115"/>
        <v>0</v>
      </c>
      <c r="HN20" s="190">
        <f t="shared" si="116"/>
        <v>0</v>
      </c>
      <c r="HO20" s="190">
        <f t="shared" si="117"/>
        <v>0</v>
      </c>
      <c r="HP20" s="190">
        <f t="shared" si="118"/>
        <v>0</v>
      </c>
      <c r="HQ20" s="18">
        <f t="shared" si="135"/>
        <v>0</v>
      </c>
    </row>
    <row r="21" spans="1:225" ht="38.25" customHeight="1">
      <c r="A21" s="17">
        <f t="shared" si="17"/>
        <v>0</v>
      </c>
      <c r="B21" s="42">
        <v>13</v>
      </c>
      <c r="C21" s="590">
        <v>13</v>
      </c>
      <c r="D21" s="544">
        <f t="shared" si="18"/>
        <v>0</v>
      </c>
      <c r="E21" s="2"/>
      <c r="F21" s="123"/>
      <c r="G21" s="1"/>
      <c r="H21" s="2"/>
      <c r="I21" s="2"/>
      <c r="J21" s="2"/>
      <c r="K21" s="976"/>
      <c r="L21" s="591">
        <v>0</v>
      </c>
      <c r="M21" s="592">
        <v>0</v>
      </c>
      <c r="N21" s="593">
        <v>0</v>
      </c>
      <c r="O21" s="452">
        <f t="shared" si="19"/>
        <v>0</v>
      </c>
      <c r="P21" s="594">
        <v>0</v>
      </c>
      <c r="Q21" s="595">
        <f t="shared" si="20"/>
        <v>0</v>
      </c>
      <c r="R21" s="596">
        <v>0</v>
      </c>
      <c r="S21" s="597">
        <v>0</v>
      </c>
      <c r="T21" s="598">
        <f t="shared" si="126"/>
        <v>0</v>
      </c>
      <c r="U21" s="599">
        <f t="shared" si="21"/>
        <v>0</v>
      </c>
      <c r="V21" s="600">
        <f t="shared" si="22"/>
        <v>0</v>
      </c>
      <c r="W21" s="459" t="str">
        <f t="shared" si="130"/>
        <v/>
      </c>
      <c r="X21" s="459" t="str">
        <f t="shared" si="23"/>
        <v/>
      </c>
      <c r="Y21" s="601" t="str">
        <f t="shared" si="131"/>
        <v/>
      </c>
      <c r="Z21" s="602">
        <v>0</v>
      </c>
      <c r="AA21" s="603">
        <v>0</v>
      </c>
      <c r="AB21" s="604">
        <v>0</v>
      </c>
      <c r="AC21" s="464">
        <f t="shared" si="24"/>
        <v>0</v>
      </c>
      <c r="AD21" s="605">
        <v>0</v>
      </c>
      <c r="AE21" s="606">
        <f t="shared" si="25"/>
        <v>0</v>
      </c>
      <c r="AF21" s="607">
        <v>0</v>
      </c>
      <c r="AG21" s="608">
        <v>0</v>
      </c>
      <c r="AH21" s="609">
        <f t="shared" si="127"/>
        <v>0</v>
      </c>
      <c r="AI21" s="610">
        <f t="shared" si="26"/>
        <v>0</v>
      </c>
      <c r="AJ21" s="611">
        <f t="shared" si="27"/>
        <v>0</v>
      </c>
      <c r="AK21" s="471" t="str">
        <f t="shared" si="120"/>
        <v/>
      </c>
      <c r="AL21" s="471" t="str">
        <f t="shared" si="28"/>
        <v/>
      </c>
      <c r="AM21" s="612" t="str">
        <f t="shared" si="121"/>
        <v/>
      </c>
      <c r="AN21" s="613"/>
      <c r="AO21" s="614">
        <v>0</v>
      </c>
      <c r="AP21" s="615">
        <v>0</v>
      </c>
      <c r="AQ21" s="615">
        <v>0</v>
      </c>
      <c r="AR21" s="477">
        <f t="shared" si="29"/>
        <v>0</v>
      </c>
      <c r="AS21" s="616">
        <v>0</v>
      </c>
      <c r="AT21" s="617">
        <v>0</v>
      </c>
      <c r="AU21" s="618">
        <f t="shared" si="30"/>
        <v>0</v>
      </c>
      <c r="AV21" s="619">
        <f t="shared" si="31"/>
        <v>0</v>
      </c>
      <c r="AW21" s="620">
        <v>0</v>
      </c>
      <c r="AX21" s="621">
        <v>0</v>
      </c>
      <c r="AY21" s="622">
        <f t="shared" si="32"/>
        <v>0</v>
      </c>
      <c r="AZ21" s="623">
        <f t="shared" si="33"/>
        <v>0</v>
      </c>
      <c r="BA21" s="624">
        <f t="shared" si="34"/>
        <v>0</v>
      </c>
      <c r="BB21" s="484" t="str">
        <f t="shared" si="122"/>
        <v/>
      </c>
      <c r="BC21" s="484" t="str">
        <f t="shared" si="35"/>
        <v/>
      </c>
      <c r="BD21" s="625" t="str">
        <f t="shared" si="7"/>
        <v/>
      </c>
      <c r="BE21" s="613"/>
      <c r="BF21" s="626">
        <v>0</v>
      </c>
      <c r="BG21" s="627">
        <v>0</v>
      </c>
      <c r="BH21" s="628">
        <v>0</v>
      </c>
      <c r="BI21" s="489">
        <f t="shared" si="36"/>
        <v>0</v>
      </c>
      <c r="BJ21" s="629">
        <v>0</v>
      </c>
      <c r="BK21" s="630">
        <v>0</v>
      </c>
      <c r="BL21" s="631">
        <f t="shared" si="37"/>
        <v>0</v>
      </c>
      <c r="BM21" s="632">
        <f t="shared" si="38"/>
        <v>0</v>
      </c>
      <c r="BN21" s="633">
        <v>0</v>
      </c>
      <c r="BO21" s="634">
        <v>0</v>
      </c>
      <c r="BP21" s="635">
        <f t="shared" si="39"/>
        <v>0</v>
      </c>
      <c r="BQ21" s="636">
        <f t="shared" si="40"/>
        <v>0</v>
      </c>
      <c r="BR21" s="496">
        <f t="shared" si="41"/>
        <v>0</v>
      </c>
      <c r="BS21" s="496" t="str">
        <f t="shared" si="123"/>
        <v/>
      </c>
      <c r="BT21" s="496" t="str">
        <f t="shared" si="42"/>
        <v/>
      </c>
      <c r="BU21" s="637" t="str">
        <f t="shared" si="8"/>
        <v/>
      </c>
      <c r="BV21" s="613"/>
      <c r="BW21" s="638">
        <v>0</v>
      </c>
      <c r="BX21" s="639">
        <v>0</v>
      </c>
      <c r="BY21" s="640">
        <v>0</v>
      </c>
      <c r="BZ21" s="501">
        <f t="shared" si="43"/>
        <v>0</v>
      </c>
      <c r="CA21" s="641">
        <v>0</v>
      </c>
      <c r="CB21" s="642">
        <v>0</v>
      </c>
      <c r="CC21" s="643">
        <f t="shared" si="44"/>
        <v>0</v>
      </c>
      <c r="CD21" s="644">
        <f t="shared" si="45"/>
        <v>0</v>
      </c>
      <c r="CE21" s="645">
        <v>0</v>
      </c>
      <c r="CF21" s="646">
        <v>0</v>
      </c>
      <c r="CG21" s="647">
        <f t="shared" si="46"/>
        <v>0</v>
      </c>
      <c r="CH21" s="648">
        <f t="shared" si="47"/>
        <v>0</v>
      </c>
      <c r="CI21" s="649">
        <f t="shared" si="48"/>
        <v>0</v>
      </c>
      <c r="CJ21" s="508" t="str">
        <f t="shared" si="49"/>
        <v/>
      </c>
      <c r="CK21" s="508" t="str">
        <f t="shared" si="50"/>
        <v/>
      </c>
      <c r="CL21" s="650" t="str">
        <f t="shared" si="9"/>
        <v/>
      </c>
      <c r="CM21" s="613"/>
      <c r="CN21" s="651">
        <v>0</v>
      </c>
      <c r="CO21" s="652">
        <v>0</v>
      </c>
      <c r="CP21" s="653">
        <v>0</v>
      </c>
      <c r="CQ21" s="513">
        <f t="shared" si="51"/>
        <v>0</v>
      </c>
      <c r="CR21" s="654">
        <v>0</v>
      </c>
      <c r="CS21" s="655">
        <v>0</v>
      </c>
      <c r="CT21" s="656">
        <f t="shared" si="52"/>
        <v>0</v>
      </c>
      <c r="CU21" s="657">
        <f t="shared" si="53"/>
        <v>0</v>
      </c>
      <c r="CV21" s="658">
        <v>0</v>
      </c>
      <c r="CW21" s="659">
        <v>0</v>
      </c>
      <c r="CX21" s="660">
        <f t="shared" si="54"/>
        <v>0</v>
      </c>
      <c r="CY21" s="661">
        <f t="shared" si="55"/>
        <v>0</v>
      </c>
      <c r="CZ21" s="520">
        <f t="shared" si="56"/>
        <v>0</v>
      </c>
      <c r="DA21" s="520" t="str">
        <f t="shared" si="57"/>
        <v/>
      </c>
      <c r="DB21" s="520" t="str">
        <f t="shared" si="58"/>
        <v/>
      </c>
      <c r="DC21" s="662" t="str">
        <f t="shared" si="59"/>
        <v/>
      </c>
      <c r="DD21" s="613"/>
      <c r="DE21" s="663">
        <v>0</v>
      </c>
      <c r="DF21" s="664">
        <v>0</v>
      </c>
      <c r="DG21" s="665">
        <v>0</v>
      </c>
      <c r="DH21" s="525">
        <f t="shared" si="60"/>
        <v>0</v>
      </c>
      <c r="DI21" s="666">
        <v>0</v>
      </c>
      <c r="DJ21" s="667">
        <v>0</v>
      </c>
      <c r="DK21" s="668">
        <f t="shared" si="61"/>
        <v>0</v>
      </c>
      <c r="DL21" s="669">
        <f t="shared" si="62"/>
        <v>0</v>
      </c>
      <c r="DM21" s="670">
        <v>0</v>
      </c>
      <c r="DN21" s="671">
        <v>0</v>
      </c>
      <c r="DO21" s="672">
        <f t="shared" si="63"/>
        <v>0</v>
      </c>
      <c r="DP21" s="673">
        <f t="shared" si="64"/>
        <v>0</v>
      </c>
      <c r="DQ21" s="532">
        <f t="shared" si="65"/>
        <v>0</v>
      </c>
      <c r="DR21" s="532" t="str">
        <f t="shared" si="66"/>
        <v/>
      </c>
      <c r="DS21" s="532" t="str">
        <f t="shared" si="67"/>
        <v/>
      </c>
      <c r="DT21" s="674" t="str">
        <f t="shared" si="68"/>
        <v/>
      </c>
      <c r="DU21" s="675">
        <v>0</v>
      </c>
      <c r="DV21" s="676">
        <v>0</v>
      </c>
      <c r="DW21" s="677">
        <v>0</v>
      </c>
      <c r="DX21" s="537">
        <f t="shared" si="69"/>
        <v>0</v>
      </c>
      <c r="DY21" s="678">
        <v>0</v>
      </c>
      <c r="DZ21" s="679">
        <v>0</v>
      </c>
      <c r="EA21" s="680">
        <f t="shared" si="70"/>
        <v>0</v>
      </c>
      <c r="EB21" s="681">
        <f t="shared" si="71"/>
        <v>0</v>
      </c>
      <c r="EC21" s="682">
        <v>0</v>
      </c>
      <c r="ED21" s="683">
        <v>0</v>
      </c>
      <c r="EE21" s="684">
        <f t="shared" si="72"/>
        <v>0</v>
      </c>
      <c r="EF21" s="685">
        <f t="shared" si="73"/>
        <v>0</v>
      </c>
      <c r="EG21" s="686">
        <f t="shared" si="74"/>
        <v>0</v>
      </c>
      <c r="EH21" s="687" t="str">
        <f t="shared" si="75"/>
        <v/>
      </c>
      <c r="EI21" s="688">
        <v>0</v>
      </c>
      <c r="EJ21" s="689">
        <v>0</v>
      </c>
      <c r="EK21" s="690">
        <v>0</v>
      </c>
      <c r="EL21" s="549">
        <f t="shared" si="76"/>
        <v>0</v>
      </c>
      <c r="EM21" s="691">
        <v>0</v>
      </c>
      <c r="EN21" s="692">
        <f t="shared" si="77"/>
        <v>0</v>
      </c>
      <c r="EO21" s="693">
        <v>0</v>
      </c>
      <c r="EP21" s="694">
        <v>0</v>
      </c>
      <c r="EQ21" s="695">
        <f t="shared" si="128"/>
        <v>0</v>
      </c>
      <c r="ER21" s="696">
        <f t="shared" si="78"/>
        <v>0</v>
      </c>
      <c r="ES21" s="697">
        <f t="shared" si="79"/>
        <v>0</v>
      </c>
      <c r="ET21" s="698" t="str">
        <f t="shared" si="80"/>
        <v/>
      </c>
      <c r="EU21" s="699">
        <v>0</v>
      </c>
      <c r="EV21" s="700">
        <v>0</v>
      </c>
      <c r="EW21" s="701">
        <f t="shared" si="132"/>
        <v>0</v>
      </c>
      <c r="EX21" s="561">
        <f t="shared" si="81"/>
        <v>0</v>
      </c>
      <c r="EY21" s="702">
        <v>0</v>
      </c>
      <c r="EZ21" s="703">
        <f t="shared" si="82"/>
        <v>0</v>
      </c>
      <c r="FA21" s="704">
        <v>0</v>
      </c>
      <c r="FB21" s="705">
        <v>0</v>
      </c>
      <c r="FC21" s="706">
        <f t="shared" si="129"/>
        <v>0</v>
      </c>
      <c r="FD21" s="707">
        <f t="shared" si="83"/>
        <v>0</v>
      </c>
      <c r="FE21" s="708">
        <f t="shared" si="84"/>
        <v>0</v>
      </c>
      <c r="FF21" s="709" t="str">
        <f t="shared" si="85"/>
        <v/>
      </c>
      <c r="FG21" s="731">
        <v>0</v>
      </c>
      <c r="FH21" s="732">
        <v>0</v>
      </c>
      <c r="FI21" s="732">
        <v>0</v>
      </c>
      <c r="FJ21" s="713">
        <f t="shared" si="125"/>
        <v>0</v>
      </c>
      <c r="FK21" s="714">
        <f t="shared" si="86"/>
        <v>0</v>
      </c>
      <c r="FL21" s="715" t="str">
        <f t="shared" si="87"/>
        <v/>
      </c>
      <c r="FM21" s="733"/>
      <c r="FN21" s="734"/>
      <c r="FO21" s="735" t="str">
        <f t="shared" si="124"/>
        <v/>
      </c>
      <c r="FP21" s="718">
        <f t="shared" si="88"/>
        <v>0</v>
      </c>
      <c r="FQ21" s="719">
        <f t="shared" si="89"/>
        <v>0</v>
      </c>
      <c r="FR21" s="720">
        <f t="shared" si="90"/>
        <v>0</v>
      </c>
      <c r="FS21" s="721" t="str">
        <f t="shared" si="91"/>
        <v/>
      </c>
      <c r="FT21" s="722" t="str">
        <f t="shared" si="92"/>
        <v/>
      </c>
      <c r="FU21" s="723" t="str">
        <f t="shared" si="93"/>
        <v/>
      </c>
      <c r="FV21" s="724" t="str">
        <f t="shared" si="94"/>
        <v/>
      </c>
      <c r="FW21" s="725">
        <f t="shared" si="95"/>
        <v>0</v>
      </c>
      <c r="FX21" s="726" t="str">
        <f t="shared" si="10"/>
        <v/>
      </c>
      <c r="FY21" s="727" t="str">
        <f t="shared" si="11"/>
        <v/>
      </c>
      <c r="FZ21" s="727" t="str">
        <f t="shared" si="12"/>
        <v/>
      </c>
      <c r="GA21" s="727" t="str">
        <f t="shared" si="13"/>
        <v/>
      </c>
      <c r="GB21" s="727" t="str">
        <f t="shared" si="14"/>
        <v/>
      </c>
      <c r="GC21" s="727" t="str">
        <f t="shared" si="96"/>
        <v/>
      </c>
      <c r="GD21" s="728" t="str">
        <f t="shared" si="97"/>
        <v/>
      </c>
      <c r="GE21" s="729">
        <f t="shared" si="98"/>
        <v>0</v>
      </c>
      <c r="GF21" s="727">
        <f t="shared" si="99"/>
        <v>0</v>
      </c>
      <c r="GG21" s="727">
        <f t="shared" si="100"/>
        <v>0</v>
      </c>
      <c r="GH21" s="727">
        <f t="shared" si="101"/>
        <v>0</v>
      </c>
      <c r="GI21" s="728"/>
      <c r="GJ21" s="1302"/>
      <c r="GK21" s="1302"/>
      <c r="GL21" s="18">
        <f t="shared" si="15"/>
        <v>0</v>
      </c>
      <c r="GM21" s="18" t="s">
        <v>158</v>
      </c>
      <c r="GN21" s="18">
        <f t="shared" si="16"/>
        <v>200</v>
      </c>
      <c r="GO21" s="18" t="str">
        <f t="shared" si="102"/>
        <v>0/200</v>
      </c>
      <c r="GP21" s="18">
        <f t="shared" si="103"/>
        <v>0</v>
      </c>
      <c r="GQ21" s="18" t="s">
        <v>158</v>
      </c>
      <c r="GR21" s="18">
        <f t="shared" si="104"/>
        <v>200</v>
      </c>
      <c r="GS21" s="18" t="str">
        <f t="shared" si="105"/>
        <v>0/200</v>
      </c>
      <c r="GT21" s="18">
        <f t="shared" si="106"/>
        <v>0</v>
      </c>
      <c r="GU21" s="18" t="s">
        <v>158</v>
      </c>
      <c r="GV21" s="18">
        <f t="shared" si="107"/>
        <v>200</v>
      </c>
      <c r="GW21" s="18" t="str">
        <f t="shared" si="108"/>
        <v>0/200</v>
      </c>
      <c r="GX21" s="18">
        <f t="shared" si="109"/>
        <v>0</v>
      </c>
      <c r="GY21" s="18" t="s">
        <v>158</v>
      </c>
      <c r="GZ21" s="18">
        <f t="shared" si="110"/>
        <v>100</v>
      </c>
      <c r="HA21" s="18" t="str">
        <f t="shared" si="111"/>
        <v>0/100</v>
      </c>
      <c r="HJ21" s="18">
        <f t="shared" si="133"/>
        <v>0</v>
      </c>
      <c r="HK21" s="18">
        <f t="shared" si="134"/>
        <v>0</v>
      </c>
      <c r="HL21" s="190">
        <f t="shared" si="114"/>
        <v>0</v>
      </c>
      <c r="HM21" s="190">
        <f t="shared" si="115"/>
        <v>0</v>
      </c>
      <c r="HN21" s="190">
        <f t="shared" si="116"/>
        <v>0</v>
      </c>
      <c r="HO21" s="190">
        <f t="shared" si="117"/>
        <v>0</v>
      </c>
      <c r="HP21" s="190">
        <f t="shared" si="118"/>
        <v>0</v>
      </c>
      <c r="HQ21" s="18">
        <f t="shared" si="135"/>
        <v>0</v>
      </c>
    </row>
    <row r="22" spans="1:225" ht="38.25" customHeight="1">
      <c r="A22" s="17">
        <f t="shared" si="17"/>
        <v>0</v>
      </c>
      <c r="B22" s="42">
        <v>14</v>
      </c>
      <c r="C22" s="730">
        <v>14</v>
      </c>
      <c r="D22" s="544">
        <f t="shared" si="18"/>
        <v>0</v>
      </c>
      <c r="E22" s="2"/>
      <c r="F22" s="123"/>
      <c r="G22" s="2"/>
      <c r="H22" s="2"/>
      <c r="I22" s="2"/>
      <c r="J22" s="2"/>
      <c r="K22" s="976"/>
      <c r="L22" s="591">
        <v>0</v>
      </c>
      <c r="M22" s="592">
        <v>0</v>
      </c>
      <c r="N22" s="593">
        <v>0</v>
      </c>
      <c r="O22" s="452">
        <f t="shared" si="19"/>
        <v>0</v>
      </c>
      <c r="P22" s="594">
        <v>0</v>
      </c>
      <c r="Q22" s="595">
        <f t="shared" si="20"/>
        <v>0</v>
      </c>
      <c r="R22" s="596">
        <v>0</v>
      </c>
      <c r="S22" s="597">
        <v>0</v>
      </c>
      <c r="T22" s="598">
        <f t="shared" si="126"/>
        <v>0</v>
      </c>
      <c r="U22" s="599">
        <f t="shared" si="21"/>
        <v>0</v>
      </c>
      <c r="V22" s="600">
        <f t="shared" si="22"/>
        <v>0</v>
      </c>
      <c r="W22" s="459" t="str">
        <f t="shared" si="130"/>
        <v/>
      </c>
      <c r="X22" s="459" t="str">
        <f t="shared" si="23"/>
        <v/>
      </c>
      <c r="Y22" s="601" t="str">
        <f t="shared" si="131"/>
        <v/>
      </c>
      <c r="Z22" s="602">
        <v>0</v>
      </c>
      <c r="AA22" s="603">
        <v>0</v>
      </c>
      <c r="AB22" s="604">
        <v>0</v>
      </c>
      <c r="AC22" s="464">
        <f t="shared" si="24"/>
        <v>0</v>
      </c>
      <c r="AD22" s="605">
        <v>0</v>
      </c>
      <c r="AE22" s="606">
        <f t="shared" si="25"/>
        <v>0</v>
      </c>
      <c r="AF22" s="607">
        <v>0</v>
      </c>
      <c r="AG22" s="608">
        <v>0</v>
      </c>
      <c r="AH22" s="609">
        <f t="shared" si="127"/>
        <v>0</v>
      </c>
      <c r="AI22" s="610">
        <f t="shared" si="26"/>
        <v>0</v>
      </c>
      <c r="AJ22" s="611">
        <f t="shared" si="27"/>
        <v>0</v>
      </c>
      <c r="AK22" s="471" t="str">
        <f t="shared" si="120"/>
        <v/>
      </c>
      <c r="AL22" s="471" t="str">
        <f t="shared" si="28"/>
        <v/>
      </c>
      <c r="AM22" s="612" t="str">
        <f t="shared" si="121"/>
        <v/>
      </c>
      <c r="AN22" s="613"/>
      <c r="AO22" s="614">
        <v>0</v>
      </c>
      <c r="AP22" s="615">
        <v>0</v>
      </c>
      <c r="AQ22" s="615">
        <v>0</v>
      </c>
      <c r="AR22" s="477">
        <f t="shared" si="29"/>
        <v>0</v>
      </c>
      <c r="AS22" s="616">
        <v>0</v>
      </c>
      <c r="AT22" s="617">
        <v>0</v>
      </c>
      <c r="AU22" s="618">
        <f t="shared" si="30"/>
        <v>0</v>
      </c>
      <c r="AV22" s="619">
        <f t="shared" si="31"/>
        <v>0</v>
      </c>
      <c r="AW22" s="620">
        <v>0</v>
      </c>
      <c r="AX22" s="621">
        <v>0</v>
      </c>
      <c r="AY22" s="622">
        <f t="shared" si="32"/>
        <v>0</v>
      </c>
      <c r="AZ22" s="623">
        <f t="shared" si="33"/>
        <v>0</v>
      </c>
      <c r="BA22" s="624">
        <f t="shared" si="34"/>
        <v>0</v>
      </c>
      <c r="BB22" s="484" t="str">
        <f t="shared" si="122"/>
        <v/>
      </c>
      <c r="BC22" s="484" t="str">
        <f t="shared" si="35"/>
        <v/>
      </c>
      <c r="BD22" s="625" t="str">
        <f t="shared" si="7"/>
        <v/>
      </c>
      <c r="BE22" s="613"/>
      <c r="BF22" s="626">
        <v>0</v>
      </c>
      <c r="BG22" s="627">
        <v>0</v>
      </c>
      <c r="BH22" s="628">
        <v>0</v>
      </c>
      <c r="BI22" s="489">
        <f t="shared" si="36"/>
        <v>0</v>
      </c>
      <c r="BJ22" s="629">
        <v>0</v>
      </c>
      <c r="BK22" s="630">
        <v>0</v>
      </c>
      <c r="BL22" s="631">
        <f t="shared" si="37"/>
        <v>0</v>
      </c>
      <c r="BM22" s="632">
        <f t="shared" si="38"/>
        <v>0</v>
      </c>
      <c r="BN22" s="633">
        <v>0</v>
      </c>
      <c r="BO22" s="634">
        <v>0</v>
      </c>
      <c r="BP22" s="635">
        <f t="shared" si="39"/>
        <v>0</v>
      </c>
      <c r="BQ22" s="636">
        <f t="shared" si="40"/>
        <v>0</v>
      </c>
      <c r="BR22" s="496">
        <f t="shared" si="41"/>
        <v>0</v>
      </c>
      <c r="BS22" s="496" t="str">
        <f t="shared" si="123"/>
        <v/>
      </c>
      <c r="BT22" s="496" t="str">
        <f t="shared" si="42"/>
        <v/>
      </c>
      <c r="BU22" s="637" t="str">
        <f t="shared" si="8"/>
        <v/>
      </c>
      <c r="BV22" s="613"/>
      <c r="BW22" s="638">
        <v>0</v>
      </c>
      <c r="BX22" s="639">
        <v>0</v>
      </c>
      <c r="BY22" s="640">
        <v>0</v>
      </c>
      <c r="BZ22" s="501">
        <f t="shared" si="43"/>
        <v>0</v>
      </c>
      <c r="CA22" s="641">
        <v>0</v>
      </c>
      <c r="CB22" s="642">
        <v>0</v>
      </c>
      <c r="CC22" s="643">
        <f t="shared" si="44"/>
        <v>0</v>
      </c>
      <c r="CD22" s="644">
        <f t="shared" si="45"/>
        <v>0</v>
      </c>
      <c r="CE22" s="645">
        <v>0</v>
      </c>
      <c r="CF22" s="646">
        <v>0</v>
      </c>
      <c r="CG22" s="647">
        <f t="shared" si="46"/>
        <v>0</v>
      </c>
      <c r="CH22" s="648">
        <f t="shared" si="47"/>
        <v>0</v>
      </c>
      <c r="CI22" s="649">
        <f t="shared" si="48"/>
        <v>0</v>
      </c>
      <c r="CJ22" s="508" t="str">
        <f t="shared" si="49"/>
        <v/>
      </c>
      <c r="CK22" s="508" t="str">
        <f t="shared" si="50"/>
        <v/>
      </c>
      <c r="CL22" s="650" t="str">
        <f t="shared" si="9"/>
        <v/>
      </c>
      <c r="CM22" s="613"/>
      <c r="CN22" s="651">
        <v>0</v>
      </c>
      <c r="CO22" s="652">
        <v>0</v>
      </c>
      <c r="CP22" s="653">
        <v>0</v>
      </c>
      <c r="CQ22" s="513">
        <f t="shared" si="51"/>
        <v>0</v>
      </c>
      <c r="CR22" s="654">
        <v>0</v>
      </c>
      <c r="CS22" s="655">
        <v>0</v>
      </c>
      <c r="CT22" s="656">
        <f t="shared" si="52"/>
        <v>0</v>
      </c>
      <c r="CU22" s="657">
        <f t="shared" si="53"/>
        <v>0</v>
      </c>
      <c r="CV22" s="658">
        <v>0</v>
      </c>
      <c r="CW22" s="659">
        <v>0</v>
      </c>
      <c r="CX22" s="660">
        <f t="shared" si="54"/>
        <v>0</v>
      </c>
      <c r="CY22" s="661">
        <f t="shared" si="55"/>
        <v>0</v>
      </c>
      <c r="CZ22" s="520">
        <f t="shared" si="56"/>
        <v>0</v>
      </c>
      <c r="DA22" s="520" t="str">
        <f t="shared" si="57"/>
        <v/>
      </c>
      <c r="DB22" s="520" t="str">
        <f t="shared" si="58"/>
        <v/>
      </c>
      <c r="DC22" s="662" t="str">
        <f t="shared" si="59"/>
        <v/>
      </c>
      <c r="DD22" s="613"/>
      <c r="DE22" s="663">
        <v>0</v>
      </c>
      <c r="DF22" s="664">
        <v>0</v>
      </c>
      <c r="DG22" s="665">
        <v>0</v>
      </c>
      <c r="DH22" s="525">
        <f t="shared" si="60"/>
        <v>0</v>
      </c>
      <c r="DI22" s="666">
        <v>0</v>
      </c>
      <c r="DJ22" s="667">
        <v>0</v>
      </c>
      <c r="DK22" s="668">
        <f t="shared" si="61"/>
        <v>0</v>
      </c>
      <c r="DL22" s="669">
        <f t="shared" si="62"/>
        <v>0</v>
      </c>
      <c r="DM22" s="670">
        <v>0</v>
      </c>
      <c r="DN22" s="671">
        <v>0</v>
      </c>
      <c r="DO22" s="672">
        <f t="shared" si="63"/>
        <v>0</v>
      </c>
      <c r="DP22" s="673">
        <f t="shared" si="64"/>
        <v>0</v>
      </c>
      <c r="DQ22" s="532">
        <f t="shared" si="65"/>
        <v>0</v>
      </c>
      <c r="DR22" s="532" t="str">
        <f t="shared" si="66"/>
        <v/>
      </c>
      <c r="DS22" s="532" t="str">
        <f t="shared" si="67"/>
        <v/>
      </c>
      <c r="DT22" s="674" t="str">
        <f t="shared" si="68"/>
        <v/>
      </c>
      <c r="DU22" s="675">
        <v>0</v>
      </c>
      <c r="DV22" s="676">
        <v>0</v>
      </c>
      <c r="DW22" s="677">
        <v>0</v>
      </c>
      <c r="DX22" s="537">
        <f t="shared" si="69"/>
        <v>0</v>
      </c>
      <c r="DY22" s="678">
        <v>0</v>
      </c>
      <c r="DZ22" s="679">
        <v>0</v>
      </c>
      <c r="EA22" s="680">
        <f t="shared" si="70"/>
        <v>0</v>
      </c>
      <c r="EB22" s="681">
        <f t="shared" si="71"/>
        <v>0</v>
      </c>
      <c r="EC22" s="682">
        <v>0</v>
      </c>
      <c r="ED22" s="683">
        <v>0</v>
      </c>
      <c r="EE22" s="684">
        <f t="shared" si="72"/>
        <v>0</v>
      </c>
      <c r="EF22" s="685">
        <f t="shared" si="73"/>
        <v>0</v>
      </c>
      <c r="EG22" s="686">
        <f t="shared" si="74"/>
        <v>0</v>
      </c>
      <c r="EH22" s="687" t="str">
        <f t="shared" si="75"/>
        <v/>
      </c>
      <c r="EI22" s="688">
        <v>0</v>
      </c>
      <c r="EJ22" s="689">
        <v>0</v>
      </c>
      <c r="EK22" s="690">
        <v>0</v>
      </c>
      <c r="EL22" s="549">
        <f t="shared" si="76"/>
        <v>0</v>
      </c>
      <c r="EM22" s="691">
        <v>0</v>
      </c>
      <c r="EN22" s="692">
        <f t="shared" si="77"/>
        <v>0</v>
      </c>
      <c r="EO22" s="693">
        <v>0</v>
      </c>
      <c r="EP22" s="694">
        <v>0</v>
      </c>
      <c r="EQ22" s="695">
        <f t="shared" si="128"/>
        <v>0</v>
      </c>
      <c r="ER22" s="696">
        <f t="shared" si="78"/>
        <v>0</v>
      </c>
      <c r="ES22" s="697">
        <f t="shared" si="79"/>
        <v>0</v>
      </c>
      <c r="ET22" s="698" t="str">
        <f t="shared" si="80"/>
        <v/>
      </c>
      <c r="EU22" s="699">
        <v>0</v>
      </c>
      <c r="EV22" s="700">
        <v>0</v>
      </c>
      <c r="EW22" s="701">
        <f t="shared" si="132"/>
        <v>0</v>
      </c>
      <c r="EX22" s="561">
        <f t="shared" si="81"/>
        <v>0</v>
      </c>
      <c r="EY22" s="702">
        <v>0</v>
      </c>
      <c r="EZ22" s="703">
        <f t="shared" si="82"/>
        <v>0</v>
      </c>
      <c r="FA22" s="704">
        <v>0</v>
      </c>
      <c r="FB22" s="705">
        <v>0</v>
      </c>
      <c r="FC22" s="706">
        <f t="shared" si="129"/>
        <v>0</v>
      </c>
      <c r="FD22" s="707">
        <f t="shared" si="83"/>
        <v>0</v>
      </c>
      <c r="FE22" s="708">
        <f t="shared" si="84"/>
        <v>0</v>
      </c>
      <c r="FF22" s="709" t="str">
        <f t="shared" si="85"/>
        <v/>
      </c>
      <c r="FG22" s="731">
        <v>0</v>
      </c>
      <c r="FH22" s="732">
        <v>0</v>
      </c>
      <c r="FI22" s="732">
        <v>0</v>
      </c>
      <c r="FJ22" s="713">
        <f t="shared" si="125"/>
        <v>0</v>
      </c>
      <c r="FK22" s="714">
        <f t="shared" si="86"/>
        <v>0</v>
      </c>
      <c r="FL22" s="715" t="str">
        <f t="shared" si="87"/>
        <v/>
      </c>
      <c r="FM22" s="733"/>
      <c r="FN22" s="734"/>
      <c r="FO22" s="735" t="str">
        <f t="shared" si="124"/>
        <v/>
      </c>
      <c r="FP22" s="718">
        <f t="shared" si="88"/>
        <v>0</v>
      </c>
      <c r="FQ22" s="719">
        <f t="shared" si="89"/>
        <v>0</v>
      </c>
      <c r="FR22" s="720">
        <f t="shared" si="90"/>
        <v>0</v>
      </c>
      <c r="FS22" s="721" t="str">
        <f t="shared" si="91"/>
        <v/>
      </c>
      <c r="FT22" s="722" t="str">
        <f t="shared" si="92"/>
        <v/>
      </c>
      <c r="FU22" s="723" t="str">
        <f t="shared" si="93"/>
        <v/>
      </c>
      <c r="FV22" s="724" t="str">
        <f t="shared" si="94"/>
        <v/>
      </c>
      <c r="FW22" s="725">
        <f t="shared" si="95"/>
        <v>0</v>
      </c>
      <c r="FX22" s="726" t="str">
        <f t="shared" si="10"/>
        <v/>
      </c>
      <c r="FY22" s="727" t="str">
        <f t="shared" si="11"/>
        <v/>
      </c>
      <c r="FZ22" s="727" t="str">
        <f t="shared" si="12"/>
        <v/>
      </c>
      <c r="GA22" s="727" t="str">
        <f t="shared" si="13"/>
        <v/>
      </c>
      <c r="GB22" s="727" t="str">
        <f t="shared" si="14"/>
        <v/>
      </c>
      <c r="GC22" s="727" t="str">
        <f t="shared" si="96"/>
        <v/>
      </c>
      <c r="GD22" s="728" t="str">
        <f t="shared" si="97"/>
        <v/>
      </c>
      <c r="GE22" s="729">
        <f t="shared" si="98"/>
        <v>0</v>
      </c>
      <c r="GF22" s="727">
        <f t="shared" si="99"/>
        <v>0</v>
      </c>
      <c r="GG22" s="727">
        <f t="shared" si="100"/>
        <v>0</v>
      </c>
      <c r="GH22" s="727">
        <f t="shared" si="101"/>
        <v>0</v>
      </c>
      <c r="GI22" s="728"/>
      <c r="GJ22" s="1302"/>
      <c r="GK22" s="1302"/>
      <c r="GL22" s="18">
        <f t="shared" si="15"/>
        <v>0</v>
      </c>
      <c r="GM22" s="18" t="s">
        <v>158</v>
      </c>
      <c r="GN22" s="18">
        <f t="shared" si="16"/>
        <v>200</v>
      </c>
      <c r="GO22" s="18" t="str">
        <f t="shared" si="102"/>
        <v>0/200</v>
      </c>
      <c r="GP22" s="18">
        <f t="shared" si="103"/>
        <v>0</v>
      </c>
      <c r="GQ22" s="18" t="s">
        <v>158</v>
      </c>
      <c r="GR22" s="18">
        <f t="shared" si="104"/>
        <v>200</v>
      </c>
      <c r="GS22" s="18" t="str">
        <f t="shared" si="105"/>
        <v>0/200</v>
      </c>
      <c r="GT22" s="18">
        <f t="shared" si="106"/>
        <v>0</v>
      </c>
      <c r="GU22" s="18" t="s">
        <v>158</v>
      </c>
      <c r="GV22" s="18">
        <f t="shared" si="107"/>
        <v>200</v>
      </c>
      <c r="GW22" s="18" t="str">
        <f t="shared" si="108"/>
        <v>0/200</v>
      </c>
      <c r="GX22" s="18">
        <f t="shared" si="109"/>
        <v>0</v>
      </c>
      <c r="GY22" s="18" t="s">
        <v>158</v>
      </c>
      <c r="GZ22" s="18">
        <f t="shared" si="110"/>
        <v>100</v>
      </c>
      <c r="HA22" s="18" t="str">
        <f t="shared" si="111"/>
        <v>0/100</v>
      </c>
      <c r="HJ22" s="18">
        <f t="shared" si="133"/>
        <v>0</v>
      </c>
      <c r="HK22" s="18">
        <f t="shared" si="134"/>
        <v>0</v>
      </c>
      <c r="HL22" s="190">
        <f t="shared" si="114"/>
        <v>0</v>
      </c>
      <c r="HM22" s="190">
        <f t="shared" si="115"/>
        <v>0</v>
      </c>
      <c r="HN22" s="190">
        <f t="shared" si="116"/>
        <v>0</v>
      </c>
      <c r="HO22" s="190">
        <f t="shared" si="117"/>
        <v>0</v>
      </c>
      <c r="HP22" s="190">
        <f t="shared" si="118"/>
        <v>0</v>
      </c>
      <c r="HQ22" s="18">
        <f t="shared" si="135"/>
        <v>0</v>
      </c>
    </row>
    <row r="23" spans="1:225" ht="38.25" customHeight="1">
      <c r="A23" s="17">
        <f t="shared" si="17"/>
        <v>0</v>
      </c>
      <c r="B23" s="42">
        <v>15</v>
      </c>
      <c r="C23" s="590">
        <v>15</v>
      </c>
      <c r="D23" s="544">
        <f t="shared" si="18"/>
        <v>0</v>
      </c>
      <c r="E23" s="2"/>
      <c r="F23" s="123"/>
      <c r="G23" s="1"/>
      <c r="H23" s="2"/>
      <c r="I23" s="2"/>
      <c r="J23" s="2"/>
      <c r="K23" s="976"/>
      <c r="L23" s="591">
        <v>0</v>
      </c>
      <c r="M23" s="592">
        <v>0</v>
      </c>
      <c r="N23" s="593">
        <v>0</v>
      </c>
      <c r="O23" s="452">
        <f t="shared" si="19"/>
        <v>0</v>
      </c>
      <c r="P23" s="594">
        <v>0</v>
      </c>
      <c r="Q23" s="595">
        <f t="shared" si="20"/>
        <v>0</v>
      </c>
      <c r="R23" s="596">
        <v>0</v>
      </c>
      <c r="S23" s="597">
        <v>0</v>
      </c>
      <c r="T23" s="598">
        <f t="shared" si="126"/>
        <v>0</v>
      </c>
      <c r="U23" s="599">
        <f t="shared" si="21"/>
        <v>0</v>
      </c>
      <c r="V23" s="600">
        <f t="shared" si="22"/>
        <v>0</v>
      </c>
      <c r="W23" s="459" t="str">
        <f t="shared" si="130"/>
        <v/>
      </c>
      <c r="X23" s="459" t="str">
        <f t="shared" si="23"/>
        <v/>
      </c>
      <c r="Y23" s="601" t="str">
        <f t="shared" si="131"/>
        <v/>
      </c>
      <c r="Z23" s="602">
        <v>0</v>
      </c>
      <c r="AA23" s="603">
        <v>0</v>
      </c>
      <c r="AB23" s="604">
        <v>0</v>
      </c>
      <c r="AC23" s="464">
        <f t="shared" si="24"/>
        <v>0</v>
      </c>
      <c r="AD23" s="605">
        <v>0</v>
      </c>
      <c r="AE23" s="606">
        <f t="shared" si="25"/>
        <v>0</v>
      </c>
      <c r="AF23" s="607">
        <v>0</v>
      </c>
      <c r="AG23" s="608">
        <v>0</v>
      </c>
      <c r="AH23" s="609">
        <f t="shared" si="127"/>
        <v>0</v>
      </c>
      <c r="AI23" s="610">
        <f t="shared" si="26"/>
        <v>0</v>
      </c>
      <c r="AJ23" s="611">
        <f t="shared" si="27"/>
        <v>0</v>
      </c>
      <c r="AK23" s="471" t="str">
        <f t="shared" si="120"/>
        <v/>
      </c>
      <c r="AL23" s="471" t="str">
        <f t="shared" si="28"/>
        <v/>
      </c>
      <c r="AM23" s="612" t="str">
        <f t="shared" si="121"/>
        <v/>
      </c>
      <c r="AN23" s="613"/>
      <c r="AO23" s="614">
        <v>0</v>
      </c>
      <c r="AP23" s="615">
        <v>0</v>
      </c>
      <c r="AQ23" s="615">
        <v>0</v>
      </c>
      <c r="AR23" s="477">
        <f t="shared" si="29"/>
        <v>0</v>
      </c>
      <c r="AS23" s="616">
        <v>0</v>
      </c>
      <c r="AT23" s="617">
        <v>0</v>
      </c>
      <c r="AU23" s="618">
        <f t="shared" si="30"/>
        <v>0</v>
      </c>
      <c r="AV23" s="619">
        <f t="shared" si="31"/>
        <v>0</v>
      </c>
      <c r="AW23" s="620">
        <v>0</v>
      </c>
      <c r="AX23" s="621">
        <v>0</v>
      </c>
      <c r="AY23" s="622">
        <f t="shared" si="32"/>
        <v>0</v>
      </c>
      <c r="AZ23" s="623">
        <f t="shared" si="33"/>
        <v>0</v>
      </c>
      <c r="BA23" s="624">
        <f t="shared" si="34"/>
        <v>0</v>
      </c>
      <c r="BB23" s="484" t="str">
        <f t="shared" si="122"/>
        <v/>
      </c>
      <c r="BC23" s="484" t="str">
        <f t="shared" si="35"/>
        <v/>
      </c>
      <c r="BD23" s="625" t="str">
        <f t="shared" si="7"/>
        <v/>
      </c>
      <c r="BE23" s="613"/>
      <c r="BF23" s="626">
        <v>0</v>
      </c>
      <c r="BG23" s="627">
        <v>0</v>
      </c>
      <c r="BH23" s="628">
        <v>0</v>
      </c>
      <c r="BI23" s="489">
        <f t="shared" si="36"/>
        <v>0</v>
      </c>
      <c r="BJ23" s="629">
        <v>0</v>
      </c>
      <c r="BK23" s="630">
        <v>0</v>
      </c>
      <c r="BL23" s="631">
        <f t="shared" si="37"/>
        <v>0</v>
      </c>
      <c r="BM23" s="632">
        <f t="shared" si="38"/>
        <v>0</v>
      </c>
      <c r="BN23" s="633">
        <v>0</v>
      </c>
      <c r="BO23" s="634">
        <v>0</v>
      </c>
      <c r="BP23" s="635">
        <f t="shared" si="39"/>
        <v>0</v>
      </c>
      <c r="BQ23" s="636">
        <f t="shared" si="40"/>
        <v>0</v>
      </c>
      <c r="BR23" s="496">
        <f t="shared" si="41"/>
        <v>0</v>
      </c>
      <c r="BS23" s="496" t="str">
        <f t="shared" si="123"/>
        <v/>
      </c>
      <c r="BT23" s="496" t="str">
        <f t="shared" si="42"/>
        <v/>
      </c>
      <c r="BU23" s="637" t="str">
        <f t="shared" si="8"/>
        <v/>
      </c>
      <c r="BV23" s="613"/>
      <c r="BW23" s="638">
        <v>0</v>
      </c>
      <c r="BX23" s="639">
        <v>0</v>
      </c>
      <c r="BY23" s="640">
        <v>0</v>
      </c>
      <c r="BZ23" s="501">
        <f t="shared" si="43"/>
        <v>0</v>
      </c>
      <c r="CA23" s="641">
        <v>0</v>
      </c>
      <c r="CB23" s="642">
        <v>0</v>
      </c>
      <c r="CC23" s="643">
        <f t="shared" si="44"/>
        <v>0</v>
      </c>
      <c r="CD23" s="644">
        <f t="shared" si="45"/>
        <v>0</v>
      </c>
      <c r="CE23" s="645">
        <v>0</v>
      </c>
      <c r="CF23" s="646">
        <v>0</v>
      </c>
      <c r="CG23" s="647">
        <f t="shared" si="46"/>
        <v>0</v>
      </c>
      <c r="CH23" s="648">
        <f t="shared" si="47"/>
        <v>0</v>
      </c>
      <c r="CI23" s="649">
        <f t="shared" si="48"/>
        <v>0</v>
      </c>
      <c r="CJ23" s="508" t="str">
        <f t="shared" si="49"/>
        <v/>
      </c>
      <c r="CK23" s="508" t="str">
        <f t="shared" si="50"/>
        <v/>
      </c>
      <c r="CL23" s="650" t="str">
        <f t="shared" si="9"/>
        <v/>
      </c>
      <c r="CM23" s="613"/>
      <c r="CN23" s="651">
        <v>0</v>
      </c>
      <c r="CO23" s="652">
        <v>0</v>
      </c>
      <c r="CP23" s="653">
        <v>0</v>
      </c>
      <c r="CQ23" s="513">
        <f t="shared" si="51"/>
        <v>0</v>
      </c>
      <c r="CR23" s="654">
        <v>0</v>
      </c>
      <c r="CS23" s="655">
        <v>0</v>
      </c>
      <c r="CT23" s="656">
        <f t="shared" si="52"/>
        <v>0</v>
      </c>
      <c r="CU23" s="657">
        <f t="shared" si="53"/>
        <v>0</v>
      </c>
      <c r="CV23" s="658">
        <v>0</v>
      </c>
      <c r="CW23" s="659">
        <v>0</v>
      </c>
      <c r="CX23" s="660">
        <f t="shared" si="54"/>
        <v>0</v>
      </c>
      <c r="CY23" s="661">
        <f t="shared" si="55"/>
        <v>0</v>
      </c>
      <c r="CZ23" s="520">
        <f t="shared" si="56"/>
        <v>0</v>
      </c>
      <c r="DA23" s="520" t="str">
        <f t="shared" si="57"/>
        <v/>
      </c>
      <c r="DB23" s="520" t="str">
        <f t="shared" si="58"/>
        <v/>
      </c>
      <c r="DC23" s="662" t="str">
        <f t="shared" si="59"/>
        <v/>
      </c>
      <c r="DD23" s="613"/>
      <c r="DE23" s="663">
        <v>0</v>
      </c>
      <c r="DF23" s="664">
        <v>0</v>
      </c>
      <c r="DG23" s="665">
        <v>0</v>
      </c>
      <c r="DH23" s="525">
        <f t="shared" si="60"/>
        <v>0</v>
      </c>
      <c r="DI23" s="666">
        <v>0</v>
      </c>
      <c r="DJ23" s="667">
        <v>0</v>
      </c>
      <c r="DK23" s="668">
        <f t="shared" si="61"/>
        <v>0</v>
      </c>
      <c r="DL23" s="669">
        <f t="shared" si="62"/>
        <v>0</v>
      </c>
      <c r="DM23" s="670">
        <v>0</v>
      </c>
      <c r="DN23" s="671">
        <v>0</v>
      </c>
      <c r="DO23" s="672">
        <f t="shared" si="63"/>
        <v>0</v>
      </c>
      <c r="DP23" s="673">
        <f t="shared" si="64"/>
        <v>0</v>
      </c>
      <c r="DQ23" s="532">
        <f t="shared" si="65"/>
        <v>0</v>
      </c>
      <c r="DR23" s="532" t="str">
        <f t="shared" si="66"/>
        <v/>
      </c>
      <c r="DS23" s="532" t="str">
        <f t="shared" si="67"/>
        <v/>
      </c>
      <c r="DT23" s="674" t="str">
        <f t="shared" si="68"/>
        <v/>
      </c>
      <c r="DU23" s="675">
        <v>0</v>
      </c>
      <c r="DV23" s="676">
        <v>0</v>
      </c>
      <c r="DW23" s="677">
        <v>0</v>
      </c>
      <c r="DX23" s="537">
        <f t="shared" si="69"/>
        <v>0</v>
      </c>
      <c r="DY23" s="678">
        <v>0</v>
      </c>
      <c r="DZ23" s="679">
        <v>0</v>
      </c>
      <c r="EA23" s="680">
        <f t="shared" si="70"/>
        <v>0</v>
      </c>
      <c r="EB23" s="681">
        <f t="shared" si="71"/>
        <v>0</v>
      </c>
      <c r="EC23" s="682">
        <v>0</v>
      </c>
      <c r="ED23" s="683">
        <v>0</v>
      </c>
      <c r="EE23" s="684">
        <f t="shared" si="72"/>
        <v>0</v>
      </c>
      <c r="EF23" s="685">
        <f t="shared" si="73"/>
        <v>0</v>
      </c>
      <c r="EG23" s="686">
        <f t="shared" si="74"/>
        <v>0</v>
      </c>
      <c r="EH23" s="687" t="str">
        <f t="shared" si="75"/>
        <v/>
      </c>
      <c r="EI23" s="688">
        <v>0</v>
      </c>
      <c r="EJ23" s="689">
        <v>0</v>
      </c>
      <c r="EK23" s="690">
        <v>0</v>
      </c>
      <c r="EL23" s="549">
        <f t="shared" si="76"/>
        <v>0</v>
      </c>
      <c r="EM23" s="691">
        <v>0</v>
      </c>
      <c r="EN23" s="692">
        <f t="shared" si="77"/>
        <v>0</v>
      </c>
      <c r="EO23" s="693">
        <v>0</v>
      </c>
      <c r="EP23" s="694">
        <v>0</v>
      </c>
      <c r="EQ23" s="695">
        <f t="shared" si="128"/>
        <v>0</v>
      </c>
      <c r="ER23" s="696">
        <f t="shared" si="78"/>
        <v>0</v>
      </c>
      <c r="ES23" s="697">
        <f t="shared" si="79"/>
        <v>0</v>
      </c>
      <c r="ET23" s="698" t="str">
        <f t="shared" si="80"/>
        <v/>
      </c>
      <c r="EU23" s="699">
        <v>0</v>
      </c>
      <c r="EV23" s="700">
        <v>0</v>
      </c>
      <c r="EW23" s="701">
        <f t="shared" si="132"/>
        <v>0</v>
      </c>
      <c r="EX23" s="561">
        <f t="shared" si="81"/>
        <v>0</v>
      </c>
      <c r="EY23" s="702">
        <v>0</v>
      </c>
      <c r="EZ23" s="703">
        <f t="shared" si="82"/>
        <v>0</v>
      </c>
      <c r="FA23" s="704">
        <v>0</v>
      </c>
      <c r="FB23" s="705">
        <v>0</v>
      </c>
      <c r="FC23" s="706">
        <f t="shared" si="129"/>
        <v>0</v>
      </c>
      <c r="FD23" s="707">
        <f t="shared" si="83"/>
        <v>0</v>
      </c>
      <c r="FE23" s="708">
        <f t="shared" si="84"/>
        <v>0</v>
      </c>
      <c r="FF23" s="709" t="str">
        <f t="shared" si="85"/>
        <v/>
      </c>
      <c r="FG23" s="731">
        <v>0</v>
      </c>
      <c r="FH23" s="732">
        <v>0</v>
      </c>
      <c r="FI23" s="732">
        <v>0</v>
      </c>
      <c r="FJ23" s="713">
        <f t="shared" si="125"/>
        <v>0</v>
      </c>
      <c r="FK23" s="714">
        <f t="shared" si="86"/>
        <v>0</v>
      </c>
      <c r="FL23" s="715" t="str">
        <f t="shared" si="87"/>
        <v/>
      </c>
      <c r="FM23" s="733"/>
      <c r="FN23" s="734"/>
      <c r="FO23" s="735" t="str">
        <f t="shared" si="124"/>
        <v/>
      </c>
      <c r="FP23" s="718">
        <f t="shared" si="88"/>
        <v>0</v>
      </c>
      <c r="FQ23" s="719">
        <f t="shared" si="89"/>
        <v>0</v>
      </c>
      <c r="FR23" s="720">
        <f t="shared" si="90"/>
        <v>0</v>
      </c>
      <c r="FS23" s="721" t="str">
        <f t="shared" si="91"/>
        <v/>
      </c>
      <c r="FT23" s="722" t="str">
        <f t="shared" si="92"/>
        <v/>
      </c>
      <c r="FU23" s="723" t="str">
        <f t="shared" si="93"/>
        <v/>
      </c>
      <c r="FV23" s="724" t="str">
        <f t="shared" si="94"/>
        <v/>
      </c>
      <c r="FW23" s="725">
        <f t="shared" si="95"/>
        <v>0</v>
      </c>
      <c r="FX23" s="726" t="str">
        <f t="shared" si="10"/>
        <v/>
      </c>
      <c r="FY23" s="727" t="str">
        <f t="shared" si="11"/>
        <v/>
      </c>
      <c r="FZ23" s="727" t="str">
        <f t="shared" si="12"/>
        <v/>
      </c>
      <c r="GA23" s="727" t="str">
        <f t="shared" si="13"/>
        <v/>
      </c>
      <c r="GB23" s="727" t="str">
        <f t="shared" si="14"/>
        <v/>
      </c>
      <c r="GC23" s="727" t="str">
        <f t="shared" si="96"/>
        <v/>
      </c>
      <c r="GD23" s="728" t="str">
        <f t="shared" si="97"/>
        <v/>
      </c>
      <c r="GE23" s="729">
        <f t="shared" si="98"/>
        <v>0</v>
      </c>
      <c r="GF23" s="727">
        <f t="shared" si="99"/>
        <v>0</v>
      </c>
      <c r="GG23" s="727">
        <f t="shared" si="100"/>
        <v>0</v>
      </c>
      <c r="GH23" s="727">
        <f t="shared" si="101"/>
        <v>0</v>
      </c>
      <c r="GI23" s="728"/>
      <c r="GJ23" s="1302"/>
      <c r="GK23" s="1302"/>
      <c r="GL23" s="18">
        <f t="shared" si="15"/>
        <v>0</v>
      </c>
      <c r="GM23" s="18" t="s">
        <v>158</v>
      </c>
      <c r="GN23" s="18">
        <f t="shared" si="16"/>
        <v>200</v>
      </c>
      <c r="GO23" s="18" t="str">
        <f t="shared" si="102"/>
        <v>0/200</v>
      </c>
      <c r="GP23" s="18">
        <f t="shared" si="103"/>
        <v>0</v>
      </c>
      <c r="GQ23" s="18" t="s">
        <v>158</v>
      </c>
      <c r="GR23" s="18">
        <f t="shared" si="104"/>
        <v>200</v>
      </c>
      <c r="GS23" s="18" t="str">
        <f t="shared" si="105"/>
        <v>0/200</v>
      </c>
      <c r="GT23" s="18">
        <f t="shared" si="106"/>
        <v>0</v>
      </c>
      <c r="GU23" s="18" t="s">
        <v>158</v>
      </c>
      <c r="GV23" s="18">
        <f t="shared" si="107"/>
        <v>200</v>
      </c>
      <c r="GW23" s="18" t="str">
        <f t="shared" si="108"/>
        <v>0/200</v>
      </c>
      <c r="GX23" s="18">
        <f t="shared" si="109"/>
        <v>0</v>
      </c>
      <c r="GY23" s="18" t="s">
        <v>158</v>
      </c>
      <c r="GZ23" s="18">
        <f t="shared" si="110"/>
        <v>100</v>
      </c>
      <c r="HA23" s="18" t="str">
        <f t="shared" si="111"/>
        <v>0/100</v>
      </c>
      <c r="HJ23" s="18">
        <f t="shared" si="133"/>
        <v>0</v>
      </c>
      <c r="HK23" s="18">
        <f t="shared" si="134"/>
        <v>0</v>
      </c>
      <c r="HL23" s="190">
        <f t="shared" si="114"/>
        <v>0</v>
      </c>
      <c r="HM23" s="190">
        <f t="shared" si="115"/>
        <v>0</v>
      </c>
      <c r="HN23" s="190">
        <f t="shared" si="116"/>
        <v>0</v>
      </c>
      <c r="HO23" s="190">
        <f t="shared" si="117"/>
        <v>0</v>
      </c>
      <c r="HP23" s="190">
        <f t="shared" si="118"/>
        <v>0</v>
      </c>
      <c r="HQ23" s="18">
        <f t="shared" si="135"/>
        <v>0</v>
      </c>
    </row>
    <row r="24" spans="1:225" ht="38.25" customHeight="1">
      <c r="A24" s="17">
        <f t="shared" si="17"/>
        <v>0</v>
      </c>
      <c r="B24" s="42">
        <v>16</v>
      </c>
      <c r="C24" s="730">
        <v>16</v>
      </c>
      <c r="D24" s="544">
        <f t="shared" si="18"/>
        <v>0</v>
      </c>
      <c r="E24" s="2"/>
      <c r="F24" s="123"/>
      <c r="G24" s="2"/>
      <c r="H24" s="2"/>
      <c r="I24" s="2"/>
      <c r="J24" s="2"/>
      <c r="K24" s="976"/>
      <c r="L24" s="591">
        <v>0</v>
      </c>
      <c r="M24" s="592">
        <v>0</v>
      </c>
      <c r="N24" s="593">
        <v>0</v>
      </c>
      <c r="O24" s="452">
        <f t="shared" si="19"/>
        <v>0</v>
      </c>
      <c r="P24" s="594">
        <v>0</v>
      </c>
      <c r="Q24" s="595">
        <f t="shared" si="20"/>
        <v>0</v>
      </c>
      <c r="R24" s="596">
        <v>0</v>
      </c>
      <c r="S24" s="597">
        <v>0</v>
      </c>
      <c r="T24" s="598">
        <f t="shared" si="126"/>
        <v>0</v>
      </c>
      <c r="U24" s="599">
        <f t="shared" si="21"/>
        <v>0</v>
      </c>
      <c r="V24" s="600">
        <f t="shared" si="22"/>
        <v>0</v>
      </c>
      <c r="W24" s="459" t="str">
        <f t="shared" si="130"/>
        <v/>
      </c>
      <c r="X24" s="459" t="str">
        <f t="shared" si="23"/>
        <v/>
      </c>
      <c r="Y24" s="601" t="str">
        <f t="shared" si="131"/>
        <v/>
      </c>
      <c r="Z24" s="602">
        <v>0</v>
      </c>
      <c r="AA24" s="603">
        <v>0</v>
      </c>
      <c r="AB24" s="604">
        <v>0</v>
      </c>
      <c r="AC24" s="464">
        <f t="shared" si="24"/>
        <v>0</v>
      </c>
      <c r="AD24" s="605">
        <v>0</v>
      </c>
      <c r="AE24" s="606">
        <f t="shared" si="25"/>
        <v>0</v>
      </c>
      <c r="AF24" s="607">
        <v>0</v>
      </c>
      <c r="AG24" s="608">
        <v>0</v>
      </c>
      <c r="AH24" s="609">
        <f t="shared" si="127"/>
        <v>0</v>
      </c>
      <c r="AI24" s="610">
        <f t="shared" si="26"/>
        <v>0</v>
      </c>
      <c r="AJ24" s="611">
        <f t="shared" si="27"/>
        <v>0</v>
      </c>
      <c r="AK24" s="471" t="str">
        <f t="shared" si="120"/>
        <v/>
      </c>
      <c r="AL24" s="471" t="str">
        <f t="shared" si="28"/>
        <v/>
      </c>
      <c r="AM24" s="612" t="str">
        <f t="shared" si="121"/>
        <v/>
      </c>
      <c r="AN24" s="613"/>
      <c r="AO24" s="614">
        <v>0</v>
      </c>
      <c r="AP24" s="615">
        <v>0</v>
      </c>
      <c r="AQ24" s="615">
        <v>0</v>
      </c>
      <c r="AR24" s="477">
        <f t="shared" si="29"/>
        <v>0</v>
      </c>
      <c r="AS24" s="616">
        <v>0</v>
      </c>
      <c r="AT24" s="617">
        <v>0</v>
      </c>
      <c r="AU24" s="618">
        <f t="shared" si="30"/>
        <v>0</v>
      </c>
      <c r="AV24" s="619">
        <f t="shared" si="31"/>
        <v>0</v>
      </c>
      <c r="AW24" s="620">
        <v>0</v>
      </c>
      <c r="AX24" s="621">
        <v>0</v>
      </c>
      <c r="AY24" s="622">
        <f t="shared" si="32"/>
        <v>0</v>
      </c>
      <c r="AZ24" s="623">
        <f t="shared" si="33"/>
        <v>0</v>
      </c>
      <c r="BA24" s="624">
        <f t="shared" si="34"/>
        <v>0</v>
      </c>
      <c r="BB24" s="484" t="str">
        <f t="shared" si="122"/>
        <v/>
      </c>
      <c r="BC24" s="484" t="str">
        <f t="shared" si="35"/>
        <v/>
      </c>
      <c r="BD24" s="625" t="str">
        <f t="shared" si="7"/>
        <v/>
      </c>
      <c r="BE24" s="613"/>
      <c r="BF24" s="626">
        <v>0</v>
      </c>
      <c r="BG24" s="627">
        <v>0</v>
      </c>
      <c r="BH24" s="628">
        <v>0</v>
      </c>
      <c r="BI24" s="489">
        <f t="shared" si="36"/>
        <v>0</v>
      </c>
      <c r="BJ24" s="629">
        <v>0</v>
      </c>
      <c r="BK24" s="630">
        <v>0</v>
      </c>
      <c r="BL24" s="631">
        <f t="shared" si="37"/>
        <v>0</v>
      </c>
      <c r="BM24" s="632">
        <f t="shared" si="38"/>
        <v>0</v>
      </c>
      <c r="BN24" s="633">
        <v>0</v>
      </c>
      <c r="BO24" s="634">
        <v>0</v>
      </c>
      <c r="BP24" s="635">
        <f t="shared" si="39"/>
        <v>0</v>
      </c>
      <c r="BQ24" s="636">
        <f t="shared" si="40"/>
        <v>0</v>
      </c>
      <c r="BR24" s="496">
        <f t="shared" si="41"/>
        <v>0</v>
      </c>
      <c r="BS24" s="496" t="str">
        <f t="shared" si="123"/>
        <v/>
      </c>
      <c r="BT24" s="496" t="str">
        <f t="shared" si="42"/>
        <v/>
      </c>
      <c r="BU24" s="637" t="str">
        <f t="shared" si="8"/>
        <v/>
      </c>
      <c r="BV24" s="613"/>
      <c r="BW24" s="638">
        <v>0</v>
      </c>
      <c r="BX24" s="639">
        <v>0</v>
      </c>
      <c r="BY24" s="640">
        <v>0</v>
      </c>
      <c r="BZ24" s="501">
        <f t="shared" si="43"/>
        <v>0</v>
      </c>
      <c r="CA24" s="641">
        <v>0</v>
      </c>
      <c r="CB24" s="642">
        <v>0</v>
      </c>
      <c r="CC24" s="643">
        <f t="shared" si="44"/>
        <v>0</v>
      </c>
      <c r="CD24" s="644">
        <f t="shared" si="45"/>
        <v>0</v>
      </c>
      <c r="CE24" s="645">
        <v>0</v>
      </c>
      <c r="CF24" s="646">
        <v>0</v>
      </c>
      <c r="CG24" s="647">
        <f t="shared" si="46"/>
        <v>0</v>
      </c>
      <c r="CH24" s="648">
        <f t="shared" si="47"/>
        <v>0</v>
      </c>
      <c r="CI24" s="649">
        <f t="shared" si="48"/>
        <v>0</v>
      </c>
      <c r="CJ24" s="508" t="str">
        <f t="shared" si="49"/>
        <v/>
      </c>
      <c r="CK24" s="508" t="str">
        <f t="shared" si="50"/>
        <v/>
      </c>
      <c r="CL24" s="650" t="str">
        <f t="shared" si="9"/>
        <v/>
      </c>
      <c r="CM24" s="613"/>
      <c r="CN24" s="651">
        <v>0</v>
      </c>
      <c r="CO24" s="652">
        <v>0</v>
      </c>
      <c r="CP24" s="653">
        <v>0</v>
      </c>
      <c r="CQ24" s="513">
        <f t="shared" si="51"/>
        <v>0</v>
      </c>
      <c r="CR24" s="654">
        <v>0</v>
      </c>
      <c r="CS24" s="655">
        <v>0</v>
      </c>
      <c r="CT24" s="656">
        <f t="shared" si="52"/>
        <v>0</v>
      </c>
      <c r="CU24" s="657">
        <f t="shared" si="53"/>
        <v>0</v>
      </c>
      <c r="CV24" s="658">
        <v>0</v>
      </c>
      <c r="CW24" s="659">
        <v>0</v>
      </c>
      <c r="CX24" s="660">
        <f t="shared" si="54"/>
        <v>0</v>
      </c>
      <c r="CY24" s="661">
        <f t="shared" si="55"/>
        <v>0</v>
      </c>
      <c r="CZ24" s="520">
        <f t="shared" si="56"/>
        <v>0</v>
      </c>
      <c r="DA24" s="520" t="str">
        <f t="shared" si="57"/>
        <v/>
      </c>
      <c r="DB24" s="520" t="str">
        <f t="shared" si="58"/>
        <v/>
      </c>
      <c r="DC24" s="662" t="str">
        <f t="shared" si="59"/>
        <v/>
      </c>
      <c r="DD24" s="613"/>
      <c r="DE24" s="663">
        <v>0</v>
      </c>
      <c r="DF24" s="664">
        <v>0</v>
      </c>
      <c r="DG24" s="665">
        <v>0</v>
      </c>
      <c r="DH24" s="525">
        <f t="shared" si="60"/>
        <v>0</v>
      </c>
      <c r="DI24" s="666">
        <v>0</v>
      </c>
      <c r="DJ24" s="667">
        <v>0</v>
      </c>
      <c r="DK24" s="668">
        <f t="shared" si="61"/>
        <v>0</v>
      </c>
      <c r="DL24" s="669">
        <f t="shared" si="62"/>
        <v>0</v>
      </c>
      <c r="DM24" s="670">
        <v>0</v>
      </c>
      <c r="DN24" s="671">
        <v>0</v>
      </c>
      <c r="DO24" s="672">
        <f t="shared" si="63"/>
        <v>0</v>
      </c>
      <c r="DP24" s="673">
        <f t="shared" si="64"/>
        <v>0</v>
      </c>
      <c r="DQ24" s="532">
        <f t="shared" si="65"/>
        <v>0</v>
      </c>
      <c r="DR24" s="532" t="str">
        <f t="shared" si="66"/>
        <v/>
      </c>
      <c r="DS24" s="532" t="str">
        <f t="shared" si="67"/>
        <v/>
      </c>
      <c r="DT24" s="674" t="str">
        <f t="shared" si="68"/>
        <v/>
      </c>
      <c r="DU24" s="675">
        <v>0</v>
      </c>
      <c r="DV24" s="676">
        <v>0</v>
      </c>
      <c r="DW24" s="677">
        <v>0</v>
      </c>
      <c r="DX24" s="537">
        <f t="shared" si="69"/>
        <v>0</v>
      </c>
      <c r="DY24" s="678">
        <v>0</v>
      </c>
      <c r="DZ24" s="679">
        <v>0</v>
      </c>
      <c r="EA24" s="680">
        <f t="shared" si="70"/>
        <v>0</v>
      </c>
      <c r="EB24" s="681">
        <f t="shared" si="71"/>
        <v>0</v>
      </c>
      <c r="EC24" s="682">
        <v>0</v>
      </c>
      <c r="ED24" s="683">
        <v>0</v>
      </c>
      <c r="EE24" s="684">
        <f t="shared" si="72"/>
        <v>0</v>
      </c>
      <c r="EF24" s="685">
        <f t="shared" si="73"/>
        <v>0</v>
      </c>
      <c r="EG24" s="686">
        <f t="shared" si="74"/>
        <v>0</v>
      </c>
      <c r="EH24" s="687" t="str">
        <f t="shared" si="75"/>
        <v/>
      </c>
      <c r="EI24" s="688">
        <v>0</v>
      </c>
      <c r="EJ24" s="689">
        <v>0</v>
      </c>
      <c r="EK24" s="690">
        <v>0</v>
      </c>
      <c r="EL24" s="549">
        <f t="shared" si="76"/>
        <v>0</v>
      </c>
      <c r="EM24" s="691">
        <v>0</v>
      </c>
      <c r="EN24" s="692">
        <f t="shared" si="77"/>
        <v>0</v>
      </c>
      <c r="EO24" s="693">
        <v>0</v>
      </c>
      <c r="EP24" s="694">
        <v>0</v>
      </c>
      <c r="EQ24" s="695">
        <f t="shared" si="128"/>
        <v>0</v>
      </c>
      <c r="ER24" s="696">
        <f t="shared" si="78"/>
        <v>0</v>
      </c>
      <c r="ES24" s="697">
        <f t="shared" si="79"/>
        <v>0</v>
      </c>
      <c r="ET24" s="698" t="str">
        <f t="shared" si="80"/>
        <v/>
      </c>
      <c r="EU24" s="699">
        <v>0</v>
      </c>
      <c r="EV24" s="700">
        <v>0</v>
      </c>
      <c r="EW24" s="701">
        <f t="shared" si="132"/>
        <v>0</v>
      </c>
      <c r="EX24" s="561">
        <f t="shared" si="81"/>
        <v>0</v>
      </c>
      <c r="EY24" s="702">
        <v>0</v>
      </c>
      <c r="EZ24" s="703">
        <f t="shared" si="82"/>
        <v>0</v>
      </c>
      <c r="FA24" s="704">
        <v>0</v>
      </c>
      <c r="FB24" s="705">
        <v>0</v>
      </c>
      <c r="FC24" s="706">
        <f t="shared" si="129"/>
        <v>0</v>
      </c>
      <c r="FD24" s="707">
        <f t="shared" si="83"/>
        <v>0</v>
      </c>
      <c r="FE24" s="708">
        <f t="shared" si="84"/>
        <v>0</v>
      </c>
      <c r="FF24" s="709" t="str">
        <f t="shared" si="85"/>
        <v/>
      </c>
      <c r="FG24" s="731">
        <v>0</v>
      </c>
      <c r="FH24" s="732">
        <v>0</v>
      </c>
      <c r="FI24" s="732">
        <v>0</v>
      </c>
      <c r="FJ24" s="713">
        <f t="shared" si="125"/>
        <v>0</v>
      </c>
      <c r="FK24" s="714">
        <f t="shared" si="86"/>
        <v>0</v>
      </c>
      <c r="FL24" s="715" t="str">
        <f t="shared" si="87"/>
        <v/>
      </c>
      <c r="FM24" s="733"/>
      <c r="FN24" s="734"/>
      <c r="FO24" s="735" t="str">
        <f t="shared" si="124"/>
        <v/>
      </c>
      <c r="FP24" s="718">
        <f t="shared" si="88"/>
        <v>0</v>
      </c>
      <c r="FQ24" s="719">
        <f t="shared" si="89"/>
        <v>0</v>
      </c>
      <c r="FR24" s="720">
        <f t="shared" si="90"/>
        <v>0</v>
      </c>
      <c r="FS24" s="721" t="str">
        <f t="shared" si="91"/>
        <v/>
      </c>
      <c r="FT24" s="722" t="str">
        <f t="shared" si="92"/>
        <v/>
      </c>
      <c r="FU24" s="723" t="str">
        <f t="shared" si="93"/>
        <v/>
      </c>
      <c r="FV24" s="724" t="str">
        <f t="shared" si="94"/>
        <v/>
      </c>
      <c r="FW24" s="725">
        <f t="shared" si="95"/>
        <v>0</v>
      </c>
      <c r="FX24" s="726" t="str">
        <f t="shared" si="10"/>
        <v/>
      </c>
      <c r="FY24" s="727" t="str">
        <f t="shared" si="11"/>
        <v/>
      </c>
      <c r="FZ24" s="727" t="str">
        <f t="shared" si="12"/>
        <v/>
      </c>
      <c r="GA24" s="727" t="str">
        <f t="shared" si="13"/>
        <v/>
      </c>
      <c r="GB24" s="727" t="str">
        <f t="shared" si="14"/>
        <v/>
      </c>
      <c r="GC24" s="727" t="str">
        <f t="shared" si="96"/>
        <v/>
      </c>
      <c r="GD24" s="728" t="str">
        <f t="shared" si="97"/>
        <v/>
      </c>
      <c r="GE24" s="729">
        <f t="shared" si="98"/>
        <v>0</v>
      </c>
      <c r="GF24" s="727">
        <f t="shared" si="99"/>
        <v>0</v>
      </c>
      <c r="GG24" s="727">
        <f t="shared" si="100"/>
        <v>0</v>
      </c>
      <c r="GH24" s="727">
        <f t="shared" si="101"/>
        <v>0</v>
      </c>
      <c r="GI24" s="728"/>
      <c r="GJ24" s="1302"/>
      <c r="GK24" s="1302"/>
      <c r="GL24" s="18">
        <f t="shared" si="15"/>
        <v>0</v>
      </c>
      <c r="GM24" s="18" t="s">
        <v>158</v>
      </c>
      <c r="GN24" s="18">
        <f t="shared" si="16"/>
        <v>200</v>
      </c>
      <c r="GO24" s="18" t="str">
        <f t="shared" si="102"/>
        <v>0/200</v>
      </c>
      <c r="GP24" s="18">
        <f t="shared" si="103"/>
        <v>0</v>
      </c>
      <c r="GQ24" s="18" t="s">
        <v>158</v>
      </c>
      <c r="GR24" s="18">
        <f t="shared" si="104"/>
        <v>200</v>
      </c>
      <c r="GS24" s="18" t="str">
        <f t="shared" si="105"/>
        <v>0/200</v>
      </c>
      <c r="GT24" s="18">
        <f t="shared" si="106"/>
        <v>0</v>
      </c>
      <c r="GU24" s="18" t="s">
        <v>158</v>
      </c>
      <c r="GV24" s="18">
        <f t="shared" si="107"/>
        <v>200</v>
      </c>
      <c r="GW24" s="18" t="str">
        <f t="shared" si="108"/>
        <v>0/200</v>
      </c>
      <c r="GX24" s="18">
        <f t="shared" si="109"/>
        <v>0</v>
      </c>
      <c r="GY24" s="18" t="s">
        <v>158</v>
      </c>
      <c r="GZ24" s="18">
        <f t="shared" si="110"/>
        <v>100</v>
      </c>
      <c r="HA24" s="18" t="str">
        <f t="shared" si="111"/>
        <v>0/100</v>
      </c>
      <c r="HJ24" s="18">
        <f t="shared" si="133"/>
        <v>0</v>
      </c>
      <c r="HK24" s="18">
        <f t="shared" si="134"/>
        <v>0</v>
      </c>
      <c r="HL24" s="190">
        <f t="shared" si="114"/>
        <v>0</v>
      </c>
      <c r="HM24" s="190">
        <f t="shared" si="115"/>
        <v>0</v>
      </c>
      <c r="HN24" s="190">
        <f t="shared" si="116"/>
        <v>0</v>
      </c>
      <c r="HO24" s="190">
        <f t="shared" si="117"/>
        <v>0</v>
      </c>
      <c r="HP24" s="190">
        <f t="shared" si="118"/>
        <v>0</v>
      </c>
      <c r="HQ24" s="18">
        <f t="shared" si="135"/>
        <v>0</v>
      </c>
    </row>
    <row r="25" spans="1:225" ht="38.25" customHeight="1">
      <c r="A25" s="17">
        <f t="shared" si="17"/>
        <v>0</v>
      </c>
      <c r="B25" s="42">
        <v>17</v>
      </c>
      <c r="C25" s="590">
        <v>17</v>
      </c>
      <c r="D25" s="544">
        <f t="shared" si="18"/>
        <v>0</v>
      </c>
      <c r="E25" s="2"/>
      <c r="F25" s="123"/>
      <c r="G25" s="1"/>
      <c r="H25" s="2"/>
      <c r="I25" s="2"/>
      <c r="J25" s="2"/>
      <c r="K25" s="976"/>
      <c r="L25" s="591">
        <v>0</v>
      </c>
      <c r="M25" s="592">
        <v>0</v>
      </c>
      <c r="N25" s="593">
        <v>0</v>
      </c>
      <c r="O25" s="452">
        <f t="shared" si="19"/>
        <v>0</v>
      </c>
      <c r="P25" s="594">
        <v>0</v>
      </c>
      <c r="Q25" s="595">
        <f t="shared" si="20"/>
        <v>0</v>
      </c>
      <c r="R25" s="596">
        <v>0</v>
      </c>
      <c r="S25" s="597">
        <v>0</v>
      </c>
      <c r="T25" s="598">
        <f t="shared" si="126"/>
        <v>0</v>
      </c>
      <c r="U25" s="599">
        <f t="shared" si="21"/>
        <v>0</v>
      </c>
      <c r="V25" s="600">
        <f t="shared" si="22"/>
        <v>0</v>
      </c>
      <c r="W25" s="459" t="str">
        <f t="shared" si="130"/>
        <v/>
      </c>
      <c r="X25" s="459" t="str">
        <f t="shared" si="23"/>
        <v/>
      </c>
      <c r="Y25" s="601" t="str">
        <f t="shared" si="131"/>
        <v/>
      </c>
      <c r="Z25" s="602">
        <v>0</v>
      </c>
      <c r="AA25" s="603">
        <v>0</v>
      </c>
      <c r="AB25" s="604">
        <v>0</v>
      </c>
      <c r="AC25" s="464">
        <f t="shared" si="24"/>
        <v>0</v>
      </c>
      <c r="AD25" s="605">
        <v>0</v>
      </c>
      <c r="AE25" s="606">
        <f t="shared" si="25"/>
        <v>0</v>
      </c>
      <c r="AF25" s="607">
        <v>0</v>
      </c>
      <c r="AG25" s="608">
        <v>0</v>
      </c>
      <c r="AH25" s="609">
        <f t="shared" si="127"/>
        <v>0</v>
      </c>
      <c r="AI25" s="610">
        <f t="shared" si="26"/>
        <v>0</v>
      </c>
      <c r="AJ25" s="611">
        <f t="shared" si="27"/>
        <v>0</v>
      </c>
      <c r="AK25" s="471" t="str">
        <f t="shared" si="120"/>
        <v/>
      </c>
      <c r="AL25" s="471" t="str">
        <f t="shared" si="28"/>
        <v/>
      </c>
      <c r="AM25" s="612" t="str">
        <f t="shared" si="121"/>
        <v/>
      </c>
      <c r="AN25" s="613"/>
      <c r="AO25" s="614">
        <v>0</v>
      </c>
      <c r="AP25" s="615">
        <v>0</v>
      </c>
      <c r="AQ25" s="615">
        <v>0</v>
      </c>
      <c r="AR25" s="477">
        <f t="shared" si="29"/>
        <v>0</v>
      </c>
      <c r="AS25" s="616">
        <v>0</v>
      </c>
      <c r="AT25" s="617">
        <v>0</v>
      </c>
      <c r="AU25" s="618">
        <f t="shared" si="30"/>
        <v>0</v>
      </c>
      <c r="AV25" s="619">
        <f t="shared" si="31"/>
        <v>0</v>
      </c>
      <c r="AW25" s="620">
        <v>0</v>
      </c>
      <c r="AX25" s="621">
        <v>0</v>
      </c>
      <c r="AY25" s="622">
        <f t="shared" si="32"/>
        <v>0</v>
      </c>
      <c r="AZ25" s="623">
        <f t="shared" si="33"/>
        <v>0</v>
      </c>
      <c r="BA25" s="624">
        <f t="shared" si="34"/>
        <v>0</v>
      </c>
      <c r="BB25" s="484" t="str">
        <f t="shared" si="122"/>
        <v/>
      </c>
      <c r="BC25" s="484" t="str">
        <f t="shared" si="35"/>
        <v/>
      </c>
      <c r="BD25" s="625" t="str">
        <f t="shared" si="7"/>
        <v/>
      </c>
      <c r="BE25" s="613"/>
      <c r="BF25" s="626">
        <v>0</v>
      </c>
      <c r="BG25" s="627">
        <v>0</v>
      </c>
      <c r="BH25" s="628">
        <v>0</v>
      </c>
      <c r="BI25" s="489">
        <f t="shared" si="36"/>
        <v>0</v>
      </c>
      <c r="BJ25" s="629">
        <v>0</v>
      </c>
      <c r="BK25" s="630">
        <v>0</v>
      </c>
      <c r="BL25" s="631">
        <f t="shared" si="37"/>
        <v>0</v>
      </c>
      <c r="BM25" s="632">
        <f t="shared" si="38"/>
        <v>0</v>
      </c>
      <c r="BN25" s="633">
        <v>0</v>
      </c>
      <c r="BO25" s="634">
        <v>0</v>
      </c>
      <c r="BP25" s="635">
        <f t="shared" si="39"/>
        <v>0</v>
      </c>
      <c r="BQ25" s="636">
        <f t="shared" si="40"/>
        <v>0</v>
      </c>
      <c r="BR25" s="496">
        <f t="shared" si="41"/>
        <v>0</v>
      </c>
      <c r="BS25" s="496" t="str">
        <f t="shared" si="123"/>
        <v/>
      </c>
      <c r="BT25" s="496" t="str">
        <f t="shared" si="42"/>
        <v/>
      </c>
      <c r="BU25" s="637" t="str">
        <f t="shared" si="8"/>
        <v/>
      </c>
      <c r="BV25" s="613"/>
      <c r="BW25" s="638">
        <v>0</v>
      </c>
      <c r="BX25" s="639">
        <v>0</v>
      </c>
      <c r="BY25" s="640">
        <v>0</v>
      </c>
      <c r="BZ25" s="501">
        <f t="shared" si="43"/>
        <v>0</v>
      </c>
      <c r="CA25" s="641">
        <v>0</v>
      </c>
      <c r="CB25" s="642">
        <v>0</v>
      </c>
      <c r="CC25" s="643">
        <f t="shared" si="44"/>
        <v>0</v>
      </c>
      <c r="CD25" s="644">
        <f t="shared" si="45"/>
        <v>0</v>
      </c>
      <c r="CE25" s="645">
        <v>0</v>
      </c>
      <c r="CF25" s="646">
        <v>0</v>
      </c>
      <c r="CG25" s="647">
        <f t="shared" si="46"/>
        <v>0</v>
      </c>
      <c r="CH25" s="648">
        <f t="shared" si="47"/>
        <v>0</v>
      </c>
      <c r="CI25" s="649">
        <f t="shared" si="48"/>
        <v>0</v>
      </c>
      <c r="CJ25" s="508" t="str">
        <f t="shared" si="49"/>
        <v/>
      </c>
      <c r="CK25" s="508" t="str">
        <f t="shared" si="50"/>
        <v/>
      </c>
      <c r="CL25" s="650" t="str">
        <f t="shared" si="9"/>
        <v/>
      </c>
      <c r="CM25" s="613"/>
      <c r="CN25" s="651">
        <v>0</v>
      </c>
      <c r="CO25" s="652">
        <v>0</v>
      </c>
      <c r="CP25" s="653">
        <v>0</v>
      </c>
      <c r="CQ25" s="513">
        <f t="shared" si="51"/>
        <v>0</v>
      </c>
      <c r="CR25" s="654">
        <v>0</v>
      </c>
      <c r="CS25" s="655">
        <v>0</v>
      </c>
      <c r="CT25" s="656">
        <f t="shared" si="52"/>
        <v>0</v>
      </c>
      <c r="CU25" s="657">
        <f t="shared" si="53"/>
        <v>0</v>
      </c>
      <c r="CV25" s="658">
        <v>0</v>
      </c>
      <c r="CW25" s="659">
        <v>0</v>
      </c>
      <c r="CX25" s="660">
        <f t="shared" si="54"/>
        <v>0</v>
      </c>
      <c r="CY25" s="661">
        <f t="shared" si="55"/>
        <v>0</v>
      </c>
      <c r="CZ25" s="520">
        <f t="shared" si="56"/>
        <v>0</v>
      </c>
      <c r="DA25" s="520" t="str">
        <f t="shared" si="57"/>
        <v/>
      </c>
      <c r="DB25" s="520" t="str">
        <f t="shared" si="58"/>
        <v/>
      </c>
      <c r="DC25" s="662" t="str">
        <f t="shared" si="59"/>
        <v/>
      </c>
      <c r="DD25" s="613"/>
      <c r="DE25" s="663">
        <v>0</v>
      </c>
      <c r="DF25" s="664">
        <v>0</v>
      </c>
      <c r="DG25" s="665">
        <v>0</v>
      </c>
      <c r="DH25" s="525">
        <f t="shared" si="60"/>
        <v>0</v>
      </c>
      <c r="DI25" s="666">
        <v>0</v>
      </c>
      <c r="DJ25" s="667">
        <v>0</v>
      </c>
      <c r="DK25" s="668">
        <f t="shared" si="61"/>
        <v>0</v>
      </c>
      <c r="DL25" s="669">
        <f t="shared" si="62"/>
        <v>0</v>
      </c>
      <c r="DM25" s="670">
        <v>0</v>
      </c>
      <c r="DN25" s="671">
        <v>0</v>
      </c>
      <c r="DO25" s="672">
        <f t="shared" si="63"/>
        <v>0</v>
      </c>
      <c r="DP25" s="673">
        <f t="shared" si="64"/>
        <v>0</v>
      </c>
      <c r="DQ25" s="532">
        <f t="shared" si="65"/>
        <v>0</v>
      </c>
      <c r="DR25" s="532" t="str">
        <f t="shared" si="66"/>
        <v/>
      </c>
      <c r="DS25" s="532" t="str">
        <f t="shared" si="67"/>
        <v/>
      </c>
      <c r="DT25" s="674" t="str">
        <f t="shared" si="68"/>
        <v/>
      </c>
      <c r="DU25" s="675">
        <v>0</v>
      </c>
      <c r="DV25" s="676">
        <v>0</v>
      </c>
      <c r="DW25" s="677">
        <v>0</v>
      </c>
      <c r="DX25" s="537">
        <f t="shared" si="69"/>
        <v>0</v>
      </c>
      <c r="DY25" s="678">
        <v>0</v>
      </c>
      <c r="DZ25" s="679">
        <v>0</v>
      </c>
      <c r="EA25" s="680">
        <f t="shared" si="70"/>
        <v>0</v>
      </c>
      <c r="EB25" s="681">
        <f t="shared" si="71"/>
        <v>0</v>
      </c>
      <c r="EC25" s="682">
        <v>0</v>
      </c>
      <c r="ED25" s="683">
        <v>0</v>
      </c>
      <c r="EE25" s="684">
        <f t="shared" si="72"/>
        <v>0</v>
      </c>
      <c r="EF25" s="685">
        <f t="shared" si="73"/>
        <v>0</v>
      </c>
      <c r="EG25" s="686">
        <f t="shared" si="74"/>
        <v>0</v>
      </c>
      <c r="EH25" s="687" t="str">
        <f t="shared" si="75"/>
        <v/>
      </c>
      <c r="EI25" s="688">
        <v>0</v>
      </c>
      <c r="EJ25" s="689">
        <v>0</v>
      </c>
      <c r="EK25" s="690">
        <v>0</v>
      </c>
      <c r="EL25" s="549">
        <f t="shared" si="76"/>
        <v>0</v>
      </c>
      <c r="EM25" s="691">
        <v>0</v>
      </c>
      <c r="EN25" s="692">
        <f t="shared" si="77"/>
        <v>0</v>
      </c>
      <c r="EO25" s="693">
        <v>0</v>
      </c>
      <c r="EP25" s="694">
        <v>0</v>
      </c>
      <c r="EQ25" s="695">
        <f t="shared" si="128"/>
        <v>0</v>
      </c>
      <c r="ER25" s="696">
        <f t="shared" si="78"/>
        <v>0</v>
      </c>
      <c r="ES25" s="697">
        <f t="shared" si="79"/>
        <v>0</v>
      </c>
      <c r="ET25" s="698" t="str">
        <f t="shared" si="80"/>
        <v/>
      </c>
      <c r="EU25" s="699">
        <v>0</v>
      </c>
      <c r="EV25" s="700">
        <v>0</v>
      </c>
      <c r="EW25" s="701">
        <f t="shared" si="132"/>
        <v>0</v>
      </c>
      <c r="EX25" s="561">
        <f t="shared" si="81"/>
        <v>0</v>
      </c>
      <c r="EY25" s="702">
        <v>0</v>
      </c>
      <c r="EZ25" s="703">
        <f t="shared" si="82"/>
        <v>0</v>
      </c>
      <c r="FA25" s="704">
        <v>0</v>
      </c>
      <c r="FB25" s="705">
        <v>0</v>
      </c>
      <c r="FC25" s="706">
        <f t="shared" si="129"/>
        <v>0</v>
      </c>
      <c r="FD25" s="707">
        <f t="shared" si="83"/>
        <v>0</v>
      </c>
      <c r="FE25" s="708">
        <f t="shared" si="84"/>
        <v>0</v>
      </c>
      <c r="FF25" s="709" t="str">
        <f t="shared" si="85"/>
        <v/>
      </c>
      <c r="FG25" s="731">
        <v>0</v>
      </c>
      <c r="FH25" s="732">
        <v>0</v>
      </c>
      <c r="FI25" s="732">
        <v>0</v>
      </c>
      <c r="FJ25" s="713">
        <f t="shared" si="125"/>
        <v>0</v>
      </c>
      <c r="FK25" s="714">
        <f t="shared" si="86"/>
        <v>0</v>
      </c>
      <c r="FL25" s="715" t="str">
        <f t="shared" si="87"/>
        <v/>
      </c>
      <c r="FM25" s="733"/>
      <c r="FN25" s="734"/>
      <c r="FO25" s="735" t="str">
        <f t="shared" si="124"/>
        <v/>
      </c>
      <c r="FP25" s="718">
        <f t="shared" si="88"/>
        <v>0</v>
      </c>
      <c r="FQ25" s="719">
        <f t="shared" si="89"/>
        <v>0</v>
      </c>
      <c r="FR25" s="720">
        <f t="shared" si="90"/>
        <v>0</v>
      </c>
      <c r="FS25" s="721" t="str">
        <f t="shared" si="91"/>
        <v/>
      </c>
      <c r="FT25" s="722" t="str">
        <f t="shared" si="92"/>
        <v/>
      </c>
      <c r="FU25" s="723" t="str">
        <f t="shared" si="93"/>
        <v/>
      </c>
      <c r="FV25" s="724" t="str">
        <f t="shared" si="94"/>
        <v/>
      </c>
      <c r="FW25" s="725">
        <f t="shared" si="95"/>
        <v>0</v>
      </c>
      <c r="FX25" s="726" t="str">
        <f t="shared" si="10"/>
        <v/>
      </c>
      <c r="FY25" s="727" t="str">
        <f t="shared" si="11"/>
        <v/>
      </c>
      <c r="FZ25" s="727" t="str">
        <f t="shared" si="12"/>
        <v/>
      </c>
      <c r="GA25" s="727" t="str">
        <f t="shared" si="13"/>
        <v/>
      </c>
      <c r="GB25" s="727" t="str">
        <f t="shared" si="14"/>
        <v/>
      </c>
      <c r="GC25" s="727" t="str">
        <f t="shared" si="96"/>
        <v/>
      </c>
      <c r="GD25" s="728" t="str">
        <f t="shared" si="97"/>
        <v/>
      </c>
      <c r="GE25" s="729">
        <f t="shared" si="98"/>
        <v>0</v>
      </c>
      <c r="GF25" s="727">
        <f t="shared" si="99"/>
        <v>0</v>
      </c>
      <c r="GG25" s="727">
        <f t="shared" si="100"/>
        <v>0</v>
      </c>
      <c r="GH25" s="727">
        <f t="shared" si="101"/>
        <v>0</v>
      </c>
      <c r="GI25" s="728"/>
      <c r="GJ25" s="1302"/>
      <c r="GK25" s="1302"/>
      <c r="GL25" s="18">
        <f t="shared" si="15"/>
        <v>0</v>
      </c>
      <c r="GM25" s="18" t="s">
        <v>158</v>
      </c>
      <c r="GN25" s="18">
        <f t="shared" si="16"/>
        <v>200</v>
      </c>
      <c r="GO25" s="18" t="str">
        <f t="shared" si="102"/>
        <v>0/200</v>
      </c>
      <c r="GP25" s="18">
        <f t="shared" si="103"/>
        <v>0</v>
      </c>
      <c r="GQ25" s="18" t="s">
        <v>158</v>
      </c>
      <c r="GR25" s="18">
        <f t="shared" si="104"/>
        <v>200</v>
      </c>
      <c r="GS25" s="18" t="str">
        <f t="shared" si="105"/>
        <v>0/200</v>
      </c>
      <c r="GT25" s="18">
        <f t="shared" si="106"/>
        <v>0</v>
      </c>
      <c r="GU25" s="18" t="s">
        <v>158</v>
      </c>
      <c r="GV25" s="18">
        <f t="shared" si="107"/>
        <v>200</v>
      </c>
      <c r="GW25" s="18" t="str">
        <f t="shared" si="108"/>
        <v>0/200</v>
      </c>
      <c r="GX25" s="18">
        <f t="shared" si="109"/>
        <v>0</v>
      </c>
      <c r="GY25" s="18" t="s">
        <v>158</v>
      </c>
      <c r="GZ25" s="18">
        <f t="shared" si="110"/>
        <v>100</v>
      </c>
      <c r="HA25" s="18" t="str">
        <f t="shared" si="111"/>
        <v>0/100</v>
      </c>
      <c r="HJ25" s="18">
        <f t="shared" si="133"/>
        <v>0</v>
      </c>
      <c r="HK25" s="18">
        <f t="shared" si="134"/>
        <v>0</v>
      </c>
      <c r="HL25" s="190">
        <f t="shared" si="114"/>
        <v>0</v>
      </c>
      <c r="HM25" s="190">
        <f t="shared" si="115"/>
        <v>0</v>
      </c>
      <c r="HN25" s="190">
        <f t="shared" si="116"/>
        <v>0</v>
      </c>
      <c r="HO25" s="190">
        <f t="shared" si="117"/>
        <v>0</v>
      </c>
      <c r="HP25" s="190">
        <f t="shared" si="118"/>
        <v>0</v>
      </c>
      <c r="HQ25" s="18">
        <f t="shared" si="135"/>
        <v>0</v>
      </c>
    </row>
    <row r="26" spans="1:225" ht="38.25" customHeight="1">
      <c r="A26" s="17">
        <f t="shared" si="17"/>
        <v>0</v>
      </c>
      <c r="B26" s="42">
        <v>18</v>
      </c>
      <c r="C26" s="730">
        <v>18</v>
      </c>
      <c r="D26" s="544">
        <f t="shared" si="18"/>
        <v>0</v>
      </c>
      <c r="E26" s="2"/>
      <c r="F26" s="123"/>
      <c r="G26" s="2"/>
      <c r="H26" s="2"/>
      <c r="I26" s="2"/>
      <c r="J26" s="2"/>
      <c r="K26" s="976"/>
      <c r="L26" s="591">
        <v>0</v>
      </c>
      <c r="M26" s="592">
        <v>0</v>
      </c>
      <c r="N26" s="593">
        <v>0</v>
      </c>
      <c r="O26" s="452">
        <f t="shared" si="19"/>
        <v>0</v>
      </c>
      <c r="P26" s="594">
        <v>0</v>
      </c>
      <c r="Q26" s="595">
        <f t="shared" si="20"/>
        <v>0</v>
      </c>
      <c r="R26" s="596">
        <v>0</v>
      </c>
      <c r="S26" s="597">
        <v>0</v>
      </c>
      <c r="T26" s="598">
        <f t="shared" si="126"/>
        <v>0</v>
      </c>
      <c r="U26" s="599">
        <f t="shared" si="21"/>
        <v>0</v>
      </c>
      <c r="V26" s="600">
        <f t="shared" si="22"/>
        <v>0</v>
      </c>
      <c r="W26" s="459" t="str">
        <f t="shared" si="130"/>
        <v/>
      </c>
      <c r="X26" s="459" t="str">
        <f t="shared" si="23"/>
        <v/>
      </c>
      <c r="Y26" s="601" t="str">
        <f t="shared" si="131"/>
        <v/>
      </c>
      <c r="Z26" s="602">
        <v>0</v>
      </c>
      <c r="AA26" s="603">
        <v>0</v>
      </c>
      <c r="AB26" s="604">
        <v>0</v>
      </c>
      <c r="AC26" s="464">
        <f t="shared" si="24"/>
        <v>0</v>
      </c>
      <c r="AD26" s="605">
        <v>0</v>
      </c>
      <c r="AE26" s="606">
        <f t="shared" si="25"/>
        <v>0</v>
      </c>
      <c r="AF26" s="607">
        <v>0</v>
      </c>
      <c r="AG26" s="608">
        <v>0</v>
      </c>
      <c r="AH26" s="609">
        <f t="shared" si="127"/>
        <v>0</v>
      </c>
      <c r="AI26" s="610">
        <f t="shared" si="26"/>
        <v>0</v>
      </c>
      <c r="AJ26" s="611">
        <f t="shared" si="27"/>
        <v>0</v>
      </c>
      <c r="AK26" s="471" t="str">
        <f t="shared" si="120"/>
        <v/>
      </c>
      <c r="AL26" s="471" t="str">
        <f t="shared" si="28"/>
        <v/>
      </c>
      <c r="AM26" s="612" t="str">
        <f t="shared" si="121"/>
        <v/>
      </c>
      <c r="AN26" s="613"/>
      <c r="AO26" s="614">
        <v>0</v>
      </c>
      <c r="AP26" s="615">
        <v>0</v>
      </c>
      <c r="AQ26" s="615">
        <v>0</v>
      </c>
      <c r="AR26" s="477">
        <f t="shared" si="29"/>
        <v>0</v>
      </c>
      <c r="AS26" s="616">
        <v>0</v>
      </c>
      <c r="AT26" s="617">
        <v>0</v>
      </c>
      <c r="AU26" s="618">
        <f t="shared" si="30"/>
        <v>0</v>
      </c>
      <c r="AV26" s="619">
        <f t="shared" si="31"/>
        <v>0</v>
      </c>
      <c r="AW26" s="620">
        <v>0</v>
      </c>
      <c r="AX26" s="621">
        <v>0</v>
      </c>
      <c r="AY26" s="622">
        <f t="shared" si="32"/>
        <v>0</v>
      </c>
      <c r="AZ26" s="623">
        <f t="shared" si="33"/>
        <v>0</v>
      </c>
      <c r="BA26" s="624">
        <f t="shared" si="34"/>
        <v>0</v>
      </c>
      <c r="BB26" s="484" t="str">
        <f t="shared" si="122"/>
        <v/>
      </c>
      <c r="BC26" s="484" t="str">
        <f t="shared" si="35"/>
        <v/>
      </c>
      <c r="BD26" s="625" t="str">
        <f t="shared" si="7"/>
        <v/>
      </c>
      <c r="BE26" s="613"/>
      <c r="BF26" s="626">
        <v>0</v>
      </c>
      <c r="BG26" s="627">
        <v>0</v>
      </c>
      <c r="BH26" s="628">
        <v>0</v>
      </c>
      <c r="BI26" s="489">
        <f t="shared" si="36"/>
        <v>0</v>
      </c>
      <c r="BJ26" s="629">
        <v>0</v>
      </c>
      <c r="BK26" s="630">
        <v>0</v>
      </c>
      <c r="BL26" s="631">
        <f t="shared" si="37"/>
        <v>0</v>
      </c>
      <c r="BM26" s="632">
        <f t="shared" si="38"/>
        <v>0</v>
      </c>
      <c r="BN26" s="633">
        <v>0</v>
      </c>
      <c r="BO26" s="634">
        <v>0</v>
      </c>
      <c r="BP26" s="635">
        <f t="shared" si="39"/>
        <v>0</v>
      </c>
      <c r="BQ26" s="636">
        <f t="shared" si="40"/>
        <v>0</v>
      </c>
      <c r="BR26" s="496">
        <f t="shared" si="41"/>
        <v>0</v>
      </c>
      <c r="BS26" s="496" t="str">
        <f t="shared" si="123"/>
        <v/>
      </c>
      <c r="BT26" s="496" t="str">
        <f t="shared" si="42"/>
        <v/>
      </c>
      <c r="BU26" s="637" t="str">
        <f t="shared" si="8"/>
        <v/>
      </c>
      <c r="BV26" s="613"/>
      <c r="BW26" s="638">
        <v>0</v>
      </c>
      <c r="BX26" s="639">
        <v>0</v>
      </c>
      <c r="BY26" s="640">
        <v>0</v>
      </c>
      <c r="BZ26" s="501">
        <f t="shared" si="43"/>
        <v>0</v>
      </c>
      <c r="CA26" s="641">
        <v>0</v>
      </c>
      <c r="CB26" s="642">
        <v>0</v>
      </c>
      <c r="CC26" s="643">
        <f t="shared" si="44"/>
        <v>0</v>
      </c>
      <c r="CD26" s="644">
        <f t="shared" si="45"/>
        <v>0</v>
      </c>
      <c r="CE26" s="645">
        <v>0</v>
      </c>
      <c r="CF26" s="646">
        <v>0</v>
      </c>
      <c r="CG26" s="647">
        <f t="shared" si="46"/>
        <v>0</v>
      </c>
      <c r="CH26" s="648">
        <f t="shared" si="47"/>
        <v>0</v>
      </c>
      <c r="CI26" s="649">
        <f t="shared" si="48"/>
        <v>0</v>
      </c>
      <c r="CJ26" s="508" t="str">
        <f t="shared" si="49"/>
        <v/>
      </c>
      <c r="CK26" s="508" t="str">
        <f t="shared" si="50"/>
        <v/>
      </c>
      <c r="CL26" s="650" t="str">
        <f t="shared" si="9"/>
        <v/>
      </c>
      <c r="CM26" s="613"/>
      <c r="CN26" s="651">
        <v>0</v>
      </c>
      <c r="CO26" s="652">
        <v>0</v>
      </c>
      <c r="CP26" s="653">
        <v>0</v>
      </c>
      <c r="CQ26" s="513">
        <f t="shared" si="51"/>
        <v>0</v>
      </c>
      <c r="CR26" s="654">
        <v>0</v>
      </c>
      <c r="CS26" s="655">
        <v>0</v>
      </c>
      <c r="CT26" s="656">
        <f t="shared" si="52"/>
        <v>0</v>
      </c>
      <c r="CU26" s="657">
        <f t="shared" si="53"/>
        <v>0</v>
      </c>
      <c r="CV26" s="658">
        <v>0</v>
      </c>
      <c r="CW26" s="659">
        <v>0</v>
      </c>
      <c r="CX26" s="660">
        <f t="shared" si="54"/>
        <v>0</v>
      </c>
      <c r="CY26" s="661">
        <f t="shared" si="55"/>
        <v>0</v>
      </c>
      <c r="CZ26" s="520">
        <f t="shared" si="56"/>
        <v>0</v>
      </c>
      <c r="DA26" s="520" t="str">
        <f t="shared" si="57"/>
        <v/>
      </c>
      <c r="DB26" s="520" t="str">
        <f t="shared" si="58"/>
        <v/>
      </c>
      <c r="DC26" s="662" t="str">
        <f t="shared" si="59"/>
        <v/>
      </c>
      <c r="DD26" s="613"/>
      <c r="DE26" s="663">
        <v>0</v>
      </c>
      <c r="DF26" s="664">
        <v>0</v>
      </c>
      <c r="DG26" s="665">
        <v>0</v>
      </c>
      <c r="DH26" s="525">
        <f t="shared" si="60"/>
        <v>0</v>
      </c>
      <c r="DI26" s="666">
        <v>0</v>
      </c>
      <c r="DJ26" s="667">
        <v>0</v>
      </c>
      <c r="DK26" s="668">
        <f t="shared" si="61"/>
        <v>0</v>
      </c>
      <c r="DL26" s="669">
        <f t="shared" si="62"/>
        <v>0</v>
      </c>
      <c r="DM26" s="670">
        <v>0</v>
      </c>
      <c r="DN26" s="671">
        <v>0</v>
      </c>
      <c r="DO26" s="672">
        <f t="shared" si="63"/>
        <v>0</v>
      </c>
      <c r="DP26" s="673">
        <f t="shared" si="64"/>
        <v>0</v>
      </c>
      <c r="DQ26" s="532">
        <f t="shared" si="65"/>
        <v>0</v>
      </c>
      <c r="DR26" s="532" t="str">
        <f t="shared" si="66"/>
        <v/>
      </c>
      <c r="DS26" s="532" t="str">
        <f t="shared" si="67"/>
        <v/>
      </c>
      <c r="DT26" s="674" t="str">
        <f t="shared" si="68"/>
        <v/>
      </c>
      <c r="DU26" s="675">
        <v>0</v>
      </c>
      <c r="DV26" s="676">
        <v>0</v>
      </c>
      <c r="DW26" s="677">
        <v>0</v>
      </c>
      <c r="DX26" s="537">
        <f t="shared" si="69"/>
        <v>0</v>
      </c>
      <c r="DY26" s="678">
        <v>0</v>
      </c>
      <c r="DZ26" s="679">
        <v>0</v>
      </c>
      <c r="EA26" s="680">
        <f t="shared" si="70"/>
        <v>0</v>
      </c>
      <c r="EB26" s="681">
        <f t="shared" si="71"/>
        <v>0</v>
      </c>
      <c r="EC26" s="682">
        <v>0</v>
      </c>
      <c r="ED26" s="683">
        <v>0</v>
      </c>
      <c r="EE26" s="684">
        <f t="shared" si="72"/>
        <v>0</v>
      </c>
      <c r="EF26" s="685">
        <f t="shared" si="73"/>
        <v>0</v>
      </c>
      <c r="EG26" s="686">
        <f t="shared" si="74"/>
        <v>0</v>
      </c>
      <c r="EH26" s="687" t="str">
        <f t="shared" si="75"/>
        <v/>
      </c>
      <c r="EI26" s="688">
        <v>0</v>
      </c>
      <c r="EJ26" s="689">
        <v>0</v>
      </c>
      <c r="EK26" s="690">
        <v>0</v>
      </c>
      <c r="EL26" s="549">
        <f t="shared" si="76"/>
        <v>0</v>
      </c>
      <c r="EM26" s="691">
        <v>0</v>
      </c>
      <c r="EN26" s="692">
        <f t="shared" si="77"/>
        <v>0</v>
      </c>
      <c r="EO26" s="693">
        <v>0</v>
      </c>
      <c r="EP26" s="694">
        <v>0</v>
      </c>
      <c r="EQ26" s="695">
        <f t="shared" si="128"/>
        <v>0</v>
      </c>
      <c r="ER26" s="696">
        <f t="shared" si="78"/>
        <v>0</v>
      </c>
      <c r="ES26" s="697">
        <f t="shared" si="79"/>
        <v>0</v>
      </c>
      <c r="ET26" s="698" t="str">
        <f t="shared" si="80"/>
        <v/>
      </c>
      <c r="EU26" s="699">
        <v>0</v>
      </c>
      <c r="EV26" s="700">
        <v>0</v>
      </c>
      <c r="EW26" s="701">
        <f t="shared" si="132"/>
        <v>0</v>
      </c>
      <c r="EX26" s="561">
        <f t="shared" si="81"/>
        <v>0</v>
      </c>
      <c r="EY26" s="702">
        <v>0</v>
      </c>
      <c r="EZ26" s="703">
        <f t="shared" si="82"/>
        <v>0</v>
      </c>
      <c r="FA26" s="704">
        <v>0</v>
      </c>
      <c r="FB26" s="705">
        <v>0</v>
      </c>
      <c r="FC26" s="706">
        <f t="shared" si="129"/>
        <v>0</v>
      </c>
      <c r="FD26" s="707">
        <f t="shared" si="83"/>
        <v>0</v>
      </c>
      <c r="FE26" s="708">
        <f t="shared" si="84"/>
        <v>0</v>
      </c>
      <c r="FF26" s="709" t="str">
        <f t="shared" si="85"/>
        <v/>
      </c>
      <c r="FG26" s="731">
        <v>0</v>
      </c>
      <c r="FH26" s="732">
        <v>0</v>
      </c>
      <c r="FI26" s="732">
        <v>0</v>
      </c>
      <c r="FJ26" s="713">
        <f t="shared" si="125"/>
        <v>0</v>
      </c>
      <c r="FK26" s="714">
        <f t="shared" si="86"/>
        <v>0</v>
      </c>
      <c r="FL26" s="715" t="str">
        <f t="shared" si="87"/>
        <v/>
      </c>
      <c r="FM26" s="733"/>
      <c r="FN26" s="734"/>
      <c r="FO26" s="735" t="str">
        <f t="shared" si="124"/>
        <v/>
      </c>
      <c r="FP26" s="718">
        <f t="shared" si="88"/>
        <v>0</v>
      </c>
      <c r="FQ26" s="719">
        <f t="shared" si="89"/>
        <v>0</v>
      </c>
      <c r="FR26" s="720">
        <f t="shared" si="90"/>
        <v>0</v>
      </c>
      <c r="FS26" s="721" t="str">
        <f t="shared" si="91"/>
        <v/>
      </c>
      <c r="FT26" s="722" t="str">
        <f t="shared" si="92"/>
        <v/>
      </c>
      <c r="FU26" s="723" t="str">
        <f t="shared" si="93"/>
        <v/>
      </c>
      <c r="FV26" s="724" t="str">
        <f t="shared" si="94"/>
        <v/>
      </c>
      <c r="FW26" s="725">
        <f t="shared" si="95"/>
        <v>0</v>
      </c>
      <c r="FX26" s="726" t="str">
        <f t="shared" si="10"/>
        <v/>
      </c>
      <c r="FY26" s="727" t="str">
        <f t="shared" si="11"/>
        <v/>
      </c>
      <c r="FZ26" s="727" t="str">
        <f t="shared" si="12"/>
        <v/>
      </c>
      <c r="GA26" s="727" t="str">
        <f t="shared" si="13"/>
        <v/>
      </c>
      <c r="GB26" s="727" t="str">
        <f t="shared" si="14"/>
        <v/>
      </c>
      <c r="GC26" s="727" t="str">
        <f t="shared" si="96"/>
        <v/>
      </c>
      <c r="GD26" s="728" t="str">
        <f t="shared" si="97"/>
        <v/>
      </c>
      <c r="GE26" s="729">
        <f t="shared" si="98"/>
        <v>0</v>
      </c>
      <c r="GF26" s="727">
        <f t="shared" si="99"/>
        <v>0</v>
      </c>
      <c r="GG26" s="727">
        <f t="shared" si="100"/>
        <v>0</v>
      </c>
      <c r="GH26" s="727">
        <f t="shared" si="101"/>
        <v>0</v>
      </c>
      <c r="GI26" s="728"/>
      <c r="GJ26" s="1302"/>
      <c r="GK26" s="1302"/>
      <c r="GL26" s="18">
        <f t="shared" si="15"/>
        <v>0</v>
      </c>
      <c r="GM26" s="18" t="s">
        <v>158</v>
      </c>
      <c r="GN26" s="18">
        <f t="shared" si="16"/>
        <v>200</v>
      </c>
      <c r="GO26" s="18" t="str">
        <f t="shared" si="102"/>
        <v>0/200</v>
      </c>
      <c r="GP26" s="18">
        <f t="shared" si="103"/>
        <v>0</v>
      </c>
      <c r="GQ26" s="18" t="s">
        <v>158</v>
      </c>
      <c r="GR26" s="18">
        <f t="shared" si="104"/>
        <v>200</v>
      </c>
      <c r="GS26" s="18" t="str">
        <f t="shared" si="105"/>
        <v>0/200</v>
      </c>
      <c r="GT26" s="18">
        <f t="shared" si="106"/>
        <v>0</v>
      </c>
      <c r="GU26" s="18" t="s">
        <v>158</v>
      </c>
      <c r="GV26" s="18">
        <f t="shared" si="107"/>
        <v>200</v>
      </c>
      <c r="GW26" s="18" t="str">
        <f t="shared" si="108"/>
        <v>0/200</v>
      </c>
      <c r="GX26" s="18">
        <f t="shared" si="109"/>
        <v>0</v>
      </c>
      <c r="GY26" s="18" t="s">
        <v>158</v>
      </c>
      <c r="GZ26" s="18">
        <f t="shared" si="110"/>
        <v>100</v>
      </c>
      <c r="HA26" s="18" t="str">
        <f t="shared" si="111"/>
        <v>0/100</v>
      </c>
      <c r="HJ26" s="18">
        <f t="shared" si="133"/>
        <v>0</v>
      </c>
      <c r="HK26" s="18">
        <f t="shared" si="134"/>
        <v>0</v>
      </c>
      <c r="HL26" s="190">
        <f t="shared" si="114"/>
        <v>0</v>
      </c>
      <c r="HM26" s="190">
        <f t="shared" si="115"/>
        <v>0</v>
      </c>
      <c r="HN26" s="190">
        <f t="shared" si="116"/>
        <v>0</v>
      </c>
      <c r="HO26" s="190">
        <f t="shared" si="117"/>
        <v>0</v>
      </c>
      <c r="HP26" s="190">
        <f t="shared" si="118"/>
        <v>0</v>
      </c>
      <c r="HQ26" s="18">
        <f t="shared" si="135"/>
        <v>0</v>
      </c>
    </row>
    <row r="27" spans="1:225" ht="38.25" customHeight="1">
      <c r="A27" s="17">
        <f t="shared" si="17"/>
        <v>0</v>
      </c>
      <c r="B27" s="42">
        <v>19</v>
      </c>
      <c r="C27" s="590">
        <v>19</v>
      </c>
      <c r="D27" s="544">
        <f t="shared" si="18"/>
        <v>0</v>
      </c>
      <c r="E27" s="2"/>
      <c r="F27" s="123"/>
      <c r="G27" s="1"/>
      <c r="H27" s="2"/>
      <c r="I27" s="2"/>
      <c r="J27" s="2"/>
      <c r="K27" s="976"/>
      <c r="L27" s="591">
        <v>0</v>
      </c>
      <c r="M27" s="592">
        <v>0</v>
      </c>
      <c r="N27" s="593">
        <v>0</v>
      </c>
      <c r="O27" s="452">
        <f t="shared" si="19"/>
        <v>0</v>
      </c>
      <c r="P27" s="594">
        <v>0</v>
      </c>
      <c r="Q27" s="595">
        <f t="shared" si="20"/>
        <v>0</v>
      </c>
      <c r="R27" s="596">
        <v>0</v>
      </c>
      <c r="S27" s="597">
        <v>0</v>
      </c>
      <c r="T27" s="598">
        <f t="shared" si="126"/>
        <v>0</v>
      </c>
      <c r="U27" s="599">
        <f t="shared" si="21"/>
        <v>0</v>
      </c>
      <c r="V27" s="600">
        <f t="shared" si="22"/>
        <v>0</v>
      </c>
      <c r="W27" s="459" t="str">
        <f t="shared" si="130"/>
        <v/>
      </c>
      <c r="X27" s="459" t="str">
        <f t="shared" si="23"/>
        <v/>
      </c>
      <c r="Y27" s="601" t="str">
        <f t="shared" si="131"/>
        <v/>
      </c>
      <c r="Z27" s="602">
        <v>0</v>
      </c>
      <c r="AA27" s="603">
        <v>0</v>
      </c>
      <c r="AB27" s="604">
        <v>0</v>
      </c>
      <c r="AC27" s="464">
        <f t="shared" si="24"/>
        <v>0</v>
      </c>
      <c r="AD27" s="605">
        <v>0</v>
      </c>
      <c r="AE27" s="606">
        <f t="shared" si="25"/>
        <v>0</v>
      </c>
      <c r="AF27" s="607">
        <v>0</v>
      </c>
      <c r="AG27" s="608">
        <v>0</v>
      </c>
      <c r="AH27" s="609">
        <f t="shared" si="127"/>
        <v>0</v>
      </c>
      <c r="AI27" s="610">
        <f t="shared" si="26"/>
        <v>0</v>
      </c>
      <c r="AJ27" s="611">
        <f t="shared" si="27"/>
        <v>0</v>
      </c>
      <c r="AK27" s="471" t="str">
        <f t="shared" si="120"/>
        <v/>
      </c>
      <c r="AL27" s="471" t="str">
        <f t="shared" si="28"/>
        <v/>
      </c>
      <c r="AM27" s="612" t="str">
        <f t="shared" si="121"/>
        <v/>
      </c>
      <c r="AN27" s="613"/>
      <c r="AO27" s="614">
        <v>0</v>
      </c>
      <c r="AP27" s="615">
        <v>0</v>
      </c>
      <c r="AQ27" s="615">
        <v>0</v>
      </c>
      <c r="AR27" s="477">
        <f t="shared" si="29"/>
        <v>0</v>
      </c>
      <c r="AS27" s="616">
        <v>0</v>
      </c>
      <c r="AT27" s="617">
        <v>0</v>
      </c>
      <c r="AU27" s="618">
        <f t="shared" si="30"/>
        <v>0</v>
      </c>
      <c r="AV27" s="619">
        <f t="shared" si="31"/>
        <v>0</v>
      </c>
      <c r="AW27" s="620">
        <v>0</v>
      </c>
      <c r="AX27" s="621">
        <v>0</v>
      </c>
      <c r="AY27" s="622">
        <f t="shared" si="32"/>
        <v>0</v>
      </c>
      <c r="AZ27" s="623">
        <f t="shared" si="33"/>
        <v>0</v>
      </c>
      <c r="BA27" s="624">
        <f t="shared" si="34"/>
        <v>0</v>
      </c>
      <c r="BB27" s="484" t="str">
        <f t="shared" si="122"/>
        <v/>
      </c>
      <c r="BC27" s="484" t="str">
        <f t="shared" si="35"/>
        <v/>
      </c>
      <c r="BD27" s="625" t="str">
        <f t="shared" si="7"/>
        <v/>
      </c>
      <c r="BE27" s="613"/>
      <c r="BF27" s="626">
        <v>0</v>
      </c>
      <c r="BG27" s="627">
        <v>0</v>
      </c>
      <c r="BH27" s="628">
        <v>0</v>
      </c>
      <c r="BI27" s="489">
        <f t="shared" si="36"/>
        <v>0</v>
      </c>
      <c r="BJ27" s="629">
        <v>0</v>
      </c>
      <c r="BK27" s="630">
        <v>0</v>
      </c>
      <c r="BL27" s="631">
        <f t="shared" si="37"/>
        <v>0</v>
      </c>
      <c r="BM27" s="632">
        <f t="shared" si="38"/>
        <v>0</v>
      </c>
      <c r="BN27" s="633">
        <v>0</v>
      </c>
      <c r="BO27" s="634">
        <v>0</v>
      </c>
      <c r="BP27" s="635">
        <f t="shared" si="39"/>
        <v>0</v>
      </c>
      <c r="BQ27" s="636">
        <f t="shared" si="40"/>
        <v>0</v>
      </c>
      <c r="BR27" s="496">
        <f t="shared" si="41"/>
        <v>0</v>
      </c>
      <c r="BS27" s="496" t="str">
        <f t="shared" si="123"/>
        <v/>
      </c>
      <c r="BT27" s="496" t="str">
        <f t="shared" si="42"/>
        <v/>
      </c>
      <c r="BU27" s="637" t="str">
        <f t="shared" si="8"/>
        <v/>
      </c>
      <c r="BV27" s="613"/>
      <c r="BW27" s="638">
        <v>0</v>
      </c>
      <c r="BX27" s="639">
        <v>0</v>
      </c>
      <c r="BY27" s="640">
        <v>0</v>
      </c>
      <c r="BZ27" s="501">
        <f t="shared" si="43"/>
        <v>0</v>
      </c>
      <c r="CA27" s="641">
        <v>0</v>
      </c>
      <c r="CB27" s="642">
        <v>0</v>
      </c>
      <c r="CC27" s="643">
        <f t="shared" si="44"/>
        <v>0</v>
      </c>
      <c r="CD27" s="644">
        <f t="shared" si="45"/>
        <v>0</v>
      </c>
      <c r="CE27" s="645">
        <v>0</v>
      </c>
      <c r="CF27" s="646">
        <v>0</v>
      </c>
      <c r="CG27" s="647">
        <f t="shared" si="46"/>
        <v>0</v>
      </c>
      <c r="CH27" s="648">
        <f t="shared" si="47"/>
        <v>0</v>
      </c>
      <c r="CI27" s="649">
        <f t="shared" si="48"/>
        <v>0</v>
      </c>
      <c r="CJ27" s="508" t="str">
        <f t="shared" si="49"/>
        <v/>
      </c>
      <c r="CK27" s="508" t="str">
        <f t="shared" si="50"/>
        <v/>
      </c>
      <c r="CL27" s="650" t="str">
        <f t="shared" si="9"/>
        <v/>
      </c>
      <c r="CM27" s="613"/>
      <c r="CN27" s="651">
        <v>0</v>
      </c>
      <c r="CO27" s="652">
        <v>0</v>
      </c>
      <c r="CP27" s="653">
        <v>0</v>
      </c>
      <c r="CQ27" s="513">
        <f t="shared" si="51"/>
        <v>0</v>
      </c>
      <c r="CR27" s="654">
        <v>0</v>
      </c>
      <c r="CS27" s="655">
        <v>0</v>
      </c>
      <c r="CT27" s="656">
        <f t="shared" si="52"/>
        <v>0</v>
      </c>
      <c r="CU27" s="657">
        <f t="shared" si="53"/>
        <v>0</v>
      </c>
      <c r="CV27" s="658">
        <v>0</v>
      </c>
      <c r="CW27" s="659">
        <v>0</v>
      </c>
      <c r="CX27" s="660">
        <f t="shared" si="54"/>
        <v>0</v>
      </c>
      <c r="CY27" s="661">
        <f t="shared" si="55"/>
        <v>0</v>
      </c>
      <c r="CZ27" s="520">
        <f t="shared" si="56"/>
        <v>0</v>
      </c>
      <c r="DA27" s="520" t="str">
        <f t="shared" si="57"/>
        <v/>
      </c>
      <c r="DB27" s="520" t="str">
        <f t="shared" si="58"/>
        <v/>
      </c>
      <c r="DC27" s="662" t="str">
        <f t="shared" si="59"/>
        <v/>
      </c>
      <c r="DD27" s="613"/>
      <c r="DE27" s="663">
        <v>0</v>
      </c>
      <c r="DF27" s="664">
        <v>0</v>
      </c>
      <c r="DG27" s="665">
        <v>0</v>
      </c>
      <c r="DH27" s="525">
        <f t="shared" si="60"/>
        <v>0</v>
      </c>
      <c r="DI27" s="666">
        <v>0</v>
      </c>
      <c r="DJ27" s="667">
        <v>0</v>
      </c>
      <c r="DK27" s="668">
        <f t="shared" si="61"/>
        <v>0</v>
      </c>
      <c r="DL27" s="669">
        <f t="shared" si="62"/>
        <v>0</v>
      </c>
      <c r="DM27" s="670">
        <v>0</v>
      </c>
      <c r="DN27" s="671">
        <v>0</v>
      </c>
      <c r="DO27" s="672">
        <f t="shared" si="63"/>
        <v>0</v>
      </c>
      <c r="DP27" s="673">
        <f t="shared" si="64"/>
        <v>0</v>
      </c>
      <c r="DQ27" s="532">
        <f t="shared" si="65"/>
        <v>0</v>
      </c>
      <c r="DR27" s="532" t="str">
        <f t="shared" si="66"/>
        <v/>
      </c>
      <c r="DS27" s="532" t="str">
        <f t="shared" si="67"/>
        <v/>
      </c>
      <c r="DT27" s="674" t="str">
        <f t="shared" si="68"/>
        <v/>
      </c>
      <c r="DU27" s="675">
        <v>0</v>
      </c>
      <c r="DV27" s="676">
        <v>0</v>
      </c>
      <c r="DW27" s="677">
        <v>0</v>
      </c>
      <c r="DX27" s="537">
        <f t="shared" si="69"/>
        <v>0</v>
      </c>
      <c r="DY27" s="678">
        <v>0</v>
      </c>
      <c r="DZ27" s="679">
        <v>0</v>
      </c>
      <c r="EA27" s="680">
        <f t="shared" si="70"/>
        <v>0</v>
      </c>
      <c r="EB27" s="681">
        <f t="shared" si="71"/>
        <v>0</v>
      </c>
      <c r="EC27" s="682">
        <v>0</v>
      </c>
      <c r="ED27" s="683">
        <v>0</v>
      </c>
      <c r="EE27" s="684">
        <f t="shared" si="72"/>
        <v>0</v>
      </c>
      <c r="EF27" s="685">
        <f t="shared" si="73"/>
        <v>0</v>
      </c>
      <c r="EG27" s="686">
        <f t="shared" si="74"/>
        <v>0</v>
      </c>
      <c r="EH27" s="687" t="str">
        <f t="shared" si="75"/>
        <v/>
      </c>
      <c r="EI27" s="688">
        <v>0</v>
      </c>
      <c r="EJ27" s="689">
        <v>0</v>
      </c>
      <c r="EK27" s="690">
        <v>0</v>
      </c>
      <c r="EL27" s="549">
        <f t="shared" si="76"/>
        <v>0</v>
      </c>
      <c r="EM27" s="691">
        <v>0</v>
      </c>
      <c r="EN27" s="692">
        <f t="shared" si="77"/>
        <v>0</v>
      </c>
      <c r="EO27" s="693">
        <v>0</v>
      </c>
      <c r="EP27" s="694">
        <v>0</v>
      </c>
      <c r="EQ27" s="695">
        <f t="shared" si="128"/>
        <v>0</v>
      </c>
      <c r="ER27" s="696">
        <f t="shared" si="78"/>
        <v>0</v>
      </c>
      <c r="ES27" s="697">
        <f t="shared" si="79"/>
        <v>0</v>
      </c>
      <c r="ET27" s="698" t="str">
        <f t="shared" si="80"/>
        <v/>
      </c>
      <c r="EU27" s="699">
        <v>0</v>
      </c>
      <c r="EV27" s="700">
        <v>0</v>
      </c>
      <c r="EW27" s="701">
        <f t="shared" si="132"/>
        <v>0</v>
      </c>
      <c r="EX27" s="561">
        <f t="shared" si="81"/>
        <v>0</v>
      </c>
      <c r="EY27" s="702">
        <v>0</v>
      </c>
      <c r="EZ27" s="703">
        <f t="shared" si="82"/>
        <v>0</v>
      </c>
      <c r="FA27" s="704">
        <v>0</v>
      </c>
      <c r="FB27" s="705">
        <v>0</v>
      </c>
      <c r="FC27" s="706">
        <f t="shared" si="129"/>
        <v>0</v>
      </c>
      <c r="FD27" s="707">
        <f t="shared" si="83"/>
        <v>0</v>
      </c>
      <c r="FE27" s="708">
        <f t="shared" si="84"/>
        <v>0</v>
      </c>
      <c r="FF27" s="709" t="str">
        <f t="shared" si="85"/>
        <v/>
      </c>
      <c r="FG27" s="731">
        <v>0</v>
      </c>
      <c r="FH27" s="732">
        <v>0</v>
      </c>
      <c r="FI27" s="732">
        <v>0</v>
      </c>
      <c r="FJ27" s="713">
        <f t="shared" si="125"/>
        <v>0</v>
      </c>
      <c r="FK27" s="714">
        <f t="shared" si="86"/>
        <v>0</v>
      </c>
      <c r="FL27" s="715" t="str">
        <f t="shared" si="87"/>
        <v/>
      </c>
      <c r="FM27" s="733"/>
      <c r="FN27" s="734"/>
      <c r="FO27" s="735" t="str">
        <f t="shared" si="124"/>
        <v/>
      </c>
      <c r="FP27" s="718">
        <f t="shared" si="88"/>
        <v>0</v>
      </c>
      <c r="FQ27" s="719">
        <f t="shared" si="89"/>
        <v>0</v>
      </c>
      <c r="FR27" s="720">
        <f t="shared" si="90"/>
        <v>0</v>
      </c>
      <c r="FS27" s="721" t="str">
        <f t="shared" si="91"/>
        <v/>
      </c>
      <c r="FT27" s="722" t="str">
        <f t="shared" si="92"/>
        <v/>
      </c>
      <c r="FU27" s="723" t="str">
        <f t="shared" si="93"/>
        <v/>
      </c>
      <c r="FV27" s="724" t="str">
        <f t="shared" si="94"/>
        <v/>
      </c>
      <c r="FW27" s="725">
        <f t="shared" si="95"/>
        <v>0</v>
      </c>
      <c r="FX27" s="726" t="str">
        <f t="shared" si="10"/>
        <v/>
      </c>
      <c r="FY27" s="727" t="str">
        <f t="shared" si="11"/>
        <v/>
      </c>
      <c r="FZ27" s="727" t="str">
        <f t="shared" si="12"/>
        <v/>
      </c>
      <c r="GA27" s="727" t="str">
        <f t="shared" si="13"/>
        <v/>
      </c>
      <c r="GB27" s="727" t="str">
        <f t="shared" si="14"/>
        <v/>
      </c>
      <c r="GC27" s="727" t="str">
        <f t="shared" si="96"/>
        <v/>
      </c>
      <c r="GD27" s="728" t="str">
        <f t="shared" si="97"/>
        <v/>
      </c>
      <c r="GE27" s="729">
        <f t="shared" si="98"/>
        <v>0</v>
      </c>
      <c r="GF27" s="727">
        <f t="shared" si="99"/>
        <v>0</v>
      </c>
      <c r="GG27" s="727">
        <f t="shared" si="100"/>
        <v>0</v>
      </c>
      <c r="GH27" s="727">
        <f t="shared" si="101"/>
        <v>0</v>
      </c>
      <c r="GI27" s="728"/>
      <c r="GJ27" s="1302"/>
      <c r="GK27" s="1302"/>
      <c r="GL27" s="18">
        <f t="shared" si="15"/>
        <v>0</v>
      </c>
      <c r="GM27" s="18" t="s">
        <v>158</v>
      </c>
      <c r="GN27" s="18">
        <f t="shared" si="16"/>
        <v>200</v>
      </c>
      <c r="GO27" s="18" t="str">
        <f t="shared" si="102"/>
        <v>0/200</v>
      </c>
      <c r="GP27" s="18">
        <f t="shared" si="103"/>
        <v>0</v>
      </c>
      <c r="GQ27" s="18" t="s">
        <v>158</v>
      </c>
      <c r="GR27" s="18">
        <f t="shared" si="104"/>
        <v>200</v>
      </c>
      <c r="GS27" s="18" t="str">
        <f t="shared" si="105"/>
        <v>0/200</v>
      </c>
      <c r="GT27" s="18">
        <f t="shared" si="106"/>
        <v>0</v>
      </c>
      <c r="GU27" s="18" t="s">
        <v>158</v>
      </c>
      <c r="GV27" s="18">
        <f t="shared" si="107"/>
        <v>200</v>
      </c>
      <c r="GW27" s="18" t="str">
        <f t="shared" si="108"/>
        <v>0/200</v>
      </c>
      <c r="GX27" s="18">
        <f t="shared" si="109"/>
        <v>0</v>
      </c>
      <c r="GY27" s="18" t="s">
        <v>158</v>
      </c>
      <c r="GZ27" s="18">
        <f t="shared" si="110"/>
        <v>100</v>
      </c>
      <c r="HA27" s="18" t="str">
        <f t="shared" si="111"/>
        <v>0/100</v>
      </c>
      <c r="HJ27" s="18">
        <f t="shared" si="133"/>
        <v>0</v>
      </c>
      <c r="HK27" s="18">
        <f t="shared" si="134"/>
        <v>0</v>
      </c>
      <c r="HL27" s="190">
        <f t="shared" si="114"/>
        <v>0</v>
      </c>
      <c r="HM27" s="190">
        <f t="shared" si="115"/>
        <v>0</v>
      </c>
      <c r="HN27" s="190">
        <f t="shared" si="116"/>
        <v>0</v>
      </c>
      <c r="HO27" s="190">
        <f t="shared" si="117"/>
        <v>0</v>
      </c>
      <c r="HP27" s="190">
        <f t="shared" si="118"/>
        <v>0</v>
      </c>
      <c r="HQ27" s="18">
        <f t="shared" si="135"/>
        <v>0</v>
      </c>
    </row>
    <row r="28" spans="1:225" ht="38.25" customHeight="1">
      <c r="A28" s="17">
        <f t="shared" si="17"/>
        <v>0</v>
      </c>
      <c r="B28" s="42">
        <v>20</v>
      </c>
      <c r="C28" s="730">
        <v>20</v>
      </c>
      <c r="D28" s="544">
        <f t="shared" si="18"/>
        <v>0</v>
      </c>
      <c r="E28" s="2"/>
      <c r="F28" s="123"/>
      <c r="G28" s="2"/>
      <c r="H28" s="2"/>
      <c r="I28" s="2"/>
      <c r="J28" s="2"/>
      <c r="K28" s="976"/>
      <c r="L28" s="591">
        <v>0</v>
      </c>
      <c r="M28" s="592">
        <v>0</v>
      </c>
      <c r="N28" s="593">
        <v>0</v>
      </c>
      <c r="O28" s="452">
        <f t="shared" si="19"/>
        <v>0</v>
      </c>
      <c r="P28" s="594">
        <v>0</v>
      </c>
      <c r="Q28" s="595">
        <f t="shared" si="20"/>
        <v>0</v>
      </c>
      <c r="R28" s="596">
        <v>0</v>
      </c>
      <c r="S28" s="597">
        <v>0</v>
      </c>
      <c r="T28" s="598">
        <f t="shared" si="126"/>
        <v>0</v>
      </c>
      <c r="U28" s="599">
        <f t="shared" si="21"/>
        <v>0</v>
      </c>
      <c r="V28" s="600">
        <f t="shared" si="22"/>
        <v>0</v>
      </c>
      <c r="W28" s="459" t="str">
        <f t="shared" si="130"/>
        <v/>
      </c>
      <c r="X28" s="459" t="str">
        <f t="shared" si="23"/>
        <v/>
      </c>
      <c r="Y28" s="601" t="str">
        <f t="shared" si="131"/>
        <v/>
      </c>
      <c r="Z28" s="602">
        <v>0</v>
      </c>
      <c r="AA28" s="603">
        <v>0</v>
      </c>
      <c r="AB28" s="604">
        <v>0</v>
      </c>
      <c r="AC28" s="464">
        <f t="shared" si="24"/>
        <v>0</v>
      </c>
      <c r="AD28" s="605">
        <v>0</v>
      </c>
      <c r="AE28" s="606">
        <f t="shared" si="25"/>
        <v>0</v>
      </c>
      <c r="AF28" s="607">
        <v>0</v>
      </c>
      <c r="AG28" s="608">
        <v>0</v>
      </c>
      <c r="AH28" s="609">
        <f t="shared" si="127"/>
        <v>0</v>
      </c>
      <c r="AI28" s="610">
        <f t="shared" si="26"/>
        <v>0</v>
      </c>
      <c r="AJ28" s="611">
        <f t="shared" si="27"/>
        <v>0</v>
      </c>
      <c r="AK28" s="471" t="str">
        <f t="shared" si="120"/>
        <v/>
      </c>
      <c r="AL28" s="471" t="str">
        <f t="shared" si="28"/>
        <v/>
      </c>
      <c r="AM28" s="612" t="str">
        <f t="shared" si="121"/>
        <v/>
      </c>
      <c r="AN28" s="613"/>
      <c r="AO28" s="614">
        <v>0</v>
      </c>
      <c r="AP28" s="615">
        <v>0</v>
      </c>
      <c r="AQ28" s="615">
        <v>0</v>
      </c>
      <c r="AR28" s="477">
        <f t="shared" si="29"/>
        <v>0</v>
      </c>
      <c r="AS28" s="616">
        <v>0</v>
      </c>
      <c r="AT28" s="617">
        <v>0</v>
      </c>
      <c r="AU28" s="618">
        <f t="shared" si="30"/>
        <v>0</v>
      </c>
      <c r="AV28" s="619">
        <f t="shared" si="31"/>
        <v>0</v>
      </c>
      <c r="AW28" s="620">
        <v>0</v>
      </c>
      <c r="AX28" s="621">
        <v>0</v>
      </c>
      <c r="AY28" s="622">
        <f t="shared" si="32"/>
        <v>0</v>
      </c>
      <c r="AZ28" s="623">
        <f t="shared" si="33"/>
        <v>0</v>
      </c>
      <c r="BA28" s="624">
        <f t="shared" si="34"/>
        <v>0</v>
      </c>
      <c r="BB28" s="484" t="str">
        <f t="shared" si="122"/>
        <v/>
      </c>
      <c r="BC28" s="484" t="str">
        <f t="shared" si="35"/>
        <v/>
      </c>
      <c r="BD28" s="625" t="str">
        <f t="shared" si="7"/>
        <v/>
      </c>
      <c r="BE28" s="613"/>
      <c r="BF28" s="626">
        <v>0</v>
      </c>
      <c r="BG28" s="627">
        <v>0</v>
      </c>
      <c r="BH28" s="628">
        <v>0</v>
      </c>
      <c r="BI28" s="489">
        <f t="shared" si="36"/>
        <v>0</v>
      </c>
      <c r="BJ28" s="629">
        <v>0</v>
      </c>
      <c r="BK28" s="630">
        <v>0</v>
      </c>
      <c r="BL28" s="631">
        <f t="shared" si="37"/>
        <v>0</v>
      </c>
      <c r="BM28" s="632">
        <f t="shared" si="38"/>
        <v>0</v>
      </c>
      <c r="BN28" s="633">
        <v>0</v>
      </c>
      <c r="BO28" s="634">
        <v>0</v>
      </c>
      <c r="BP28" s="635">
        <f t="shared" si="39"/>
        <v>0</v>
      </c>
      <c r="BQ28" s="636">
        <f t="shared" si="40"/>
        <v>0</v>
      </c>
      <c r="BR28" s="496">
        <f t="shared" si="41"/>
        <v>0</v>
      </c>
      <c r="BS28" s="496" t="str">
        <f t="shared" si="123"/>
        <v/>
      </c>
      <c r="BT28" s="496" t="str">
        <f t="shared" si="42"/>
        <v/>
      </c>
      <c r="BU28" s="637" t="str">
        <f t="shared" si="8"/>
        <v/>
      </c>
      <c r="BV28" s="613"/>
      <c r="BW28" s="638">
        <v>0</v>
      </c>
      <c r="BX28" s="639">
        <v>0</v>
      </c>
      <c r="BY28" s="640">
        <v>0</v>
      </c>
      <c r="BZ28" s="501">
        <f t="shared" si="43"/>
        <v>0</v>
      </c>
      <c r="CA28" s="641">
        <v>0</v>
      </c>
      <c r="CB28" s="642">
        <v>0</v>
      </c>
      <c r="CC28" s="643">
        <f t="shared" si="44"/>
        <v>0</v>
      </c>
      <c r="CD28" s="644">
        <f t="shared" si="45"/>
        <v>0</v>
      </c>
      <c r="CE28" s="645">
        <v>0</v>
      </c>
      <c r="CF28" s="646">
        <v>0</v>
      </c>
      <c r="CG28" s="647">
        <f t="shared" si="46"/>
        <v>0</v>
      </c>
      <c r="CH28" s="648">
        <f t="shared" si="47"/>
        <v>0</v>
      </c>
      <c r="CI28" s="649">
        <f t="shared" si="48"/>
        <v>0</v>
      </c>
      <c r="CJ28" s="508" t="str">
        <f t="shared" si="49"/>
        <v/>
      </c>
      <c r="CK28" s="508" t="str">
        <f t="shared" si="50"/>
        <v/>
      </c>
      <c r="CL28" s="650" t="str">
        <f t="shared" si="9"/>
        <v/>
      </c>
      <c r="CM28" s="613"/>
      <c r="CN28" s="651">
        <v>0</v>
      </c>
      <c r="CO28" s="652">
        <v>0</v>
      </c>
      <c r="CP28" s="653">
        <v>0</v>
      </c>
      <c r="CQ28" s="513">
        <f t="shared" si="51"/>
        <v>0</v>
      </c>
      <c r="CR28" s="654">
        <v>0</v>
      </c>
      <c r="CS28" s="655">
        <v>0</v>
      </c>
      <c r="CT28" s="656">
        <f t="shared" si="52"/>
        <v>0</v>
      </c>
      <c r="CU28" s="657">
        <f t="shared" si="53"/>
        <v>0</v>
      </c>
      <c r="CV28" s="658">
        <v>0</v>
      </c>
      <c r="CW28" s="659">
        <v>0</v>
      </c>
      <c r="CX28" s="660">
        <f t="shared" si="54"/>
        <v>0</v>
      </c>
      <c r="CY28" s="661">
        <f t="shared" si="55"/>
        <v>0</v>
      </c>
      <c r="CZ28" s="520">
        <f t="shared" si="56"/>
        <v>0</v>
      </c>
      <c r="DA28" s="520" t="str">
        <f t="shared" si="57"/>
        <v/>
      </c>
      <c r="DB28" s="520" t="str">
        <f t="shared" si="58"/>
        <v/>
      </c>
      <c r="DC28" s="662" t="str">
        <f t="shared" si="59"/>
        <v/>
      </c>
      <c r="DD28" s="613"/>
      <c r="DE28" s="663">
        <v>0</v>
      </c>
      <c r="DF28" s="664">
        <v>0</v>
      </c>
      <c r="DG28" s="665">
        <v>0</v>
      </c>
      <c r="DH28" s="525">
        <f t="shared" si="60"/>
        <v>0</v>
      </c>
      <c r="DI28" s="666">
        <v>0</v>
      </c>
      <c r="DJ28" s="667">
        <v>0</v>
      </c>
      <c r="DK28" s="668">
        <f t="shared" si="61"/>
        <v>0</v>
      </c>
      <c r="DL28" s="669">
        <f t="shared" si="62"/>
        <v>0</v>
      </c>
      <c r="DM28" s="670">
        <v>0</v>
      </c>
      <c r="DN28" s="671">
        <v>0</v>
      </c>
      <c r="DO28" s="672">
        <f t="shared" si="63"/>
        <v>0</v>
      </c>
      <c r="DP28" s="673">
        <f t="shared" si="64"/>
        <v>0</v>
      </c>
      <c r="DQ28" s="532">
        <f t="shared" si="65"/>
        <v>0</v>
      </c>
      <c r="DR28" s="532" t="str">
        <f t="shared" si="66"/>
        <v/>
      </c>
      <c r="DS28" s="532" t="str">
        <f t="shared" si="67"/>
        <v/>
      </c>
      <c r="DT28" s="674" t="str">
        <f t="shared" si="68"/>
        <v/>
      </c>
      <c r="DU28" s="675">
        <v>0</v>
      </c>
      <c r="DV28" s="676">
        <v>0</v>
      </c>
      <c r="DW28" s="677">
        <v>0</v>
      </c>
      <c r="DX28" s="537">
        <f t="shared" si="69"/>
        <v>0</v>
      </c>
      <c r="DY28" s="678">
        <v>0</v>
      </c>
      <c r="DZ28" s="679">
        <v>0</v>
      </c>
      <c r="EA28" s="680">
        <f t="shared" si="70"/>
        <v>0</v>
      </c>
      <c r="EB28" s="681">
        <f t="shared" si="71"/>
        <v>0</v>
      </c>
      <c r="EC28" s="682">
        <v>0</v>
      </c>
      <c r="ED28" s="683">
        <v>0</v>
      </c>
      <c r="EE28" s="684">
        <f t="shared" si="72"/>
        <v>0</v>
      </c>
      <c r="EF28" s="685">
        <f t="shared" si="73"/>
        <v>0</v>
      </c>
      <c r="EG28" s="686">
        <f t="shared" si="74"/>
        <v>0</v>
      </c>
      <c r="EH28" s="687" t="str">
        <f t="shared" si="75"/>
        <v/>
      </c>
      <c r="EI28" s="688">
        <v>0</v>
      </c>
      <c r="EJ28" s="689">
        <v>0</v>
      </c>
      <c r="EK28" s="690">
        <v>0</v>
      </c>
      <c r="EL28" s="549">
        <f t="shared" si="76"/>
        <v>0</v>
      </c>
      <c r="EM28" s="691">
        <v>0</v>
      </c>
      <c r="EN28" s="692">
        <f t="shared" si="77"/>
        <v>0</v>
      </c>
      <c r="EO28" s="693">
        <v>0</v>
      </c>
      <c r="EP28" s="694">
        <v>0</v>
      </c>
      <c r="EQ28" s="695">
        <f t="shared" si="128"/>
        <v>0</v>
      </c>
      <c r="ER28" s="696">
        <f t="shared" si="78"/>
        <v>0</v>
      </c>
      <c r="ES28" s="697">
        <f t="shared" si="79"/>
        <v>0</v>
      </c>
      <c r="ET28" s="698" t="str">
        <f t="shared" si="80"/>
        <v/>
      </c>
      <c r="EU28" s="699">
        <v>0</v>
      </c>
      <c r="EV28" s="700">
        <v>0</v>
      </c>
      <c r="EW28" s="701">
        <f t="shared" si="132"/>
        <v>0</v>
      </c>
      <c r="EX28" s="561">
        <f t="shared" si="81"/>
        <v>0</v>
      </c>
      <c r="EY28" s="702">
        <v>0</v>
      </c>
      <c r="EZ28" s="703">
        <f t="shared" si="82"/>
        <v>0</v>
      </c>
      <c r="FA28" s="704">
        <v>0</v>
      </c>
      <c r="FB28" s="705">
        <v>0</v>
      </c>
      <c r="FC28" s="706">
        <f t="shared" si="129"/>
        <v>0</v>
      </c>
      <c r="FD28" s="707">
        <f t="shared" si="83"/>
        <v>0</v>
      </c>
      <c r="FE28" s="708">
        <f t="shared" si="84"/>
        <v>0</v>
      </c>
      <c r="FF28" s="709" t="str">
        <f t="shared" si="85"/>
        <v/>
      </c>
      <c r="FG28" s="731">
        <v>0</v>
      </c>
      <c r="FH28" s="732">
        <v>0</v>
      </c>
      <c r="FI28" s="732">
        <v>0</v>
      </c>
      <c r="FJ28" s="713">
        <f t="shared" si="125"/>
        <v>0</v>
      </c>
      <c r="FK28" s="714">
        <f t="shared" si="86"/>
        <v>0</v>
      </c>
      <c r="FL28" s="715" t="str">
        <f t="shared" si="87"/>
        <v/>
      </c>
      <c r="FM28" s="733"/>
      <c r="FN28" s="734"/>
      <c r="FO28" s="735" t="str">
        <f t="shared" si="124"/>
        <v/>
      </c>
      <c r="FP28" s="718">
        <f t="shared" si="88"/>
        <v>0</v>
      </c>
      <c r="FQ28" s="719">
        <f t="shared" si="89"/>
        <v>0</v>
      </c>
      <c r="FR28" s="720">
        <f t="shared" si="90"/>
        <v>0</v>
      </c>
      <c r="FS28" s="721" t="str">
        <f t="shared" si="91"/>
        <v/>
      </c>
      <c r="FT28" s="722" t="str">
        <f t="shared" si="92"/>
        <v/>
      </c>
      <c r="FU28" s="723" t="str">
        <f t="shared" si="93"/>
        <v/>
      </c>
      <c r="FV28" s="724" t="str">
        <f t="shared" si="94"/>
        <v/>
      </c>
      <c r="FW28" s="725">
        <f t="shared" si="95"/>
        <v>0</v>
      </c>
      <c r="FX28" s="726" t="str">
        <f t="shared" si="10"/>
        <v/>
      </c>
      <c r="FY28" s="727" t="str">
        <f t="shared" si="11"/>
        <v/>
      </c>
      <c r="FZ28" s="727" t="str">
        <f t="shared" si="12"/>
        <v/>
      </c>
      <c r="GA28" s="727" t="str">
        <f t="shared" si="13"/>
        <v/>
      </c>
      <c r="GB28" s="727" t="str">
        <f t="shared" si="14"/>
        <v/>
      </c>
      <c r="GC28" s="727" t="str">
        <f t="shared" si="96"/>
        <v/>
      </c>
      <c r="GD28" s="728" t="str">
        <f t="shared" si="97"/>
        <v/>
      </c>
      <c r="GE28" s="729">
        <f t="shared" si="98"/>
        <v>0</v>
      </c>
      <c r="GF28" s="727">
        <f t="shared" si="99"/>
        <v>0</v>
      </c>
      <c r="GG28" s="727">
        <f t="shared" si="100"/>
        <v>0</v>
      </c>
      <c r="GH28" s="727">
        <f t="shared" si="101"/>
        <v>0</v>
      </c>
      <c r="GI28" s="728"/>
      <c r="GJ28" s="1302"/>
      <c r="GK28" s="1302"/>
      <c r="GL28" s="18">
        <f t="shared" si="15"/>
        <v>0</v>
      </c>
      <c r="GM28" s="18" t="s">
        <v>158</v>
      </c>
      <c r="GN28" s="18">
        <f t="shared" si="16"/>
        <v>200</v>
      </c>
      <c r="GO28" s="18" t="str">
        <f t="shared" si="102"/>
        <v>0/200</v>
      </c>
      <c r="GP28" s="18">
        <f t="shared" si="103"/>
        <v>0</v>
      </c>
      <c r="GQ28" s="18" t="s">
        <v>158</v>
      </c>
      <c r="GR28" s="18">
        <f t="shared" si="104"/>
        <v>200</v>
      </c>
      <c r="GS28" s="18" t="str">
        <f t="shared" si="105"/>
        <v>0/200</v>
      </c>
      <c r="GT28" s="18">
        <f t="shared" si="106"/>
        <v>0</v>
      </c>
      <c r="GU28" s="18" t="s">
        <v>158</v>
      </c>
      <c r="GV28" s="18">
        <f t="shared" si="107"/>
        <v>200</v>
      </c>
      <c r="GW28" s="18" t="str">
        <f t="shared" si="108"/>
        <v>0/200</v>
      </c>
      <c r="GX28" s="18">
        <f t="shared" si="109"/>
        <v>0</v>
      </c>
      <c r="GY28" s="18" t="s">
        <v>158</v>
      </c>
      <c r="GZ28" s="18">
        <f t="shared" si="110"/>
        <v>100</v>
      </c>
      <c r="HA28" s="18" t="str">
        <f t="shared" si="111"/>
        <v>0/100</v>
      </c>
      <c r="HJ28" s="18">
        <f t="shared" si="133"/>
        <v>0</v>
      </c>
      <c r="HK28" s="18">
        <f t="shared" si="134"/>
        <v>0</v>
      </c>
      <c r="HL28" s="190">
        <f t="shared" si="114"/>
        <v>0</v>
      </c>
      <c r="HM28" s="190">
        <f t="shared" si="115"/>
        <v>0</v>
      </c>
      <c r="HN28" s="190">
        <f t="shared" si="116"/>
        <v>0</v>
      </c>
      <c r="HO28" s="190">
        <f t="shared" si="117"/>
        <v>0</v>
      </c>
      <c r="HP28" s="190">
        <f t="shared" si="118"/>
        <v>0</v>
      </c>
      <c r="HQ28" s="18">
        <f t="shared" si="135"/>
        <v>0</v>
      </c>
    </row>
    <row r="29" spans="1:225" ht="38.25" customHeight="1">
      <c r="A29" s="17">
        <f t="shared" si="17"/>
        <v>0</v>
      </c>
      <c r="B29" s="42">
        <v>21</v>
      </c>
      <c r="C29" s="590">
        <v>21</v>
      </c>
      <c r="D29" s="544">
        <f t="shared" si="18"/>
        <v>0</v>
      </c>
      <c r="E29" s="2"/>
      <c r="F29" s="123"/>
      <c r="G29" s="1"/>
      <c r="H29" s="2"/>
      <c r="I29" s="2"/>
      <c r="J29" s="2"/>
      <c r="K29" s="976"/>
      <c r="L29" s="591">
        <v>0</v>
      </c>
      <c r="M29" s="592">
        <v>0</v>
      </c>
      <c r="N29" s="593">
        <v>0</v>
      </c>
      <c r="O29" s="452">
        <f t="shared" si="19"/>
        <v>0</v>
      </c>
      <c r="P29" s="594">
        <v>0</v>
      </c>
      <c r="Q29" s="595">
        <f t="shared" si="20"/>
        <v>0</v>
      </c>
      <c r="R29" s="596">
        <v>0</v>
      </c>
      <c r="S29" s="597">
        <v>0</v>
      </c>
      <c r="T29" s="598">
        <f t="shared" si="126"/>
        <v>0</v>
      </c>
      <c r="U29" s="599">
        <f t="shared" si="21"/>
        <v>0</v>
      </c>
      <c r="V29" s="600">
        <f t="shared" si="22"/>
        <v>0</v>
      </c>
      <c r="W29" s="459" t="str">
        <f t="shared" si="130"/>
        <v/>
      </c>
      <c r="X29" s="459" t="str">
        <f t="shared" si="23"/>
        <v/>
      </c>
      <c r="Y29" s="601" t="str">
        <f t="shared" si="131"/>
        <v/>
      </c>
      <c r="Z29" s="602">
        <v>0</v>
      </c>
      <c r="AA29" s="603">
        <v>0</v>
      </c>
      <c r="AB29" s="604">
        <v>0</v>
      </c>
      <c r="AC29" s="464">
        <f t="shared" si="24"/>
        <v>0</v>
      </c>
      <c r="AD29" s="605">
        <v>0</v>
      </c>
      <c r="AE29" s="606">
        <f t="shared" si="25"/>
        <v>0</v>
      </c>
      <c r="AF29" s="607">
        <v>0</v>
      </c>
      <c r="AG29" s="608">
        <v>0</v>
      </c>
      <c r="AH29" s="609">
        <f t="shared" si="127"/>
        <v>0</v>
      </c>
      <c r="AI29" s="610">
        <f t="shared" si="26"/>
        <v>0</v>
      </c>
      <c r="AJ29" s="611">
        <f t="shared" si="27"/>
        <v>0</v>
      </c>
      <c r="AK29" s="471" t="str">
        <f t="shared" si="120"/>
        <v/>
      </c>
      <c r="AL29" s="471" t="str">
        <f t="shared" si="28"/>
        <v/>
      </c>
      <c r="AM29" s="612" t="str">
        <f t="shared" si="121"/>
        <v/>
      </c>
      <c r="AN29" s="613"/>
      <c r="AO29" s="614">
        <v>0</v>
      </c>
      <c r="AP29" s="615">
        <v>0</v>
      </c>
      <c r="AQ29" s="615">
        <v>0</v>
      </c>
      <c r="AR29" s="477">
        <f t="shared" si="29"/>
        <v>0</v>
      </c>
      <c r="AS29" s="616">
        <v>0</v>
      </c>
      <c r="AT29" s="617">
        <v>0</v>
      </c>
      <c r="AU29" s="618">
        <f t="shared" si="30"/>
        <v>0</v>
      </c>
      <c r="AV29" s="619">
        <f t="shared" si="31"/>
        <v>0</v>
      </c>
      <c r="AW29" s="620">
        <v>0</v>
      </c>
      <c r="AX29" s="621">
        <v>0</v>
      </c>
      <c r="AY29" s="622">
        <f t="shared" si="32"/>
        <v>0</v>
      </c>
      <c r="AZ29" s="623">
        <f t="shared" si="33"/>
        <v>0</v>
      </c>
      <c r="BA29" s="624">
        <f t="shared" si="34"/>
        <v>0</v>
      </c>
      <c r="BB29" s="484" t="str">
        <f t="shared" si="122"/>
        <v/>
      </c>
      <c r="BC29" s="484" t="str">
        <f t="shared" si="35"/>
        <v/>
      </c>
      <c r="BD29" s="625" t="str">
        <f t="shared" si="7"/>
        <v/>
      </c>
      <c r="BE29" s="613"/>
      <c r="BF29" s="626">
        <v>0</v>
      </c>
      <c r="BG29" s="627">
        <v>0</v>
      </c>
      <c r="BH29" s="628">
        <v>0</v>
      </c>
      <c r="BI29" s="489">
        <f t="shared" si="36"/>
        <v>0</v>
      </c>
      <c r="BJ29" s="629">
        <v>0</v>
      </c>
      <c r="BK29" s="630">
        <v>0</v>
      </c>
      <c r="BL29" s="631">
        <f t="shared" si="37"/>
        <v>0</v>
      </c>
      <c r="BM29" s="632">
        <f t="shared" si="38"/>
        <v>0</v>
      </c>
      <c r="BN29" s="633">
        <v>0</v>
      </c>
      <c r="BO29" s="634">
        <v>0</v>
      </c>
      <c r="BP29" s="635">
        <f t="shared" si="39"/>
        <v>0</v>
      </c>
      <c r="BQ29" s="636">
        <f t="shared" si="40"/>
        <v>0</v>
      </c>
      <c r="BR29" s="496">
        <f t="shared" si="41"/>
        <v>0</v>
      </c>
      <c r="BS29" s="496" t="str">
        <f t="shared" si="123"/>
        <v/>
      </c>
      <c r="BT29" s="496" t="str">
        <f t="shared" si="42"/>
        <v/>
      </c>
      <c r="BU29" s="637" t="str">
        <f t="shared" si="8"/>
        <v/>
      </c>
      <c r="BV29" s="613"/>
      <c r="BW29" s="638">
        <v>0</v>
      </c>
      <c r="BX29" s="639">
        <v>0</v>
      </c>
      <c r="BY29" s="640">
        <v>0</v>
      </c>
      <c r="BZ29" s="501">
        <f t="shared" si="43"/>
        <v>0</v>
      </c>
      <c r="CA29" s="641">
        <v>0</v>
      </c>
      <c r="CB29" s="642">
        <v>0</v>
      </c>
      <c r="CC29" s="643">
        <f t="shared" si="44"/>
        <v>0</v>
      </c>
      <c r="CD29" s="644">
        <f t="shared" si="45"/>
        <v>0</v>
      </c>
      <c r="CE29" s="645">
        <v>0</v>
      </c>
      <c r="CF29" s="646">
        <v>0</v>
      </c>
      <c r="CG29" s="647">
        <f t="shared" si="46"/>
        <v>0</v>
      </c>
      <c r="CH29" s="648">
        <f t="shared" si="47"/>
        <v>0</v>
      </c>
      <c r="CI29" s="649">
        <f t="shared" si="48"/>
        <v>0</v>
      </c>
      <c r="CJ29" s="508" t="str">
        <f t="shared" si="49"/>
        <v/>
      </c>
      <c r="CK29" s="508" t="str">
        <f t="shared" si="50"/>
        <v/>
      </c>
      <c r="CL29" s="650" t="str">
        <f t="shared" si="9"/>
        <v/>
      </c>
      <c r="CM29" s="613"/>
      <c r="CN29" s="651">
        <v>0</v>
      </c>
      <c r="CO29" s="652">
        <v>0</v>
      </c>
      <c r="CP29" s="653">
        <v>0</v>
      </c>
      <c r="CQ29" s="513">
        <f t="shared" si="51"/>
        <v>0</v>
      </c>
      <c r="CR29" s="654">
        <v>0</v>
      </c>
      <c r="CS29" s="655">
        <v>0</v>
      </c>
      <c r="CT29" s="656">
        <f t="shared" si="52"/>
        <v>0</v>
      </c>
      <c r="CU29" s="657">
        <f t="shared" si="53"/>
        <v>0</v>
      </c>
      <c r="CV29" s="658">
        <v>0</v>
      </c>
      <c r="CW29" s="659">
        <v>0</v>
      </c>
      <c r="CX29" s="660">
        <f t="shared" si="54"/>
        <v>0</v>
      </c>
      <c r="CY29" s="661">
        <f t="shared" si="55"/>
        <v>0</v>
      </c>
      <c r="CZ29" s="520">
        <f t="shared" si="56"/>
        <v>0</v>
      </c>
      <c r="DA29" s="520" t="str">
        <f t="shared" si="57"/>
        <v/>
      </c>
      <c r="DB29" s="520" t="str">
        <f t="shared" si="58"/>
        <v/>
      </c>
      <c r="DC29" s="662" t="str">
        <f t="shared" si="59"/>
        <v/>
      </c>
      <c r="DD29" s="613"/>
      <c r="DE29" s="663">
        <v>0</v>
      </c>
      <c r="DF29" s="664">
        <v>0</v>
      </c>
      <c r="DG29" s="665">
        <v>0</v>
      </c>
      <c r="DH29" s="525">
        <f t="shared" si="60"/>
        <v>0</v>
      </c>
      <c r="DI29" s="666">
        <v>0</v>
      </c>
      <c r="DJ29" s="667">
        <v>0</v>
      </c>
      <c r="DK29" s="668">
        <f t="shared" si="61"/>
        <v>0</v>
      </c>
      <c r="DL29" s="669">
        <f t="shared" si="62"/>
        <v>0</v>
      </c>
      <c r="DM29" s="670">
        <v>0</v>
      </c>
      <c r="DN29" s="671">
        <v>0</v>
      </c>
      <c r="DO29" s="672">
        <f t="shared" si="63"/>
        <v>0</v>
      </c>
      <c r="DP29" s="673">
        <f t="shared" si="64"/>
        <v>0</v>
      </c>
      <c r="DQ29" s="532">
        <f t="shared" si="65"/>
        <v>0</v>
      </c>
      <c r="DR29" s="532" t="str">
        <f t="shared" si="66"/>
        <v/>
      </c>
      <c r="DS29" s="532" t="str">
        <f t="shared" si="67"/>
        <v/>
      </c>
      <c r="DT29" s="674" t="str">
        <f t="shared" si="68"/>
        <v/>
      </c>
      <c r="DU29" s="675">
        <v>0</v>
      </c>
      <c r="DV29" s="676">
        <v>0</v>
      </c>
      <c r="DW29" s="677">
        <v>0</v>
      </c>
      <c r="DX29" s="537">
        <f t="shared" si="69"/>
        <v>0</v>
      </c>
      <c r="DY29" s="678">
        <v>0</v>
      </c>
      <c r="DZ29" s="679">
        <v>0</v>
      </c>
      <c r="EA29" s="680">
        <f t="shared" si="70"/>
        <v>0</v>
      </c>
      <c r="EB29" s="681">
        <f t="shared" si="71"/>
        <v>0</v>
      </c>
      <c r="EC29" s="682">
        <v>0</v>
      </c>
      <c r="ED29" s="683">
        <v>0</v>
      </c>
      <c r="EE29" s="684">
        <f t="shared" si="72"/>
        <v>0</v>
      </c>
      <c r="EF29" s="685">
        <f t="shared" si="73"/>
        <v>0</v>
      </c>
      <c r="EG29" s="686">
        <f t="shared" si="74"/>
        <v>0</v>
      </c>
      <c r="EH29" s="687" t="str">
        <f t="shared" si="75"/>
        <v/>
      </c>
      <c r="EI29" s="688">
        <v>0</v>
      </c>
      <c r="EJ29" s="689">
        <v>0</v>
      </c>
      <c r="EK29" s="690">
        <v>0</v>
      </c>
      <c r="EL29" s="549">
        <f t="shared" si="76"/>
        <v>0</v>
      </c>
      <c r="EM29" s="691">
        <v>0</v>
      </c>
      <c r="EN29" s="692">
        <f t="shared" si="77"/>
        <v>0</v>
      </c>
      <c r="EO29" s="693">
        <v>0</v>
      </c>
      <c r="EP29" s="694">
        <v>0</v>
      </c>
      <c r="EQ29" s="695">
        <f t="shared" si="128"/>
        <v>0</v>
      </c>
      <c r="ER29" s="696">
        <f t="shared" si="78"/>
        <v>0</v>
      </c>
      <c r="ES29" s="697">
        <f t="shared" si="79"/>
        <v>0</v>
      </c>
      <c r="ET29" s="698" t="str">
        <f t="shared" si="80"/>
        <v/>
      </c>
      <c r="EU29" s="699">
        <v>0</v>
      </c>
      <c r="EV29" s="700">
        <v>0</v>
      </c>
      <c r="EW29" s="701">
        <f t="shared" si="132"/>
        <v>0</v>
      </c>
      <c r="EX29" s="561">
        <f t="shared" si="81"/>
        <v>0</v>
      </c>
      <c r="EY29" s="702">
        <v>0</v>
      </c>
      <c r="EZ29" s="703">
        <f t="shared" si="82"/>
        <v>0</v>
      </c>
      <c r="FA29" s="704">
        <v>0</v>
      </c>
      <c r="FB29" s="705">
        <v>0</v>
      </c>
      <c r="FC29" s="706">
        <f t="shared" si="129"/>
        <v>0</v>
      </c>
      <c r="FD29" s="707">
        <f t="shared" si="83"/>
        <v>0</v>
      </c>
      <c r="FE29" s="708">
        <f t="shared" si="84"/>
        <v>0</v>
      </c>
      <c r="FF29" s="709" t="str">
        <f t="shared" si="85"/>
        <v/>
      </c>
      <c r="FG29" s="731">
        <v>0</v>
      </c>
      <c r="FH29" s="732">
        <v>0</v>
      </c>
      <c r="FI29" s="732">
        <v>0</v>
      </c>
      <c r="FJ29" s="713">
        <f t="shared" si="125"/>
        <v>0</v>
      </c>
      <c r="FK29" s="714">
        <f t="shared" si="86"/>
        <v>0</v>
      </c>
      <c r="FL29" s="715" t="str">
        <f t="shared" si="87"/>
        <v/>
      </c>
      <c r="FM29" s="733"/>
      <c r="FN29" s="734"/>
      <c r="FO29" s="735" t="str">
        <f t="shared" si="124"/>
        <v/>
      </c>
      <c r="FP29" s="718">
        <f t="shared" si="88"/>
        <v>0</v>
      </c>
      <c r="FQ29" s="719">
        <f t="shared" si="89"/>
        <v>0</v>
      </c>
      <c r="FR29" s="720">
        <f t="shared" si="90"/>
        <v>0</v>
      </c>
      <c r="FS29" s="721" t="str">
        <f t="shared" si="91"/>
        <v/>
      </c>
      <c r="FT29" s="722" t="str">
        <f t="shared" si="92"/>
        <v/>
      </c>
      <c r="FU29" s="723" t="str">
        <f t="shared" si="93"/>
        <v/>
      </c>
      <c r="FV29" s="724" t="str">
        <f t="shared" si="94"/>
        <v/>
      </c>
      <c r="FW29" s="725">
        <f t="shared" si="95"/>
        <v>0</v>
      </c>
      <c r="FX29" s="726" t="str">
        <f t="shared" si="10"/>
        <v/>
      </c>
      <c r="FY29" s="727" t="str">
        <f t="shared" si="11"/>
        <v/>
      </c>
      <c r="FZ29" s="727" t="str">
        <f t="shared" si="12"/>
        <v/>
      </c>
      <c r="GA29" s="727" t="str">
        <f t="shared" si="13"/>
        <v/>
      </c>
      <c r="GB29" s="727" t="str">
        <f t="shared" si="14"/>
        <v/>
      </c>
      <c r="GC29" s="727" t="str">
        <f t="shared" si="96"/>
        <v/>
      </c>
      <c r="GD29" s="728" t="str">
        <f t="shared" si="97"/>
        <v/>
      </c>
      <c r="GE29" s="729">
        <f t="shared" si="98"/>
        <v>0</v>
      </c>
      <c r="GF29" s="727">
        <f t="shared" si="99"/>
        <v>0</v>
      </c>
      <c r="GG29" s="727">
        <f t="shared" si="100"/>
        <v>0</v>
      </c>
      <c r="GH29" s="727">
        <f t="shared" si="101"/>
        <v>0</v>
      </c>
      <c r="GI29" s="728"/>
      <c r="GJ29" s="1302"/>
      <c r="GK29" s="1302"/>
      <c r="GL29" s="18">
        <f t="shared" si="15"/>
        <v>0</v>
      </c>
      <c r="GM29" s="18" t="s">
        <v>158</v>
      </c>
      <c r="GN29" s="18">
        <f t="shared" si="16"/>
        <v>200</v>
      </c>
      <c r="GO29" s="18" t="str">
        <f t="shared" si="102"/>
        <v>0/200</v>
      </c>
      <c r="GP29" s="18">
        <f t="shared" si="103"/>
        <v>0</v>
      </c>
      <c r="GQ29" s="18" t="s">
        <v>158</v>
      </c>
      <c r="GR29" s="18">
        <f t="shared" si="104"/>
        <v>200</v>
      </c>
      <c r="GS29" s="18" t="str">
        <f t="shared" si="105"/>
        <v>0/200</v>
      </c>
      <c r="GT29" s="18">
        <f t="shared" si="106"/>
        <v>0</v>
      </c>
      <c r="GU29" s="18" t="s">
        <v>158</v>
      </c>
      <c r="GV29" s="18">
        <f t="shared" si="107"/>
        <v>200</v>
      </c>
      <c r="GW29" s="18" t="str">
        <f t="shared" si="108"/>
        <v>0/200</v>
      </c>
      <c r="GX29" s="18">
        <f t="shared" si="109"/>
        <v>0</v>
      </c>
      <c r="GY29" s="18" t="s">
        <v>158</v>
      </c>
      <c r="GZ29" s="18">
        <f t="shared" si="110"/>
        <v>100</v>
      </c>
      <c r="HA29" s="18" t="str">
        <f t="shared" si="111"/>
        <v>0/100</v>
      </c>
      <c r="HJ29" s="18">
        <f t="shared" si="133"/>
        <v>0</v>
      </c>
      <c r="HK29" s="18">
        <f t="shared" si="134"/>
        <v>0</v>
      </c>
      <c r="HL29" s="190">
        <f t="shared" si="114"/>
        <v>0</v>
      </c>
      <c r="HM29" s="190">
        <f t="shared" si="115"/>
        <v>0</v>
      </c>
      <c r="HN29" s="190">
        <f t="shared" si="116"/>
        <v>0</v>
      </c>
      <c r="HO29" s="190">
        <f t="shared" si="117"/>
        <v>0</v>
      </c>
      <c r="HP29" s="190">
        <f t="shared" si="118"/>
        <v>0</v>
      </c>
      <c r="HQ29" s="18">
        <f t="shared" si="135"/>
        <v>0</v>
      </c>
    </row>
    <row r="30" spans="1:225" ht="38.25" customHeight="1">
      <c r="A30" s="17">
        <f t="shared" si="17"/>
        <v>0</v>
      </c>
      <c r="B30" s="42">
        <v>22</v>
      </c>
      <c r="C30" s="730">
        <v>22</v>
      </c>
      <c r="D30" s="544">
        <f t="shared" si="18"/>
        <v>0</v>
      </c>
      <c r="E30" s="2"/>
      <c r="F30" s="123"/>
      <c r="G30" s="2"/>
      <c r="H30" s="2"/>
      <c r="I30" s="2"/>
      <c r="J30" s="2"/>
      <c r="K30" s="976"/>
      <c r="L30" s="591">
        <v>0</v>
      </c>
      <c r="M30" s="592">
        <v>0</v>
      </c>
      <c r="N30" s="593">
        <v>0</v>
      </c>
      <c r="O30" s="452">
        <f t="shared" si="19"/>
        <v>0</v>
      </c>
      <c r="P30" s="594">
        <v>0</v>
      </c>
      <c r="Q30" s="595">
        <f t="shared" si="20"/>
        <v>0</v>
      </c>
      <c r="R30" s="596">
        <v>0</v>
      </c>
      <c r="S30" s="597">
        <v>0</v>
      </c>
      <c r="T30" s="598">
        <f t="shared" si="126"/>
        <v>0</v>
      </c>
      <c r="U30" s="599">
        <f t="shared" si="21"/>
        <v>0</v>
      </c>
      <c r="V30" s="600">
        <f t="shared" si="22"/>
        <v>0</v>
      </c>
      <c r="W30" s="459" t="str">
        <f t="shared" ref="W30:W65" si="136">IF(R30="AB","AB",IF(AND(OR(L30="ab",L30="ml"),OR(M30="ab",M30="ml"),OR(O30="ab",O30="ml")),"AB",IF(AND(OR(L30="ab",L30="ml"),OR(O30="ab",O30="ml")),"AB","")))</f>
        <v/>
      </c>
      <c r="X30" s="459" t="str">
        <f t="shared" si="23"/>
        <v/>
      </c>
      <c r="Y30" s="601" t="str">
        <f t="shared" ref="Y30:Y65" si="137">IF(OR(X30="",X30=0,X30="S",X30="F",X30="AB"),X30,IF(V30&gt;=75,"D",IF(V30&gt;=60,"I",IF(V30&gt;=48,"II",IF(V30&gt;=36,"III",X30)))))</f>
        <v/>
      </c>
      <c r="Z30" s="602">
        <v>0</v>
      </c>
      <c r="AA30" s="603">
        <v>0</v>
      </c>
      <c r="AB30" s="604">
        <v>0</v>
      </c>
      <c r="AC30" s="464">
        <f t="shared" si="24"/>
        <v>0</v>
      </c>
      <c r="AD30" s="605">
        <v>0</v>
      </c>
      <c r="AE30" s="606">
        <f t="shared" si="25"/>
        <v>0</v>
      </c>
      <c r="AF30" s="607">
        <v>0</v>
      </c>
      <c r="AG30" s="608">
        <v>0</v>
      </c>
      <c r="AH30" s="609">
        <f t="shared" si="127"/>
        <v>0</v>
      </c>
      <c r="AI30" s="610">
        <f t="shared" si="26"/>
        <v>0</v>
      </c>
      <c r="AJ30" s="611">
        <f t="shared" si="27"/>
        <v>0</v>
      </c>
      <c r="AK30" s="471" t="str">
        <f t="shared" si="120"/>
        <v/>
      </c>
      <c r="AL30" s="471" t="str">
        <f t="shared" si="28"/>
        <v/>
      </c>
      <c r="AM30" s="612" t="str">
        <f t="shared" si="121"/>
        <v/>
      </c>
      <c r="AN30" s="613"/>
      <c r="AO30" s="614">
        <v>0</v>
      </c>
      <c r="AP30" s="615">
        <v>0</v>
      </c>
      <c r="AQ30" s="615">
        <v>0</v>
      </c>
      <c r="AR30" s="477">
        <f t="shared" si="29"/>
        <v>0</v>
      </c>
      <c r="AS30" s="616">
        <v>0</v>
      </c>
      <c r="AT30" s="617">
        <v>0</v>
      </c>
      <c r="AU30" s="618">
        <f t="shared" si="30"/>
        <v>0</v>
      </c>
      <c r="AV30" s="619">
        <f t="shared" si="31"/>
        <v>0</v>
      </c>
      <c r="AW30" s="620">
        <v>0</v>
      </c>
      <c r="AX30" s="621">
        <v>0</v>
      </c>
      <c r="AY30" s="622">
        <f t="shared" si="32"/>
        <v>0</v>
      </c>
      <c r="AZ30" s="623">
        <f t="shared" si="33"/>
        <v>0</v>
      </c>
      <c r="BA30" s="624">
        <f t="shared" si="34"/>
        <v>0</v>
      </c>
      <c r="BB30" s="484" t="str">
        <f t="shared" si="122"/>
        <v/>
      </c>
      <c r="BC30" s="484" t="str">
        <f t="shared" si="35"/>
        <v/>
      </c>
      <c r="BD30" s="625" t="str">
        <f t="shared" si="7"/>
        <v/>
      </c>
      <c r="BE30" s="613"/>
      <c r="BF30" s="626">
        <v>0</v>
      </c>
      <c r="BG30" s="627">
        <v>0</v>
      </c>
      <c r="BH30" s="628">
        <v>0</v>
      </c>
      <c r="BI30" s="489">
        <f t="shared" si="36"/>
        <v>0</v>
      </c>
      <c r="BJ30" s="629">
        <v>0</v>
      </c>
      <c r="BK30" s="630">
        <v>0</v>
      </c>
      <c r="BL30" s="631">
        <f t="shared" si="37"/>
        <v>0</v>
      </c>
      <c r="BM30" s="632">
        <f t="shared" si="38"/>
        <v>0</v>
      </c>
      <c r="BN30" s="633">
        <v>0</v>
      </c>
      <c r="BO30" s="634">
        <v>0</v>
      </c>
      <c r="BP30" s="635">
        <f t="shared" si="39"/>
        <v>0</v>
      </c>
      <c r="BQ30" s="636">
        <f t="shared" si="40"/>
        <v>0</v>
      </c>
      <c r="BR30" s="496">
        <f t="shared" si="41"/>
        <v>0</v>
      </c>
      <c r="BS30" s="496" t="str">
        <f t="shared" si="123"/>
        <v/>
      </c>
      <c r="BT30" s="496" t="str">
        <f t="shared" si="42"/>
        <v/>
      </c>
      <c r="BU30" s="637" t="str">
        <f t="shared" si="8"/>
        <v/>
      </c>
      <c r="BV30" s="613"/>
      <c r="BW30" s="638">
        <v>0</v>
      </c>
      <c r="BX30" s="639">
        <v>0</v>
      </c>
      <c r="BY30" s="640">
        <v>0</v>
      </c>
      <c r="BZ30" s="501">
        <f t="shared" si="43"/>
        <v>0</v>
      </c>
      <c r="CA30" s="641">
        <v>0</v>
      </c>
      <c r="CB30" s="642">
        <v>0</v>
      </c>
      <c r="CC30" s="643">
        <f t="shared" si="44"/>
        <v>0</v>
      </c>
      <c r="CD30" s="644">
        <f t="shared" si="45"/>
        <v>0</v>
      </c>
      <c r="CE30" s="645">
        <v>0</v>
      </c>
      <c r="CF30" s="646">
        <v>0</v>
      </c>
      <c r="CG30" s="647">
        <f t="shared" si="46"/>
        <v>0</v>
      </c>
      <c r="CH30" s="648">
        <f t="shared" si="47"/>
        <v>0</v>
      </c>
      <c r="CI30" s="649">
        <f t="shared" si="48"/>
        <v>0</v>
      </c>
      <c r="CJ30" s="508" t="str">
        <f t="shared" si="49"/>
        <v/>
      </c>
      <c r="CK30" s="508" t="str">
        <f t="shared" si="50"/>
        <v/>
      </c>
      <c r="CL30" s="650" t="str">
        <f t="shared" si="9"/>
        <v/>
      </c>
      <c r="CM30" s="613"/>
      <c r="CN30" s="651">
        <v>0</v>
      </c>
      <c r="CO30" s="652">
        <v>0</v>
      </c>
      <c r="CP30" s="653">
        <v>0</v>
      </c>
      <c r="CQ30" s="513">
        <f t="shared" si="51"/>
        <v>0</v>
      </c>
      <c r="CR30" s="654">
        <v>0</v>
      </c>
      <c r="CS30" s="655">
        <v>0</v>
      </c>
      <c r="CT30" s="656">
        <f t="shared" si="52"/>
        <v>0</v>
      </c>
      <c r="CU30" s="657">
        <f t="shared" si="53"/>
        <v>0</v>
      </c>
      <c r="CV30" s="658">
        <v>0</v>
      </c>
      <c r="CW30" s="659">
        <v>0</v>
      </c>
      <c r="CX30" s="660">
        <f t="shared" si="54"/>
        <v>0</v>
      </c>
      <c r="CY30" s="661">
        <f t="shared" si="55"/>
        <v>0</v>
      </c>
      <c r="CZ30" s="520">
        <f t="shared" si="56"/>
        <v>0</v>
      </c>
      <c r="DA30" s="520" t="str">
        <f t="shared" si="57"/>
        <v/>
      </c>
      <c r="DB30" s="520" t="str">
        <f t="shared" si="58"/>
        <v/>
      </c>
      <c r="DC30" s="662" t="str">
        <f t="shared" si="59"/>
        <v/>
      </c>
      <c r="DD30" s="613"/>
      <c r="DE30" s="663">
        <v>0</v>
      </c>
      <c r="DF30" s="664">
        <v>0</v>
      </c>
      <c r="DG30" s="665">
        <v>0</v>
      </c>
      <c r="DH30" s="525">
        <f t="shared" si="60"/>
        <v>0</v>
      </c>
      <c r="DI30" s="666">
        <v>0</v>
      </c>
      <c r="DJ30" s="667">
        <v>0</v>
      </c>
      <c r="DK30" s="668">
        <f t="shared" si="61"/>
        <v>0</v>
      </c>
      <c r="DL30" s="669">
        <f t="shared" si="62"/>
        <v>0</v>
      </c>
      <c r="DM30" s="670">
        <v>0</v>
      </c>
      <c r="DN30" s="671">
        <v>0</v>
      </c>
      <c r="DO30" s="672">
        <f t="shared" si="63"/>
        <v>0</v>
      </c>
      <c r="DP30" s="673">
        <f t="shared" si="64"/>
        <v>0</v>
      </c>
      <c r="DQ30" s="532">
        <f t="shared" si="65"/>
        <v>0</v>
      </c>
      <c r="DR30" s="532" t="str">
        <f t="shared" si="66"/>
        <v/>
      </c>
      <c r="DS30" s="532" t="str">
        <f t="shared" si="67"/>
        <v/>
      </c>
      <c r="DT30" s="674" t="str">
        <f t="shared" si="68"/>
        <v/>
      </c>
      <c r="DU30" s="675">
        <v>0</v>
      </c>
      <c r="DV30" s="676">
        <v>0</v>
      </c>
      <c r="DW30" s="677">
        <v>0</v>
      </c>
      <c r="DX30" s="537">
        <f t="shared" si="69"/>
        <v>0</v>
      </c>
      <c r="DY30" s="678">
        <v>0</v>
      </c>
      <c r="DZ30" s="679">
        <v>0</v>
      </c>
      <c r="EA30" s="680">
        <f t="shared" si="70"/>
        <v>0</v>
      </c>
      <c r="EB30" s="681">
        <f t="shared" si="71"/>
        <v>0</v>
      </c>
      <c r="EC30" s="682">
        <v>0</v>
      </c>
      <c r="ED30" s="683">
        <v>0</v>
      </c>
      <c r="EE30" s="684">
        <f t="shared" si="72"/>
        <v>0</v>
      </c>
      <c r="EF30" s="685">
        <f t="shared" si="73"/>
        <v>0</v>
      </c>
      <c r="EG30" s="686">
        <f t="shared" si="74"/>
        <v>0</v>
      </c>
      <c r="EH30" s="687" t="str">
        <f t="shared" si="75"/>
        <v/>
      </c>
      <c r="EI30" s="688">
        <v>0</v>
      </c>
      <c r="EJ30" s="689">
        <v>0</v>
      </c>
      <c r="EK30" s="690">
        <v>0</v>
      </c>
      <c r="EL30" s="549">
        <f t="shared" si="76"/>
        <v>0</v>
      </c>
      <c r="EM30" s="691">
        <v>0</v>
      </c>
      <c r="EN30" s="692">
        <f t="shared" si="77"/>
        <v>0</v>
      </c>
      <c r="EO30" s="693">
        <v>0</v>
      </c>
      <c r="EP30" s="694">
        <v>0</v>
      </c>
      <c r="EQ30" s="695">
        <f t="shared" si="128"/>
        <v>0</v>
      </c>
      <c r="ER30" s="696">
        <f t="shared" si="78"/>
        <v>0</v>
      </c>
      <c r="ES30" s="697">
        <f t="shared" si="79"/>
        <v>0</v>
      </c>
      <c r="ET30" s="698" t="str">
        <f t="shared" si="80"/>
        <v/>
      </c>
      <c r="EU30" s="699">
        <v>0</v>
      </c>
      <c r="EV30" s="700">
        <v>0</v>
      </c>
      <c r="EW30" s="701">
        <f t="shared" ref="EW30:EW65" si="138">SUM(EU30:EV30)</f>
        <v>0</v>
      </c>
      <c r="EX30" s="561">
        <f t="shared" si="81"/>
        <v>0</v>
      </c>
      <c r="EY30" s="702">
        <v>0</v>
      </c>
      <c r="EZ30" s="703">
        <f t="shared" si="82"/>
        <v>0</v>
      </c>
      <c r="FA30" s="704">
        <v>0</v>
      </c>
      <c r="FB30" s="705">
        <v>0</v>
      </c>
      <c r="FC30" s="706">
        <f t="shared" si="129"/>
        <v>0</v>
      </c>
      <c r="FD30" s="707">
        <f t="shared" si="83"/>
        <v>0</v>
      </c>
      <c r="FE30" s="708">
        <f t="shared" si="84"/>
        <v>0</v>
      </c>
      <c r="FF30" s="709" t="str">
        <f t="shared" si="85"/>
        <v/>
      </c>
      <c r="FG30" s="731">
        <v>0</v>
      </c>
      <c r="FH30" s="732">
        <v>0</v>
      </c>
      <c r="FI30" s="732">
        <v>0</v>
      </c>
      <c r="FJ30" s="713">
        <f t="shared" si="125"/>
        <v>0</v>
      </c>
      <c r="FK30" s="714">
        <f t="shared" si="86"/>
        <v>0</v>
      </c>
      <c r="FL30" s="715" t="str">
        <f t="shared" si="87"/>
        <v/>
      </c>
      <c r="FM30" s="733"/>
      <c r="FN30" s="734"/>
      <c r="FO30" s="735" t="str">
        <f t="shared" si="124"/>
        <v/>
      </c>
      <c r="FP30" s="718">
        <f t="shared" si="88"/>
        <v>0</v>
      </c>
      <c r="FQ30" s="719">
        <f t="shared" si="89"/>
        <v>0</v>
      </c>
      <c r="FR30" s="720">
        <f t="shared" si="90"/>
        <v>0</v>
      </c>
      <c r="FS30" s="721" t="str">
        <f t="shared" si="91"/>
        <v/>
      </c>
      <c r="FT30" s="722" t="str">
        <f t="shared" si="92"/>
        <v/>
      </c>
      <c r="FU30" s="723" t="str">
        <f t="shared" si="93"/>
        <v/>
      </c>
      <c r="FV30" s="724" t="str">
        <f t="shared" si="94"/>
        <v/>
      </c>
      <c r="FW30" s="725">
        <f t="shared" si="95"/>
        <v>0</v>
      </c>
      <c r="FX30" s="726" t="str">
        <f t="shared" si="10"/>
        <v/>
      </c>
      <c r="FY30" s="727" t="str">
        <f t="shared" si="11"/>
        <v/>
      </c>
      <c r="FZ30" s="727" t="str">
        <f t="shared" si="12"/>
        <v/>
      </c>
      <c r="GA30" s="727" t="str">
        <f t="shared" si="13"/>
        <v/>
      </c>
      <c r="GB30" s="727" t="str">
        <f t="shared" si="14"/>
        <v/>
      </c>
      <c r="GC30" s="727" t="str">
        <f t="shared" si="96"/>
        <v/>
      </c>
      <c r="GD30" s="728" t="str">
        <f t="shared" si="97"/>
        <v/>
      </c>
      <c r="GE30" s="729">
        <f t="shared" si="98"/>
        <v>0</v>
      </c>
      <c r="GF30" s="727">
        <f t="shared" si="99"/>
        <v>0</v>
      </c>
      <c r="GG30" s="727">
        <f t="shared" si="100"/>
        <v>0</v>
      </c>
      <c r="GH30" s="727">
        <f t="shared" si="101"/>
        <v>0</v>
      </c>
      <c r="GI30" s="728"/>
      <c r="GJ30" s="1302"/>
      <c r="GK30" s="1302"/>
      <c r="GL30" s="18">
        <f t="shared" si="15"/>
        <v>0</v>
      </c>
      <c r="GM30" s="18" t="s">
        <v>158</v>
      </c>
      <c r="GN30" s="18">
        <f t="shared" si="16"/>
        <v>200</v>
      </c>
      <c r="GO30" s="18" t="str">
        <f t="shared" si="102"/>
        <v>0/200</v>
      </c>
      <c r="GP30" s="18">
        <f t="shared" si="103"/>
        <v>0</v>
      </c>
      <c r="GQ30" s="18" t="s">
        <v>158</v>
      </c>
      <c r="GR30" s="18">
        <f t="shared" si="104"/>
        <v>200</v>
      </c>
      <c r="GS30" s="18" t="str">
        <f t="shared" si="105"/>
        <v>0/200</v>
      </c>
      <c r="GT30" s="18">
        <f t="shared" si="106"/>
        <v>0</v>
      </c>
      <c r="GU30" s="18" t="s">
        <v>158</v>
      </c>
      <c r="GV30" s="18">
        <f t="shared" si="107"/>
        <v>200</v>
      </c>
      <c r="GW30" s="18" t="str">
        <f t="shared" si="108"/>
        <v>0/200</v>
      </c>
      <c r="GX30" s="18">
        <f t="shared" si="109"/>
        <v>0</v>
      </c>
      <c r="GY30" s="18" t="s">
        <v>158</v>
      </c>
      <c r="GZ30" s="18">
        <f t="shared" si="110"/>
        <v>100</v>
      </c>
      <c r="HA30" s="18" t="str">
        <f t="shared" si="111"/>
        <v>0/100</v>
      </c>
      <c r="HJ30" s="18">
        <f t="shared" si="133"/>
        <v>0</v>
      </c>
      <c r="HK30" s="18">
        <f t="shared" si="134"/>
        <v>0</v>
      </c>
      <c r="HL30" s="190">
        <f t="shared" si="114"/>
        <v>0</v>
      </c>
      <c r="HM30" s="190">
        <f t="shared" si="115"/>
        <v>0</v>
      </c>
      <c r="HN30" s="190">
        <f t="shared" si="116"/>
        <v>0</v>
      </c>
      <c r="HO30" s="190">
        <f t="shared" si="117"/>
        <v>0</v>
      </c>
      <c r="HP30" s="190">
        <f t="shared" si="118"/>
        <v>0</v>
      </c>
      <c r="HQ30" s="18">
        <f t="shared" si="135"/>
        <v>0</v>
      </c>
    </row>
    <row r="31" spans="1:225" ht="38.25" customHeight="1">
      <c r="A31" s="17">
        <f t="shared" si="17"/>
        <v>0</v>
      </c>
      <c r="B31" s="42">
        <v>23</v>
      </c>
      <c r="C31" s="590">
        <v>23</v>
      </c>
      <c r="D31" s="544">
        <f t="shared" si="18"/>
        <v>0</v>
      </c>
      <c r="E31" s="2"/>
      <c r="F31" s="123"/>
      <c r="G31" s="1"/>
      <c r="H31" s="2"/>
      <c r="I31" s="2"/>
      <c r="J31" s="2"/>
      <c r="K31" s="976"/>
      <c r="L31" s="591">
        <v>0</v>
      </c>
      <c r="M31" s="592">
        <v>0</v>
      </c>
      <c r="N31" s="593">
        <v>0</v>
      </c>
      <c r="O31" s="452">
        <f t="shared" si="19"/>
        <v>0</v>
      </c>
      <c r="P31" s="594">
        <v>0</v>
      </c>
      <c r="Q31" s="595">
        <f t="shared" si="20"/>
        <v>0</v>
      </c>
      <c r="R31" s="596">
        <v>0</v>
      </c>
      <c r="S31" s="597">
        <v>0</v>
      </c>
      <c r="T31" s="598">
        <f t="shared" si="126"/>
        <v>0</v>
      </c>
      <c r="U31" s="599">
        <f t="shared" si="21"/>
        <v>0</v>
      </c>
      <c r="V31" s="600">
        <f t="shared" si="22"/>
        <v>0</v>
      </c>
      <c r="W31" s="459" t="str">
        <f t="shared" si="136"/>
        <v/>
      </c>
      <c r="X31" s="459" t="str">
        <f t="shared" si="23"/>
        <v/>
      </c>
      <c r="Y31" s="601" t="str">
        <f t="shared" si="137"/>
        <v/>
      </c>
      <c r="Z31" s="602">
        <v>0</v>
      </c>
      <c r="AA31" s="603">
        <v>0</v>
      </c>
      <c r="AB31" s="604">
        <v>0</v>
      </c>
      <c r="AC31" s="464">
        <f t="shared" si="24"/>
        <v>0</v>
      </c>
      <c r="AD31" s="605">
        <v>0</v>
      </c>
      <c r="AE31" s="606">
        <f t="shared" si="25"/>
        <v>0</v>
      </c>
      <c r="AF31" s="607">
        <v>0</v>
      </c>
      <c r="AG31" s="608">
        <v>0</v>
      </c>
      <c r="AH31" s="609">
        <f t="shared" si="127"/>
        <v>0</v>
      </c>
      <c r="AI31" s="610">
        <f t="shared" si="26"/>
        <v>0</v>
      </c>
      <c r="AJ31" s="611">
        <f t="shared" si="27"/>
        <v>0</v>
      </c>
      <c r="AK31" s="471" t="str">
        <f t="shared" si="120"/>
        <v/>
      </c>
      <c r="AL31" s="471" t="str">
        <f t="shared" si="28"/>
        <v/>
      </c>
      <c r="AM31" s="612" t="str">
        <f t="shared" si="121"/>
        <v/>
      </c>
      <c r="AN31" s="613"/>
      <c r="AO31" s="614">
        <v>0</v>
      </c>
      <c r="AP31" s="615">
        <v>0</v>
      </c>
      <c r="AQ31" s="615">
        <v>0</v>
      </c>
      <c r="AR31" s="477">
        <f t="shared" si="29"/>
        <v>0</v>
      </c>
      <c r="AS31" s="616">
        <v>0</v>
      </c>
      <c r="AT31" s="617">
        <v>0</v>
      </c>
      <c r="AU31" s="618">
        <f t="shared" si="30"/>
        <v>0</v>
      </c>
      <c r="AV31" s="619">
        <f t="shared" si="31"/>
        <v>0</v>
      </c>
      <c r="AW31" s="620">
        <v>0</v>
      </c>
      <c r="AX31" s="621">
        <v>0</v>
      </c>
      <c r="AY31" s="622">
        <f t="shared" si="32"/>
        <v>0</v>
      </c>
      <c r="AZ31" s="623">
        <f t="shared" si="33"/>
        <v>0</v>
      </c>
      <c r="BA31" s="624">
        <f t="shared" si="34"/>
        <v>0</v>
      </c>
      <c r="BB31" s="484" t="str">
        <f t="shared" si="122"/>
        <v/>
      </c>
      <c r="BC31" s="484" t="str">
        <f t="shared" si="35"/>
        <v/>
      </c>
      <c r="BD31" s="625" t="str">
        <f t="shared" si="7"/>
        <v/>
      </c>
      <c r="BE31" s="613"/>
      <c r="BF31" s="626">
        <v>0</v>
      </c>
      <c r="BG31" s="627">
        <v>0</v>
      </c>
      <c r="BH31" s="628">
        <v>0</v>
      </c>
      <c r="BI31" s="489">
        <f t="shared" si="36"/>
        <v>0</v>
      </c>
      <c r="BJ31" s="629">
        <v>0</v>
      </c>
      <c r="BK31" s="630">
        <v>0</v>
      </c>
      <c r="BL31" s="631">
        <f t="shared" si="37"/>
        <v>0</v>
      </c>
      <c r="BM31" s="632">
        <f t="shared" si="38"/>
        <v>0</v>
      </c>
      <c r="BN31" s="633">
        <v>0</v>
      </c>
      <c r="BO31" s="634">
        <v>0</v>
      </c>
      <c r="BP31" s="635">
        <f t="shared" si="39"/>
        <v>0</v>
      </c>
      <c r="BQ31" s="636">
        <f t="shared" si="40"/>
        <v>0</v>
      </c>
      <c r="BR31" s="496">
        <f t="shared" si="41"/>
        <v>0</v>
      </c>
      <c r="BS31" s="496" t="str">
        <f t="shared" si="123"/>
        <v/>
      </c>
      <c r="BT31" s="496" t="str">
        <f t="shared" si="42"/>
        <v/>
      </c>
      <c r="BU31" s="637" t="str">
        <f t="shared" si="8"/>
        <v/>
      </c>
      <c r="BV31" s="613"/>
      <c r="BW31" s="638">
        <v>0</v>
      </c>
      <c r="BX31" s="639">
        <v>0</v>
      </c>
      <c r="BY31" s="640">
        <v>0</v>
      </c>
      <c r="BZ31" s="501">
        <f t="shared" si="43"/>
        <v>0</v>
      </c>
      <c r="CA31" s="641">
        <v>0</v>
      </c>
      <c r="CB31" s="642">
        <v>0</v>
      </c>
      <c r="CC31" s="643">
        <f t="shared" si="44"/>
        <v>0</v>
      </c>
      <c r="CD31" s="644">
        <f t="shared" si="45"/>
        <v>0</v>
      </c>
      <c r="CE31" s="645">
        <v>0</v>
      </c>
      <c r="CF31" s="646">
        <v>0</v>
      </c>
      <c r="CG31" s="647">
        <f t="shared" si="46"/>
        <v>0</v>
      </c>
      <c r="CH31" s="648">
        <f t="shared" si="47"/>
        <v>0</v>
      </c>
      <c r="CI31" s="649">
        <f t="shared" si="48"/>
        <v>0</v>
      </c>
      <c r="CJ31" s="508" t="str">
        <f t="shared" si="49"/>
        <v/>
      </c>
      <c r="CK31" s="508" t="str">
        <f t="shared" si="50"/>
        <v/>
      </c>
      <c r="CL31" s="650" t="str">
        <f t="shared" si="9"/>
        <v/>
      </c>
      <c r="CM31" s="613"/>
      <c r="CN31" s="651">
        <v>0</v>
      </c>
      <c r="CO31" s="652">
        <v>0</v>
      </c>
      <c r="CP31" s="653">
        <v>0</v>
      </c>
      <c r="CQ31" s="513">
        <f t="shared" si="51"/>
        <v>0</v>
      </c>
      <c r="CR31" s="654">
        <v>0</v>
      </c>
      <c r="CS31" s="655">
        <v>0</v>
      </c>
      <c r="CT31" s="656">
        <f t="shared" si="52"/>
        <v>0</v>
      </c>
      <c r="CU31" s="657">
        <f t="shared" si="53"/>
        <v>0</v>
      </c>
      <c r="CV31" s="658">
        <v>0</v>
      </c>
      <c r="CW31" s="659">
        <v>0</v>
      </c>
      <c r="CX31" s="660">
        <f t="shared" si="54"/>
        <v>0</v>
      </c>
      <c r="CY31" s="661">
        <f t="shared" si="55"/>
        <v>0</v>
      </c>
      <c r="CZ31" s="520">
        <f t="shared" si="56"/>
        <v>0</v>
      </c>
      <c r="DA31" s="520" t="str">
        <f t="shared" si="57"/>
        <v/>
      </c>
      <c r="DB31" s="520" t="str">
        <f t="shared" si="58"/>
        <v/>
      </c>
      <c r="DC31" s="662" t="str">
        <f t="shared" si="59"/>
        <v/>
      </c>
      <c r="DD31" s="613"/>
      <c r="DE31" s="663">
        <v>0</v>
      </c>
      <c r="DF31" s="664">
        <v>0</v>
      </c>
      <c r="DG31" s="665">
        <v>0</v>
      </c>
      <c r="DH31" s="525">
        <f t="shared" si="60"/>
        <v>0</v>
      </c>
      <c r="DI31" s="666">
        <v>0</v>
      </c>
      <c r="DJ31" s="667">
        <v>0</v>
      </c>
      <c r="DK31" s="668">
        <f t="shared" si="61"/>
        <v>0</v>
      </c>
      <c r="DL31" s="669">
        <f t="shared" si="62"/>
        <v>0</v>
      </c>
      <c r="DM31" s="670">
        <v>0</v>
      </c>
      <c r="DN31" s="671">
        <v>0</v>
      </c>
      <c r="DO31" s="672">
        <f t="shared" si="63"/>
        <v>0</v>
      </c>
      <c r="DP31" s="673">
        <f t="shared" si="64"/>
        <v>0</v>
      </c>
      <c r="DQ31" s="532">
        <f t="shared" si="65"/>
        <v>0</v>
      </c>
      <c r="DR31" s="532" t="str">
        <f t="shared" si="66"/>
        <v/>
      </c>
      <c r="DS31" s="532" t="str">
        <f t="shared" si="67"/>
        <v/>
      </c>
      <c r="DT31" s="674" t="str">
        <f t="shared" si="68"/>
        <v/>
      </c>
      <c r="DU31" s="675">
        <v>0</v>
      </c>
      <c r="DV31" s="676">
        <v>0</v>
      </c>
      <c r="DW31" s="677">
        <v>0</v>
      </c>
      <c r="DX31" s="537">
        <f t="shared" si="69"/>
        <v>0</v>
      </c>
      <c r="DY31" s="678">
        <v>0</v>
      </c>
      <c r="DZ31" s="679">
        <v>0</v>
      </c>
      <c r="EA31" s="680">
        <f t="shared" si="70"/>
        <v>0</v>
      </c>
      <c r="EB31" s="681">
        <f t="shared" si="71"/>
        <v>0</v>
      </c>
      <c r="EC31" s="682">
        <v>0</v>
      </c>
      <c r="ED31" s="683">
        <v>0</v>
      </c>
      <c r="EE31" s="684">
        <f t="shared" si="72"/>
        <v>0</v>
      </c>
      <c r="EF31" s="685">
        <f t="shared" si="73"/>
        <v>0</v>
      </c>
      <c r="EG31" s="686">
        <f t="shared" si="74"/>
        <v>0</v>
      </c>
      <c r="EH31" s="687" t="str">
        <f t="shared" si="75"/>
        <v/>
      </c>
      <c r="EI31" s="688">
        <v>0</v>
      </c>
      <c r="EJ31" s="689">
        <v>0</v>
      </c>
      <c r="EK31" s="690">
        <v>0</v>
      </c>
      <c r="EL31" s="549">
        <f t="shared" si="76"/>
        <v>0</v>
      </c>
      <c r="EM31" s="691">
        <v>0</v>
      </c>
      <c r="EN31" s="692">
        <f t="shared" si="77"/>
        <v>0</v>
      </c>
      <c r="EO31" s="693">
        <v>0</v>
      </c>
      <c r="EP31" s="694">
        <v>0</v>
      </c>
      <c r="EQ31" s="695">
        <f t="shared" si="128"/>
        <v>0</v>
      </c>
      <c r="ER31" s="696">
        <f t="shared" si="78"/>
        <v>0</v>
      </c>
      <c r="ES31" s="697">
        <f t="shared" si="79"/>
        <v>0</v>
      </c>
      <c r="ET31" s="698" t="str">
        <f t="shared" si="80"/>
        <v/>
      </c>
      <c r="EU31" s="699">
        <v>0</v>
      </c>
      <c r="EV31" s="700">
        <v>0</v>
      </c>
      <c r="EW31" s="701">
        <f t="shared" si="138"/>
        <v>0</v>
      </c>
      <c r="EX31" s="561">
        <f t="shared" si="81"/>
        <v>0</v>
      </c>
      <c r="EY31" s="702">
        <v>0</v>
      </c>
      <c r="EZ31" s="703">
        <f t="shared" si="82"/>
        <v>0</v>
      </c>
      <c r="FA31" s="704">
        <v>0</v>
      </c>
      <c r="FB31" s="705">
        <v>0</v>
      </c>
      <c r="FC31" s="706">
        <f t="shared" si="129"/>
        <v>0</v>
      </c>
      <c r="FD31" s="707">
        <f t="shared" si="83"/>
        <v>0</v>
      </c>
      <c r="FE31" s="708">
        <f t="shared" si="84"/>
        <v>0</v>
      </c>
      <c r="FF31" s="709" t="str">
        <f t="shared" si="85"/>
        <v/>
      </c>
      <c r="FG31" s="731">
        <v>0</v>
      </c>
      <c r="FH31" s="732">
        <v>0</v>
      </c>
      <c r="FI31" s="732">
        <v>0</v>
      </c>
      <c r="FJ31" s="713">
        <f t="shared" si="125"/>
        <v>0</v>
      </c>
      <c r="FK31" s="714">
        <f t="shared" si="86"/>
        <v>0</v>
      </c>
      <c r="FL31" s="715" t="str">
        <f t="shared" si="87"/>
        <v/>
      </c>
      <c r="FM31" s="733"/>
      <c r="FN31" s="734"/>
      <c r="FO31" s="735" t="str">
        <f t="shared" si="124"/>
        <v/>
      </c>
      <c r="FP31" s="718">
        <f t="shared" si="88"/>
        <v>0</v>
      </c>
      <c r="FQ31" s="719">
        <f t="shared" si="89"/>
        <v>0</v>
      </c>
      <c r="FR31" s="720">
        <f t="shared" si="90"/>
        <v>0</v>
      </c>
      <c r="FS31" s="721" t="str">
        <f t="shared" si="91"/>
        <v/>
      </c>
      <c r="FT31" s="722" t="str">
        <f t="shared" si="92"/>
        <v/>
      </c>
      <c r="FU31" s="723" t="str">
        <f t="shared" si="93"/>
        <v/>
      </c>
      <c r="FV31" s="724" t="str">
        <f t="shared" si="94"/>
        <v/>
      </c>
      <c r="FW31" s="725">
        <f t="shared" si="95"/>
        <v>0</v>
      </c>
      <c r="FX31" s="726" t="str">
        <f t="shared" si="10"/>
        <v/>
      </c>
      <c r="FY31" s="727" t="str">
        <f t="shared" si="11"/>
        <v/>
      </c>
      <c r="FZ31" s="727" t="str">
        <f t="shared" si="12"/>
        <v/>
      </c>
      <c r="GA31" s="727" t="str">
        <f t="shared" si="13"/>
        <v/>
      </c>
      <c r="GB31" s="727" t="str">
        <f t="shared" si="14"/>
        <v/>
      </c>
      <c r="GC31" s="727" t="str">
        <f t="shared" si="96"/>
        <v/>
      </c>
      <c r="GD31" s="728" t="str">
        <f t="shared" si="97"/>
        <v/>
      </c>
      <c r="GE31" s="729">
        <f t="shared" si="98"/>
        <v>0</v>
      </c>
      <c r="GF31" s="727">
        <f t="shared" si="99"/>
        <v>0</v>
      </c>
      <c r="GG31" s="727">
        <f t="shared" si="100"/>
        <v>0</v>
      </c>
      <c r="GH31" s="727">
        <f t="shared" si="101"/>
        <v>0</v>
      </c>
      <c r="GI31" s="728"/>
      <c r="GJ31" s="1302"/>
      <c r="GK31" s="1302"/>
      <c r="GL31" s="18">
        <f t="shared" si="15"/>
        <v>0</v>
      </c>
      <c r="GM31" s="18" t="s">
        <v>158</v>
      </c>
      <c r="GN31" s="18">
        <f t="shared" si="16"/>
        <v>200</v>
      </c>
      <c r="GO31" s="18" t="str">
        <f t="shared" si="102"/>
        <v>0/200</v>
      </c>
      <c r="GP31" s="18">
        <f t="shared" si="103"/>
        <v>0</v>
      </c>
      <c r="GQ31" s="18" t="s">
        <v>158</v>
      </c>
      <c r="GR31" s="18">
        <f t="shared" si="104"/>
        <v>200</v>
      </c>
      <c r="GS31" s="18" t="str">
        <f t="shared" si="105"/>
        <v>0/200</v>
      </c>
      <c r="GT31" s="18">
        <f t="shared" si="106"/>
        <v>0</v>
      </c>
      <c r="GU31" s="18" t="s">
        <v>158</v>
      </c>
      <c r="GV31" s="18">
        <f t="shared" si="107"/>
        <v>200</v>
      </c>
      <c r="GW31" s="18" t="str">
        <f t="shared" si="108"/>
        <v>0/200</v>
      </c>
      <c r="GX31" s="18">
        <f t="shared" si="109"/>
        <v>0</v>
      </c>
      <c r="GY31" s="18" t="s">
        <v>158</v>
      </c>
      <c r="GZ31" s="18">
        <f t="shared" si="110"/>
        <v>100</v>
      </c>
      <c r="HA31" s="18" t="str">
        <f t="shared" si="111"/>
        <v>0/100</v>
      </c>
      <c r="HJ31" s="18">
        <f t="shared" si="133"/>
        <v>0</v>
      </c>
      <c r="HK31" s="18">
        <f t="shared" si="134"/>
        <v>0</v>
      </c>
      <c r="HL31" s="190">
        <f t="shared" si="114"/>
        <v>0</v>
      </c>
      <c r="HM31" s="190">
        <f t="shared" si="115"/>
        <v>0</v>
      </c>
      <c r="HN31" s="190">
        <f t="shared" si="116"/>
        <v>0</v>
      </c>
      <c r="HO31" s="190">
        <f t="shared" si="117"/>
        <v>0</v>
      </c>
      <c r="HP31" s="190">
        <f t="shared" si="118"/>
        <v>0</v>
      </c>
      <c r="HQ31" s="18">
        <f t="shared" si="135"/>
        <v>0</v>
      </c>
    </row>
    <row r="32" spans="1:225" ht="38.25" customHeight="1">
      <c r="A32" s="17">
        <f t="shared" si="17"/>
        <v>0</v>
      </c>
      <c r="B32" s="42">
        <v>24</v>
      </c>
      <c r="C32" s="730">
        <v>24</v>
      </c>
      <c r="D32" s="544">
        <f t="shared" si="18"/>
        <v>0</v>
      </c>
      <c r="E32" s="2"/>
      <c r="F32" s="123"/>
      <c r="G32" s="2"/>
      <c r="H32" s="2"/>
      <c r="I32" s="2"/>
      <c r="J32" s="2"/>
      <c r="K32" s="976"/>
      <c r="L32" s="591">
        <v>0</v>
      </c>
      <c r="M32" s="592">
        <v>0</v>
      </c>
      <c r="N32" s="593">
        <v>0</v>
      </c>
      <c r="O32" s="452">
        <f t="shared" si="19"/>
        <v>0</v>
      </c>
      <c r="P32" s="594">
        <v>0</v>
      </c>
      <c r="Q32" s="595">
        <f t="shared" si="20"/>
        <v>0</v>
      </c>
      <c r="R32" s="596">
        <v>0</v>
      </c>
      <c r="S32" s="597">
        <v>0</v>
      </c>
      <c r="T32" s="598">
        <f t="shared" si="126"/>
        <v>0</v>
      </c>
      <c r="U32" s="599">
        <f t="shared" si="21"/>
        <v>0</v>
      </c>
      <c r="V32" s="600">
        <f t="shared" si="22"/>
        <v>0</v>
      </c>
      <c r="W32" s="459" t="str">
        <f t="shared" si="136"/>
        <v/>
      </c>
      <c r="X32" s="459" t="str">
        <f t="shared" si="23"/>
        <v/>
      </c>
      <c r="Y32" s="601" t="str">
        <f t="shared" si="137"/>
        <v/>
      </c>
      <c r="Z32" s="602">
        <v>0</v>
      </c>
      <c r="AA32" s="603">
        <v>0</v>
      </c>
      <c r="AB32" s="604">
        <v>0</v>
      </c>
      <c r="AC32" s="464">
        <f t="shared" si="24"/>
        <v>0</v>
      </c>
      <c r="AD32" s="605">
        <v>0</v>
      </c>
      <c r="AE32" s="606">
        <f t="shared" si="25"/>
        <v>0</v>
      </c>
      <c r="AF32" s="607">
        <v>0</v>
      </c>
      <c r="AG32" s="608">
        <v>0</v>
      </c>
      <c r="AH32" s="609">
        <f t="shared" si="127"/>
        <v>0</v>
      </c>
      <c r="AI32" s="610">
        <f t="shared" si="26"/>
        <v>0</v>
      </c>
      <c r="AJ32" s="611">
        <f t="shared" si="27"/>
        <v>0</v>
      </c>
      <c r="AK32" s="471" t="str">
        <f t="shared" si="120"/>
        <v/>
      </c>
      <c r="AL32" s="471" t="str">
        <f t="shared" si="28"/>
        <v/>
      </c>
      <c r="AM32" s="612" t="str">
        <f t="shared" si="121"/>
        <v/>
      </c>
      <c r="AN32" s="613"/>
      <c r="AO32" s="614">
        <v>0</v>
      </c>
      <c r="AP32" s="615">
        <v>0</v>
      </c>
      <c r="AQ32" s="615">
        <v>0</v>
      </c>
      <c r="AR32" s="477">
        <f t="shared" si="29"/>
        <v>0</v>
      </c>
      <c r="AS32" s="616">
        <v>0</v>
      </c>
      <c r="AT32" s="617">
        <v>0</v>
      </c>
      <c r="AU32" s="618">
        <f t="shared" si="30"/>
        <v>0</v>
      </c>
      <c r="AV32" s="619">
        <f t="shared" si="31"/>
        <v>0</v>
      </c>
      <c r="AW32" s="620">
        <v>0</v>
      </c>
      <c r="AX32" s="621">
        <v>0</v>
      </c>
      <c r="AY32" s="622">
        <f t="shared" si="32"/>
        <v>0</v>
      </c>
      <c r="AZ32" s="623">
        <f t="shared" si="33"/>
        <v>0</v>
      </c>
      <c r="BA32" s="624">
        <f t="shared" si="34"/>
        <v>0</v>
      </c>
      <c r="BB32" s="484" t="str">
        <f t="shared" si="122"/>
        <v/>
      </c>
      <c r="BC32" s="484" t="str">
        <f t="shared" si="35"/>
        <v/>
      </c>
      <c r="BD32" s="625" t="str">
        <f t="shared" si="7"/>
        <v/>
      </c>
      <c r="BE32" s="613"/>
      <c r="BF32" s="626">
        <v>0</v>
      </c>
      <c r="BG32" s="627">
        <v>0</v>
      </c>
      <c r="BH32" s="628">
        <v>0</v>
      </c>
      <c r="BI32" s="489">
        <f t="shared" si="36"/>
        <v>0</v>
      </c>
      <c r="BJ32" s="629">
        <v>0</v>
      </c>
      <c r="BK32" s="630">
        <v>0</v>
      </c>
      <c r="BL32" s="631">
        <f t="shared" si="37"/>
        <v>0</v>
      </c>
      <c r="BM32" s="632">
        <f t="shared" si="38"/>
        <v>0</v>
      </c>
      <c r="BN32" s="633">
        <v>0</v>
      </c>
      <c r="BO32" s="634">
        <v>0</v>
      </c>
      <c r="BP32" s="635">
        <f t="shared" si="39"/>
        <v>0</v>
      </c>
      <c r="BQ32" s="636">
        <f t="shared" si="40"/>
        <v>0</v>
      </c>
      <c r="BR32" s="496">
        <f t="shared" si="41"/>
        <v>0</v>
      </c>
      <c r="BS32" s="496" t="str">
        <f t="shared" si="123"/>
        <v/>
      </c>
      <c r="BT32" s="496" t="str">
        <f t="shared" si="42"/>
        <v/>
      </c>
      <c r="BU32" s="637" t="str">
        <f t="shared" si="8"/>
        <v/>
      </c>
      <c r="BV32" s="613"/>
      <c r="BW32" s="638">
        <v>0</v>
      </c>
      <c r="BX32" s="639">
        <v>0</v>
      </c>
      <c r="BY32" s="640">
        <v>0</v>
      </c>
      <c r="BZ32" s="501">
        <f t="shared" si="43"/>
        <v>0</v>
      </c>
      <c r="CA32" s="641">
        <v>0</v>
      </c>
      <c r="CB32" s="642">
        <v>0</v>
      </c>
      <c r="CC32" s="643">
        <f t="shared" si="44"/>
        <v>0</v>
      </c>
      <c r="CD32" s="644">
        <f t="shared" si="45"/>
        <v>0</v>
      </c>
      <c r="CE32" s="645">
        <v>0</v>
      </c>
      <c r="CF32" s="646">
        <v>0</v>
      </c>
      <c r="CG32" s="647">
        <f t="shared" si="46"/>
        <v>0</v>
      </c>
      <c r="CH32" s="648">
        <f t="shared" si="47"/>
        <v>0</v>
      </c>
      <c r="CI32" s="649">
        <f t="shared" si="48"/>
        <v>0</v>
      </c>
      <c r="CJ32" s="508" t="str">
        <f t="shared" si="49"/>
        <v/>
      </c>
      <c r="CK32" s="508" t="str">
        <f t="shared" si="50"/>
        <v/>
      </c>
      <c r="CL32" s="650" t="str">
        <f t="shared" si="9"/>
        <v/>
      </c>
      <c r="CM32" s="613"/>
      <c r="CN32" s="651">
        <v>0</v>
      </c>
      <c r="CO32" s="652">
        <v>0</v>
      </c>
      <c r="CP32" s="653">
        <v>0</v>
      </c>
      <c r="CQ32" s="513">
        <f t="shared" si="51"/>
        <v>0</v>
      </c>
      <c r="CR32" s="654">
        <v>0</v>
      </c>
      <c r="CS32" s="655">
        <v>0</v>
      </c>
      <c r="CT32" s="656">
        <f t="shared" si="52"/>
        <v>0</v>
      </c>
      <c r="CU32" s="657">
        <f t="shared" si="53"/>
        <v>0</v>
      </c>
      <c r="CV32" s="658">
        <v>0</v>
      </c>
      <c r="CW32" s="659">
        <v>0</v>
      </c>
      <c r="CX32" s="660">
        <f t="shared" si="54"/>
        <v>0</v>
      </c>
      <c r="CY32" s="661">
        <f t="shared" si="55"/>
        <v>0</v>
      </c>
      <c r="CZ32" s="520">
        <f t="shared" si="56"/>
        <v>0</v>
      </c>
      <c r="DA32" s="520" t="str">
        <f t="shared" si="57"/>
        <v/>
      </c>
      <c r="DB32" s="520" t="str">
        <f t="shared" si="58"/>
        <v/>
      </c>
      <c r="DC32" s="662" t="str">
        <f t="shared" si="59"/>
        <v/>
      </c>
      <c r="DD32" s="613"/>
      <c r="DE32" s="663">
        <v>0</v>
      </c>
      <c r="DF32" s="664">
        <v>0</v>
      </c>
      <c r="DG32" s="665">
        <v>0</v>
      </c>
      <c r="DH32" s="525">
        <f t="shared" si="60"/>
        <v>0</v>
      </c>
      <c r="DI32" s="666">
        <v>0</v>
      </c>
      <c r="DJ32" s="667">
        <v>0</v>
      </c>
      <c r="DK32" s="668">
        <f t="shared" si="61"/>
        <v>0</v>
      </c>
      <c r="DL32" s="669">
        <f t="shared" si="62"/>
        <v>0</v>
      </c>
      <c r="DM32" s="670">
        <v>0</v>
      </c>
      <c r="DN32" s="671">
        <v>0</v>
      </c>
      <c r="DO32" s="672">
        <f t="shared" si="63"/>
        <v>0</v>
      </c>
      <c r="DP32" s="673">
        <f t="shared" si="64"/>
        <v>0</v>
      </c>
      <c r="DQ32" s="532">
        <f t="shared" si="65"/>
        <v>0</v>
      </c>
      <c r="DR32" s="532" t="str">
        <f t="shared" si="66"/>
        <v/>
      </c>
      <c r="DS32" s="532" t="str">
        <f t="shared" si="67"/>
        <v/>
      </c>
      <c r="DT32" s="674" t="str">
        <f t="shared" si="68"/>
        <v/>
      </c>
      <c r="DU32" s="675">
        <v>0</v>
      </c>
      <c r="DV32" s="676">
        <v>0</v>
      </c>
      <c r="DW32" s="677">
        <v>0</v>
      </c>
      <c r="DX32" s="537">
        <f t="shared" si="69"/>
        <v>0</v>
      </c>
      <c r="DY32" s="678">
        <v>0</v>
      </c>
      <c r="DZ32" s="679">
        <v>0</v>
      </c>
      <c r="EA32" s="680">
        <f t="shared" si="70"/>
        <v>0</v>
      </c>
      <c r="EB32" s="681">
        <f t="shared" si="71"/>
        <v>0</v>
      </c>
      <c r="EC32" s="682">
        <v>0</v>
      </c>
      <c r="ED32" s="683">
        <v>0</v>
      </c>
      <c r="EE32" s="684">
        <f t="shared" si="72"/>
        <v>0</v>
      </c>
      <c r="EF32" s="685">
        <f t="shared" si="73"/>
        <v>0</v>
      </c>
      <c r="EG32" s="686">
        <f t="shared" si="74"/>
        <v>0</v>
      </c>
      <c r="EH32" s="687" t="str">
        <f t="shared" si="75"/>
        <v/>
      </c>
      <c r="EI32" s="688">
        <v>0</v>
      </c>
      <c r="EJ32" s="689">
        <v>0</v>
      </c>
      <c r="EK32" s="690">
        <v>0</v>
      </c>
      <c r="EL32" s="549">
        <f t="shared" si="76"/>
        <v>0</v>
      </c>
      <c r="EM32" s="691">
        <v>0</v>
      </c>
      <c r="EN32" s="692">
        <f t="shared" si="77"/>
        <v>0</v>
      </c>
      <c r="EO32" s="693">
        <v>0</v>
      </c>
      <c r="EP32" s="694">
        <v>0</v>
      </c>
      <c r="EQ32" s="695">
        <f t="shared" si="128"/>
        <v>0</v>
      </c>
      <c r="ER32" s="696">
        <f t="shared" si="78"/>
        <v>0</v>
      </c>
      <c r="ES32" s="697">
        <f t="shared" si="79"/>
        <v>0</v>
      </c>
      <c r="ET32" s="698" t="str">
        <f t="shared" si="80"/>
        <v/>
      </c>
      <c r="EU32" s="699">
        <v>0</v>
      </c>
      <c r="EV32" s="700">
        <v>0</v>
      </c>
      <c r="EW32" s="701">
        <f t="shared" si="138"/>
        <v>0</v>
      </c>
      <c r="EX32" s="561">
        <f t="shared" si="81"/>
        <v>0</v>
      </c>
      <c r="EY32" s="702">
        <v>0</v>
      </c>
      <c r="EZ32" s="703">
        <f t="shared" si="82"/>
        <v>0</v>
      </c>
      <c r="FA32" s="704">
        <v>0</v>
      </c>
      <c r="FB32" s="705">
        <v>0</v>
      </c>
      <c r="FC32" s="706">
        <f t="shared" si="129"/>
        <v>0</v>
      </c>
      <c r="FD32" s="707">
        <f t="shared" si="83"/>
        <v>0</v>
      </c>
      <c r="FE32" s="708">
        <f t="shared" si="84"/>
        <v>0</v>
      </c>
      <c r="FF32" s="709" t="str">
        <f t="shared" si="85"/>
        <v/>
      </c>
      <c r="FG32" s="731">
        <v>0</v>
      </c>
      <c r="FH32" s="732">
        <v>0</v>
      </c>
      <c r="FI32" s="732">
        <v>0</v>
      </c>
      <c r="FJ32" s="713">
        <f t="shared" si="125"/>
        <v>0</v>
      </c>
      <c r="FK32" s="714">
        <f t="shared" si="86"/>
        <v>0</v>
      </c>
      <c r="FL32" s="715" t="str">
        <f t="shared" si="87"/>
        <v/>
      </c>
      <c r="FM32" s="733"/>
      <c r="FN32" s="734"/>
      <c r="FO32" s="735" t="str">
        <f t="shared" si="124"/>
        <v/>
      </c>
      <c r="FP32" s="718">
        <f t="shared" si="88"/>
        <v>0</v>
      </c>
      <c r="FQ32" s="719">
        <f t="shared" si="89"/>
        <v>0</v>
      </c>
      <c r="FR32" s="720">
        <f t="shared" si="90"/>
        <v>0</v>
      </c>
      <c r="FS32" s="721" t="str">
        <f t="shared" si="91"/>
        <v/>
      </c>
      <c r="FT32" s="722" t="str">
        <f t="shared" si="92"/>
        <v/>
      </c>
      <c r="FU32" s="723" t="str">
        <f t="shared" si="93"/>
        <v/>
      </c>
      <c r="FV32" s="724" t="str">
        <f t="shared" si="94"/>
        <v/>
      </c>
      <c r="FW32" s="725">
        <f t="shared" si="95"/>
        <v>0</v>
      </c>
      <c r="FX32" s="726" t="str">
        <f t="shared" si="10"/>
        <v/>
      </c>
      <c r="FY32" s="727" t="str">
        <f t="shared" si="11"/>
        <v/>
      </c>
      <c r="FZ32" s="727" t="str">
        <f t="shared" si="12"/>
        <v/>
      </c>
      <c r="GA32" s="727" t="str">
        <f t="shared" si="13"/>
        <v/>
      </c>
      <c r="GB32" s="727" t="str">
        <f t="shared" si="14"/>
        <v/>
      </c>
      <c r="GC32" s="727" t="str">
        <f t="shared" si="96"/>
        <v/>
      </c>
      <c r="GD32" s="728" t="str">
        <f t="shared" si="97"/>
        <v/>
      </c>
      <c r="GE32" s="729">
        <f t="shared" si="98"/>
        <v>0</v>
      </c>
      <c r="GF32" s="727">
        <f t="shared" si="99"/>
        <v>0</v>
      </c>
      <c r="GG32" s="727">
        <f t="shared" si="100"/>
        <v>0</v>
      </c>
      <c r="GH32" s="727">
        <f t="shared" si="101"/>
        <v>0</v>
      </c>
      <c r="GI32" s="728"/>
      <c r="GJ32" s="1302"/>
      <c r="GK32" s="1302"/>
      <c r="GL32" s="18">
        <f t="shared" si="15"/>
        <v>0</v>
      </c>
      <c r="GM32" s="18" t="s">
        <v>158</v>
      </c>
      <c r="GN32" s="18">
        <f t="shared" si="16"/>
        <v>200</v>
      </c>
      <c r="GO32" s="18" t="str">
        <f t="shared" si="102"/>
        <v>0/200</v>
      </c>
      <c r="GP32" s="18">
        <f t="shared" si="103"/>
        <v>0</v>
      </c>
      <c r="GQ32" s="18" t="s">
        <v>158</v>
      </c>
      <c r="GR32" s="18">
        <f t="shared" si="104"/>
        <v>200</v>
      </c>
      <c r="GS32" s="18" t="str">
        <f t="shared" si="105"/>
        <v>0/200</v>
      </c>
      <c r="GT32" s="18">
        <f t="shared" si="106"/>
        <v>0</v>
      </c>
      <c r="GU32" s="18" t="s">
        <v>158</v>
      </c>
      <c r="GV32" s="18">
        <f t="shared" si="107"/>
        <v>200</v>
      </c>
      <c r="GW32" s="18" t="str">
        <f t="shared" si="108"/>
        <v>0/200</v>
      </c>
      <c r="GX32" s="18">
        <f t="shared" si="109"/>
        <v>0</v>
      </c>
      <c r="GY32" s="18" t="s">
        <v>158</v>
      </c>
      <c r="GZ32" s="18">
        <f t="shared" si="110"/>
        <v>100</v>
      </c>
      <c r="HA32" s="18" t="str">
        <f t="shared" si="111"/>
        <v>0/100</v>
      </c>
      <c r="HJ32" s="18">
        <f t="shared" si="133"/>
        <v>0</v>
      </c>
      <c r="HK32" s="18">
        <f t="shared" si="134"/>
        <v>0</v>
      </c>
      <c r="HL32" s="190">
        <f t="shared" si="114"/>
        <v>0</v>
      </c>
      <c r="HM32" s="190">
        <f t="shared" si="115"/>
        <v>0</v>
      </c>
      <c r="HN32" s="190">
        <f t="shared" si="116"/>
        <v>0</v>
      </c>
      <c r="HO32" s="190">
        <f t="shared" si="117"/>
        <v>0</v>
      </c>
      <c r="HP32" s="190">
        <f t="shared" si="118"/>
        <v>0</v>
      </c>
      <c r="HQ32" s="18">
        <f t="shared" si="135"/>
        <v>0</v>
      </c>
    </row>
    <row r="33" spans="1:225" ht="38.25" customHeight="1">
      <c r="A33" s="17">
        <f t="shared" si="17"/>
        <v>0</v>
      </c>
      <c r="B33" s="42">
        <v>25</v>
      </c>
      <c r="C33" s="590">
        <v>25</v>
      </c>
      <c r="D33" s="544">
        <f t="shared" si="18"/>
        <v>0</v>
      </c>
      <c r="E33" s="2"/>
      <c r="F33" s="123"/>
      <c r="G33" s="1"/>
      <c r="H33" s="2"/>
      <c r="I33" s="2"/>
      <c r="J33" s="2"/>
      <c r="K33" s="976"/>
      <c r="L33" s="591">
        <v>0</v>
      </c>
      <c r="M33" s="592">
        <v>0</v>
      </c>
      <c r="N33" s="593">
        <v>0</v>
      </c>
      <c r="O33" s="452">
        <f t="shared" si="19"/>
        <v>0</v>
      </c>
      <c r="P33" s="594">
        <v>0</v>
      </c>
      <c r="Q33" s="595">
        <f t="shared" si="20"/>
        <v>0</v>
      </c>
      <c r="R33" s="596">
        <v>0</v>
      </c>
      <c r="S33" s="597">
        <v>0</v>
      </c>
      <c r="T33" s="598">
        <f t="shared" si="126"/>
        <v>0</v>
      </c>
      <c r="U33" s="599">
        <f t="shared" si="21"/>
        <v>0</v>
      </c>
      <c r="V33" s="600">
        <f t="shared" si="22"/>
        <v>0</v>
      </c>
      <c r="W33" s="459" t="str">
        <f t="shared" si="136"/>
        <v/>
      </c>
      <c r="X33" s="459" t="str">
        <f t="shared" si="23"/>
        <v/>
      </c>
      <c r="Y33" s="601" t="str">
        <f t="shared" si="137"/>
        <v/>
      </c>
      <c r="Z33" s="602">
        <v>0</v>
      </c>
      <c r="AA33" s="603">
        <v>0</v>
      </c>
      <c r="AB33" s="604">
        <v>0</v>
      </c>
      <c r="AC33" s="464">
        <f t="shared" si="24"/>
        <v>0</v>
      </c>
      <c r="AD33" s="605">
        <v>0</v>
      </c>
      <c r="AE33" s="606">
        <f t="shared" si="25"/>
        <v>0</v>
      </c>
      <c r="AF33" s="607">
        <v>0</v>
      </c>
      <c r="AG33" s="608">
        <v>0</v>
      </c>
      <c r="AH33" s="609">
        <f t="shared" si="127"/>
        <v>0</v>
      </c>
      <c r="AI33" s="610">
        <f t="shared" si="26"/>
        <v>0</v>
      </c>
      <c r="AJ33" s="611">
        <f t="shared" si="27"/>
        <v>0</v>
      </c>
      <c r="AK33" s="471" t="str">
        <f t="shared" si="120"/>
        <v/>
      </c>
      <c r="AL33" s="471" t="str">
        <f t="shared" si="28"/>
        <v/>
      </c>
      <c r="AM33" s="612" t="str">
        <f t="shared" si="121"/>
        <v/>
      </c>
      <c r="AN33" s="613"/>
      <c r="AO33" s="614">
        <v>0</v>
      </c>
      <c r="AP33" s="615">
        <v>0</v>
      </c>
      <c r="AQ33" s="615">
        <v>0</v>
      </c>
      <c r="AR33" s="477">
        <f t="shared" si="29"/>
        <v>0</v>
      </c>
      <c r="AS33" s="616">
        <v>0</v>
      </c>
      <c r="AT33" s="617">
        <v>0</v>
      </c>
      <c r="AU33" s="618">
        <f t="shared" si="30"/>
        <v>0</v>
      </c>
      <c r="AV33" s="619">
        <f t="shared" si="31"/>
        <v>0</v>
      </c>
      <c r="AW33" s="620">
        <v>0</v>
      </c>
      <c r="AX33" s="621">
        <v>0</v>
      </c>
      <c r="AY33" s="622">
        <f t="shared" si="32"/>
        <v>0</v>
      </c>
      <c r="AZ33" s="623">
        <f t="shared" si="33"/>
        <v>0</v>
      </c>
      <c r="BA33" s="624">
        <f t="shared" si="34"/>
        <v>0</v>
      </c>
      <c r="BB33" s="484" t="str">
        <f t="shared" si="122"/>
        <v/>
      </c>
      <c r="BC33" s="484" t="str">
        <f t="shared" si="35"/>
        <v/>
      </c>
      <c r="BD33" s="625" t="str">
        <f t="shared" si="7"/>
        <v/>
      </c>
      <c r="BE33" s="613"/>
      <c r="BF33" s="626">
        <v>0</v>
      </c>
      <c r="BG33" s="627">
        <v>0</v>
      </c>
      <c r="BH33" s="628">
        <v>0</v>
      </c>
      <c r="BI33" s="489">
        <f t="shared" si="36"/>
        <v>0</v>
      </c>
      <c r="BJ33" s="629">
        <v>0</v>
      </c>
      <c r="BK33" s="630">
        <v>0</v>
      </c>
      <c r="BL33" s="631">
        <f t="shared" si="37"/>
        <v>0</v>
      </c>
      <c r="BM33" s="632">
        <f t="shared" si="38"/>
        <v>0</v>
      </c>
      <c r="BN33" s="633">
        <v>0</v>
      </c>
      <c r="BO33" s="634">
        <v>0</v>
      </c>
      <c r="BP33" s="635">
        <f t="shared" si="39"/>
        <v>0</v>
      </c>
      <c r="BQ33" s="636">
        <f t="shared" si="40"/>
        <v>0</v>
      </c>
      <c r="BR33" s="496">
        <f t="shared" si="41"/>
        <v>0</v>
      </c>
      <c r="BS33" s="496" t="str">
        <f t="shared" si="123"/>
        <v/>
      </c>
      <c r="BT33" s="496" t="str">
        <f t="shared" si="42"/>
        <v/>
      </c>
      <c r="BU33" s="637" t="str">
        <f t="shared" si="8"/>
        <v/>
      </c>
      <c r="BV33" s="613"/>
      <c r="BW33" s="638">
        <v>0</v>
      </c>
      <c r="BX33" s="639">
        <v>0</v>
      </c>
      <c r="BY33" s="640">
        <v>0</v>
      </c>
      <c r="BZ33" s="501">
        <f t="shared" si="43"/>
        <v>0</v>
      </c>
      <c r="CA33" s="641">
        <v>0</v>
      </c>
      <c r="CB33" s="642">
        <v>0</v>
      </c>
      <c r="CC33" s="643">
        <f t="shared" si="44"/>
        <v>0</v>
      </c>
      <c r="CD33" s="644">
        <f t="shared" si="45"/>
        <v>0</v>
      </c>
      <c r="CE33" s="645">
        <v>0</v>
      </c>
      <c r="CF33" s="646">
        <v>0</v>
      </c>
      <c r="CG33" s="647">
        <f t="shared" si="46"/>
        <v>0</v>
      </c>
      <c r="CH33" s="648">
        <f t="shared" si="47"/>
        <v>0</v>
      </c>
      <c r="CI33" s="649">
        <f t="shared" si="48"/>
        <v>0</v>
      </c>
      <c r="CJ33" s="508" t="str">
        <f t="shared" si="49"/>
        <v/>
      </c>
      <c r="CK33" s="508" t="str">
        <f t="shared" si="50"/>
        <v/>
      </c>
      <c r="CL33" s="650" t="str">
        <f t="shared" si="9"/>
        <v/>
      </c>
      <c r="CM33" s="613"/>
      <c r="CN33" s="651">
        <v>0</v>
      </c>
      <c r="CO33" s="652">
        <v>0</v>
      </c>
      <c r="CP33" s="653">
        <v>0</v>
      </c>
      <c r="CQ33" s="513">
        <f t="shared" si="51"/>
        <v>0</v>
      </c>
      <c r="CR33" s="654">
        <v>0</v>
      </c>
      <c r="CS33" s="655">
        <v>0</v>
      </c>
      <c r="CT33" s="656">
        <f t="shared" si="52"/>
        <v>0</v>
      </c>
      <c r="CU33" s="657">
        <f t="shared" si="53"/>
        <v>0</v>
      </c>
      <c r="CV33" s="658">
        <v>0</v>
      </c>
      <c r="CW33" s="659">
        <v>0</v>
      </c>
      <c r="CX33" s="660">
        <f t="shared" si="54"/>
        <v>0</v>
      </c>
      <c r="CY33" s="661">
        <f t="shared" si="55"/>
        <v>0</v>
      </c>
      <c r="CZ33" s="520">
        <f t="shared" si="56"/>
        <v>0</v>
      </c>
      <c r="DA33" s="520" t="str">
        <f t="shared" si="57"/>
        <v/>
      </c>
      <c r="DB33" s="520" t="str">
        <f t="shared" si="58"/>
        <v/>
      </c>
      <c r="DC33" s="662" t="str">
        <f t="shared" si="59"/>
        <v/>
      </c>
      <c r="DD33" s="613"/>
      <c r="DE33" s="663">
        <v>0</v>
      </c>
      <c r="DF33" s="664">
        <v>0</v>
      </c>
      <c r="DG33" s="665">
        <v>0</v>
      </c>
      <c r="DH33" s="525">
        <f t="shared" si="60"/>
        <v>0</v>
      </c>
      <c r="DI33" s="666">
        <v>0</v>
      </c>
      <c r="DJ33" s="667">
        <v>0</v>
      </c>
      <c r="DK33" s="668">
        <f t="shared" si="61"/>
        <v>0</v>
      </c>
      <c r="DL33" s="669">
        <f t="shared" si="62"/>
        <v>0</v>
      </c>
      <c r="DM33" s="670">
        <v>0</v>
      </c>
      <c r="DN33" s="671">
        <v>0</v>
      </c>
      <c r="DO33" s="672">
        <f t="shared" si="63"/>
        <v>0</v>
      </c>
      <c r="DP33" s="673">
        <f t="shared" si="64"/>
        <v>0</v>
      </c>
      <c r="DQ33" s="532">
        <f t="shared" si="65"/>
        <v>0</v>
      </c>
      <c r="DR33" s="532" t="str">
        <f t="shared" si="66"/>
        <v/>
      </c>
      <c r="DS33" s="532" t="str">
        <f t="shared" si="67"/>
        <v/>
      </c>
      <c r="DT33" s="674" t="str">
        <f t="shared" si="68"/>
        <v/>
      </c>
      <c r="DU33" s="675">
        <v>0</v>
      </c>
      <c r="DV33" s="676">
        <v>0</v>
      </c>
      <c r="DW33" s="677">
        <v>0</v>
      </c>
      <c r="DX33" s="537">
        <f t="shared" si="69"/>
        <v>0</v>
      </c>
      <c r="DY33" s="678">
        <v>0</v>
      </c>
      <c r="DZ33" s="679">
        <v>0</v>
      </c>
      <c r="EA33" s="680">
        <f t="shared" si="70"/>
        <v>0</v>
      </c>
      <c r="EB33" s="681">
        <f t="shared" si="71"/>
        <v>0</v>
      </c>
      <c r="EC33" s="682">
        <v>0</v>
      </c>
      <c r="ED33" s="683">
        <v>0</v>
      </c>
      <c r="EE33" s="684">
        <f t="shared" si="72"/>
        <v>0</v>
      </c>
      <c r="EF33" s="685">
        <f t="shared" si="73"/>
        <v>0</v>
      </c>
      <c r="EG33" s="686">
        <f t="shared" si="74"/>
        <v>0</v>
      </c>
      <c r="EH33" s="687" t="str">
        <f t="shared" si="75"/>
        <v/>
      </c>
      <c r="EI33" s="688">
        <v>0</v>
      </c>
      <c r="EJ33" s="689">
        <v>0</v>
      </c>
      <c r="EK33" s="690">
        <v>0</v>
      </c>
      <c r="EL33" s="549">
        <f t="shared" si="76"/>
        <v>0</v>
      </c>
      <c r="EM33" s="691">
        <v>0</v>
      </c>
      <c r="EN33" s="692">
        <f t="shared" si="77"/>
        <v>0</v>
      </c>
      <c r="EO33" s="693">
        <v>0</v>
      </c>
      <c r="EP33" s="694">
        <v>0</v>
      </c>
      <c r="EQ33" s="695">
        <f t="shared" si="128"/>
        <v>0</v>
      </c>
      <c r="ER33" s="696">
        <f t="shared" si="78"/>
        <v>0</v>
      </c>
      <c r="ES33" s="697">
        <f t="shared" si="79"/>
        <v>0</v>
      </c>
      <c r="ET33" s="698" t="str">
        <f t="shared" si="80"/>
        <v/>
      </c>
      <c r="EU33" s="699">
        <v>0</v>
      </c>
      <c r="EV33" s="700">
        <v>0</v>
      </c>
      <c r="EW33" s="701">
        <f t="shared" si="138"/>
        <v>0</v>
      </c>
      <c r="EX33" s="561">
        <f t="shared" si="81"/>
        <v>0</v>
      </c>
      <c r="EY33" s="702">
        <v>0</v>
      </c>
      <c r="EZ33" s="703">
        <f t="shared" si="82"/>
        <v>0</v>
      </c>
      <c r="FA33" s="704">
        <v>0</v>
      </c>
      <c r="FB33" s="705">
        <v>0</v>
      </c>
      <c r="FC33" s="706">
        <f t="shared" si="129"/>
        <v>0</v>
      </c>
      <c r="FD33" s="707">
        <f t="shared" si="83"/>
        <v>0</v>
      </c>
      <c r="FE33" s="708">
        <f t="shared" si="84"/>
        <v>0</v>
      </c>
      <c r="FF33" s="709" t="str">
        <f t="shared" si="85"/>
        <v/>
      </c>
      <c r="FG33" s="731">
        <v>0</v>
      </c>
      <c r="FH33" s="732">
        <v>0</v>
      </c>
      <c r="FI33" s="732">
        <v>0</v>
      </c>
      <c r="FJ33" s="713">
        <f t="shared" si="125"/>
        <v>0</v>
      </c>
      <c r="FK33" s="714">
        <f t="shared" si="86"/>
        <v>0</v>
      </c>
      <c r="FL33" s="715" t="str">
        <f t="shared" si="87"/>
        <v/>
      </c>
      <c r="FM33" s="733"/>
      <c r="FN33" s="734"/>
      <c r="FO33" s="735" t="str">
        <f t="shared" si="124"/>
        <v/>
      </c>
      <c r="FP33" s="718">
        <f t="shared" si="88"/>
        <v>0</v>
      </c>
      <c r="FQ33" s="719">
        <f t="shared" si="89"/>
        <v>0</v>
      </c>
      <c r="FR33" s="720">
        <f t="shared" si="90"/>
        <v>0</v>
      </c>
      <c r="FS33" s="721" t="str">
        <f t="shared" si="91"/>
        <v/>
      </c>
      <c r="FT33" s="722" t="str">
        <f t="shared" si="92"/>
        <v/>
      </c>
      <c r="FU33" s="723" t="str">
        <f t="shared" si="93"/>
        <v/>
      </c>
      <c r="FV33" s="724" t="str">
        <f t="shared" si="94"/>
        <v/>
      </c>
      <c r="FW33" s="725">
        <f t="shared" si="95"/>
        <v>0</v>
      </c>
      <c r="FX33" s="726" t="str">
        <f t="shared" si="10"/>
        <v/>
      </c>
      <c r="FY33" s="727" t="str">
        <f t="shared" si="11"/>
        <v/>
      </c>
      <c r="FZ33" s="727" t="str">
        <f t="shared" si="12"/>
        <v/>
      </c>
      <c r="GA33" s="727" t="str">
        <f t="shared" si="13"/>
        <v/>
      </c>
      <c r="GB33" s="727" t="str">
        <f t="shared" si="14"/>
        <v/>
      </c>
      <c r="GC33" s="727" t="str">
        <f t="shared" si="96"/>
        <v/>
      </c>
      <c r="GD33" s="728" t="str">
        <f t="shared" si="97"/>
        <v/>
      </c>
      <c r="GE33" s="729">
        <f t="shared" si="98"/>
        <v>0</v>
      </c>
      <c r="GF33" s="727">
        <f t="shared" si="99"/>
        <v>0</v>
      </c>
      <c r="GG33" s="727">
        <f t="shared" si="100"/>
        <v>0</v>
      </c>
      <c r="GH33" s="727">
        <f t="shared" si="101"/>
        <v>0</v>
      </c>
      <c r="GI33" s="728"/>
      <c r="GJ33" s="1302"/>
      <c r="GK33" s="1302"/>
      <c r="GL33" s="18">
        <f t="shared" si="15"/>
        <v>0</v>
      </c>
      <c r="GM33" s="18" t="s">
        <v>158</v>
      </c>
      <c r="GN33" s="18">
        <f t="shared" si="16"/>
        <v>200</v>
      </c>
      <c r="GO33" s="18" t="str">
        <f t="shared" si="102"/>
        <v>0/200</v>
      </c>
      <c r="GP33" s="18">
        <f t="shared" si="103"/>
        <v>0</v>
      </c>
      <c r="GQ33" s="18" t="s">
        <v>158</v>
      </c>
      <c r="GR33" s="18">
        <f t="shared" si="104"/>
        <v>200</v>
      </c>
      <c r="GS33" s="18" t="str">
        <f t="shared" si="105"/>
        <v>0/200</v>
      </c>
      <c r="GT33" s="18">
        <f t="shared" si="106"/>
        <v>0</v>
      </c>
      <c r="GU33" s="18" t="s">
        <v>158</v>
      </c>
      <c r="GV33" s="18">
        <f t="shared" si="107"/>
        <v>200</v>
      </c>
      <c r="GW33" s="18" t="str">
        <f t="shared" si="108"/>
        <v>0/200</v>
      </c>
      <c r="GX33" s="18">
        <f t="shared" si="109"/>
        <v>0</v>
      </c>
      <c r="GY33" s="18" t="s">
        <v>158</v>
      </c>
      <c r="GZ33" s="18">
        <f t="shared" si="110"/>
        <v>100</v>
      </c>
      <c r="HA33" s="18" t="str">
        <f t="shared" si="111"/>
        <v>0/100</v>
      </c>
      <c r="HJ33" s="18">
        <f t="shared" si="133"/>
        <v>0</v>
      </c>
      <c r="HK33" s="18">
        <f t="shared" si="134"/>
        <v>0</v>
      </c>
      <c r="HL33" s="190">
        <f t="shared" si="114"/>
        <v>0</v>
      </c>
      <c r="HM33" s="190">
        <f t="shared" si="115"/>
        <v>0</v>
      </c>
      <c r="HN33" s="190">
        <f t="shared" si="116"/>
        <v>0</v>
      </c>
      <c r="HO33" s="190">
        <f t="shared" si="117"/>
        <v>0</v>
      </c>
      <c r="HP33" s="190">
        <f t="shared" si="118"/>
        <v>0</v>
      </c>
      <c r="HQ33" s="18">
        <f t="shared" si="135"/>
        <v>0</v>
      </c>
    </row>
    <row r="34" spans="1:225" ht="38.25" customHeight="1">
      <c r="A34" s="17">
        <f t="shared" si="17"/>
        <v>0</v>
      </c>
      <c r="B34" s="42">
        <v>26</v>
      </c>
      <c r="C34" s="730">
        <v>26</v>
      </c>
      <c r="D34" s="544">
        <f t="shared" si="18"/>
        <v>0</v>
      </c>
      <c r="E34" s="2"/>
      <c r="F34" s="123"/>
      <c r="G34" s="2"/>
      <c r="H34" s="2"/>
      <c r="I34" s="2"/>
      <c r="J34" s="2"/>
      <c r="K34" s="976"/>
      <c r="L34" s="591">
        <v>0</v>
      </c>
      <c r="M34" s="592">
        <v>0</v>
      </c>
      <c r="N34" s="593">
        <v>0</v>
      </c>
      <c r="O34" s="452">
        <f t="shared" si="19"/>
        <v>0</v>
      </c>
      <c r="P34" s="594">
        <v>0</v>
      </c>
      <c r="Q34" s="595">
        <f t="shared" si="20"/>
        <v>0</v>
      </c>
      <c r="R34" s="596">
        <v>0</v>
      </c>
      <c r="S34" s="597">
        <v>0</v>
      </c>
      <c r="T34" s="598">
        <f t="shared" si="126"/>
        <v>0</v>
      </c>
      <c r="U34" s="599">
        <f t="shared" si="21"/>
        <v>0</v>
      </c>
      <c r="V34" s="600">
        <f t="shared" si="22"/>
        <v>0</v>
      </c>
      <c r="W34" s="459" t="str">
        <f t="shared" si="136"/>
        <v/>
      </c>
      <c r="X34" s="459" t="str">
        <f t="shared" si="23"/>
        <v/>
      </c>
      <c r="Y34" s="601" t="str">
        <f t="shared" si="137"/>
        <v/>
      </c>
      <c r="Z34" s="602">
        <v>0</v>
      </c>
      <c r="AA34" s="603">
        <v>0</v>
      </c>
      <c r="AB34" s="604">
        <v>0</v>
      </c>
      <c r="AC34" s="464">
        <f t="shared" si="24"/>
        <v>0</v>
      </c>
      <c r="AD34" s="605">
        <v>0</v>
      </c>
      <c r="AE34" s="606">
        <f t="shared" si="25"/>
        <v>0</v>
      </c>
      <c r="AF34" s="607">
        <v>0</v>
      </c>
      <c r="AG34" s="608">
        <v>0</v>
      </c>
      <c r="AH34" s="609">
        <f t="shared" si="127"/>
        <v>0</v>
      </c>
      <c r="AI34" s="610">
        <f t="shared" si="26"/>
        <v>0</v>
      </c>
      <c r="AJ34" s="611">
        <f t="shared" si="27"/>
        <v>0</v>
      </c>
      <c r="AK34" s="471" t="str">
        <f t="shared" si="120"/>
        <v/>
      </c>
      <c r="AL34" s="471" t="str">
        <f t="shared" si="28"/>
        <v/>
      </c>
      <c r="AM34" s="612" t="str">
        <f t="shared" si="121"/>
        <v/>
      </c>
      <c r="AN34" s="613"/>
      <c r="AO34" s="614">
        <v>0</v>
      </c>
      <c r="AP34" s="615">
        <v>0</v>
      </c>
      <c r="AQ34" s="615">
        <v>0</v>
      </c>
      <c r="AR34" s="477">
        <f t="shared" si="29"/>
        <v>0</v>
      </c>
      <c r="AS34" s="616">
        <v>0</v>
      </c>
      <c r="AT34" s="617">
        <v>0</v>
      </c>
      <c r="AU34" s="618">
        <f t="shared" si="30"/>
        <v>0</v>
      </c>
      <c r="AV34" s="619">
        <f t="shared" si="31"/>
        <v>0</v>
      </c>
      <c r="AW34" s="620">
        <v>0</v>
      </c>
      <c r="AX34" s="621">
        <v>0</v>
      </c>
      <c r="AY34" s="622">
        <f t="shared" si="32"/>
        <v>0</v>
      </c>
      <c r="AZ34" s="623">
        <f t="shared" si="33"/>
        <v>0</v>
      </c>
      <c r="BA34" s="624">
        <f t="shared" si="34"/>
        <v>0</v>
      </c>
      <c r="BB34" s="484" t="str">
        <f t="shared" si="122"/>
        <v/>
      </c>
      <c r="BC34" s="484" t="str">
        <f t="shared" si="35"/>
        <v/>
      </c>
      <c r="BD34" s="625" t="str">
        <f t="shared" si="7"/>
        <v/>
      </c>
      <c r="BE34" s="613"/>
      <c r="BF34" s="626">
        <v>0</v>
      </c>
      <c r="BG34" s="627">
        <v>0</v>
      </c>
      <c r="BH34" s="628">
        <v>0</v>
      </c>
      <c r="BI34" s="489">
        <f t="shared" si="36"/>
        <v>0</v>
      </c>
      <c r="BJ34" s="629">
        <v>0</v>
      </c>
      <c r="BK34" s="630">
        <v>0</v>
      </c>
      <c r="BL34" s="631">
        <f t="shared" si="37"/>
        <v>0</v>
      </c>
      <c r="BM34" s="632">
        <f t="shared" si="38"/>
        <v>0</v>
      </c>
      <c r="BN34" s="633">
        <v>0</v>
      </c>
      <c r="BO34" s="634">
        <v>0</v>
      </c>
      <c r="BP34" s="635">
        <f t="shared" si="39"/>
        <v>0</v>
      </c>
      <c r="BQ34" s="636">
        <f t="shared" si="40"/>
        <v>0</v>
      </c>
      <c r="BR34" s="496">
        <f t="shared" si="41"/>
        <v>0</v>
      </c>
      <c r="BS34" s="496" t="str">
        <f t="shared" si="123"/>
        <v/>
      </c>
      <c r="BT34" s="496" t="str">
        <f t="shared" si="42"/>
        <v/>
      </c>
      <c r="BU34" s="637" t="str">
        <f t="shared" si="8"/>
        <v/>
      </c>
      <c r="BV34" s="613"/>
      <c r="BW34" s="638">
        <v>0</v>
      </c>
      <c r="BX34" s="639">
        <v>0</v>
      </c>
      <c r="BY34" s="640">
        <v>0</v>
      </c>
      <c r="BZ34" s="501">
        <f t="shared" si="43"/>
        <v>0</v>
      </c>
      <c r="CA34" s="641">
        <v>0</v>
      </c>
      <c r="CB34" s="642">
        <v>0</v>
      </c>
      <c r="CC34" s="643">
        <f t="shared" si="44"/>
        <v>0</v>
      </c>
      <c r="CD34" s="644">
        <f t="shared" si="45"/>
        <v>0</v>
      </c>
      <c r="CE34" s="645">
        <v>0</v>
      </c>
      <c r="CF34" s="646">
        <v>0</v>
      </c>
      <c r="CG34" s="647">
        <f t="shared" si="46"/>
        <v>0</v>
      </c>
      <c r="CH34" s="648">
        <f t="shared" si="47"/>
        <v>0</v>
      </c>
      <c r="CI34" s="649">
        <f t="shared" si="48"/>
        <v>0</v>
      </c>
      <c r="CJ34" s="508" t="str">
        <f t="shared" si="49"/>
        <v/>
      </c>
      <c r="CK34" s="508" t="str">
        <f t="shared" si="50"/>
        <v/>
      </c>
      <c r="CL34" s="650" t="str">
        <f t="shared" si="9"/>
        <v/>
      </c>
      <c r="CM34" s="613"/>
      <c r="CN34" s="651">
        <v>0</v>
      </c>
      <c r="CO34" s="652">
        <v>0</v>
      </c>
      <c r="CP34" s="653">
        <v>0</v>
      </c>
      <c r="CQ34" s="513">
        <f t="shared" si="51"/>
        <v>0</v>
      </c>
      <c r="CR34" s="654">
        <v>0</v>
      </c>
      <c r="CS34" s="655">
        <v>0</v>
      </c>
      <c r="CT34" s="656">
        <f t="shared" si="52"/>
        <v>0</v>
      </c>
      <c r="CU34" s="657">
        <f t="shared" si="53"/>
        <v>0</v>
      </c>
      <c r="CV34" s="658">
        <v>0</v>
      </c>
      <c r="CW34" s="659">
        <v>0</v>
      </c>
      <c r="CX34" s="660">
        <f t="shared" si="54"/>
        <v>0</v>
      </c>
      <c r="CY34" s="661">
        <f t="shared" si="55"/>
        <v>0</v>
      </c>
      <c r="CZ34" s="520">
        <f t="shared" si="56"/>
        <v>0</v>
      </c>
      <c r="DA34" s="520" t="str">
        <f t="shared" si="57"/>
        <v/>
      </c>
      <c r="DB34" s="520" t="str">
        <f t="shared" si="58"/>
        <v/>
      </c>
      <c r="DC34" s="662" t="str">
        <f t="shared" si="59"/>
        <v/>
      </c>
      <c r="DD34" s="613"/>
      <c r="DE34" s="663">
        <v>0</v>
      </c>
      <c r="DF34" s="664">
        <v>0</v>
      </c>
      <c r="DG34" s="665">
        <v>0</v>
      </c>
      <c r="DH34" s="525">
        <f t="shared" si="60"/>
        <v>0</v>
      </c>
      <c r="DI34" s="666">
        <v>0</v>
      </c>
      <c r="DJ34" s="667">
        <v>0</v>
      </c>
      <c r="DK34" s="668">
        <f t="shared" si="61"/>
        <v>0</v>
      </c>
      <c r="DL34" s="669">
        <f t="shared" si="62"/>
        <v>0</v>
      </c>
      <c r="DM34" s="670">
        <v>0</v>
      </c>
      <c r="DN34" s="671">
        <v>0</v>
      </c>
      <c r="DO34" s="672">
        <f t="shared" si="63"/>
        <v>0</v>
      </c>
      <c r="DP34" s="673">
        <f t="shared" si="64"/>
        <v>0</v>
      </c>
      <c r="DQ34" s="532">
        <f t="shared" si="65"/>
        <v>0</v>
      </c>
      <c r="DR34" s="532" t="str">
        <f t="shared" si="66"/>
        <v/>
      </c>
      <c r="DS34" s="532" t="str">
        <f t="shared" si="67"/>
        <v/>
      </c>
      <c r="DT34" s="674" t="str">
        <f t="shared" si="68"/>
        <v/>
      </c>
      <c r="DU34" s="675">
        <v>0</v>
      </c>
      <c r="DV34" s="676">
        <v>0</v>
      </c>
      <c r="DW34" s="677">
        <v>0</v>
      </c>
      <c r="DX34" s="537">
        <f t="shared" si="69"/>
        <v>0</v>
      </c>
      <c r="DY34" s="678">
        <v>0</v>
      </c>
      <c r="DZ34" s="679">
        <v>0</v>
      </c>
      <c r="EA34" s="680">
        <f t="shared" si="70"/>
        <v>0</v>
      </c>
      <c r="EB34" s="681">
        <f t="shared" si="71"/>
        <v>0</v>
      </c>
      <c r="EC34" s="682">
        <v>0</v>
      </c>
      <c r="ED34" s="683">
        <v>0</v>
      </c>
      <c r="EE34" s="684">
        <f t="shared" si="72"/>
        <v>0</v>
      </c>
      <c r="EF34" s="685">
        <f t="shared" si="73"/>
        <v>0</v>
      </c>
      <c r="EG34" s="686">
        <f t="shared" si="74"/>
        <v>0</v>
      </c>
      <c r="EH34" s="687" t="str">
        <f t="shared" si="75"/>
        <v/>
      </c>
      <c r="EI34" s="688">
        <v>0</v>
      </c>
      <c r="EJ34" s="689">
        <v>0</v>
      </c>
      <c r="EK34" s="690">
        <v>0</v>
      </c>
      <c r="EL34" s="549">
        <f t="shared" si="76"/>
        <v>0</v>
      </c>
      <c r="EM34" s="691">
        <v>0</v>
      </c>
      <c r="EN34" s="692">
        <f t="shared" si="77"/>
        <v>0</v>
      </c>
      <c r="EO34" s="693">
        <v>0</v>
      </c>
      <c r="EP34" s="694">
        <v>0</v>
      </c>
      <c r="EQ34" s="695">
        <f t="shared" si="128"/>
        <v>0</v>
      </c>
      <c r="ER34" s="696">
        <f t="shared" si="78"/>
        <v>0</v>
      </c>
      <c r="ES34" s="697">
        <f t="shared" si="79"/>
        <v>0</v>
      </c>
      <c r="ET34" s="698" t="str">
        <f t="shared" si="80"/>
        <v/>
      </c>
      <c r="EU34" s="699">
        <v>0</v>
      </c>
      <c r="EV34" s="700">
        <v>0</v>
      </c>
      <c r="EW34" s="701">
        <f t="shared" si="138"/>
        <v>0</v>
      </c>
      <c r="EX34" s="561">
        <f t="shared" si="81"/>
        <v>0</v>
      </c>
      <c r="EY34" s="702">
        <v>0</v>
      </c>
      <c r="EZ34" s="703">
        <f t="shared" si="82"/>
        <v>0</v>
      </c>
      <c r="FA34" s="704">
        <v>0</v>
      </c>
      <c r="FB34" s="705">
        <v>0</v>
      </c>
      <c r="FC34" s="706">
        <f t="shared" si="129"/>
        <v>0</v>
      </c>
      <c r="FD34" s="707">
        <f t="shared" si="83"/>
        <v>0</v>
      </c>
      <c r="FE34" s="708">
        <f t="shared" si="84"/>
        <v>0</v>
      </c>
      <c r="FF34" s="709" t="str">
        <f t="shared" si="85"/>
        <v/>
      </c>
      <c r="FG34" s="731">
        <v>0</v>
      </c>
      <c r="FH34" s="732">
        <v>0</v>
      </c>
      <c r="FI34" s="732">
        <v>0</v>
      </c>
      <c r="FJ34" s="713">
        <f t="shared" si="125"/>
        <v>0</v>
      </c>
      <c r="FK34" s="714">
        <f t="shared" si="86"/>
        <v>0</v>
      </c>
      <c r="FL34" s="715" t="str">
        <f t="shared" si="87"/>
        <v/>
      </c>
      <c r="FM34" s="733"/>
      <c r="FN34" s="734"/>
      <c r="FO34" s="735" t="str">
        <f t="shared" si="124"/>
        <v/>
      </c>
      <c r="FP34" s="718">
        <f t="shared" si="88"/>
        <v>0</v>
      </c>
      <c r="FQ34" s="719">
        <f t="shared" si="89"/>
        <v>0</v>
      </c>
      <c r="FR34" s="720">
        <f t="shared" si="90"/>
        <v>0</v>
      </c>
      <c r="FS34" s="721" t="str">
        <f t="shared" si="91"/>
        <v/>
      </c>
      <c r="FT34" s="722" t="str">
        <f t="shared" si="92"/>
        <v/>
      </c>
      <c r="FU34" s="723" t="str">
        <f t="shared" si="93"/>
        <v/>
      </c>
      <c r="FV34" s="724" t="str">
        <f t="shared" si="94"/>
        <v/>
      </c>
      <c r="FW34" s="725">
        <f t="shared" si="95"/>
        <v>0</v>
      </c>
      <c r="FX34" s="726" t="str">
        <f t="shared" si="10"/>
        <v/>
      </c>
      <c r="FY34" s="727" t="str">
        <f t="shared" si="11"/>
        <v/>
      </c>
      <c r="FZ34" s="727" t="str">
        <f t="shared" si="12"/>
        <v/>
      </c>
      <c r="GA34" s="727" t="str">
        <f t="shared" si="13"/>
        <v/>
      </c>
      <c r="GB34" s="727" t="str">
        <f t="shared" si="14"/>
        <v/>
      </c>
      <c r="GC34" s="727" t="str">
        <f t="shared" si="96"/>
        <v/>
      </c>
      <c r="GD34" s="728" t="str">
        <f t="shared" si="97"/>
        <v/>
      </c>
      <c r="GE34" s="729">
        <f t="shared" si="98"/>
        <v>0</v>
      </c>
      <c r="GF34" s="727">
        <f t="shared" si="99"/>
        <v>0</v>
      </c>
      <c r="GG34" s="727">
        <f t="shared" si="100"/>
        <v>0</v>
      </c>
      <c r="GH34" s="727">
        <f t="shared" si="101"/>
        <v>0</v>
      </c>
      <c r="GI34" s="728"/>
      <c r="GJ34" s="1302"/>
      <c r="GK34" s="1302"/>
      <c r="GL34" s="18">
        <f t="shared" si="15"/>
        <v>0</v>
      </c>
      <c r="GM34" s="18" t="s">
        <v>158</v>
      </c>
      <c r="GN34" s="18">
        <f t="shared" si="16"/>
        <v>200</v>
      </c>
      <c r="GO34" s="18" t="str">
        <f t="shared" si="102"/>
        <v>0/200</v>
      </c>
      <c r="GP34" s="18">
        <f t="shared" si="103"/>
        <v>0</v>
      </c>
      <c r="GQ34" s="18" t="s">
        <v>158</v>
      </c>
      <c r="GR34" s="18">
        <f t="shared" si="104"/>
        <v>200</v>
      </c>
      <c r="GS34" s="18" t="str">
        <f t="shared" si="105"/>
        <v>0/200</v>
      </c>
      <c r="GT34" s="18">
        <f t="shared" si="106"/>
        <v>0</v>
      </c>
      <c r="GU34" s="18" t="s">
        <v>158</v>
      </c>
      <c r="GV34" s="18">
        <f t="shared" si="107"/>
        <v>200</v>
      </c>
      <c r="GW34" s="18" t="str">
        <f t="shared" si="108"/>
        <v>0/200</v>
      </c>
      <c r="GX34" s="18">
        <f t="shared" si="109"/>
        <v>0</v>
      </c>
      <c r="GY34" s="18" t="s">
        <v>158</v>
      </c>
      <c r="GZ34" s="18">
        <f t="shared" si="110"/>
        <v>100</v>
      </c>
      <c r="HA34" s="18" t="str">
        <f t="shared" si="111"/>
        <v>0/100</v>
      </c>
      <c r="HJ34" s="18">
        <f t="shared" si="133"/>
        <v>0</v>
      </c>
      <c r="HK34" s="18">
        <f t="shared" si="134"/>
        <v>0</v>
      </c>
      <c r="HL34" s="190">
        <f t="shared" si="114"/>
        <v>0</v>
      </c>
      <c r="HM34" s="190">
        <f t="shared" si="115"/>
        <v>0</v>
      </c>
      <c r="HN34" s="190">
        <f t="shared" si="116"/>
        <v>0</v>
      </c>
      <c r="HO34" s="190">
        <f t="shared" si="117"/>
        <v>0</v>
      </c>
      <c r="HP34" s="190">
        <f t="shared" si="118"/>
        <v>0</v>
      </c>
      <c r="HQ34" s="18">
        <f t="shared" si="135"/>
        <v>0</v>
      </c>
    </row>
    <row r="35" spans="1:225" ht="38.25" customHeight="1">
      <c r="A35" s="17">
        <f t="shared" si="17"/>
        <v>0</v>
      </c>
      <c r="B35" s="42">
        <v>27</v>
      </c>
      <c r="C35" s="590">
        <v>27</v>
      </c>
      <c r="D35" s="544">
        <f t="shared" si="18"/>
        <v>0</v>
      </c>
      <c r="E35" s="2"/>
      <c r="F35" s="123"/>
      <c r="G35" s="1"/>
      <c r="H35" s="2"/>
      <c r="I35" s="2"/>
      <c r="J35" s="2"/>
      <c r="K35" s="976"/>
      <c r="L35" s="591">
        <v>0</v>
      </c>
      <c r="M35" s="592">
        <v>0</v>
      </c>
      <c r="N35" s="593">
        <v>0</v>
      </c>
      <c r="O35" s="452">
        <f t="shared" si="19"/>
        <v>0</v>
      </c>
      <c r="P35" s="594">
        <v>0</v>
      </c>
      <c r="Q35" s="595">
        <f t="shared" si="20"/>
        <v>0</v>
      </c>
      <c r="R35" s="596">
        <v>0</v>
      </c>
      <c r="S35" s="597">
        <v>0</v>
      </c>
      <c r="T35" s="598">
        <f t="shared" si="126"/>
        <v>0</v>
      </c>
      <c r="U35" s="599">
        <f t="shared" si="21"/>
        <v>0</v>
      </c>
      <c r="V35" s="600">
        <f t="shared" si="22"/>
        <v>0</v>
      </c>
      <c r="W35" s="459" t="str">
        <f t="shared" si="136"/>
        <v/>
      </c>
      <c r="X35" s="459" t="str">
        <f t="shared" si="23"/>
        <v/>
      </c>
      <c r="Y35" s="601" t="str">
        <f t="shared" si="137"/>
        <v/>
      </c>
      <c r="Z35" s="602">
        <v>0</v>
      </c>
      <c r="AA35" s="603">
        <v>0</v>
      </c>
      <c r="AB35" s="604">
        <v>0</v>
      </c>
      <c r="AC35" s="464">
        <f t="shared" si="24"/>
        <v>0</v>
      </c>
      <c r="AD35" s="605">
        <v>0</v>
      </c>
      <c r="AE35" s="606">
        <f t="shared" si="25"/>
        <v>0</v>
      </c>
      <c r="AF35" s="607">
        <v>0</v>
      </c>
      <c r="AG35" s="608">
        <v>0</v>
      </c>
      <c r="AH35" s="609">
        <f t="shared" si="127"/>
        <v>0</v>
      </c>
      <c r="AI35" s="610">
        <f t="shared" si="26"/>
        <v>0</v>
      </c>
      <c r="AJ35" s="611">
        <f t="shared" si="27"/>
        <v>0</v>
      </c>
      <c r="AK35" s="471" t="str">
        <f t="shared" si="120"/>
        <v/>
      </c>
      <c r="AL35" s="471" t="str">
        <f t="shared" si="28"/>
        <v/>
      </c>
      <c r="AM35" s="612" t="str">
        <f t="shared" si="121"/>
        <v/>
      </c>
      <c r="AN35" s="613"/>
      <c r="AO35" s="614">
        <v>0</v>
      </c>
      <c r="AP35" s="615">
        <v>0</v>
      </c>
      <c r="AQ35" s="615">
        <v>0</v>
      </c>
      <c r="AR35" s="477">
        <f t="shared" si="29"/>
        <v>0</v>
      </c>
      <c r="AS35" s="616">
        <v>0</v>
      </c>
      <c r="AT35" s="617">
        <v>0</v>
      </c>
      <c r="AU35" s="618">
        <f t="shared" si="30"/>
        <v>0</v>
      </c>
      <c r="AV35" s="619">
        <f t="shared" si="31"/>
        <v>0</v>
      </c>
      <c r="AW35" s="620">
        <v>0</v>
      </c>
      <c r="AX35" s="621">
        <v>0</v>
      </c>
      <c r="AY35" s="622">
        <f t="shared" si="32"/>
        <v>0</v>
      </c>
      <c r="AZ35" s="623">
        <f t="shared" si="33"/>
        <v>0</v>
      </c>
      <c r="BA35" s="624">
        <f t="shared" si="34"/>
        <v>0</v>
      </c>
      <c r="BB35" s="484" t="str">
        <f t="shared" si="122"/>
        <v/>
      </c>
      <c r="BC35" s="484" t="str">
        <f t="shared" si="35"/>
        <v/>
      </c>
      <c r="BD35" s="625" t="str">
        <f t="shared" si="7"/>
        <v/>
      </c>
      <c r="BE35" s="613"/>
      <c r="BF35" s="626">
        <v>0</v>
      </c>
      <c r="BG35" s="627">
        <v>0</v>
      </c>
      <c r="BH35" s="628">
        <v>0</v>
      </c>
      <c r="BI35" s="489">
        <f t="shared" si="36"/>
        <v>0</v>
      </c>
      <c r="BJ35" s="629">
        <v>0</v>
      </c>
      <c r="BK35" s="630">
        <v>0</v>
      </c>
      <c r="BL35" s="631">
        <f t="shared" si="37"/>
        <v>0</v>
      </c>
      <c r="BM35" s="632">
        <f t="shared" si="38"/>
        <v>0</v>
      </c>
      <c r="BN35" s="633">
        <v>0</v>
      </c>
      <c r="BO35" s="634">
        <v>0</v>
      </c>
      <c r="BP35" s="635">
        <f t="shared" si="39"/>
        <v>0</v>
      </c>
      <c r="BQ35" s="636">
        <f t="shared" si="40"/>
        <v>0</v>
      </c>
      <c r="BR35" s="496">
        <f t="shared" si="41"/>
        <v>0</v>
      </c>
      <c r="BS35" s="496" t="str">
        <f t="shared" si="123"/>
        <v/>
      </c>
      <c r="BT35" s="496" t="str">
        <f t="shared" si="42"/>
        <v/>
      </c>
      <c r="BU35" s="637" t="str">
        <f t="shared" si="8"/>
        <v/>
      </c>
      <c r="BV35" s="613"/>
      <c r="BW35" s="638">
        <v>0</v>
      </c>
      <c r="BX35" s="639">
        <v>0</v>
      </c>
      <c r="BY35" s="640">
        <v>0</v>
      </c>
      <c r="BZ35" s="501">
        <f t="shared" si="43"/>
        <v>0</v>
      </c>
      <c r="CA35" s="641">
        <v>0</v>
      </c>
      <c r="CB35" s="642">
        <v>0</v>
      </c>
      <c r="CC35" s="643">
        <f t="shared" si="44"/>
        <v>0</v>
      </c>
      <c r="CD35" s="644">
        <f t="shared" si="45"/>
        <v>0</v>
      </c>
      <c r="CE35" s="645">
        <v>0</v>
      </c>
      <c r="CF35" s="646">
        <v>0</v>
      </c>
      <c r="CG35" s="647">
        <f t="shared" si="46"/>
        <v>0</v>
      </c>
      <c r="CH35" s="648">
        <f t="shared" si="47"/>
        <v>0</v>
      </c>
      <c r="CI35" s="649">
        <f t="shared" si="48"/>
        <v>0</v>
      </c>
      <c r="CJ35" s="508" t="str">
        <f t="shared" si="49"/>
        <v/>
      </c>
      <c r="CK35" s="508" t="str">
        <f t="shared" si="50"/>
        <v/>
      </c>
      <c r="CL35" s="650" t="str">
        <f t="shared" si="9"/>
        <v/>
      </c>
      <c r="CM35" s="613"/>
      <c r="CN35" s="651">
        <v>0</v>
      </c>
      <c r="CO35" s="652">
        <v>0</v>
      </c>
      <c r="CP35" s="653">
        <v>0</v>
      </c>
      <c r="CQ35" s="513">
        <f t="shared" si="51"/>
        <v>0</v>
      </c>
      <c r="CR35" s="654">
        <v>0</v>
      </c>
      <c r="CS35" s="655">
        <v>0</v>
      </c>
      <c r="CT35" s="656">
        <f t="shared" si="52"/>
        <v>0</v>
      </c>
      <c r="CU35" s="657">
        <f t="shared" si="53"/>
        <v>0</v>
      </c>
      <c r="CV35" s="658">
        <v>0</v>
      </c>
      <c r="CW35" s="659">
        <v>0</v>
      </c>
      <c r="CX35" s="660">
        <f t="shared" si="54"/>
        <v>0</v>
      </c>
      <c r="CY35" s="661">
        <f t="shared" si="55"/>
        <v>0</v>
      </c>
      <c r="CZ35" s="520">
        <f t="shared" si="56"/>
        <v>0</v>
      </c>
      <c r="DA35" s="520" t="str">
        <f t="shared" si="57"/>
        <v/>
      </c>
      <c r="DB35" s="520" t="str">
        <f t="shared" si="58"/>
        <v/>
      </c>
      <c r="DC35" s="662" t="str">
        <f t="shared" si="59"/>
        <v/>
      </c>
      <c r="DD35" s="613"/>
      <c r="DE35" s="663">
        <v>0</v>
      </c>
      <c r="DF35" s="664">
        <v>0</v>
      </c>
      <c r="DG35" s="665">
        <v>0</v>
      </c>
      <c r="DH35" s="525">
        <f t="shared" si="60"/>
        <v>0</v>
      </c>
      <c r="DI35" s="666">
        <v>0</v>
      </c>
      <c r="DJ35" s="667">
        <v>0</v>
      </c>
      <c r="DK35" s="668">
        <f t="shared" si="61"/>
        <v>0</v>
      </c>
      <c r="DL35" s="669">
        <f t="shared" si="62"/>
        <v>0</v>
      </c>
      <c r="DM35" s="670">
        <v>0</v>
      </c>
      <c r="DN35" s="671">
        <v>0</v>
      </c>
      <c r="DO35" s="672">
        <f t="shared" si="63"/>
        <v>0</v>
      </c>
      <c r="DP35" s="673">
        <f t="shared" si="64"/>
        <v>0</v>
      </c>
      <c r="DQ35" s="532">
        <f t="shared" si="65"/>
        <v>0</v>
      </c>
      <c r="DR35" s="532" t="str">
        <f t="shared" si="66"/>
        <v/>
      </c>
      <c r="DS35" s="532" t="str">
        <f t="shared" si="67"/>
        <v/>
      </c>
      <c r="DT35" s="674" t="str">
        <f t="shared" si="68"/>
        <v/>
      </c>
      <c r="DU35" s="675">
        <v>0</v>
      </c>
      <c r="DV35" s="676">
        <v>0</v>
      </c>
      <c r="DW35" s="677">
        <v>0</v>
      </c>
      <c r="DX35" s="537">
        <f t="shared" si="69"/>
        <v>0</v>
      </c>
      <c r="DY35" s="678">
        <v>0</v>
      </c>
      <c r="DZ35" s="679">
        <v>0</v>
      </c>
      <c r="EA35" s="680">
        <f t="shared" si="70"/>
        <v>0</v>
      </c>
      <c r="EB35" s="681">
        <f t="shared" si="71"/>
        <v>0</v>
      </c>
      <c r="EC35" s="682">
        <v>0</v>
      </c>
      <c r="ED35" s="683">
        <v>0</v>
      </c>
      <c r="EE35" s="684">
        <f t="shared" si="72"/>
        <v>0</v>
      </c>
      <c r="EF35" s="685">
        <f t="shared" si="73"/>
        <v>0</v>
      </c>
      <c r="EG35" s="686">
        <f t="shared" si="74"/>
        <v>0</v>
      </c>
      <c r="EH35" s="687" t="str">
        <f t="shared" si="75"/>
        <v/>
      </c>
      <c r="EI35" s="688">
        <v>0</v>
      </c>
      <c r="EJ35" s="689">
        <v>0</v>
      </c>
      <c r="EK35" s="690">
        <v>0</v>
      </c>
      <c r="EL35" s="549">
        <f t="shared" si="76"/>
        <v>0</v>
      </c>
      <c r="EM35" s="691">
        <v>0</v>
      </c>
      <c r="EN35" s="692">
        <f t="shared" si="77"/>
        <v>0</v>
      </c>
      <c r="EO35" s="693">
        <v>0</v>
      </c>
      <c r="EP35" s="694">
        <v>0</v>
      </c>
      <c r="EQ35" s="695">
        <f t="shared" si="128"/>
        <v>0</v>
      </c>
      <c r="ER35" s="696">
        <f t="shared" si="78"/>
        <v>0</v>
      </c>
      <c r="ES35" s="697">
        <f t="shared" si="79"/>
        <v>0</v>
      </c>
      <c r="ET35" s="698" t="str">
        <f t="shared" si="80"/>
        <v/>
      </c>
      <c r="EU35" s="699">
        <v>0</v>
      </c>
      <c r="EV35" s="700">
        <v>0</v>
      </c>
      <c r="EW35" s="701">
        <f t="shared" si="138"/>
        <v>0</v>
      </c>
      <c r="EX35" s="561">
        <f t="shared" si="81"/>
        <v>0</v>
      </c>
      <c r="EY35" s="702">
        <v>0</v>
      </c>
      <c r="EZ35" s="703">
        <f t="shared" si="82"/>
        <v>0</v>
      </c>
      <c r="FA35" s="704">
        <v>0</v>
      </c>
      <c r="FB35" s="705">
        <v>0</v>
      </c>
      <c r="FC35" s="706">
        <f t="shared" si="129"/>
        <v>0</v>
      </c>
      <c r="FD35" s="707">
        <f t="shared" si="83"/>
        <v>0</v>
      </c>
      <c r="FE35" s="708">
        <f t="shared" si="84"/>
        <v>0</v>
      </c>
      <c r="FF35" s="709" t="str">
        <f t="shared" si="85"/>
        <v/>
      </c>
      <c r="FG35" s="731">
        <v>0</v>
      </c>
      <c r="FH35" s="732">
        <v>0</v>
      </c>
      <c r="FI35" s="732">
        <v>0</v>
      </c>
      <c r="FJ35" s="713">
        <f t="shared" si="125"/>
        <v>0</v>
      </c>
      <c r="FK35" s="714">
        <f t="shared" si="86"/>
        <v>0</v>
      </c>
      <c r="FL35" s="715" t="str">
        <f t="shared" si="87"/>
        <v/>
      </c>
      <c r="FM35" s="733"/>
      <c r="FN35" s="734"/>
      <c r="FO35" s="735" t="str">
        <f t="shared" si="124"/>
        <v/>
      </c>
      <c r="FP35" s="718">
        <f t="shared" si="88"/>
        <v>0</v>
      </c>
      <c r="FQ35" s="719">
        <f t="shared" si="89"/>
        <v>0</v>
      </c>
      <c r="FR35" s="720">
        <f t="shared" si="90"/>
        <v>0</v>
      </c>
      <c r="FS35" s="721" t="str">
        <f t="shared" si="91"/>
        <v/>
      </c>
      <c r="FT35" s="722" t="str">
        <f t="shared" si="92"/>
        <v/>
      </c>
      <c r="FU35" s="723" t="str">
        <f t="shared" si="93"/>
        <v/>
      </c>
      <c r="FV35" s="724" t="str">
        <f t="shared" si="94"/>
        <v/>
      </c>
      <c r="FW35" s="725">
        <f t="shared" si="95"/>
        <v>0</v>
      </c>
      <c r="FX35" s="726" t="str">
        <f t="shared" si="10"/>
        <v/>
      </c>
      <c r="FY35" s="727" t="str">
        <f t="shared" si="11"/>
        <v/>
      </c>
      <c r="FZ35" s="727" t="str">
        <f t="shared" si="12"/>
        <v/>
      </c>
      <c r="GA35" s="727" t="str">
        <f t="shared" si="13"/>
        <v/>
      </c>
      <c r="GB35" s="727" t="str">
        <f t="shared" si="14"/>
        <v/>
      </c>
      <c r="GC35" s="727" t="str">
        <f t="shared" si="96"/>
        <v/>
      </c>
      <c r="GD35" s="728" t="str">
        <f t="shared" si="97"/>
        <v/>
      </c>
      <c r="GE35" s="729">
        <f t="shared" si="98"/>
        <v>0</v>
      </c>
      <c r="GF35" s="727">
        <f t="shared" si="99"/>
        <v>0</v>
      </c>
      <c r="GG35" s="727">
        <f t="shared" si="100"/>
        <v>0</v>
      </c>
      <c r="GH35" s="727">
        <f t="shared" si="101"/>
        <v>0</v>
      </c>
      <c r="GI35" s="728"/>
      <c r="GJ35" s="1302"/>
      <c r="GK35" s="1302"/>
      <c r="GL35" s="18">
        <f t="shared" si="15"/>
        <v>0</v>
      </c>
      <c r="GM35" s="18" t="s">
        <v>158</v>
      </c>
      <c r="GN35" s="18">
        <f t="shared" si="16"/>
        <v>200</v>
      </c>
      <c r="GO35" s="18" t="str">
        <f t="shared" si="102"/>
        <v>0/200</v>
      </c>
      <c r="GP35" s="18">
        <f t="shared" si="103"/>
        <v>0</v>
      </c>
      <c r="GQ35" s="18" t="s">
        <v>158</v>
      </c>
      <c r="GR35" s="18">
        <f t="shared" si="104"/>
        <v>200</v>
      </c>
      <c r="GS35" s="18" t="str">
        <f t="shared" si="105"/>
        <v>0/200</v>
      </c>
      <c r="GT35" s="18">
        <f t="shared" si="106"/>
        <v>0</v>
      </c>
      <c r="GU35" s="18" t="s">
        <v>158</v>
      </c>
      <c r="GV35" s="18">
        <f t="shared" si="107"/>
        <v>200</v>
      </c>
      <c r="GW35" s="18" t="str">
        <f t="shared" si="108"/>
        <v>0/200</v>
      </c>
      <c r="GX35" s="18">
        <f t="shared" si="109"/>
        <v>0</v>
      </c>
      <c r="GY35" s="18" t="s">
        <v>158</v>
      </c>
      <c r="GZ35" s="18">
        <f t="shared" si="110"/>
        <v>100</v>
      </c>
      <c r="HA35" s="18" t="str">
        <f t="shared" si="111"/>
        <v>0/100</v>
      </c>
      <c r="HJ35" s="18">
        <f t="shared" si="133"/>
        <v>0</v>
      </c>
      <c r="HK35" s="18">
        <f t="shared" si="134"/>
        <v>0</v>
      </c>
      <c r="HL35" s="190">
        <f t="shared" si="114"/>
        <v>0</v>
      </c>
      <c r="HM35" s="190">
        <f t="shared" si="115"/>
        <v>0</v>
      </c>
      <c r="HN35" s="190">
        <f t="shared" si="116"/>
        <v>0</v>
      </c>
      <c r="HO35" s="190">
        <f t="shared" si="117"/>
        <v>0</v>
      </c>
      <c r="HP35" s="190">
        <f t="shared" si="118"/>
        <v>0</v>
      </c>
      <c r="HQ35" s="18">
        <f t="shared" si="135"/>
        <v>0</v>
      </c>
    </row>
    <row r="36" spans="1:225" ht="38.25" customHeight="1">
      <c r="A36" s="17">
        <f t="shared" si="17"/>
        <v>0</v>
      </c>
      <c r="B36" s="42">
        <v>28</v>
      </c>
      <c r="C36" s="730">
        <v>28</v>
      </c>
      <c r="D36" s="544">
        <f t="shared" si="18"/>
        <v>0</v>
      </c>
      <c r="E36" s="2"/>
      <c r="F36" s="123"/>
      <c r="G36" s="2"/>
      <c r="H36" s="2"/>
      <c r="I36" s="2"/>
      <c r="J36" s="2"/>
      <c r="K36" s="976"/>
      <c r="L36" s="591">
        <v>0</v>
      </c>
      <c r="M36" s="592">
        <v>0</v>
      </c>
      <c r="N36" s="593">
        <v>0</v>
      </c>
      <c r="O36" s="452">
        <f t="shared" si="19"/>
        <v>0</v>
      </c>
      <c r="P36" s="594">
        <v>0</v>
      </c>
      <c r="Q36" s="595">
        <f t="shared" si="20"/>
        <v>0</v>
      </c>
      <c r="R36" s="596">
        <v>0</v>
      </c>
      <c r="S36" s="597">
        <v>0</v>
      </c>
      <c r="T36" s="598">
        <f t="shared" si="126"/>
        <v>0</v>
      </c>
      <c r="U36" s="599">
        <f t="shared" si="21"/>
        <v>0</v>
      </c>
      <c r="V36" s="600">
        <f t="shared" si="22"/>
        <v>0</v>
      </c>
      <c r="W36" s="459" t="str">
        <f t="shared" si="136"/>
        <v/>
      </c>
      <c r="X36" s="459" t="str">
        <f t="shared" si="23"/>
        <v/>
      </c>
      <c r="Y36" s="601" t="str">
        <f t="shared" si="137"/>
        <v/>
      </c>
      <c r="Z36" s="602">
        <v>0</v>
      </c>
      <c r="AA36" s="603">
        <v>0</v>
      </c>
      <c r="AB36" s="604">
        <v>0</v>
      </c>
      <c r="AC36" s="464">
        <f t="shared" si="24"/>
        <v>0</v>
      </c>
      <c r="AD36" s="605">
        <v>0</v>
      </c>
      <c r="AE36" s="606">
        <f t="shared" si="25"/>
        <v>0</v>
      </c>
      <c r="AF36" s="607">
        <v>0</v>
      </c>
      <c r="AG36" s="608">
        <v>0</v>
      </c>
      <c r="AH36" s="609">
        <f t="shared" si="127"/>
        <v>0</v>
      </c>
      <c r="AI36" s="610">
        <f t="shared" si="26"/>
        <v>0</v>
      </c>
      <c r="AJ36" s="611">
        <f t="shared" si="27"/>
        <v>0</v>
      </c>
      <c r="AK36" s="471" t="str">
        <f t="shared" si="120"/>
        <v/>
      </c>
      <c r="AL36" s="471" t="str">
        <f t="shared" si="28"/>
        <v/>
      </c>
      <c r="AM36" s="612" t="str">
        <f t="shared" si="121"/>
        <v/>
      </c>
      <c r="AN36" s="613"/>
      <c r="AO36" s="614">
        <v>0</v>
      </c>
      <c r="AP36" s="615">
        <v>0</v>
      </c>
      <c r="AQ36" s="615">
        <v>0</v>
      </c>
      <c r="AR36" s="477">
        <f t="shared" si="29"/>
        <v>0</v>
      </c>
      <c r="AS36" s="616">
        <v>0</v>
      </c>
      <c r="AT36" s="617">
        <v>0</v>
      </c>
      <c r="AU36" s="618">
        <f t="shared" si="30"/>
        <v>0</v>
      </c>
      <c r="AV36" s="619">
        <f t="shared" si="31"/>
        <v>0</v>
      </c>
      <c r="AW36" s="620">
        <v>0</v>
      </c>
      <c r="AX36" s="621">
        <v>0</v>
      </c>
      <c r="AY36" s="622">
        <f t="shared" si="32"/>
        <v>0</v>
      </c>
      <c r="AZ36" s="623">
        <f t="shared" si="33"/>
        <v>0</v>
      </c>
      <c r="BA36" s="624">
        <f t="shared" si="34"/>
        <v>0</v>
      </c>
      <c r="BB36" s="484" t="str">
        <f t="shared" si="122"/>
        <v/>
      </c>
      <c r="BC36" s="484" t="str">
        <f t="shared" si="35"/>
        <v/>
      </c>
      <c r="BD36" s="625" t="str">
        <f t="shared" si="7"/>
        <v/>
      </c>
      <c r="BE36" s="613"/>
      <c r="BF36" s="626">
        <v>0</v>
      </c>
      <c r="BG36" s="627">
        <v>0</v>
      </c>
      <c r="BH36" s="628">
        <v>0</v>
      </c>
      <c r="BI36" s="489">
        <f t="shared" si="36"/>
        <v>0</v>
      </c>
      <c r="BJ36" s="629">
        <v>0</v>
      </c>
      <c r="BK36" s="630">
        <v>0</v>
      </c>
      <c r="BL36" s="631">
        <f t="shared" si="37"/>
        <v>0</v>
      </c>
      <c r="BM36" s="632">
        <f t="shared" si="38"/>
        <v>0</v>
      </c>
      <c r="BN36" s="633">
        <v>0</v>
      </c>
      <c r="BO36" s="634">
        <v>0</v>
      </c>
      <c r="BP36" s="635">
        <f t="shared" si="39"/>
        <v>0</v>
      </c>
      <c r="BQ36" s="636">
        <f t="shared" si="40"/>
        <v>0</v>
      </c>
      <c r="BR36" s="496">
        <f t="shared" si="41"/>
        <v>0</v>
      </c>
      <c r="BS36" s="496" t="str">
        <f t="shared" si="123"/>
        <v/>
      </c>
      <c r="BT36" s="496" t="str">
        <f t="shared" si="42"/>
        <v/>
      </c>
      <c r="BU36" s="637" t="str">
        <f t="shared" si="8"/>
        <v/>
      </c>
      <c r="BV36" s="613"/>
      <c r="BW36" s="638">
        <v>0</v>
      </c>
      <c r="BX36" s="639">
        <v>0</v>
      </c>
      <c r="BY36" s="640">
        <v>0</v>
      </c>
      <c r="BZ36" s="501">
        <f t="shared" si="43"/>
        <v>0</v>
      </c>
      <c r="CA36" s="641">
        <v>0</v>
      </c>
      <c r="CB36" s="642">
        <v>0</v>
      </c>
      <c r="CC36" s="643">
        <f t="shared" si="44"/>
        <v>0</v>
      </c>
      <c r="CD36" s="644">
        <f t="shared" si="45"/>
        <v>0</v>
      </c>
      <c r="CE36" s="645">
        <v>0</v>
      </c>
      <c r="CF36" s="646">
        <v>0</v>
      </c>
      <c r="CG36" s="647">
        <f t="shared" si="46"/>
        <v>0</v>
      </c>
      <c r="CH36" s="648">
        <f t="shared" si="47"/>
        <v>0</v>
      </c>
      <c r="CI36" s="649">
        <f t="shared" si="48"/>
        <v>0</v>
      </c>
      <c r="CJ36" s="508" t="str">
        <f t="shared" si="49"/>
        <v/>
      </c>
      <c r="CK36" s="508" t="str">
        <f t="shared" si="50"/>
        <v/>
      </c>
      <c r="CL36" s="650" t="str">
        <f t="shared" si="9"/>
        <v/>
      </c>
      <c r="CM36" s="613"/>
      <c r="CN36" s="651">
        <v>0</v>
      </c>
      <c r="CO36" s="652">
        <v>0</v>
      </c>
      <c r="CP36" s="653">
        <v>0</v>
      </c>
      <c r="CQ36" s="513">
        <f t="shared" si="51"/>
        <v>0</v>
      </c>
      <c r="CR36" s="654">
        <v>0</v>
      </c>
      <c r="CS36" s="655">
        <v>0</v>
      </c>
      <c r="CT36" s="656">
        <f t="shared" si="52"/>
        <v>0</v>
      </c>
      <c r="CU36" s="657">
        <f t="shared" si="53"/>
        <v>0</v>
      </c>
      <c r="CV36" s="658">
        <v>0</v>
      </c>
      <c r="CW36" s="659">
        <v>0</v>
      </c>
      <c r="CX36" s="660">
        <f t="shared" si="54"/>
        <v>0</v>
      </c>
      <c r="CY36" s="661">
        <f t="shared" si="55"/>
        <v>0</v>
      </c>
      <c r="CZ36" s="520">
        <f t="shared" si="56"/>
        <v>0</v>
      </c>
      <c r="DA36" s="520" t="str">
        <f t="shared" si="57"/>
        <v/>
      </c>
      <c r="DB36" s="520" t="str">
        <f t="shared" si="58"/>
        <v/>
      </c>
      <c r="DC36" s="662" t="str">
        <f t="shared" si="59"/>
        <v/>
      </c>
      <c r="DD36" s="613"/>
      <c r="DE36" s="663">
        <v>0</v>
      </c>
      <c r="DF36" s="664">
        <v>0</v>
      </c>
      <c r="DG36" s="665">
        <v>0</v>
      </c>
      <c r="DH36" s="525">
        <f t="shared" si="60"/>
        <v>0</v>
      </c>
      <c r="DI36" s="666">
        <v>0</v>
      </c>
      <c r="DJ36" s="667">
        <v>0</v>
      </c>
      <c r="DK36" s="668">
        <f t="shared" si="61"/>
        <v>0</v>
      </c>
      <c r="DL36" s="669">
        <f t="shared" si="62"/>
        <v>0</v>
      </c>
      <c r="DM36" s="670">
        <v>0</v>
      </c>
      <c r="DN36" s="671">
        <v>0</v>
      </c>
      <c r="DO36" s="672">
        <f t="shared" si="63"/>
        <v>0</v>
      </c>
      <c r="DP36" s="673">
        <f t="shared" si="64"/>
        <v>0</v>
      </c>
      <c r="DQ36" s="532">
        <f t="shared" si="65"/>
        <v>0</v>
      </c>
      <c r="DR36" s="532" t="str">
        <f t="shared" si="66"/>
        <v/>
      </c>
      <c r="DS36" s="532" t="str">
        <f t="shared" si="67"/>
        <v/>
      </c>
      <c r="DT36" s="674" t="str">
        <f t="shared" si="68"/>
        <v/>
      </c>
      <c r="DU36" s="675">
        <v>0</v>
      </c>
      <c r="DV36" s="676">
        <v>0</v>
      </c>
      <c r="DW36" s="677">
        <v>0</v>
      </c>
      <c r="DX36" s="537">
        <f t="shared" si="69"/>
        <v>0</v>
      </c>
      <c r="DY36" s="678">
        <v>0</v>
      </c>
      <c r="DZ36" s="679">
        <v>0</v>
      </c>
      <c r="EA36" s="680">
        <f t="shared" si="70"/>
        <v>0</v>
      </c>
      <c r="EB36" s="681">
        <f t="shared" si="71"/>
        <v>0</v>
      </c>
      <c r="EC36" s="682">
        <v>0</v>
      </c>
      <c r="ED36" s="683">
        <v>0</v>
      </c>
      <c r="EE36" s="684">
        <f t="shared" si="72"/>
        <v>0</v>
      </c>
      <c r="EF36" s="685">
        <f t="shared" si="73"/>
        <v>0</v>
      </c>
      <c r="EG36" s="686">
        <f t="shared" si="74"/>
        <v>0</v>
      </c>
      <c r="EH36" s="687" t="str">
        <f t="shared" si="75"/>
        <v/>
      </c>
      <c r="EI36" s="688">
        <v>0</v>
      </c>
      <c r="EJ36" s="689">
        <v>0</v>
      </c>
      <c r="EK36" s="690">
        <v>0</v>
      </c>
      <c r="EL36" s="549">
        <f t="shared" si="76"/>
        <v>0</v>
      </c>
      <c r="EM36" s="691">
        <v>0</v>
      </c>
      <c r="EN36" s="692">
        <f t="shared" si="77"/>
        <v>0</v>
      </c>
      <c r="EO36" s="693">
        <v>0</v>
      </c>
      <c r="EP36" s="694">
        <v>0</v>
      </c>
      <c r="EQ36" s="695">
        <f t="shared" si="128"/>
        <v>0</v>
      </c>
      <c r="ER36" s="696">
        <f t="shared" si="78"/>
        <v>0</v>
      </c>
      <c r="ES36" s="697">
        <f t="shared" si="79"/>
        <v>0</v>
      </c>
      <c r="ET36" s="698" t="str">
        <f t="shared" si="80"/>
        <v/>
      </c>
      <c r="EU36" s="699">
        <v>0</v>
      </c>
      <c r="EV36" s="700">
        <v>0</v>
      </c>
      <c r="EW36" s="701">
        <f t="shared" si="138"/>
        <v>0</v>
      </c>
      <c r="EX36" s="561">
        <f t="shared" si="81"/>
        <v>0</v>
      </c>
      <c r="EY36" s="702">
        <v>0</v>
      </c>
      <c r="EZ36" s="703">
        <f t="shared" si="82"/>
        <v>0</v>
      </c>
      <c r="FA36" s="704">
        <v>0</v>
      </c>
      <c r="FB36" s="705">
        <v>0</v>
      </c>
      <c r="FC36" s="706">
        <f t="shared" si="129"/>
        <v>0</v>
      </c>
      <c r="FD36" s="707">
        <f t="shared" si="83"/>
        <v>0</v>
      </c>
      <c r="FE36" s="708">
        <f t="shared" si="84"/>
        <v>0</v>
      </c>
      <c r="FF36" s="709" t="str">
        <f t="shared" si="85"/>
        <v/>
      </c>
      <c r="FG36" s="731">
        <v>0</v>
      </c>
      <c r="FH36" s="732">
        <v>0</v>
      </c>
      <c r="FI36" s="732">
        <v>0</v>
      </c>
      <c r="FJ36" s="713">
        <f t="shared" si="125"/>
        <v>0</v>
      </c>
      <c r="FK36" s="714">
        <f t="shared" si="86"/>
        <v>0</v>
      </c>
      <c r="FL36" s="715" t="str">
        <f t="shared" si="87"/>
        <v/>
      </c>
      <c r="FM36" s="733"/>
      <c r="FN36" s="734"/>
      <c r="FO36" s="735" t="str">
        <f t="shared" si="124"/>
        <v/>
      </c>
      <c r="FP36" s="718">
        <f t="shared" si="88"/>
        <v>0</v>
      </c>
      <c r="FQ36" s="719">
        <f t="shared" si="89"/>
        <v>0</v>
      </c>
      <c r="FR36" s="720">
        <f t="shared" si="90"/>
        <v>0</v>
      </c>
      <c r="FS36" s="721" t="str">
        <f t="shared" si="91"/>
        <v/>
      </c>
      <c r="FT36" s="722" t="str">
        <f t="shared" si="92"/>
        <v/>
      </c>
      <c r="FU36" s="723" t="str">
        <f t="shared" si="93"/>
        <v/>
      </c>
      <c r="FV36" s="724" t="str">
        <f t="shared" si="94"/>
        <v/>
      </c>
      <c r="FW36" s="725">
        <f t="shared" si="95"/>
        <v>0</v>
      </c>
      <c r="FX36" s="726" t="str">
        <f t="shared" si="10"/>
        <v/>
      </c>
      <c r="FY36" s="727" t="str">
        <f t="shared" si="11"/>
        <v/>
      </c>
      <c r="FZ36" s="727" t="str">
        <f t="shared" si="12"/>
        <v/>
      </c>
      <c r="GA36" s="727" t="str">
        <f t="shared" si="13"/>
        <v/>
      </c>
      <c r="GB36" s="727" t="str">
        <f t="shared" si="14"/>
        <v/>
      </c>
      <c r="GC36" s="727" t="str">
        <f t="shared" si="96"/>
        <v/>
      </c>
      <c r="GD36" s="728" t="str">
        <f t="shared" si="97"/>
        <v/>
      </c>
      <c r="GE36" s="729">
        <f t="shared" si="98"/>
        <v>0</v>
      </c>
      <c r="GF36" s="727">
        <f t="shared" si="99"/>
        <v>0</v>
      </c>
      <c r="GG36" s="727">
        <f t="shared" si="100"/>
        <v>0</v>
      </c>
      <c r="GH36" s="727">
        <f t="shared" si="101"/>
        <v>0</v>
      </c>
      <c r="GI36" s="728"/>
      <c r="GJ36" s="1302"/>
      <c r="GK36" s="1302"/>
      <c r="GL36" s="18">
        <f t="shared" si="15"/>
        <v>0</v>
      </c>
      <c r="GM36" s="18" t="s">
        <v>158</v>
      </c>
      <c r="GN36" s="18">
        <f t="shared" si="16"/>
        <v>200</v>
      </c>
      <c r="GO36" s="18" t="str">
        <f t="shared" si="102"/>
        <v>0/200</v>
      </c>
      <c r="GP36" s="18">
        <f t="shared" si="103"/>
        <v>0</v>
      </c>
      <c r="GQ36" s="18" t="s">
        <v>158</v>
      </c>
      <c r="GR36" s="18">
        <f t="shared" si="104"/>
        <v>200</v>
      </c>
      <c r="GS36" s="18" t="str">
        <f t="shared" si="105"/>
        <v>0/200</v>
      </c>
      <c r="GT36" s="18">
        <f t="shared" si="106"/>
        <v>0</v>
      </c>
      <c r="GU36" s="18" t="s">
        <v>158</v>
      </c>
      <c r="GV36" s="18">
        <f t="shared" si="107"/>
        <v>200</v>
      </c>
      <c r="GW36" s="18" t="str">
        <f t="shared" si="108"/>
        <v>0/200</v>
      </c>
      <c r="GX36" s="18">
        <f t="shared" si="109"/>
        <v>0</v>
      </c>
      <c r="GY36" s="18" t="s">
        <v>158</v>
      </c>
      <c r="GZ36" s="18">
        <f t="shared" si="110"/>
        <v>100</v>
      </c>
      <c r="HA36" s="18" t="str">
        <f t="shared" si="111"/>
        <v>0/100</v>
      </c>
      <c r="HJ36" s="18">
        <f t="shared" si="133"/>
        <v>0</v>
      </c>
      <c r="HK36" s="18">
        <f t="shared" si="134"/>
        <v>0</v>
      </c>
      <c r="HL36" s="190">
        <f t="shared" si="114"/>
        <v>0</v>
      </c>
      <c r="HM36" s="190">
        <f t="shared" si="115"/>
        <v>0</v>
      </c>
      <c r="HN36" s="190">
        <f t="shared" si="116"/>
        <v>0</v>
      </c>
      <c r="HO36" s="190">
        <f t="shared" si="117"/>
        <v>0</v>
      </c>
      <c r="HP36" s="190">
        <f t="shared" si="118"/>
        <v>0</v>
      </c>
      <c r="HQ36" s="18">
        <f t="shared" si="135"/>
        <v>0</v>
      </c>
    </row>
    <row r="37" spans="1:225" ht="21.75" customHeight="1">
      <c r="A37" s="17">
        <f t="shared" si="17"/>
        <v>0</v>
      </c>
      <c r="B37" s="42">
        <v>29</v>
      </c>
      <c r="C37" s="590">
        <v>29</v>
      </c>
      <c r="D37" s="544">
        <f t="shared" si="18"/>
        <v>0</v>
      </c>
      <c r="E37" s="2"/>
      <c r="F37" s="123"/>
      <c r="G37" s="1"/>
      <c r="H37" s="2"/>
      <c r="I37" s="2"/>
      <c r="J37" s="2"/>
      <c r="K37" s="976"/>
      <c r="L37" s="591">
        <v>0</v>
      </c>
      <c r="M37" s="592">
        <v>0</v>
      </c>
      <c r="N37" s="593">
        <v>0</v>
      </c>
      <c r="O37" s="452">
        <f t="shared" si="19"/>
        <v>0</v>
      </c>
      <c r="P37" s="594">
        <v>0</v>
      </c>
      <c r="Q37" s="595">
        <f t="shared" si="20"/>
        <v>0</v>
      </c>
      <c r="R37" s="596">
        <v>0</v>
      </c>
      <c r="S37" s="597">
        <v>0</v>
      </c>
      <c r="T37" s="598">
        <f t="shared" si="126"/>
        <v>0</v>
      </c>
      <c r="U37" s="599">
        <f t="shared" si="21"/>
        <v>0</v>
      </c>
      <c r="V37" s="600">
        <f t="shared" si="22"/>
        <v>0</v>
      </c>
      <c r="W37" s="459" t="str">
        <f t="shared" si="136"/>
        <v/>
      </c>
      <c r="X37" s="459" t="str">
        <f t="shared" si="23"/>
        <v/>
      </c>
      <c r="Y37" s="601" t="str">
        <f t="shared" si="137"/>
        <v/>
      </c>
      <c r="Z37" s="602">
        <v>0</v>
      </c>
      <c r="AA37" s="603">
        <v>0</v>
      </c>
      <c r="AB37" s="604">
        <v>0</v>
      </c>
      <c r="AC37" s="464">
        <f t="shared" si="24"/>
        <v>0</v>
      </c>
      <c r="AD37" s="605">
        <v>0</v>
      </c>
      <c r="AE37" s="606">
        <f t="shared" si="25"/>
        <v>0</v>
      </c>
      <c r="AF37" s="607">
        <v>0</v>
      </c>
      <c r="AG37" s="608">
        <v>0</v>
      </c>
      <c r="AH37" s="609">
        <f t="shared" si="127"/>
        <v>0</v>
      </c>
      <c r="AI37" s="610">
        <f t="shared" si="26"/>
        <v>0</v>
      </c>
      <c r="AJ37" s="611">
        <f t="shared" si="27"/>
        <v>0</v>
      </c>
      <c r="AK37" s="471" t="str">
        <f t="shared" si="120"/>
        <v/>
      </c>
      <c r="AL37" s="471" t="str">
        <f t="shared" si="28"/>
        <v/>
      </c>
      <c r="AM37" s="612" t="str">
        <f t="shared" si="121"/>
        <v/>
      </c>
      <c r="AN37" s="613"/>
      <c r="AO37" s="614">
        <v>0</v>
      </c>
      <c r="AP37" s="615">
        <v>0</v>
      </c>
      <c r="AQ37" s="615">
        <v>0</v>
      </c>
      <c r="AR37" s="477">
        <f t="shared" si="29"/>
        <v>0</v>
      </c>
      <c r="AS37" s="616">
        <v>0</v>
      </c>
      <c r="AT37" s="617">
        <v>0</v>
      </c>
      <c r="AU37" s="618">
        <f t="shared" si="30"/>
        <v>0</v>
      </c>
      <c r="AV37" s="619">
        <f t="shared" si="31"/>
        <v>0</v>
      </c>
      <c r="AW37" s="620">
        <v>0</v>
      </c>
      <c r="AX37" s="621">
        <v>0</v>
      </c>
      <c r="AY37" s="622">
        <f t="shared" si="32"/>
        <v>0</v>
      </c>
      <c r="AZ37" s="623">
        <f t="shared" si="33"/>
        <v>0</v>
      </c>
      <c r="BA37" s="624">
        <f t="shared" si="34"/>
        <v>0</v>
      </c>
      <c r="BB37" s="484" t="str">
        <f t="shared" si="122"/>
        <v/>
      </c>
      <c r="BC37" s="484" t="str">
        <f t="shared" si="35"/>
        <v/>
      </c>
      <c r="BD37" s="625" t="str">
        <f t="shared" si="7"/>
        <v/>
      </c>
      <c r="BE37" s="613"/>
      <c r="BF37" s="626">
        <v>0</v>
      </c>
      <c r="BG37" s="627">
        <v>0</v>
      </c>
      <c r="BH37" s="628">
        <v>0</v>
      </c>
      <c r="BI37" s="489">
        <f t="shared" si="36"/>
        <v>0</v>
      </c>
      <c r="BJ37" s="629">
        <v>0</v>
      </c>
      <c r="BK37" s="630">
        <v>0</v>
      </c>
      <c r="BL37" s="631">
        <f t="shared" si="37"/>
        <v>0</v>
      </c>
      <c r="BM37" s="632">
        <f t="shared" si="38"/>
        <v>0</v>
      </c>
      <c r="BN37" s="633">
        <v>0</v>
      </c>
      <c r="BO37" s="634">
        <v>0</v>
      </c>
      <c r="BP37" s="635">
        <f t="shared" si="39"/>
        <v>0</v>
      </c>
      <c r="BQ37" s="636">
        <f t="shared" si="40"/>
        <v>0</v>
      </c>
      <c r="BR37" s="496">
        <f t="shared" si="41"/>
        <v>0</v>
      </c>
      <c r="BS37" s="496" t="str">
        <f t="shared" si="123"/>
        <v/>
      </c>
      <c r="BT37" s="496" t="str">
        <f t="shared" si="42"/>
        <v/>
      </c>
      <c r="BU37" s="637" t="str">
        <f t="shared" si="8"/>
        <v/>
      </c>
      <c r="BV37" s="613"/>
      <c r="BW37" s="638">
        <v>0</v>
      </c>
      <c r="BX37" s="639">
        <v>0</v>
      </c>
      <c r="BY37" s="640">
        <v>0</v>
      </c>
      <c r="BZ37" s="501">
        <f t="shared" si="43"/>
        <v>0</v>
      </c>
      <c r="CA37" s="641">
        <v>0</v>
      </c>
      <c r="CB37" s="642">
        <v>0</v>
      </c>
      <c r="CC37" s="643">
        <f t="shared" si="44"/>
        <v>0</v>
      </c>
      <c r="CD37" s="644">
        <f t="shared" si="45"/>
        <v>0</v>
      </c>
      <c r="CE37" s="645">
        <v>0</v>
      </c>
      <c r="CF37" s="646">
        <v>0</v>
      </c>
      <c r="CG37" s="647">
        <f t="shared" si="46"/>
        <v>0</v>
      </c>
      <c r="CH37" s="648">
        <f t="shared" si="47"/>
        <v>0</v>
      </c>
      <c r="CI37" s="649">
        <f t="shared" si="48"/>
        <v>0</v>
      </c>
      <c r="CJ37" s="508" t="str">
        <f t="shared" si="49"/>
        <v/>
      </c>
      <c r="CK37" s="508" t="str">
        <f t="shared" si="50"/>
        <v/>
      </c>
      <c r="CL37" s="650" t="str">
        <f t="shared" si="9"/>
        <v/>
      </c>
      <c r="CM37" s="613"/>
      <c r="CN37" s="651">
        <v>0</v>
      </c>
      <c r="CO37" s="652">
        <v>0</v>
      </c>
      <c r="CP37" s="653">
        <v>0</v>
      </c>
      <c r="CQ37" s="513">
        <f t="shared" si="51"/>
        <v>0</v>
      </c>
      <c r="CR37" s="654">
        <v>0</v>
      </c>
      <c r="CS37" s="655">
        <v>0</v>
      </c>
      <c r="CT37" s="656">
        <f t="shared" si="52"/>
        <v>0</v>
      </c>
      <c r="CU37" s="657">
        <f t="shared" si="53"/>
        <v>0</v>
      </c>
      <c r="CV37" s="658">
        <v>0</v>
      </c>
      <c r="CW37" s="659">
        <v>0</v>
      </c>
      <c r="CX37" s="660">
        <f t="shared" si="54"/>
        <v>0</v>
      </c>
      <c r="CY37" s="661">
        <f t="shared" si="55"/>
        <v>0</v>
      </c>
      <c r="CZ37" s="520">
        <f t="shared" si="56"/>
        <v>0</v>
      </c>
      <c r="DA37" s="520" t="str">
        <f t="shared" si="57"/>
        <v/>
      </c>
      <c r="DB37" s="520" t="str">
        <f t="shared" si="58"/>
        <v/>
      </c>
      <c r="DC37" s="662" t="str">
        <f t="shared" si="59"/>
        <v/>
      </c>
      <c r="DD37" s="613"/>
      <c r="DE37" s="663">
        <v>0</v>
      </c>
      <c r="DF37" s="664">
        <v>0</v>
      </c>
      <c r="DG37" s="665">
        <v>0</v>
      </c>
      <c r="DH37" s="525">
        <f t="shared" si="60"/>
        <v>0</v>
      </c>
      <c r="DI37" s="666">
        <v>0</v>
      </c>
      <c r="DJ37" s="667">
        <v>0</v>
      </c>
      <c r="DK37" s="668">
        <f t="shared" si="61"/>
        <v>0</v>
      </c>
      <c r="DL37" s="669">
        <f t="shared" si="62"/>
        <v>0</v>
      </c>
      <c r="DM37" s="670">
        <v>0</v>
      </c>
      <c r="DN37" s="671">
        <v>0</v>
      </c>
      <c r="DO37" s="672">
        <f t="shared" si="63"/>
        <v>0</v>
      </c>
      <c r="DP37" s="673">
        <f t="shared" si="64"/>
        <v>0</v>
      </c>
      <c r="DQ37" s="532">
        <f t="shared" si="65"/>
        <v>0</v>
      </c>
      <c r="DR37" s="532" t="str">
        <f t="shared" si="66"/>
        <v/>
      </c>
      <c r="DS37" s="532" t="str">
        <f t="shared" si="67"/>
        <v/>
      </c>
      <c r="DT37" s="674" t="str">
        <f t="shared" si="68"/>
        <v/>
      </c>
      <c r="DU37" s="675">
        <v>0</v>
      </c>
      <c r="DV37" s="676">
        <v>0</v>
      </c>
      <c r="DW37" s="677">
        <v>0</v>
      </c>
      <c r="DX37" s="537">
        <f t="shared" si="69"/>
        <v>0</v>
      </c>
      <c r="DY37" s="678">
        <v>0</v>
      </c>
      <c r="DZ37" s="679">
        <v>0</v>
      </c>
      <c r="EA37" s="680">
        <f t="shared" si="70"/>
        <v>0</v>
      </c>
      <c r="EB37" s="681">
        <f t="shared" si="71"/>
        <v>0</v>
      </c>
      <c r="EC37" s="682">
        <v>0</v>
      </c>
      <c r="ED37" s="683">
        <v>0</v>
      </c>
      <c r="EE37" s="684">
        <f t="shared" si="72"/>
        <v>0</v>
      </c>
      <c r="EF37" s="685">
        <f t="shared" si="73"/>
        <v>0</v>
      </c>
      <c r="EG37" s="686">
        <f t="shared" si="74"/>
        <v>0</v>
      </c>
      <c r="EH37" s="687" t="str">
        <f t="shared" si="75"/>
        <v/>
      </c>
      <c r="EI37" s="688">
        <v>0</v>
      </c>
      <c r="EJ37" s="689">
        <v>0</v>
      </c>
      <c r="EK37" s="690">
        <v>0</v>
      </c>
      <c r="EL37" s="549">
        <f t="shared" si="76"/>
        <v>0</v>
      </c>
      <c r="EM37" s="691">
        <v>0</v>
      </c>
      <c r="EN37" s="692">
        <f t="shared" si="77"/>
        <v>0</v>
      </c>
      <c r="EO37" s="693">
        <v>0</v>
      </c>
      <c r="EP37" s="694">
        <v>0</v>
      </c>
      <c r="EQ37" s="695">
        <f t="shared" si="128"/>
        <v>0</v>
      </c>
      <c r="ER37" s="696">
        <f t="shared" si="78"/>
        <v>0</v>
      </c>
      <c r="ES37" s="697">
        <f t="shared" si="79"/>
        <v>0</v>
      </c>
      <c r="ET37" s="698" t="str">
        <f t="shared" si="80"/>
        <v/>
      </c>
      <c r="EU37" s="699">
        <v>0</v>
      </c>
      <c r="EV37" s="700">
        <v>0</v>
      </c>
      <c r="EW37" s="701">
        <f t="shared" si="138"/>
        <v>0</v>
      </c>
      <c r="EX37" s="561">
        <f t="shared" si="81"/>
        <v>0</v>
      </c>
      <c r="EY37" s="702">
        <v>0</v>
      </c>
      <c r="EZ37" s="703">
        <f t="shared" si="82"/>
        <v>0</v>
      </c>
      <c r="FA37" s="704">
        <v>0</v>
      </c>
      <c r="FB37" s="705">
        <v>0</v>
      </c>
      <c r="FC37" s="706">
        <f t="shared" si="129"/>
        <v>0</v>
      </c>
      <c r="FD37" s="707">
        <f t="shared" si="83"/>
        <v>0</v>
      </c>
      <c r="FE37" s="708">
        <f t="shared" si="84"/>
        <v>0</v>
      </c>
      <c r="FF37" s="709" t="str">
        <f t="shared" si="85"/>
        <v/>
      </c>
      <c r="FG37" s="731">
        <v>0</v>
      </c>
      <c r="FH37" s="732">
        <v>0</v>
      </c>
      <c r="FI37" s="732">
        <v>0</v>
      </c>
      <c r="FJ37" s="713">
        <f t="shared" si="125"/>
        <v>0</v>
      </c>
      <c r="FK37" s="714">
        <f t="shared" si="86"/>
        <v>0</v>
      </c>
      <c r="FL37" s="715" t="str">
        <f t="shared" si="87"/>
        <v/>
      </c>
      <c r="FM37" s="733"/>
      <c r="FN37" s="734"/>
      <c r="FO37" s="735" t="str">
        <f t="shared" si="124"/>
        <v/>
      </c>
      <c r="FP37" s="718">
        <f t="shared" si="88"/>
        <v>0</v>
      </c>
      <c r="FQ37" s="719">
        <f t="shared" si="89"/>
        <v>0</v>
      </c>
      <c r="FR37" s="720">
        <f t="shared" si="90"/>
        <v>0</v>
      </c>
      <c r="FS37" s="721" t="str">
        <f t="shared" si="91"/>
        <v/>
      </c>
      <c r="FT37" s="722" t="str">
        <f t="shared" si="92"/>
        <v/>
      </c>
      <c r="FU37" s="723" t="str">
        <f t="shared" si="93"/>
        <v/>
      </c>
      <c r="FV37" s="724" t="str">
        <f t="shared" si="94"/>
        <v/>
      </c>
      <c r="FW37" s="725">
        <f t="shared" si="95"/>
        <v>0</v>
      </c>
      <c r="FX37" s="726" t="str">
        <f t="shared" si="10"/>
        <v/>
      </c>
      <c r="FY37" s="727" t="str">
        <f t="shared" si="11"/>
        <v/>
      </c>
      <c r="FZ37" s="727" t="str">
        <f t="shared" si="12"/>
        <v/>
      </c>
      <c r="GA37" s="727" t="str">
        <f t="shared" si="13"/>
        <v/>
      </c>
      <c r="GB37" s="727" t="str">
        <f t="shared" si="14"/>
        <v/>
      </c>
      <c r="GC37" s="727" t="str">
        <f t="shared" si="96"/>
        <v/>
      </c>
      <c r="GD37" s="728" t="str">
        <f t="shared" si="97"/>
        <v/>
      </c>
      <c r="GE37" s="729">
        <f t="shared" si="98"/>
        <v>0</v>
      </c>
      <c r="GF37" s="727">
        <f t="shared" si="99"/>
        <v>0</v>
      </c>
      <c r="GG37" s="727">
        <f t="shared" si="100"/>
        <v>0</v>
      </c>
      <c r="GH37" s="727">
        <f t="shared" si="101"/>
        <v>0</v>
      </c>
      <c r="GI37" s="728"/>
      <c r="GJ37" s="1302"/>
      <c r="GK37" s="1302"/>
      <c r="GL37" s="18">
        <f t="shared" si="15"/>
        <v>0</v>
      </c>
      <c r="GM37" s="18" t="s">
        <v>158</v>
      </c>
      <c r="GN37" s="18">
        <f t="shared" si="16"/>
        <v>200</v>
      </c>
      <c r="GO37" s="18" t="str">
        <f t="shared" si="102"/>
        <v>0/200</v>
      </c>
      <c r="GP37" s="18">
        <f t="shared" si="103"/>
        <v>0</v>
      </c>
      <c r="GQ37" s="18" t="s">
        <v>158</v>
      </c>
      <c r="GR37" s="18">
        <f t="shared" si="104"/>
        <v>200</v>
      </c>
      <c r="GS37" s="18" t="str">
        <f t="shared" si="105"/>
        <v>0/200</v>
      </c>
      <c r="GT37" s="18">
        <f t="shared" si="106"/>
        <v>0</v>
      </c>
      <c r="GU37" s="18" t="s">
        <v>158</v>
      </c>
      <c r="GV37" s="18">
        <f t="shared" si="107"/>
        <v>200</v>
      </c>
      <c r="GW37" s="18" t="str">
        <f t="shared" si="108"/>
        <v>0/200</v>
      </c>
      <c r="GX37" s="18">
        <f t="shared" si="109"/>
        <v>0</v>
      </c>
      <c r="GY37" s="18" t="s">
        <v>158</v>
      </c>
      <c r="GZ37" s="18">
        <f t="shared" si="110"/>
        <v>100</v>
      </c>
      <c r="HA37" s="18" t="str">
        <f t="shared" si="111"/>
        <v>0/100</v>
      </c>
      <c r="HJ37" s="18">
        <f t="shared" si="133"/>
        <v>0</v>
      </c>
      <c r="HK37" s="18">
        <f t="shared" si="134"/>
        <v>0</v>
      </c>
      <c r="HL37" s="190">
        <f t="shared" si="114"/>
        <v>0</v>
      </c>
      <c r="HM37" s="190">
        <f t="shared" si="115"/>
        <v>0</v>
      </c>
      <c r="HN37" s="190">
        <f t="shared" si="116"/>
        <v>0</v>
      </c>
      <c r="HO37" s="190">
        <f t="shared" si="117"/>
        <v>0</v>
      </c>
      <c r="HP37" s="190">
        <f t="shared" si="118"/>
        <v>0</v>
      </c>
      <c r="HQ37" s="18">
        <f t="shared" si="135"/>
        <v>0</v>
      </c>
    </row>
    <row r="38" spans="1:225" ht="21.75" customHeight="1">
      <c r="A38" s="17">
        <f t="shared" si="17"/>
        <v>0</v>
      </c>
      <c r="B38" s="42">
        <v>30</v>
      </c>
      <c r="C38" s="730">
        <v>30</v>
      </c>
      <c r="D38" s="544">
        <f t="shared" si="18"/>
        <v>0</v>
      </c>
      <c r="E38" s="2"/>
      <c r="F38" s="123"/>
      <c r="G38" s="2"/>
      <c r="H38" s="2"/>
      <c r="I38" s="2"/>
      <c r="J38" s="2"/>
      <c r="K38" s="976"/>
      <c r="L38" s="591">
        <v>0</v>
      </c>
      <c r="M38" s="592">
        <v>0</v>
      </c>
      <c r="N38" s="593">
        <v>0</v>
      </c>
      <c r="O38" s="452">
        <f t="shared" si="19"/>
        <v>0</v>
      </c>
      <c r="P38" s="594">
        <v>0</v>
      </c>
      <c r="Q38" s="595">
        <f t="shared" si="20"/>
        <v>0</v>
      </c>
      <c r="R38" s="596">
        <v>0</v>
      </c>
      <c r="S38" s="597">
        <v>0</v>
      </c>
      <c r="T38" s="598">
        <f t="shared" si="126"/>
        <v>0</v>
      </c>
      <c r="U38" s="599">
        <f t="shared" si="21"/>
        <v>0</v>
      </c>
      <c r="V38" s="600">
        <f t="shared" si="22"/>
        <v>0</v>
      </c>
      <c r="W38" s="459" t="str">
        <f t="shared" si="136"/>
        <v/>
      </c>
      <c r="X38" s="459" t="str">
        <f t="shared" si="23"/>
        <v/>
      </c>
      <c r="Y38" s="601" t="str">
        <f t="shared" si="137"/>
        <v/>
      </c>
      <c r="Z38" s="602">
        <v>0</v>
      </c>
      <c r="AA38" s="603">
        <v>0</v>
      </c>
      <c r="AB38" s="604">
        <v>0</v>
      </c>
      <c r="AC38" s="464">
        <f t="shared" si="24"/>
        <v>0</v>
      </c>
      <c r="AD38" s="605">
        <v>0</v>
      </c>
      <c r="AE38" s="606">
        <f t="shared" si="25"/>
        <v>0</v>
      </c>
      <c r="AF38" s="607">
        <v>0</v>
      </c>
      <c r="AG38" s="608">
        <v>0</v>
      </c>
      <c r="AH38" s="609">
        <f t="shared" si="127"/>
        <v>0</v>
      </c>
      <c r="AI38" s="610">
        <f t="shared" si="26"/>
        <v>0</v>
      </c>
      <c r="AJ38" s="611">
        <f t="shared" si="27"/>
        <v>0</v>
      </c>
      <c r="AK38" s="471" t="str">
        <f t="shared" si="120"/>
        <v/>
      </c>
      <c r="AL38" s="471" t="str">
        <f t="shared" si="28"/>
        <v/>
      </c>
      <c r="AM38" s="612" t="str">
        <f t="shared" si="121"/>
        <v/>
      </c>
      <c r="AN38" s="613"/>
      <c r="AO38" s="614">
        <v>0</v>
      </c>
      <c r="AP38" s="615">
        <v>0</v>
      </c>
      <c r="AQ38" s="615">
        <v>0</v>
      </c>
      <c r="AR38" s="477">
        <f t="shared" si="29"/>
        <v>0</v>
      </c>
      <c r="AS38" s="616">
        <v>0</v>
      </c>
      <c r="AT38" s="617">
        <v>0</v>
      </c>
      <c r="AU38" s="618">
        <f t="shared" si="30"/>
        <v>0</v>
      </c>
      <c r="AV38" s="619">
        <f t="shared" si="31"/>
        <v>0</v>
      </c>
      <c r="AW38" s="620">
        <v>0</v>
      </c>
      <c r="AX38" s="621">
        <v>0</v>
      </c>
      <c r="AY38" s="622">
        <f t="shared" si="32"/>
        <v>0</v>
      </c>
      <c r="AZ38" s="623">
        <f t="shared" si="33"/>
        <v>0</v>
      </c>
      <c r="BA38" s="624">
        <f t="shared" si="34"/>
        <v>0</v>
      </c>
      <c r="BB38" s="484" t="str">
        <f t="shared" si="122"/>
        <v/>
      </c>
      <c r="BC38" s="484" t="str">
        <f t="shared" si="35"/>
        <v/>
      </c>
      <c r="BD38" s="625" t="str">
        <f t="shared" si="7"/>
        <v/>
      </c>
      <c r="BE38" s="613"/>
      <c r="BF38" s="626">
        <v>0</v>
      </c>
      <c r="BG38" s="627">
        <v>0</v>
      </c>
      <c r="BH38" s="628">
        <v>0</v>
      </c>
      <c r="BI38" s="489">
        <f t="shared" si="36"/>
        <v>0</v>
      </c>
      <c r="BJ38" s="629">
        <v>0</v>
      </c>
      <c r="BK38" s="630">
        <v>0</v>
      </c>
      <c r="BL38" s="631">
        <f t="shared" si="37"/>
        <v>0</v>
      </c>
      <c r="BM38" s="632">
        <f t="shared" si="38"/>
        <v>0</v>
      </c>
      <c r="BN38" s="633">
        <v>0</v>
      </c>
      <c r="BO38" s="634">
        <v>0</v>
      </c>
      <c r="BP38" s="635">
        <f t="shared" si="39"/>
        <v>0</v>
      </c>
      <c r="BQ38" s="636">
        <f t="shared" si="40"/>
        <v>0</v>
      </c>
      <c r="BR38" s="496">
        <f t="shared" si="41"/>
        <v>0</v>
      </c>
      <c r="BS38" s="496" t="str">
        <f t="shared" si="123"/>
        <v/>
      </c>
      <c r="BT38" s="496" t="str">
        <f t="shared" si="42"/>
        <v/>
      </c>
      <c r="BU38" s="637" t="str">
        <f t="shared" si="8"/>
        <v/>
      </c>
      <c r="BV38" s="613"/>
      <c r="BW38" s="638">
        <v>0</v>
      </c>
      <c r="BX38" s="639">
        <v>0</v>
      </c>
      <c r="BY38" s="640">
        <v>0</v>
      </c>
      <c r="BZ38" s="501">
        <f t="shared" si="43"/>
        <v>0</v>
      </c>
      <c r="CA38" s="641">
        <v>0</v>
      </c>
      <c r="CB38" s="642">
        <v>0</v>
      </c>
      <c r="CC38" s="643">
        <f t="shared" si="44"/>
        <v>0</v>
      </c>
      <c r="CD38" s="644">
        <f t="shared" si="45"/>
        <v>0</v>
      </c>
      <c r="CE38" s="645">
        <v>0</v>
      </c>
      <c r="CF38" s="646">
        <v>0</v>
      </c>
      <c r="CG38" s="647">
        <f t="shared" si="46"/>
        <v>0</v>
      </c>
      <c r="CH38" s="648">
        <f t="shared" si="47"/>
        <v>0</v>
      </c>
      <c r="CI38" s="649">
        <f t="shared" si="48"/>
        <v>0</v>
      </c>
      <c r="CJ38" s="508" t="str">
        <f t="shared" si="49"/>
        <v/>
      </c>
      <c r="CK38" s="508" t="str">
        <f t="shared" si="50"/>
        <v/>
      </c>
      <c r="CL38" s="650" t="str">
        <f t="shared" si="9"/>
        <v/>
      </c>
      <c r="CM38" s="613"/>
      <c r="CN38" s="651">
        <v>0</v>
      </c>
      <c r="CO38" s="652">
        <v>0</v>
      </c>
      <c r="CP38" s="653">
        <v>0</v>
      </c>
      <c r="CQ38" s="513">
        <f t="shared" si="51"/>
        <v>0</v>
      </c>
      <c r="CR38" s="654">
        <v>0</v>
      </c>
      <c r="CS38" s="655">
        <v>0</v>
      </c>
      <c r="CT38" s="656">
        <f t="shared" si="52"/>
        <v>0</v>
      </c>
      <c r="CU38" s="657">
        <f t="shared" si="53"/>
        <v>0</v>
      </c>
      <c r="CV38" s="658">
        <v>0</v>
      </c>
      <c r="CW38" s="659">
        <v>0</v>
      </c>
      <c r="CX38" s="660">
        <f t="shared" si="54"/>
        <v>0</v>
      </c>
      <c r="CY38" s="661">
        <f t="shared" si="55"/>
        <v>0</v>
      </c>
      <c r="CZ38" s="520">
        <f t="shared" si="56"/>
        <v>0</v>
      </c>
      <c r="DA38" s="520" t="str">
        <f t="shared" si="57"/>
        <v/>
      </c>
      <c r="DB38" s="520" t="str">
        <f t="shared" si="58"/>
        <v/>
      </c>
      <c r="DC38" s="662" t="str">
        <f t="shared" si="59"/>
        <v/>
      </c>
      <c r="DD38" s="613"/>
      <c r="DE38" s="663">
        <v>0</v>
      </c>
      <c r="DF38" s="664">
        <v>0</v>
      </c>
      <c r="DG38" s="665">
        <v>0</v>
      </c>
      <c r="DH38" s="525">
        <f t="shared" si="60"/>
        <v>0</v>
      </c>
      <c r="DI38" s="666">
        <v>0</v>
      </c>
      <c r="DJ38" s="667">
        <v>0</v>
      </c>
      <c r="DK38" s="668">
        <f t="shared" si="61"/>
        <v>0</v>
      </c>
      <c r="DL38" s="669">
        <f t="shared" si="62"/>
        <v>0</v>
      </c>
      <c r="DM38" s="670">
        <v>0</v>
      </c>
      <c r="DN38" s="671">
        <v>0</v>
      </c>
      <c r="DO38" s="672">
        <f t="shared" si="63"/>
        <v>0</v>
      </c>
      <c r="DP38" s="673">
        <f t="shared" si="64"/>
        <v>0</v>
      </c>
      <c r="DQ38" s="532">
        <f t="shared" si="65"/>
        <v>0</v>
      </c>
      <c r="DR38" s="532" t="str">
        <f t="shared" si="66"/>
        <v/>
      </c>
      <c r="DS38" s="532" t="str">
        <f t="shared" si="67"/>
        <v/>
      </c>
      <c r="DT38" s="674" t="str">
        <f t="shared" si="68"/>
        <v/>
      </c>
      <c r="DU38" s="675">
        <v>0</v>
      </c>
      <c r="DV38" s="676">
        <v>0</v>
      </c>
      <c r="DW38" s="677">
        <v>0</v>
      </c>
      <c r="DX38" s="537">
        <f t="shared" si="69"/>
        <v>0</v>
      </c>
      <c r="DY38" s="678">
        <v>0</v>
      </c>
      <c r="DZ38" s="679">
        <v>0</v>
      </c>
      <c r="EA38" s="680">
        <f t="shared" si="70"/>
        <v>0</v>
      </c>
      <c r="EB38" s="681">
        <f t="shared" si="71"/>
        <v>0</v>
      </c>
      <c r="EC38" s="682">
        <v>0</v>
      </c>
      <c r="ED38" s="683">
        <v>0</v>
      </c>
      <c r="EE38" s="684">
        <f t="shared" si="72"/>
        <v>0</v>
      </c>
      <c r="EF38" s="685">
        <f t="shared" si="73"/>
        <v>0</v>
      </c>
      <c r="EG38" s="686">
        <f t="shared" si="74"/>
        <v>0</v>
      </c>
      <c r="EH38" s="687" t="str">
        <f t="shared" si="75"/>
        <v/>
      </c>
      <c r="EI38" s="688">
        <v>0</v>
      </c>
      <c r="EJ38" s="689">
        <v>0</v>
      </c>
      <c r="EK38" s="690">
        <v>0</v>
      </c>
      <c r="EL38" s="549">
        <f t="shared" si="76"/>
        <v>0</v>
      </c>
      <c r="EM38" s="691">
        <v>0</v>
      </c>
      <c r="EN38" s="692">
        <f t="shared" si="77"/>
        <v>0</v>
      </c>
      <c r="EO38" s="693">
        <v>0</v>
      </c>
      <c r="EP38" s="694">
        <v>0</v>
      </c>
      <c r="EQ38" s="695">
        <f t="shared" si="128"/>
        <v>0</v>
      </c>
      <c r="ER38" s="696">
        <f t="shared" si="78"/>
        <v>0</v>
      </c>
      <c r="ES38" s="697">
        <f t="shared" si="79"/>
        <v>0</v>
      </c>
      <c r="ET38" s="698" t="str">
        <f t="shared" si="80"/>
        <v/>
      </c>
      <c r="EU38" s="699">
        <v>0</v>
      </c>
      <c r="EV38" s="700">
        <v>0</v>
      </c>
      <c r="EW38" s="701">
        <f t="shared" si="138"/>
        <v>0</v>
      </c>
      <c r="EX38" s="561">
        <f t="shared" si="81"/>
        <v>0</v>
      </c>
      <c r="EY38" s="702">
        <v>0</v>
      </c>
      <c r="EZ38" s="703">
        <f t="shared" si="82"/>
        <v>0</v>
      </c>
      <c r="FA38" s="704">
        <v>0</v>
      </c>
      <c r="FB38" s="705">
        <v>0</v>
      </c>
      <c r="FC38" s="706">
        <f t="shared" si="129"/>
        <v>0</v>
      </c>
      <c r="FD38" s="707">
        <f t="shared" si="83"/>
        <v>0</v>
      </c>
      <c r="FE38" s="708">
        <f t="shared" si="84"/>
        <v>0</v>
      </c>
      <c r="FF38" s="709" t="str">
        <f t="shared" si="85"/>
        <v/>
      </c>
      <c r="FG38" s="731">
        <v>0</v>
      </c>
      <c r="FH38" s="732">
        <v>0</v>
      </c>
      <c r="FI38" s="732">
        <v>0</v>
      </c>
      <c r="FJ38" s="713">
        <f t="shared" si="125"/>
        <v>0</v>
      </c>
      <c r="FK38" s="714">
        <f t="shared" si="86"/>
        <v>0</v>
      </c>
      <c r="FL38" s="715" t="str">
        <f t="shared" si="87"/>
        <v/>
      </c>
      <c r="FM38" s="733"/>
      <c r="FN38" s="734"/>
      <c r="FO38" s="735" t="str">
        <f t="shared" si="124"/>
        <v/>
      </c>
      <c r="FP38" s="718">
        <f t="shared" si="88"/>
        <v>0</v>
      </c>
      <c r="FQ38" s="719">
        <f t="shared" si="89"/>
        <v>0</v>
      </c>
      <c r="FR38" s="720">
        <f t="shared" si="90"/>
        <v>0</v>
      </c>
      <c r="FS38" s="721" t="str">
        <f t="shared" si="91"/>
        <v/>
      </c>
      <c r="FT38" s="722" t="str">
        <f t="shared" si="92"/>
        <v/>
      </c>
      <c r="FU38" s="723" t="str">
        <f t="shared" si="93"/>
        <v/>
      </c>
      <c r="FV38" s="724" t="str">
        <f t="shared" si="94"/>
        <v/>
      </c>
      <c r="FW38" s="725">
        <f t="shared" si="95"/>
        <v>0</v>
      </c>
      <c r="FX38" s="726" t="str">
        <f t="shared" si="10"/>
        <v/>
      </c>
      <c r="FY38" s="727" t="str">
        <f t="shared" si="11"/>
        <v/>
      </c>
      <c r="FZ38" s="727" t="str">
        <f t="shared" si="12"/>
        <v/>
      </c>
      <c r="GA38" s="727" t="str">
        <f t="shared" si="13"/>
        <v/>
      </c>
      <c r="GB38" s="727" t="str">
        <f t="shared" si="14"/>
        <v/>
      </c>
      <c r="GC38" s="727" t="str">
        <f t="shared" si="96"/>
        <v/>
      </c>
      <c r="GD38" s="728" t="str">
        <f t="shared" si="97"/>
        <v/>
      </c>
      <c r="GE38" s="729">
        <f t="shared" si="98"/>
        <v>0</v>
      </c>
      <c r="GF38" s="727">
        <f t="shared" si="99"/>
        <v>0</v>
      </c>
      <c r="GG38" s="727">
        <f t="shared" si="100"/>
        <v>0</v>
      </c>
      <c r="GH38" s="727">
        <f t="shared" si="101"/>
        <v>0</v>
      </c>
      <c r="GI38" s="728"/>
      <c r="GJ38" s="1302"/>
      <c r="GK38" s="1302"/>
      <c r="GL38" s="18">
        <f t="shared" si="15"/>
        <v>0</v>
      </c>
      <c r="GM38" s="18" t="s">
        <v>158</v>
      </c>
      <c r="GN38" s="18">
        <f t="shared" si="16"/>
        <v>200</v>
      </c>
      <c r="GO38" s="18" t="str">
        <f t="shared" si="102"/>
        <v>0/200</v>
      </c>
      <c r="GP38" s="18">
        <f t="shared" si="103"/>
        <v>0</v>
      </c>
      <c r="GQ38" s="18" t="s">
        <v>158</v>
      </c>
      <c r="GR38" s="18">
        <f t="shared" si="104"/>
        <v>200</v>
      </c>
      <c r="GS38" s="18" t="str">
        <f t="shared" si="105"/>
        <v>0/200</v>
      </c>
      <c r="GT38" s="18">
        <f t="shared" si="106"/>
        <v>0</v>
      </c>
      <c r="GU38" s="18" t="s">
        <v>158</v>
      </c>
      <c r="GV38" s="18">
        <f t="shared" si="107"/>
        <v>200</v>
      </c>
      <c r="GW38" s="18" t="str">
        <f t="shared" si="108"/>
        <v>0/200</v>
      </c>
      <c r="GX38" s="18">
        <f t="shared" si="109"/>
        <v>0</v>
      </c>
      <c r="GY38" s="18" t="s">
        <v>158</v>
      </c>
      <c r="GZ38" s="18">
        <f t="shared" si="110"/>
        <v>100</v>
      </c>
      <c r="HA38" s="18" t="str">
        <f t="shared" si="111"/>
        <v>0/100</v>
      </c>
      <c r="HJ38" s="18">
        <f t="shared" si="133"/>
        <v>0</v>
      </c>
      <c r="HK38" s="18">
        <f t="shared" si="134"/>
        <v>0</v>
      </c>
      <c r="HL38" s="190">
        <f t="shared" si="114"/>
        <v>0</v>
      </c>
      <c r="HM38" s="190">
        <f t="shared" si="115"/>
        <v>0</v>
      </c>
      <c r="HN38" s="190">
        <f t="shared" si="116"/>
        <v>0</v>
      </c>
      <c r="HO38" s="190">
        <f t="shared" si="117"/>
        <v>0</v>
      </c>
      <c r="HP38" s="190">
        <f t="shared" si="118"/>
        <v>0</v>
      </c>
      <c r="HQ38" s="18">
        <f t="shared" si="135"/>
        <v>0</v>
      </c>
    </row>
    <row r="39" spans="1:225" ht="21.75" customHeight="1">
      <c r="A39" s="17">
        <f t="shared" si="17"/>
        <v>0</v>
      </c>
      <c r="B39" s="42">
        <v>31</v>
      </c>
      <c r="C39" s="590">
        <v>31</v>
      </c>
      <c r="D39" s="544">
        <f t="shared" si="18"/>
        <v>0</v>
      </c>
      <c r="E39" s="2"/>
      <c r="F39" s="123"/>
      <c r="G39" s="1"/>
      <c r="H39" s="2"/>
      <c r="I39" s="2"/>
      <c r="J39" s="2"/>
      <c r="K39" s="976"/>
      <c r="L39" s="591">
        <v>0</v>
      </c>
      <c r="M39" s="592">
        <v>0</v>
      </c>
      <c r="N39" s="593">
        <v>0</v>
      </c>
      <c r="O39" s="452">
        <f t="shared" si="19"/>
        <v>0</v>
      </c>
      <c r="P39" s="594">
        <v>0</v>
      </c>
      <c r="Q39" s="595">
        <f t="shared" si="20"/>
        <v>0</v>
      </c>
      <c r="R39" s="596">
        <v>0</v>
      </c>
      <c r="S39" s="597">
        <v>0</v>
      </c>
      <c r="T39" s="598">
        <f t="shared" si="126"/>
        <v>0</v>
      </c>
      <c r="U39" s="599">
        <f t="shared" si="21"/>
        <v>0</v>
      </c>
      <c r="V39" s="600">
        <f t="shared" si="22"/>
        <v>0</v>
      </c>
      <c r="W39" s="459" t="str">
        <f t="shared" si="136"/>
        <v/>
      </c>
      <c r="X39" s="459" t="str">
        <f t="shared" si="23"/>
        <v/>
      </c>
      <c r="Y39" s="601" t="str">
        <f t="shared" si="137"/>
        <v/>
      </c>
      <c r="Z39" s="602">
        <v>0</v>
      </c>
      <c r="AA39" s="603">
        <v>0</v>
      </c>
      <c r="AB39" s="604">
        <v>0</v>
      </c>
      <c r="AC39" s="464">
        <f t="shared" si="24"/>
        <v>0</v>
      </c>
      <c r="AD39" s="605">
        <v>0</v>
      </c>
      <c r="AE39" s="606">
        <f t="shared" si="25"/>
        <v>0</v>
      </c>
      <c r="AF39" s="607">
        <v>0</v>
      </c>
      <c r="AG39" s="608">
        <v>0</v>
      </c>
      <c r="AH39" s="609">
        <f t="shared" si="127"/>
        <v>0</v>
      </c>
      <c r="AI39" s="610">
        <f t="shared" si="26"/>
        <v>0</v>
      </c>
      <c r="AJ39" s="611">
        <f t="shared" si="27"/>
        <v>0</v>
      </c>
      <c r="AK39" s="471" t="str">
        <f t="shared" si="120"/>
        <v/>
      </c>
      <c r="AL39" s="471" t="str">
        <f t="shared" si="28"/>
        <v/>
      </c>
      <c r="AM39" s="612" t="str">
        <f t="shared" si="121"/>
        <v/>
      </c>
      <c r="AN39" s="613"/>
      <c r="AO39" s="614">
        <v>0</v>
      </c>
      <c r="AP39" s="615">
        <v>0</v>
      </c>
      <c r="AQ39" s="615">
        <v>0</v>
      </c>
      <c r="AR39" s="477">
        <f t="shared" si="29"/>
        <v>0</v>
      </c>
      <c r="AS39" s="616">
        <v>0</v>
      </c>
      <c r="AT39" s="617">
        <v>0</v>
      </c>
      <c r="AU39" s="618">
        <f t="shared" si="30"/>
        <v>0</v>
      </c>
      <c r="AV39" s="619">
        <f t="shared" si="31"/>
        <v>0</v>
      </c>
      <c r="AW39" s="620">
        <v>0</v>
      </c>
      <c r="AX39" s="621">
        <v>0</v>
      </c>
      <c r="AY39" s="622">
        <f t="shared" si="32"/>
        <v>0</v>
      </c>
      <c r="AZ39" s="623">
        <f t="shared" si="33"/>
        <v>0</v>
      </c>
      <c r="BA39" s="624">
        <f t="shared" si="34"/>
        <v>0</v>
      </c>
      <c r="BB39" s="484" t="str">
        <f t="shared" si="122"/>
        <v/>
      </c>
      <c r="BC39" s="484" t="str">
        <f t="shared" si="35"/>
        <v/>
      </c>
      <c r="BD39" s="625" t="str">
        <f t="shared" si="7"/>
        <v/>
      </c>
      <c r="BE39" s="613"/>
      <c r="BF39" s="626">
        <v>0</v>
      </c>
      <c r="BG39" s="627">
        <v>0</v>
      </c>
      <c r="BH39" s="628">
        <v>0</v>
      </c>
      <c r="BI39" s="489">
        <f t="shared" si="36"/>
        <v>0</v>
      </c>
      <c r="BJ39" s="629">
        <v>0</v>
      </c>
      <c r="BK39" s="630">
        <v>0</v>
      </c>
      <c r="BL39" s="631">
        <f t="shared" si="37"/>
        <v>0</v>
      </c>
      <c r="BM39" s="632">
        <f t="shared" si="38"/>
        <v>0</v>
      </c>
      <c r="BN39" s="633">
        <v>0</v>
      </c>
      <c r="BO39" s="634">
        <v>0</v>
      </c>
      <c r="BP39" s="635">
        <f t="shared" si="39"/>
        <v>0</v>
      </c>
      <c r="BQ39" s="636">
        <f t="shared" si="40"/>
        <v>0</v>
      </c>
      <c r="BR39" s="496">
        <f t="shared" si="41"/>
        <v>0</v>
      </c>
      <c r="BS39" s="496" t="str">
        <f t="shared" si="123"/>
        <v/>
      </c>
      <c r="BT39" s="496" t="str">
        <f t="shared" si="42"/>
        <v/>
      </c>
      <c r="BU39" s="637" t="str">
        <f t="shared" si="8"/>
        <v/>
      </c>
      <c r="BV39" s="613"/>
      <c r="BW39" s="638">
        <v>0</v>
      </c>
      <c r="BX39" s="639">
        <v>0</v>
      </c>
      <c r="BY39" s="640">
        <v>0</v>
      </c>
      <c r="BZ39" s="501">
        <f t="shared" si="43"/>
        <v>0</v>
      </c>
      <c r="CA39" s="641">
        <v>0</v>
      </c>
      <c r="CB39" s="642">
        <v>0</v>
      </c>
      <c r="CC39" s="643">
        <f t="shared" si="44"/>
        <v>0</v>
      </c>
      <c r="CD39" s="644">
        <f t="shared" si="45"/>
        <v>0</v>
      </c>
      <c r="CE39" s="645">
        <v>0</v>
      </c>
      <c r="CF39" s="646">
        <v>0</v>
      </c>
      <c r="CG39" s="647">
        <f t="shared" si="46"/>
        <v>0</v>
      </c>
      <c r="CH39" s="648">
        <f t="shared" si="47"/>
        <v>0</v>
      </c>
      <c r="CI39" s="649">
        <f t="shared" si="48"/>
        <v>0</v>
      </c>
      <c r="CJ39" s="508" t="str">
        <f t="shared" si="49"/>
        <v/>
      </c>
      <c r="CK39" s="508" t="str">
        <f t="shared" si="50"/>
        <v/>
      </c>
      <c r="CL39" s="650" t="str">
        <f t="shared" si="9"/>
        <v/>
      </c>
      <c r="CM39" s="613"/>
      <c r="CN39" s="651">
        <v>0</v>
      </c>
      <c r="CO39" s="652">
        <v>0</v>
      </c>
      <c r="CP39" s="653">
        <v>0</v>
      </c>
      <c r="CQ39" s="513">
        <f t="shared" si="51"/>
        <v>0</v>
      </c>
      <c r="CR39" s="654">
        <v>0</v>
      </c>
      <c r="CS39" s="655">
        <v>0</v>
      </c>
      <c r="CT39" s="656">
        <f t="shared" si="52"/>
        <v>0</v>
      </c>
      <c r="CU39" s="657">
        <f t="shared" si="53"/>
        <v>0</v>
      </c>
      <c r="CV39" s="658">
        <v>0</v>
      </c>
      <c r="CW39" s="659">
        <v>0</v>
      </c>
      <c r="CX39" s="660">
        <f t="shared" si="54"/>
        <v>0</v>
      </c>
      <c r="CY39" s="661">
        <f t="shared" si="55"/>
        <v>0</v>
      </c>
      <c r="CZ39" s="520">
        <f t="shared" si="56"/>
        <v>0</v>
      </c>
      <c r="DA39" s="520" t="str">
        <f t="shared" si="57"/>
        <v/>
      </c>
      <c r="DB39" s="520" t="str">
        <f t="shared" si="58"/>
        <v/>
      </c>
      <c r="DC39" s="662" t="str">
        <f t="shared" si="59"/>
        <v/>
      </c>
      <c r="DD39" s="613"/>
      <c r="DE39" s="663">
        <v>0</v>
      </c>
      <c r="DF39" s="664">
        <v>0</v>
      </c>
      <c r="DG39" s="665">
        <v>0</v>
      </c>
      <c r="DH39" s="525">
        <f t="shared" si="60"/>
        <v>0</v>
      </c>
      <c r="DI39" s="666">
        <v>0</v>
      </c>
      <c r="DJ39" s="667">
        <v>0</v>
      </c>
      <c r="DK39" s="668">
        <f t="shared" si="61"/>
        <v>0</v>
      </c>
      <c r="DL39" s="669">
        <f t="shared" si="62"/>
        <v>0</v>
      </c>
      <c r="DM39" s="670">
        <v>0</v>
      </c>
      <c r="DN39" s="671">
        <v>0</v>
      </c>
      <c r="DO39" s="672">
        <f t="shared" si="63"/>
        <v>0</v>
      </c>
      <c r="DP39" s="673">
        <f t="shared" si="64"/>
        <v>0</v>
      </c>
      <c r="DQ39" s="532">
        <f t="shared" si="65"/>
        <v>0</v>
      </c>
      <c r="DR39" s="532" t="str">
        <f t="shared" si="66"/>
        <v/>
      </c>
      <c r="DS39" s="532" t="str">
        <f t="shared" si="67"/>
        <v/>
      </c>
      <c r="DT39" s="674" t="str">
        <f t="shared" si="68"/>
        <v/>
      </c>
      <c r="DU39" s="675">
        <v>0</v>
      </c>
      <c r="DV39" s="676">
        <v>0</v>
      </c>
      <c r="DW39" s="677">
        <v>0</v>
      </c>
      <c r="DX39" s="537">
        <f t="shared" si="69"/>
        <v>0</v>
      </c>
      <c r="DY39" s="678">
        <v>0</v>
      </c>
      <c r="DZ39" s="679">
        <v>0</v>
      </c>
      <c r="EA39" s="680">
        <f t="shared" si="70"/>
        <v>0</v>
      </c>
      <c r="EB39" s="681">
        <f t="shared" si="71"/>
        <v>0</v>
      </c>
      <c r="EC39" s="682">
        <v>0</v>
      </c>
      <c r="ED39" s="683">
        <v>0</v>
      </c>
      <c r="EE39" s="684">
        <f t="shared" si="72"/>
        <v>0</v>
      </c>
      <c r="EF39" s="685">
        <f t="shared" si="73"/>
        <v>0</v>
      </c>
      <c r="EG39" s="686">
        <f t="shared" si="74"/>
        <v>0</v>
      </c>
      <c r="EH39" s="687" t="str">
        <f t="shared" si="75"/>
        <v/>
      </c>
      <c r="EI39" s="688">
        <v>0</v>
      </c>
      <c r="EJ39" s="689">
        <v>0</v>
      </c>
      <c r="EK39" s="690">
        <v>0</v>
      </c>
      <c r="EL39" s="549">
        <f t="shared" si="76"/>
        <v>0</v>
      </c>
      <c r="EM39" s="691">
        <v>0</v>
      </c>
      <c r="EN39" s="692">
        <f t="shared" si="77"/>
        <v>0</v>
      </c>
      <c r="EO39" s="693">
        <v>0</v>
      </c>
      <c r="EP39" s="694">
        <v>0</v>
      </c>
      <c r="EQ39" s="695">
        <f t="shared" si="128"/>
        <v>0</v>
      </c>
      <c r="ER39" s="696">
        <f t="shared" si="78"/>
        <v>0</v>
      </c>
      <c r="ES39" s="697">
        <f t="shared" si="79"/>
        <v>0</v>
      </c>
      <c r="ET39" s="698" t="str">
        <f t="shared" si="80"/>
        <v/>
      </c>
      <c r="EU39" s="699">
        <v>0</v>
      </c>
      <c r="EV39" s="700">
        <v>0</v>
      </c>
      <c r="EW39" s="701">
        <f t="shared" si="138"/>
        <v>0</v>
      </c>
      <c r="EX39" s="561">
        <f t="shared" si="81"/>
        <v>0</v>
      </c>
      <c r="EY39" s="702">
        <v>0</v>
      </c>
      <c r="EZ39" s="703">
        <f t="shared" si="82"/>
        <v>0</v>
      </c>
      <c r="FA39" s="704">
        <v>0</v>
      </c>
      <c r="FB39" s="705">
        <v>0</v>
      </c>
      <c r="FC39" s="706">
        <f t="shared" si="129"/>
        <v>0</v>
      </c>
      <c r="FD39" s="707">
        <f t="shared" si="83"/>
        <v>0</v>
      </c>
      <c r="FE39" s="708">
        <f t="shared" si="84"/>
        <v>0</v>
      </c>
      <c r="FF39" s="709" t="str">
        <f t="shared" si="85"/>
        <v/>
      </c>
      <c r="FG39" s="731">
        <v>0</v>
      </c>
      <c r="FH39" s="732">
        <v>0</v>
      </c>
      <c r="FI39" s="732">
        <v>0</v>
      </c>
      <c r="FJ39" s="713">
        <f t="shared" si="125"/>
        <v>0</v>
      </c>
      <c r="FK39" s="714">
        <f t="shared" si="86"/>
        <v>0</v>
      </c>
      <c r="FL39" s="715" t="str">
        <f t="shared" si="87"/>
        <v/>
      </c>
      <c r="FM39" s="733"/>
      <c r="FN39" s="734"/>
      <c r="FO39" s="735" t="str">
        <f t="shared" si="124"/>
        <v/>
      </c>
      <c r="FP39" s="718">
        <f t="shared" si="88"/>
        <v>0</v>
      </c>
      <c r="FQ39" s="719">
        <f t="shared" si="89"/>
        <v>0</v>
      </c>
      <c r="FR39" s="720">
        <f t="shared" si="90"/>
        <v>0</v>
      </c>
      <c r="FS39" s="721" t="str">
        <f t="shared" si="91"/>
        <v/>
      </c>
      <c r="FT39" s="722" t="str">
        <f t="shared" si="92"/>
        <v/>
      </c>
      <c r="FU39" s="723" t="str">
        <f t="shared" si="93"/>
        <v/>
      </c>
      <c r="FV39" s="724" t="str">
        <f t="shared" si="94"/>
        <v/>
      </c>
      <c r="FW39" s="725">
        <f t="shared" si="95"/>
        <v>0</v>
      </c>
      <c r="FX39" s="726" t="str">
        <f t="shared" si="10"/>
        <v/>
      </c>
      <c r="FY39" s="727" t="str">
        <f t="shared" si="11"/>
        <v/>
      </c>
      <c r="FZ39" s="727" t="str">
        <f t="shared" si="12"/>
        <v/>
      </c>
      <c r="GA39" s="727" t="str">
        <f t="shared" si="13"/>
        <v/>
      </c>
      <c r="GB39" s="727" t="str">
        <f t="shared" si="14"/>
        <v/>
      </c>
      <c r="GC39" s="727" t="str">
        <f t="shared" si="96"/>
        <v/>
      </c>
      <c r="GD39" s="728" t="str">
        <f t="shared" si="97"/>
        <v/>
      </c>
      <c r="GE39" s="729">
        <f t="shared" si="98"/>
        <v>0</v>
      </c>
      <c r="GF39" s="727">
        <f t="shared" si="99"/>
        <v>0</v>
      </c>
      <c r="GG39" s="727">
        <f t="shared" si="100"/>
        <v>0</v>
      </c>
      <c r="GH39" s="727">
        <f t="shared" si="101"/>
        <v>0</v>
      </c>
      <c r="GI39" s="728"/>
      <c r="GJ39" s="1302"/>
      <c r="GK39" s="1302"/>
      <c r="GL39" s="18">
        <f t="shared" si="15"/>
        <v>0</v>
      </c>
      <c r="GM39" s="18" t="s">
        <v>158</v>
      </c>
      <c r="GN39" s="18">
        <f t="shared" si="16"/>
        <v>200</v>
      </c>
      <c r="GO39" s="18" t="str">
        <f t="shared" si="102"/>
        <v>0/200</v>
      </c>
      <c r="GP39" s="18">
        <f t="shared" si="103"/>
        <v>0</v>
      </c>
      <c r="GQ39" s="18" t="s">
        <v>158</v>
      </c>
      <c r="GR39" s="18">
        <f t="shared" si="104"/>
        <v>200</v>
      </c>
      <c r="GS39" s="18" t="str">
        <f t="shared" si="105"/>
        <v>0/200</v>
      </c>
      <c r="GT39" s="18">
        <f t="shared" si="106"/>
        <v>0</v>
      </c>
      <c r="GU39" s="18" t="s">
        <v>158</v>
      </c>
      <c r="GV39" s="18">
        <f t="shared" si="107"/>
        <v>200</v>
      </c>
      <c r="GW39" s="18" t="str">
        <f t="shared" si="108"/>
        <v>0/200</v>
      </c>
      <c r="GX39" s="18">
        <f t="shared" si="109"/>
        <v>0</v>
      </c>
      <c r="GY39" s="18" t="s">
        <v>158</v>
      </c>
      <c r="GZ39" s="18">
        <f t="shared" si="110"/>
        <v>100</v>
      </c>
      <c r="HA39" s="18" t="str">
        <f t="shared" si="111"/>
        <v>0/100</v>
      </c>
      <c r="HJ39" s="18">
        <f t="shared" si="133"/>
        <v>0</v>
      </c>
      <c r="HK39" s="18">
        <f t="shared" si="134"/>
        <v>0</v>
      </c>
      <c r="HL39" s="190">
        <f t="shared" si="114"/>
        <v>0</v>
      </c>
      <c r="HM39" s="190">
        <f t="shared" si="115"/>
        <v>0</v>
      </c>
      <c r="HN39" s="190">
        <f t="shared" si="116"/>
        <v>0</v>
      </c>
      <c r="HO39" s="190">
        <f t="shared" si="117"/>
        <v>0</v>
      </c>
      <c r="HP39" s="190">
        <f t="shared" si="118"/>
        <v>0</v>
      </c>
      <c r="HQ39" s="18">
        <f t="shared" si="135"/>
        <v>0</v>
      </c>
    </row>
    <row r="40" spans="1:225" ht="21.75" customHeight="1">
      <c r="A40" s="17">
        <f t="shared" si="17"/>
        <v>0</v>
      </c>
      <c r="B40" s="42">
        <v>32</v>
      </c>
      <c r="C40" s="730">
        <v>32</v>
      </c>
      <c r="D40" s="544">
        <f t="shared" si="18"/>
        <v>0</v>
      </c>
      <c r="E40" s="2"/>
      <c r="F40" s="123"/>
      <c r="G40" s="2"/>
      <c r="H40" s="2"/>
      <c r="I40" s="2"/>
      <c r="J40" s="2"/>
      <c r="K40" s="976"/>
      <c r="L40" s="591">
        <v>0</v>
      </c>
      <c r="M40" s="592">
        <v>0</v>
      </c>
      <c r="N40" s="593">
        <v>0</v>
      </c>
      <c r="O40" s="452">
        <f t="shared" si="19"/>
        <v>0</v>
      </c>
      <c r="P40" s="594">
        <v>0</v>
      </c>
      <c r="Q40" s="595">
        <f t="shared" si="20"/>
        <v>0</v>
      </c>
      <c r="R40" s="596">
        <v>0</v>
      </c>
      <c r="S40" s="597">
        <v>0</v>
      </c>
      <c r="T40" s="598">
        <f t="shared" si="126"/>
        <v>0</v>
      </c>
      <c r="U40" s="599">
        <f t="shared" si="21"/>
        <v>0</v>
      </c>
      <c r="V40" s="600">
        <f t="shared" si="22"/>
        <v>0</v>
      </c>
      <c r="W40" s="459" t="str">
        <f t="shared" si="136"/>
        <v/>
      </c>
      <c r="X40" s="459" t="str">
        <f t="shared" si="23"/>
        <v/>
      </c>
      <c r="Y40" s="601" t="str">
        <f t="shared" si="137"/>
        <v/>
      </c>
      <c r="Z40" s="602">
        <v>0</v>
      </c>
      <c r="AA40" s="603">
        <v>0</v>
      </c>
      <c r="AB40" s="604">
        <v>0</v>
      </c>
      <c r="AC40" s="464">
        <f t="shared" si="24"/>
        <v>0</v>
      </c>
      <c r="AD40" s="605">
        <v>0</v>
      </c>
      <c r="AE40" s="606">
        <f t="shared" si="25"/>
        <v>0</v>
      </c>
      <c r="AF40" s="607">
        <v>0</v>
      </c>
      <c r="AG40" s="608">
        <v>0</v>
      </c>
      <c r="AH40" s="609">
        <f t="shared" si="127"/>
        <v>0</v>
      </c>
      <c r="AI40" s="610">
        <f t="shared" si="26"/>
        <v>0</v>
      </c>
      <c r="AJ40" s="611">
        <f t="shared" si="27"/>
        <v>0</v>
      </c>
      <c r="AK40" s="471" t="str">
        <f t="shared" si="120"/>
        <v/>
      </c>
      <c r="AL40" s="471" t="str">
        <f t="shared" si="28"/>
        <v/>
      </c>
      <c r="AM40" s="612" t="str">
        <f t="shared" si="121"/>
        <v/>
      </c>
      <c r="AN40" s="613"/>
      <c r="AO40" s="614">
        <v>0</v>
      </c>
      <c r="AP40" s="615">
        <v>0</v>
      </c>
      <c r="AQ40" s="615">
        <v>0</v>
      </c>
      <c r="AR40" s="477">
        <f t="shared" si="29"/>
        <v>0</v>
      </c>
      <c r="AS40" s="616">
        <v>0</v>
      </c>
      <c r="AT40" s="617">
        <v>0</v>
      </c>
      <c r="AU40" s="618">
        <f t="shared" si="30"/>
        <v>0</v>
      </c>
      <c r="AV40" s="619">
        <f t="shared" si="31"/>
        <v>0</v>
      </c>
      <c r="AW40" s="620">
        <v>0</v>
      </c>
      <c r="AX40" s="621">
        <v>0</v>
      </c>
      <c r="AY40" s="622">
        <f t="shared" si="32"/>
        <v>0</v>
      </c>
      <c r="AZ40" s="623">
        <f t="shared" si="33"/>
        <v>0</v>
      </c>
      <c r="BA40" s="624">
        <f t="shared" si="34"/>
        <v>0</v>
      </c>
      <c r="BB40" s="484" t="str">
        <f t="shared" si="122"/>
        <v/>
      </c>
      <c r="BC40" s="484" t="str">
        <f t="shared" si="35"/>
        <v/>
      </c>
      <c r="BD40" s="625" t="str">
        <f t="shared" si="7"/>
        <v/>
      </c>
      <c r="BE40" s="613"/>
      <c r="BF40" s="626">
        <v>0</v>
      </c>
      <c r="BG40" s="627">
        <v>0</v>
      </c>
      <c r="BH40" s="628">
        <v>0</v>
      </c>
      <c r="BI40" s="489">
        <f t="shared" si="36"/>
        <v>0</v>
      </c>
      <c r="BJ40" s="629">
        <v>0</v>
      </c>
      <c r="BK40" s="630">
        <v>0</v>
      </c>
      <c r="BL40" s="631">
        <f t="shared" si="37"/>
        <v>0</v>
      </c>
      <c r="BM40" s="632">
        <f t="shared" si="38"/>
        <v>0</v>
      </c>
      <c r="BN40" s="633">
        <v>0</v>
      </c>
      <c r="BO40" s="634">
        <v>0</v>
      </c>
      <c r="BP40" s="635">
        <f t="shared" si="39"/>
        <v>0</v>
      </c>
      <c r="BQ40" s="636">
        <f t="shared" si="40"/>
        <v>0</v>
      </c>
      <c r="BR40" s="496">
        <f t="shared" si="41"/>
        <v>0</v>
      </c>
      <c r="BS40" s="496" t="str">
        <f t="shared" si="123"/>
        <v/>
      </c>
      <c r="BT40" s="496" t="str">
        <f t="shared" si="42"/>
        <v/>
      </c>
      <c r="BU40" s="637" t="str">
        <f t="shared" si="8"/>
        <v/>
      </c>
      <c r="BV40" s="613"/>
      <c r="BW40" s="638">
        <v>0</v>
      </c>
      <c r="BX40" s="639">
        <v>0</v>
      </c>
      <c r="BY40" s="640">
        <v>0</v>
      </c>
      <c r="BZ40" s="501">
        <f t="shared" si="43"/>
        <v>0</v>
      </c>
      <c r="CA40" s="641">
        <v>0</v>
      </c>
      <c r="CB40" s="642">
        <v>0</v>
      </c>
      <c r="CC40" s="643">
        <f t="shared" si="44"/>
        <v>0</v>
      </c>
      <c r="CD40" s="644">
        <f t="shared" si="45"/>
        <v>0</v>
      </c>
      <c r="CE40" s="645">
        <v>0</v>
      </c>
      <c r="CF40" s="646">
        <v>0</v>
      </c>
      <c r="CG40" s="647">
        <f t="shared" si="46"/>
        <v>0</v>
      </c>
      <c r="CH40" s="648">
        <f t="shared" si="47"/>
        <v>0</v>
      </c>
      <c r="CI40" s="649">
        <f t="shared" si="48"/>
        <v>0</v>
      </c>
      <c r="CJ40" s="508" t="str">
        <f t="shared" si="49"/>
        <v/>
      </c>
      <c r="CK40" s="508" t="str">
        <f t="shared" si="50"/>
        <v/>
      </c>
      <c r="CL40" s="650" t="str">
        <f t="shared" si="9"/>
        <v/>
      </c>
      <c r="CM40" s="613"/>
      <c r="CN40" s="651">
        <v>0</v>
      </c>
      <c r="CO40" s="652">
        <v>0</v>
      </c>
      <c r="CP40" s="653">
        <v>0</v>
      </c>
      <c r="CQ40" s="513">
        <f t="shared" si="51"/>
        <v>0</v>
      </c>
      <c r="CR40" s="654">
        <v>0</v>
      </c>
      <c r="CS40" s="655">
        <v>0</v>
      </c>
      <c r="CT40" s="656">
        <f t="shared" si="52"/>
        <v>0</v>
      </c>
      <c r="CU40" s="657">
        <f t="shared" si="53"/>
        <v>0</v>
      </c>
      <c r="CV40" s="658">
        <v>0</v>
      </c>
      <c r="CW40" s="659">
        <v>0</v>
      </c>
      <c r="CX40" s="660">
        <f t="shared" si="54"/>
        <v>0</v>
      </c>
      <c r="CY40" s="661">
        <f t="shared" si="55"/>
        <v>0</v>
      </c>
      <c r="CZ40" s="520">
        <f t="shared" si="56"/>
        <v>0</v>
      </c>
      <c r="DA40" s="520" t="str">
        <f t="shared" si="57"/>
        <v/>
      </c>
      <c r="DB40" s="520" t="str">
        <f t="shared" si="58"/>
        <v/>
      </c>
      <c r="DC40" s="662" t="str">
        <f t="shared" si="59"/>
        <v/>
      </c>
      <c r="DD40" s="613"/>
      <c r="DE40" s="663">
        <v>0</v>
      </c>
      <c r="DF40" s="664">
        <v>0</v>
      </c>
      <c r="DG40" s="665">
        <v>0</v>
      </c>
      <c r="DH40" s="525">
        <f t="shared" si="60"/>
        <v>0</v>
      </c>
      <c r="DI40" s="666">
        <v>0</v>
      </c>
      <c r="DJ40" s="667">
        <v>0</v>
      </c>
      <c r="DK40" s="668">
        <f t="shared" si="61"/>
        <v>0</v>
      </c>
      <c r="DL40" s="669">
        <f t="shared" si="62"/>
        <v>0</v>
      </c>
      <c r="DM40" s="670">
        <v>0</v>
      </c>
      <c r="DN40" s="671">
        <v>0</v>
      </c>
      <c r="DO40" s="672">
        <f t="shared" si="63"/>
        <v>0</v>
      </c>
      <c r="DP40" s="673">
        <f t="shared" si="64"/>
        <v>0</v>
      </c>
      <c r="DQ40" s="532">
        <f t="shared" si="65"/>
        <v>0</v>
      </c>
      <c r="DR40" s="532" t="str">
        <f t="shared" si="66"/>
        <v/>
      </c>
      <c r="DS40" s="532" t="str">
        <f t="shared" si="67"/>
        <v/>
      </c>
      <c r="DT40" s="674" t="str">
        <f t="shared" si="68"/>
        <v/>
      </c>
      <c r="DU40" s="675">
        <v>0</v>
      </c>
      <c r="DV40" s="676">
        <v>0</v>
      </c>
      <c r="DW40" s="677">
        <v>0</v>
      </c>
      <c r="DX40" s="537">
        <f t="shared" si="69"/>
        <v>0</v>
      </c>
      <c r="DY40" s="678">
        <v>0</v>
      </c>
      <c r="DZ40" s="679">
        <v>0</v>
      </c>
      <c r="EA40" s="680">
        <f t="shared" si="70"/>
        <v>0</v>
      </c>
      <c r="EB40" s="681">
        <f t="shared" si="71"/>
        <v>0</v>
      </c>
      <c r="EC40" s="682">
        <v>0</v>
      </c>
      <c r="ED40" s="683">
        <v>0</v>
      </c>
      <c r="EE40" s="684">
        <f t="shared" si="72"/>
        <v>0</v>
      </c>
      <c r="EF40" s="685">
        <f t="shared" si="73"/>
        <v>0</v>
      </c>
      <c r="EG40" s="686">
        <f t="shared" si="74"/>
        <v>0</v>
      </c>
      <c r="EH40" s="687" t="str">
        <f t="shared" si="75"/>
        <v/>
      </c>
      <c r="EI40" s="688">
        <v>0</v>
      </c>
      <c r="EJ40" s="689">
        <v>0</v>
      </c>
      <c r="EK40" s="690">
        <v>0</v>
      </c>
      <c r="EL40" s="549">
        <f t="shared" si="76"/>
        <v>0</v>
      </c>
      <c r="EM40" s="691">
        <v>0</v>
      </c>
      <c r="EN40" s="692">
        <f t="shared" si="77"/>
        <v>0</v>
      </c>
      <c r="EO40" s="693">
        <v>0</v>
      </c>
      <c r="EP40" s="694">
        <v>0</v>
      </c>
      <c r="EQ40" s="695">
        <f t="shared" si="128"/>
        <v>0</v>
      </c>
      <c r="ER40" s="696">
        <f t="shared" si="78"/>
        <v>0</v>
      </c>
      <c r="ES40" s="697">
        <f t="shared" si="79"/>
        <v>0</v>
      </c>
      <c r="ET40" s="698" t="str">
        <f t="shared" si="80"/>
        <v/>
      </c>
      <c r="EU40" s="699">
        <v>0</v>
      </c>
      <c r="EV40" s="700">
        <v>0</v>
      </c>
      <c r="EW40" s="701">
        <f t="shared" si="138"/>
        <v>0</v>
      </c>
      <c r="EX40" s="561">
        <f t="shared" si="81"/>
        <v>0</v>
      </c>
      <c r="EY40" s="702">
        <v>0</v>
      </c>
      <c r="EZ40" s="703">
        <f t="shared" si="82"/>
        <v>0</v>
      </c>
      <c r="FA40" s="704">
        <v>0</v>
      </c>
      <c r="FB40" s="705">
        <v>0</v>
      </c>
      <c r="FC40" s="706">
        <f t="shared" si="129"/>
        <v>0</v>
      </c>
      <c r="FD40" s="707">
        <f t="shared" si="83"/>
        <v>0</v>
      </c>
      <c r="FE40" s="708">
        <f t="shared" si="84"/>
        <v>0</v>
      </c>
      <c r="FF40" s="709" t="str">
        <f t="shared" si="85"/>
        <v/>
      </c>
      <c r="FG40" s="731">
        <v>0</v>
      </c>
      <c r="FH40" s="732">
        <v>0</v>
      </c>
      <c r="FI40" s="732">
        <v>0</v>
      </c>
      <c r="FJ40" s="713">
        <f t="shared" si="125"/>
        <v>0</v>
      </c>
      <c r="FK40" s="714">
        <f t="shared" si="86"/>
        <v>0</v>
      </c>
      <c r="FL40" s="715" t="str">
        <f t="shared" si="87"/>
        <v/>
      </c>
      <c r="FM40" s="733"/>
      <c r="FN40" s="734"/>
      <c r="FO40" s="735" t="str">
        <f t="shared" si="124"/>
        <v/>
      </c>
      <c r="FP40" s="718">
        <f t="shared" si="88"/>
        <v>0</v>
      </c>
      <c r="FQ40" s="719">
        <f t="shared" si="89"/>
        <v>0</v>
      </c>
      <c r="FR40" s="720">
        <f t="shared" si="90"/>
        <v>0</v>
      </c>
      <c r="FS40" s="721" t="str">
        <f t="shared" si="91"/>
        <v/>
      </c>
      <c r="FT40" s="722" t="str">
        <f t="shared" si="92"/>
        <v/>
      </c>
      <c r="FU40" s="723" t="str">
        <f t="shared" si="93"/>
        <v/>
      </c>
      <c r="FV40" s="724" t="str">
        <f t="shared" si="94"/>
        <v/>
      </c>
      <c r="FW40" s="725">
        <f t="shared" si="95"/>
        <v>0</v>
      </c>
      <c r="FX40" s="726" t="str">
        <f t="shared" si="10"/>
        <v/>
      </c>
      <c r="FY40" s="727" t="str">
        <f t="shared" si="11"/>
        <v/>
      </c>
      <c r="FZ40" s="727" t="str">
        <f t="shared" si="12"/>
        <v/>
      </c>
      <c r="GA40" s="727" t="str">
        <f t="shared" si="13"/>
        <v/>
      </c>
      <c r="GB40" s="727" t="str">
        <f t="shared" si="14"/>
        <v/>
      </c>
      <c r="GC40" s="727" t="str">
        <f t="shared" si="96"/>
        <v/>
      </c>
      <c r="GD40" s="728" t="str">
        <f t="shared" si="97"/>
        <v/>
      </c>
      <c r="GE40" s="729">
        <f t="shared" si="98"/>
        <v>0</v>
      </c>
      <c r="GF40" s="727">
        <f t="shared" si="99"/>
        <v>0</v>
      </c>
      <c r="GG40" s="727">
        <f t="shared" si="100"/>
        <v>0</v>
      </c>
      <c r="GH40" s="727">
        <f t="shared" si="101"/>
        <v>0</v>
      </c>
      <c r="GI40" s="728"/>
      <c r="GJ40" s="1302"/>
      <c r="GK40" s="1302"/>
      <c r="GL40" s="18">
        <f t="shared" si="15"/>
        <v>0</v>
      </c>
      <c r="GM40" s="18" t="s">
        <v>158</v>
      </c>
      <c r="GN40" s="18">
        <f t="shared" si="16"/>
        <v>200</v>
      </c>
      <c r="GO40" s="18" t="str">
        <f t="shared" si="102"/>
        <v>0/200</v>
      </c>
      <c r="GP40" s="18">
        <f t="shared" si="103"/>
        <v>0</v>
      </c>
      <c r="GQ40" s="18" t="s">
        <v>158</v>
      </c>
      <c r="GR40" s="18">
        <f t="shared" si="104"/>
        <v>200</v>
      </c>
      <c r="GS40" s="18" t="str">
        <f t="shared" si="105"/>
        <v>0/200</v>
      </c>
      <c r="GT40" s="18">
        <f t="shared" si="106"/>
        <v>0</v>
      </c>
      <c r="GU40" s="18" t="s">
        <v>158</v>
      </c>
      <c r="GV40" s="18">
        <f t="shared" si="107"/>
        <v>200</v>
      </c>
      <c r="GW40" s="18" t="str">
        <f t="shared" si="108"/>
        <v>0/200</v>
      </c>
      <c r="GX40" s="18">
        <f t="shared" si="109"/>
        <v>0</v>
      </c>
      <c r="GY40" s="18" t="s">
        <v>158</v>
      </c>
      <c r="GZ40" s="18">
        <f t="shared" si="110"/>
        <v>100</v>
      </c>
      <c r="HA40" s="18" t="str">
        <f t="shared" si="111"/>
        <v>0/100</v>
      </c>
      <c r="HJ40" s="18">
        <f t="shared" si="133"/>
        <v>0</v>
      </c>
      <c r="HK40" s="18">
        <f t="shared" si="134"/>
        <v>0</v>
      </c>
      <c r="HL40" s="190">
        <f t="shared" si="114"/>
        <v>0</v>
      </c>
      <c r="HM40" s="190">
        <f t="shared" si="115"/>
        <v>0</v>
      </c>
      <c r="HN40" s="190">
        <f t="shared" si="116"/>
        <v>0</v>
      </c>
      <c r="HO40" s="190">
        <f t="shared" si="117"/>
        <v>0</v>
      </c>
      <c r="HP40" s="190">
        <f t="shared" si="118"/>
        <v>0</v>
      </c>
      <c r="HQ40" s="18">
        <f t="shared" si="135"/>
        <v>0</v>
      </c>
    </row>
    <row r="41" spans="1:225" ht="21.75" customHeight="1">
      <c r="A41" s="17">
        <f t="shared" si="17"/>
        <v>0</v>
      </c>
      <c r="B41" s="42">
        <v>33</v>
      </c>
      <c r="C41" s="590">
        <v>33</v>
      </c>
      <c r="D41" s="544">
        <f t="shared" si="18"/>
        <v>0</v>
      </c>
      <c r="E41" s="2"/>
      <c r="F41" s="123"/>
      <c r="G41" s="1"/>
      <c r="H41" s="2"/>
      <c r="I41" s="2"/>
      <c r="J41" s="2"/>
      <c r="K41" s="976"/>
      <c r="L41" s="591">
        <v>0</v>
      </c>
      <c r="M41" s="592">
        <v>0</v>
      </c>
      <c r="N41" s="593">
        <v>0</v>
      </c>
      <c r="O41" s="452">
        <f t="shared" si="19"/>
        <v>0</v>
      </c>
      <c r="P41" s="594">
        <v>0</v>
      </c>
      <c r="Q41" s="595">
        <f t="shared" si="20"/>
        <v>0</v>
      </c>
      <c r="R41" s="596">
        <v>0</v>
      </c>
      <c r="S41" s="597">
        <v>0</v>
      </c>
      <c r="T41" s="598">
        <f t="shared" si="126"/>
        <v>0</v>
      </c>
      <c r="U41" s="599">
        <f t="shared" si="21"/>
        <v>0</v>
      </c>
      <c r="V41" s="600">
        <f t="shared" si="22"/>
        <v>0</v>
      </c>
      <c r="W41" s="459" t="str">
        <f t="shared" si="136"/>
        <v/>
      </c>
      <c r="X41" s="459" t="str">
        <f t="shared" si="23"/>
        <v/>
      </c>
      <c r="Y41" s="601" t="str">
        <f t="shared" si="137"/>
        <v/>
      </c>
      <c r="Z41" s="602">
        <v>0</v>
      </c>
      <c r="AA41" s="603">
        <v>0</v>
      </c>
      <c r="AB41" s="604">
        <v>0</v>
      </c>
      <c r="AC41" s="464">
        <f t="shared" si="24"/>
        <v>0</v>
      </c>
      <c r="AD41" s="605">
        <v>0</v>
      </c>
      <c r="AE41" s="606">
        <f t="shared" si="25"/>
        <v>0</v>
      </c>
      <c r="AF41" s="607">
        <v>0</v>
      </c>
      <c r="AG41" s="608">
        <v>0</v>
      </c>
      <c r="AH41" s="609">
        <f t="shared" si="127"/>
        <v>0</v>
      </c>
      <c r="AI41" s="610">
        <f t="shared" si="26"/>
        <v>0</v>
      </c>
      <c r="AJ41" s="611">
        <f t="shared" si="27"/>
        <v>0</v>
      </c>
      <c r="AK41" s="471" t="str">
        <f t="shared" si="120"/>
        <v/>
      </c>
      <c r="AL41" s="471" t="str">
        <f t="shared" si="28"/>
        <v/>
      </c>
      <c r="AM41" s="612" t="str">
        <f t="shared" si="121"/>
        <v/>
      </c>
      <c r="AN41" s="613"/>
      <c r="AO41" s="614">
        <v>0</v>
      </c>
      <c r="AP41" s="615">
        <v>0</v>
      </c>
      <c r="AQ41" s="615">
        <v>0</v>
      </c>
      <c r="AR41" s="477">
        <f t="shared" si="29"/>
        <v>0</v>
      </c>
      <c r="AS41" s="616">
        <v>0</v>
      </c>
      <c r="AT41" s="617">
        <v>0</v>
      </c>
      <c r="AU41" s="618">
        <f t="shared" si="30"/>
        <v>0</v>
      </c>
      <c r="AV41" s="619">
        <f t="shared" si="31"/>
        <v>0</v>
      </c>
      <c r="AW41" s="620">
        <v>0</v>
      </c>
      <c r="AX41" s="621">
        <v>0</v>
      </c>
      <c r="AY41" s="622">
        <f t="shared" si="32"/>
        <v>0</v>
      </c>
      <c r="AZ41" s="623">
        <f t="shared" si="33"/>
        <v>0</v>
      </c>
      <c r="BA41" s="624">
        <f t="shared" si="34"/>
        <v>0</v>
      </c>
      <c r="BB41" s="484" t="str">
        <f t="shared" si="122"/>
        <v/>
      </c>
      <c r="BC41" s="484" t="str">
        <f t="shared" si="35"/>
        <v/>
      </c>
      <c r="BD41" s="625" t="str">
        <f t="shared" si="7"/>
        <v/>
      </c>
      <c r="BE41" s="613"/>
      <c r="BF41" s="626">
        <v>0</v>
      </c>
      <c r="BG41" s="627">
        <v>0</v>
      </c>
      <c r="BH41" s="628">
        <v>0</v>
      </c>
      <c r="BI41" s="489">
        <f t="shared" si="36"/>
        <v>0</v>
      </c>
      <c r="BJ41" s="629">
        <v>0</v>
      </c>
      <c r="BK41" s="630">
        <v>0</v>
      </c>
      <c r="BL41" s="631">
        <f t="shared" si="37"/>
        <v>0</v>
      </c>
      <c r="BM41" s="632">
        <f t="shared" si="38"/>
        <v>0</v>
      </c>
      <c r="BN41" s="633">
        <v>0</v>
      </c>
      <c r="BO41" s="634">
        <v>0</v>
      </c>
      <c r="BP41" s="635">
        <f t="shared" si="39"/>
        <v>0</v>
      </c>
      <c r="BQ41" s="636">
        <f t="shared" si="40"/>
        <v>0</v>
      </c>
      <c r="BR41" s="496">
        <f t="shared" si="41"/>
        <v>0</v>
      </c>
      <c r="BS41" s="496" t="str">
        <f t="shared" si="123"/>
        <v/>
      </c>
      <c r="BT41" s="496" t="str">
        <f t="shared" si="42"/>
        <v/>
      </c>
      <c r="BU41" s="637" t="str">
        <f t="shared" si="8"/>
        <v/>
      </c>
      <c r="BV41" s="613"/>
      <c r="BW41" s="638">
        <v>0</v>
      </c>
      <c r="BX41" s="639">
        <v>0</v>
      </c>
      <c r="BY41" s="640">
        <v>0</v>
      </c>
      <c r="BZ41" s="501">
        <f t="shared" si="43"/>
        <v>0</v>
      </c>
      <c r="CA41" s="641">
        <v>0</v>
      </c>
      <c r="CB41" s="642">
        <v>0</v>
      </c>
      <c r="CC41" s="643">
        <f t="shared" si="44"/>
        <v>0</v>
      </c>
      <c r="CD41" s="644">
        <f t="shared" si="45"/>
        <v>0</v>
      </c>
      <c r="CE41" s="645">
        <v>0</v>
      </c>
      <c r="CF41" s="646">
        <v>0</v>
      </c>
      <c r="CG41" s="647">
        <f t="shared" si="46"/>
        <v>0</v>
      </c>
      <c r="CH41" s="648">
        <f t="shared" si="47"/>
        <v>0</v>
      </c>
      <c r="CI41" s="649">
        <f t="shared" si="48"/>
        <v>0</v>
      </c>
      <c r="CJ41" s="508" t="str">
        <f t="shared" si="49"/>
        <v/>
      </c>
      <c r="CK41" s="508" t="str">
        <f t="shared" si="50"/>
        <v/>
      </c>
      <c r="CL41" s="650" t="str">
        <f t="shared" si="9"/>
        <v/>
      </c>
      <c r="CM41" s="613"/>
      <c r="CN41" s="651">
        <v>0</v>
      </c>
      <c r="CO41" s="652">
        <v>0</v>
      </c>
      <c r="CP41" s="653">
        <v>0</v>
      </c>
      <c r="CQ41" s="513">
        <f t="shared" si="51"/>
        <v>0</v>
      </c>
      <c r="CR41" s="654">
        <v>0</v>
      </c>
      <c r="CS41" s="655">
        <v>0</v>
      </c>
      <c r="CT41" s="656">
        <f t="shared" si="52"/>
        <v>0</v>
      </c>
      <c r="CU41" s="657">
        <f t="shared" si="53"/>
        <v>0</v>
      </c>
      <c r="CV41" s="658">
        <v>0</v>
      </c>
      <c r="CW41" s="659">
        <v>0</v>
      </c>
      <c r="CX41" s="660">
        <f t="shared" si="54"/>
        <v>0</v>
      </c>
      <c r="CY41" s="661">
        <f t="shared" si="55"/>
        <v>0</v>
      </c>
      <c r="CZ41" s="520">
        <f t="shared" si="56"/>
        <v>0</v>
      </c>
      <c r="DA41" s="520" t="str">
        <f t="shared" si="57"/>
        <v/>
      </c>
      <c r="DB41" s="520" t="str">
        <f t="shared" si="58"/>
        <v/>
      </c>
      <c r="DC41" s="662" t="str">
        <f t="shared" si="59"/>
        <v/>
      </c>
      <c r="DD41" s="613"/>
      <c r="DE41" s="663">
        <v>0</v>
      </c>
      <c r="DF41" s="664">
        <v>0</v>
      </c>
      <c r="DG41" s="665">
        <v>0</v>
      </c>
      <c r="DH41" s="525">
        <f t="shared" si="60"/>
        <v>0</v>
      </c>
      <c r="DI41" s="666">
        <v>0</v>
      </c>
      <c r="DJ41" s="667">
        <v>0</v>
      </c>
      <c r="DK41" s="668">
        <f t="shared" si="61"/>
        <v>0</v>
      </c>
      <c r="DL41" s="669">
        <f t="shared" si="62"/>
        <v>0</v>
      </c>
      <c r="DM41" s="670">
        <v>0</v>
      </c>
      <c r="DN41" s="671">
        <v>0</v>
      </c>
      <c r="DO41" s="672">
        <f t="shared" si="63"/>
        <v>0</v>
      </c>
      <c r="DP41" s="673">
        <f t="shared" si="64"/>
        <v>0</v>
      </c>
      <c r="DQ41" s="532">
        <f t="shared" si="65"/>
        <v>0</v>
      </c>
      <c r="DR41" s="532" t="str">
        <f t="shared" si="66"/>
        <v/>
      </c>
      <c r="DS41" s="532" t="str">
        <f t="shared" si="67"/>
        <v/>
      </c>
      <c r="DT41" s="674" t="str">
        <f t="shared" si="68"/>
        <v/>
      </c>
      <c r="DU41" s="675">
        <v>0</v>
      </c>
      <c r="DV41" s="676">
        <v>0</v>
      </c>
      <c r="DW41" s="677">
        <v>0</v>
      </c>
      <c r="DX41" s="537">
        <f t="shared" si="69"/>
        <v>0</v>
      </c>
      <c r="DY41" s="678">
        <v>0</v>
      </c>
      <c r="DZ41" s="679">
        <v>0</v>
      </c>
      <c r="EA41" s="680">
        <f t="shared" si="70"/>
        <v>0</v>
      </c>
      <c r="EB41" s="681">
        <f t="shared" si="71"/>
        <v>0</v>
      </c>
      <c r="EC41" s="682">
        <v>0</v>
      </c>
      <c r="ED41" s="683">
        <v>0</v>
      </c>
      <c r="EE41" s="684">
        <f t="shared" si="72"/>
        <v>0</v>
      </c>
      <c r="EF41" s="685">
        <f t="shared" si="73"/>
        <v>0</v>
      </c>
      <c r="EG41" s="686">
        <f t="shared" si="74"/>
        <v>0</v>
      </c>
      <c r="EH41" s="687" t="str">
        <f t="shared" si="75"/>
        <v/>
      </c>
      <c r="EI41" s="688">
        <v>0</v>
      </c>
      <c r="EJ41" s="689">
        <v>0</v>
      </c>
      <c r="EK41" s="690">
        <v>0</v>
      </c>
      <c r="EL41" s="549">
        <f t="shared" si="76"/>
        <v>0</v>
      </c>
      <c r="EM41" s="691">
        <v>0</v>
      </c>
      <c r="EN41" s="692">
        <f t="shared" si="77"/>
        <v>0</v>
      </c>
      <c r="EO41" s="693">
        <v>0</v>
      </c>
      <c r="EP41" s="694">
        <v>0</v>
      </c>
      <c r="EQ41" s="695">
        <f t="shared" si="128"/>
        <v>0</v>
      </c>
      <c r="ER41" s="696">
        <f t="shared" si="78"/>
        <v>0</v>
      </c>
      <c r="ES41" s="697">
        <f t="shared" si="79"/>
        <v>0</v>
      </c>
      <c r="ET41" s="698" t="str">
        <f t="shared" si="80"/>
        <v/>
      </c>
      <c r="EU41" s="699">
        <v>0</v>
      </c>
      <c r="EV41" s="700">
        <v>0</v>
      </c>
      <c r="EW41" s="701">
        <f t="shared" si="138"/>
        <v>0</v>
      </c>
      <c r="EX41" s="561">
        <f t="shared" si="81"/>
        <v>0</v>
      </c>
      <c r="EY41" s="702">
        <v>0</v>
      </c>
      <c r="EZ41" s="703">
        <f t="shared" si="82"/>
        <v>0</v>
      </c>
      <c r="FA41" s="704">
        <v>0</v>
      </c>
      <c r="FB41" s="705">
        <v>0</v>
      </c>
      <c r="FC41" s="706">
        <f t="shared" si="129"/>
        <v>0</v>
      </c>
      <c r="FD41" s="707">
        <f t="shared" si="83"/>
        <v>0</v>
      </c>
      <c r="FE41" s="708">
        <f t="shared" si="84"/>
        <v>0</v>
      </c>
      <c r="FF41" s="709" t="str">
        <f t="shared" si="85"/>
        <v/>
      </c>
      <c r="FG41" s="731">
        <v>0</v>
      </c>
      <c r="FH41" s="732">
        <v>0</v>
      </c>
      <c r="FI41" s="732">
        <v>0</v>
      </c>
      <c r="FJ41" s="713">
        <f t="shared" si="125"/>
        <v>0</v>
      </c>
      <c r="FK41" s="714">
        <f t="shared" si="86"/>
        <v>0</v>
      </c>
      <c r="FL41" s="715" t="str">
        <f t="shared" si="87"/>
        <v/>
      </c>
      <c r="FM41" s="733"/>
      <c r="FN41" s="734"/>
      <c r="FO41" s="735" t="str">
        <f t="shared" si="124"/>
        <v/>
      </c>
      <c r="FP41" s="718">
        <f t="shared" si="88"/>
        <v>0</v>
      </c>
      <c r="FQ41" s="719">
        <f t="shared" si="89"/>
        <v>0</v>
      </c>
      <c r="FR41" s="720">
        <f t="shared" si="90"/>
        <v>0</v>
      </c>
      <c r="FS41" s="721" t="str">
        <f t="shared" si="91"/>
        <v/>
      </c>
      <c r="FT41" s="722" t="str">
        <f t="shared" si="92"/>
        <v/>
      </c>
      <c r="FU41" s="723" t="str">
        <f t="shared" si="93"/>
        <v/>
      </c>
      <c r="FV41" s="724" t="str">
        <f t="shared" si="94"/>
        <v/>
      </c>
      <c r="FW41" s="725">
        <f t="shared" si="95"/>
        <v>0</v>
      </c>
      <c r="FX41" s="726" t="str">
        <f t="shared" si="10"/>
        <v/>
      </c>
      <c r="FY41" s="727" t="str">
        <f t="shared" si="11"/>
        <v/>
      </c>
      <c r="FZ41" s="727" t="str">
        <f t="shared" si="12"/>
        <v/>
      </c>
      <c r="GA41" s="727" t="str">
        <f t="shared" si="13"/>
        <v/>
      </c>
      <c r="GB41" s="727" t="str">
        <f t="shared" si="14"/>
        <v/>
      </c>
      <c r="GC41" s="727" t="str">
        <f t="shared" si="96"/>
        <v/>
      </c>
      <c r="GD41" s="728" t="str">
        <f t="shared" si="97"/>
        <v/>
      </c>
      <c r="GE41" s="729">
        <f t="shared" si="98"/>
        <v>0</v>
      </c>
      <c r="GF41" s="727">
        <f t="shared" si="99"/>
        <v>0</v>
      </c>
      <c r="GG41" s="727">
        <f t="shared" si="100"/>
        <v>0</v>
      </c>
      <c r="GH41" s="727">
        <f t="shared" si="101"/>
        <v>0</v>
      </c>
      <c r="GI41" s="728"/>
      <c r="GJ41" s="1302"/>
      <c r="GK41" s="1302"/>
      <c r="GL41" s="18">
        <f t="shared" ref="GL41:GL72" si="139">EF41</f>
        <v>0</v>
      </c>
      <c r="GM41" s="18" t="s">
        <v>158</v>
      </c>
      <c r="GN41" s="18">
        <f t="shared" ref="GN41:GN72" si="140">$EF$7</f>
        <v>200</v>
      </c>
      <c r="GO41" s="18" t="str">
        <f t="shared" si="102"/>
        <v>0/200</v>
      </c>
      <c r="GP41" s="18">
        <f t="shared" si="103"/>
        <v>0</v>
      </c>
      <c r="GQ41" s="18" t="s">
        <v>158</v>
      </c>
      <c r="GR41" s="18">
        <f t="shared" si="104"/>
        <v>200</v>
      </c>
      <c r="GS41" s="18" t="str">
        <f t="shared" si="105"/>
        <v>0/200</v>
      </c>
      <c r="GT41" s="18">
        <f t="shared" si="106"/>
        <v>0</v>
      </c>
      <c r="GU41" s="18" t="s">
        <v>158</v>
      </c>
      <c r="GV41" s="18">
        <f t="shared" si="107"/>
        <v>200</v>
      </c>
      <c r="GW41" s="18" t="str">
        <f t="shared" si="108"/>
        <v>0/200</v>
      </c>
      <c r="GX41" s="18">
        <f t="shared" si="109"/>
        <v>0</v>
      </c>
      <c r="GY41" s="18" t="s">
        <v>158</v>
      </c>
      <c r="GZ41" s="18">
        <f t="shared" si="110"/>
        <v>100</v>
      </c>
      <c r="HA41" s="18" t="str">
        <f t="shared" si="111"/>
        <v>0/100</v>
      </c>
      <c r="HJ41" s="18">
        <f t="shared" si="133"/>
        <v>0</v>
      </c>
      <c r="HK41" s="18">
        <f t="shared" si="134"/>
        <v>0</v>
      </c>
      <c r="HL41" s="190">
        <f t="shared" si="114"/>
        <v>0</v>
      </c>
      <c r="HM41" s="190">
        <f t="shared" si="115"/>
        <v>0</v>
      </c>
      <c r="HN41" s="190">
        <f t="shared" si="116"/>
        <v>0</v>
      </c>
      <c r="HO41" s="190">
        <f t="shared" si="117"/>
        <v>0</v>
      </c>
      <c r="HP41" s="190">
        <f t="shared" si="118"/>
        <v>0</v>
      </c>
      <c r="HQ41" s="18">
        <f t="shared" si="135"/>
        <v>0</v>
      </c>
    </row>
    <row r="42" spans="1:225" ht="21.75" customHeight="1">
      <c r="A42" s="17">
        <f t="shared" si="17"/>
        <v>0</v>
      </c>
      <c r="B42" s="42">
        <v>34</v>
      </c>
      <c r="C42" s="730">
        <v>34</v>
      </c>
      <c r="D42" s="544">
        <f t="shared" si="18"/>
        <v>0</v>
      </c>
      <c r="E42" s="2"/>
      <c r="F42" s="123"/>
      <c r="G42" s="2"/>
      <c r="H42" s="2"/>
      <c r="I42" s="2"/>
      <c r="J42" s="2"/>
      <c r="K42" s="976"/>
      <c r="L42" s="591">
        <v>0</v>
      </c>
      <c r="M42" s="592">
        <v>0</v>
      </c>
      <c r="N42" s="593">
        <v>0</v>
      </c>
      <c r="O42" s="452">
        <f t="shared" si="19"/>
        <v>0</v>
      </c>
      <c r="P42" s="594">
        <v>0</v>
      </c>
      <c r="Q42" s="595">
        <f t="shared" si="20"/>
        <v>0</v>
      </c>
      <c r="R42" s="596">
        <v>0</v>
      </c>
      <c r="S42" s="597">
        <v>0</v>
      </c>
      <c r="T42" s="598">
        <f t="shared" si="126"/>
        <v>0</v>
      </c>
      <c r="U42" s="599">
        <f t="shared" si="21"/>
        <v>0</v>
      </c>
      <c r="V42" s="600">
        <f t="shared" si="22"/>
        <v>0</v>
      </c>
      <c r="W42" s="459" t="str">
        <f t="shared" si="136"/>
        <v/>
      </c>
      <c r="X42" s="459" t="str">
        <f t="shared" si="23"/>
        <v/>
      </c>
      <c r="Y42" s="601" t="str">
        <f t="shared" si="137"/>
        <v/>
      </c>
      <c r="Z42" s="602">
        <v>0</v>
      </c>
      <c r="AA42" s="603">
        <v>0</v>
      </c>
      <c r="AB42" s="604">
        <v>0</v>
      </c>
      <c r="AC42" s="464">
        <f t="shared" si="24"/>
        <v>0</v>
      </c>
      <c r="AD42" s="605">
        <v>0</v>
      </c>
      <c r="AE42" s="606">
        <f t="shared" si="25"/>
        <v>0</v>
      </c>
      <c r="AF42" s="607">
        <v>0</v>
      </c>
      <c r="AG42" s="608">
        <v>0</v>
      </c>
      <c r="AH42" s="609">
        <f t="shared" si="127"/>
        <v>0</v>
      </c>
      <c r="AI42" s="610">
        <f t="shared" si="26"/>
        <v>0</v>
      </c>
      <c r="AJ42" s="611">
        <f t="shared" si="27"/>
        <v>0</v>
      </c>
      <c r="AK42" s="471" t="str">
        <f t="shared" si="120"/>
        <v/>
      </c>
      <c r="AL42" s="471" t="str">
        <f t="shared" si="28"/>
        <v/>
      </c>
      <c r="AM42" s="612" t="str">
        <f t="shared" si="121"/>
        <v/>
      </c>
      <c r="AN42" s="613"/>
      <c r="AO42" s="614">
        <v>0</v>
      </c>
      <c r="AP42" s="615">
        <v>0</v>
      </c>
      <c r="AQ42" s="615">
        <v>0</v>
      </c>
      <c r="AR42" s="477">
        <f t="shared" si="29"/>
        <v>0</v>
      </c>
      <c r="AS42" s="616">
        <v>0</v>
      </c>
      <c r="AT42" s="617">
        <v>0</v>
      </c>
      <c r="AU42" s="618">
        <f t="shared" si="30"/>
        <v>0</v>
      </c>
      <c r="AV42" s="619">
        <f t="shared" si="31"/>
        <v>0</v>
      </c>
      <c r="AW42" s="620">
        <v>0</v>
      </c>
      <c r="AX42" s="621">
        <v>0</v>
      </c>
      <c r="AY42" s="622">
        <f t="shared" si="32"/>
        <v>0</v>
      </c>
      <c r="AZ42" s="623">
        <f t="shared" si="33"/>
        <v>0</v>
      </c>
      <c r="BA42" s="624">
        <f t="shared" si="34"/>
        <v>0</v>
      </c>
      <c r="BB42" s="484" t="str">
        <f t="shared" si="122"/>
        <v/>
      </c>
      <c r="BC42" s="484" t="str">
        <f t="shared" si="35"/>
        <v/>
      </c>
      <c r="BD42" s="625" t="str">
        <f t="shared" si="7"/>
        <v/>
      </c>
      <c r="BE42" s="613"/>
      <c r="BF42" s="626">
        <v>0</v>
      </c>
      <c r="BG42" s="627">
        <v>0</v>
      </c>
      <c r="BH42" s="628">
        <v>0</v>
      </c>
      <c r="BI42" s="489">
        <f t="shared" si="36"/>
        <v>0</v>
      </c>
      <c r="BJ42" s="629">
        <v>0</v>
      </c>
      <c r="BK42" s="630">
        <v>0</v>
      </c>
      <c r="BL42" s="631">
        <f t="shared" si="37"/>
        <v>0</v>
      </c>
      <c r="BM42" s="632">
        <f t="shared" si="38"/>
        <v>0</v>
      </c>
      <c r="BN42" s="633">
        <v>0</v>
      </c>
      <c r="BO42" s="634">
        <v>0</v>
      </c>
      <c r="BP42" s="635">
        <f t="shared" si="39"/>
        <v>0</v>
      </c>
      <c r="BQ42" s="636">
        <f t="shared" si="40"/>
        <v>0</v>
      </c>
      <c r="BR42" s="496">
        <f t="shared" si="41"/>
        <v>0</v>
      </c>
      <c r="BS42" s="496" t="str">
        <f t="shared" si="123"/>
        <v/>
      </c>
      <c r="BT42" s="496" t="str">
        <f t="shared" si="42"/>
        <v/>
      </c>
      <c r="BU42" s="637" t="str">
        <f t="shared" si="8"/>
        <v/>
      </c>
      <c r="BV42" s="613"/>
      <c r="BW42" s="638">
        <v>0</v>
      </c>
      <c r="BX42" s="639">
        <v>0</v>
      </c>
      <c r="BY42" s="640">
        <v>0</v>
      </c>
      <c r="BZ42" s="501">
        <f t="shared" si="43"/>
        <v>0</v>
      </c>
      <c r="CA42" s="641">
        <v>0</v>
      </c>
      <c r="CB42" s="642">
        <v>0</v>
      </c>
      <c r="CC42" s="643">
        <f t="shared" si="44"/>
        <v>0</v>
      </c>
      <c r="CD42" s="644">
        <f t="shared" si="45"/>
        <v>0</v>
      </c>
      <c r="CE42" s="645">
        <v>0</v>
      </c>
      <c r="CF42" s="646">
        <v>0</v>
      </c>
      <c r="CG42" s="647">
        <f t="shared" si="46"/>
        <v>0</v>
      </c>
      <c r="CH42" s="648">
        <f t="shared" si="47"/>
        <v>0</v>
      </c>
      <c r="CI42" s="649">
        <f t="shared" si="48"/>
        <v>0</v>
      </c>
      <c r="CJ42" s="508" t="str">
        <f t="shared" si="49"/>
        <v/>
      </c>
      <c r="CK42" s="508" t="str">
        <f t="shared" si="50"/>
        <v/>
      </c>
      <c r="CL42" s="650" t="str">
        <f t="shared" si="9"/>
        <v/>
      </c>
      <c r="CM42" s="613"/>
      <c r="CN42" s="651">
        <v>0</v>
      </c>
      <c r="CO42" s="652">
        <v>0</v>
      </c>
      <c r="CP42" s="653">
        <v>0</v>
      </c>
      <c r="CQ42" s="513">
        <f t="shared" si="51"/>
        <v>0</v>
      </c>
      <c r="CR42" s="654">
        <v>0</v>
      </c>
      <c r="CS42" s="655">
        <v>0</v>
      </c>
      <c r="CT42" s="656">
        <f t="shared" si="52"/>
        <v>0</v>
      </c>
      <c r="CU42" s="657">
        <f t="shared" si="53"/>
        <v>0</v>
      </c>
      <c r="CV42" s="658">
        <v>0</v>
      </c>
      <c r="CW42" s="659">
        <v>0</v>
      </c>
      <c r="CX42" s="660">
        <f t="shared" si="54"/>
        <v>0</v>
      </c>
      <c r="CY42" s="661">
        <f t="shared" si="55"/>
        <v>0</v>
      </c>
      <c r="CZ42" s="520">
        <f t="shared" si="56"/>
        <v>0</v>
      </c>
      <c r="DA42" s="520" t="str">
        <f t="shared" si="57"/>
        <v/>
      </c>
      <c r="DB42" s="520" t="str">
        <f t="shared" si="58"/>
        <v/>
      </c>
      <c r="DC42" s="662" t="str">
        <f t="shared" si="59"/>
        <v/>
      </c>
      <c r="DD42" s="613"/>
      <c r="DE42" s="663">
        <v>0</v>
      </c>
      <c r="DF42" s="664">
        <v>0</v>
      </c>
      <c r="DG42" s="665">
        <v>0</v>
      </c>
      <c r="DH42" s="525">
        <f t="shared" si="60"/>
        <v>0</v>
      </c>
      <c r="DI42" s="666">
        <v>0</v>
      </c>
      <c r="DJ42" s="667">
        <v>0</v>
      </c>
      <c r="DK42" s="668">
        <f t="shared" si="61"/>
        <v>0</v>
      </c>
      <c r="DL42" s="669">
        <f t="shared" si="62"/>
        <v>0</v>
      </c>
      <c r="DM42" s="670">
        <v>0</v>
      </c>
      <c r="DN42" s="671">
        <v>0</v>
      </c>
      <c r="DO42" s="672">
        <f t="shared" si="63"/>
        <v>0</v>
      </c>
      <c r="DP42" s="673">
        <f t="shared" si="64"/>
        <v>0</v>
      </c>
      <c r="DQ42" s="532">
        <f t="shared" si="65"/>
        <v>0</v>
      </c>
      <c r="DR42" s="532" t="str">
        <f t="shared" si="66"/>
        <v/>
      </c>
      <c r="DS42" s="532" t="str">
        <f t="shared" si="67"/>
        <v/>
      </c>
      <c r="DT42" s="674" t="str">
        <f t="shared" si="68"/>
        <v/>
      </c>
      <c r="DU42" s="675">
        <v>0</v>
      </c>
      <c r="DV42" s="676">
        <v>0</v>
      </c>
      <c r="DW42" s="677">
        <v>0</v>
      </c>
      <c r="DX42" s="537">
        <f t="shared" si="69"/>
        <v>0</v>
      </c>
      <c r="DY42" s="678">
        <v>0</v>
      </c>
      <c r="DZ42" s="679">
        <v>0</v>
      </c>
      <c r="EA42" s="680">
        <f t="shared" si="70"/>
        <v>0</v>
      </c>
      <c r="EB42" s="681">
        <f t="shared" si="71"/>
        <v>0</v>
      </c>
      <c r="EC42" s="682">
        <v>0</v>
      </c>
      <c r="ED42" s="683">
        <v>0</v>
      </c>
      <c r="EE42" s="684">
        <f t="shared" si="72"/>
        <v>0</v>
      </c>
      <c r="EF42" s="685">
        <f t="shared" si="73"/>
        <v>0</v>
      </c>
      <c r="EG42" s="686">
        <f t="shared" si="74"/>
        <v>0</v>
      </c>
      <c r="EH42" s="687" t="str">
        <f t="shared" si="75"/>
        <v/>
      </c>
      <c r="EI42" s="688">
        <v>0</v>
      </c>
      <c r="EJ42" s="689">
        <v>0</v>
      </c>
      <c r="EK42" s="690">
        <v>0</v>
      </c>
      <c r="EL42" s="549">
        <f t="shared" si="76"/>
        <v>0</v>
      </c>
      <c r="EM42" s="691">
        <v>0</v>
      </c>
      <c r="EN42" s="692">
        <f t="shared" si="77"/>
        <v>0</v>
      </c>
      <c r="EO42" s="693">
        <v>0</v>
      </c>
      <c r="EP42" s="694">
        <v>0</v>
      </c>
      <c r="EQ42" s="695">
        <f t="shared" si="128"/>
        <v>0</v>
      </c>
      <c r="ER42" s="696">
        <f t="shared" si="78"/>
        <v>0</v>
      </c>
      <c r="ES42" s="697">
        <f t="shared" si="79"/>
        <v>0</v>
      </c>
      <c r="ET42" s="698" t="str">
        <f t="shared" si="80"/>
        <v/>
      </c>
      <c r="EU42" s="699">
        <v>0</v>
      </c>
      <c r="EV42" s="700">
        <v>0</v>
      </c>
      <c r="EW42" s="701">
        <f t="shared" si="138"/>
        <v>0</v>
      </c>
      <c r="EX42" s="561">
        <f t="shared" si="81"/>
        <v>0</v>
      </c>
      <c r="EY42" s="702">
        <v>0</v>
      </c>
      <c r="EZ42" s="703">
        <f t="shared" si="82"/>
        <v>0</v>
      </c>
      <c r="FA42" s="704">
        <v>0</v>
      </c>
      <c r="FB42" s="705">
        <v>0</v>
      </c>
      <c r="FC42" s="706">
        <f t="shared" si="129"/>
        <v>0</v>
      </c>
      <c r="FD42" s="707">
        <f t="shared" si="83"/>
        <v>0</v>
      </c>
      <c r="FE42" s="708">
        <f t="shared" si="84"/>
        <v>0</v>
      </c>
      <c r="FF42" s="709" t="str">
        <f t="shared" si="85"/>
        <v/>
      </c>
      <c r="FG42" s="731">
        <v>0</v>
      </c>
      <c r="FH42" s="732">
        <v>0</v>
      </c>
      <c r="FI42" s="732">
        <v>0</v>
      </c>
      <c r="FJ42" s="713">
        <f t="shared" si="125"/>
        <v>0</v>
      </c>
      <c r="FK42" s="714">
        <f t="shared" si="86"/>
        <v>0</v>
      </c>
      <c r="FL42" s="715" t="str">
        <f t="shared" si="87"/>
        <v/>
      </c>
      <c r="FM42" s="733"/>
      <c r="FN42" s="734"/>
      <c r="FO42" s="735" t="str">
        <f t="shared" si="124"/>
        <v/>
      </c>
      <c r="FP42" s="718">
        <f t="shared" si="88"/>
        <v>0</v>
      </c>
      <c r="FQ42" s="719">
        <f t="shared" si="89"/>
        <v>0</v>
      </c>
      <c r="FR42" s="720">
        <f t="shared" si="90"/>
        <v>0</v>
      </c>
      <c r="FS42" s="721" t="str">
        <f t="shared" si="91"/>
        <v/>
      </c>
      <c r="FT42" s="722" t="str">
        <f t="shared" si="92"/>
        <v/>
      </c>
      <c r="FU42" s="723" t="str">
        <f t="shared" si="93"/>
        <v/>
      </c>
      <c r="FV42" s="724" t="str">
        <f t="shared" si="94"/>
        <v/>
      </c>
      <c r="FW42" s="725">
        <f t="shared" si="95"/>
        <v>0</v>
      </c>
      <c r="FX42" s="726" t="str">
        <f t="shared" si="10"/>
        <v/>
      </c>
      <c r="FY42" s="727" t="str">
        <f t="shared" si="11"/>
        <v/>
      </c>
      <c r="FZ42" s="727" t="str">
        <f t="shared" si="12"/>
        <v/>
      </c>
      <c r="GA42" s="727" t="str">
        <f t="shared" si="13"/>
        <v/>
      </c>
      <c r="GB42" s="727" t="str">
        <f t="shared" si="14"/>
        <v/>
      </c>
      <c r="GC42" s="727" t="str">
        <f t="shared" si="96"/>
        <v/>
      </c>
      <c r="GD42" s="728" t="str">
        <f t="shared" si="97"/>
        <v/>
      </c>
      <c r="GE42" s="729">
        <f t="shared" si="98"/>
        <v>0</v>
      </c>
      <c r="GF42" s="727">
        <f t="shared" si="99"/>
        <v>0</v>
      </c>
      <c r="GG42" s="727">
        <f t="shared" si="100"/>
        <v>0</v>
      </c>
      <c r="GH42" s="727">
        <f t="shared" si="101"/>
        <v>0</v>
      </c>
      <c r="GI42" s="728"/>
      <c r="GJ42" s="1302"/>
      <c r="GK42" s="1302"/>
      <c r="GL42" s="18">
        <f t="shared" si="139"/>
        <v>0</v>
      </c>
      <c r="GM42" s="18" t="s">
        <v>158</v>
      </c>
      <c r="GN42" s="18">
        <f t="shared" si="140"/>
        <v>200</v>
      </c>
      <c r="GO42" s="18" t="str">
        <f t="shared" si="102"/>
        <v>0/200</v>
      </c>
      <c r="GP42" s="18">
        <f t="shared" si="103"/>
        <v>0</v>
      </c>
      <c r="GQ42" s="18" t="s">
        <v>158</v>
      </c>
      <c r="GR42" s="18">
        <f t="shared" si="104"/>
        <v>200</v>
      </c>
      <c r="GS42" s="18" t="str">
        <f t="shared" si="105"/>
        <v>0/200</v>
      </c>
      <c r="GT42" s="18">
        <f t="shared" si="106"/>
        <v>0</v>
      </c>
      <c r="GU42" s="18" t="s">
        <v>158</v>
      </c>
      <c r="GV42" s="18">
        <f t="shared" si="107"/>
        <v>200</v>
      </c>
      <c r="GW42" s="18" t="str">
        <f t="shared" si="108"/>
        <v>0/200</v>
      </c>
      <c r="GX42" s="18">
        <f t="shared" si="109"/>
        <v>0</v>
      </c>
      <c r="GY42" s="18" t="s">
        <v>158</v>
      </c>
      <c r="GZ42" s="18">
        <f t="shared" si="110"/>
        <v>100</v>
      </c>
      <c r="HA42" s="18" t="str">
        <f t="shared" si="111"/>
        <v>0/100</v>
      </c>
      <c r="HJ42" s="18">
        <f t="shared" si="133"/>
        <v>0</v>
      </c>
      <c r="HK42" s="18">
        <f t="shared" si="134"/>
        <v>0</v>
      </c>
      <c r="HL42" s="190">
        <f t="shared" si="114"/>
        <v>0</v>
      </c>
      <c r="HM42" s="190">
        <f t="shared" si="115"/>
        <v>0</v>
      </c>
      <c r="HN42" s="190">
        <f t="shared" si="116"/>
        <v>0</v>
      </c>
      <c r="HO42" s="190">
        <f t="shared" si="117"/>
        <v>0</v>
      </c>
      <c r="HP42" s="190">
        <f t="shared" si="118"/>
        <v>0</v>
      </c>
      <c r="HQ42" s="18">
        <f t="shared" si="135"/>
        <v>0</v>
      </c>
    </row>
    <row r="43" spans="1:225" ht="21.75" customHeight="1">
      <c r="A43" s="17">
        <f t="shared" si="17"/>
        <v>0</v>
      </c>
      <c r="B43" s="42">
        <v>35</v>
      </c>
      <c r="C43" s="590">
        <v>35</v>
      </c>
      <c r="D43" s="544">
        <f t="shared" si="18"/>
        <v>0</v>
      </c>
      <c r="E43" s="2"/>
      <c r="F43" s="123"/>
      <c r="G43" s="1"/>
      <c r="H43" s="2"/>
      <c r="I43" s="2"/>
      <c r="J43" s="2"/>
      <c r="K43" s="976"/>
      <c r="L43" s="591">
        <v>0</v>
      </c>
      <c r="M43" s="592">
        <v>0</v>
      </c>
      <c r="N43" s="593">
        <v>0</v>
      </c>
      <c r="O43" s="452">
        <f t="shared" si="19"/>
        <v>0</v>
      </c>
      <c r="P43" s="594">
        <v>0</v>
      </c>
      <c r="Q43" s="595">
        <f t="shared" si="20"/>
        <v>0</v>
      </c>
      <c r="R43" s="596">
        <v>0</v>
      </c>
      <c r="S43" s="597">
        <v>0</v>
      </c>
      <c r="T43" s="598">
        <f t="shared" si="126"/>
        <v>0</v>
      </c>
      <c r="U43" s="599">
        <f t="shared" si="21"/>
        <v>0</v>
      </c>
      <c r="V43" s="600">
        <f t="shared" si="22"/>
        <v>0</v>
      </c>
      <c r="W43" s="459" t="str">
        <f t="shared" si="136"/>
        <v/>
      </c>
      <c r="X43" s="459" t="str">
        <f t="shared" si="23"/>
        <v/>
      </c>
      <c r="Y43" s="601" t="str">
        <f t="shared" si="137"/>
        <v/>
      </c>
      <c r="Z43" s="602">
        <v>0</v>
      </c>
      <c r="AA43" s="603">
        <v>0</v>
      </c>
      <c r="AB43" s="604">
        <v>0</v>
      </c>
      <c r="AC43" s="464">
        <f t="shared" si="24"/>
        <v>0</v>
      </c>
      <c r="AD43" s="605">
        <v>0</v>
      </c>
      <c r="AE43" s="606">
        <f t="shared" si="25"/>
        <v>0</v>
      </c>
      <c r="AF43" s="607">
        <v>0</v>
      </c>
      <c r="AG43" s="608">
        <v>0</v>
      </c>
      <c r="AH43" s="609">
        <f t="shared" si="127"/>
        <v>0</v>
      </c>
      <c r="AI43" s="610">
        <f t="shared" si="26"/>
        <v>0</v>
      </c>
      <c r="AJ43" s="611">
        <f t="shared" si="27"/>
        <v>0</v>
      </c>
      <c r="AK43" s="471" t="str">
        <f t="shared" si="120"/>
        <v/>
      </c>
      <c r="AL43" s="471" t="str">
        <f t="shared" si="28"/>
        <v/>
      </c>
      <c r="AM43" s="612" t="str">
        <f t="shared" si="121"/>
        <v/>
      </c>
      <c r="AN43" s="613"/>
      <c r="AO43" s="614">
        <v>0</v>
      </c>
      <c r="AP43" s="615">
        <v>0</v>
      </c>
      <c r="AQ43" s="615">
        <v>0</v>
      </c>
      <c r="AR43" s="477">
        <f t="shared" si="29"/>
        <v>0</v>
      </c>
      <c r="AS43" s="616">
        <v>0</v>
      </c>
      <c r="AT43" s="617">
        <v>0</v>
      </c>
      <c r="AU43" s="618">
        <f t="shared" si="30"/>
        <v>0</v>
      </c>
      <c r="AV43" s="619">
        <f t="shared" si="31"/>
        <v>0</v>
      </c>
      <c r="AW43" s="620">
        <v>0</v>
      </c>
      <c r="AX43" s="621">
        <v>0</v>
      </c>
      <c r="AY43" s="622">
        <f t="shared" si="32"/>
        <v>0</v>
      </c>
      <c r="AZ43" s="623">
        <f t="shared" si="33"/>
        <v>0</v>
      </c>
      <c r="BA43" s="624">
        <f t="shared" si="34"/>
        <v>0</v>
      </c>
      <c r="BB43" s="484" t="str">
        <f t="shared" si="122"/>
        <v/>
      </c>
      <c r="BC43" s="484" t="str">
        <f t="shared" si="35"/>
        <v/>
      </c>
      <c r="BD43" s="625" t="str">
        <f t="shared" si="7"/>
        <v/>
      </c>
      <c r="BE43" s="613"/>
      <c r="BF43" s="626">
        <v>0</v>
      </c>
      <c r="BG43" s="627">
        <v>0</v>
      </c>
      <c r="BH43" s="628">
        <v>0</v>
      </c>
      <c r="BI43" s="489">
        <f t="shared" si="36"/>
        <v>0</v>
      </c>
      <c r="BJ43" s="629">
        <v>0</v>
      </c>
      <c r="BK43" s="630">
        <v>0</v>
      </c>
      <c r="BL43" s="631">
        <f t="shared" si="37"/>
        <v>0</v>
      </c>
      <c r="BM43" s="632">
        <f t="shared" si="38"/>
        <v>0</v>
      </c>
      <c r="BN43" s="633">
        <v>0</v>
      </c>
      <c r="BO43" s="634">
        <v>0</v>
      </c>
      <c r="BP43" s="635">
        <f t="shared" si="39"/>
        <v>0</v>
      </c>
      <c r="BQ43" s="636">
        <f t="shared" si="40"/>
        <v>0</v>
      </c>
      <c r="BR43" s="496">
        <f t="shared" si="41"/>
        <v>0</v>
      </c>
      <c r="BS43" s="496" t="str">
        <f t="shared" si="123"/>
        <v/>
      </c>
      <c r="BT43" s="496" t="str">
        <f t="shared" si="42"/>
        <v/>
      </c>
      <c r="BU43" s="637" t="str">
        <f t="shared" si="8"/>
        <v/>
      </c>
      <c r="BV43" s="613"/>
      <c r="BW43" s="638">
        <v>0</v>
      </c>
      <c r="BX43" s="639">
        <v>0</v>
      </c>
      <c r="BY43" s="640">
        <v>0</v>
      </c>
      <c r="BZ43" s="501">
        <f t="shared" si="43"/>
        <v>0</v>
      </c>
      <c r="CA43" s="641">
        <v>0</v>
      </c>
      <c r="CB43" s="642">
        <v>0</v>
      </c>
      <c r="CC43" s="643">
        <f t="shared" si="44"/>
        <v>0</v>
      </c>
      <c r="CD43" s="644">
        <f t="shared" si="45"/>
        <v>0</v>
      </c>
      <c r="CE43" s="645">
        <v>0</v>
      </c>
      <c r="CF43" s="646">
        <v>0</v>
      </c>
      <c r="CG43" s="647">
        <f t="shared" si="46"/>
        <v>0</v>
      </c>
      <c r="CH43" s="648">
        <f t="shared" si="47"/>
        <v>0</v>
      </c>
      <c r="CI43" s="649">
        <f t="shared" si="48"/>
        <v>0</v>
      </c>
      <c r="CJ43" s="508" t="str">
        <f t="shared" si="49"/>
        <v/>
      </c>
      <c r="CK43" s="508" t="str">
        <f t="shared" si="50"/>
        <v/>
      </c>
      <c r="CL43" s="650" t="str">
        <f t="shared" si="9"/>
        <v/>
      </c>
      <c r="CM43" s="613"/>
      <c r="CN43" s="651">
        <v>0</v>
      </c>
      <c r="CO43" s="652">
        <v>0</v>
      </c>
      <c r="CP43" s="653">
        <v>0</v>
      </c>
      <c r="CQ43" s="513">
        <f t="shared" si="51"/>
        <v>0</v>
      </c>
      <c r="CR43" s="654">
        <v>0</v>
      </c>
      <c r="CS43" s="655">
        <v>0</v>
      </c>
      <c r="CT43" s="656">
        <f t="shared" si="52"/>
        <v>0</v>
      </c>
      <c r="CU43" s="657">
        <f t="shared" si="53"/>
        <v>0</v>
      </c>
      <c r="CV43" s="658">
        <v>0</v>
      </c>
      <c r="CW43" s="659">
        <v>0</v>
      </c>
      <c r="CX43" s="660">
        <f t="shared" si="54"/>
        <v>0</v>
      </c>
      <c r="CY43" s="661">
        <f t="shared" si="55"/>
        <v>0</v>
      </c>
      <c r="CZ43" s="520">
        <f t="shared" si="56"/>
        <v>0</v>
      </c>
      <c r="DA43" s="520" t="str">
        <f t="shared" si="57"/>
        <v/>
      </c>
      <c r="DB43" s="520" t="str">
        <f t="shared" si="58"/>
        <v/>
      </c>
      <c r="DC43" s="662" t="str">
        <f t="shared" si="59"/>
        <v/>
      </c>
      <c r="DD43" s="613"/>
      <c r="DE43" s="663">
        <v>0</v>
      </c>
      <c r="DF43" s="664">
        <v>0</v>
      </c>
      <c r="DG43" s="665">
        <v>0</v>
      </c>
      <c r="DH43" s="525">
        <f t="shared" si="60"/>
        <v>0</v>
      </c>
      <c r="DI43" s="666">
        <v>0</v>
      </c>
      <c r="DJ43" s="667">
        <v>0</v>
      </c>
      <c r="DK43" s="668">
        <f t="shared" si="61"/>
        <v>0</v>
      </c>
      <c r="DL43" s="669">
        <f t="shared" si="62"/>
        <v>0</v>
      </c>
      <c r="DM43" s="670">
        <v>0</v>
      </c>
      <c r="DN43" s="671">
        <v>0</v>
      </c>
      <c r="DO43" s="672">
        <f t="shared" si="63"/>
        <v>0</v>
      </c>
      <c r="DP43" s="673">
        <f t="shared" si="64"/>
        <v>0</v>
      </c>
      <c r="DQ43" s="532">
        <f t="shared" si="65"/>
        <v>0</v>
      </c>
      <c r="DR43" s="532" t="str">
        <f t="shared" si="66"/>
        <v/>
      </c>
      <c r="DS43" s="532" t="str">
        <f t="shared" si="67"/>
        <v/>
      </c>
      <c r="DT43" s="674" t="str">
        <f t="shared" si="68"/>
        <v/>
      </c>
      <c r="DU43" s="675">
        <v>0</v>
      </c>
      <c r="DV43" s="676">
        <v>0</v>
      </c>
      <c r="DW43" s="677">
        <v>0</v>
      </c>
      <c r="DX43" s="537">
        <f t="shared" si="69"/>
        <v>0</v>
      </c>
      <c r="DY43" s="678">
        <v>0</v>
      </c>
      <c r="DZ43" s="679">
        <v>0</v>
      </c>
      <c r="EA43" s="680">
        <f t="shared" si="70"/>
        <v>0</v>
      </c>
      <c r="EB43" s="681">
        <f t="shared" si="71"/>
        <v>0</v>
      </c>
      <c r="EC43" s="682">
        <v>0</v>
      </c>
      <c r="ED43" s="683">
        <v>0</v>
      </c>
      <c r="EE43" s="684">
        <f t="shared" si="72"/>
        <v>0</v>
      </c>
      <c r="EF43" s="685">
        <f t="shared" si="73"/>
        <v>0</v>
      </c>
      <c r="EG43" s="686">
        <f t="shared" si="74"/>
        <v>0</v>
      </c>
      <c r="EH43" s="687" t="str">
        <f t="shared" si="75"/>
        <v/>
      </c>
      <c r="EI43" s="688">
        <v>0</v>
      </c>
      <c r="EJ43" s="689">
        <v>0</v>
      </c>
      <c r="EK43" s="690">
        <v>0</v>
      </c>
      <c r="EL43" s="549">
        <f t="shared" si="76"/>
        <v>0</v>
      </c>
      <c r="EM43" s="691">
        <v>0</v>
      </c>
      <c r="EN43" s="692">
        <f t="shared" si="77"/>
        <v>0</v>
      </c>
      <c r="EO43" s="693">
        <v>0</v>
      </c>
      <c r="EP43" s="694">
        <v>0</v>
      </c>
      <c r="EQ43" s="695">
        <f t="shared" si="128"/>
        <v>0</v>
      </c>
      <c r="ER43" s="696">
        <f t="shared" si="78"/>
        <v>0</v>
      </c>
      <c r="ES43" s="697">
        <f t="shared" si="79"/>
        <v>0</v>
      </c>
      <c r="ET43" s="698" t="str">
        <f t="shared" si="80"/>
        <v/>
      </c>
      <c r="EU43" s="699">
        <v>0</v>
      </c>
      <c r="EV43" s="700">
        <v>0</v>
      </c>
      <c r="EW43" s="701">
        <f t="shared" si="138"/>
        <v>0</v>
      </c>
      <c r="EX43" s="561">
        <f t="shared" si="81"/>
        <v>0</v>
      </c>
      <c r="EY43" s="702">
        <v>0</v>
      </c>
      <c r="EZ43" s="703">
        <f t="shared" si="82"/>
        <v>0</v>
      </c>
      <c r="FA43" s="704">
        <v>0</v>
      </c>
      <c r="FB43" s="705">
        <v>0</v>
      </c>
      <c r="FC43" s="706">
        <f t="shared" si="129"/>
        <v>0</v>
      </c>
      <c r="FD43" s="707">
        <f t="shared" si="83"/>
        <v>0</v>
      </c>
      <c r="FE43" s="708">
        <f t="shared" si="84"/>
        <v>0</v>
      </c>
      <c r="FF43" s="709" t="str">
        <f t="shared" si="85"/>
        <v/>
      </c>
      <c r="FG43" s="731">
        <v>0</v>
      </c>
      <c r="FH43" s="732">
        <v>0</v>
      </c>
      <c r="FI43" s="732">
        <v>0</v>
      </c>
      <c r="FJ43" s="713">
        <f t="shared" si="125"/>
        <v>0</v>
      </c>
      <c r="FK43" s="714">
        <f t="shared" si="86"/>
        <v>0</v>
      </c>
      <c r="FL43" s="715" t="str">
        <f t="shared" si="87"/>
        <v/>
      </c>
      <c r="FM43" s="733"/>
      <c r="FN43" s="734"/>
      <c r="FO43" s="735" t="str">
        <f t="shared" si="124"/>
        <v/>
      </c>
      <c r="FP43" s="718">
        <f t="shared" si="88"/>
        <v>0</v>
      </c>
      <c r="FQ43" s="719">
        <f t="shared" si="89"/>
        <v>0</v>
      </c>
      <c r="FR43" s="720">
        <f t="shared" si="90"/>
        <v>0</v>
      </c>
      <c r="FS43" s="721" t="str">
        <f t="shared" si="91"/>
        <v/>
      </c>
      <c r="FT43" s="722" t="str">
        <f t="shared" si="92"/>
        <v/>
      </c>
      <c r="FU43" s="723" t="str">
        <f t="shared" si="93"/>
        <v/>
      </c>
      <c r="FV43" s="724" t="str">
        <f t="shared" si="94"/>
        <v/>
      </c>
      <c r="FW43" s="725">
        <f t="shared" si="95"/>
        <v>0</v>
      </c>
      <c r="FX43" s="726" t="str">
        <f t="shared" si="10"/>
        <v/>
      </c>
      <c r="FY43" s="727" t="str">
        <f t="shared" si="11"/>
        <v/>
      </c>
      <c r="FZ43" s="727" t="str">
        <f t="shared" si="12"/>
        <v/>
      </c>
      <c r="GA43" s="727" t="str">
        <f t="shared" si="13"/>
        <v/>
      </c>
      <c r="GB43" s="727" t="str">
        <f t="shared" si="14"/>
        <v/>
      </c>
      <c r="GC43" s="727" t="str">
        <f t="shared" si="96"/>
        <v/>
      </c>
      <c r="GD43" s="728" t="str">
        <f t="shared" si="97"/>
        <v/>
      </c>
      <c r="GE43" s="729">
        <f t="shared" si="98"/>
        <v>0</v>
      </c>
      <c r="GF43" s="727">
        <f t="shared" si="99"/>
        <v>0</v>
      </c>
      <c r="GG43" s="727">
        <f t="shared" si="100"/>
        <v>0</v>
      </c>
      <c r="GH43" s="727">
        <f t="shared" si="101"/>
        <v>0</v>
      </c>
      <c r="GI43" s="728"/>
      <c r="GJ43" s="1302"/>
      <c r="GK43" s="1302"/>
      <c r="GL43" s="18">
        <f t="shared" si="139"/>
        <v>0</v>
      </c>
      <c r="GM43" s="18" t="s">
        <v>158</v>
      </c>
      <c r="GN43" s="18">
        <f t="shared" si="140"/>
        <v>200</v>
      </c>
      <c r="GO43" s="18" t="str">
        <f t="shared" si="102"/>
        <v>0/200</v>
      </c>
      <c r="GP43" s="18">
        <f t="shared" si="103"/>
        <v>0</v>
      </c>
      <c r="GQ43" s="18" t="s">
        <v>158</v>
      </c>
      <c r="GR43" s="18">
        <f t="shared" si="104"/>
        <v>200</v>
      </c>
      <c r="GS43" s="18" t="str">
        <f t="shared" si="105"/>
        <v>0/200</v>
      </c>
      <c r="GT43" s="18">
        <f t="shared" si="106"/>
        <v>0</v>
      </c>
      <c r="GU43" s="18" t="s">
        <v>158</v>
      </c>
      <c r="GV43" s="18">
        <f t="shared" si="107"/>
        <v>200</v>
      </c>
      <c r="GW43" s="18" t="str">
        <f t="shared" si="108"/>
        <v>0/200</v>
      </c>
      <c r="GX43" s="18">
        <f t="shared" si="109"/>
        <v>0</v>
      </c>
      <c r="GY43" s="18" t="s">
        <v>158</v>
      </c>
      <c r="GZ43" s="18">
        <f t="shared" si="110"/>
        <v>100</v>
      </c>
      <c r="HA43" s="18" t="str">
        <f t="shared" si="111"/>
        <v>0/100</v>
      </c>
      <c r="HJ43" s="18">
        <f t="shared" si="133"/>
        <v>0</v>
      </c>
      <c r="HK43" s="18">
        <f t="shared" si="134"/>
        <v>0</v>
      </c>
      <c r="HL43" s="190">
        <f t="shared" si="114"/>
        <v>0</v>
      </c>
      <c r="HM43" s="190">
        <f t="shared" si="115"/>
        <v>0</v>
      </c>
      <c r="HN43" s="190">
        <f t="shared" si="116"/>
        <v>0</v>
      </c>
      <c r="HO43" s="190">
        <f t="shared" si="117"/>
        <v>0</v>
      </c>
      <c r="HP43" s="190">
        <f t="shared" si="118"/>
        <v>0</v>
      </c>
      <c r="HQ43" s="18">
        <f t="shared" si="135"/>
        <v>0</v>
      </c>
    </row>
    <row r="44" spans="1:225" ht="21.75" customHeight="1">
      <c r="A44" s="17">
        <f t="shared" si="17"/>
        <v>0</v>
      </c>
      <c r="B44" s="42">
        <v>36</v>
      </c>
      <c r="C44" s="730">
        <v>36</v>
      </c>
      <c r="D44" s="544">
        <f t="shared" si="18"/>
        <v>0</v>
      </c>
      <c r="E44" s="2"/>
      <c r="F44" s="123"/>
      <c r="G44" s="2"/>
      <c r="H44" s="2"/>
      <c r="I44" s="2"/>
      <c r="J44" s="2"/>
      <c r="K44" s="976"/>
      <c r="L44" s="591">
        <v>0</v>
      </c>
      <c r="M44" s="592">
        <v>0</v>
      </c>
      <c r="N44" s="593">
        <v>0</v>
      </c>
      <c r="O44" s="452">
        <f t="shared" si="19"/>
        <v>0</v>
      </c>
      <c r="P44" s="594">
        <v>0</v>
      </c>
      <c r="Q44" s="595">
        <f t="shared" si="20"/>
        <v>0</v>
      </c>
      <c r="R44" s="596">
        <v>0</v>
      </c>
      <c r="S44" s="597">
        <v>0</v>
      </c>
      <c r="T44" s="598">
        <f t="shared" si="126"/>
        <v>0</v>
      </c>
      <c r="U44" s="599">
        <f t="shared" si="21"/>
        <v>0</v>
      </c>
      <c r="V44" s="600">
        <f t="shared" si="22"/>
        <v>0</v>
      </c>
      <c r="W44" s="459" t="str">
        <f t="shared" si="136"/>
        <v/>
      </c>
      <c r="X44" s="459" t="str">
        <f t="shared" si="23"/>
        <v/>
      </c>
      <c r="Y44" s="601" t="str">
        <f t="shared" si="137"/>
        <v/>
      </c>
      <c r="Z44" s="602">
        <v>0</v>
      </c>
      <c r="AA44" s="603">
        <v>0</v>
      </c>
      <c r="AB44" s="604">
        <v>0</v>
      </c>
      <c r="AC44" s="464">
        <f t="shared" si="24"/>
        <v>0</v>
      </c>
      <c r="AD44" s="605">
        <v>0</v>
      </c>
      <c r="AE44" s="606">
        <f t="shared" si="25"/>
        <v>0</v>
      </c>
      <c r="AF44" s="607">
        <v>0</v>
      </c>
      <c r="AG44" s="608">
        <v>0</v>
      </c>
      <c r="AH44" s="609">
        <f t="shared" si="127"/>
        <v>0</v>
      </c>
      <c r="AI44" s="610">
        <f t="shared" si="26"/>
        <v>0</v>
      </c>
      <c r="AJ44" s="611">
        <f t="shared" si="27"/>
        <v>0</v>
      </c>
      <c r="AK44" s="471" t="str">
        <f t="shared" si="120"/>
        <v/>
      </c>
      <c r="AL44" s="471" t="str">
        <f t="shared" si="28"/>
        <v/>
      </c>
      <c r="AM44" s="612" t="str">
        <f t="shared" si="121"/>
        <v/>
      </c>
      <c r="AN44" s="613"/>
      <c r="AO44" s="614">
        <v>0</v>
      </c>
      <c r="AP44" s="615">
        <v>0</v>
      </c>
      <c r="AQ44" s="615">
        <v>0</v>
      </c>
      <c r="AR44" s="477">
        <f t="shared" si="29"/>
        <v>0</v>
      </c>
      <c r="AS44" s="616">
        <v>0</v>
      </c>
      <c r="AT44" s="617">
        <v>0</v>
      </c>
      <c r="AU44" s="618">
        <f t="shared" si="30"/>
        <v>0</v>
      </c>
      <c r="AV44" s="619">
        <f t="shared" si="31"/>
        <v>0</v>
      </c>
      <c r="AW44" s="620">
        <v>0</v>
      </c>
      <c r="AX44" s="621">
        <v>0</v>
      </c>
      <c r="AY44" s="622">
        <f t="shared" si="32"/>
        <v>0</v>
      </c>
      <c r="AZ44" s="623">
        <f t="shared" si="33"/>
        <v>0</v>
      </c>
      <c r="BA44" s="624">
        <f t="shared" si="34"/>
        <v>0</v>
      </c>
      <c r="BB44" s="484" t="str">
        <f t="shared" si="122"/>
        <v/>
      </c>
      <c r="BC44" s="484" t="str">
        <f t="shared" si="35"/>
        <v/>
      </c>
      <c r="BD44" s="625" t="str">
        <f t="shared" si="7"/>
        <v/>
      </c>
      <c r="BE44" s="613"/>
      <c r="BF44" s="626">
        <v>0</v>
      </c>
      <c r="BG44" s="627">
        <v>0</v>
      </c>
      <c r="BH44" s="628">
        <v>0</v>
      </c>
      <c r="BI44" s="489">
        <f t="shared" si="36"/>
        <v>0</v>
      </c>
      <c r="BJ44" s="629">
        <v>0</v>
      </c>
      <c r="BK44" s="630">
        <v>0</v>
      </c>
      <c r="BL44" s="631">
        <f t="shared" si="37"/>
        <v>0</v>
      </c>
      <c r="BM44" s="632">
        <f t="shared" si="38"/>
        <v>0</v>
      </c>
      <c r="BN44" s="633">
        <v>0</v>
      </c>
      <c r="BO44" s="634">
        <v>0</v>
      </c>
      <c r="BP44" s="635">
        <f t="shared" si="39"/>
        <v>0</v>
      </c>
      <c r="BQ44" s="636">
        <f t="shared" si="40"/>
        <v>0</v>
      </c>
      <c r="BR44" s="496">
        <f t="shared" si="41"/>
        <v>0</v>
      </c>
      <c r="BS44" s="496" t="str">
        <f t="shared" si="123"/>
        <v/>
      </c>
      <c r="BT44" s="496" t="str">
        <f t="shared" si="42"/>
        <v/>
      </c>
      <c r="BU44" s="637" t="str">
        <f t="shared" si="8"/>
        <v/>
      </c>
      <c r="BV44" s="613"/>
      <c r="BW44" s="638">
        <v>0</v>
      </c>
      <c r="BX44" s="639">
        <v>0</v>
      </c>
      <c r="BY44" s="640">
        <v>0</v>
      </c>
      <c r="BZ44" s="501">
        <f t="shared" si="43"/>
        <v>0</v>
      </c>
      <c r="CA44" s="641">
        <v>0</v>
      </c>
      <c r="CB44" s="642">
        <v>0</v>
      </c>
      <c r="CC44" s="643">
        <f t="shared" si="44"/>
        <v>0</v>
      </c>
      <c r="CD44" s="644">
        <f t="shared" si="45"/>
        <v>0</v>
      </c>
      <c r="CE44" s="645">
        <v>0</v>
      </c>
      <c r="CF44" s="646">
        <v>0</v>
      </c>
      <c r="CG44" s="647">
        <f t="shared" si="46"/>
        <v>0</v>
      </c>
      <c r="CH44" s="648">
        <f t="shared" si="47"/>
        <v>0</v>
      </c>
      <c r="CI44" s="649">
        <f t="shared" si="48"/>
        <v>0</v>
      </c>
      <c r="CJ44" s="508" t="str">
        <f t="shared" si="49"/>
        <v/>
      </c>
      <c r="CK44" s="508" t="str">
        <f t="shared" si="50"/>
        <v/>
      </c>
      <c r="CL44" s="650" t="str">
        <f t="shared" si="9"/>
        <v/>
      </c>
      <c r="CM44" s="613"/>
      <c r="CN44" s="651">
        <v>0</v>
      </c>
      <c r="CO44" s="652">
        <v>0</v>
      </c>
      <c r="CP44" s="653">
        <v>0</v>
      </c>
      <c r="CQ44" s="513">
        <f t="shared" si="51"/>
        <v>0</v>
      </c>
      <c r="CR44" s="654">
        <v>0</v>
      </c>
      <c r="CS44" s="655">
        <v>0</v>
      </c>
      <c r="CT44" s="656">
        <f t="shared" si="52"/>
        <v>0</v>
      </c>
      <c r="CU44" s="657">
        <f t="shared" si="53"/>
        <v>0</v>
      </c>
      <c r="CV44" s="658">
        <v>0</v>
      </c>
      <c r="CW44" s="659">
        <v>0</v>
      </c>
      <c r="CX44" s="660">
        <f t="shared" si="54"/>
        <v>0</v>
      </c>
      <c r="CY44" s="661">
        <f t="shared" si="55"/>
        <v>0</v>
      </c>
      <c r="CZ44" s="520">
        <f t="shared" si="56"/>
        <v>0</v>
      </c>
      <c r="DA44" s="520" t="str">
        <f t="shared" si="57"/>
        <v/>
      </c>
      <c r="DB44" s="520" t="str">
        <f t="shared" si="58"/>
        <v/>
      </c>
      <c r="DC44" s="662" t="str">
        <f t="shared" si="59"/>
        <v/>
      </c>
      <c r="DD44" s="613"/>
      <c r="DE44" s="663">
        <v>0</v>
      </c>
      <c r="DF44" s="664">
        <v>0</v>
      </c>
      <c r="DG44" s="665">
        <v>0</v>
      </c>
      <c r="DH44" s="525">
        <f t="shared" si="60"/>
        <v>0</v>
      </c>
      <c r="DI44" s="666">
        <v>0</v>
      </c>
      <c r="DJ44" s="667">
        <v>0</v>
      </c>
      <c r="DK44" s="668">
        <f t="shared" si="61"/>
        <v>0</v>
      </c>
      <c r="DL44" s="669">
        <f t="shared" si="62"/>
        <v>0</v>
      </c>
      <c r="DM44" s="670">
        <v>0</v>
      </c>
      <c r="DN44" s="671">
        <v>0</v>
      </c>
      <c r="DO44" s="672">
        <f t="shared" si="63"/>
        <v>0</v>
      </c>
      <c r="DP44" s="673">
        <f t="shared" si="64"/>
        <v>0</v>
      </c>
      <c r="DQ44" s="532">
        <f t="shared" si="65"/>
        <v>0</v>
      </c>
      <c r="DR44" s="532" t="str">
        <f t="shared" si="66"/>
        <v/>
      </c>
      <c r="DS44" s="532" t="str">
        <f t="shared" si="67"/>
        <v/>
      </c>
      <c r="DT44" s="674" t="str">
        <f t="shared" si="68"/>
        <v/>
      </c>
      <c r="DU44" s="675">
        <v>0</v>
      </c>
      <c r="DV44" s="676">
        <v>0</v>
      </c>
      <c r="DW44" s="677">
        <v>0</v>
      </c>
      <c r="DX44" s="537">
        <f t="shared" si="69"/>
        <v>0</v>
      </c>
      <c r="DY44" s="678">
        <v>0</v>
      </c>
      <c r="DZ44" s="679">
        <v>0</v>
      </c>
      <c r="EA44" s="680">
        <f t="shared" si="70"/>
        <v>0</v>
      </c>
      <c r="EB44" s="681">
        <f t="shared" si="71"/>
        <v>0</v>
      </c>
      <c r="EC44" s="682">
        <v>0</v>
      </c>
      <c r="ED44" s="683">
        <v>0</v>
      </c>
      <c r="EE44" s="684">
        <f t="shared" si="72"/>
        <v>0</v>
      </c>
      <c r="EF44" s="685">
        <f t="shared" si="73"/>
        <v>0</v>
      </c>
      <c r="EG44" s="686">
        <f t="shared" si="74"/>
        <v>0</v>
      </c>
      <c r="EH44" s="687" t="str">
        <f t="shared" si="75"/>
        <v/>
      </c>
      <c r="EI44" s="688">
        <v>0</v>
      </c>
      <c r="EJ44" s="689">
        <v>0</v>
      </c>
      <c r="EK44" s="690">
        <v>0</v>
      </c>
      <c r="EL44" s="549">
        <f t="shared" si="76"/>
        <v>0</v>
      </c>
      <c r="EM44" s="691">
        <v>0</v>
      </c>
      <c r="EN44" s="692">
        <f t="shared" si="77"/>
        <v>0</v>
      </c>
      <c r="EO44" s="693">
        <v>0</v>
      </c>
      <c r="EP44" s="694">
        <v>0</v>
      </c>
      <c r="EQ44" s="695">
        <f t="shared" si="128"/>
        <v>0</v>
      </c>
      <c r="ER44" s="696">
        <f t="shared" si="78"/>
        <v>0</v>
      </c>
      <c r="ES44" s="697">
        <f t="shared" si="79"/>
        <v>0</v>
      </c>
      <c r="ET44" s="698" t="str">
        <f t="shared" si="80"/>
        <v/>
      </c>
      <c r="EU44" s="699">
        <v>0</v>
      </c>
      <c r="EV44" s="700">
        <v>0</v>
      </c>
      <c r="EW44" s="701">
        <f t="shared" si="138"/>
        <v>0</v>
      </c>
      <c r="EX44" s="561">
        <f t="shared" si="81"/>
        <v>0</v>
      </c>
      <c r="EY44" s="702">
        <v>0</v>
      </c>
      <c r="EZ44" s="703">
        <f t="shared" si="82"/>
        <v>0</v>
      </c>
      <c r="FA44" s="704">
        <v>0</v>
      </c>
      <c r="FB44" s="705">
        <v>0</v>
      </c>
      <c r="FC44" s="706">
        <f t="shared" si="129"/>
        <v>0</v>
      </c>
      <c r="FD44" s="707">
        <f t="shared" si="83"/>
        <v>0</v>
      </c>
      <c r="FE44" s="708">
        <f t="shared" si="84"/>
        <v>0</v>
      </c>
      <c r="FF44" s="709" t="str">
        <f t="shared" si="85"/>
        <v/>
      </c>
      <c r="FG44" s="731">
        <v>0</v>
      </c>
      <c r="FH44" s="732">
        <v>0</v>
      </c>
      <c r="FI44" s="732">
        <v>0</v>
      </c>
      <c r="FJ44" s="713">
        <f t="shared" si="125"/>
        <v>0</v>
      </c>
      <c r="FK44" s="714">
        <f t="shared" si="86"/>
        <v>0</v>
      </c>
      <c r="FL44" s="715" t="str">
        <f t="shared" si="87"/>
        <v/>
      </c>
      <c r="FM44" s="733"/>
      <c r="FN44" s="734"/>
      <c r="FO44" s="735" t="str">
        <f t="shared" si="124"/>
        <v/>
      </c>
      <c r="FP44" s="718">
        <f t="shared" si="88"/>
        <v>0</v>
      </c>
      <c r="FQ44" s="719">
        <f t="shared" si="89"/>
        <v>0</v>
      </c>
      <c r="FR44" s="720">
        <f t="shared" si="90"/>
        <v>0</v>
      </c>
      <c r="FS44" s="721" t="str">
        <f t="shared" si="91"/>
        <v/>
      </c>
      <c r="FT44" s="722" t="str">
        <f t="shared" si="92"/>
        <v/>
      </c>
      <c r="FU44" s="723" t="str">
        <f t="shared" si="93"/>
        <v/>
      </c>
      <c r="FV44" s="724" t="str">
        <f t="shared" si="94"/>
        <v/>
      </c>
      <c r="FW44" s="725">
        <f t="shared" si="95"/>
        <v>0</v>
      </c>
      <c r="FX44" s="726" t="str">
        <f t="shared" si="10"/>
        <v/>
      </c>
      <c r="FY44" s="727" t="str">
        <f t="shared" si="11"/>
        <v/>
      </c>
      <c r="FZ44" s="727" t="str">
        <f t="shared" si="12"/>
        <v/>
      </c>
      <c r="GA44" s="727" t="str">
        <f t="shared" si="13"/>
        <v/>
      </c>
      <c r="GB44" s="727" t="str">
        <f t="shared" si="14"/>
        <v/>
      </c>
      <c r="GC44" s="727" t="str">
        <f t="shared" si="96"/>
        <v/>
      </c>
      <c r="GD44" s="728" t="str">
        <f t="shared" si="97"/>
        <v/>
      </c>
      <c r="GE44" s="729">
        <f t="shared" si="98"/>
        <v>0</v>
      </c>
      <c r="GF44" s="727">
        <f t="shared" si="99"/>
        <v>0</v>
      </c>
      <c r="GG44" s="727">
        <f t="shared" si="100"/>
        <v>0</v>
      </c>
      <c r="GH44" s="727">
        <f t="shared" si="101"/>
        <v>0</v>
      </c>
      <c r="GI44" s="728"/>
      <c r="GJ44" s="1302"/>
      <c r="GK44" s="1302"/>
      <c r="GL44" s="18">
        <f t="shared" si="139"/>
        <v>0</v>
      </c>
      <c r="GM44" s="18" t="s">
        <v>158</v>
      </c>
      <c r="GN44" s="18">
        <f t="shared" si="140"/>
        <v>200</v>
      </c>
      <c r="GO44" s="18" t="str">
        <f t="shared" si="102"/>
        <v>0/200</v>
      </c>
      <c r="GP44" s="18">
        <f t="shared" si="103"/>
        <v>0</v>
      </c>
      <c r="GQ44" s="18" t="s">
        <v>158</v>
      </c>
      <c r="GR44" s="18">
        <f t="shared" si="104"/>
        <v>200</v>
      </c>
      <c r="GS44" s="18" t="str">
        <f t="shared" si="105"/>
        <v>0/200</v>
      </c>
      <c r="GT44" s="18">
        <f t="shared" si="106"/>
        <v>0</v>
      </c>
      <c r="GU44" s="18" t="s">
        <v>158</v>
      </c>
      <c r="GV44" s="18">
        <f t="shared" si="107"/>
        <v>200</v>
      </c>
      <c r="GW44" s="18" t="str">
        <f t="shared" si="108"/>
        <v>0/200</v>
      </c>
      <c r="GX44" s="18">
        <f t="shared" si="109"/>
        <v>0</v>
      </c>
      <c r="GY44" s="18" t="s">
        <v>158</v>
      </c>
      <c r="GZ44" s="18">
        <f t="shared" si="110"/>
        <v>100</v>
      </c>
      <c r="HA44" s="18" t="str">
        <f t="shared" si="111"/>
        <v>0/100</v>
      </c>
      <c r="HJ44" s="18">
        <f t="shared" si="133"/>
        <v>0</v>
      </c>
      <c r="HK44" s="18">
        <f t="shared" si="134"/>
        <v>0</v>
      </c>
      <c r="HL44" s="190">
        <f t="shared" si="114"/>
        <v>0</v>
      </c>
      <c r="HM44" s="190">
        <f t="shared" si="115"/>
        <v>0</v>
      </c>
      <c r="HN44" s="190">
        <f t="shared" si="116"/>
        <v>0</v>
      </c>
      <c r="HO44" s="190">
        <f t="shared" si="117"/>
        <v>0</v>
      </c>
      <c r="HP44" s="190">
        <f t="shared" si="118"/>
        <v>0</v>
      </c>
      <c r="HQ44" s="18">
        <f t="shared" si="135"/>
        <v>0</v>
      </c>
    </row>
    <row r="45" spans="1:225" ht="21.75" customHeight="1">
      <c r="A45" s="17">
        <f t="shared" si="17"/>
        <v>0</v>
      </c>
      <c r="B45" s="42">
        <v>37</v>
      </c>
      <c r="C45" s="590">
        <v>37</v>
      </c>
      <c r="D45" s="544">
        <f t="shared" si="18"/>
        <v>0</v>
      </c>
      <c r="E45" s="2"/>
      <c r="F45" s="123"/>
      <c r="G45" s="1"/>
      <c r="H45" s="2"/>
      <c r="I45" s="2"/>
      <c r="J45" s="2"/>
      <c r="K45" s="976"/>
      <c r="L45" s="591">
        <v>0</v>
      </c>
      <c r="M45" s="592">
        <v>0</v>
      </c>
      <c r="N45" s="593">
        <v>0</v>
      </c>
      <c r="O45" s="452">
        <f t="shared" si="19"/>
        <v>0</v>
      </c>
      <c r="P45" s="594">
        <v>0</v>
      </c>
      <c r="Q45" s="595">
        <f t="shared" si="20"/>
        <v>0</v>
      </c>
      <c r="R45" s="596">
        <v>0</v>
      </c>
      <c r="S45" s="597">
        <v>0</v>
      </c>
      <c r="T45" s="598">
        <f t="shared" si="126"/>
        <v>0</v>
      </c>
      <c r="U45" s="599">
        <f t="shared" si="21"/>
        <v>0</v>
      </c>
      <c r="V45" s="600">
        <f t="shared" si="22"/>
        <v>0</v>
      </c>
      <c r="W45" s="459" t="str">
        <f t="shared" si="136"/>
        <v/>
      </c>
      <c r="X45" s="459" t="str">
        <f t="shared" si="23"/>
        <v/>
      </c>
      <c r="Y45" s="601" t="str">
        <f t="shared" si="137"/>
        <v/>
      </c>
      <c r="Z45" s="602">
        <v>0</v>
      </c>
      <c r="AA45" s="603">
        <v>0</v>
      </c>
      <c r="AB45" s="604">
        <v>0</v>
      </c>
      <c r="AC45" s="464">
        <f t="shared" si="24"/>
        <v>0</v>
      </c>
      <c r="AD45" s="605">
        <v>0</v>
      </c>
      <c r="AE45" s="606">
        <f t="shared" si="25"/>
        <v>0</v>
      </c>
      <c r="AF45" s="607">
        <v>0</v>
      </c>
      <c r="AG45" s="608">
        <v>0</v>
      </c>
      <c r="AH45" s="609">
        <f t="shared" si="127"/>
        <v>0</v>
      </c>
      <c r="AI45" s="610">
        <f t="shared" si="26"/>
        <v>0</v>
      </c>
      <c r="AJ45" s="611">
        <f t="shared" si="27"/>
        <v>0</v>
      </c>
      <c r="AK45" s="471" t="str">
        <f t="shared" si="120"/>
        <v/>
      </c>
      <c r="AL45" s="471" t="str">
        <f t="shared" si="28"/>
        <v/>
      </c>
      <c r="AM45" s="612" t="str">
        <f t="shared" si="121"/>
        <v/>
      </c>
      <c r="AN45" s="613"/>
      <c r="AO45" s="614">
        <v>0</v>
      </c>
      <c r="AP45" s="615">
        <v>0</v>
      </c>
      <c r="AQ45" s="615">
        <v>0</v>
      </c>
      <c r="AR45" s="477">
        <f t="shared" si="29"/>
        <v>0</v>
      </c>
      <c r="AS45" s="616">
        <v>0</v>
      </c>
      <c r="AT45" s="617">
        <v>0</v>
      </c>
      <c r="AU45" s="618">
        <f t="shared" si="30"/>
        <v>0</v>
      </c>
      <c r="AV45" s="619">
        <f t="shared" si="31"/>
        <v>0</v>
      </c>
      <c r="AW45" s="620">
        <v>0</v>
      </c>
      <c r="AX45" s="621">
        <v>0</v>
      </c>
      <c r="AY45" s="622">
        <f t="shared" si="32"/>
        <v>0</v>
      </c>
      <c r="AZ45" s="623">
        <f t="shared" si="33"/>
        <v>0</v>
      </c>
      <c r="BA45" s="624">
        <f t="shared" si="34"/>
        <v>0</v>
      </c>
      <c r="BB45" s="484" t="str">
        <f t="shared" si="122"/>
        <v/>
      </c>
      <c r="BC45" s="484" t="str">
        <f t="shared" si="35"/>
        <v/>
      </c>
      <c r="BD45" s="625" t="str">
        <f t="shared" si="7"/>
        <v/>
      </c>
      <c r="BE45" s="613"/>
      <c r="BF45" s="626">
        <v>0</v>
      </c>
      <c r="BG45" s="627">
        <v>0</v>
      </c>
      <c r="BH45" s="628">
        <v>0</v>
      </c>
      <c r="BI45" s="489">
        <f t="shared" si="36"/>
        <v>0</v>
      </c>
      <c r="BJ45" s="629">
        <v>0</v>
      </c>
      <c r="BK45" s="630">
        <v>0</v>
      </c>
      <c r="BL45" s="631">
        <f t="shared" si="37"/>
        <v>0</v>
      </c>
      <c r="BM45" s="632">
        <f t="shared" si="38"/>
        <v>0</v>
      </c>
      <c r="BN45" s="633">
        <v>0</v>
      </c>
      <c r="BO45" s="634">
        <v>0</v>
      </c>
      <c r="BP45" s="635">
        <f t="shared" si="39"/>
        <v>0</v>
      </c>
      <c r="BQ45" s="636">
        <f t="shared" si="40"/>
        <v>0</v>
      </c>
      <c r="BR45" s="496">
        <f t="shared" si="41"/>
        <v>0</v>
      </c>
      <c r="BS45" s="496" t="str">
        <f t="shared" si="123"/>
        <v/>
      </c>
      <c r="BT45" s="496" t="str">
        <f t="shared" si="42"/>
        <v/>
      </c>
      <c r="BU45" s="637" t="str">
        <f t="shared" si="8"/>
        <v/>
      </c>
      <c r="BV45" s="613"/>
      <c r="BW45" s="638">
        <v>0</v>
      </c>
      <c r="BX45" s="639">
        <v>0</v>
      </c>
      <c r="BY45" s="640">
        <v>0</v>
      </c>
      <c r="BZ45" s="501">
        <f t="shared" si="43"/>
        <v>0</v>
      </c>
      <c r="CA45" s="641">
        <v>0</v>
      </c>
      <c r="CB45" s="642">
        <v>0</v>
      </c>
      <c r="CC45" s="643">
        <f t="shared" si="44"/>
        <v>0</v>
      </c>
      <c r="CD45" s="644">
        <f t="shared" si="45"/>
        <v>0</v>
      </c>
      <c r="CE45" s="645">
        <v>0</v>
      </c>
      <c r="CF45" s="646">
        <v>0</v>
      </c>
      <c r="CG45" s="647">
        <f t="shared" si="46"/>
        <v>0</v>
      </c>
      <c r="CH45" s="648">
        <f t="shared" si="47"/>
        <v>0</v>
      </c>
      <c r="CI45" s="649">
        <f t="shared" si="48"/>
        <v>0</v>
      </c>
      <c r="CJ45" s="508" t="str">
        <f t="shared" si="49"/>
        <v/>
      </c>
      <c r="CK45" s="508" t="str">
        <f t="shared" si="50"/>
        <v/>
      </c>
      <c r="CL45" s="650" t="str">
        <f t="shared" si="9"/>
        <v/>
      </c>
      <c r="CM45" s="613"/>
      <c r="CN45" s="651">
        <v>0</v>
      </c>
      <c r="CO45" s="652">
        <v>0</v>
      </c>
      <c r="CP45" s="653">
        <v>0</v>
      </c>
      <c r="CQ45" s="513">
        <f t="shared" si="51"/>
        <v>0</v>
      </c>
      <c r="CR45" s="654">
        <v>0</v>
      </c>
      <c r="CS45" s="655">
        <v>0</v>
      </c>
      <c r="CT45" s="656">
        <f t="shared" si="52"/>
        <v>0</v>
      </c>
      <c r="CU45" s="657">
        <f t="shared" si="53"/>
        <v>0</v>
      </c>
      <c r="CV45" s="658">
        <v>0</v>
      </c>
      <c r="CW45" s="659">
        <v>0</v>
      </c>
      <c r="CX45" s="660">
        <f t="shared" si="54"/>
        <v>0</v>
      </c>
      <c r="CY45" s="661">
        <f t="shared" si="55"/>
        <v>0</v>
      </c>
      <c r="CZ45" s="520">
        <f t="shared" si="56"/>
        <v>0</v>
      </c>
      <c r="DA45" s="520" t="str">
        <f t="shared" si="57"/>
        <v/>
      </c>
      <c r="DB45" s="520" t="str">
        <f t="shared" si="58"/>
        <v/>
      </c>
      <c r="DC45" s="662" t="str">
        <f t="shared" si="59"/>
        <v/>
      </c>
      <c r="DD45" s="613"/>
      <c r="DE45" s="663">
        <v>0</v>
      </c>
      <c r="DF45" s="664">
        <v>0</v>
      </c>
      <c r="DG45" s="665">
        <v>0</v>
      </c>
      <c r="DH45" s="525">
        <f t="shared" si="60"/>
        <v>0</v>
      </c>
      <c r="DI45" s="666">
        <v>0</v>
      </c>
      <c r="DJ45" s="667">
        <v>0</v>
      </c>
      <c r="DK45" s="668">
        <f t="shared" si="61"/>
        <v>0</v>
      </c>
      <c r="DL45" s="669">
        <f t="shared" si="62"/>
        <v>0</v>
      </c>
      <c r="DM45" s="670">
        <v>0</v>
      </c>
      <c r="DN45" s="671">
        <v>0</v>
      </c>
      <c r="DO45" s="672">
        <f t="shared" si="63"/>
        <v>0</v>
      </c>
      <c r="DP45" s="673">
        <f t="shared" si="64"/>
        <v>0</v>
      </c>
      <c r="DQ45" s="532">
        <f t="shared" si="65"/>
        <v>0</v>
      </c>
      <c r="DR45" s="532" t="str">
        <f t="shared" si="66"/>
        <v/>
      </c>
      <c r="DS45" s="532" t="str">
        <f t="shared" si="67"/>
        <v/>
      </c>
      <c r="DT45" s="674" t="str">
        <f t="shared" si="68"/>
        <v/>
      </c>
      <c r="DU45" s="675">
        <v>0</v>
      </c>
      <c r="DV45" s="676">
        <v>0</v>
      </c>
      <c r="DW45" s="677">
        <v>0</v>
      </c>
      <c r="DX45" s="537">
        <f t="shared" si="69"/>
        <v>0</v>
      </c>
      <c r="DY45" s="678">
        <v>0</v>
      </c>
      <c r="DZ45" s="679">
        <v>0</v>
      </c>
      <c r="EA45" s="680">
        <f t="shared" si="70"/>
        <v>0</v>
      </c>
      <c r="EB45" s="681">
        <f t="shared" si="71"/>
        <v>0</v>
      </c>
      <c r="EC45" s="682">
        <v>0</v>
      </c>
      <c r="ED45" s="683">
        <v>0</v>
      </c>
      <c r="EE45" s="684">
        <f t="shared" si="72"/>
        <v>0</v>
      </c>
      <c r="EF45" s="685">
        <f t="shared" si="73"/>
        <v>0</v>
      </c>
      <c r="EG45" s="686">
        <f t="shared" si="74"/>
        <v>0</v>
      </c>
      <c r="EH45" s="687" t="str">
        <f t="shared" si="75"/>
        <v/>
      </c>
      <c r="EI45" s="688">
        <v>0</v>
      </c>
      <c r="EJ45" s="689">
        <v>0</v>
      </c>
      <c r="EK45" s="690">
        <v>0</v>
      </c>
      <c r="EL45" s="549">
        <f t="shared" si="76"/>
        <v>0</v>
      </c>
      <c r="EM45" s="691">
        <v>0</v>
      </c>
      <c r="EN45" s="692">
        <f t="shared" si="77"/>
        <v>0</v>
      </c>
      <c r="EO45" s="693">
        <v>0</v>
      </c>
      <c r="EP45" s="694">
        <v>0</v>
      </c>
      <c r="EQ45" s="695">
        <f t="shared" si="128"/>
        <v>0</v>
      </c>
      <c r="ER45" s="696">
        <f t="shared" si="78"/>
        <v>0</v>
      </c>
      <c r="ES45" s="697">
        <f t="shared" si="79"/>
        <v>0</v>
      </c>
      <c r="ET45" s="698" t="str">
        <f t="shared" si="80"/>
        <v/>
      </c>
      <c r="EU45" s="699">
        <v>0</v>
      </c>
      <c r="EV45" s="700">
        <v>0</v>
      </c>
      <c r="EW45" s="701">
        <f t="shared" si="138"/>
        <v>0</v>
      </c>
      <c r="EX45" s="561">
        <f t="shared" si="81"/>
        <v>0</v>
      </c>
      <c r="EY45" s="702">
        <v>0</v>
      </c>
      <c r="EZ45" s="703">
        <f t="shared" si="82"/>
        <v>0</v>
      </c>
      <c r="FA45" s="704">
        <v>0</v>
      </c>
      <c r="FB45" s="705">
        <v>0</v>
      </c>
      <c r="FC45" s="706">
        <f t="shared" si="129"/>
        <v>0</v>
      </c>
      <c r="FD45" s="707">
        <f t="shared" si="83"/>
        <v>0</v>
      </c>
      <c r="FE45" s="708">
        <f t="shared" si="84"/>
        <v>0</v>
      </c>
      <c r="FF45" s="709" t="str">
        <f t="shared" si="85"/>
        <v/>
      </c>
      <c r="FG45" s="731">
        <v>0</v>
      </c>
      <c r="FH45" s="732">
        <v>0</v>
      </c>
      <c r="FI45" s="732">
        <v>0</v>
      </c>
      <c r="FJ45" s="713">
        <f t="shared" si="125"/>
        <v>0</v>
      </c>
      <c r="FK45" s="714">
        <f t="shared" si="86"/>
        <v>0</v>
      </c>
      <c r="FL45" s="715" t="str">
        <f t="shared" si="87"/>
        <v/>
      </c>
      <c r="FM45" s="733"/>
      <c r="FN45" s="734"/>
      <c r="FO45" s="735" t="str">
        <f t="shared" si="124"/>
        <v/>
      </c>
      <c r="FP45" s="718">
        <f t="shared" si="88"/>
        <v>0</v>
      </c>
      <c r="FQ45" s="719">
        <f t="shared" si="89"/>
        <v>0</v>
      </c>
      <c r="FR45" s="720">
        <f t="shared" si="90"/>
        <v>0</v>
      </c>
      <c r="FS45" s="721" t="str">
        <f t="shared" si="91"/>
        <v/>
      </c>
      <c r="FT45" s="722" t="str">
        <f t="shared" si="92"/>
        <v/>
      </c>
      <c r="FU45" s="723" t="str">
        <f t="shared" si="93"/>
        <v/>
      </c>
      <c r="FV45" s="724" t="str">
        <f t="shared" si="94"/>
        <v/>
      </c>
      <c r="FW45" s="725">
        <f t="shared" si="95"/>
        <v>0</v>
      </c>
      <c r="FX45" s="726" t="str">
        <f t="shared" si="10"/>
        <v/>
      </c>
      <c r="FY45" s="727" t="str">
        <f t="shared" si="11"/>
        <v/>
      </c>
      <c r="FZ45" s="727" t="str">
        <f t="shared" si="12"/>
        <v/>
      </c>
      <c r="GA45" s="727" t="str">
        <f t="shared" si="13"/>
        <v/>
      </c>
      <c r="GB45" s="727" t="str">
        <f t="shared" si="14"/>
        <v/>
      </c>
      <c r="GC45" s="727" t="str">
        <f t="shared" si="96"/>
        <v/>
      </c>
      <c r="GD45" s="728" t="str">
        <f t="shared" si="97"/>
        <v/>
      </c>
      <c r="GE45" s="729">
        <f t="shared" si="98"/>
        <v>0</v>
      </c>
      <c r="GF45" s="727">
        <f t="shared" si="99"/>
        <v>0</v>
      </c>
      <c r="GG45" s="727">
        <f t="shared" si="100"/>
        <v>0</v>
      </c>
      <c r="GH45" s="727">
        <f t="shared" si="101"/>
        <v>0</v>
      </c>
      <c r="GI45" s="728"/>
      <c r="GJ45" s="1302"/>
      <c r="GK45" s="1302"/>
      <c r="GL45" s="18">
        <f t="shared" si="139"/>
        <v>0</v>
      </c>
      <c r="GM45" s="18" t="s">
        <v>158</v>
      </c>
      <c r="GN45" s="18">
        <f t="shared" si="140"/>
        <v>200</v>
      </c>
      <c r="GO45" s="18" t="str">
        <f t="shared" si="102"/>
        <v>0/200</v>
      </c>
      <c r="GP45" s="18">
        <f t="shared" si="103"/>
        <v>0</v>
      </c>
      <c r="GQ45" s="18" t="s">
        <v>158</v>
      </c>
      <c r="GR45" s="18">
        <f t="shared" si="104"/>
        <v>200</v>
      </c>
      <c r="GS45" s="18" t="str">
        <f t="shared" si="105"/>
        <v>0/200</v>
      </c>
      <c r="GT45" s="18">
        <f t="shared" si="106"/>
        <v>0</v>
      </c>
      <c r="GU45" s="18" t="s">
        <v>158</v>
      </c>
      <c r="GV45" s="18">
        <f t="shared" si="107"/>
        <v>200</v>
      </c>
      <c r="GW45" s="18" t="str">
        <f t="shared" si="108"/>
        <v>0/200</v>
      </c>
      <c r="GX45" s="18">
        <f t="shared" si="109"/>
        <v>0</v>
      </c>
      <c r="GY45" s="18" t="s">
        <v>158</v>
      </c>
      <c r="GZ45" s="18">
        <f t="shared" si="110"/>
        <v>100</v>
      </c>
      <c r="HA45" s="18" t="str">
        <f t="shared" si="111"/>
        <v>0/100</v>
      </c>
      <c r="HJ45" s="18">
        <f t="shared" si="133"/>
        <v>0</v>
      </c>
      <c r="HK45" s="18">
        <f t="shared" si="134"/>
        <v>0</v>
      </c>
      <c r="HL45" s="190">
        <f t="shared" si="114"/>
        <v>0</v>
      </c>
      <c r="HM45" s="190">
        <f t="shared" si="115"/>
        <v>0</v>
      </c>
      <c r="HN45" s="190">
        <f t="shared" si="116"/>
        <v>0</v>
      </c>
      <c r="HO45" s="190">
        <f t="shared" si="117"/>
        <v>0</v>
      </c>
      <c r="HP45" s="190">
        <f t="shared" si="118"/>
        <v>0</v>
      </c>
      <c r="HQ45" s="18">
        <f t="shared" si="135"/>
        <v>0</v>
      </c>
    </row>
    <row r="46" spans="1:225" ht="21.75" customHeight="1">
      <c r="A46" s="17">
        <f t="shared" si="17"/>
        <v>0</v>
      </c>
      <c r="B46" s="42">
        <v>38</v>
      </c>
      <c r="C46" s="730">
        <v>38</v>
      </c>
      <c r="D46" s="544">
        <f t="shared" si="18"/>
        <v>0</v>
      </c>
      <c r="E46" s="2"/>
      <c r="F46" s="123"/>
      <c r="G46" s="2"/>
      <c r="H46" s="2"/>
      <c r="I46" s="2"/>
      <c r="J46" s="2"/>
      <c r="K46" s="976"/>
      <c r="L46" s="591">
        <v>0</v>
      </c>
      <c r="M46" s="592">
        <v>0</v>
      </c>
      <c r="N46" s="593">
        <v>0</v>
      </c>
      <c r="O46" s="452">
        <f t="shared" si="19"/>
        <v>0</v>
      </c>
      <c r="P46" s="594">
        <v>0</v>
      </c>
      <c r="Q46" s="595">
        <f t="shared" si="20"/>
        <v>0</v>
      </c>
      <c r="R46" s="596">
        <v>0</v>
      </c>
      <c r="S46" s="597">
        <v>0</v>
      </c>
      <c r="T46" s="598">
        <f t="shared" si="126"/>
        <v>0</v>
      </c>
      <c r="U46" s="599">
        <f t="shared" si="21"/>
        <v>0</v>
      </c>
      <c r="V46" s="600">
        <f t="shared" si="22"/>
        <v>0</v>
      </c>
      <c r="W46" s="459" t="str">
        <f t="shared" si="136"/>
        <v/>
      </c>
      <c r="X46" s="459" t="str">
        <f t="shared" si="23"/>
        <v/>
      </c>
      <c r="Y46" s="601" t="str">
        <f t="shared" si="137"/>
        <v/>
      </c>
      <c r="Z46" s="602">
        <v>0</v>
      </c>
      <c r="AA46" s="603">
        <v>0</v>
      </c>
      <c r="AB46" s="604">
        <v>0</v>
      </c>
      <c r="AC46" s="464">
        <f t="shared" si="24"/>
        <v>0</v>
      </c>
      <c r="AD46" s="605">
        <v>0</v>
      </c>
      <c r="AE46" s="606">
        <f t="shared" si="25"/>
        <v>0</v>
      </c>
      <c r="AF46" s="607">
        <v>0</v>
      </c>
      <c r="AG46" s="608">
        <v>0</v>
      </c>
      <c r="AH46" s="609">
        <f t="shared" si="127"/>
        <v>0</v>
      </c>
      <c r="AI46" s="610">
        <f t="shared" si="26"/>
        <v>0</v>
      </c>
      <c r="AJ46" s="611">
        <f t="shared" si="27"/>
        <v>0</v>
      </c>
      <c r="AK46" s="471" t="str">
        <f t="shared" si="120"/>
        <v/>
      </c>
      <c r="AL46" s="471" t="str">
        <f t="shared" si="28"/>
        <v/>
      </c>
      <c r="AM46" s="612" t="str">
        <f t="shared" si="121"/>
        <v/>
      </c>
      <c r="AN46" s="613"/>
      <c r="AO46" s="614">
        <v>0</v>
      </c>
      <c r="AP46" s="615">
        <v>0</v>
      </c>
      <c r="AQ46" s="615">
        <v>0</v>
      </c>
      <c r="AR46" s="477">
        <f t="shared" si="29"/>
        <v>0</v>
      </c>
      <c r="AS46" s="616">
        <v>0</v>
      </c>
      <c r="AT46" s="617">
        <v>0</v>
      </c>
      <c r="AU46" s="618">
        <f t="shared" si="30"/>
        <v>0</v>
      </c>
      <c r="AV46" s="619">
        <f t="shared" si="31"/>
        <v>0</v>
      </c>
      <c r="AW46" s="620">
        <v>0</v>
      </c>
      <c r="AX46" s="621">
        <v>0</v>
      </c>
      <c r="AY46" s="622">
        <f t="shared" si="32"/>
        <v>0</v>
      </c>
      <c r="AZ46" s="623">
        <f t="shared" si="33"/>
        <v>0</v>
      </c>
      <c r="BA46" s="624">
        <f t="shared" si="34"/>
        <v>0</v>
      </c>
      <c r="BB46" s="484" t="str">
        <f t="shared" si="122"/>
        <v/>
      </c>
      <c r="BC46" s="484" t="str">
        <f t="shared" si="35"/>
        <v/>
      </c>
      <c r="BD46" s="625" t="str">
        <f t="shared" si="7"/>
        <v/>
      </c>
      <c r="BE46" s="613"/>
      <c r="BF46" s="626">
        <v>0</v>
      </c>
      <c r="BG46" s="627">
        <v>0</v>
      </c>
      <c r="BH46" s="628">
        <v>0</v>
      </c>
      <c r="BI46" s="489">
        <f t="shared" si="36"/>
        <v>0</v>
      </c>
      <c r="BJ46" s="629">
        <v>0</v>
      </c>
      <c r="BK46" s="630">
        <v>0</v>
      </c>
      <c r="BL46" s="631">
        <f t="shared" si="37"/>
        <v>0</v>
      </c>
      <c r="BM46" s="632">
        <f t="shared" si="38"/>
        <v>0</v>
      </c>
      <c r="BN46" s="633">
        <v>0</v>
      </c>
      <c r="BO46" s="634">
        <v>0</v>
      </c>
      <c r="BP46" s="635">
        <f t="shared" si="39"/>
        <v>0</v>
      </c>
      <c r="BQ46" s="636">
        <f t="shared" si="40"/>
        <v>0</v>
      </c>
      <c r="BR46" s="496">
        <f t="shared" si="41"/>
        <v>0</v>
      </c>
      <c r="BS46" s="496" t="str">
        <f t="shared" si="123"/>
        <v/>
      </c>
      <c r="BT46" s="496" t="str">
        <f t="shared" si="42"/>
        <v/>
      </c>
      <c r="BU46" s="637" t="str">
        <f t="shared" si="8"/>
        <v/>
      </c>
      <c r="BV46" s="613"/>
      <c r="BW46" s="638">
        <v>0</v>
      </c>
      <c r="BX46" s="639">
        <v>0</v>
      </c>
      <c r="BY46" s="640">
        <v>0</v>
      </c>
      <c r="BZ46" s="501">
        <f t="shared" si="43"/>
        <v>0</v>
      </c>
      <c r="CA46" s="641">
        <v>0</v>
      </c>
      <c r="CB46" s="642">
        <v>0</v>
      </c>
      <c r="CC46" s="643">
        <f t="shared" si="44"/>
        <v>0</v>
      </c>
      <c r="CD46" s="644">
        <f t="shared" si="45"/>
        <v>0</v>
      </c>
      <c r="CE46" s="645">
        <v>0</v>
      </c>
      <c r="CF46" s="646">
        <v>0</v>
      </c>
      <c r="CG46" s="647">
        <f t="shared" si="46"/>
        <v>0</v>
      </c>
      <c r="CH46" s="648">
        <f t="shared" si="47"/>
        <v>0</v>
      </c>
      <c r="CI46" s="649">
        <f t="shared" si="48"/>
        <v>0</v>
      </c>
      <c r="CJ46" s="508" t="str">
        <f t="shared" si="49"/>
        <v/>
      </c>
      <c r="CK46" s="508" t="str">
        <f t="shared" si="50"/>
        <v/>
      </c>
      <c r="CL46" s="650" t="str">
        <f t="shared" si="9"/>
        <v/>
      </c>
      <c r="CM46" s="613"/>
      <c r="CN46" s="651">
        <v>0</v>
      </c>
      <c r="CO46" s="652">
        <v>0</v>
      </c>
      <c r="CP46" s="653">
        <v>0</v>
      </c>
      <c r="CQ46" s="513">
        <f t="shared" si="51"/>
        <v>0</v>
      </c>
      <c r="CR46" s="654">
        <v>0</v>
      </c>
      <c r="CS46" s="655">
        <v>0</v>
      </c>
      <c r="CT46" s="656">
        <f t="shared" si="52"/>
        <v>0</v>
      </c>
      <c r="CU46" s="657">
        <f t="shared" si="53"/>
        <v>0</v>
      </c>
      <c r="CV46" s="658">
        <v>0</v>
      </c>
      <c r="CW46" s="659">
        <v>0</v>
      </c>
      <c r="CX46" s="660">
        <f t="shared" si="54"/>
        <v>0</v>
      </c>
      <c r="CY46" s="661">
        <f t="shared" si="55"/>
        <v>0</v>
      </c>
      <c r="CZ46" s="520">
        <f t="shared" si="56"/>
        <v>0</v>
      </c>
      <c r="DA46" s="520" t="str">
        <f t="shared" si="57"/>
        <v/>
      </c>
      <c r="DB46" s="520" t="str">
        <f t="shared" si="58"/>
        <v/>
      </c>
      <c r="DC46" s="662" t="str">
        <f t="shared" si="59"/>
        <v/>
      </c>
      <c r="DD46" s="613"/>
      <c r="DE46" s="663">
        <v>0</v>
      </c>
      <c r="DF46" s="664">
        <v>0</v>
      </c>
      <c r="DG46" s="665">
        <v>0</v>
      </c>
      <c r="DH46" s="525">
        <f t="shared" si="60"/>
        <v>0</v>
      </c>
      <c r="DI46" s="666">
        <v>0</v>
      </c>
      <c r="DJ46" s="667">
        <v>0</v>
      </c>
      <c r="DK46" s="668">
        <f t="shared" si="61"/>
        <v>0</v>
      </c>
      <c r="DL46" s="669">
        <f t="shared" si="62"/>
        <v>0</v>
      </c>
      <c r="DM46" s="670">
        <v>0</v>
      </c>
      <c r="DN46" s="671">
        <v>0</v>
      </c>
      <c r="DO46" s="672">
        <f t="shared" si="63"/>
        <v>0</v>
      </c>
      <c r="DP46" s="673">
        <f t="shared" si="64"/>
        <v>0</v>
      </c>
      <c r="DQ46" s="532">
        <f t="shared" si="65"/>
        <v>0</v>
      </c>
      <c r="DR46" s="532" t="str">
        <f t="shared" si="66"/>
        <v/>
      </c>
      <c r="DS46" s="532" t="str">
        <f t="shared" si="67"/>
        <v/>
      </c>
      <c r="DT46" s="674" t="str">
        <f t="shared" si="68"/>
        <v/>
      </c>
      <c r="DU46" s="675">
        <v>0</v>
      </c>
      <c r="DV46" s="676">
        <v>0</v>
      </c>
      <c r="DW46" s="677">
        <v>0</v>
      </c>
      <c r="DX46" s="537">
        <f t="shared" si="69"/>
        <v>0</v>
      </c>
      <c r="DY46" s="678">
        <v>0</v>
      </c>
      <c r="DZ46" s="679">
        <v>0</v>
      </c>
      <c r="EA46" s="680">
        <f t="shared" si="70"/>
        <v>0</v>
      </c>
      <c r="EB46" s="681">
        <f t="shared" si="71"/>
        <v>0</v>
      </c>
      <c r="EC46" s="682">
        <v>0</v>
      </c>
      <c r="ED46" s="683">
        <v>0</v>
      </c>
      <c r="EE46" s="684">
        <f t="shared" si="72"/>
        <v>0</v>
      </c>
      <c r="EF46" s="685">
        <f t="shared" si="73"/>
        <v>0</v>
      </c>
      <c r="EG46" s="686">
        <f t="shared" si="74"/>
        <v>0</v>
      </c>
      <c r="EH46" s="687" t="str">
        <f t="shared" si="75"/>
        <v/>
      </c>
      <c r="EI46" s="688">
        <v>0</v>
      </c>
      <c r="EJ46" s="689">
        <v>0</v>
      </c>
      <c r="EK46" s="690">
        <v>0</v>
      </c>
      <c r="EL46" s="549">
        <f t="shared" si="76"/>
        <v>0</v>
      </c>
      <c r="EM46" s="691">
        <v>0</v>
      </c>
      <c r="EN46" s="692">
        <f t="shared" si="77"/>
        <v>0</v>
      </c>
      <c r="EO46" s="693">
        <v>0</v>
      </c>
      <c r="EP46" s="694">
        <v>0</v>
      </c>
      <c r="EQ46" s="695">
        <f t="shared" si="128"/>
        <v>0</v>
      </c>
      <c r="ER46" s="696">
        <f t="shared" si="78"/>
        <v>0</v>
      </c>
      <c r="ES46" s="697">
        <f t="shared" si="79"/>
        <v>0</v>
      </c>
      <c r="ET46" s="698" t="str">
        <f t="shared" si="80"/>
        <v/>
      </c>
      <c r="EU46" s="699">
        <v>0</v>
      </c>
      <c r="EV46" s="700">
        <v>0</v>
      </c>
      <c r="EW46" s="701">
        <f t="shared" si="138"/>
        <v>0</v>
      </c>
      <c r="EX46" s="561">
        <f t="shared" si="81"/>
        <v>0</v>
      </c>
      <c r="EY46" s="702">
        <v>0</v>
      </c>
      <c r="EZ46" s="703">
        <f t="shared" si="82"/>
        <v>0</v>
      </c>
      <c r="FA46" s="704">
        <v>0</v>
      </c>
      <c r="FB46" s="705">
        <v>0</v>
      </c>
      <c r="FC46" s="706">
        <f t="shared" si="129"/>
        <v>0</v>
      </c>
      <c r="FD46" s="707">
        <f t="shared" si="83"/>
        <v>0</v>
      </c>
      <c r="FE46" s="708">
        <f t="shared" si="84"/>
        <v>0</v>
      </c>
      <c r="FF46" s="709" t="str">
        <f t="shared" si="85"/>
        <v/>
      </c>
      <c r="FG46" s="731">
        <v>0</v>
      </c>
      <c r="FH46" s="732">
        <v>0</v>
      </c>
      <c r="FI46" s="732">
        <v>0</v>
      </c>
      <c r="FJ46" s="713">
        <f t="shared" si="125"/>
        <v>0</v>
      </c>
      <c r="FK46" s="714">
        <f t="shared" si="86"/>
        <v>0</v>
      </c>
      <c r="FL46" s="715" t="str">
        <f t="shared" si="87"/>
        <v/>
      </c>
      <c r="FM46" s="733"/>
      <c r="FN46" s="734"/>
      <c r="FO46" s="735" t="str">
        <f t="shared" si="124"/>
        <v/>
      </c>
      <c r="FP46" s="718">
        <f t="shared" si="88"/>
        <v>0</v>
      </c>
      <c r="FQ46" s="719">
        <f t="shared" si="89"/>
        <v>0</v>
      </c>
      <c r="FR46" s="720">
        <f t="shared" si="90"/>
        <v>0</v>
      </c>
      <c r="FS46" s="721" t="str">
        <f t="shared" si="91"/>
        <v/>
      </c>
      <c r="FT46" s="722" t="str">
        <f t="shared" si="92"/>
        <v/>
      </c>
      <c r="FU46" s="723" t="str">
        <f t="shared" si="93"/>
        <v/>
      </c>
      <c r="FV46" s="724" t="str">
        <f t="shared" si="94"/>
        <v/>
      </c>
      <c r="FW46" s="725">
        <f t="shared" si="95"/>
        <v>0</v>
      </c>
      <c r="FX46" s="726" t="str">
        <f t="shared" si="10"/>
        <v/>
      </c>
      <c r="FY46" s="727" t="str">
        <f t="shared" si="11"/>
        <v/>
      </c>
      <c r="FZ46" s="727" t="str">
        <f t="shared" si="12"/>
        <v/>
      </c>
      <c r="GA46" s="727" t="str">
        <f t="shared" si="13"/>
        <v/>
      </c>
      <c r="GB46" s="727" t="str">
        <f t="shared" si="14"/>
        <v/>
      </c>
      <c r="GC46" s="727" t="str">
        <f t="shared" si="96"/>
        <v/>
      </c>
      <c r="GD46" s="728" t="str">
        <f t="shared" si="97"/>
        <v/>
      </c>
      <c r="GE46" s="729">
        <f t="shared" si="98"/>
        <v>0</v>
      </c>
      <c r="GF46" s="727">
        <f t="shared" si="99"/>
        <v>0</v>
      </c>
      <c r="GG46" s="727">
        <f t="shared" si="100"/>
        <v>0</v>
      </c>
      <c r="GH46" s="727">
        <f t="shared" si="101"/>
        <v>0</v>
      </c>
      <c r="GI46" s="728"/>
      <c r="GJ46" s="1302"/>
      <c r="GK46" s="1302"/>
      <c r="GL46" s="18">
        <f t="shared" si="139"/>
        <v>0</v>
      </c>
      <c r="GM46" s="18" t="s">
        <v>158</v>
      </c>
      <c r="GN46" s="18">
        <f t="shared" si="140"/>
        <v>200</v>
      </c>
      <c r="GO46" s="18" t="str">
        <f t="shared" si="102"/>
        <v>0/200</v>
      </c>
      <c r="GP46" s="18">
        <f t="shared" si="103"/>
        <v>0</v>
      </c>
      <c r="GQ46" s="18" t="s">
        <v>158</v>
      </c>
      <c r="GR46" s="18">
        <f t="shared" si="104"/>
        <v>200</v>
      </c>
      <c r="GS46" s="18" t="str">
        <f t="shared" si="105"/>
        <v>0/200</v>
      </c>
      <c r="GT46" s="18">
        <f t="shared" si="106"/>
        <v>0</v>
      </c>
      <c r="GU46" s="18" t="s">
        <v>158</v>
      </c>
      <c r="GV46" s="18">
        <f t="shared" si="107"/>
        <v>200</v>
      </c>
      <c r="GW46" s="18" t="str">
        <f t="shared" si="108"/>
        <v>0/200</v>
      </c>
      <c r="GX46" s="18">
        <f t="shared" si="109"/>
        <v>0</v>
      </c>
      <c r="GY46" s="18" t="s">
        <v>158</v>
      </c>
      <c r="GZ46" s="18">
        <f t="shared" si="110"/>
        <v>100</v>
      </c>
      <c r="HA46" s="18" t="str">
        <f t="shared" si="111"/>
        <v>0/100</v>
      </c>
      <c r="HJ46" s="18">
        <f t="shared" si="133"/>
        <v>0</v>
      </c>
      <c r="HK46" s="18">
        <f t="shared" si="134"/>
        <v>0</v>
      </c>
      <c r="HL46" s="190">
        <f t="shared" si="114"/>
        <v>0</v>
      </c>
      <c r="HM46" s="190">
        <f t="shared" si="115"/>
        <v>0</v>
      </c>
      <c r="HN46" s="190">
        <f t="shared" si="116"/>
        <v>0</v>
      </c>
      <c r="HO46" s="190">
        <f t="shared" si="117"/>
        <v>0</v>
      </c>
      <c r="HP46" s="190">
        <f t="shared" si="118"/>
        <v>0</v>
      </c>
      <c r="HQ46" s="18">
        <f t="shared" si="135"/>
        <v>0</v>
      </c>
    </row>
    <row r="47" spans="1:225" ht="21.75" customHeight="1">
      <c r="A47" s="17">
        <f t="shared" si="17"/>
        <v>0</v>
      </c>
      <c r="B47" s="42">
        <v>39</v>
      </c>
      <c r="C47" s="590">
        <v>39</v>
      </c>
      <c r="D47" s="544">
        <f t="shared" si="18"/>
        <v>0</v>
      </c>
      <c r="E47" s="2"/>
      <c r="F47" s="123"/>
      <c r="G47" s="1"/>
      <c r="H47" s="2"/>
      <c r="I47" s="2"/>
      <c r="J47" s="2"/>
      <c r="K47" s="976"/>
      <c r="L47" s="591">
        <v>0</v>
      </c>
      <c r="M47" s="592">
        <v>0</v>
      </c>
      <c r="N47" s="593">
        <v>0</v>
      </c>
      <c r="O47" s="452">
        <f t="shared" si="19"/>
        <v>0</v>
      </c>
      <c r="P47" s="594">
        <v>0</v>
      </c>
      <c r="Q47" s="595">
        <f t="shared" si="20"/>
        <v>0</v>
      </c>
      <c r="R47" s="596">
        <v>0</v>
      </c>
      <c r="S47" s="597">
        <v>0</v>
      </c>
      <c r="T47" s="598">
        <f t="shared" si="126"/>
        <v>0</v>
      </c>
      <c r="U47" s="599">
        <f t="shared" si="21"/>
        <v>0</v>
      </c>
      <c r="V47" s="600">
        <f t="shared" si="22"/>
        <v>0</v>
      </c>
      <c r="W47" s="459" t="str">
        <f t="shared" si="136"/>
        <v/>
      </c>
      <c r="X47" s="459" t="str">
        <f t="shared" si="23"/>
        <v/>
      </c>
      <c r="Y47" s="601" t="str">
        <f t="shared" si="137"/>
        <v/>
      </c>
      <c r="Z47" s="602">
        <v>0</v>
      </c>
      <c r="AA47" s="603">
        <v>0</v>
      </c>
      <c r="AB47" s="604">
        <v>0</v>
      </c>
      <c r="AC47" s="464">
        <f t="shared" si="24"/>
        <v>0</v>
      </c>
      <c r="AD47" s="605">
        <v>0</v>
      </c>
      <c r="AE47" s="606">
        <f t="shared" si="25"/>
        <v>0</v>
      </c>
      <c r="AF47" s="607">
        <v>0</v>
      </c>
      <c r="AG47" s="608">
        <v>0</v>
      </c>
      <c r="AH47" s="609">
        <f t="shared" si="127"/>
        <v>0</v>
      </c>
      <c r="AI47" s="610">
        <f t="shared" si="26"/>
        <v>0</v>
      </c>
      <c r="AJ47" s="611">
        <f t="shared" si="27"/>
        <v>0</v>
      </c>
      <c r="AK47" s="471" t="str">
        <f t="shared" si="120"/>
        <v/>
      </c>
      <c r="AL47" s="471" t="str">
        <f t="shared" si="28"/>
        <v/>
      </c>
      <c r="AM47" s="612" t="str">
        <f t="shared" si="121"/>
        <v/>
      </c>
      <c r="AN47" s="613"/>
      <c r="AO47" s="614">
        <v>0</v>
      </c>
      <c r="AP47" s="615">
        <v>0</v>
      </c>
      <c r="AQ47" s="615">
        <v>0</v>
      </c>
      <c r="AR47" s="477">
        <f t="shared" si="29"/>
        <v>0</v>
      </c>
      <c r="AS47" s="616">
        <v>0</v>
      </c>
      <c r="AT47" s="617">
        <v>0</v>
      </c>
      <c r="AU47" s="618">
        <f t="shared" si="30"/>
        <v>0</v>
      </c>
      <c r="AV47" s="619">
        <f t="shared" si="31"/>
        <v>0</v>
      </c>
      <c r="AW47" s="620">
        <v>0</v>
      </c>
      <c r="AX47" s="621">
        <v>0</v>
      </c>
      <c r="AY47" s="622">
        <f t="shared" si="32"/>
        <v>0</v>
      </c>
      <c r="AZ47" s="623">
        <f t="shared" si="33"/>
        <v>0</v>
      </c>
      <c r="BA47" s="624">
        <f t="shared" si="34"/>
        <v>0</v>
      </c>
      <c r="BB47" s="484" t="str">
        <f t="shared" si="122"/>
        <v/>
      </c>
      <c r="BC47" s="484" t="str">
        <f t="shared" si="35"/>
        <v/>
      </c>
      <c r="BD47" s="625" t="str">
        <f t="shared" si="7"/>
        <v/>
      </c>
      <c r="BE47" s="613"/>
      <c r="BF47" s="626">
        <v>0</v>
      </c>
      <c r="BG47" s="627">
        <v>0</v>
      </c>
      <c r="BH47" s="628">
        <v>0</v>
      </c>
      <c r="BI47" s="489">
        <f t="shared" si="36"/>
        <v>0</v>
      </c>
      <c r="BJ47" s="629">
        <v>0</v>
      </c>
      <c r="BK47" s="630">
        <v>0</v>
      </c>
      <c r="BL47" s="631">
        <f t="shared" si="37"/>
        <v>0</v>
      </c>
      <c r="BM47" s="632">
        <f t="shared" si="38"/>
        <v>0</v>
      </c>
      <c r="BN47" s="633">
        <v>0</v>
      </c>
      <c r="BO47" s="634">
        <v>0</v>
      </c>
      <c r="BP47" s="635">
        <f t="shared" si="39"/>
        <v>0</v>
      </c>
      <c r="BQ47" s="636">
        <f t="shared" si="40"/>
        <v>0</v>
      </c>
      <c r="BR47" s="496">
        <f t="shared" si="41"/>
        <v>0</v>
      </c>
      <c r="BS47" s="496" t="str">
        <f t="shared" si="123"/>
        <v/>
      </c>
      <c r="BT47" s="496" t="str">
        <f t="shared" si="42"/>
        <v/>
      </c>
      <c r="BU47" s="637" t="str">
        <f t="shared" si="8"/>
        <v/>
      </c>
      <c r="BV47" s="613"/>
      <c r="BW47" s="638">
        <v>0</v>
      </c>
      <c r="BX47" s="639">
        <v>0</v>
      </c>
      <c r="BY47" s="640">
        <v>0</v>
      </c>
      <c r="BZ47" s="501">
        <f t="shared" si="43"/>
        <v>0</v>
      </c>
      <c r="CA47" s="641">
        <v>0</v>
      </c>
      <c r="CB47" s="642">
        <v>0</v>
      </c>
      <c r="CC47" s="643">
        <f t="shared" si="44"/>
        <v>0</v>
      </c>
      <c r="CD47" s="644">
        <f t="shared" si="45"/>
        <v>0</v>
      </c>
      <c r="CE47" s="645">
        <v>0</v>
      </c>
      <c r="CF47" s="646">
        <v>0</v>
      </c>
      <c r="CG47" s="647">
        <f t="shared" si="46"/>
        <v>0</v>
      </c>
      <c r="CH47" s="648">
        <f t="shared" si="47"/>
        <v>0</v>
      </c>
      <c r="CI47" s="649">
        <f t="shared" si="48"/>
        <v>0</v>
      </c>
      <c r="CJ47" s="508" t="str">
        <f t="shared" si="49"/>
        <v/>
      </c>
      <c r="CK47" s="508" t="str">
        <f t="shared" si="50"/>
        <v/>
      </c>
      <c r="CL47" s="650" t="str">
        <f t="shared" si="9"/>
        <v/>
      </c>
      <c r="CM47" s="613"/>
      <c r="CN47" s="651">
        <v>0</v>
      </c>
      <c r="CO47" s="652">
        <v>0</v>
      </c>
      <c r="CP47" s="653">
        <v>0</v>
      </c>
      <c r="CQ47" s="513">
        <f t="shared" si="51"/>
        <v>0</v>
      </c>
      <c r="CR47" s="654">
        <v>0</v>
      </c>
      <c r="CS47" s="655">
        <v>0</v>
      </c>
      <c r="CT47" s="656">
        <f t="shared" si="52"/>
        <v>0</v>
      </c>
      <c r="CU47" s="657">
        <f t="shared" si="53"/>
        <v>0</v>
      </c>
      <c r="CV47" s="658">
        <v>0</v>
      </c>
      <c r="CW47" s="659">
        <v>0</v>
      </c>
      <c r="CX47" s="660">
        <f t="shared" si="54"/>
        <v>0</v>
      </c>
      <c r="CY47" s="661">
        <f t="shared" si="55"/>
        <v>0</v>
      </c>
      <c r="CZ47" s="520">
        <f t="shared" si="56"/>
        <v>0</v>
      </c>
      <c r="DA47" s="520" t="str">
        <f t="shared" si="57"/>
        <v/>
      </c>
      <c r="DB47" s="520" t="str">
        <f t="shared" si="58"/>
        <v/>
      </c>
      <c r="DC47" s="662" t="str">
        <f t="shared" si="59"/>
        <v/>
      </c>
      <c r="DD47" s="613"/>
      <c r="DE47" s="663">
        <v>0</v>
      </c>
      <c r="DF47" s="664">
        <v>0</v>
      </c>
      <c r="DG47" s="665">
        <v>0</v>
      </c>
      <c r="DH47" s="525">
        <f t="shared" si="60"/>
        <v>0</v>
      </c>
      <c r="DI47" s="666">
        <v>0</v>
      </c>
      <c r="DJ47" s="667">
        <v>0</v>
      </c>
      <c r="DK47" s="668">
        <f t="shared" si="61"/>
        <v>0</v>
      </c>
      <c r="DL47" s="669">
        <f t="shared" si="62"/>
        <v>0</v>
      </c>
      <c r="DM47" s="670">
        <v>0</v>
      </c>
      <c r="DN47" s="671">
        <v>0</v>
      </c>
      <c r="DO47" s="672">
        <f t="shared" si="63"/>
        <v>0</v>
      </c>
      <c r="DP47" s="673">
        <f t="shared" si="64"/>
        <v>0</v>
      </c>
      <c r="DQ47" s="532">
        <f t="shared" si="65"/>
        <v>0</v>
      </c>
      <c r="DR47" s="532" t="str">
        <f t="shared" si="66"/>
        <v/>
      </c>
      <c r="DS47" s="532" t="str">
        <f t="shared" si="67"/>
        <v/>
      </c>
      <c r="DT47" s="674" t="str">
        <f t="shared" si="68"/>
        <v/>
      </c>
      <c r="DU47" s="675">
        <v>0</v>
      </c>
      <c r="DV47" s="676">
        <v>0</v>
      </c>
      <c r="DW47" s="677">
        <v>0</v>
      </c>
      <c r="DX47" s="537">
        <f t="shared" si="69"/>
        <v>0</v>
      </c>
      <c r="DY47" s="678">
        <v>0</v>
      </c>
      <c r="DZ47" s="679">
        <v>0</v>
      </c>
      <c r="EA47" s="680">
        <f t="shared" si="70"/>
        <v>0</v>
      </c>
      <c r="EB47" s="681">
        <f t="shared" si="71"/>
        <v>0</v>
      </c>
      <c r="EC47" s="682">
        <v>0</v>
      </c>
      <c r="ED47" s="683">
        <v>0</v>
      </c>
      <c r="EE47" s="684">
        <f t="shared" si="72"/>
        <v>0</v>
      </c>
      <c r="EF47" s="685">
        <f t="shared" si="73"/>
        <v>0</v>
      </c>
      <c r="EG47" s="686">
        <f t="shared" si="74"/>
        <v>0</v>
      </c>
      <c r="EH47" s="687" t="str">
        <f t="shared" si="75"/>
        <v/>
      </c>
      <c r="EI47" s="688">
        <v>0</v>
      </c>
      <c r="EJ47" s="689">
        <v>0</v>
      </c>
      <c r="EK47" s="690">
        <v>0</v>
      </c>
      <c r="EL47" s="549">
        <f t="shared" si="76"/>
        <v>0</v>
      </c>
      <c r="EM47" s="691">
        <v>0</v>
      </c>
      <c r="EN47" s="692">
        <f t="shared" si="77"/>
        <v>0</v>
      </c>
      <c r="EO47" s="693">
        <v>0</v>
      </c>
      <c r="EP47" s="694">
        <v>0</v>
      </c>
      <c r="EQ47" s="695">
        <f t="shared" si="128"/>
        <v>0</v>
      </c>
      <c r="ER47" s="696">
        <f t="shared" si="78"/>
        <v>0</v>
      </c>
      <c r="ES47" s="697">
        <f t="shared" si="79"/>
        <v>0</v>
      </c>
      <c r="ET47" s="698" t="str">
        <f t="shared" si="80"/>
        <v/>
      </c>
      <c r="EU47" s="699">
        <v>0</v>
      </c>
      <c r="EV47" s="700">
        <v>0</v>
      </c>
      <c r="EW47" s="701">
        <f t="shared" si="138"/>
        <v>0</v>
      </c>
      <c r="EX47" s="561">
        <f t="shared" si="81"/>
        <v>0</v>
      </c>
      <c r="EY47" s="702">
        <v>0</v>
      </c>
      <c r="EZ47" s="703">
        <f t="shared" si="82"/>
        <v>0</v>
      </c>
      <c r="FA47" s="704">
        <v>0</v>
      </c>
      <c r="FB47" s="705">
        <v>0</v>
      </c>
      <c r="FC47" s="706">
        <f t="shared" si="129"/>
        <v>0</v>
      </c>
      <c r="FD47" s="707">
        <f t="shared" si="83"/>
        <v>0</v>
      </c>
      <c r="FE47" s="708">
        <f t="shared" si="84"/>
        <v>0</v>
      </c>
      <c r="FF47" s="709" t="str">
        <f t="shared" si="85"/>
        <v/>
      </c>
      <c r="FG47" s="731">
        <v>0</v>
      </c>
      <c r="FH47" s="732">
        <v>0</v>
      </c>
      <c r="FI47" s="732">
        <v>0</v>
      </c>
      <c r="FJ47" s="713">
        <f t="shared" si="125"/>
        <v>0</v>
      </c>
      <c r="FK47" s="714">
        <f t="shared" si="86"/>
        <v>0</v>
      </c>
      <c r="FL47" s="715" t="str">
        <f t="shared" si="87"/>
        <v/>
      </c>
      <c r="FM47" s="733"/>
      <c r="FN47" s="734"/>
      <c r="FO47" s="735" t="str">
        <f t="shared" si="124"/>
        <v/>
      </c>
      <c r="FP47" s="718">
        <f t="shared" si="88"/>
        <v>0</v>
      </c>
      <c r="FQ47" s="719">
        <f t="shared" si="89"/>
        <v>0</v>
      </c>
      <c r="FR47" s="720">
        <f t="shared" si="90"/>
        <v>0</v>
      </c>
      <c r="FS47" s="721" t="str">
        <f t="shared" si="91"/>
        <v/>
      </c>
      <c r="FT47" s="722" t="str">
        <f t="shared" si="92"/>
        <v/>
      </c>
      <c r="FU47" s="723" t="str">
        <f t="shared" si="93"/>
        <v/>
      </c>
      <c r="FV47" s="724" t="str">
        <f t="shared" si="94"/>
        <v/>
      </c>
      <c r="FW47" s="725">
        <f t="shared" si="95"/>
        <v>0</v>
      </c>
      <c r="FX47" s="726" t="str">
        <f t="shared" si="10"/>
        <v/>
      </c>
      <c r="FY47" s="727" t="str">
        <f t="shared" si="11"/>
        <v/>
      </c>
      <c r="FZ47" s="727" t="str">
        <f t="shared" si="12"/>
        <v/>
      </c>
      <c r="GA47" s="727" t="str">
        <f t="shared" si="13"/>
        <v/>
      </c>
      <c r="GB47" s="727" t="str">
        <f t="shared" si="14"/>
        <v/>
      </c>
      <c r="GC47" s="727" t="str">
        <f t="shared" si="96"/>
        <v/>
      </c>
      <c r="GD47" s="728" t="str">
        <f t="shared" si="97"/>
        <v/>
      </c>
      <c r="GE47" s="729">
        <f t="shared" si="98"/>
        <v>0</v>
      </c>
      <c r="GF47" s="727">
        <f t="shared" si="99"/>
        <v>0</v>
      </c>
      <c r="GG47" s="727">
        <f t="shared" si="100"/>
        <v>0</v>
      </c>
      <c r="GH47" s="727">
        <f t="shared" si="101"/>
        <v>0</v>
      </c>
      <c r="GI47" s="728"/>
      <c r="GJ47" s="1302"/>
      <c r="GK47" s="1302"/>
      <c r="GL47" s="18">
        <f t="shared" si="139"/>
        <v>0</v>
      </c>
      <c r="GM47" s="18" t="s">
        <v>158</v>
      </c>
      <c r="GN47" s="18">
        <f t="shared" si="140"/>
        <v>200</v>
      </c>
      <c r="GO47" s="18" t="str">
        <f t="shared" si="102"/>
        <v>0/200</v>
      </c>
      <c r="GP47" s="18">
        <f t="shared" si="103"/>
        <v>0</v>
      </c>
      <c r="GQ47" s="18" t="s">
        <v>158</v>
      </c>
      <c r="GR47" s="18">
        <f t="shared" si="104"/>
        <v>200</v>
      </c>
      <c r="GS47" s="18" t="str">
        <f t="shared" si="105"/>
        <v>0/200</v>
      </c>
      <c r="GT47" s="18">
        <f t="shared" si="106"/>
        <v>0</v>
      </c>
      <c r="GU47" s="18" t="s">
        <v>158</v>
      </c>
      <c r="GV47" s="18">
        <f t="shared" si="107"/>
        <v>200</v>
      </c>
      <c r="GW47" s="18" t="str">
        <f t="shared" si="108"/>
        <v>0/200</v>
      </c>
      <c r="GX47" s="18">
        <f t="shared" si="109"/>
        <v>0</v>
      </c>
      <c r="GY47" s="18" t="s">
        <v>158</v>
      </c>
      <c r="GZ47" s="18">
        <f t="shared" si="110"/>
        <v>100</v>
      </c>
      <c r="HA47" s="18" t="str">
        <f t="shared" si="111"/>
        <v>0/100</v>
      </c>
      <c r="HJ47" s="18">
        <f t="shared" si="133"/>
        <v>0</v>
      </c>
      <c r="HK47" s="18">
        <f t="shared" si="134"/>
        <v>0</v>
      </c>
      <c r="HL47" s="190">
        <f t="shared" si="114"/>
        <v>0</v>
      </c>
      <c r="HM47" s="190">
        <f t="shared" si="115"/>
        <v>0</v>
      </c>
      <c r="HN47" s="190">
        <f t="shared" si="116"/>
        <v>0</v>
      </c>
      <c r="HO47" s="190">
        <f t="shared" si="117"/>
        <v>0</v>
      </c>
      <c r="HP47" s="190">
        <f t="shared" si="118"/>
        <v>0</v>
      </c>
      <c r="HQ47" s="18">
        <f t="shared" si="135"/>
        <v>0</v>
      </c>
    </row>
    <row r="48" spans="1:225" ht="21.75" customHeight="1">
      <c r="A48" s="17">
        <f t="shared" si="17"/>
        <v>0</v>
      </c>
      <c r="B48" s="42">
        <v>40</v>
      </c>
      <c r="C48" s="730">
        <v>40</v>
      </c>
      <c r="D48" s="544">
        <f t="shared" si="18"/>
        <v>0</v>
      </c>
      <c r="E48" s="2"/>
      <c r="F48" s="123"/>
      <c r="G48" s="2"/>
      <c r="H48" s="2"/>
      <c r="I48" s="2"/>
      <c r="J48" s="2"/>
      <c r="K48" s="976"/>
      <c r="L48" s="591">
        <v>0</v>
      </c>
      <c r="M48" s="592">
        <v>0</v>
      </c>
      <c r="N48" s="593">
        <v>0</v>
      </c>
      <c r="O48" s="452">
        <f t="shared" si="19"/>
        <v>0</v>
      </c>
      <c r="P48" s="594">
        <v>0</v>
      </c>
      <c r="Q48" s="595">
        <f t="shared" si="20"/>
        <v>0</v>
      </c>
      <c r="R48" s="596">
        <v>0</v>
      </c>
      <c r="S48" s="597">
        <v>0</v>
      </c>
      <c r="T48" s="598">
        <f t="shared" si="126"/>
        <v>0</v>
      </c>
      <c r="U48" s="599">
        <f t="shared" si="21"/>
        <v>0</v>
      </c>
      <c r="V48" s="600">
        <f t="shared" si="22"/>
        <v>0</v>
      </c>
      <c r="W48" s="459" t="str">
        <f t="shared" si="136"/>
        <v/>
      </c>
      <c r="X48" s="459" t="str">
        <f t="shared" si="23"/>
        <v/>
      </c>
      <c r="Y48" s="601" t="str">
        <f t="shared" si="137"/>
        <v/>
      </c>
      <c r="Z48" s="602">
        <v>0</v>
      </c>
      <c r="AA48" s="603">
        <v>0</v>
      </c>
      <c r="AB48" s="604">
        <v>0</v>
      </c>
      <c r="AC48" s="464">
        <f t="shared" si="24"/>
        <v>0</v>
      </c>
      <c r="AD48" s="605">
        <v>0</v>
      </c>
      <c r="AE48" s="606">
        <f t="shared" si="25"/>
        <v>0</v>
      </c>
      <c r="AF48" s="607">
        <v>0</v>
      </c>
      <c r="AG48" s="608">
        <v>0</v>
      </c>
      <c r="AH48" s="609">
        <f t="shared" si="127"/>
        <v>0</v>
      </c>
      <c r="AI48" s="610">
        <f t="shared" si="26"/>
        <v>0</v>
      </c>
      <c r="AJ48" s="611">
        <f t="shared" si="27"/>
        <v>0</v>
      </c>
      <c r="AK48" s="471" t="str">
        <f>IF(AF48="AB","AB",IF(AND(OR(Z48="ab",Z48="ml"),OR(AA48="ab",AA48="ml"),OR(AC48="ab",AC48="ml")),"AB",IF(AND(OR(Z48="ab",Z48="ml"),OR(AC48="ab",AC48="ml")),"AB","")))</f>
        <v/>
      </c>
      <c r="AL48" s="471" t="str">
        <f t="shared" si="28"/>
        <v/>
      </c>
      <c r="AM48" s="612" t="str">
        <f>IF(OR(AL48="",AL48=0,AL48="S",AL48="F",AL48="AB"),AL48,IF(AJ48&gt;=75,"D",IF(AJ48&gt;=60,"I",IF(AJ48&gt;=48,"II",IF(AJ48&gt;=36,"III",AL48)))))</f>
        <v/>
      </c>
      <c r="AN48" s="613"/>
      <c r="AO48" s="614">
        <v>0</v>
      </c>
      <c r="AP48" s="615">
        <v>0</v>
      </c>
      <c r="AQ48" s="615">
        <v>0</v>
      </c>
      <c r="AR48" s="477">
        <f t="shared" si="29"/>
        <v>0</v>
      </c>
      <c r="AS48" s="616">
        <v>0</v>
      </c>
      <c r="AT48" s="617">
        <v>0</v>
      </c>
      <c r="AU48" s="618">
        <f t="shared" si="30"/>
        <v>0</v>
      </c>
      <c r="AV48" s="619">
        <f t="shared" si="31"/>
        <v>0</v>
      </c>
      <c r="AW48" s="620">
        <v>0</v>
      </c>
      <c r="AX48" s="621">
        <v>0</v>
      </c>
      <c r="AY48" s="622">
        <f t="shared" si="32"/>
        <v>0</v>
      </c>
      <c r="AZ48" s="623">
        <f t="shared" si="33"/>
        <v>0</v>
      </c>
      <c r="BA48" s="624">
        <f t="shared" si="34"/>
        <v>0</v>
      </c>
      <c r="BB48" s="484" t="str">
        <f>IF(AV48="AB","AB",IF(AND(OR(AO48="ab",AO48="ml"),OR(AP48="ab",AP48="ml"),OR(AR48="ab",AR48="ml")),"AB",IF(AND(OR(AO48="ab",AO48="ml"),OR(AR48="ab",AR48="ml")),"AB","")))</f>
        <v/>
      </c>
      <c r="BC48" s="484" t="str">
        <f t="shared" si="35"/>
        <v/>
      </c>
      <c r="BD48" s="625" t="str">
        <f t="shared" si="7"/>
        <v/>
      </c>
      <c r="BE48" s="613"/>
      <c r="BF48" s="626">
        <v>0</v>
      </c>
      <c r="BG48" s="627">
        <v>0</v>
      </c>
      <c r="BH48" s="628">
        <v>0</v>
      </c>
      <c r="BI48" s="489">
        <f t="shared" si="36"/>
        <v>0</v>
      </c>
      <c r="BJ48" s="629">
        <v>0</v>
      </c>
      <c r="BK48" s="630">
        <v>0</v>
      </c>
      <c r="BL48" s="631">
        <f t="shared" si="37"/>
        <v>0</v>
      </c>
      <c r="BM48" s="632">
        <f t="shared" si="38"/>
        <v>0</v>
      </c>
      <c r="BN48" s="633">
        <v>0</v>
      </c>
      <c r="BO48" s="634">
        <v>0</v>
      </c>
      <c r="BP48" s="635">
        <f t="shared" si="39"/>
        <v>0</v>
      </c>
      <c r="BQ48" s="636">
        <f t="shared" si="40"/>
        <v>0</v>
      </c>
      <c r="BR48" s="496">
        <f t="shared" si="41"/>
        <v>0</v>
      </c>
      <c r="BS48" s="496" t="str">
        <f>IF(BM48="AB","AB",IF(AND(OR(BF48="ab",BF48="ml"),OR(BG48="ab",BG48="ml"),OR(BI48="ab",BI48="ml")),"AB",IF(AND(OR(BF48="ab",BF48="ml"),OR(BI48="ab",BI48="ml")),"AB","")))</f>
        <v/>
      </c>
      <c r="BT48" s="496" t="str">
        <f t="shared" si="42"/>
        <v/>
      </c>
      <c r="BU48" s="637" t="str">
        <f t="shared" si="8"/>
        <v/>
      </c>
      <c r="BV48" s="613"/>
      <c r="BW48" s="638">
        <v>0</v>
      </c>
      <c r="BX48" s="639">
        <v>0</v>
      </c>
      <c r="BY48" s="640">
        <v>0</v>
      </c>
      <c r="BZ48" s="501">
        <f t="shared" si="43"/>
        <v>0</v>
      </c>
      <c r="CA48" s="641">
        <v>0</v>
      </c>
      <c r="CB48" s="642">
        <v>0</v>
      </c>
      <c r="CC48" s="643">
        <f t="shared" si="44"/>
        <v>0</v>
      </c>
      <c r="CD48" s="644">
        <f t="shared" si="45"/>
        <v>0</v>
      </c>
      <c r="CE48" s="645">
        <v>0</v>
      </c>
      <c r="CF48" s="646">
        <v>0</v>
      </c>
      <c r="CG48" s="647">
        <f t="shared" si="46"/>
        <v>0</v>
      </c>
      <c r="CH48" s="648">
        <f t="shared" si="47"/>
        <v>0</v>
      </c>
      <c r="CI48" s="649">
        <f t="shared" si="48"/>
        <v>0</v>
      </c>
      <c r="CJ48" s="508" t="str">
        <f t="shared" si="49"/>
        <v/>
      </c>
      <c r="CK48" s="508" t="str">
        <f t="shared" si="50"/>
        <v/>
      </c>
      <c r="CL48" s="650" t="str">
        <f t="shared" si="9"/>
        <v/>
      </c>
      <c r="CM48" s="613"/>
      <c r="CN48" s="651">
        <v>0</v>
      </c>
      <c r="CO48" s="652">
        <v>0</v>
      </c>
      <c r="CP48" s="653">
        <v>0</v>
      </c>
      <c r="CQ48" s="513">
        <f t="shared" si="51"/>
        <v>0</v>
      </c>
      <c r="CR48" s="654">
        <v>0</v>
      </c>
      <c r="CS48" s="655">
        <v>0</v>
      </c>
      <c r="CT48" s="656">
        <f t="shared" si="52"/>
        <v>0</v>
      </c>
      <c r="CU48" s="657">
        <f t="shared" si="53"/>
        <v>0</v>
      </c>
      <c r="CV48" s="658">
        <v>0</v>
      </c>
      <c r="CW48" s="659">
        <v>0</v>
      </c>
      <c r="CX48" s="660">
        <f t="shared" si="54"/>
        <v>0</v>
      </c>
      <c r="CY48" s="661">
        <f t="shared" si="55"/>
        <v>0</v>
      </c>
      <c r="CZ48" s="520">
        <f t="shared" si="56"/>
        <v>0</v>
      </c>
      <c r="DA48" s="520" t="str">
        <f t="shared" si="57"/>
        <v/>
      </c>
      <c r="DB48" s="520" t="str">
        <f t="shared" si="58"/>
        <v/>
      </c>
      <c r="DC48" s="662" t="str">
        <f t="shared" si="59"/>
        <v/>
      </c>
      <c r="DD48" s="613"/>
      <c r="DE48" s="663">
        <v>0</v>
      </c>
      <c r="DF48" s="664">
        <v>0</v>
      </c>
      <c r="DG48" s="665">
        <v>0</v>
      </c>
      <c r="DH48" s="525">
        <f t="shared" si="60"/>
        <v>0</v>
      </c>
      <c r="DI48" s="666">
        <v>0</v>
      </c>
      <c r="DJ48" s="667">
        <v>0</v>
      </c>
      <c r="DK48" s="668">
        <f t="shared" si="61"/>
        <v>0</v>
      </c>
      <c r="DL48" s="669">
        <f t="shared" si="62"/>
        <v>0</v>
      </c>
      <c r="DM48" s="670">
        <v>0</v>
      </c>
      <c r="DN48" s="671">
        <v>0</v>
      </c>
      <c r="DO48" s="672">
        <f t="shared" si="63"/>
        <v>0</v>
      </c>
      <c r="DP48" s="673">
        <f t="shared" si="64"/>
        <v>0</v>
      </c>
      <c r="DQ48" s="532">
        <f t="shared" si="65"/>
        <v>0</v>
      </c>
      <c r="DR48" s="532" t="str">
        <f t="shared" si="66"/>
        <v/>
      </c>
      <c r="DS48" s="532" t="str">
        <f t="shared" si="67"/>
        <v/>
      </c>
      <c r="DT48" s="674" t="str">
        <f t="shared" si="68"/>
        <v/>
      </c>
      <c r="DU48" s="675">
        <v>0</v>
      </c>
      <c r="DV48" s="676">
        <v>0</v>
      </c>
      <c r="DW48" s="677">
        <v>0</v>
      </c>
      <c r="DX48" s="537">
        <f t="shared" si="69"/>
        <v>0</v>
      </c>
      <c r="DY48" s="678">
        <v>0</v>
      </c>
      <c r="DZ48" s="679">
        <v>0</v>
      </c>
      <c r="EA48" s="680">
        <f t="shared" si="70"/>
        <v>0</v>
      </c>
      <c r="EB48" s="681">
        <f t="shared" si="71"/>
        <v>0</v>
      </c>
      <c r="EC48" s="682">
        <v>0</v>
      </c>
      <c r="ED48" s="683">
        <v>0</v>
      </c>
      <c r="EE48" s="684">
        <f t="shared" si="72"/>
        <v>0</v>
      </c>
      <c r="EF48" s="685">
        <f t="shared" si="73"/>
        <v>0</v>
      </c>
      <c r="EG48" s="686">
        <f t="shared" si="74"/>
        <v>0</v>
      </c>
      <c r="EH48" s="687" t="str">
        <f t="shared" si="75"/>
        <v/>
      </c>
      <c r="EI48" s="688">
        <v>0</v>
      </c>
      <c r="EJ48" s="689">
        <v>0</v>
      </c>
      <c r="EK48" s="690">
        <v>0</v>
      </c>
      <c r="EL48" s="549">
        <f t="shared" si="76"/>
        <v>0</v>
      </c>
      <c r="EM48" s="691">
        <v>0</v>
      </c>
      <c r="EN48" s="692">
        <f t="shared" si="77"/>
        <v>0</v>
      </c>
      <c r="EO48" s="693">
        <v>0</v>
      </c>
      <c r="EP48" s="694">
        <v>0</v>
      </c>
      <c r="EQ48" s="695">
        <f t="shared" si="128"/>
        <v>0</v>
      </c>
      <c r="ER48" s="696">
        <f t="shared" si="78"/>
        <v>0</v>
      </c>
      <c r="ES48" s="697">
        <f t="shared" si="79"/>
        <v>0</v>
      </c>
      <c r="ET48" s="698" t="str">
        <f t="shared" si="80"/>
        <v/>
      </c>
      <c r="EU48" s="699">
        <v>0</v>
      </c>
      <c r="EV48" s="700">
        <v>0</v>
      </c>
      <c r="EW48" s="701">
        <f t="shared" si="138"/>
        <v>0</v>
      </c>
      <c r="EX48" s="561">
        <f t="shared" si="81"/>
        <v>0</v>
      </c>
      <c r="EY48" s="702">
        <v>0</v>
      </c>
      <c r="EZ48" s="703">
        <f t="shared" si="82"/>
        <v>0</v>
      </c>
      <c r="FA48" s="704">
        <v>0</v>
      </c>
      <c r="FB48" s="705">
        <v>0</v>
      </c>
      <c r="FC48" s="706">
        <f t="shared" si="129"/>
        <v>0</v>
      </c>
      <c r="FD48" s="707">
        <f t="shared" si="83"/>
        <v>0</v>
      </c>
      <c r="FE48" s="708">
        <f t="shared" si="84"/>
        <v>0</v>
      </c>
      <c r="FF48" s="709" t="str">
        <f t="shared" si="85"/>
        <v/>
      </c>
      <c r="FG48" s="731">
        <v>0</v>
      </c>
      <c r="FH48" s="732">
        <v>0</v>
      </c>
      <c r="FI48" s="732">
        <v>0</v>
      </c>
      <c r="FJ48" s="713">
        <f t="shared" si="125"/>
        <v>0</v>
      </c>
      <c r="FK48" s="714">
        <f t="shared" si="86"/>
        <v>0</v>
      </c>
      <c r="FL48" s="715" t="str">
        <f t="shared" si="87"/>
        <v/>
      </c>
      <c r="FM48" s="733"/>
      <c r="FN48" s="734"/>
      <c r="FO48" s="735" t="str">
        <f t="shared" si="124"/>
        <v/>
      </c>
      <c r="FP48" s="718">
        <f t="shared" si="88"/>
        <v>0</v>
      </c>
      <c r="FQ48" s="719">
        <f t="shared" si="89"/>
        <v>0</v>
      </c>
      <c r="FR48" s="720">
        <f t="shared" si="90"/>
        <v>0</v>
      </c>
      <c r="FS48" s="721" t="str">
        <f t="shared" si="91"/>
        <v/>
      </c>
      <c r="FT48" s="722" t="str">
        <f t="shared" si="92"/>
        <v/>
      </c>
      <c r="FU48" s="723" t="str">
        <f t="shared" si="93"/>
        <v/>
      </c>
      <c r="FV48" s="724" t="str">
        <f t="shared" si="94"/>
        <v/>
      </c>
      <c r="FW48" s="725">
        <f t="shared" si="95"/>
        <v>0</v>
      </c>
      <c r="FX48" s="726" t="str">
        <f t="shared" si="10"/>
        <v/>
      </c>
      <c r="FY48" s="727" t="str">
        <f t="shared" si="11"/>
        <v/>
      </c>
      <c r="FZ48" s="727" t="str">
        <f t="shared" si="12"/>
        <v/>
      </c>
      <c r="GA48" s="727" t="str">
        <f t="shared" si="13"/>
        <v/>
      </c>
      <c r="GB48" s="727" t="str">
        <f t="shared" si="14"/>
        <v/>
      </c>
      <c r="GC48" s="727" t="str">
        <f t="shared" si="96"/>
        <v/>
      </c>
      <c r="GD48" s="728" t="str">
        <f t="shared" si="97"/>
        <v/>
      </c>
      <c r="GE48" s="729">
        <f t="shared" si="98"/>
        <v>0</v>
      </c>
      <c r="GF48" s="727">
        <f t="shared" si="99"/>
        <v>0</v>
      </c>
      <c r="GG48" s="727">
        <f t="shared" si="100"/>
        <v>0</v>
      </c>
      <c r="GH48" s="727">
        <f t="shared" si="101"/>
        <v>0</v>
      </c>
      <c r="GI48" s="728"/>
      <c r="GJ48" s="1302"/>
      <c r="GK48" s="1302"/>
      <c r="GL48" s="18">
        <f t="shared" si="139"/>
        <v>0</v>
      </c>
      <c r="GM48" s="18" t="s">
        <v>158</v>
      </c>
      <c r="GN48" s="18">
        <f t="shared" si="140"/>
        <v>200</v>
      </c>
      <c r="GO48" s="18" t="str">
        <f t="shared" si="102"/>
        <v>0/200</v>
      </c>
      <c r="GP48" s="18">
        <f t="shared" si="103"/>
        <v>0</v>
      </c>
      <c r="GQ48" s="18" t="s">
        <v>158</v>
      </c>
      <c r="GR48" s="18">
        <f t="shared" si="104"/>
        <v>200</v>
      </c>
      <c r="GS48" s="18" t="str">
        <f t="shared" si="105"/>
        <v>0/200</v>
      </c>
      <c r="GT48" s="18">
        <f t="shared" si="106"/>
        <v>0</v>
      </c>
      <c r="GU48" s="18" t="s">
        <v>158</v>
      </c>
      <c r="GV48" s="18">
        <f t="shared" si="107"/>
        <v>200</v>
      </c>
      <c r="GW48" s="18" t="str">
        <f t="shared" si="108"/>
        <v>0/200</v>
      </c>
      <c r="GX48" s="18">
        <f t="shared" si="109"/>
        <v>0</v>
      </c>
      <c r="GY48" s="18" t="s">
        <v>158</v>
      </c>
      <c r="GZ48" s="18">
        <f t="shared" si="110"/>
        <v>100</v>
      </c>
      <c r="HA48" s="18" t="str">
        <f t="shared" si="111"/>
        <v>0/100</v>
      </c>
      <c r="HJ48" s="18">
        <f t="shared" si="133"/>
        <v>0</v>
      </c>
      <c r="HK48" s="18">
        <f t="shared" si="134"/>
        <v>0</v>
      </c>
      <c r="HL48" s="190">
        <f t="shared" si="114"/>
        <v>0</v>
      </c>
      <c r="HM48" s="190">
        <f t="shared" si="115"/>
        <v>0</v>
      </c>
      <c r="HN48" s="190">
        <f t="shared" si="116"/>
        <v>0</v>
      </c>
      <c r="HO48" s="190">
        <f t="shared" si="117"/>
        <v>0</v>
      </c>
      <c r="HP48" s="190">
        <f t="shared" si="118"/>
        <v>0</v>
      </c>
      <c r="HQ48" s="18">
        <f t="shared" si="135"/>
        <v>0</v>
      </c>
    </row>
    <row r="49" spans="1:225" ht="21.75" customHeight="1">
      <c r="A49" s="17">
        <f t="shared" si="17"/>
        <v>0</v>
      </c>
      <c r="B49" s="42">
        <v>41</v>
      </c>
      <c r="C49" s="590">
        <v>41</v>
      </c>
      <c r="D49" s="544">
        <f t="shared" si="18"/>
        <v>0</v>
      </c>
      <c r="E49" s="2"/>
      <c r="F49" s="123"/>
      <c r="G49" s="1"/>
      <c r="H49" s="2"/>
      <c r="I49" s="2"/>
      <c r="J49" s="2"/>
      <c r="K49" s="976"/>
      <c r="L49" s="591">
        <v>0</v>
      </c>
      <c r="M49" s="592">
        <v>0</v>
      </c>
      <c r="N49" s="593">
        <v>0</v>
      </c>
      <c r="O49" s="452">
        <f t="shared" si="19"/>
        <v>0</v>
      </c>
      <c r="P49" s="594">
        <v>0</v>
      </c>
      <c r="Q49" s="595">
        <f t="shared" si="20"/>
        <v>0</v>
      </c>
      <c r="R49" s="596">
        <v>0</v>
      </c>
      <c r="S49" s="597">
        <v>0</v>
      </c>
      <c r="T49" s="598">
        <f t="shared" si="126"/>
        <v>0</v>
      </c>
      <c r="U49" s="599">
        <f t="shared" si="21"/>
        <v>0</v>
      </c>
      <c r="V49" s="600">
        <f t="shared" si="22"/>
        <v>0</v>
      </c>
      <c r="W49" s="459" t="str">
        <f t="shared" si="136"/>
        <v/>
      </c>
      <c r="X49" s="459" t="str">
        <f t="shared" si="23"/>
        <v/>
      </c>
      <c r="Y49" s="601" t="str">
        <f t="shared" si="137"/>
        <v/>
      </c>
      <c r="Z49" s="602">
        <v>0</v>
      </c>
      <c r="AA49" s="603">
        <v>0</v>
      </c>
      <c r="AB49" s="604">
        <v>0</v>
      </c>
      <c r="AC49" s="464">
        <f t="shared" si="24"/>
        <v>0</v>
      </c>
      <c r="AD49" s="605">
        <v>0</v>
      </c>
      <c r="AE49" s="606">
        <f t="shared" si="25"/>
        <v>0</v>
      </c>
      <c r="AF49" s="607">
        <v>0</v>
      </c>
      <c r="AG49" s="608">
        <v>0</v>
      </c>
      <c r="AH49" s="609">
        <f t="shared" si="127"/>
        <v>0</v>
      </c>
      <c r="AI49" s="610">
        <f t="shared" si="26"/>
        <v>0</v>
      </c>
      <c r="AJ49" s="611">
        <f t="shared" si="27"/>
        <v>0</v>
      </c>
      <c r="AK49" s="471" t="str">
        <f>IF(AF49="AB","AB",IF(AND(OR(Z49="ab",Z49="ml"),OR(AA49="ab",AA49="ml"),OR(AC49="ab",AC49="ml")),"AB",IF(AND(OR(Z49="ab",Z49="ml"),OR(AC49="ab",AC49="ml")),"AB","")))</f>
        <v/>
      </c>
      <c r="AL49" s="471" t="str">
        <f t="shared" si="28"/>
        <v/>
      </c>
      <c r="AM49" s="612" t="str">
        <f>IF(OR(AL49="",AL49=0,AL49="S",AL49="F",AL49="AB"),AL49,IF(AJ49&gt;=75,"D",IF(AJ49&gt;=60,"I",IF(AJ49&gt;=48,"II",IF(AJ49&gt;=36,"III",AL49)))))</f>
        <v/>
      </c>
      <c r="AN49" s="613"/>
      <c r="AO49" s="614">
        <v>0</v>
      </c>
      <c r="AP49" s="615">
        <v>0</v>
      </c>
      <c r="AQ49" s="615">
        <v>0</v>
      </c>
      <c r="AR49" s="477">
        <f t="shared" si="29"/>
        <v>0</v>
      </c>
      <c r="AS49" s="616">
        <v>0</v>
      </c>
      <c r="AT49" s="617">
        <v>0</v>
      </c>
      <c r="AU49" s="618">
        <f t="shared" si="30"/>
        <v>0</v>
      </c>
      <c r="AV49" s="619">
        <f t="shared" si="31"/>
        <v>0</v>
      </c>
      <c r="AW49" s="620">
        <v>0</v>
      </c>
      <c r="AX49" s="621">
        <v>0</v>
      </c>
      <c r="AY49" s="622">
        <f t="shared" si="32"/>
        <v>0</v>
      </c>
      <c r="AZ49" s="623">
        <f t="shared" si="33"/>
        <v>0</v>
      </c>
      <c r="BA49" s="624">
        <f t="shared" si="34"/>
        <v>0</v>
      </c>
      <c r="BB49" s="484" t="str">
        <f>IF(AV49="AB","AB",IF(AND(OR(AO49="ab",AO49="ml"),OR(AP49="ab",AP49="ml"),OR(AR49="ab",AR49="ml")),"AB",IF(AND(OR(AO49="ab",AO49="ml"),OR(AR49="ab",AR49="ml")),"AB","")))</f>
        <v/>
      </c>
      <c r="BC49" s="484" t="str">
        <f t="shared" si="35"/>
        <v/>
      </c>
      <c r="BD49" s="625" t="str">
        <f t="shared" si="7"/>
        <v/>
      </c>
      <c r="BE49" s="613"/>
      <c r="BF49" s="626">
        <v>0</v>
      </c>
      <c r="BG49" s="627">
        <v>0</v>
      </c>
      <c r="BH49" s="628">
        <v>0</v>
      </c>
      <c r="BI49" s="489">
        <f t="shared" si="36"/>
        <v>0</v>
      </c>
      <c r="BJ49" s="629">
        <v>0</v>
      </c>
      <c r="BK49" s="630">
        <v>0</v>
      </c>
      <c r="BL49" s="631">
        <f t="shared" si="37"/>
        <v>0</v>
      </c>
      <c r="BM49" s="632">
        <f t="shared" si="38"/>
        <v>0</v>
      </c>
      <c r="BN49" s="633">
        <v>0</v>
      </c>
      <c r="BO49" s="634">
        <v>0</v>
      </c>
      <c r="BP49" s="635">
        <f t="shared" si="39"/>
        <v>0</v>
      </c>
      <c r="BQ49" s="636">
        <f t="shared" si="40"/>
        <v>0</v>
      </c>
      <c r="BR49" s="496">
        <f t="shared" si="41"/>
        <v>0</v>
      </c>
      <c r="BS49" s="496" t="str">
        <f>IF(BM49="AB","AB",IF(AND(OR(BF49="ab",BF49="ml"),OR(BG49="ab",BG49="ml"),OR(BI49="ab",BI49="ml")),"AB",IF(AND(OR(BF49="ab",BF49="ml"),OR(BI49="ab",BI49="ml")),"AB","")))</f>
        <v/>
      </c>
      <c r="BT49" s="496" t="str">
        <f t="shared" si="42"/>
        <v/>
      </c>
      <c r="BU49" s="637" t="str">
        <f t="shared" si="8"/>
        <v/>
      </c>
      <c r="BV49" s="613"/>
      <c r="BW49" s="638">
        <v>0</v>
      </c>
      <c r="BX49" s="639">
        <v>0</v>
      </c>
      <c r="BY49" s="640">
        <v>0</v>
      </c>
      <c r="BZ49" s="501">
        <f t="shared" si="43"/>
        <v>0</v>
      </c>
      <c r="CA49" s="641">
        <v>0</v>
      </c>
      <c r="CB49" s="642">
        <v>0</v>
      </c>
      <c r="CC49" s="643">
        <f t="shared" si="44"/>
        <v>0</v>
      </c>
      <c r="CD49" s="644">
        <f t="shared" si="45"/>
        <v>0</v>
      </c>
      <c r="CE49" s="645">
        <v>0</v>
      </c>
      <c r="CF49" s="646">
        <v>0</v>
      </c>
      <c r="CG49" s="647">
        <f t="shared" si="46"/>
        <v>0</v>
      </c>
      <c r="CH49" s="648">
        <f t="shared" si="47"/>
        <v>0</v>
      </c>
      <c r="CI49" s="649">
        <f t="shared" si="48"/>
        <v>0</v>
      </c>
      <c r="CJ49" s="508" t="str">
        <f t="shared" si="49"/>
        <v/>
      </c>
      <c r="CK49" s="508" t="str">
        <f t="shared" si="50"/>
        <v/>
      </c>
      <c r="CL49" s="650" t="str">
        <f t="shared" si="9"/>
        <v/>
      </c>
      <c r="CM49" s="613"/>
      <c r="CN49" s="651">
        <v>0</v>
      </c>
      <c r="CO49" s="652">
        <v>0</v>
      </c>
      <c r="CP49" s="653">
        <v>0</v>
      </c>
      <c r="CQ49" s="513">
        <f t="shared" si="51"/>
        <v>0</v>
      </c>
      <c r="CR49" s="654">
        <v>0</v>
      </c>
      <c r="CS49" s="655">
        <v>0</v>
      </c>
      <c r="CT49" s="656">
        <f t="shared" si="52"/>
        <v>0</v>
      </c>
      <c r="CU49" s="657">
        <f t="shared" si="53"/>
        <v>0</v>
      </c>
      <c r="CV49" s="658">
        <v>0</v>
      </c>
      <c r="CW49" s="659">
        <v>0</v>
      </c>
      <c r="CX49" s="660">
        <f t="shared" si="54"/>
        <v>0</v>
      </c>
      <c r="CY49" s="661">
        <f t="shared" si="55"/>
        <v>0</v>
      </c>
      <c r="CZ49" s="520">
        <f t="shared" si="56"/>
        <v>0</v>
      </c>
      <c r="DA49" s="520" t="str">
        <f t="shared" si="57"/>
        <v/>
      </c>
      <c r="DB49" s="520" t="str">
        <f t="shared" si="58"/>
        <v/>
      </c>
      <c r="DC49" s="662" t="str">
        <f t="shared" si="59"/>
        <v/>
      </c>
      <c r="DD49" s="613"/>
      <c r="DE49" s="663">
        <v>0</v>
      </c>
      <c r="DF49" s="664">
        <v>0</v>
      </c>
      <c r="DG49" s="665">
        <v>0</v>
      </c>
      <c r="DH49" s="525">
        <f t="shared" si="60"/>
        <v>0</v>
      </c>
      <c r="DI49" s="666">
        <v>0</v>
      </c>
      <c r="DJ49" s="667">
        <v>0</v>
      </c>
      <c r="DK49" s="668">
        <f t="shared" si="61"/>
        <v>0</v>
      </c>
      <c r="DL49" s="669">
        <f t="shared" si="62"/>
        <v>0</v>
      </c>
      <c r="DM49" s="670">
        <v>0</v>
      </c>
      <c r="DN49" s="671">
        <v>0</v>
      </c>
      <c r="DO49" s="672">
        <f t="shared" si="63"/>
        <v>0</v>
      </c>
      <c r="DP49" s="673">
        <f t="shared" si="64"/>
        <v>0</v>
      </c>
      <c r="DQ49" s="532">
        <f t="shared" si="65"/>
        <v>0</v>
      </c>
      <c r="DR49" s="532" t="str">
        <f t="shared" si="66"/>
        <v/>
      </c>
      <c r="DS49" s="532" t="str">
        <f t="shared" si="67"/>
        <v/>
      </c>
      <c r="DT49" s="674" t="str">
        <f t="shared" si="68"/>
        <v/>
      </c>
      <c r="DU49" s="675">
        <v>0</v>
      </c>
      <c r="DV49" s="676">
        <v>0</v>
      </c>
      <c r="DW49" s="677">
        <v>0</v>
      </c>
      <c r="DX49" s="537">
        <f t="shared" si="69"/>
        <v>0</v>
      </c>
      <c r="DY49" s="678">
        <v>0</v>
      </c>
      <c r="DZ49" s="679">
        <v>0</v>
      </c>
      <c r="EA49" s="680">
        <f t="shared" si="70"/>
        <v>0</v>
      </c>
      <c r="EB49" s="681">
        <f t="shared" si="71"/>
        <v>0</v>
      </c>
      <c r="EC49" s="682">
        <v>0</v>
      </c>
      <c r="ED49" s="683">
        <v>0</v>
      </c>
      <c r="EE49" s="684">
        <f t="shared" si="72"/>
        <v>0</v>
      </c>
      <c r="EF49" s="685">
        <f t="shared" si="73"/>
        <v>0</v>
      </c>
      <c r="EG49" s="686">
        <f t="shared" si="74"/>
        <v>0</v>
      </c>
      <c r="EH49" s="687" t="str">
        <f t="shared" si="75"/>
        <v/>
      </c>
      <c r="EI49" s="688">
        <v>0</v>
      </c>
      <c r="EJ49" s="689">
        <v>0</v>
      </c>
      <c r="EK49" s="690">
        <v>0</v>
      </c>
      <c r="EL49" s="549">
        <f t="shared" si="76"/>
        <v>0</v>
      </c>
      <c r="EM49" s="691">
        <v>0</v>
      </c>
      <c r="EN49" s="692">
        <f t="shared" si="77"/>
        <v>0</v>
      </c>
      <c r="EO49" s="693">
        <v>0</v>
      </c>
      <c r="EP49" s="694">
        <v>0</v>
      </c>
      <c r="EQ49" s="695">
        <f t="shared" si="128"/>
        <v>0</v>
      </c>
      <c r="ER49" s="696">
        <f t="shared" si="78"/>
        <v>0</v>
      </c>
      <c r="ES49" s="697">
        <f t="shared" si="79"/>
        <v>0</v>
      </c>
      <c r="ET49" s="698" t="str">
        <f t="shared" si="80"/>
        <v/>
      </c>
      <c r="EU49" s="699">
        <v>0</v>
      </c>
      <c r="EV49" s="700">
        <v>0</v>
      </c>
      <c r="EW49" s="701">
        <f t="shared" si="138"/>
        <v>0</v>
      </c>
      <c r="EX49" s="561">
        <f t="shared" si="81"/>
        <v>0</v>
      </c>
      <c r="EY49" s="702">
        <v>0</v>
      </c>
      <c r="EZ49" s="703">
        <f t="shared" si="82"/>
        <v>0</v>
      </c>
      <c r="FA49" s="704">
        <v>0</v>
      </c>
      <c r="FB49" s="705">
        <v>0</v>
      </c>
      <c r="FC49" s="706">
        <f t="shared" si="129"/>
        <v>0</v>
      </c>
      <c r="FD49" s="707">
        <f t="shared" si="83"/>
        <v>0</v>
      </c>
      <c r="FE49" s="708">
        <f t="shared" si="84"/>
        <v>0</v>
      </c>
      <c r="FF49" s="709" t="str">
        <f t="shared" si="85"/>
        <v/>
      </c>
      <c r="FG49" s="731">
        <v>0</v>
      </c>
      <c r="FH49" s="732">
        <v>0</v>
      </c>
      <c r="FI49" s="732">
        <v>0</v>
      </c>
      <c r="FJ49" s="713">
        <f t="shared" si="125"/>
        <v>0</v>
      </c>
      <c r="FK49" s="714">
        <f t="shared" si="86"/>
        <v>0</v>
      </c>
      <c r="FL49" s="715" t="str">
        <f t="shared" si="87"/>
        <v/>
      </c>
      <c r="FM49" s="733"/>
      <c r="FN49" s="734"/>
      <c r="FO49" s="735" t="str">
        <f t="shared" si="124"/>
        <v/>
      </c>
      <c r="FP49" s="718">
        <f t="shared" si="88"/>
        <v>0</v>
      </c>
      <c r="FQ49" s="719">
        <f t="shared" si="89"/>
        <v>0</v>
      </c>
      <c r="FR49" s="720">
        <f t="shared" si="90"/>
        <v>0</v>
      </c>
      <c r="FS49" s="721" t="str">
        <f t="shared" si="91"/>
        <v/>
      </c>
      <c r="FT49" s="722" t="str">
        <f t="shared" si="92"/>
        <v/>
      </c>
      <c r="FU49" s="723" t="str">
        <f t="shared" si="93"/>
        <v/>
      </c>
      <c r="FV49" s="724" t="str">
        <f t="shared" si="94"/>
        <v/>
      </c>
      <c r="FW49" s="725">
        <f t="shared" si="95"/>
        <v>0</v>
      </c>
      <c r="FX49" s="726" t="str">
        <f t="shared" si="10"/>
        <v/>
      </c>
      <c r="FY49" s="727" t="str">
        <f t="shared" si="11"/>
        <v/>
      </c>
      <c r="FZ49" s="727" t="str">
        <f t="shared" si="12"/>
        <v/>
      </c>
      <c r="GA49" s="727" t="str">
        <f t="shared" si="13"/>
        <v/>
      </c>
      <c r="GB49" s="727" t="str">
        <f t="shared" si="14"/>
        <v/>
      </c>
      <c r="GC49" s="727" t="str">
        <f t="shared" si="96"/>
        <v/>
      </c>
      <c r="GD49" s="728" t="str">
        <f t="shared" si="97"/>
        <v/>
      </c>
      <c r="GE49" s="729">
        <f t="shared" si="98"/>
        <v>0</v>
      </c>
      <c r="GF49" s="727">
        <f t="shared" si="99"/>
        <v>0</v>
      </c>
      <c r="GG49" s="727">
        <f t="shared" si="100"/>
        <v>0</v>
      </c>
      <c r="GH49" s="727">
        <f t="shared" si="101"/>
        <v>0</v>
      </c>
      <c r="GI49" s="728"/>
      <c r="GJ49" s="1302"/>
      <c r="GK49" s="1302"/>
      <c r="GL49" s="18">
        <f t="shared" si="139"/>
        <v>0</v>
      </c>
      <c r="GM49" s="18" t="s">
        <v>158</v>
      </c>
      <c r="GN49" s="18">
        <f t="shared" si="140"/>
        <v>200</v>
      </c>
      <c r="GO49" s="18" t="str">
        <f t="shared" si="102"/>
        <v>0/200</v>
      </c>
      <c r="GP49" s="18">
        <f t="shared" si="103"/>
        <v>0</v>
      </c>
      <c r="GQ49" s="18" t="s">
        <v>158</v>
      </c>
      <c r="GR49" s="18">
        <f t="shared" si="104"/>
        <v>200</v>
      </c>
      <c r="GS49" s="18" t="str">
        <f t="shared" si="105"/>
        <v>0/200</v>
      </c>
      <c r="GT49" s="18">
        <f t="shared" si="106"/>
        <v>0</v>
      </c>
      <c r="GU49" s="18" t="s">
        <v>158</v>
      </c>
      <c r="GV49" s="18">
        <f t="shared" si="107"/>
        <v>200</v>
      </c>
      <c r="GW49" s="18" t="str">
        <f t="shared" si="108"/>
        <v>0/200</v>
      </c>
      <c r="GX49" s="18">
        <f t="shared" si="109"/>
        <v>0</v>
      </c>
      <c r="GY49" s="18" t="s">
        <v>158</v>
      </c>
      <c r="GZ49" s="18">
        <f t="shared" si="110"/>
        <v>100</v>
      </c>
      <c r="HA49" s="18" t="str">
        <f t="shared" si="111"/>
        <v>0/100</v>
      </c>
      <c r="HJ49" s="18">
        <f t="shared" si="133"/>
        <v>0</v>
      </c>
      <c r="HK49" s="18">
        <f t="shared" si="134"/>
        <v>0</v>
      </c>
      <c r="HL49" s="190">
        <f t="shared" si="114"/>
        <v>0</v>
      </c>
      <c r="HM49" s="190">
        <f t="shared" si="115"/>
        <v>0</v>
      </c>
      <c r="HN49" s="190">
        <f t="shared" si="116"/>
        <v>0</v>
      </c>
      <c r="HO49" s="190">
        <f t="shared" si="117"/>
        <v>0</v>
      </c>
      <c r="HP49" s="190">
        <f t="shared" si="118"/>
        <v>0</v>
      </c>
      <c r="HQ49" s="18">
        <f t="shared" si="135"/>
        <v>0</v>
      </c>
    </row>
    <row r="50" spans="1:225" ht="21.75" customHeight="1">
      <c r="A50" s="17">
        <f t="shared" si="17"/>
        <v>0</v>
      </c>
      <c r="B50" s="42">
        <v>42</v>
      </c>
      <c r="C50" s="730">
        <v>42</v>
      </c>
      <c r="D50" s="544">
        <f t="shared" si="18"/>
        <v>0</v>
      </c>
      <c r="E50" s="2"/>
      <c r="F50" s="123"/>
      <c r="G50" s="2"/>
      <c r="H50" s="2"/>
      <c r="I50" s="2"/>
      <c r="J50" s="2"/>
      <c r="K50" s="976"/>
      <c r="L50" s="591">
        <v>0</v>
      </c>
      <c r="M50" s="592">
        <v>0</v>
      </c>
      <c r="N50" s="593">
        <v>0</v>
      </c>
      <c r="O50" s="452">
        <f t="shared" si="19"/>
        <v>0</v>
      </c>
      <c r="P50" s="594">
        <v>0</v>
      </c>
      <c r="Q50" s="595">
        <f t="shared" si="20"/>
        <v>0</v>
      </c>
      <c r="R50" s="596">
        <v>0</v>
      </c>
      <c r="S50" s="597">
        <v>0</v>
      </c>
      <c r="T50" s="598">
        <f t="shared" si="126"/>
        <v>0</v>
      </c>
      <c r="U50" s="599">
        <f t="shared" si="21"/>
        <v>0</v>
      </c>
      <c r="V50" s="600">
        <f t="shared" si="22"/>
        <v>0</v>
      </c>
      <c r="W50" s="459" t="str">
        <f t="shared" si="136"/>
        <v/>
      </c>
      <c r="X50" s="459" t="str">
        <f t="shared" si="23"/>
        <v/>
      </c>
      <c r="Y50" s="601" t="str">
        <f t="shared" si="137"/>
        <v/>
      </c>
      <c r="Z50" s="602">
        <v>0</v>
      </c>
      <c r="AA50" s="603">
        <v>0</v>
      </c>
      <c r="AB50" s="604">
        <v>0</v>
      </c>
      <c r="AC50" s="464">
        <f t="shared" si="24"/>
        <v>0</v>
      </c>
      <c r="AD50" s="605">
        <v>0</v>
      </c>
      <c r="AE50" s="606">
        <f t="shared" si="25"/>
        <v>0</v>
      </c>
      <c r="AF50" s="607">
        <v>0</v>
      </c>
      <c r="AG50" s="608">
        <v>0</v>
      </c>
      <c r="AH50" s="609">
        <f t="shared" si="127"/>
        <v>0</v>
      </c>
      <c r="AI50" s="610">
        <f t="shared" si="26"/>
        <v>0</v>
      </c>
      <c r="AJ50" s="611">
        <f t="shared" si="27"/>
        <v>0</v>
      </c>
      <c r="AK50" s="471" t="str">
        <f t="shared" ref="AK50:AK72" si="141">IF(AF50="AB","AB",IF(AND(OR(Z50="ab",Z50="ml"),OR(AA50="ab",AA50="ml"),OR(AC50="ab",AC50="ml")),"AB",IF(AND(OR(Z50="ab",Z50="ml"),OR(AC50="ab",AC50="ml")),"AB","")))</f>
        <v/>
      </c>
      <c r="AL50" s="471" t="str">
        <f t="shared" si="28"/>
        <v/>
      </c>
      <c r="AM50" s="612" t="str">
        <f t="shared" ref="AM50:AM72" si="142">IF(OR(AL50="",AL50=0,AL50="S",AL50="F",AL50="AB"),AL50,IF(AJ50&gt;=75,"D",IF(AJ50&gt;=60,"I",IF(AJ50&gt;=48,"II",IF(AJ50&gt;=36,"III",AL50)))))</f>
        <v/>
      </c>
      <c r="AN50" s="613"/>
      <c r="AO50" s="614">
        <v>0</v>
      </c>
      <c r="AP50" s="615">
        <v>0</v>
      </c>
      <c r="AQ50" s="615">
        <v>0</v>
      </c>
      <c r="AR50" s="477">
        <f t="shared" si="29"/>
        <v>0</v>
      </c>
      <c r="AS50" s="616">
        <v>0</v>
      </c>
      <c r="AT50" s="617">
        <v>0</v>
      </c>
      <c r="AU50" s="618">
        <f t="shared" si="30"/>
        <v>0</v>
      </c>
      <c r="AV50" s="619">
        <f t="shared" si="31"/>
        <v>0</v>
      </c>
      <c r="AW50" s="620">
        <v>0</v>
      </c>
      <c r="AX50" s="621">
        <v>0</v>
      </c>
      <c r="AY50" s="622">
        <f t="shared" si="32"/>
        <v>0</v>
      </c>
      <c r="AZ50" s="623">
        <f t="shared" si="33"/>
        <v>0</v>
      </c>
      <c r="BA50" s="624">
        <f t="shared" si="34"/>
        <v>0</v>
      </c>
      <c r="BB50" s="484" t="str">
        <f t="shared" ref="BB50:BB72" si="143">IF(AV50="AB","AB",IF(AND(OR(AO50="ab",AO50="ml"),OR(AP50="ab",AP50="ml"),OR(AR50="ab",AR50="ml")),"AB",IF(AND(OR(AO50="ab",AO50="ml"),OR(AR50="ab",AR50="ml")),"AB","")))</f>
        <v/>
      </c>
      <c r="BC50" s="484" t="str">
        <f t="shared" si="35"/>
        <v/>
      </c>
      <c r="BD50" s="625" t="str">
        <f t="shared" si="7"/>
        <v/>
      </c>
      <c r="BE50" s="613"/>
      <c r="BF50" s="626">
        <v>0</v>
      </c>
      <c r="BG50" s="627">
        <v>0</v>
      </c>
      <c r="BH50" s="628">
        <v>0</v>
      </c>
      <c r="BI50" s="489">
        <f t="shared" si="36"/>
        <v>0</v>
      </c>
      <c r="BJ50" s="629">
        <v>0</v>
      </c>
      <c r="BK50" s="630">
        <v>0</v>
      </c>
      <c r="BL50" s="631">
        <f t="shared" si="37"/>
        <v>0</v>
      </c>
      <c r="BM50" s="632">
        <f t="shared" si="38"/>
        <v>0</v>
      </c>
      <c r="BN50" s="633">
        <v>0</v>
      </c>
      <c r="BO50" s="634">
        <v>0</v>
      </c>
      <c r="BP50" s="635">
        <f t="shared" si="39"/>
        <v>0</v>
      </c>
      <c r="BQ50" s="636">
        <f t="shared" si="40"/>
        <v>0</v>
      </c>
      <c r="BR50" s="496">
        <f t="shared" si="41"/>
        <v>0</v>
      </c>
      <c r="BS50" s="496" t="str">
        <f t="shared" ref="BS50:BS72" si="144">IF(BM50="AB","AB",IF(AND(OR(BF50="ab",BF50="ml"),OR(BG50="ab",BG50="ml"),OR(BI50="ab",BI50="ml")),"AB",IF(AND(OR(BF50="ab",BF50="ml"),OR(BI50="ab",BI50="ml")),"AB","")))</f>
        <v/>
      </c>
      <c r="BT50" s="496" t="str">
        <f t="shared" si="42"/>
        <v/>
      </c>
      <c r="BU50" s="637" t="str">
        <f t="shared" si="8"/>
        <v/>
      </c>
      <c r="BV50" s="613"/>
      <c r="BW50" s="638">
        <v>0</v>
      </c>
      <c r="BX50" s="639">
        <v>0</v>
      </c>
      <c r="BY50" s="640">
        <v>0</v>
      </c>
      <c r="BZ50" s="501">
        <f t="shared" si="43"/>
        <v>0</v>
      </c>
      <c r="CA50" s="641">
        <v>0</v>
      </c>
      <c r="CB50" s="642">
        <v>0</v>
      </c>
      <c r="CC50" s="643">
        <f t="shared" si="44"/>
        <v>0</v>
      </c>
      <c r="CD50" s="644">
        <f t="shared" si="45"/>
        <v>0</v>
      </c>
      <c r="CE50" s="645">
        <v>0</v>
      </c>
      <c r="CF50" s="646">
        <v>0</v>
      </c>
      <c r="CG50" s="647">
        <f t="shared" si="46"/>
        <v>0</v>
      </c>
      <c r="CH50" s="648">
        <f t="shared" si="47"/>
        <v>0</v>
      </c>
      <c r="CI50" s="649">
        <f t="shared" si="48"/>
        <v>0</v>
      </c>
      <c r="CJ50" s="508" t="str">
        <f t="shared" si="49"/>
        <v/>
      </c>
      <c r="CK50" s="508" t="str">
        <f t="shared" si="50"/>
        <v/>
      </c>
      <c r="CL50" s="650" t="str">
        <f t="shared" si="9"/>
        <v/>
      </c>
      <c r="CM50" s="613"/>
      <c r="CN50" s="651">
        <v>0</v>
      </c>
      <c r="CO50" s="652">
        <v>0</v>
      </c>
      <c r="CP50" s="653">
        <v>0</v>
      </c>
      <c r="CQ50" s="513">
        <f t="shared" si="51"/>
        <v>0</v>
      </c>
      <c r="CR50" s="654">
        <v>0</v>
      </c>
      <c r="CS50" s="655">
        <v>0</v>
      </c>
      <c r="CT50" s="656">
        <f t="shared" si="52"/>
        <v>0</v>
      </c>
      <c r="CU50" s="657">
        <f t="shared" si="53"/>
        <v>0</v>
      </c>
      <c r="CV50" s="658">
        <v>0</v>
      </c>
      <c r="CW50" s="659">
        <v>0</v>
      </c>
      <c r="CX50" s="660">
        <f t="shared" si="54"/>
        <v>0</v>
      </c>
      <c r="CY50" s="661">
        <f t="shared" si="55"/>
        <v>0</v>
      </c>
      <c r="CZ50" s="520">
        <f t="shared" si="56"/>
        <v>0</v>
      </c>
      <c r="DA50" s="520" t="str">
        <f t="shared" si="57"/>
        <v/>
      </c>
      <c r="DB50" s="520" t="str">
        <f t="shared" si="58"/>
        <v/>
      </c>
      <c r="DC50" s="662" t="str">
        <f t="shared" si="59"/>
        <v/>
      </c>
      <c r="DD50" s="613"/>
      <c r="DE50" s="663">
        <v>0</v>
      </c>
      <c r="DF50" s="664">
        <v>0</v>
      </c>
      <c r="DG50" s="665">
        <v>0</v>
      </c>
      <c r="DH50" s="525">
        <f t="shared" si="60"/>
        <v>0</v>
      </c>
      <c r="DI50" s="666">
        <v>0</v>
      </c>
      <c r="DJ50" s="667">
        <v>0</v>
      </c>
      <c r="DK50" s="668">
        <f t="shared" si="61"/>
        <v>0</v>
      </c>
      <c r="DL50" s="669">
        <f t="shared" si="62"/>
        <v>0</v>
      </c>
      <c r="DM50" s="670">
        <v>0</v>
      </c>
      <c r="DN50" s="671">
        <v>0</v>
      </c>
      <c r="DO50" s="672">
        <f t="shared" si="63"/>
        <v>0</v>
      </c>
      <c r="DP50" s="673">
        <f t="shared" si="64"/>
        <v>0</v>
      </c>
      <c r="DQ50" s="532">
        <f t="shared" si="65"/>
        <v>0</v>
      </c>
      <c r="DR50" s="532" t="str">
        <f t="shared" si="66"/>
        <v/>
      </c>
      <c r="DS50" s="532" t="str">
        <f t="shared" si="67"/>
        <v/>
      </c>
      <c r="DT50" s="674" t="str">
        <f t="shared" si="68"/>
        <v/>
      </c>
      <c r="DU50" s="675">
        <v>0</v>
      </c>
      <c r="DV50" s="676">
        <v>0</v>
      </c>
      <c r="DW50" s="677">
        <v>0</v>
      </c>
      <c r="DX50" s="537">
        <f t="shared" si="69"/>
        <v>0</v>
      </c>
      <c r="DY50" s="678">
        <v>0</v>
      </c>
      <c r="DZ50" s="679">
        <v>0</v>
      </c>
      <c r="EA50" s="680">
        <f t="shared" si="70"/>
        <v>0</v>
      </c>
      <c r="EB50" s="681">
        <f t="shared" si="71"/>
        <v>0</v>
      </c>
      <c r="EC50" s="682">
        <v>0</v>
      </c>
      <c r="ED50" s="683">
        <v>0</v>
      </c>
      <c r="EE50" s="684">
        <f t="shared" si="72"/>
        <v>0</v>
      </c>
      <c r="EF50" s="685">
        <f t="shared" si="73"/>
        <v>0</v>
      </c>
      <c r="EG50" s="686">
        <f t="shared" si="74"/>
        <v>0</v>
      </c>
      <c r="EH50" s="687" t="str">
        <f t="shared" si="75"/>
        <v/>
      </c>
      <c r="EI50" s="688">
        <v>0</v>
      </c>
      <c r="EJ50" s="689">
        <v>0</v>
      </c>
      <c r="EK50" s="690">
        <v>0</v>
      </c>
      <c r="EL50" s="549">
        <f t="shared" si="76"/>
        <v>0</v>
      </c>
      <c r="EM50" s="691">
        <v>0</v>
      </c>
      <c r="EN50" s="692">
        <f t="shared" si="77"/>
        <v>0</v>
      </c>
      <c r="EO50" s="693">
        <v>0</v>
      </c>
      <c r="EP50" s="694">
        <v>0</v>
      </c>
      <c r="EQ50" s="695">
        <f t="shared" si="128"/>
        <v>0</v>
      </c>
      <c r="ER50" s="696">
        <f t="shared" si="78"/>
        <v>0</v>
      </c>
      <c r="ES50" s="697">
        <f t="shared" si="79"/>
        <v>0</v>
      </c>
      <c r="ET50" s="698" t="str">
        <f t="shared" si="80"/>
        <v/>
      </c>
      <c r="EU50" s="699">
        <v>0</v>
      </c>
      <c r="EV50" s="700">
        <v>0</v>
      </c>
      <c r="EW50" s="701">
        <f t="shared" si="138"/>
        <v>0</v>
      </c>
      <c r="EX50" s="561">
        <f t="shared" si="81"/>
        <v>0</v>
      </c>
      <c r="EY50" s="702">
        <v>0</v>
      </c>
      <c r="EZ50" s="703">
        <f t="shared" si="82"/>
        <v>0</v>
      </c>
      <c r="FA50" s="704">
        <v>0</v>
      </c>
      <c r="FB50" s="705">
        <v>0</v>
      </c>
      <c r="FC50" s="706">
        <f t="shared" si="129"/>
        <v>0</v>
      </c>
      <c r="FD50" s="707">
        <f t="shared" si="83"/>
        <v>0</v>
      </c>
      <c r="FE50" s="708">
        <f t="shared" si="84"/>
        <v>0</v>
      </c>
      <c r="FF50" s="709" t="str">
        <f t="shared" si="85"/>
        <v/>
      </c>
      <c r="FG50" s="731">
        <v>0</v>
      </c>
      <c r="FH50" s="732">
        <v>0</v>
      </c>
      <c r="FI50" s="732">
        <v>0</v>
      </c>
      <c r="FJ50" s="713">
        <f t="shared" si="125"/>
        <v>0</v>
      </c>
      <c r="FK50" s="714">
        <f t="shared" si="86"/>
        <v>0</v>
      </c>
      <c r="FL50" s="715" t="str">
        <f t="shared" si="87"/>
        <v/>
      </c>
      <c r="FM50" s="733"/>
      <c r="FN50" s="734"/>
      <c r="FO50" s="735" t="str">
        <f t="shared" ref="FO50:FO108" si="145">IF(OR(FM50="",FN50=""),"",FN50/FM50*100)</f>
        <v/>
      </c>
      <c r="FP50" s="718">
        <f t="shared" si="88"/>
        <v>0</v>
      </c>
      <c r="FQ50" s="719">
        <f t="shared" si="89"/>
        <v>0</v>
      </c>
      <c r="FR50" s="720">
        <f t="shared" si="90"/>
        <v>0</v>
      </c>
      <c r="FS50" s="721" t="str">
        <f t="shared" si="91"/>
        <v/>
      </c>
      <c r="FT50" s="722" t="str">
        <f t="shared" si="92"/>
        <v/>
      </c>
      <c r="FU50" s="723" t="str">
        <f t="shared" si="93"/>
        <v/>
      </c>
      <c r="FV50" s="724" t="str">
        <f t="shared" si="94"/>
        <v/>
      </c>
      <c r="FW50" s="725">
        <f t="shared" si="95"/>
        <v>0</v>
      </c>
      <c r="FX50" s="726" t="str">
        <f t="shared" si="10"/>
        <v/>
      </c>
      <c r="FY50" s="727" t="str">
        <f t="shared" si="11"/>
        <v/>
      </c>
      <c r="FZ50" s="727" t="str">
        <f t="shared" si="12"/>
        <v/>
      </c>
      <c r="GA50" s="727" t="str">
        <f t="shared" si="13"/>
        <v/>
      </c>
      <c r="GB50" s="727" t="str">
        <f t="shared" si="14"/>
        <v/>
      </c>
      <c r="GC50" s="727" t="str">
        <f t="shared" si="96"/>
        <v/>
      </c>
      <c r="GD50" s="728" t="str">
        <f t="shared" si="97"/>
        <v/>
      </c>
      <c r="GE50" s="729">
        <f t="shared" si="98"/>
        <v>0</v>
      </c>
      <c r="GF50" s="727">
        <f t="shared" si="99"/>
        <v>0</v>
      </c>
      <c r="GG50" s="727">
        <f t="shared" si="100"/>
        <v>0</v>
      </c>
      <c r="GH50" s="727">
        <f t="shared" si="101"/>
        <v>0</v>
      </c>
      <c r="GI50" s="728"/>
      <c r="GJ50" s="1302"/>
      <c r="GK50" s="1302"/>
      <c r="GL50" s="18">
        <f t="shared" si="139"/>
        <v>0</v>
      </c>
      <c r="GM50" s="18" t="s">
        <v>158</v>
      </c>
      <c r="GN50" s="18">
        <f t="shared" si="140"/>
        <v>200</v>
      </c>
      <c r="GO50" s="18" t="str">
        <f t="shared" si="102"/>
        <v>0/200</v>
      </c>
      <c r="GP50" s="18">
        <f t="shared" si="103"/>
        <v>0</v>
      </c>
      <c r="GQ50" s="18" t="s">
        <v>158</v>
      </c>
      <c r="GR50" s="18">
        <f t="shared" si="104"/>
        <v>200</v>
      </c>
      <c r="GS50" s="18" t="str">
        <f t="shared" si="105"/>
        <v>0/200</v>
      </c>
      <c r="GT50" s="18">
        <f t="shared" si="106"/>
        <v>0</v>
      </c>
      <c r="GU50" s="18" t="s">
        <v>158</v>
      </c>
      <c r="GV50" s="18">
        <f t="shared" si="107"/>
        <v>200</v>
      </c>
      <c r="GW50" s="18" t="str">
        <f t="shared" si="108"/>
        <v>0/200</v>
      </c>
      <c r="GX50" s="18">
        <f t="shared" si="109"/>
        <v>0</v>
      </c>
      <c r="GY50" s="18" t="s">
        <v>158</v>
      </c>
      <c r="GZ50" s="18">
        <f t="shared" si="110"/>
        <v>100</v>
      </c>
      <c r="HA50" s="18" t="str">
        <f t="shared" si="111"/>
        <v>0/100</v>
      </c>
      <c r="HJ50" s="18">
        <f t="shared" si="133"/>
        <v>0</v>
      </c>
      <c r="HK50" s="18">
        <f t="shared" si="134"/>
        <v>0</v>
      </c>
      <c r="HL50" s="190">
        <f t="shared" si="114"/>
        <v>0</v>
      </c>
      <c r="HM50" s="190">
        <f t="shared" si="115"/>
        <v>0</v>
      </c>
      <c r="HN50" s="190">
        <f t="shared" si="116"/>
        <v>0</v>
      </c>
      <c r="HO50" s="190">
        <f t="shared" si="117"/>
        <v>0</v>
      </c>
      <c r="HP50" s="190">
        <f t="shared" si="118"/>
        <v>0</v>
      </c>
      <c r="HQ50" s="18">
        <f t="shared" si="135"/>
        <v>0</v>
      </c>
    </row>
    <row r="51" spans="1:225" ht="21.75" customHeight="1">
      <c r="A51" s="17">
        <f t="shared" si="17"/>
        <v>0</v>
      </c>
      <c r="B51" s="42">
        <v>43</v>
      </c>
      <c r="C51" s="590">
        <v>43</v>
      </c>
      <c r="D51" s="544">
        <f t="shared" si="18"/>
        <v>0</v>
      </c>
      <c r="E51" s="2"/>
      <c r="F51" s="123"/>
      <c r="G51" s="1"/>
      <c r="H51" s="2"/>
      <c r="I51" s="2"/>
      <c r="J51" s="2"/>
      <c r="K51" s="976"/>
      <c r="L51" s="591">
        <v>0</v>
      </c>
      <c r="M51" s="592">
        <v>0</v>
      </c>
      <c r="N51" s="593">
        <v>0</v>
      </c>
      <c r="O51" s="452">
        <f t="shared" si="19"/>
        <v>0</v>
      </c>
      <c r="P51" s="594">
        <v>0</v>
      </c>
      <c r="Q51" s="595">
        <f t="shared" si="20"/>
        <v>0</v>
      </c>
      <c r="R51" s="596">
        <v>0</v>
      </c>
      <c r="S51" s="597">
        <v>0</v>
      </c>
      <c r="T51" s="598">
        <f t="shared" si="126"/>
        <v>0</v>
      </c>
      <c r="U51" s="599">
        <f t="shared" si="21"/>
        <v>0</v>
      </c>
      <c r="V51" s="600">
        <f t="shared" si="22"/>
        <v>0</v>
      </c>
      <c r="W51" s="459" t="str">
        <f t="shared" si="136"/>
        <v/>
      </c>
      <c r="X51" s="459" t="str">
        <f t="shared" si="23"/>
        <v/>
      </c>
      <c r="Y51" s="601" t="str">
        <f t="shared" si="137"/>
        <v/>
      </c>
      <c r="Z51" s="602">
        <v>0</v>
      </c>
      <c r="AA51" s="603">
        <v>0</v>
      </c>
      <c r="AB51" s="604">
        <v>0</v>
      </c>
      <c r="AC51" s="464">
        <f t="shared" si="24"/>
        <v>0</v>
      </c>
      <c r="AD51" s="605">
        <v>0</v>
      </c>
      <c r="AE51" s="606">
        <f t="shared" si="25"/>
        <v>0</v>
      </c>
      <c r="AF51" s="607">
        <v>0</v>
      </c>
      <c r="AG51" s="608">
        <v>0</v>
      </c>
      <c r="AH51" s="609">
        <f t="shared" si="127"/>
        <v>0</v>
      </c>
      <c r="AI51" s="610">
        <f t="shared" si="26"/>
        <v>0</v>
      </c>
      <c r="AJ51" s="611">
        <f t="shared" si="27"/>
        <v>0</v>
      </c>
      <c r="AK51" s="471" t="str">
        <f t="shared" si="141"/>
        <v/>
      </c>
      <c r="AL51" s="471" t="str">
        <f t="shared" si="28"/>
        <v/>
      </c>
      <c r="AM51" s="612" t="str">
        <f t="shared" si="142"/>
        <v/>
      </c>
      <c r="AN51" s="613"/>
      <c r="AO51" s="614">
        <v>0</v>
      </c>
      <c r="AP51" s="615">
        <v>0</v>
      </c>
      <c r="AQ51" s="615">
        <v>0</v>
      </c>
      <c r="AR51" s="477">
        <f t="shared" si="29"/>
        <v>0</v>
      </c>
      <c r="AS51" s="616">
        <v>0</v>
      </c>
      <c r="AT51" s="617">
        <v>0</v>
      </c>
      <c r="AU51" s="618">
        <f t="shared" si="30"/>
        <v>0</v>
      </c>
      <c r="AV51" s="619">
        <f t="shared" si="31"/>
        <v>0</v>
      </c>
      <c r="AW51" s="620">
        <v>0</v>
      </c>
      <c r="AX51" s="621">
        <v>0</v>
      </c>
      <c r="AY51" s="622">
        <f t="shared" si="32"/>
        <v>0</v>
      </c>
      <c r="AZ51" s="623">
        <f t="shared" si="33"/>
        <v>0</v>
      </c>
      <c r="BA51" s="624">
        <f t="shared" si="34"/>
        <v>0</v>
      </c>
      <c r="BB51" s="484" t="str">
        <f t="shared" si="143"/>
        <v/>
      </c>
      <c r="BC51" s="484" t="str">
        <f t="shared" si="35"/>
        <v/>
      </c>
      <c r="BD51" s="625" t="str">
        <f t="shared" si="7"/>
        <v/>
      </c>
      <c r="BE51" s="613"/>
      <c r="BF51" s="626">
        <v>0</v>
      </c>
      <c r="BG51" s="627">
        <v>0</v>
      </c>
      <c r="BH51" s="628">
        <v>0</v>
      </c>
      <c r="BI51" s="489">
        <f t="shared" si="36"/>
        <v>0</v>
      </c>
      <c r="BJ51" s="629">
        <v>0</v>
      </c>
      <c r="BK51" s="630">
        <v>0</v>
      </c>
      <c r="BL51" s="631">
        <f t="shared" si="37"/>
        <v>0</v>
      </c>
      <c r="BM51" s="632">
        <f t="shared" si="38"/>
        <v>0</v>
      </c>
      <c r="BN51" s="633">
        <v>0</v>
      </c>
      <c r="BO51" s="634">
        <v>0</v>
      </c>
      <c r="BP51" s="635">
        <f t="shared" si="39"/>
        <v>0</v>
      </c>
      <c r="BQ51" s="636">
        <f t="shared" si="40"/>
        <v>0</v>
      </c>
      <c r="BR51" s="496">
        <f t="shared" si="41"/>
        <v>0</v>
      </c>
      <c r="BS51" s="496" t="str">
        <f t="shared" si="144"/>
        <v/>
      </c>
      <c r="BT51" s="496" t="str">
        <f t="shared" si="42"/>
        <v/>
      </c>
      <c r="BU51" s="637" t="str">
        <f t="shared" si="8"/>
        <v/>
      </c>
      <c r="BV51" s="613"/>
      <c r="BW51" s="638">
        <v>0</v>
      </c>
      <c r="BX51" s="639">
        <v>0</v>
      </c>
      <c r="BY51" s="640">
        <v>0</v>
      </c>
      <c r="BZ51" s="501">
        <f t="shared" si="43"/>
        <v>0</v>
      </c>
      <c r="CA51" s="641">
        <v>0</v>
      </c>
      <c r="CB51" s="642">
        <v>0</v>
      </c>
      <c r="CC51" s="643">
        <f t="shared" si="44"/>
        <v>0</v>
      </c>
      <c r="CD51" s="644">
        <f t="shared" si="45"/>
        <v>0</v>
      </c>
      <c r="CE51" s="645">
        <v>0</v>
      </c>
      <c r="CF51" s="646">
        <v>0</v>
      </c>
      <c r="CG51" s="647">
        <f t="shared" si="46"/>
        <v>0</v>
      </c>
      <c r="CH51" s="648">
        <f t="shared" si="47"/>
        <v>0</v>
      </c>
      <c r="CI51" s="649">
        <f t="shared" si="48"/>
        <v>0</v>
      </c>
      <c r="CJ51" s="508" t="str">
        <f t="shared" si="49"/>
        <v/>
      </c>
      <c r="CK51" s="508" t="str">
        <f t="shared" si="50"/>
        <v/>
      </c>
      <c r="CL51" s="650" t="str">
        <f t="shared" si="9"/>
        <v/>
      </c>
      <c r="CM51" s="613"/>
      <c r="CN51" s="651">
        <v>0</v>
      </c>
      <c r="CO51" s="652">
        <v>0</v>
      </c>
      <c r="CP51" s="653">
        <v>0</v>
      </c>
      <c r="CQ51" s="513">
        <f t="shared" si="51"/>
        <v>0</v>
      </c>
      <c r="CR51" s="654">
        <v>0</v>
      </c>
      <c r="CS51" s="655">
        <v>0</v>
      </c>
      <c r="CT51" s="656">
        <f t="shared" si="52"/>
        <v>0</v>
      </c>
      <c r="CU51" s="657">
        <f t="shared" si="53"/>
        <v>0</v>
      </c>
      <c r="CV51" s="658">
        <v>0</v>
      </c>
      <c r="CW51" s="659">
        <v>0</v>
      </c>
      <c r="CX51" s="660">
        <f t="shared" si="54"/>
        <v>0</v>
      </c>
      <c r="CY51" s="661">
        <f t="shared" si="55"/>
        <v>0</v>
      </c>
      <c r="CZ51" s="520">
        <f t="shared" si="56"/>
        <v>0</v>
      </c>
      <c r="DA51" s="520" t="str">
        <f t="shared" si="57"/>
        <v/>
      </c>
      <c r="DB51" s="520" t="str">
        <f t="shared" si="58"/>
        <v/>
      </c>
      <c r="DC51" s="662" t="str">
        <f t="shared" si="59"/>
        <v/>
      </c>
      <c r="DD51" s="613"/>
      <c r="DE51" s="663">
        <v>0</v>
      </c>
      <c r="DF51" s="664">
        <v>0</v>
      </c>
      <c r="DG51" s="665">
        <v>0</v>
      </c>
      <c r="DH51" s="525">
        <f t="shared" si="60"/>
        <v>0</v>
      </c>
      <c r="DI51" s="666">
        <v>0</v>
      </c>
      <c r="DJ51" s="667">
        <v>0</v>
      </c>
      <c r="DK51" s="668">
        <f t="shared" si="61"/>
        <v>0</v>
      </c>
      <c r="DL51" s="669">
        <f t="shared" si="62"/>
        <v>0</v>
      </c>
      <c r="DM51" s="670">
        <v>0</v>
      </c>
      <c r="DN51" s="671">
        <v>0</v>
      </c>
      <c r="DO51" s="672">
        <f t="shared" si="63"/>
        <v>0</v>
      </c>
      <c r="DP51" s="673">
        <f t="shared" si="64"/>
        <v>0</v>
      </c>
      <c r="DQ51" s="532">
        <f t="shared" si="65"/>
        <v>0</v>
      </c>
      <c r="DR51" s="532" t="str">
        <f t="shared" si="66"/>
        <v/>
      </c>
      <c r="DS51" s="532" t="str">
        <f t="shared" si="67"/>
        <v/>
      </c>
      <c r="DT51" s="674" t="str">
        <f t="shared" si="68"/>
        <v/>
      </c>
      <c r="DU51" s="675">
        <v>0</v>
      </c>
      <c r="DV51" s="676">
        <v>0</v>
      </c>
      <c r="DW51" s="677">
        <v>0</v>
      </c>
      <c r="DX51" s="537">
        <f t="shared" si="69"/>
        <v>0</v>
      </c>
      <c r="DY51" s="678">
        <v>0</v>
      </c>
      <c r="DZ51" s="679">
        <v>0</v>
      </c>
      <c r="EA51" s="680">
        <f t="shared" si="70"/>
        <v>0</v>
      </c>
      <c r="EB51" s="681">
        <f t="shared" si="71"/>
        <v>0</v>
      </c>
      <c r="EC51" s="682">
        <v>0</v>
      </c>
      <c r="ED51" s="683">
        <v>0</v>
      </c>
      <c r="EE51" s="684">
        <f t="shared" si="72"/>
        <v>0</v>
      </c>
      <c r="EF51" s="685">
        <f t="shared" si="73"/>
        <v>0</v>
      </c>
      <c r="EG51" s="686">
        <f t="shared" si="74"/>
        <v>0</v>
      </c>
      <c r="EH51" s="687" t="str">
        <f t="shared" si="75"/>
        <v/>
      </c>
      <c r="EI51" s="688">
        <v>0</v>
      </c>
      <c r="EJ51" s="689">
        <v>0</v>
      </c>
      <c r="EK51" s="690">
        <v>0</v>
      </c>
      <c r="EL51" s="549">
        <f t="shared" si="76"/>
        <v>0</v>
      </c>
      <c r="EM51" s="691">
        <v>0</v>
      </c>
      <c r="EN51" s="692">
        <f t="shared" si="77"/>
        <v>0</v>
      </c>
      <c r="EO51" s="693">
        <v>0</v>
      </c>
      <c r="EP51" s="694">
        <v>0</v>
      </c>
      <c r="EQ51" s="695">
        <f t="shared" si="128"/>
        <v>0</v>
      </c>
      <c r="ER51" s="696">
        <f t="shared" si="78"/>
        <v>0</v>
      </c>
      <c r="ES51" s="697">
        <f t="shared" si="79"/>
        <v>0</v>
      </c>
      <c r="ET51" s="698" t="str">
        <f t="shared" si="80"/>
        <v/>
      </c>
      <c r="EU51" s="699">
        <v>0</v>
      </c>
      <c r="EV51" s="700">
        <v>0</v>
      </c>
      <c r="EW51" s="701">
        <f t="shared" si="138"/>
        <v>0</v>
      </c>
      <c r="EX51" s="561">
        <f t="shared" si="81"/>
        <v>0</v>
      </c>
      <c r="EY51" s="702">
        <v>0</v>
      </c>
      <c r="EZ51" s="703">
        <f t="shared" si="82"/>
        <v>0</v>
      </c>
      <c r="FA51" s="704">
        <v>0</v>
      </c>
      <c r="FB51" s="705">
        <v>0</v>
      </c>
      <c r="FC51" s="706">
        <f t="shared" si="129"/>
        <v>0</v>
      </c>
      <c r="FD51" s="707">
        <f t="shared" si="83"/>
        <v>0</v>
      </c>
      <c r="FE51" s="708">
        <f t="shared" si="84"/>
        <v>0</v>
      </c>
      <c r="FF51" s="709" t="str">
        <f t="shared" si="85"/>
        <v/>
      </c>
      <c r="FG51" s="731">
        <v>0</v>
      </c>
      <c r="FH51" s="732">
        <v>0</v>
      </c>
      <c r="FI51" s="732">
        <v>0</v>
      </c>
      <c r="FJ51" s="713">
        <f t="shared" ref="FJ51:FJ108" si="146">SUM(FG51:FI51)</f>
        <v>0</v>
      </c>
      <c r="FK51" s="714">
        <f t="shared" si="86"/>
        <v>0</v>
      </c>
      <c r="FL51" s="715" t="str">
        <f t="shared" si="87"/>
        <v/>
      </c>
      <c r="FM51" s="733"/>
      <c r="FN51" s="734"/>
      <c r="FO51" s="735" t="str">
        <f t="shared" si="145"/>
        <v/>
      </c>
      <c r="FP51" s="718">
        <f t="shared" si="88"/>
        <v>0</v>
      </c>
      <c r="FQ51" s="719">
        <f t="shared" si="89"/>
        <v>0</v>
      </c>
      <c r="FR51" s="720">
        <f t="shared" si="90"/>
        <v>0</v>
      </c>
      <c r="FS51" s="721" t="str">
        <f t="shared" si="91"/>
        <v/>
      </c>
      <c r="FT51" s="722" t="str">
        <f t="shared" si="92"/>
        <v/>
      </c>
      <c r="FU51" s="723" t="str">
        <f t="shared" si="93"/>
        <v/>
      </c>
      <c r="FV51" s="724" t="str">
        <f t="shared" si="94"/>
        <v/>
      </c>
      <c r="FW51" s="725">
        <f t="shared" si="95"/>
        <v>0</v>
      </c>
      <c r="FX51" s="726" t="str">
        <f t="shared" si="10"/>
        <v/>
      </c>
      <c r="FY51" s="727" t="str">
        <f t="shared" si="11"/>
        <v/>
      </c>
      <c r="FZ51" s="727" t="str">
        <f t="shared" si="12"/>
        <v/>
      </c>
      <c r="GA51" s="727" t="str">
        <f t="shared" si="13"/>
        <v/>
      </c>
      <c r="GB51" s="727" t="str">
        <f t="shared" si="14"/>
        <v/>
      </c>
      <c r="GC51" s="727" t="str">
        <f t="shared" si="96"/>
        <v/>
      </c>
      <c r="GD51" s="728" t="str">
        <f t="shared" si="97"/>
        <v/>
      </c>
      <c r="GE51" s="729">
        <f t="shared" si="98"/>
        <v>0</v>
      </c>
      <c r="GF51" s="727">
        <f t="shared" si="99"/>
        <v>0</v>
      </c>
      <c r="GG51" s="727">
        <f t="shared" si="100"/>
        <v>0</v>
      </c>
      <c r="GH51" s="727">
        <f t="shared" si="101"/>
        <v>0</v>
      </c>
      <c r="GI51" s="728"/>
      <c r="GJ51" s="1302"/>
      <c r="GK51" s="1302"/>
      <c r="GL51" s="18">
        <f t="shared" si="139"/>
        <v>0</v>
      </c>
      <c r="GM51" s="18" t="s">
        <v>158</v>
      </c>
      <c r="GN51" s="18">
        <f t="shared" si="140"/>
        <v>200</v>
      </c>
      <c r="GO51" s="18" t="str">
        <f t="shared" si="102"/>
        <v>0/200</v>
      </c>
      <c r="GP51" s="18">
        <f t="shared" si="103"/>
        <v>0</v>
      </c>
      <c r="GQ51" s="18" t="s">
        <v>158</v>
      </c>
      <c r="GR51" s="18">
        <f t="shared" si="104"/>
        <v>200</v>
      </c>
      <c r="GS51" s="18" t="str">
        <f t="shared" si="105"/>
        <v>0/200</v>
      </c>
      <c r="GT51" s="18">
        <f t="shared" si="106"/>
        <v>0</v>
      </c>
      <c r="GU51" s="18" t="s">
        <v>158</v>
      </c>
      <c r="GV51" s="18">
        <f t="shared" si="107"/>
        <v>200</v>
      </c>
      <c r="GW51" s="18" t="str">
        <f t="shared" si="108"/>
        <v>0/200</v>
      </c>
      <c r="GX51" s="18">
        <f t="shared" si="109"/>
        <v>0</v>
      </c>
      <c r="GY51" s="18" t="s">
        <v>158</v>
      </c>
      <c r="GZ51" s="18">
        <f t="shared" si="110"/>
        <v>100</v>
      </c>
      <c r="HA51" s="18" t="str">
        <f t="shared" si="111"/>
        <v>0/100</v>
      </c>
      <c r="HJ51" s="18">
        <f t="shared" si="133"/>
        <v>0</v>
      </c>
      <c r="HK51" s="18">
        <f t="shared" si="134"/>
        <v>0</v>
      </c>
      <c r="HL51" s="190">
        <f t="shared" si="114"/>
        <v>0</v>
      </c>
      <c r="HM51" s="190">
        <f t="shared" si="115"/>
        <v>0</v>
      </c>
      <c r="HN51" s="190">
        <f t="shared" si="116"/>
        <v>0</v>
      </c>
      <c r="HO51" s="190">
        <f t="shared" si="117"/>
        <v>0</v>
      </c>
      <c r="HP51" s="190">
        <f t="shared" si="118"/>
        <v>0</v>
      </c>
      <c r="HQ51" s="18">
        <f t="shared" si="135"/>
        <v>0</v>
      </c>
    </row>
    <row r="52" spans="1:225" ht="21.75" customHeight="1">
      <c r="A52" s="17">
        <f t="shared" si="17"/>
        <v>0</v>
      </c>
      <c r="B52" s="42">
        <v>44</v>
      </c>
      <c r="C52" s="730">
        <v>44</v>
      </c>
      <c r="D52" s="544">
        <f t="shared" si="18"/>
        <v>0</v>
      </c>
      <c r="E52" s="2"/>
      <c r="F52" s="123"/>
      <c r="G52" s="2"/>
      <c r="H52" s="2"/>
      <c r="I52" s="2"/>
      <c r="J52" s="2"/>
      <c r="K52" s="976"/>
      <c r="L52" s="591">
        <v>0</v>
      </c>
      <c r="M52" s="592">
        <v>0</v>
      </c>
      <c r="N52" s="593">
        <v>0</v>
      </c>
      <c r="O52" s="452">
        <f t="shared" si="19"/>
        <v>0</v>
      </c>
      <c r="P52" s="594">
        <v>0</v>
      </c>
      <c r="Q52" s="595">
        <f t="shared" si="20"/>
        <v>0</v>
      </c>
      <c r="R52" s="596">
        <v>0</v>
      </c>
      <c r="S52" s="597">
        <v>0</v>
      </c>
      <c r="T52" s="598">
        <f t="shared" si="126"/>
        <v>0</v>
      </c>
      <c r="U52" s="599">
        <f t="shared" si="21"/>
        <v>0</v>
      </c>
      <c r="V52" s="600">
        <f t="shared" si="22"/>
        <v>0</v>
      </c>
      <c r="W52" s="459" t="str">
        <f t="shared" si="136"/>
        <v/>
      </c>
      <c r="X52" s="459" t="str">
        <f t="shared" si="23"/>
        <v/>
      </c>
      <c r="Y52" s="601" t="str">
        <f t="shared" si="137"/>
        <v/>
      </c>
      <c r="Z52" s="602">
        <v>0</v>
      </c>
      <c r="AA52" s="603">
        <v>0</v>
      </c>
      <c r="AB52" s="604">
        <v>0</v>
      </c>
      <c r="AC52" s="464">
        <f t="shared" si="24"/>
        <v>0</v>
      </c>
      <c r="AD52" s="605">
        <v>0</v>
      </c>
      <c r="AE52" s="606">
        <f t="shared" si="25"/>
        <v>0</v>
      </c>
      <c r="AF52" s="607">
        <v>0</v>
      </c>
      <c r="AG52" s="608">
        <v>0</v>
      </c>
      <c r="AH52" s="609">
        <f t="shared" si="127"/>
        <v>0</v>
      </c>
      <c r="AI52" s="610">
        <f t="shared" si="26"/>
        <v>0</v>
      </c>
      <c r="AJ52" s="611">
        <f t="shared" si="27"/>
        <v>0</v>
      </c>
      <c r="AK52" s="471" t="str">
        <f t="shared" si="141"/>
        <v/>
      </c>
      <c r="AL52" s="471" t="str">
        <f t="shared" si="28"/>
        <v/>
      </c>
      <c r="AM52" s="612" t="str">
        <f t="shared" si="142"/>
        <v/>
      </c>
      <c r="AN52" s="613"/>
      <c r="AO52" s="614">
        <v>0</v>
      </c>
      <c r="AP52" s="615">
        <v>0</v>
      </c>
      <c r="AQ52" s="615">
        <v>0</v>
      </c>
      <c r="AR52" s="477">
        <f t="shared" si="29"/>
        <v>0</v>
      </c>
      <c r="AS52" s="616">
        <v>0</v>
      </c>
      <c r="AT52" s="617">
        <v>0</v>
      </c>
      <c r="AU52" s="618">
        <f t="shared" si="30"/>
        <v>0</v>
      </c>
      <c r="AV52" s="619">
        <f t="shared" si="31"/>
        <v>0</v>
      </c>
      <c r="AW52" s="620">
        <v>0</v>
      </c>
      <c r="AX52" s="621">
        <v>0</v>
      </c>
      <c r="AY52" s="622">
        <f t="shared" si="32"/>
        <v>0</v>
      </c>
      <c r="AZ52" s="623">
        <f t="shared" si="33"/>
        <v>0</v>
      </c>
      <c r="BA52" s="624">
        <f t="shared" si="34"/>
        <v>0</v>
      </c>
      <c r="BB52" s="484" t="str">
        <f t="shared" si="143"/>
        <v/>
      </c>
      <c r="BC52" s="484" t="str">
        <f t="shared" si="35"/>
        <v/>
      </c>
      <c r="BD52" s="625" t="str">
        <f t="shared" si="7"/>
        <v/>
      </c>
      <c r="BE52" s="613"/>
      <c r="BF52" s="626">
        <v>0</v>
      </c>
      <c r="BG52" s="627">
        <v>0</v>
      </c>
      <c r="BH52" s="628">
        <v>0</v>
      </c>
      <c r="BI52" s="489">
        <f t="shared" si="36"/>
        <v>0</v>
      </c>
      <c r="BJ52" s="629">
        <v>0</v>
      </c>
      <c r="BK52" s="630">
        <v>0</v>
      </c>
      <c r="BL52" s="631">
        <f t="shared" si="37"/>
        <v>0</v>
      </c>
      <c r="BM52" s="632">
        <f t="shared" si="38"/>
        <v>0</v>
      </c>
      <c r="BN52" s="633">
        <v>0</v>
      </c>
      <c r="BO52" s="634">
        <v>0</v>
      </c>
      <c r="BP52" s="635">
        <f t="shared" si="39"/>
        <v>0</v>
      </c>
      <c r="BQ52" s="636">
        <f t="shared" si="40"/>
        <v>0</v>
      </c>
      <c r="BR52" s="496">
        <f t="shared" si="41"/>
        <v>0</v>
      </c>
      <c r="BS52" s="496" t="str">
        <f t="shared" si="144"/>
        <v/>
      </c>
      <c r="BT52" s="496" t="str">
        <f t="shared" si="42"/>
        <v/>
      </c>
      <c r="BU52" s="637" t="str">
        <f t="shared" si="8"/>
        <v/>
      </c>
      <c r="BV52" s="613"/>
      <c r="BW52" s="638">
        <v>0</v>
      </c>
      <c r="BX52" s="639">
        <v>0</v>
      </c>
      <c r="BY52" s="640">
        <v>0</v>
      </c>
      <c r="BZ52" s="501">
        <f t="shared" si="43"/>
        <v>0</v>
      </c>
      <c r="CA52" s="641">
        <v>0</v>
      </c>
      <c r="CB52" s="642">
        <v>0</v>
      </c>
      <c r="CC52" s="643">
        <f t="shared" si="44"/>
        <v>0</v>
      </c>
      <c r="CD52" s="644">
        <f t="shared" si="45"/>
        <v>0</v>
      </c>
      <c r="CE52" s="645">
        <v>0</v>
      </c>
      <c r="CF52" s="646">
        <v>0</v>
      </c>
      <c r="CG52" s="647">
        <f t="shared" si="46"/>
        <v>0</v>
      </c>
      <c r="CH52" s="648">
        <f t="shared" si="47"/>
        <v>0</v>
      </c>
      <c r="CI52" s="649">
        <f t="shared" si="48"/>
        <v>0</v>
      </c>
      <c r="CJ52" s="508" t="str">
        <f t="shared" si="49"/>
        <v/>
      </c>
      <c r="CK52" s="508" t="str">
        <f t="shared" si="50"/>
        <v/>
      </c>
      <c r="CL52" s="650" t="str">
        <f t="shared" si="9"/>
        <v/>
      </c>
      <c r="CM52" s="613"/>
      <c r="CN52" s="651">
        <v>0</v>
      </c>
      <c r="CO52" s="652">
        <v>0</v>
      </c>
      <c r="CP52" s="653">
        <v>0</v>
      </c>
      <c r="CQ52" s="513">
        <f t="shared" si="51"/>
        <v>0</v>
      </c>
      <c r="CR52" s="654">
        <v>0</v>
      </c>
      <c r="CS52" s="655">
        <v>0</v>
      </c>
      <c r="CT52" s="656">
        <f t="shared" si="52"/>
        <v>0</v>
      </c>
      <c r="CU52" s="657">
        <f t="shared" si="53"/>
        <v>0</v>
      </c>
      <c r="CV52" s="658">
        <v>0</v>
      </c>
      <c r="CW52" s="659">
        <v>0</v>
      </c>
      <c r="CX52" s="660">
        <f t="shared" si="54"/>
        <v>0</v>
      </c>
      <c r="CY52" s="661">
        <f t="shared" si="55"/>
        <v>0</v>
      </c>
      <c r="CZ52" s="520">
        <f t="shared" si="56"/>
        <v>0</v>
      </c>
      <c r="DA52" s="520" t="str">
        <f t="shared" si="57"/>
        <v/>
      </c>
      <c r="DB52" s="520" t="str">
        <f t="shared" si="58"/>
        <v/>
      </c>
      <c r="DC52" s="662" t="str">
        <f t="shared" si="59"/>
        <v/>
      </c>
      <c r="DD52" s="613"/>
      <c r="DE52" s="663">
        <v>0</v>
      </c>
      <c r="DF52" s="664">
        <v>0</v>
      </c>
      <c r="DG52" s="665">
        <v>0</v>
      </c>
      <c r="DH52" s="525">
        <f t="shared" si="60"/>
        <v>0</v>
      </c>
      <c r="DI52" s="666">
        <v>0</v>
      </c>
      <c r="DJ52" s="667">
        <v>0</v>
      </c>
      <c r="DK52" s="668">
        <f t="shared" si="61"/>
        <v>0</v>
      </c>
      <c r="DL52" s="669">
        <f t="shared" si="62"/>
        <v>0</v>
      </c>
      <c r="DM52" s="670">
        <v>0</v>
      </c>
      <c r="DN52" s="671">
        <v>0</v>
      </c>
      <c r="DO52" s="672">
        <f t="shared" si="63"/>
        <v>0</v>
      </c>
      <c r="DP52" s="673">
        <f t="shared" si="64"/>
        <v>0</v>
      </c>
      <c r="DQ52" s="532">
        <f t="shared" si="65"/>
        <v>0</v>
      </c>
      <c r="DR52" s="532" t="str">
        <f t="shared" si="66"/>
        <v/>
      </c>
      <c r="DS52" s="532" t="str">
        <f t="shared" si="67"/>
        <v/>
      </c>
      <c r="DT52" s="674" t="str">
        <f t="shared" si="68"/>
        <v/>
      </c>
      <c r="DU52" s="675">
        <v>0</v>
      </c>
      <c r="DV52" s="676">
        <v>0</v>
      </c>
      <c r="DW52" s="677">
        <v>0</v>
      </c>
      <c r="DX52" s="537">
        <f t="shared" si="69"/>
        <v>0</v>
      </c>
      <c r="DY52" s="678">
        <v>0</v>
      </c>
      <c r="DZ52" s="679">
        <v>0</v>
      </c>
      <c r="EA52" s="680">
        <f t="shared" si="70"/>
        <v>0</v>
      </c>
      <c r="EB52" s="681">
        <f t="shared" si="71"/>
        <v>0</v>
      </c>
      <c r="EC52" s="682">
        <v>0</v>
      </c>
      <c r="ED52" s="683">
        <v>0</v>
      </c>
      <c r="EE52" s="684">
        <f t="shared" si="72"/>
        <v>0</v>
      </c>
      <c r="EF52" s="685">
        <f t="shared" si="73"/>
        <v>0</v>
      </c>
      <c r="EG52" s="686">
        <f t="shared" si="74"/>
        <v>0</v>
      </c>
      <c r="EH52" s="687" t="str">
        <f t="shared" si="75"/>
        <v/>
      </c>
      <c r="EI52" s="688">
        <v>0</v>
      </c>
      <c r="EJ52" s="689">
        <v>0</v>
      </c>
      <c r="EK52" s="690">
        <v>0</v>
      </c>
      <c r="EL52" s="549">
        <f t="shared" si="76"/>
        <v>0</v>
      </c>
      <c r="EM52" s="691">
        <v>0</v>
      </c>
      <c r="EN52" s="692">
        <f t="shared" si="77"/>
        <v>0</v>
      </c>
      <c r="EO52" s="693">
        <v>0</v>
      </c>
      <c r="EP52" s="694">
        <v>0</v>
      </c>
      <c r="EQ52" s="695">
        <f t="shared" si="128"/>
        <v>0</v>
      </c>
      <c r="ER52" s="696">
        <f t="shared" si="78"/>
        <v>0</v>
      </c>
      <c r="ES52" s="697">
        <f t="shared" si="79"/>
        <v>0</v>
      </c>
      <c r="ET52" s="698" t="str">
        <f t="shared" si="80"/>
        <v/>
      </c>
      <c r="EU52" s="699">
        <v>0</v>
      </c>
      <c r="EV52" s="700">
        <v>0</v>
      </c>
      <c r="EW52" s="701">
        <f t="shared" si="138"/>
        <v>0</v>
      </c>
      <c r="EX52" s="561">
        <f t="shared" si="81"/>
        <v>0</v>
      </c>
      <c r="EY52" s="702">
        <v>0</v>
      </c>
      <c r="EZ52" s="703">
        <f t="shared" si="82"/>
        <v>0</v>
      </c>
      <c r="FA52" s="704">
        <v>0</v>
      </c>
      <c r="FB52" s="705">
        <v>0</v>
      </c>
      <c r="FC52" s="706">
        <f t="shared" si="129"/>
        <v>0</v>
      </c>
      <c r="FD52" s="707">
        <f t="shared" si="83"/>
        <v>0</v>
      </c>
      <c r="FE52" s="708">
        <f t="shared" si="84"/>
        <v>0</v>
      </c>
      <c r="FF52" s="709" t="str">
        <f t="shared" si="85"/>
        <v/>
      </c>
      <c r="FG52" s="731">
        <v>0</v>
      </c>
      <c r="FH52" s="732">
        <v>0</v>
      </c>
      <c r="FI52" s="732">
        <v>0</v>
      </c>
      <c r="FJ52" s="713">
        <f t="shared" si="146"/>
        <v>0</v>
      </c>
      <c r="FK52" s="714">
        <f t="shared" si="86"/>
        <v>0</v>
      </c>
      <c r="FL52" s="715" t="str">
        <f t="shared" si="87"/>
        <v/>
      </c>
      <c r="FM52" s="733"/>
      <c r="FN52" s="734"/>
      <c r="FO52" s="735" t="str">
        <f t="shared" si="145"/>
        <v/>
      </c>
      <c r="FP52" s="718">
        <f t="shared" si="88"/>
        <v>0</v>
      </c>
      <c r="FQ52" s="719">
        <f t="shared" si="89"/>
        <v>0</v>
      </c>
      <c r="FR52" s="720">
        <f t="shared" si="90"/>
        <v>0</v>
      </c>
      <c r="FS52" s="721" t="str">
        <f t="shared" si="91"/>
        <v/>
      </c>
      <c r="FT52" s="722" t="str">
        <f t="shared" si="92"/>
        <v/>
      </c>
      <c r="FU52" s="723" t="str">
        <f t="shared" si="93"/>
        <v/>
      </c>
      <c r="FV52" s="724" t="str">
        <f t="shared" si="94"/>
        <v/>
      </c>
      <c r="FW52" s="725">
        <f t="shared" si="95"/>
        <v>0</v>
      </c>
      <c r="FX52" s="726" t="str">
        <f t="shared" si="10"/>
        <v/>
      </c>
      <c r="FY52" s="727" t="str">
        <f t="shared" si="11"/>
        <v/>
      </c>
      <c r="FZ52" s="727" t="str">
        <f t="shared" si="12"/>
        <v/>
      </c>
      <c r="GA52" s="727" t="str">
        <f t="shared" si="13"/>
        <v/>
      </c>
      <c r="GB52" s="727" t="str">
        <f t="shared" si="14"/>
        <v/>
      </c>
      <c r="GC52" s="727" t="str">
        <f t="shared" si="96"/>
        <v/>
      </c>
      <c r="GD52" s="728" t="str">
        <f t="shared" si="97"/>
        <v/>
      </c>
      <c r="GE52" s="729">
        <f t="shared" si="98"/>
        <v>0</v>
      </c>
      <c r="GF52" s="727">
        <f t="shared" si="99"/>
        <v>0</v>
      </c>
      <c r="GG52" s="727">
        <f t="shared" si="100"/>
        <v>0</v>
      </c>
      <c r="GH52" s="727">
        <f t="shared" si="101"/>
        <v>0</v>
      </c>
      <c r="GI52" s="728"/>
      <c r="GJ52" s="1302"/>
      <c r="GK52" s="1302"/>
      <c r="GL52" s="18">
        <f t="shared" si="139"/>
        <v>0</v>
      </c>
      <c r="GM52" s="18" t="s">
        <v>158</v>
      </c>
      <c r="GN52" s="18">
        <f t="shared" si="140"/>
        <v>200</v>
      </c>
      <c r="GO52" s="18" t="str">
        <f t="shared" si="102"/>
        <v>0/200</v>
      </c>
      <c r="GP52" s="18">
        <f t="shared" si="103"/>
        <v>0</v>
      </c>
      <c r="GQ52" s="18" t="s">
        <v>158</v>
      </c>
      <c r="GR52" s="18">
        <f t="shared" si="104"/>
        <v>200</v>
      </c>
      <c r="GS52" s="18" t="str">
        <f t="shared" si="105"/>
        <v>0/200</v>
      </c>
      <c r="GT52" s="18">
        <f t="shared" si="106"/>
        <v>0</v>
      </c>
      <c r="GU52" s="18" t="s">
        <v>158</v>
      </c>
      <c r="GV52" s="18">
        <f t="shared" si="107"/>
        <v>200</v>
      </c>
      <c r="GW52" s="18" t="str">
        <f t="shared" si="108"/>
        <v>0/200</v>
      </c>
      <c r="GX52" s="18">
        <f t="shared" si="109"/>
        <v>0</v>
      </c>
      <c r="GY52" s="18" t="s">
        <v>158</v>
      </c>
      <c r="GZ52" s="18">
        <f t="shared" si="110"/>
        <v>100</v>
      </c>
      <c r="HA52" s="18" t="str">
        <f t="shared" si="111"/>
        <v>0/100</v>
      </c>
      <c r="HJ52" s="18">
        <f t="shared" si="133"/>
        <v>0</v>
      </c>
      <c r="HK52" s="18">
        <f t="shared" si="134"/>
        <v>0</v>
      </c>
      <c r="HL52" s="190">
        <f t="shared" si="114"/>
        <v>0</v>
      </c>
      <c r="HM52" s="190">
        <f t="shared" si="115"/>
        <v>0</v>
      </c>
      <c r="HN52" s="190">
        <f t="shared" si="116"/>
        <v>0</v>
      </c>
      <c r="HO52" s="190">
        <f t="shared" si="117"/>
        <v>0</v>
      </c>
      <c r="HP52" s="190">
        <f t="shared" si="118"/>
        <v>0</v>
      </c>
      <c r="HQ52" s="18">
        <f t="shared" si="135"/>
        <v>0</v>
      </c>
    </row>
    <row r="53" spans="1:225" ht="21.75" customHeight="1">
      <c r="A53" s="17">
        <f t="shared" si="17"/>
        <v>0</v>
      </c>
      <c r="B53" s="42">
        <v>45</v>
      </c>
      <c r="C53" s="590">
        <v>45</v>
      </c>
      <c r="D53" s="544">
        <f t="shared" si="18"/>
        <v>0</v>
      </c>
      <c r="E53" s="2"/>
      <c r="F53" s="123"/>
      <c r="G53" s="1"/>
      <c r="H53" s="2"/>
      <c r="I53" s="2"/>
      <c r="J53" s="2"/>
      <c r="K53" s="976"/>
      <c r="L53" s="591">
        <v>0</v>
      </c>
      <c r="M53" s="592">
        <v>0</v>
      </c>
      <c r="N53" s="593">
        <v>0</v>
      </c>
      <c r="O53" s="452">
        <f t="shared" si="19"/>
        <v>0</v>
      </c>
      <c r="P53" s="594">
        <v>0</v>
      </c>
      <c r="Q53" s="595">
        <f t="shared" si="20"/>
        <v>0</v>
      </c>
      <c r="R53" s="596">
        <v>0</v>
      </c>
      <c r="S53" s="597">
        <v>0</v>
      </c>
      <c r="T53" s="598">
        <f t="shared" si="126"/>
        <v>0</v>
      </c>
      <c r="U53" s="599">
        <f t="shared" si="21"/>
        <v>0</v>
      </c>
      <c r="V53" s="600">
        <f t="shared" si="22"/>
        <v>0</v>
      </c>
      <c r="W53" s="459" t="str">
        <f t="shared" si="136"/>
        <v/>
      </c>
      <c r="X53" s="459" t="str">
        <f t="shared" si="23"/>
        <v/>
      </c>
      <c r="Y53" s="601" t="str">
        <f t="shared" si="137"/>
        <v/>
      </c>
      <c r="Z53" s="602">
        <v>0</v>
      </c>
      <c r="AA53" s="603">
        <v>0</v>
      </c>
      <c r="AB53" s="604">
        <v>0</v>
      </c>
      <c r="AC53" s="464">
        <f t="shared" si="24"/>
        <v>0</v>
      </c>
      <c r="AD53" s="605">
        <v>0</v>
      </c>
      <c r="AE53" s="606">
        <f t="shared" si="25"/>
        <v>0</v>
      </c>
      <c r="AF53" s="607">
        <v>0</v>
      </c>
      <c r="AG53" s="608">
        <v>0</v>
      </c>
      <c r="AH53" s="609">
        <f t="shared" si="127"/>
        <v>0</v>
      </c>
      <c r="AI53" s="610">
        <f t="shared" si="26"/>
        <v>0</v>
      </c>
      <c r="AJ53" s="611">
        <f t="shared" si="27"/>
        <v>0</v>
      </c>
      <c r="AK53" s="471" t="str">
        <f t="shared" si="141"/>
        <v/>
      </c>
      <c r="AL53" s="471" t="str">
        <f t="shared" si="28"/>
        <v/>
      </c>
      <c r="AM53" s="612" t="str">
        <f t="shared" si="142"/>
        <v/>
      </c>
      <c r="AN53" s="613"/>
      <c r="AO53" s="614">
        <v>0</v>
      </c>
      <c r="AP53" s="615">
        <v>0</v>
      </c>
      <c r="AQ53" s="615">
        <v>0</v>
      </c>
      <c r="AR53" s="477">
        <f t="shared" si="29"/>
        <v>0</v>
      </c>
      <c r="AS53" s="616">
        <v>0</v>
      </c>
      <c r="AT53" s="617">
        <v>0</v>
      </c>
      <c r="AU53" s="618">
        <f t="shared" si="30"/>
        <v>0</v>
      </c>
      <c r="AV53" s="619">
        <f t="shared" si="31"/>
        <v>0</v>
      </c>
      <c r="AW53" s="620">
        <v>0</v>
      </c>
      <c r="AX53" s="621">
        <v>0</v>
      </c>
      <c r="AY53" s="622">
        <f t="shared" si="32"/>
        <v>0</v>
      </c>
      <c r="AZ53" s="623">
        <f t="shared" si="33"/>
        <v>0</v>
      </c>
      <c r="BA53" s="624">
        <f t="shared" si="34"/>
        <v>0</v>
      </c>
      <c r="BB53" s="484" t="str">
        <f t="shared" si="143"/>
        <v/>
      </c>
      <c r="BC53" s="484" t="str">
        <f t="shared" si="35"/>
        <v/>
      </c>
      <c r="BD53" s="625" t="str">
        <f t="shared" si="7"/>
        <v/>
      </c>
      <c r="BE53" s="613"/>
      <c r="BF53" s="626">
        <v>0</v>
      </c>
      <c r="BG53" s="627">
        <v>0</v>
      </c>
      <c r="BH53" s="628">
        <v>0</v>
      </c>
      <c r="BI53" s="489">
        <f t="shared" si="36"/>
        <v>0</v>
      </c>
      <c r="BJ53" s="629">
        <v>0</v>
      </c>
      <c r="BK53" s="630">
        <v>0</v>
      </c>
      <c r="BL53" s="631">
        <f t="shared" si="37"/>
        <v>0</v>
      </c>
      <c r="BM53" s="632">
        <f t="shared" si="38"/>
        <v>0</v>
      </c>
      <c r="BN53" s="633">
        <v>0</v>
      </c>
      <c r="BO53" s="634">
        <v>0</v>
      </c>
      <c r="BP53" s="635">
        <f t="shared" si="39"/>
        <v>0</v>
      </c>
      <c r="BQ53" s="636">
        <f t="shared" si="40"/>
        <v>0</v>
      </c>
      <c r="BR53" s="496">
        <f t="shared" si="41"/>
        <v>0</v>
      </c>
      <c r="BS53" s="496" t="str">
        <f t="shared" si="144"/>
        <v/>
      </c>
      <c r="BT53" s="496" t="str">
        <f t="shared" si="42"/>
        <v/>
      </c>
      <c r="BU53" s="637" t="str">
        <f t="shared" si="8"/>
        <v/>
      </c>
      <c r="BV53" s="613"/>
      <c r="BW53" s="638">
        <v>0</v>
      </c>
      <c r="BX53" s="639">
        <v>0</v>
      </c>
      <c r="BY53" s="640">
        <v>0</v>
      </c>
      <c r="BZ53" s="501">
        <f t="shared" si="43"/>
        <v>0</v>
      </c>
      <c r="CA53" s="641">
        <v>0</v>
      </c>
      <c r="CB53" s="642">
        <v>0</v>
      </c>
      <c r="CC53" s="643">
        <f t="shared" si="44"/>
        <v>0</v>
      </c>
      <c r="CD53" s="644">
        <f t="shared" si="45"/>
        <v>0</v>
      </c>
      <c r="CE53" s="645">
        <v>0</v>
      </c>
      <c r="CF53" s="646">
        <v>0</v>
      </c>
      <c r="CG53" s="647">
        <f t="shared" si="46"/>
        <v>0</v>
      </c>
      <c r="CH53" s="648">
        <f t="shared" si="47"/>
        <v>0</v>
      </c>
      <c r="CI53" s="649">
        <f t="shared" si="48"/>
        <v>0</v>
      </c>
      <c r="CJ53" s="508" t="str">
        <f t="shared" si="49"/>
        <v/>
      </c>
      <c r="CK53" s="508" t="str">
        <f t="shared" si="50"/>
        <v/>
      </c>
      <c r="CL53" s="650" t="str">
        <f t="shared" si="9"/>
        <v/>
      </c>
      <c r="CM53" s="613"/>
      <c r="CN53" s="651">
        <v>0</v>
      </c>
      <c r="CO53" s="652">
        <v>0</v>
      </c>
      <c r="CP53" s="653">
        <v>0</v>
      </c>
      <c r="CQ53" s="513">
        <f t="shared" si="51"/>
        <v>0</v>
      </c>
      <c r="CR53" s="654">
        <v>0</v>
      </c>
      <c r="CS53" s="655">
        <v>0</v>
      </c>
      <c r="CT53" s="656">
        <f t="shared" si="52"/>
        <v>0</v>
      </c>
      <c r="CU53" s="657">
        <f t="shared" si="53"/>
        <v>0</v>
      </c>
      <c r="CV53" s="658">
        <v>0</v>
      </c>
      <c r="CW53" s="659">
        <v>0</v>
      </c>
      <c r="CX53" s="660">
        <f t="shared" si="54"/>
        <v>0</v>
      </c>
      <c r="CY53" s="661">
        <f t="shared" si="55"/>
        <v>0</v>
      </c>
      <c r="CZ53" s="520">
        <f t="shared" si="56"/>
        <v>0</v>
      </c>
      <c r="DA53" s="520" t="str">
        <f t="shared" si="57"/>
        <v/>
      </c>
      <c r="DB53" s="520" t="str">
        <f t="shared" si="58"/>
        <v/>
      </c>
      <c r="DC53" s="662" t="str">
        <f t="shared" si="59"/>
        <v/>
      </c>
      <c r="DD53" s="613"/>
      <c r="DE53" s="663">
        <v>0</v>
      </c>
      <c r="DF53" s="664">
        <v>0</v>
      </c>
      <c r="DG53" s="665">
        <v>0</v>
      </c>
      <c r="DH53" s="525">
        <f t="shared" si="60"/>
        <v>0</v>
      </c>
      <c r="DI53" s="666">
        <v>0</v>
      </c>
      <c r="DJ53" s="667">
        <v>0</v>
      </c>
      <c r="DK53" s="668">
        <f t="shared" si="61"/>
        <v>0</v>
      </c>
      <c r="DL53" s="669">
        <f t="shared" si="62"/>
        <v>0</v>
      </c>
      <c r="DM53" s="670">
        <v>0</v>
      </c>
      <c r="DN53" s="671">
        <v>0</v>
      </c>
      <c r="DO53" s="672">
        <f t="shared" si="63"/>
        <v>0</v>
      </c>
      <c r="DP53" s="673">
        <f t="shared" si="64"/>
        <v>0</v>
      </c>
      <c r="DQ53" s="532">
        <f t="shared" si="65"/>
        <v>0</v>
      </c>
      <c r="DR53" s="532" t="str">
        <f t="shared" si="66"/>
        <v/>
      </c>
      <c r="DS53" s="532" t="str">
        <f t="shared" si="67"/>
        <v/>
      </c>
      <c r="DT53" s="674" t="str">
        <f t="shared" si="68"/>
        <v/>
      </c>
      <c r="DU53" s="675">
        <v>0</v>
      </c>
      <c r="DV53" s="676">
        <v>0</v>
      </c>
      <c r="DW53" s="677">
        <v>0</v>
      </c>
      <c r="DX53" s="537">
        <f t="shared" si="69"/>
        <v>0</v>
      </c>
      <c r="DY53" s="678">
        <v>0</v>
      </c>
      <c r="DZ53" s="679">
        <v>0</v>
      </c>
      <c r="EA53" s="680">
        <f t="shared" si="70"/>
        <v>0</v>
      </c>
      <c r="EB53" s="681">
        <f t="shared" si="71"/>
        <v>0</v>
      </c>
      <c r="EC53" s="682">
        <v>0</v>
      </c>
      <c r="ED53" s="683">
        <v>0</v>
      </c>
      <c r="EE53" s="684">
        <f t="shared" si="72"/>
        <v>0</v>
      </c>
      <c r="EF53" s="685">
        <f t="shared" si="73"/>
        <v>0</v>
      </c>
      <c r="EG53" s="686">
        <f t="shared" si="74"/>
        <v>0</v>
      </c>
      <c r="EH53" s="687" t="str">
        <f t="shared" si="75"/>
        <v/>
      </c>
      <c r="EI53" s="688">
        <v>0</v>
      </c>
      <c r="EJ53" s="689">
        <v>0</v>
      </c>
      <c r="EK53" s="690">
        <v>0</v>
      </c>
      <c r="EL53" s="549">
        <f t="shared" si="76"/>
        <v>0</v>
      </c>
      <c r="EM53" s="691">
        <v>0</v>
      </c>
      <c r="EN53" s="692">
        <f t="shared" si="77"/>
        <v>0</v>
      </c>
      <c r="EO53" s="693">
        <v>0</v>
      </c>
      <c r="EP53" s="694">
        <v>0</v>
      </c>
      <c r="EQ53" s="695">
        <f t="shared" si="128"/>
        <v>0</v>
      </c>
      <c r="ER53" s="696">
        <f t="shared" si="78"/>
        <v>0</v>
      </c>
      <c r="ES53" s="697">
        <f t="shared" si="79"/>
        <v>0</v>
      </c>
      <c r="ET53" s="698" t="str">
        <f t="shared" si="80"/>
        <v/>
      </c>
      <c r="EU53" s="699">
        <v>0</v>
      </c>
      <c r="EV53" s="700">
        <v>0</v>
      </c>
      <c r="EW53" s="701">
        <f t="shared" si="138"/>
        <v>0</v>
      </c>
      <c r="EX53" s="561">
        <f t="shared" si="81"/>
        <v>0</v>
      </c>
      <c r="EY53" s="702">
        <v>0</v>
      </c>
      <c r="EZ53" s="703">
        <f t="shared" si="82"/>
        <v>0</v>
      </c>
      <c r="FA53" s="704">
        <v>0</v>
      </c>
      <c r="FB53" s="705">
        <v>0</v>
      </c>
      <c r="FC53" s="706">
        <f t="shared" si="129"/>
        <v>0</v>
      </c>
      <c r="FD53" s="707">
        <f t="shared" si="83"/>
        <v>0</v>
      </c>
      <c r="FE53" s="708">
        <f t="shared" si="84"/>
        <v>0</v>
      </c>
      <c r="FF53" s="709" t="str">
        <f t="shared" si="85"/>
        <v/>
      </c>
      <c r="FG53" s="731">
        <v>0</v>
      </c>
      <c r="FH53" s="732">
        <v>0</v>
      </c>
      <c r="FI53" s="732">
        <v>0</v>
      </c>
      <c r="FJ53" s="713">
        <f t="shared" si="146"/>
        <v>0</v>
      </c>
      <c r="FK53" s="714">
        <f t="shared" si="86"/>
        <v>0</v>
      </c>
      <c r="FL53" s="715" t="str">
        <f t="shared" si="87"/>
        <v/>
      </c>
      <c r="FM53" s="733"/>
      <c r="FN53" s="734"/>
      <c r="FO53" s="735" t="str">
        <f t="shared" si="145"/>
        <v/>
      </c>
      <c r="FP53" s="718">
        <f t="shared" si="88"/>
        <v>0</v>
      </c>
      <c r="FQ53" s="719">
        <f t="shared" si="89"/>
        <v>0</v>
      </c>
      <c r="FR53" s="720">
        <f t="shared" si="90"/>
        <v>0</v>
      </c>
      <c r="FS53" s="721" t="str">
        <f t="shared" si="91"/>
        <v/>
      </c>
      <c r="FT53" s="722" t="str">
        <f t="shared" si="92"/>
        <v/>
      </c>
      <c r="FU53" s="723" t="str">
        <f t="shared" si="93"/>
        <v/>
      </c>
      <c r="FV53" s="724" t="str">
        <f t="shared" si="94"/>
        <v/>
      </c>
      <c r="FW53" s="725">
        <f t="shared" si="95"/>
        <v>0</v>
      </c>
      <c r="FX53" s="726" t="str">
        <f t="shared" si="10"/>
        <v/>
      </c>
      <c r="FY53" s="727" t="str">
        <f t="shared" si="11"/>
        <v/>
      </c>
      <c r="FZ53" s="727" t="str">
        <f t="shared" si="12"/>
        <v/>
      </c>
      <c r="GA53" s="727" t="str">
        <f t="shared" si="13"/>
        <v/>
      </c>
      <c r="GB53" s="727" t="str">
        <f t="shared" si="14"/>
        <v/>
      </c>
      <c r="GC53" s="727" t="str">
        <f t="shared" si="96"/>
        <v/>
      </c>
      <c r="GD53" s="728" t="str">
        <f t="shared" si="97"/>
        <v/>
      </c>
      <c r="GE53" s="729">
        <f t="shared" si="98"/>
        <v>0</v>
      </c>
      <c r="GF53" s="727">
        <f t="shared" si="99"/>
        <v>0</v>
      </c>
      <c r="GG53" s="727">
        <f t="shared" si="100"/>
        <v>0</v>
      </c>
      <c r="GH53" s="727">
        <f t="shared" si="101"/>
        <v>0</v>
      </c>
      <c r="GI53" s="728"/>
      <c r="GJ53" s="1302"/>
      <c r="GK53" s="1302"/>
      <c r="GL53" s="18">
        <f t="shared" si="139"/>
        <v>0</v>
      </c>
      <c r="GM53" s="18" t="s">
        <v>158</v>
      </c>
      <c r="GN53" s="18">
        <f t="shared" si="140"/>
        <v>200</v>
      </c>
      <c r="GO53" s="18" t="str">
        <f t="shared" si="102"/>
        <v>0/200</v>
      </c>
      <c r="GP53" s="18">
        <f t="shared" si="103"/>
        <v>0</v>
      </c>
      <c r="GQ53" s="18" t="s">
        <v>158</v>
      </c>
      <c r="GR53" s="18">
        <f t="shared" si="104"/>
        <v>200</v>
      </c>
      <c r="GS53" s="18" t="str">
        <f t="shared" si="105"/>
        <v>0/200</v>
      </c>
      <c r="GT53" s="18">
        <f t="shared" si="106"/>
        <v>0</v>
      </c>
      <c r="GU53" s="18" t="s">
        <v>158</v>
      </c>
      <c r="GV53" s="18">
        <f t="shared" si="107"/>
        <v>200</v>
      </c>
      <c r="GW53" s="18" t="str">
        <f t="shared" si="108"/>
        <v>0/200</v>
      </c>
      <c r="GX53" s="18">
        <f t="shared" si="109"/>
        <v>0</v>
      </c>
      <c r="GY53" s="18" t="s">
        <v>158</v>
      </c>
      <c r="GZ53" s="18">
        <f t="shared" si="110"/>
        <v>100</v>
      </c>
      <c r="HA53" s="18" t="str">
        <f t="shared" si="111"/>
        <v>0/100</v>
      </c>
      <c r="HJ53" s="18">
        <f t="shared" si="133"/>
        <v>0</v>
      </c>
      <c r="HK53" s="18">
        <f t="shared" si="134"/>
        <v>0</v>
      </c>
      <c r="HL53" s="190">
        <f t="shared" si="114"/>
        <v>0</v>
      </c>
      <c r="HM53" s="190">
        <f t="shared" si="115"/>
        <v>0</v>
      </c>
      <c r="HN53" s="190">
        <f t="shared" si="116"/>
        <v>0</v>
      </c>
      <c r="HO53" s="190">
        <f t="shared" si="117"/>
        <v>0</v>
      </c>
      <c r="HP53" s="190">
        <f t="shared" si="118"/>
        <v>0</v>
      </c>
      <c r="HQ53" s="18">
        <f t="shared" si="135"/>
        <v>0</v>
      </c>
    </row>
    <row r="54" spans="1:225" ht="21.75" customHeight="1">
      <c r="A54" s="17">
        <f t="shared" si="17"/>
        <v>0</v>
      </c>
      <c r="B54" s="42">
        <v>46</v>
      </c>
      <c r="C54" s="730">
        <v>46</v>
      </c>
      <c r="D54" s="544">
        <f t="shared" si="18"/>
        <v>0</v>
      </c>
      <c r="E54" s="2"/>
      <c r="F54" s="123"/>
      <c r="G54" s="2"/>
      <c r="H54" s="2"/>
      <c r="I54" s="2"/>
      <c r="J54" s="2"/>
      <c r="K54" s="976"/>
      <c r="L54" s="591">
        <v>0</v>
      </c>
      <c r="M54" s="592">
        <v>0</v>
      </c>
      <c r="N54" s="593">
        <v>0</v>
      </c>
      <c r="O54" s="452">
        <f t="shared" si="19"/>
        <v>0</v>
      </c>
      <c r="P54" s="594">
        <v>0</v>
      </c>
      <c r="Q54" s="595">
        <f t="shared" si="20"/>
        <v>0</v>
      </c>
      <c r="R54" s="596">
        <v>0</v>
      </c>
      <c r="S54" s="597">
        <v>0</v>
      </c>
      <c r="T54" s="598">
        <f t="shared" si="126"/>
        <v>0</v>
      </c>
      <c r="U54" s="599">
        <f t="shared" si="21"/>
        <v>0</v>
      </c>
      <c r="V54" s="600">
        <f t="shared" si="22"/>
        <v>0</v>
      </c>
      <c r="W54" s="459" t="str">
        <f t="shared" si="136"/>
        <v/>
      </c>
      <c r="X54" s="459" t="str">
        <f t="shared" si="23"/>
        <v/>
      </c>
      <c r="Y54" s="601" t="str">
        <f t="shared" si="137"/>
        <v/>
      </c>
      <c r="Z54" s="602">
        <v>0</v>
      </c>
      <c r="AA54" s="603">
        <v>0</v>
      </c>
      <c r="AB54" s="604">
        <v>0</v>
      </c>
      <c r="AC54" s="464">
        <f t="shared" si="24"/>
        <v>0</v>
      </c>
      <c r="AD54" s="605">
        <v>0</v>
      </c>
      <c r="AE54" s="606">
        <f t="shared" si="25"/>
        <v>0</v>
      </c>
      <c r="AF54" s="607">
        <v>0</v>
      </c>
      <c r="AG54" s="608">
        <v>0</v>
      </c>
      <c r="AH54" s="609">
        <f t="shared" si="127"/>
        <v>0</v>
      </c>
      <c r="AI54" s="610">
        <f t="shared" si="26"/>
        <v>0</v>
      </c>
      <c r="AJ54" s="611">
        <f t="shared" si="27"/>
        <v>0</v>
      </c>
      <c r="AK54" s="471" t="str">
        <f t="shared" si="141"/>
        <v/>
      </c>
      <c r="AL54" s="471" t="str">
        <f t="shared" si="28"/>
        <v/>
      </c>
      <c r="AM54" s="612" t="str">
        <f t="shared" si="142"/>
        <v/>
      </c>
      <c r="AN54" s="613"/>
      <c r="AO54" s="614">
        <v>0</v>
      </c>
      <c r="AP54" s="615">
        <v>0</v>
      </c>
      <c r="AQ54" s="615">
        <v>0</v>
      </c>
      <c r="AR54" s="477">
        <f t="shared" si="29"/>
        <v>0</v>
      </c>
      <c r="AS54" s="616">
        <v>0</v>
      </c>
      <c r="AT54" s="617">
        <v>0</v>
      </c>
      <c r="AU54" s="618">
        <f t="shared" si="30"/>
        <v>0</v>
      </c>
      <c r="AV54" s="619">
        <f t="shared" si="31"/>
        <v>0</v>
      </c>
      <c r="AW54" s="620">
        <v>0</v>
      </c>
      <c r="AX54" s="621">
        <v>0</v>
      </c>
      <c r="AY54" s="622">
        <f t="shared" si="32"/>
        <v>0</v>
      </c>
      <c r="AZ54" s="623">
        <f t="shared" si="33"/>
        <v>0</v>
      </c>
      <c r="BA54" s="624">
        <f t="shared" si="34"/>
        <v>0</v>
      </c>
      <c r="BB54" s="484" t="str">
        <f t="shared" si="143"/>
        <v/>
      </c>
      <c r="BC54" s="484" t="str">
        <f t="shared" si="35"/>
        <v/>
      </c>
      <c r="BD54" s="625" t="str">
        <f t="shared" si="7"/>
        <v/>
      </c>
      <c r="BE54" s="613"/>
      <c r="BF54" s="626">
        <v>0</v>
      </c>
      <c r="BG54" s="627">
        <v>0</v>
      </c>
      <c r="BH54" s="628">
        <v>0</v>
      </c>
      <c r="BI54" s="489">
        <f t="shared" si="36"/>
        <v>0</v>
      </c>
      <c r="BJ54" s="629">
        <v>0</v>
      </c>
      <c r="BK54" s="630">
        <v>0</v>
      </c>
      <c r="BL54" s="631">
        <f t="shared" si="37"/>
        <v>0</v>
      </c>
      <c r="BM54" s="632">
        <f t="shared" si="38"/>
        <v>0</v>
      </c>
      <c r="BN54" s="633">
        <v>0</v>
      </c>
      <c r="BO54" s="634">
        <v>0</v>
      </c>
      <c r="BP54" s="635">
        <f t="shared" si="39"/>
        <v>0</v>
      </c>
      <c r="BQ54" s="636">
        <f t="shared" si="40"/>
        <v>0</v>
      </c>
      <c r="BR54" s="496">
        <f t="shared" si="41"/>
        <v>0</v>
      </c>
      <c r="BS54" s="496" t="str">
        <f t="shared" si="144"/>
        <v/>
      </c>
      <c r="BT54" s="496" t="str">
        <f t="shared" si="42"/>
        <v/>
      </c>
      <c r="BU54" s="637" t="str">
        <f t="shared" si="8"/>
        <v/>
      </c>
      <c r="BV54" s="613"/>
      <c r="BW54" s="638">
        <v>0</v>
      </c>
      <c r="BX54" s="639">
        <v>0</v>
      </c>
      <c r="BY54" s="640">
        <v>0</v>
      </c>
      <c r="BZ54" s="501">
        <f t="shared" si="43"/>
        <v>0</v>
      </c>
      <c r="CA54" s="641">
        <v>0</v>
      </c>
      <c r="CB54" s="642">
        <v>0</v>
      </c>
      <c r="CC54" s="643">
        <f t="shared" si="44"/>
        <v>0</v>
      </c>
      <c r="CD54" s="644">
        <f t="shared" si="45"/>
        <v>0</v>
      </c>
      <c r="CE54" s="645">
        <v>0</v>
      </c>
      <c r="CF54" s="646">
        <v>0</v>
      </c>
      <c r="CG54" s="647">
        <f t="shared" si="46"/>
        <v>0</v>
      </c>
      <c r="CH54" s="648">
        <f t="shared" si="47"/>
        <v>0</v>
      </c>
      <c r="CI54" s="649">
        <f t="shared" si="48"/>
        <v>0</v>
      </c>
      <c r="CJ54" s="508" t="str">
        <f t="shared" si="49"/>
        <v/>
      </c>
      <c r="CK54" s="508" t="str">
        <f t="shared" si="50"/>
        <v/>
      </c>
      <c r="CL54" s="650" t="str">
        <f t="shared" si="9"/>
        <v/>
      </c>
      <c r="CM54" s="613"/>
      <c r="CN54" s="651">
        <v>0</v>
      </c>
      <c r="CO54" s="652">
        <v>0</v>
      </c>
      <c r="CP54" s="653">
        <v>0</v>
      </c>
      <c r="CQ54" s="513">
        <f t="shared" si="51"/>
        <v>0</v>
      </c>
      <c r="CR54" s="654">
        <v>0</v>
      </c>
      <c r="CS54" s="655">
        <v>0</v>
      </c>
      <c r="CT54" s="656">
        <f t="shared" si="52"/>
        <v>0</v>
      </c>
      <c r="CU54" s="657">
        <f t="shared" si="53"/>
        <v>0</v>
      </c>
      <c r="CV54" s="658">
        <v>0</v>
      </c>
      <c r="CW54" s="659">
        <v>0</v>
      </c>
      <c r="CX54" s="660">
        <f t="shared" si="54"/>
        <v>0</v>
      </c>
      <c r="CY54" s="661">
        <f t="shared" si="55"/>
        <v>0</v>
      </c>
      <c r="CZ54" s="520">
        <f t="shared" si="56"/>
        <v>0</v>
      </c>
      <c r="DA54" s="520" t="str">
        <f t="shared" si="57"/>
        <v/>
      </c>
      <c r="DB54" s="520" t="str">
        <f t="shared" si="58"/>
        <v/>
      </c>
      <c r="DC54" s="662" t="str">
        <f t="shared" si="59"/>
        <v/>
      </c>
      <c r="DD54" s="613"/>
      <c r="DE54" s="663">
        <v>0</v>
      </c>
      <c r="DF54" s="664">
        <v>0</v>
      </c>
      <c r="DG54" s="665">
        <v>0</v>
      </c>
      <c r="DH54" s="525">
        <f t="shared" si="60"/>
        <v>0</v>
      </c>
      <c r="DI54" s="666">
        <v>0</v>
      </c>
      <c r="DJ54" s="667">
        <v>0</v>
      </c>
      <c r="DK54" s="668">
        <f t="shared" si="61"/>
        <v>0</v>
      </c>
      <c r="DL54" s="669">
        <f t="shared" si="62"/>
        <v>0</v>
      </c>
      <c r="DM54" s="670">
        <v>0</v>
      </c>
      <c r="DN54" s="671">
        <v>0</v>
      </c>
      <c r="DO54" s="672">
        <f t="shared" si="63"/>
        <v>0</v>
      </c>
      <c r="DP54" s="673">
        <f t="shared" si="64"/>
        <v>0</v>
      </c>
      <c r="DQ54" s="532">
        <f t="shared" si="65"/>
        <v>0</v>
      </c>
      <c r="DR54" s="532" t="str">
        <f t="shared" si="66"/>
        <v/>
      </c>
      <c r="DS54" s="532" t="str">
        <f t="shared" si="67"/>
        <v/>
      </c>
      <c r="DT54" s="674" t="str">
        <f t="shared" si="68"/>
        <v/>
      </c>
      <c r="DU54" s="675">
        <v>0</v>
      </c>
      <c r="DV54" s="676">
        <v>0</v>
      </c>
      <c r="DW54" s="677">
        <v>0</v>
      </c>
      <c r="DX54" s="537">
        <f t="shared" si="69"/>
        <v>0</v>
      </c>
      <c r="DY54" s="678">
        <v>0</v>
      </c>
      <c r="DZ54" s="679">
        <v>0</v>
      </c>
      <c r="EA54" s="680">
        <f t="shared" si="70"/>
        <v>0</v>
      </c>
      <c r="EB54" s="681">
        <f t="shared" si="71"/>
        <v>0</v>
      </c>
      <c r="EC54" s="682">
        <v>0</v>
      </c>
      <c r="ED54" s="683">
        <v>0</v>
      </c>
      <c r="EE54" s="684">
        <f t="shared" si="72"/>
        <v>0</v>
      </c>
      <c r="EF54" s="685">
        <f t="shared" si="73"/>
        <v>0</v>
      </c>
      <c r="EG54" s="686">
        <f t="shared" si="74"/>
        <v>0</v>
      </c>
      <c r="EH54" s="687" t="str">
        <f t="shared" si="75"/>
        <v/>
      </c>
      <c r="EI54" s="688">
        <v>0</v>
      </c>
      <c r="EJ54" s="689">
        <v>0</v>
      </c>
      <c r="EK54" s="690">
        <v>0</v>
      </c>
      <c r="EL54" s="549">
        <f t="shared" si="76"/>
        <v>0</v>
      </c>
      <c r="EM54" s="691">
        <v>0</v>
      </c>
      <c r="EN54" s="692">
        <f t="shared" si="77"/>
        <v>0</v>
      </c>
      <c r="EO54" s="693">
        <v>0</v>
      </c>
      <c r="EP54" s="694">
        <v>0</v>
      </c>
      <c r="EQ54" s="695">
        <f t="shared" si="128"/>
        <v>0</v>
      </c>
      <c r="ER54" s="696">
        <f t="shared" si="78"/>
        <v>0</v>
      </c>
      <c r="ES54" s="697">
        <f t="shared" si="79"/>
        <v>0</v>
      </c>
      <c r="ET54" s="698" t="str">
        <f t="shared" si="80"/>
        <v/>
      </c>
      <c r="EU54" s="699">
        <v>0</v>
      </c>
      <c r="EV54" s="700">
        <v>0</v>
      </c>
      <c r="EW54" s="701">
        <f t="shared" si="138"/>
        <v>0</v>
      </c>
      <c r="EX54" s="561">
        <f t="shared" si="81"/>
        <v>0</v>
      </c>
      <c r="EY54" s="702">
        <v>0</v>
      </c>
      <c r="EZ54" s="703">
        <f t="shared" si="82"/>
        <v>0</v>
      </c>
      <c r="FA54" s="704">
        <v>0</v>
      </c>
      <c r="FB54" s="705">
        <v>0</v>
      </c>
      <c r="FC54" s="706">
        <f t="shared" si="129"/>
        <v>0</v>
      </c>
      <c r="FD54" s="707">
        <f t="shared" si="83"/>
        <v>0</v>
      </c>
      <c r="FE54" s="708">
        <f t="shared" si="84"/>
        <v>0</v>
      </c>
      <c r="FF54" s="709" t="str">
        <f t="shared" si="85"/>
        <v/>
      </c>
      <c r="FG54" s="731">
        <v>0</v>
      </c>
      <c r="FH54" s="732">
        <v>0</v>
      </c>
      <c r="FI54" s="732">
        <v>0</v>
      </c>
      <c r="FJ54" s="713">
        <f t="shared" si="146"/>
        <v>0</v>
      </c>
      <c r="FK54" s="714">
        <f t="shared" si="86"/>
        <v>0</v>
      </c>
      <c r="FL54" s="715" t="str">
        <f t="shared" si="87"/>
        <v/>
      </c>
      <c r="FM54" s="733"/>
      <c r="FN54" s="734"/>
      <c r="FO54" s="735" t="str">
        <f t="shared" si="145"/>
        <v/>
      </c>
      <c r="FP54" s="718">
        <f t="shared" si="88"/>
        <v>0</v>
      </c>
      <c r="FQ54" s="719">
        <f t="shared" si="89"/>
        <v>0</v>
      </c>
      <c r="FR54" s="720">
        <f t="shared" si="90"/>
        <v>0</v>
      </c>
      <c r="FS54" s="721" t="str">
        <f t="shared" si="91"/>
        <v/>
      </c>
      <c r="FT54" s="722" t="str">
        <f t="shared" si="92"/>
        <v/>
      </c>
      <c r="FU54" s="723" t="str">
        <f t="shared" si="93"/>
        <v/>
      </c>
      <c r="FV54" s="724" t="str">
        <f t="shared" si="94"/>
        <v/>
      </c>
      <c r="FW54" s="725">
        <f t="shared" si="95"/>
        <v>0</v>
      </c>
      <c r="FX54" s="726" t="str">
        <f t="shared" si="10"/>
        <v/>
      </c>
      <c r="FY54" s="727" t="str">
        <f t="shared" si="11"/>
        <v/>
      </c>
      <c r="FZ54" s="727" t="str">
        <f t="shared" si="12"/>
        <v/>
      </c>
      <c r="GA54" s="727" t="str">
        <f t="shared" si="13"/>
        <v/>
      </c>
      <c r="GB54" s="727" t="str">
        <f t="shared" si="14"/>
        <v/>
      </c>
      <c r="GC54" s="727" t="str">
        <f t="shared" si="96"/>
        <v/>
      </c>
      <c r="GD54" s="728" t="str">
        <f t="shared" si="97"/>
        <v/>
      </c>
      <c r="GE54" s="729">
        <f t="shared" si="98"/>
        <v>0</v>
      </c>
      <c r="GF54" s="727">
        <f t="shared" si="99"/>
        <v>0</v>
      </c>
      <c r="GG54" s="727">
        <f t="shared" si="100"/>
        <v>0</v>
      </c>
      <c r="GH54" s="727">
        <f t="shared" si="101"/>
        <v>0</v>
      </c>
      <c r="GI54" s="728"/>
      <c r="GJ54" s="1302"/>
      <c r="GK54" s="1302"/>
      <c r="GL54" s="18">
        <f t="shared" si="139"/>
        <v>0</v>
      </c>
      <c r="GM54" s="18" t="s">
        <v>158</v>
      </c>
      <c r="GN54" s="18">
        <f t="shared" si="140"/>
        <v>200</v>
      </c>
      <c r="GO54" s="18" t="str">
        <f t="shared" si="102"/>
        <v>0/200</v>
      </c>
      <c r="GP54" s="18">
        <f t="shared" si="103"/>
        <v>0</v>
      </c>
      <c r="GQ54" s="18" t="s">
        <v>158</v>
      </c>
      <c r="GR54" s="18">
        <f t="shared" si="104"/>
        <v>200</v>
      </c>
      <c r="GS54" s="18" t="str">
        <f t="shared" si="105"/>
        <v>0/200</v>
      </c>
      <c r="GT54" s="18">
        <f t="shared" si="106"/>
        <v>0</v>
      </c>
      <c r="GU54" s="18" t="s">
        <v>158</v>
      </c>
      <c r="GV54" s="18">
        <f t="shared" si="107"/>
        <v>200</v>
      </c>
      <c r="GW54" s="18" t="str">
        <f t="shared" si="108"/>
        <v>0/200</v>
      </c>
      <c r="GX54" s="18">
        <f t="shared" si="109"/>
        <v>0</v>
      </c>
      <c r="GY54" s="18" t="s">
        <v>158</v>
      </c>
      <c r="GZ54" s="18">
        <f t="shared" si="110"/>
        <v>100</v>
      </c>
      <c r="HA54" s="18" t="str">
        <f t="shared" si="111"/>
        <v>0/100</v>
      </c>
      <c r="HJ54" s="18">
        <f t="shared" si="133"/>
        <v>0</v>
      </c>
      <c r="HK54" s="18">
        <f t="shared" si="134"/>
        <v>0</v>
      </c>
      <c r="HL54" s="190">
        <f t="shared" si="114"/>
        <v>0</v>
      </c>
      <c r="HM54" s="190">
        <f t="shared" si="115"/>
        <v>0</v>
      </c>
      <c r="HN54" s="190">
        <f t="shared" si="116"/>
        <v>0</v>
      </c>
      <c r="HO54" s="190">
        <f t="shared" si="117"/>
        <v>0</v>
      </c>
      <c r="HP54" s="190">
        <f t="shared" si="118"/>
        <v>0</v>
      </c>
      <c r="HQ54" s="18">
        <f t="shared" si="135"/>
        <v>0</v>
      </c>
    </row>
    <row r="55" spans="1:225" ht="21.75" customHeight="1">
      <c r="A55" s="17">
        <f t="shared" si="17"/>
        <v>0</v>
      </c>
      <c r="B55" s="42">
        <v>47</v>
      </c>
      <c r="C55" s="590">
        <v>47</v>
      </c>
      <c r="D55" s="544">
        <f t="shared" si="18"/>
        <v>0</v>
      </c>
      <c r="E55" s="2"/>
      <c r="F55" s="123"/>
      <c r="G55" s="1"/>
      <c r="H55" s="2"/>
      <c r="I55" s="2"/>
      <c r="J55" s="2"/>
      <c r="K55" s="976"/>
      <c r="L55" s="591">
        <v>0</v>
      </c>
      <c r="M55" s="592">
        <v>0</v>
      </c>
      <c r="N55" s="593">
        <v>0</v>
      </c>
      <c r="O55" s="452">
        <f t="shared" si="19"/>
        <v>0</v>
      </c>
      <c r="P55" s="594">
        <v>0</v>
      </c>
      <c r="Q55" s="595">
        <f t="shared" si="20"/>
        <v>0</v>
      </c>
      <c r="R55" s="596">
        <v>0</v>
      </c>
      <c r="S55" s="597">
        <v>0</v>
      </c>
      <c r="T55" s="598">
        <f t="shared" si="126"/>
        <v>0</v>
      </c>
      <c r="U55" s="599">
        <f t="shared" si="21"/>
        <v>0</v>
      </c>
      <c r="V55" s="600">
        <f t="shared" si="22"/>
        <v>0</v>
      </c>
      <c r="W55" s="459" t="str">
        <f t="shared" si="136"/>
        <v/>
      </c>
      <c r="X55" s="459" t="str">
        <f t="shared" si="23"/>
        <v/>
      </c>
      <c r="Y55" s="601" t="str">
        <f t="shared" si="137"/>
        <v/>
      </c>
      <c r="Z55" s="602">
        <v>0</v>
      </c>
      <c r="AA55" s="603">
        <v>0</v>
      </c>
      <c r="AB55" s="604">
        <v>0</v>
      </c>
      <c r="AC55" s="464">
        <f t="shared" si="24"/>
        <v>0</v>
      </c>
      <c r="AD55" s="605">
        <v>0</v>
      </c>
      <c r="AE55" s="606">
        <f t="shared" si="25"/>
        <v>0</v>
      </c>
      <c r="AF55" s="607">
        <v>0</v>
      </c>
      <c r="AG55" s="608">
        <v>0</v>
      </c>
      <c r="AH55" s="609">
        <f t="shared" si="127"/>
        <v>0</v>
      </c>
      <c r="AI55" s="610">
        <f t="shared" si="26"/>
        <v>0</v>
      </c>
      <c r="AJ55" s="611">
        <f t="shared" si="27"/>
        <v>0</v>
      </c>
      <c r="AK55" s="471" t="str">
        <f t="shared" si="141"/>
        <v/>
      </c>
      <c r="AL55" s="471" t="str">
        <f t="shared" si="28"/>
        <v/>
      </c>
      <c r="AM55" s="612" t="str">
        <f t="shared" si="142"/>
        <v/>
      </c>
      <c r="AN55" s="613"/>
      <c r="AO55" s="614">
        <v>0</v>
      </c>
      <c r="AP55" s="615">
        <v>0</v>
      </c>
      <c r="AQ55" s="615">
        <v>0</v>
      </c>
      <c r="AR55" s="477">
        <f t="shared" si="29"/>
        <v>0</v>
      </c>
      <c r="AS55" s="616">
        <v>0</v>
      </c>
      <c r="AT55" s="617">
        <v>0</v>
      </c>
      <c r="AU55" s="618">
        <f t="shared" si="30"/>
        <v>0</v>
      </c>
      <c r="AV55" s="619">
        <f t="shared" si="31"/>
        <v>0</v>
      </c>
      <c r="AW55" s="620">
        <v>0</v>
      </c>
      <c r="AX55" s="621">
        <v>0</v>
      </c>
      <c r="AY55" s="622">
        <f t="shared" si="32"/>
        <v>0</v>
      </c>
      <c r="AZ55" s="623">
        <f t="shared" si="33"/>
        <v>0</v>
      </c>
      <c r="BA55" s="624">
        <f t="shared" si="34"/>
        <v>0</v>
      </c>
      <c r="BB55" s="484" t="str">
        <f t="shared" si="143"/>
        <v/>
      </c>
      <c r="BC55" s="484" t="str">
        <f t="shared" si="35"/>
        <v/>
      </c>
      <c r="BD55" s="625" t="str">
        <f t="shared" si="7"/>
        <v/>
      </c>
      <c r="BE55" s="613"/>
      <c r="BF55" s="626">
        <v>0</v>
      </c>
      <c r="BG55" s="627">
        <v>0</v>
      </c>
      <c r="BH55" s="628">
        <v>0</v>
      </c>
      <c r="BI55" s="489">
        <f t="shared" si="36"/>
        <v>0</v>
      </c>
      <c r="BJ55" s="629">
        <v>0</v>
      </c>
      <c r="BK55" s="630">
        <v>0</v>
      </c>
      <c r="BL55" s="631">
        <f t="shared" si="37"/>
        <v>0</v>
      </c>
      <c r="BM55" s="632">
        <f t="shared" si="38"/>
        <v>0</v>
      </c>
      <c r="BN55" s="633">
        <v>0</v>
      </c>
      <c r="BO55" s="634">
        <v>0</v>
      </c>
      <c r="BP55" s="635">
        <f t="shared" si="39"/>
        <v>0</v>
      </c>
      <c r="BQ55" s="636">
        <f t="shared" si="40"/>
        <v>0</v>
      </c>
      <c r="BR55" s="496">
        <f t="shared" si="41"/>
        <v>0</v>
      </c>
      <c r="BS55" s="496" t="str">
        <f t="shared" si="144"/>
        <v/>
      </c>
      <c r="BT55" s="496" t="str">
        <f t="shared" si="42"/>
        <v/>
      </c>
      <c r="BU55" s="637" t="str">
        <f t="shared" si="8"/>
        <v/>
      </c>
      <c r="BV55" s="613"/>
      <c r="BW55" s="638">
        <v>0</v>
      </c>
      <c r="BX55" s="639">
        <v>0</v>
      </c>
      <c r="BY55" s="640">
        <v>0</v>
      </c>
      <c r="BZ55" s="501">
        <f t="shared" si="43"/>
        <v>0</v>
      </c>
      <c r="CA55" s="641">
        <v>0</v>
      </c>
      <c r="CB55" s="642">
        <v>0</v>
      </c>
      <c r="CC55" s="643">
        <f t="shared" si="44"/>
        <v>0</v>
      </c>
      <c r="CD55" s="644">
        <f t="shared" si="45"/>
        <v>0</v>
      </c>
      <c r="CE55" s="645">
        <v>0</v>
      </c>
      <c r="CF55" s="646">
        <v>0</v>
      </c>
      <c r="CG55" s="647">
        <f t="shared" si="46"/>
        <v>0</v>
      </c>
      <c r="CH55" s="648">
        <f t="shared" si="47"/>
        <v>0</v>
      </c>
      <c r="CI55" s="649">
        <f t="shared" si="48"/>
        <v>0</v>
      </c>
      <c r="CJ55" s="508" t="str">
        <f t="shared" si="49"/>
        <v/>
      </c>
      <c r="CK55" s="508" t="str">
        <f t="shared" si="50"/>
        <v/>
      </c>
      <c r="CL55" s="650" t="str">
        <f t="shared" si="9"/>
        <v/>
      </c>
      <c r="CM55" s="613"/>
      <c r="CN55" s="651">
        <v>0</v>
      </c>
      <c r="CO55" s="652">
        <v>0</v>
      </c>
      <c r="CP55" s="653">
        <v>0</v>
      </c>
      <c r="CQ55" s="513">
        <f t="shared" si="51"/>
        <v>0</v>
      </c>
      <c r="CR55" s="654">
        <v>0</v>
      </c>
      <c r="CS55" s="655">
        <v>0</v>
      </c>
      <c r="CT55" s="656">
        <f t="shared" si="52"/>
        <v>0</v>
      </c>
      <c r="CU55" s="657">
        <f t="shared" si="53"/>
        <v>0</v>
      </c>
      <c r="CV55" s="658">
        <v>0</v>
      </c>
      <c r="CW55" s="659">
        <v>0</v>
      </c>
      <c r="CX55" s="660">
        <f t="shared" si="54"/>
        <v>0</v>
      </c>
      <c r="CY55" s="661">
        <f t="shared" si="55"/>
        <v>0</v>
      </c>
      <c r="CZ55" s="520">
        <f t="shared" si="56"/>
        <v>0</v>
      </c>
      <c r="DA55" s="520" t="str">
        <f t="shared" si="57"/>
        <v/>
      </c>
      <c r="DB55" s="520" t="str">
        <f t="shared" si="58"/>
        <v/>
      </c>
      <c r="DC55" s="662" t="str">
        <f t="shared" si="59"/>
        <v/>
      </c>
      <c r="DD55" s="613"/>
      <c r="DE55" s="663">
        <v>0</v>
      </c>
      <c r="DF55" s="664">
        <v>0</v>
      </c>
      <c r="DG55" s="665">
        <v>0</v>
      </c>
      <c r="DH55" s="525">
        <f t="shared" si="60"/>
        <v>0</v>
      </c>
      <c r="DI55" s="666">
        <v>0</v>
      </c>
      <c r="DJ55" s="667">
        <v>0</v>
      </c>
      <c r="DK55" s="668">
        <f t="shared" si="61"/>
        <v>0</v>
      </c>
      <c r="DL55" s="669">
        <f t="shared" si="62"/>
        <v>0</v>
      </c>
      <c r="DM55" s="670">
        <v>0</v>
      </c>
      <c r="DN55" s="671">
        <v>0</v>
      </c>
      <c r="DO55" s="672">
        <f t="shared" si="63"/>
        <v>0</v>
      </c>
      <c r="DP55" s="673">
        <f t="shared" si="64"/>
        <v>0</v>
      </c>
      <c r="DQ55" s="532">
        <f t="shared" si="65"/>
        <v>0</v>
      </c>
      <c r="DR55" s="532" t="str">
        <f t="shared" si="66"/>
        <v/>
      </c>
      <c r="DS55" s="532" t="str">
        <f t="shared" si="67"/>
        <v/>
      </c>
      <c r="DT55" s="674" t="str">
        <f t="shared" si="68"/>
        <v/>
      </c>
      <c r="DU55" s="675">
        <v>0</v>
      </c>
      <c r="DV55" s="676">
        <v>0</v>
      </c>
      <c r="DW55" s="677">
        <v>0</v>
      </c>
      <c r="DX55" s="537">
        <f t="shared" si="69"/>
        <v>0</v>
      </c>
      <c r="DY55" s="678">
        <v>0</v>
      </c>
      <c r="DZ55" s="679">
        <v>0</v>
      </c>
      <c r="EA55" s="680">
        <f t="shared" si="70"/>
        <v>0</v>
      </c>
      <c r="EB55" s="681">
        <f t="shared" si="71"/>
        <v>0</v>
      </c>
      <c r="EC55" s="682">
        <v>0</v>
      </c>
      <c r="ED55" s="683">
        <v>0</v>
      </c>
      <c r="EE55" s="684">
        <f t="shared" si="72"/>
        <v>0</v>
      </c>
      <c r="EF55" s="685">
        <f t="shared" si="73"/>
        <v>0</v>
      </c>
      <c r="EG55" s="686">
        <f t="shared" si="74"/>
        <v>0</v>
      </c>
      <c r="EH55" s="687" t="str">
        <f t="shared" si="75"/>
        <v/>
      </c>
      <c r="EI55" s="688">
        <v>0</v>
      </c>
      <c r="EJ55" s="689">
        <v>0</v>
      </c>
      <c r="EK55" s="690">
        <v>0</v>
      </c>
      <c r="EL55" s="549">
        <f t="shared" si="76"/>
        <v>0</v>
      </c>
      <c r="EM55" s="691">
        <v>0</v>
      </c>
      <c r="EN55" s="692">
        <f t="shared" si="77"/>
        <v>0</v>
      </c>
      <c r="EO55" s="693">
        <v>0</v>
      </c>
      <c r="EP55" s="694">
        <v>0</v>
      </c>
      <c r="EQ55" s="695">
        <f t="shared" si="128"/>
        <v>0</v>
      </c>
      <c r="ER55" s="696">
        <f t="shared" si="78"/>
        <v>0</v>
      </c>
      <c r="ES55" s="697">
        <f t="shared" si="79"/>
        <v>0</v>
      </c>
      <c r="ET55" s="698" t="str">
        <f t="shared" si="80"/>
        <v/>
      </c>
      <c r="EU55" s="699">
        <v>0</v>
      </c>
      <c r="EV55" s="700">
        <v>0</v>
      </c>
      <c r="EW55" s="701">
        <f t="shared" si="138"/>
        <v>0</v>
      </c>
      <c r="EX55" s="561">
        <f t="shared" si="81"/>
        <v>0</v>
      </c>
      <c r="EY55" s="702">
        <v>0</v>
      </c>
      <c r="EZ55" s="703">
        <f t="shared" si="82"/>
        <v>0</v>
      </c>
      <c r="FA55" s="704">
        <v>0</v>
      </c>
      <c r="FB55" s="705">
        <v>0</v>
      </c>
      <c r="FC55" s="706">
        <f t="shared" si="129"/>
        <v>0</v>
      </c>
      <c r="FD55" s="707">
        <f t="shared" si="83"/>
        <v>0</v>
      </c>
      <c r="FE55" s="708">
        <f t="shared" si="84"/>
        <v>0</v>
      </c>
      <c r="FF55" s="709" t="str">
        <f t="shared" si="85"/>
        <v/>
      </c>
      <c r="FG55" s="731">
        <v>0</v>
      </c>
      <c r="FH55" s="732">
        <v>0</v>
      </c>
      <c r="FI55" s="732">
        <v>0</v>
      </c>
      <c r="FJ55" s="713">
        <f t="shared" si="146"/>
        <v>0</v>
      </c>
      <c r="FK55" s="714">
        <f t="shared" si="86"/>
        <v>0</v>
      </c>
      <c r="FL55" s="715" t="str">
        <f t="shared" si="87"/>
        <v/>
      </c>
      <c r="FM55" s="733"/>
      <c r="FN55" s="734"/>
      <c r="FO55" s="735" t="str">
        <f t="shared" si="145"/>
        <v/>
      </c>
      <c r="FP55" s="718">
        <f t="shared" si="88"/>
        <v>0</v>
      </c>
      <c r="FQ55" s="719">
        <f t="shared" si="89"/>
        <v>0</v>
      </c>
      <c r="FR55" s="720">
        <f t="shared" si="90"/>
        <v>0</v>
      </c>
      <c r="FS55" s="721" t="str">
        <f t="shared" si="91"/>
        <v/>
      </c>
      <c r="FT55" s="722" t="str">
        <f t="shared" si="92"/>
        <v/>
      </c>
      <c r="FU55" s="723" t="str">
        <f t="shared" si="93"/>
        <v/>
      </c>
      <c r="FV55" s="724" t="str">
        <f t="shared" si="94"/>
        <v/>
      </c>
      <c r="FW55" s="725">
        <f t="shared" si="95"/>
        <v>0</v>
      </c>
      <c r="FX55" s="726" t="str">
        <f t="shared" si="10"/>
        <v/>
      </c>
      <c r="FY55" s="727" t="str">
        <f t="shared" si="11"/>
        <v/>
      </c>
      <c r="FZ55" s="727" t="str">
        <f t="shared" si="12"/>
        <v/>
      </c>
      <c r="GA55" s="727" t="str">
        <f t="shared" si="13"/>
        <v/>
      </c>
      <c r="GB55" s="727" t="str">
        <f t="shared" si="14"/>
        <v/>
      </c>
      <c r="GC55" s="727" t="str">
        <f t="shared" si="96"/>
        <v/>
      </c>
      <c r="GD55" s="728" t="str">
        <f t="shared" si="97"/>
        <v/>
      </c>
      <c r="GE55" s="729">
        <f t="shared" si="98"/>
        <v>0</v>
      </c>
      <c r="GF55" s="727">
        <f t="shared" si="99"/>
        <v>0</v>
      </c>
      <c r="GG55" s="727">
        <f t="shared" si="100"/>
        <v>0</v>
      </c>
      <c r="GH55" s="727">
        <f t="shared" si="101"/>
        <v>0</v>
      </c>
      <c r="GI55" s="728"/>
      <c r="GJ55" s="1302"/>
      <c r="GK55" s="1302"/>
      <c r="GL55" s="18">
        <f t="shared" si="139"/>
        <v>0</v>
      </c>
      <c r="GM55" s="18" t="s">
        <v>158</v>
      </c>
      <c r="GN55" s="18">
        <f t="shared" si="140"/>
        <v>200</v>
      </c>
      <c r="GO55" s="18" t="str">
        <f t="shared" si="102"/>
        <v>0/200</v>
      </c>
      <c r="GP55" s="18">
        <f t="shared" si="103"/>
        <v>0</v>
      </c>
      <c r="GQ55" s="18" t="s">
        <v>158</v>
      </c>
      <c r="GR55" s="18">
        <f t="shared" si="104"/>
        <v>200</v>
      </c>
      <c r="GS55" s="18" t="str">
        <f t="shared" si="105"/>
        <v>0/200</v>
      </c>
      <c r="GT55" s="18">
        <f t="shared" si="106"/>
        <v>0</v>
      </c>
      <c r="GU55" s="18" t="s">
        <v>158</v>
      </c>
      <c r="GV55" s="18">
        <f t="shared" si="107"/>
        <v>200</v>
      </c>
      <c r="GW55" s="18" t="str">
        <f t="shared" si="108"/>
        <v>0/200</v>
      </c>
      <c r="GX55" s="18">
        <f t="shared" si="109"/>
        <v>0</v>
      </c>
      <c r="GY55" s="18" t="s">
        <v>158</v>
      </c>
      <c r="GZ55" s="18">
        <f t="shared" si="110"/>
        <v>100</v>
      </c>
      <c r="HA55" s="18" t="str">
        <f t="shared" si="111"/>
        <v>0/100</v>
      </c>
      <c r="HJ55" s="18">
        <f t="shared" si="133"/>
        <v>0</v>
      </c>
      <c r="HK55" s="18">
        <f t="shared" si="134"/>
        <v>0</v>
      </c>
      <c r="HL55" s="190">
        <f t="shared" si="114"/>
        <v>0</v>
      </c>
      <c r="HM55" s="190">
        <f t="shared" si="115"/>
        <v>0</v>
      </c>
      <c r="HN55" s="190">
        <f t="shared" si="116"/>
        <v>0</v>
      </c>
      <c r="HO55" s="190">
        <f t="shared" si="117"/>
        <v>0</v>
      </c>
      <c r="HP55" s="190">
        <f t="shared" si="118"/>
        <v>0</v>
      </c>
      <c r="HQ55" s="18">
        <f t="shared" si="135"/>
        <v>0</v>
      </c>
    </row>
    <row r="56" spans="1:225" ht="21.75" customHeight="1">
      <c r="A56" s="17">
        <f t="shared" si="17"/>
        <v>0</v>
      </c>
      <c r="B56" s="42">
        <v>48</v>
      </c>
      <c r="C56" s="730">
        <v>48</v>
      </c>
      <c r="D56" s="544">
        <f t="shared" si="18"/>
        <v>0</v>
      </c>
      <c r="E56" s="2"/>
      <c r="F56" s="123"/>
      <c r="G56" s="2"/>
      <c r="H56" s="2"/>
      <c r="I56" s="2"/>
      <c r="J56" s="2"/>
      <c r="K56" s="976"/>
      <c r="L56" s="591">
        <v>0</v>
      </c>
      <c r="M56" s="592">
        <v>0</v>
      </c>
      <c r="N56" s="593">
        <v>0</v>
      </c>
      <c r="O56" s="452">
        <f t="shared" si="19"/>
        <v>0</v>
      </c>
      <c r="P56" s="594">
        <v>0</v>
      </c>
      <c r="Q56" s="595">
        <f t="shared" si="20"/>
        <v>0</v>
      </c>
      <c r="R56" s="596">
        <v>0</v>
      </c>
      <c r="S56" s="597">
        <v>0</v>
      </c>
      <c r="T56" s="598">
        <f t="shared" si="126"/>
        <v>0</v>
      </c>
      <c r="U56" s="599">
        <f t="shared" si="21"/>
        <v>0</v>
      </c>
      <c r="V56" s="600">
        <f t="shared" si="22"/>
        <v>0</v>
      </c>
      <c r="W56" s="459" t="str">
        <f t="shared" si="136"/>
        <v/>
      </c>
      <c r="X56" s="459" t="str">
        <f t="shared" si="23"/>
        <v/>
      </c>
      <c r="Y56" s="601" t="str">
        <f t="shared" si="137"/>
        <v/>
      </c>
      <c r="Z56" s="602">
        <v>0</v>
      </c>
      <c r="AA56" s="603">
        <v>0</v>
      </c>
      <c r="AB56" s="604">
        <v>0</v>
      </c>
      <c r="AC56" s="464">
        <f t="shared" si="24"/>
        <v>0</v>
      </c>
      <c r="AD56" s="605">
        <v>0</v>
      </c>
      <c r="AE56" s="606">
        <f t="shared" si="25"/>
        <v>0</v>
      </c>
      <c r="AF56" s="607">
        <v>0</v>
      </c>
      <c r="AG56" s="608">
        <v>0</v>
      </c>
      <c r="AH56" s="609">
        <f t="shared" si="127"/>
        <v>0</v>
      </c>
      <c r="AI56" s="610">
        <f t="shared" si="26"/>
        <v>0</v>
      </c>
      <c r="AJ56" s="611">
        <f t="shared" si="27"/>
        <v>0</v>
      </c>
      <c r="AK56" s="471" t="str">
        <f t="shared" si="141"/>
        <v/>
      </c>
      <c r="AL56" s="471" t="str">
        <f t="shared" si="28"/>
        <v/>
      </c>
      <c r="AM56" s="612" t="str">
        <f t="shared" si="142"/>
        <v/>
      </c>
      <c r="AN56" s="613"/>
      <c r="AO56" s="614">
        <v>0</v>
      </c>
      <c r="AP56" s="615">
        <v>0</v>
      </c>
      <c r="AQ56" s="615">
        <v>0</v>
      </c>
      <c r="AR56" s="477">
        <f t="shared" si="29"/>
        <v>0</v>
      </c>
      <c r="AS56" s="616">
        <v>0</v>
      </c>
      <c r="AT56" s="617">
        <v>0</v>
      </c>
      <c r="AU56" s="618">
        <f t="shared" si="30"/>
        <v>0</v>
      </c>
      <c r="AV56" s="619">
        <f t="shared" si="31"/>
        <v>0</v>
      </c>
      <c r="AW56" s="620">
        <v>0</v>
      </c>
      <c r="AX56" s="621">
        <v>0</v>
      </c>
      <c r="AY56" s="622">
        <f t="shared" si="32"/>
        <v>0</v>
      </c>
      <c r="AZ56" s="623">
        <f t="shared" si="33"/>
        <v>0</v>
      </c>
      <c r="BA56" s="624">
        <f t="shared" si="34"/>
        <v>0</v>
      </c>
      <c r="BB56" s="484" t="str">
        <f t="shared" si="143"/>
        <v/>
      </c>
      <c r="BC56" s="484" t="str">
        <f t="shared" si="35"/>
        <v/>
      </c>
      <c r="BD56" s="625" t="str">
        <f t="shared" si="7"/>
        <v/>
      </c>
      <c r="BE56" s="613"/>
      <c r="BF56" s="626">
        <v>0</v>
      </c>
      <c r="BG56" s="627">
        <v>0</v>
      </c>
      <c r="BH56" s="628">
        <v>0</v>
      </c>
      <c r="BI56" s="489">
        <f t="shared" si="36"/>
        <v>0</v>
      </c>
      <c r="BJ56" s="629">
        <v>0</v>
      </c>
      <c r="BK56" s="630">
        <v>0</v>
      </c>
      <c r="BL56" s="631">
        <f t="shared" si="37"/>
        <v>0</v>
      </c>
      <c r="BM56" s="632">
        <f t="shared" si="38"/>
        <v>0</v>
      </c>
      <c r="BN56" s="633">
        <v>0</v>
      </c>
      <c r="BO56" s="634">
        <v>0</v>
      </c>
      <c r="BP56" s="635">
        <f t="shared" si="39"/>
        <v>0</v>
      </c>
      <c r="BQ56" s="636">
        <f t="shared" si="40"/>
        <v>0</v>
      </c>
      <c r="BR56" s="496">
        <f t="shared" si="41"/>
        <v>0</v>
      </c>
      <c r="BS56" s="496" t="str">
        <f t="shared" si="144"/>
        <v/>
      </c>
      <c r="BT56" s="496" t="str">
        <f t="shared" si="42"/>
        <v/>
      </c>
      <c r="BU56" s="637" t="str">
        <f t="shared" si="8"/>
        <v/>
      </c>
      <c r="BV56" s="613"/>
      <c r="BW56" s="638">
        <v>0</v>
      </c>
      <c r="BX56" s="639">
        <v>0</v>
      </c>
      <c r="BY56" s="640">
        <v>0</v>
      </c>
      <c r="BZ56" s="501">
        <f t="shared" si="43"/>
        <v>0</v>
      </c>
      <c r="CA56" s="641">
        <v>0</v>
      </c>
      <c r="CB56" s="642">
        <v>0</v>
      </c>
      <c r="CC56" s="643">
        <f t="shared" si="44"/>
        <v>0</v>
      </c>
      <c r="CD56" s="644">
        <f t="shared" si="45"/>
        <v>0</v>
      </c>
      <c r="CE56" s="645">
        <v>0</v>
      </c>
      <c r="CF56" s="646">
        <v>0</v>
      </c>
      <c r="CG56" s="647">
        <f t="shared" si="46"/>
        <v>0</v>
      </c>
      <c r="CH56" s="648">
        <f t="shared" si="47"/>
        <v>0</v>
      </c>
      <c r="CI56" s="649">
        <f t="shared" si="48"/>
        <v>0</v>
      </c>
      <c r="CJ56" s="508" t="str">
        <f t="shared" si="49"/>
        <v/>
      </c>
      <c r="CK56" s="508" t="str">
        <f t="shared" si="50"/>
        <v/>
      </c>
      <c r="CL56" s="650" t="str">
        <f t="shared" si="9"/>
        <v/>
      </c>
      <c r="CM56" s="613"/>
      <c r="CN56" s="651">
        <v>0</v>
      </c>
      <c r="CO56" s="652">
        <v>0</v>
      </c>
      <c r="CP56" s="653">
        <v>0</v>
      </c>
      <c r="CQ56" s="513">
        <f t="shared" si="51"/>
        <v>0</v>
      </c>
      <c r="CR56" s="654">
        <v>0</v>
      </c>
      <c r="CS56" s="655">
        <v>0</v>
      </c>
      <c r="CT56" s="656">
        <f t="shared" si="52"/>
        <v>0</v>
      </c>
      <c r="CU56" s="657">
        <f t="shared" si="53"/>
        <v>0</v>
      </c>
      <c r="CV56" s="658">
        <v>0</v>
      </c>
      <c r="CW56" s="659">
        <v>0</v>
      </c>
      <c r="CX56" s="660">
        <f t="shared" si="54"/>
        <v>0</v>
      </c>
      <c r="CY56" s="661">
        <f t="shared" si="55"/>
        <v>0</v>
      </c>
      <c r="CZ56" s="520">
        <f t="shared" si="56"/>
        <v>0</v>
      </c>
      <c r="DA56" s="520" t="str">
        <f t="shared" si="57"/>
        <v/>
      </c>
      <c r="DB56" s="520" t="str">
        <f t="shared" si="58"/>
        <v/>
      </c>
      <c r="DC56" s="662" t="str">
        <f t="shared" si="59"/>
        <v/>
      </c>
      <c r="DD56" s="613"/>
      <c r="DE56" s="663">
        <v>0</v>
      </c>
      <c r="DF56" s="664">
        <v>0</v>
      </c>
      <c r="DG56" s="665">
        <v>0</v>
      </c>
      <c r="DH56" s="525">
        <f t="shared" si="60"/>
        <v>0</v>
      </c>
      <c r="DI56" s="666">
        <v>0</v>
      </c>
      <c r="DJ56" s="667">
        <v>0</v>
      </c>
      <c r="DK56" s="668">
        <f t="shared" si="61"/>
        <v>0</v>
      </c>
      <c r="DL56" s="669">
        <f t="shared" si="62"/>
        <v>0</v>
      </c>
      <c r="DM56" s="670">
        <v>0</v>
      </c>
      <c r="DN56" s="671">
        <v>0</v>
      </c>
      <c r="DO56" s="672">
        <f t="shared" si="63"/>
        <v>0</v>
      </c>
      <c r="DP56" s="673">
        <f t="shared" si="64"/>
        <v>0</v>
      </c>
      <c r="DQ56" s="532">
        <f t="shared" si="65"/>
        <v>0</v>
      </c>
      <c r="DR56" s="532" t="str">
        <f t="shared" si="66"/>
        <v/>
      </c>
      <c r="DS56" s="532" t="str">
        <f t="shared" si="67"/>
        <v/>
      </c>
      <c r="DT56" s="674" t="str">
        <f t="shared" si="68"/>
        <v/>
      </c>
      <c r="DU56" s="675">
        <v>0</v>
      </c>
      <c r="DV56" s="676">
        <v>0</v>
      </c>
      <c r="DW56" s="677">
        <v>0</v>
      </c>
      <c r="DX56" s="537">
        <f t="shared" si="69"/>
        <v>0</v>
      </c>
      <c r="DY56" s="678">
        <v>0</v>
      </c>
      <c r="DZ56" s="679">
        <v>0</v>
      </c>
      <c r="EA56" s="680">
        <f t="shared" si="70"/>
        <v>0</v>
      </c>
      <c r="EB56" s="681">
        <f t="shared" si="71"/>
        <v>0</v>
      </c>
      <c r="EC56" s="682">
        <v>0</v>
      </c>
      <c r="ED56" s="683">
        <v>0</v>
      </c>
      <c r="EE56" s="684">
        <f t="shared" si="72"/>
        <v>0</v>
      </c>
      <c r="EF56" s="685">
        <f t="shared" si="73"/>
        <v>0</v>
      </c>
      <c r="EG56" s="686">
        <f t="shared" si="74"/>
        <v>0</v>
      </c>
      <c r="EH56" s="687" t="str">
        <f t="shared" si="75"/>
        <v/>
      </c>
      <c r="EI56" s="688">
        <v>0</v>
      </c>
      <c r="EJ56" s="689">
        <v>0</v>
      </c>
      <c r="EK56" s="690">
        <v>0</v>
      </c>
      <c r="EL56" s="549">
        <f t="shared" si="76"/>
        <v>0</v>
      </c>
      <c r="EM56" s="691">
        <v>0</v>
      </c>
      <c r="EN56" s="692">
        <f t="shared" si="77"/>
        <v>0</v>
      </c>
      <c r="EO56" s="693">
        <v>0</v>
      </c>
      <c r="EP56" s="694">
        <v>0</v>
      </c>
      <c r="EQ56" s="695">
        <f t="shared" si="128"/>
        <v>0</v>
      </c>
      <c r="ER56" s="696">
        <f t="shared" si="78"/>
        <v>0</v>
      </c>
      <c r="ES56" s="697">
        <f t="shared" si="79"/>
        <v>0</v>
      </c>
      <c r="ET56" s="698" t="str">
        <f t="shared" si="80"/>
        <v/>
      </c>
      <c r="EU56" s="699">
        <v>0</v>
      </c>
      <c r="EV56" s="700">
        <v>0</v>
      </c>
      <c r="EW56" s="701">
        <f t="shared" si="138"/>
        <v>0</v>
      </c>
      <c r="EX56" s="561">
        <f t="shared" si="81"/>
        <v>0</v>
      </c>
      <c r="EY56" s="702">
        <v>0</v>
      </c>
      <c r="EZ56" s="703">
        <f t="shared" si="82"/>
        <v>0</v>
      </c>
      <c r="FA56" s="704">
        <v>0</v>
      </c>
      <c r="FB56" s="705">
        <v>0</v>
      </c>
      <c r="FC56" s="706">
        <f t="shared" si="129"/>
        <v>0</v>
      </c>
      <c r="FD56" s="707">
        <f t="shared" si="83"/>
        <v>0</v>
      </c>
      <c r="FE56" s="708">
        <f t="shared" si="84"/>
        <v>0</v>
      </c>
      <c r="FF56" s="709" t="str">
        <f t="shared" si="85"/>
        <v/>
      </c>
      <c r="FG56" s="731">
        <v>0</v>
      </c>
      <c r="FH56" s="732">
        <v>0</v>
      </c>
      <c r="FI56" s="732">
        <v>0</v>
      </c>
      <c r="FJ56" s="713">
        <f t="shared" si="146"/>
        <v>0</v>
      </c>
      <c r="FK56" s="714">
        <f t="shared" si="86"/>
        <v>0</v>
      </c>
      <c r="FL56" s="715" t="str">
        <f t="shared" si="87"/>
        <v/>
      </c>
      <c r="FM56" s="733"/>
      <c r="FN56" s="734"/>
      <c r="FO56" s="735" t="str">
        <f t="shared" si="145"/>
        <v/>
      </c>
      <c r="FP56" s="718">
        <f t="shared" si="88"/>
        <v>0</v>
      </c>
      <c r="FQ56" s="719">
        <f t="shared" si="89"/>
        <v>0</v>
      </c>
      <c r="FR56" s="720">
        <f t="shared" si="90"/>
        <v>0</v>
      </c>
      <c r="FS56" s="721" t="str">
        <f t="shared" si="91"/>
        <v/>
      </c>
      <c r="FT56" s="722" t="str">
        <f t="shared" si="92"/>
        <v/>
      </c>
      <c r="FU56" s="723" t="str">
        <f t="shared" si="93"/>
        <v/>
      </c>
      <c r="FV56" s="724" t="str">
        <f t="shared" si="94"/>
        <v/>
      </c>
      <c r="FW56" s="725">
        <f t="shared" si="95"/>
        <v>0</v>
      </c>
      <c r="FX56" s="726" t="str">
        <f t="shared" si="10"/>
        <v/>
      </c>
      <c r="FY56" s="727" t="str">
        <f t="shared" si="11"/>
        <v/>
      </c>
      <c r="FZ56" s="727" t="str">
        <f t="shared" si="12"/>
        <v/>
      </c>
      <c r="GA56" s="727" t="str">
        <f t="shared" si="13"/>
        <v/>
      </c>
      <c r="GB56" s="727" t="str">
        <f t="shared" si="14"/>
        <v/>
      </c>
      <c r="GC56" s="727" t="str">
        <f t="shared" si="96"/>
        <v/>
      </c>
      <c r="GD56" s="728" t="str">
        <f t="shared" si="97"/>
        <v/>
      </c>
      <c r="GE56" s="729">
        <f t="shared" si="98"/>
        <v>0</v>
      </c>
      <c r="GF56" s="727">
        <f t="shared" si="99"/>
        <v>0</v>
      </c>
      <c r="GG56" s="727">
        <f t="shared" si="100"/>
        <v>0</v>
      </c>
      <c r="GH56" s="727">
        <f t="shared" si="101"/>
        <v>0</v>
      </c>
      <c r="GI56" s="728"/>
      <c r="GJ56" s="1302"/>
      <c r="GK56" s="1302"/>
      <c r="GL56" s="18">
        <f t="shared" si="139"/>
        <v>0</v>
      </c>
      <c r="GM56" s="18" t="s">
        <v>158</v>
      </c>
      <c r="GN56" s="18">
        <f t="shared" si="140"/>
        <v>200</v>
      </c>
      <c r="GO56" s="18" t="str">
        <f t="shared" si="102"/>
        <v>0/200</v>
      </c>
      <c r="GP56" s="18">
        <f t="shared" si="103"/>
        <v>0</v>
      </c>
      <c r="GQ56" s="18" t="s">
        <v>158</v>
      </c>
      <c r="GR56" s="18">
        <f t="shared" si="104"/>
        <v>200</v>
      </c>
      <c r="GS56" s="18" t="str">
        <f t="shared" si="105"/>
        <v>0/200</v>
      </c>
      <c r="GT56" s="18">
        <f t="shared" si="106"/>
        <v>0</v>
      </c>
      <c r="GU56" s="18" t="s">
        <v>158</v>
      </c>
      <c r="GV56" s="18">
        <f t="shared" si="107"/>
        <v>200</v>
      </c>
      <c r="GW56" s="18" t="str">
        <f t="shared" si="108"/>
        <v>0/200</v>
      </c>
      <c r="GX56" s="18">
        <f t="shared" si="109"/>
        <v>0</v>
      </c>
      <c r="GY56" s="18" t="s">
        <v>158</v>
      </c>
      <c r="GZ56" s="18">
        <f t="shared" si="110"/>
        <v>100</v>
      </c>
      <c r="HA56" s="18" t="str">
        <f t="shared" si="111"/>
        <v>0/100</v>
      </c>
      <c r="HJ56" s="18">
        <f t="shared" si="133"/>
        <v>0</v>
      </c>
      <c r="HK56" s="18">
        <f t="shared" si="134"/>
        <v>0</v>
      </c>
      <c r="HL56" s="190">
        <f t="shared" si="114"/>
        <v>0</v>
      </c>
      <c r="HM56" s="190">
        <f t="shared" si="115"/>
        <v>0</v>
      </c>
      <c r="HN56" s="190">
        <f t="shared" si="116"/>
        <v>0</v>
      </c>
      <c r="HO56" s="190">
        <f t="shared" si="117"/>
        <v>0</v>
      </c>
      <c r="HP56" s="190">
        <f t="shared" si="118"/>
        <v>0</v>
      </c>
      <c r="HQ56" s="18">
        <f t="shared" si="135"/>
        <v>0</v>
      </c>
    </row>
    <row r="57" spans="1:225" ht="21.75" customHeight="1">
      <c r="A57" s="17">
        <f t="shared" si="17"/>
        <v>0</v>
      </c>
      <c r="B57" s="42">
        <v>49</v>
      </c>
      <c r="C57" s="590">
        <v>49</v>
      </c>
      <c r="D57" s="544">
        <f t="shared" si="18"/>
        <v>0</v>
      </c>
      <c r="E57" s="2"/>
      <c r="F57" s="123"/>
      <c r="G57" s="1"/>
      <c r="H57" s="2"/>
      <c r="I57" s="2"/>
      <c r="J57" s="2"/>
      <c r="K57" s="976"/>
      <c r="L57" s="591">
        <v>0</v>
      </c>
      <c r="M57" s="592">
        <v>0</v>
      </c>
      <c r="N57" s="593">
        <v>0</v>
      </c>
      <c r="O57" s="452">
        <f t="shared" si="19"/>
        <v>0</v>
      </c>
      <c r="P57" s="594">
        <v>0</v>
      </c>
      <c r="Q57" s="595">
        <f t="shared" si="20"/>
        <v>0</v>
      </c>
      <c r="R57" s="596">
        <v>0</v>
      </c>
      <c r="S57" s="597">
        <v>0</v>
      </c>
      <c r="T57" s="598">
        <f t="shared" si="126"/>
        <v>0</v>
      </c>
      <c r="U57" s="599">
        <f t="shared" si="21"/>
        <v>0</v>
      </c>
      <c r="V57" s="600">
        <f t="shared" si="22"/>
        <v>0</v>
      </c>
      <c r="W57" s="459" t="str">
        <f t="shared" si="136"/>
        <v/>
      </c>
      <c r="X57" s="459" t="str">
        <f t="shared" si="23"/>
        <v/>
      </c>
      <c r="Y57" s="601" t="str">
        <f t="shared" si="137"/>
        <v/>
      </c>
      <c r="Z57" s="602">
        <v>0</v>
      </c>
      <c r="AA57" s="603">
        <v>0</v>
      </c>
      <c r="AB57" s="604">
        <v>0</v>
      </c>
      <c r="AC57" s="464">
        <f t="shared" si="24"/>
        <v>0</v>
      </c>
      <c r="AD57" s="605">
        <v>0</v>
      </c>
      <c r="AE57" s="606">
        <f t="shared" si="25"/>
        <v>0</v>
      </c>
      <c r="AF57" s="607">
        <v>0</v>
      </c>
      <c r="AG57" s="608">
        <v>0</v>
      </c>
      <c r="AH57" s="609">
        <f t="shared" si="127"/>
        <v>0</v>
      </c>
      <c r="AI57" s="610">
        <f t="shared" si="26"/>
        <v>0</v>
      </c>
      <c r="AJ57" s="611">
        <f t="shared" si="27"/>
        <v>0</v>
      </c>
      <c r="AK57" s="471" t="str">
        <f t="shared" si="141"/>
        <v/>
      </c>
      <c r="AL57" s="471" t="str">
        <f t="shared" si="28"/>
        <v/>
      </c>
      <c r="AM57" s="612" t="str">
        <f t="shared" si="142"/>
        <v/>
      </c>
      <c r="AN57" s="613"/>
      <c r="AO57" s="614">
        <v>0</v>
      </c>
      <c r="AP57" s="615">
        <v>0</v>
      </c>
      <c r="AQ57" s="615">
        <v>0</v>
      </c>
      <c r="AR57" s="477">
        <f t="shared" si="29"/>
        <v>0</v>
      </c>
      <c r="AS57" s="616">
        <v>0</v>
      </c>
      <c r="AT57" s="617">
        <v>0</v>
      </c>
      <c r="AU57" s="618">
        <f t="shared" si="30"/>
        <v>0</v>
      </c>
      <c r="AV57" s="619">
        <f t="shared" si="31"/>
        <v>0</v>
      </c>
      <c r="AW57" s="620">
        <v>0</v>
      </c>
      <c r="AX57" s="621">
        <v>0</v>
      </c>
      <c r="AY57" s="622">
        <f t="shared" si="32"/>
        <v>0</v>
      </c>
      <c r="AZ57" s="623">
        <f t="shared" si="33"/>
        <v>0</v>
      </c>
      <c r="BA57" s="624">
        <f t="shared" si="34"/>
        <v>0</v>
      </c>
      <c r="BB57" s="484" t="str">
        <f t="shared" si="143"/>
        <v/>
      </c>
      <c r="BC57" s="484" t="str">
        <f t="shared" si="35"/>
        <v/>
      </c>
      <c r="BD57" s="625" t="str">
        <f t="shared" si="7"/>
        <v/>
      </c>
      <c r="BE57" s="613"/>
      <c r="BF57" s="626">
        <v>0</v>
      </c>
      <c r="BG57" s="627">
        <v>0</v>
      </c>
      <c r="BH57" s="628">
        <v>0</v>
      </c>
      <c r="BI57" s="489">
        <f t="shared" si="36"/>
        <v>0</v>
      </c>
      <c r="BJ57" s="629">
        <v>0</v>
      </c>
      <c r="BK57" s="630">
        <v>0</v>
      </c>
      <c r="BL57" s="631">
        <f t="shared" si="37"/>
        <v>0</v>
      </c>
      <c r="BM57" s="632">
        <f t="shared" si="38"/>
        <v>0</v>
      </c>
      <c r="BN57" s="633">
        <v>0</v>
      </c>
      <c r="BO57" s="634">
        <v>0</v>
      </c>
      <c r="BP57" s="635">
        <f t="shared" si="39"/>
        <v>0</v>
      </c>
      <c r="BQ57" s="636">
        <f t="shared" si="40"/>
        <v>0</v>
      </c>
      <c r="BR57" s="496">
        <f t="shared" si="41"/>
        <v>0</v>
      </c>
      <c r="BS57" s="496" t="str">
        <f t="shared" si="144"/>
        <v/>
      </c>
      <c r="BT57" s="496" t="str">
        <f t="shared" si="42"/>
        <v/>
      </c>
      <c r="BU57" s="637" t="str">
        <f t="shared" si="8"/>
        <v/>
      </c>
      <c r="BV57" s="613"/>
      <c r="BW57" s="638">
        <v>0</v>
      </c>
      <c r="BX57" s="639">
        <v>0</v>
      </c>
      <c r="BY57" s="640">
        <v>0</v>
      </c>
      <c r="BZ57" s="501">
        <f t="shared" si="43"/>
        <v>0</v>
      </c>
      <c r="CA57" s="641">
        <v>0</v>
      </c>
      <c r="CB57" s="642">
        <v>0</v>
      </c>
      <c r="CC57" s="643">
        <f t="shared" si="44"/>
        <v>0</v>
      </c>
      <c r="CD57" s="644">
        <f t="shared" si="45"/>
        <v>0</v>
      </c>
      <c r="CE57" s="645">
        <v>0</v>
      </c>
      <c r="CF57" s="646">
        <v>0</v>
      </c>
      <c r="CG57" s="647">
        <f t="shared" si="46"/>
        <v>0</v>
      </c>
      <c r="CH57" s="648">
        <f t="shared" si="47"/>
        <v>0</v>
      </c>
      <c r="CI57" s="649">
        <f t="shared" si="48"/>
        <v>0</v>
      </c>
      <c r="CJ57" s="508" t="str">
        <f t="shared" si="49"/>
        <v/>
      </c>
      <c r="CK57" s="508" t="str">
        <f t="shared" si="50"/>
        <v/>
      </c>
      <c r="CL57" s="650" t="str">
        <f t="shared" si="9"/>
        <v/>
      </c>
      <c r="CM57" s="613"/>
      <c r="CN57" s="651">
        <v>0</v>
      </c>
      <c r="CO57" s="652">
        <v>0</v>
      </c>
      <c r="CP57" s="653">
        <v>0</v>
      </c>
      <c r="CQ57" s="513">
        <f t="shared" si="51"/>
        <v>0</v>
      </c>
      <c r="CR57" s="654">
        <v>0</v>
      </c>
      <c r="CS57" s="655">
        <v>0</v>
      </c>
      <c r="CT57" s="656">
        <f t="shared" si="52"/>
        <v>0</v>
      </c>
      <c r="CU57" s="657">
        <f t="shared" si="53"/>
        <v>0</v>
      </c>
      <c r="CV57" s="658">
        <v>0</v>
      </c>
      <c r="CW57" s="659">
        <v>0</v>
      </c>
      <c r="CX57" s="660">
        <f t="shared" si="54"/>
        <v>0</v>
      </c>
      <c r="CY57" s="661">
        <f t="shared" si="55"/>
        <v>0</v>
      </c>
      <c r="CZ57" s="520">
        <f t="shared" si="56"/>
        <v>0</v>
      </c>
      <c r="DA57" s="520" t="str">
        <f t="shared" si="57"/>
        <v/>
      </c>
      <c r="DB57" s="520" t="str">
        <f t="shared" si="58"/>
        <v/>
      </c>
      <c r="DC57" s="662" t="str">
        <f t="shared" si="59"/>
        <v/>
      </c>
      <c r="DD57" s="613"/>
      <c r="DE57" s="663">
        <v>0</v>
      </c>
      <c r="DF57" s="664">
        <v>0</v>
      </c>
      <c r="DG57" s="665">
        <v>0</v>
      </c>
      <c r="DH57" s="525">
        <f t="shared" si="60"/>
        <v>0</v>
      </c>
      <c r="DI57" s="666">
        <v>0</v>
      </c>
      <c r="DJ57" s="667">
        <v>0</v>
      </c>
      <c r="DK57" s="668">
        <f t="shared" si="61"/>
        <v>0</v>
      </c>
      <c r="DL57" s="669">
        <f t="shared" si="62"/>
        <v>0</v>
      </c>
      <c r="DM57" s="670">
        <v>0</v>
      </c>
      <c r="DN57" s="671">
        <v>0</v>
      </c>
      <c r="DO57" s="672">
        <f t="shared" si="63"/>
        <v>0</v>
      </c>
      <c r="DP57" s="673">
        <f t="shared" si="64"/>
        <v>0</v>
      </c>
      <c r="DQ57" s="532">
        <f t="shared" si="65"/>
        <v>0</v>
      </c>
      <c r="DR57" s="532" t="str">
        <f t="shared" si="66"/>
        <v/>
      </c>
      <c r="DS57" s="532" t="str">
        <f t="shared" si="67"/>
        <v/>
      </c>
      <c r="DT57" s="674" t="str">
        <f t="shared" si="68"/>
        <v/>
      </c>
      <c r="DU57" s="675">
        <v>0</v>
      </c>
      <c r="DV57" s="676">
        <v>0</v>
      </c>
      <c r="DW57" s="677">
        <v>0</v>
      </c>
      <c r="DX57" s="537">
        <f t="shared" si="69"/>
        <v>0</v>
      </c>
      <c r="DY57" s="678">
        <v>0</v>
      </c>
      <c r="DZ57" s="679">
        <v>0</v>
      </c>
      <c r="EA57" s="680">
        <f t="shared" si="70"/>
        <v>0</v>
      </c>
      <c r="EB57" s="681">
        <f t="shared" si="71"/>
        <v>0</v>
      </c>
      <c r="EC57" s="682">
        <v>0</v>
      </c>
      <c r="ED57" s="683">
        <v>0</v>
      </c>
      <c r="EE57" s="684">
        <f t="shared" si="72"/>
        <v>0</v>
      </c>
      <c r="EF57" s="685">
        <f t="shared" si="73"/>
        <v>0</v>
      </c>
      <c r="EG57" s="686">
        <f t="shared" si="74"/>
        <v>0</v>
      </c>
      <c r="EH57" s="687" t="str">
        <f t="shared" si="75"/>
        <v/>
      </c>
      <c r="EI57" s="688">
        <v>0</v>
      </c>
      <c r="EJ57" s="689">
        <v>0</v>
      </c>
      <c r="EK57" s="690">
        <v>0</v>
      </c>
      <c r="EL57" s="549">
        <f t="shared" si="76"/>
        <v>0</v>
      </c>
      <c r="EM57" s="691">
        <v>0</v>
      </c>
      <c r="EN57" s="692">
        <f t="shared" si="77"/>
        <v>0</v>
      </c>
      <c r="EO57" s="693">
        <v>0</v>
      </c>
      <c r="EP57" s="694">
        <v>0</v>
      </c>
      <c r="EQ57" s="695">
        <f t="shared" si="128"/>
        <v>0</v>
      </c>
      <c r="ER57" s="696">
        <f t="shared" si="78"/>
        <v>0</v>
      </c>
      <c r="ES57" s="697">
        <f t="shared" si="79"/>
        <v>0</v>
      </c>
      <c r="ET57" s="698" t="str">
        <f t="shared" si="80"/>
        <v/>
      </c>
      <c r="EU57" s="699">
        <v>0</v>
      </c>
      <c r="EV57" s="700">
        <v>0</v>
      </c>
      <c r="EW57" s="701">
        <f t="shared" si="138"/>
        <v>0</v>
      </c>
      <c r="EX57" s="561">
        <f t="shared" si="81"/>
        <v>0</v>
      </c>
      <c r="EY57" s="702">
        <v>0</v>
      </c>
      <c r="EZ57" s="703">
        <f t="shared" si="82"/>
        <v>0</v>
      </c>
      <c r="FA57" s="704">
        <v>0</v>
      </c>
      <c r="FB57" s="705">
        <v>0</v>
      </c>
      <c r="FC57" s="706">
        <f t="shared" si="129"/>
        <v>0</v>
      </c>
      <c r="FD57" s="707">
        <f t="shared" si="83"/>
        <v>0</v>
      </c>
      <c r="FE57" s="708">
        <f t="shared" si="84"/>
        <v>0</v>
      </c>
      <c r="FF57" s="709" t="str">
        <f t="shared" si="85"/>
        <v/>
      </c>
      <c r="FG57" s="731">
        <v>0</v>
      </c>
      <c r="FH57" s="732">
        <v>0</v>
      </c>
      <c r="FI57" s="732">
        <v>0</v>
      </c>
      <c r="FJ57" s="713">
        <f t="shared" si="146"/>
        <v>0</v>
      </c>
      <c r="FK57" s="714">
        <f t="shared" si="86"/>
        <v>0</v>
      </c>
      <c r="FL57" s="715" t="str">
        <f t="shared" si="87"/>
        <v/>
      </c>
      <c r="FM57" s="733"/>
      <c r="FN57" s="734"/>
      <c r="FO57" s="735" t="str">
        <f t="shared" si="145"/>
        <v/>
      </c>
      <c r="FP57" s="718">
        <f t="shared" si="88"/>
        <v>0</v>
      </c>
      <c r="FQ57" s="719">
        <f t="shared" si="89"/>
        <v>0</v>
      </c>
      <c r="FR57" s="720">
        <f t="shared" si="90"/>
        <v>0</v>
      </c>
      <c r="FS57" s="721" t="str">
        <f t="shared" si="91"/>
        <v/>
      </c>
      <c r="FT57" s="722" t="str">
        <f t="shared" si="92"/>
        <v/>
      </c>
      <c r="FU57" s="723" t="str">
        <f t="shared" si="93"/>
        <v/>
      </c>
      <c r="FV57" s="724" t="str">
        <f t="shared" si="94"/>
        <v/>
      </c>
      <c r="FW57" s="725">
        <f t="shared" si="95"/>
        <v>0</v>
      </c>
      <c r="FX57" s="726" t="str">
        <f t="shared" si="10"/>
        <v/>
      </c>
      <c r="FY57" s="727" t="str">
        <f t="shared" si="11"/>
        <v/>
      </c>
      <c r="FZ57" s="727" t="str">
        <f t="shared" si="12"/>
        <v/>
      </c>
      <c r="GA57" s="727" t="str">
        <f t="shared" si="13"/>
        <v/>
      </c>
      <c r="GB57" s="727" t="str">
        <f t="shared" si="14"/>
        <v/>
      </c>
      <c r="GC57" s="727" t="str">
        <f t="shared" si="96"/>
        <v/>
      </c>
      <c r="GD57" s="728" t="str">
        <f t="shared" si="97"/>
        <v/>
      </c>
      <c r="GE57" s="729">
        <f t="shared" si="98"/>
        <v>0</v>
      </c>
      <c r="GF57" s="727">
        <f t="shared" si="99"/>
        <v>0</v>
      </c>
      <c r="GG57" s="727">
        <f t="shared" si="100"/>
        <v>0</v>
      </c>
      <c r="GH57" s="727">
        <f t="shared" si="101"/>
        <v>0</v>
      </c>
      <c r="GI57" s="728"/>
      <c r="GJ57" s="1302"/>
      <c r="GK57" s="1302"/>
      <c r="GL57" s="18">
        <f t="shared" si="139"/>
        <v>0</v>
      </c>
      <c r="GM57" s="18" t="s">
        <v>158</v>
      </c>
      <c r="GN57" s="18">
        <f t="shared" si="140"/>
        <v>200</v>
      </c>
      <c r="GO57" s="18" t="str">
        <f t="shared" si="102"/>
        <v>0/200</v>
      </c>
      <c r="GP57" s="18">
        <f t="shared" si="103"/>
        <v>0</v>
      </c>
      <c r="GQ57" s="18" t="s">
        <v>158</v>
      </c>
      <c r="GR57" s="18">
        <f t="shared" si="104"/>
        <v>200</v>
      </c>
      <c r="GS57" s="18" t="str">
        <f t="shared" si="105"/>
        <v>0/200</v>
      </c>
      <c r="GT57" s="18">
        <f t="shared" si="106"/>
        <v>0</v>
      </c>
      <c r="GU57" s="18" t="s">
        <v>158</v>
      </c>
      <c r="GV57" s="18">
        <f t="shared" si="107"/>
        <v>200</v>
      </c>
      <c r="GW57" s="18" t="str">
        <f t="shared" si="108"/>
        <v>0/200</v>
      </c>
      <c r="GX57" s="18">
        <f t="shared" si="109"/>
        <v>0</v>
      </c>
      <c r="GY57" s="18" t="s">
        <v>158</v>
      </c>
      <c r="GZ57" s="18">
        <f t="shared" si="110"/>
        <v>100</v>
      </c>
      <c r="HA57" s="18" t="str">
        <f t="shared" si="111"/>
        <v>0/100</v>
      </c>
      <c r="HJ57" s="18">
        <f t="shared" si="133"/>
        <v>0</v>
      </c>
      <c r="HK57" s="18">
        <f t="shared" si="134"/>
        <v>0</v>
      </c>
      <c r="HL57" s="190">
        <f t="shared" si="114"/>
        <v>0</v>
      </c>
      <c r="HM57" s="190">
        <f t="shared" si="115"/>
        <v>0</v>
      </c>
      <c r="HN57" s="190">
        <f t="shared" si="116"/>
        <v>0</v>
      </c>
      <c r="HO57" s="190">
        <f t="shared" si="117"/>
        <v>0</v>
      </c>
      <c r="HP57" s="190">
        <f t="shared" si="118"/>
        <v>0</v>
      </c>
      <c r="HQ57" s="18">
        <f t="shared" si="135"/>
        <v>0</v>
      </c>
    </row>
    <row r="58" spans="1:225" ht="21.75" customHeight="1">
      <c r="A58" s="17">
        <f t="shared" si="17"/>
        <v>0</v>
      </c>
      <c r="B58" s="42">
        <v>50</v>
      </c>
      <c r="C58" s="730">
        <v>50</v>
      </c>
      <c r="D58" s="544">
        <f t="shared" si="18"/>
        <v>0</v>
      </c>
      <c r="E58" s="2"/>
      <c r="F58" s="123"/>
      <c r="G58" s="2"/>
      <c r="H58" s="2"/>
      <c r="I58" s="2"/>
      <c r="J58" s="2"/>
      <c r="K58" s="976"/>
      <c r="L58" s="591">
        <v>0</v>
      </c>
      <c r="M58" s="592">
        <v>0</v>
      </c>
      <c r="N58" s="593">
        <v>0</v>
      </c>
      <c r="O58" s="452">
        <f t="shared" si="19"/>
        <v>0</v>
      </c>
      <c r="P58" s="594">
        <v>0</v>
      </c>
      <c r="Q58" s="595">
        <f t="shared" si="20"/>
        <v>0</v>
      </c>
      <c r="R58" s="596">
        <v>0</v>
      </c>
      <c r="S58" s="597">
        <v>0</v>
      </c>
      <c r="T58" s="598">
        <f t="shared" si="126"/>
        <v>0</v>
      </c>
      <c r="U58" s="599">
        <f t="shared" si="21"/>
        <v>0</v>
      </c>
      <c r="V58" s="600">
        <f t="shared" si="22"/>
        <v>0</v>
      </c>
      <c r="W58" s="459" t="str">
        <f t="shared" si="136"/>
        <v/>
      </c>
      <c r="X58" s="459" t="str">
        <f t="shared" si="23"/>
        <v/>
      </c>
      <c r="Y58" s="601" t="str">
        <f t="shared" si="137"/>
        <v/>
      </c>
      <c r="Z58" s="602">
        <v>0</v>
      </c>
      <c r="AA58" s="603">
        <v>0</v>
      </c>
      <c r="AB58" s="604">
        <v>0</v>
      </c>
      <c r="AC58" s="464">
        <f t="shared" si="24"/>
        <v>0</v>
      </c>
      <c r="AD58" s="605">
        <v>0</v>
      </c>
      <c r="AE58" s="606">
        <f t="shared" si="25"/>
        <v>0</v>
      </c>
      <c r="AF58" s="607">
        <v>0</v>
      </c>
      <c r="AG58" s="608">
        <v>0</v>
      </c>
      <c r="AH58" s="609">
        <f t="shared" si="127"/>
        <v>0</v>
      </c>
      <c r="AI58" s="610">
        <f t="shared" si="26"/>
        <v>0</v>
      </c>
      <c r="AJ58" s="611">
        <f t="shared" si="27"/>
        <v>0</v>
      </c>
      <c r="AK58" s="471" t="str">
        <f t="shared" si="141"/>
        <v/>
      </c>
      <c r="AL58" s="471" t="str">
        <f t="shared" si="28"/>
        <v/>
      </c>
      <c r="AM58" s="612" t="str">
        <f t="shared" si="142"/>
        <v/>
      </c>
      <c r="AN58" s="613"/>
      <c r="AO58" s="614">
        <v>0</v>
      </c>
      <c r="AP58" s="615">
        <v>0</v>
      </c>
      <c r="AQ58" s="615">
        <v>0</v>
      </c>
      <c r="AR58" s="477">
        <f t="shared" si="29"/>
        <v>0</v>
      </c>
      <c r="AS58" s="616">
        <v>0</v>
      </c>
      <c r="AT58" s="617">
        <v>0</v>
      </c>
      <c r="AU58" s="618">
        <f t="shared" si="30"/>
        <v>0</v>
      </c>
      <c r="AV58" s="619">
        <f t="shared" si="31"/>
        <v>0</v>
      </c>
      <c r="AW58" s="620">
        <v>0</v>
      </c>
      <c r="AX58" s="621">
        <v>0</v>
      </c>
      <c r="AY58" s="622">
        <f t="shared" si="32"/>
        <v>0</v>
      </c>
      <c r="AZ58" s="623">
        <f t="shared" si="33"/>
        <v>0</v>
      </c>
      <c r="BA58" s="624">
        <f t="shared" si="34"/>
        <v>0</v>
      </c>
      <c r="BB58" s="484" t="str">
        <f t="shared" si="143"/>
        <v/>
      </c>
      <c r="BC58" s="484" t="str">
        <f t="shared" si="35"/>
        <v/>
      </c>
      <c r="BD58" s="625" t="str">
        <f t="shared" si="7"/>
        <v/>
      </c>
      <c r="BE58" s="613"/>
      <c r="BF58" s="626">
        <v>0</v>
      </c>
      <c r="BG58" s="627">
        <v>0</v>
      </c>
      <c r="BH58" s="628">
        <v>0</v>
      </c>
      <c r="BI58" s="489">
        <f t="shared" si="36"/>
        <v>0</v>
      </c>
      <c r="BJ58" s="629">
        <v>0</v>
      </c>
      <c r="BK58" s="630">
        <v>0</v>
      </c>
      <c r="BL58" s="631">
        <f t="shared" si="37"/>
        <v>0</v>
      </c>
      <c r="BM58" s="632">
        <f t="shared" si="38"/>
        <v>0</v>
      </c>
      <c r="BN58" s="633">
        <v>0</v>
      </c>
      <c r="BO58" s="634">
        <v>0</v>
      </c>
      <c r="BP58" s="635">
        <f t="shared" si="39"/>
        <v>0</v>
      </c>
      <c r="BQ58" s="636">
        <f t="shared" si="40"/>
        <v>0</v>
      </c>
      <c r="BR58" s="496">
        <f t="shared" si="41"/>
        <v>0</v>
      </c>
      <c r="BS58" s="496" t="str">
        <f t="shared" si="144"/>
        <v/>
      </c>
      <c r="BT58" s="496" t="str">
        <f t="shared" si="42"/>
        <v/>
      </c>
      <c r="BU58" s="637" t="str">
        <f t="shared" si="8"/>
        <v/>
      </c>
      <c r="BV58" s="613"/>
      <c r="BW58" s="638">
        <v>0</v>
      </c>
      <c r="BX58" s="639">
        <v>0</v>
      </c>
      <c r="BY58" s="640">
        <v>0</v>
      </c>
      <c r="BZ58" s="501">
        <f t="shared" si="43"/>
        <v>0</v>
      </c>
      <c r="CA58" s="641">
        <v>0</v>
      </c>
      <c r="CB58" s="642">
        <v>0</v>
      </c>
      <c r="CC58" s="643">
        <f t="shared" si="44"/>
        <v>0</v>
      </c>
      <c r="CD58" s="644">
        <f t="shared" si="45"/>
        <v>0</v>
      </c>
      <c r="CE58" s="645">
        <v>0</v>
      </c>
      <c r="CF58" s="646">
        <v>0</v>
      </c>
      <c r="CG58" s="647">
        <f t="shared" si="46"/>
        <v>0</v>
      </c>
      <c r="CH58" s="648">
        <f t="shared" si="47"/>
        <v>0</v>
      </c>
      <c r="CI58" s="649">
        <f t="shared" si="48"/>
        <v>0</v>
      </c>
      <c r="CJ58" s="508" t="str">
        <f t="shared" si="49"/>
        <v/>
      </c>
      <c r="CK58" s="508" t="str">
        <f t="shared" si="50"/>
        <v/>
      </c>
      <c r="CL58" s="650" t="str">
        <f t="shared" si="9"/>
        <v/>
      </c>
      <c r="CM58" s="613"/>
      <c r="CN58" s="651">
        <v>0</v>
      </c>
      <c r="CO58" s="652">
        <v>0</v>
      </c>
      <c r="CP58" s="653">
        <v>0</v>
      </c>
      <c r="CQ58" s="513">
        <f t="shared" si="51"/>
        <v>0</v>
      </c>
      <c r="CR58" s="654">
        <v>0</v>
      </c>
      <c r="CS58" s="655">
        <v>0</v>
      </c>
      <c r="CT58" s="656">
        <f t="shared" si="52"/>
        <v>0</v>
      </c>
      <c r="CU58" s="657">
        <f t="shared" si="53"/>
        <v>0</v>
      </c>
      <c r="CV58" s="658">
        <v>0</v>
      </c>
      <c r="CW58" s="659">
        <v>0</v>
      </c>
      <c r="CX58" s="660">
        <f t="shared" si="54"/>
        <v>0</v>
      </c>
      <c r="CY58" s="661">
        <f t="shared" si="55"/>
        <v>0</v>
      </c>
      <c r="CZ58" s="520">
        <f t="shared" si="56"/>
        <v>0</v>
      </c>
      <c r="DA58" s="520" t="str">
        <f t="shared" si="57"/>
        <v/>
      </c>
      <c r="DB58" s="520" t="str">
        <f t="shared" si="58"/>
        <v/>
      </c>
      <c r="DC58" s="662" t="str">
        <f t="shared" si="59"/>
        <v/>
      </c>
      <c r="DD58" s="613"/>
      <c r="DE58" s="663">
        <v>0</v>
      </c>
      <c r="DF58" s="664">
        <v>0</v>
      </c>
      <c r="DG58" s="665">
        <v>0</v>
      </c>
      <c r="DH58" s="525">
        <f t="shared" si="60"/>
        <v>0</v>
      </c>
      <c r="DI58" s="666">
        <v>0</v>
      </c>
      <c r="DJ58" s="667">
        <v>0</v>
      </c>
      <c r="DK58" s="668">
        <f t="shared" si="61"/>
        <v>0</v>
      </c>
      <c r="DL58" s="669">
        <f t="shared" si="62"/>
        <v>0</v>
      </c>
      <c r="DM58" s="670">
        <v>0</v>
      </c>
      <c r="DN58" s="671">
        <v>0</v>
      </c>
      <c r="DO58" s="672">
        <f t="shared" si="63"/>
        <v>0</v>
      </c>
      <c r="DP58" s="673">
        <f t="shared" si="64"/>
        <v>0</v>
      </c>
      <c r="DQ58" s="532">
        <f t="shared" si="65"/>
        <v>0</v>
      </c>
      <c r="DR58" s="532" t="str">
        <f t="shared" si="66"/>
        <v/>
      </c>
      <c r="DS58" s="532" t="str">
        <f t="shared" si="67"/>
        <v/>
      </c>
      <c r="DT58" s="674" t="str">
        <f t="shared" si="68"/>
        <v/>
      </c>
      <c r="DU58" s="675">
        <v>0</v>
      </c>
      <c r="DV58" s="676">
        <v>0</v>
      </c>
      <c r="DW58" s="677">
        <v>0</v>
      </c>
      <c r="DX58" s="537">
        <f t="shared" si="69"/>
        <v>0</v>
      </c>
      <c r="DY58" s="678">
        <v>0</v>
      </c>
      <c r="DZ58" s="679">
        <v>0</v>
      </c>
      <c r="EA58" s="680">
        <f t="shared" si="70"/>
        <v>0</v>
      </c>
      <c r="EB58" s="681">
        <f t="shared" si="71"/>
        <v>0</v>
      </c>
      <c r="EC58" s="682">
        <v>0</v>
      </c>
      <c r="ED58" s="683">
        <v>0</v>
      </c>
      <c r="EE58" s="684">
        <f t="shared" si="72"/>
        <v>0</v>
      </c>
      <c r="EF58" s="685">
        <f t="shared" si="73"/>
        <v>0</v>
      </c>
      <c r="EG58" s="686">
        <f t="shared" si="74"/>
        <v>0</v>
      </c>
      <c r="EH58" s="687" t="str">
        <f t="shared" si="75"/>
        <v/>
      </c>
      <c r="EI58" s="688">
        <v>0</v>
      </c>
      <c r="EJ58" s="689">
        <v>0</v>
      </c>
      <c r="EK58" s="690">
        <v>0</v>
      </c>
      <c r="EL58" s="549">
        <f t="shared" si="76"/>
        <v>0</v>
      </c>
      <c r="EM58" s="691">
        <v>0</v>
      </c>
      <c r="EN58" s="692">
        <f t="shared" si="77"/>
        <v>0</v>
      </c>
      <c r="EO58" s="693">
        <v>0</v>
      </c>
      <c r="EP58" s="694">
        <v>0</v>
      </c>
      <c r="EQ58" s="695">
        <f t="shared" si="128"/>
        <v>0</v>
      </c>
      <c r="ER58" s="696">
        <f t="shared" si="78"/>
        <v>0</v>
      </c>
      <c r="ES58" s="697">
        <f t="shared" si="79"/>
        <v>0</v>
      </c>
      <c r="ET58" s="698" t="str">
        <f t="shared" si="80"/>
        <v/>
      </c>
      <c r="EU58" s="699">
        <v>0</v>
      </c>
      <c r="EV58" s="700">
        <v>0</v>
      </c>
      <c r="EW58" s="701">
        <f t="shared" si="138"/>
        <v>0</v>
      </c>
      <c r="EX58" s="561">
        <f t="shared" si="81"/>
        <v>0</v>
      </c>
      <c r="EY58" s="702">
        <v>0</v>
      </c>
      <c r="EZ58" s="703">
        <f t="shared" si="82"/>
        <v>0</v>
      </c>
      <c r="FA58" s="704">
        <v>0</v>
      </c>
      <c r="FB58" s="705">
        <v>0</v>
      </c>
      <c r="FC58" s="706">
        <f t="shared" si="129"/>
        <v>0</v>
      </c>
      <c r="FD58" s="707">
        <f t="shared" si="83"/>
        <v>0</v>
      </c>
      <c r="FE58" s="708">
        <f t="shared" si="84"/>
        <v>0</v>
      </c>
      <c r="FF58" s="709" t="str">
        <f t="shared" si="85"/>
        <v/>
      </c>
      <c r="FG58" s="731">
        <v>0</v>
      </c>
      <c r="FH58" s="732">
        <v>0</v>
      </c>
      <c r="FI58" s="732">
        <v>0</v>
      </c>
      <c r="FJ58" s="713">
        <f t="shared" si="146"/>
        <v>0</v>
      </c>
      <c r="FK58" s="714">
        <f t="shared" si="86"/>
        <v>0</v>
      </c>
      <c r="FL58" s="715" t="str">
        <f t="shared" si="87"/>
        <v/>
      </c>
      <c r="FM58" s="733"/>
      <c r="FN58" s="734"/>
      <c r="FO58" s="735" t="str">
        <f t="shared" si="145"/>
        <v/>
      </c>
      <c r="FP58" s="718">
        <f t="shared" si="88"/>
        <v>0</v>
      </c>
      <c r="FQ58" s="719">
        <f t="shared" si="89"/>
        <v>0</v>
      </c>
      <c r="FR58" s="720">
        <f t="shared" si="90"/>
        <v>0</v>
      </c>
      <c r="FS58" s="721" t="str">
        <f t="shared" si="91"/>
        <v/>
      </c>
      <c r="FT58" s="722" t="str">
        <f t="shared" si="92"/>
        <v/>
      </c>
      <c r="FU58" s="723" t="str">
        <f t="shared" si="93"/>
        <v/>
      </c>
      <c r="FV58" s="724" t="str">
        <f t="shared" si="94"/>
        <v/>
      </c>
      <c r="FW58" s="725">
        <f t="shared" si="95"/>
        <v>0</v>
      </c>
      <c r="FX58" s="726" t="str">
        <f t="shared" si="10"/>
        <v/>
      </c>
      <c r="FY58" s="727" t="str">
        <f t="shared" si="11"/>
        <v/>
      </c>
      <c r="FZ58" s="727" t="str">
        <f t="shared" si="12"/>
        <v/>
      </c>
      <c r="GA58" s="727" t="str">
        <f t="shared" si="13"/>
        <v/>
      </c>
      <c r="GB58" s="727" t="str">
        <f t="shared" si="14"/>
        <v/>
      </c>
      <c r="GC58" s="727" t="str">
        <f t="shared" si="96"/>
        <v/>
      </c>
      <c r="GD58" s="728" t="str">
        <f t="shared" si="97"/>
        <v/>
      </c>
      <c r="GE58" s="729">
        <f t="shared" si="98"/>
        <v>0</v>
      </c>
      <c r="GF58" s="727">
        <f t="shared" si="99"/>
        <v>0</v>
      </c>
      <c r="GG58" s="727">
        <f t="shared" si="100"/>
        <v>0</v>
      </c>
      <c r="GH58" s="727">
        <f t="shared" si="101"/>
        <v>0</v>
      </c>
      <c r="GI58" s="728"/>
      <c r="GJ58" s="1302"/>
      <c r="GK58" s="1302"/>
      <c r="GL58" s="18">
        <f t="shared" si="139"/>
        <v>0</v>
      </c>
      <c r="GM58" s="18" t="s">
        <v>158</v>
      </c>
      <c r="GN58" s="18">
        <f t="shared" si="140"/>
        <v>200</v>
      </c>
      <c r="GO58" s="18" t="str">
        <f t="shared" si="102"/>
        <v>0/200</v>
      </c>
      <c r="GP58" s="18">
        <f t="shared" si="103"/>
        <v>0</v>
      </c>
      <c r="GQ58" s="18" t="s">
        <v>158</v>
      </c>
      <c r="GR58" s="18">
        <f t="shared" si="104"/>
        <v>200</v>
      </c>
      <c r="GS58" s="18" t="str">
        <f t="shared" si="105"/>
        <v>0/200</v>
      </c>
      <c r="GT58" s="18">
        <f t="shared" si="106"/>
        <v>0</v>
      </c>
      <c r="GU58" s="18" t="s">
        <v>158</v>
      </c>
      <c r="GV58" s="18">
        <f t="shared" si="107"/>
        <v>200</v>
      </c>
      <c r="GW58" s="18" t="str">
        <f t="shared" si="108"/>
        <v>0/200</v>
      </c>
      <c r="GX58" s="18">
        <f t="shared" si="109"/>
        <v>0</v>
      </c>
      <c r="GY58" s="18" t="s">
        <v>158</v>
      </c>
      <c r="GZ58" s="18">
        <f t="shared" si="110"/>
        <v>100</v>
      </c>
      <c r="HA58" s="18" t="str">
        <f t="shared" si="111"/>
        <v>0/100</v>
      </c>
      <c r="HJ58" s="18">
        <f t="shared" si="133"/>
        <v>0</v>
      </c>
      <c r="HK58" s="18">
        <f t="shared" si="134"/>
        <v>0</v>
      </c>
      <c r="HL58" s="190">
        <f t="shared" si="114"/>
        <v>0</v>
      </c>
      <c r="HM58" s="190">
        <f t="shared" si="115"/>
        <v>0</v>
      </c>
      <c r="HN58" s="190">
        <f t="shared" si="116"/>
        <v>0</v>
      </c>
      <c r="HO58" s="190">
        <f t="shared" si="117"/>
        <v>0</v>
      </c>
      <c r="HP58" s="190">
        <f t="shared" si="118"/>
        <v>0</v>
      </c>
      <c r="HQ58" s="18">
        <f t="shared" si="135"/>
        <v>0</v>
      </c>
    </row>
    <row r="59" spans="1:225" ht="21.75" customHeight="1">
      <c r="A59" s="17">
        <f t="shared" si="17"/>
        <v>0</v>
      </c>
      <c r="B59" s="42">
        <v>51</v>
      </c>
      <c r="C59" s="590">
        <v>51</v>
      </c>
      <c r="D59" s="544">
        <f t="shared" si="18"/>
        <v>0</v>
      </c>
      <c r="E59" s="2"/>
      <c r="F59" s="123"/>
      <c r="G59" s="1"/>
      <c r="H59" s="2"/>
      <c r="I59" s="2"/>
      <c r="J59" s="2"/>
      <c r="K59" s="976"/>
      <c r="L59" s="591">
        <v>0</v>
      </c>
      <c r="M59" s="592">
        <v>0</v>
      </c>
      <c r="N59" s="593">
        <v>0</v>
      </c>
      <c r="O59" s="452">
        <f t="shared" si="19"/>
        <v>0</v>
      </c>
      <c r="P59" s="594">
        <v>0</v>
      </c>
      <c r="Q59" s="595">
        <f t="shared" si="20"/>
        <v>0</v>
      </c>
      <c r="R59" s="596">
        <v>0</v>
      </c>
      <c r="S59" s="597">
        <v>0</v>
      </c>
      <c r="T59" s="598">
        <f t="shared" si="126"/>
        <v>0</v>
      </c>
      <c r="U59" s="599">
        <f t="shared" si="21"/>
        <v>0</v>
      </c>
      <c r="V59" s="600">
        <f t="shared" si="22"/>
        <v>0</v>
      </c>
      <c r="W59" s="459" t="str">
        <f t="shared" si="136"/>
        <v/>
      </c>
      <c r="X59" s="459" t="str">
        <f t="shared" si="23"/>
        <v/>
      </c>
      <c r="Y59" s="601" t="str">
        <f t="shared" si="137"/>
        <v/>
      </c>
      <c r="Z59" s="602">
        <v>0</v>
      </c>
      <c r="AA59" s="603">
        <v>0</v>
      </c>
      <c r="AB59" s="604">
        <v>0</v>
      </c>
      <c r="AC59" s="464">
        <f t="shared" si="24"/>
        <v>0</v>
      </c>
      <c r="AD59" s="605">
        <v>0</v>
      </c>
      <c r="AE59" s="606">
        <f t="shared" si="25"/>
        <v>0</v>
      </c>
      <c r="AF59" s="607">
        <v>0</v>
      </c>
      <c r="AG59" s="608">
        <v>0</v>
      </c>
      <c r="AH59" s="609">
        <f t="shared" si="127"/>
        <v>0</v>
      </c>
      <c r="AI59" s="610">
        <f t="shared" si="26"/>
        <v>0</v>
      </c>
      <c r="AJ59" s="611">
        <f t="shared" si="27"/>
        <v>0</v>
      </c>
      <c r="AK59" s="471" t="str">
        <f t="shared" si="141"/>
        <v/>
      </c>
      <c r="AL59" s="471" t="str">
        <f t="shared" si="28"/>
        <v/>
      </c>
      <c r="AM59" s="612" t="str">
        <f t="shared" si="142"/>
        <v/>
      </c>
      <c r="AN59" s="613"/>
      <c r="AO59" s="614">
        <v>0</v>
      </c>
      <c r="AP59" s="615">
        <v>0</v>
      </c>
      <c r="AQ59" s="615">
        <v>0</v>
      </c>
      <c r="AR59" s="477">
        <f t="shared" si="29"/>
        <v>0</v>
      </c>
      <c r="AS59" s="616">
        <v>0</v>
      </c>
      <c r="AT59" s="617">
        <v>0</v>
      </c>
      <c r="AU59" s="618">
        <f t="shared" si="30"/>
        <v>0</v>
      </c>
      <c r="AV59" s="619">
        <f t="shared" si="31"/>
        <v>0</v>
      </c>
      <c r="AW59" s="620">
        <v>0</v>
      </c>
      <c r="AX59" s="621">
        <v>0</v>
      </c>
      <c r="AY59" s="622">
        <f t="shared" si="32"/>
        <v>0</v>
      </c>
      <c r="AZ59" s="623">
        <f t="shared" si="33"/>
        <v>0</v>
      </c>
      <c r="BA59" s="624">
        <f t="shared" si="34"/>
        <v>0</v>
      </c>
      <c r="BB59" s="484" t="str">
        <f t="shared" si="143"/>
        <v/>
      </c>
      <c r="BC59" s="484" t="str">
        <f t="shared" si="35"/>
        <v/>
      </c>
      <c r="BD59" s="625" t="str">
        <f t="shared" si="7"/>
        <v/>
      </c>
      <c r="BE59" s="613"/>
      <c r="BF59" s="626">
        <v>0</v>
      </c>
      <c r="BG59" s="627">
        <v>0</v>
      </c>
      <c r="BH59" s="628">
        <v>0</v>
      </c>
      <c r="BI59" s="489">
        <f t="shared" si="36"/>
        <v>0</v>
      </c>
      <c r="BJ59" s="629">
        <v>0</v>
      </c>
      <c r="BK59" s="630">
        <v>0</v>
      </c>
      <c r="BL59" s="631">
        <f t="shared" si="37"/>
        <v>0</v>
      </c>
      <c r="BM59" s="632">
        <f t="shared" si="38"/>
        <v>0</v>
      </c>
      <c r="BN59" s="633">
        <v>0</v>
      </c>
      <c r="BO59" s="634">
        <v>0</v>
      </c>
      <c r="BP59" s="635">
        <f t="shared" si="39"/>
        <v>0</v>
      </c>
      <c r="BQ59" s="636">
        <f t="shared" si="40"/>
        <v>0</v>
      </c>
      <c r="BR59" s="496">
        <f t="shared" si="41"/>
        <v>0</v>
      </c>
      <c r="BS59" s="496" t="str">
        <f t="shared" si="144"/>
        <v/>
      </c>
      <c r="BT59" s="496" t="str">
        <f t="shared" si="42"/>
        <v/>
      </c>
      <c r="BU59" s="637" t="str">
        <f t="shared" si="8"/>
        <v/>
      </c>
      <c r="BV59" s="613"/>
      <c r="BW59" s="638">
        <v>0</v>
      </c>
      <c r="BX59" s="639">
        <v>0</v>
      </c>
      <c r="BY59" s="640">
        <v>0</v>
      </c>
      <c r="BZ59" s="501">
        <f t="shared" si="43"/>
        <v>0</v>
      </c>
      <c r="CA59" s="641">
        <v>0</v>
      </c>
      <c r="CB59" s="642">
        <v>0</v>
      </c>
      <c r="CC59" s="643">
        <f t="shared" si="44"/>
        <v>0</v>
      </c>
      <c r="CD59" s="644">
        <f t="shared" si="45"/>
        <v>0</v>
      </c>
      <c r="CE59" s="645">
        <v>0</v>
      </c>
      <c r="CF59" s="646">
        <v>0</v>
      </c>
      <c r="CG59" s="647">
        <f t="shared" si="46"/>
        <v>0</v>
      </c>
      <c r="CH59" s="648">
        <f t="shared" si="47"/>
        <v>0</v>
      </c>
      <c r="CI59" s="649">
        <f t="shared" si="48"/>
        <v>0</v>
      </c>
      <c r="CJ59" s="508" t="str">
        <f t="shared" si="49"/>
        <v/>
      </c>
      <c r="CK59" s="508" t="str">
        <f t="shared" si="50"/>
        <v/>
      </c>
      <c r="CL59" s="650" t="str">
        <f t="shared" si="9"/>
        <v/>
      </c>
      <c r="CM59" s="613"/>
      <c r="CN59" s="651">
        <v>0</v>
      </c>
      <c r="CO59" s="652">
        <v>0</v>
      </c>
      <c r="CP59" s="653">
        <v>0</v>
      </c>
      <c r="CQ59" s="513">
        <f t="shared" si="51"/>
        <v>0</v>
      </c>
      <c r="CR59" s="654">
        <v>0</v>
      </c>
      <c r="CS59" s="655">
        <v>0</v>
      </c>
      <c r="CT59" s="656">
        <f t="shared" si="52"/>
        <v>0</v>
      </c>
      <c r="CU59" s="657">
        <f t="shared" si="53"/>
        <v>0</v>
      </c>
      <c r="CV59" s="658">
        <v>0</v>
      </c>
      <c r="CW59" s="659">
        <v>0</v>
      </c>
      <c r="CX59" s="660">
        <f t="shared" si="54"/>
        <v>0</v>
      </c>
      <c r="CY59" s="661">
        <f t="shared" si="55"/>
        <v>0</v>
      </c>
      <c r="CZ59" s="520">
        <f t="shared" si="56"/>
        <v>0</v>
      </c>
      <c r="DA59" s="520" t="str">
        <f t="shared" si="57"/>
        <v/>
      </c>
      <c r="DB59" s="520" t="str">
        <f t="shared" si="58"/>
        <v/>
      </c>
      <c r="DC59" s="662" t="str">
        <f t="shared" si="59"/>
        <v/>
      </c>
      <c r="DD59" s="613"/>
      <c r="DE59" s="663">
        <v>0</v>
      </c>
      <c r="DF59" s="664">
        <v>0</v>
      </c>
      <c r="DG59" s="665">
        <v>0</v>
      </c>
      <c r="DH59" s="525">
        <f t="shared" si="60"/>
        <v>0</v>
      </c>
      <c r="DI59" s="666">
        <v>0</v>
      </c>
      <c r="DJ59" s="667">
        <v>0</v>
      </c>
      <c r="DK59" s="668">
        <f t="shared" si="61"/>
        <v>0</v>
      </c>
      <c r="DL59" s="669">
        <f t="shared" si="62"/>
        <v>0</v>
      </c>
      <c r="DM59" s="670">
        <v>0</v>
      </c>
      <c r="DN59" s="671">
        <v>0</v>
      </c>
      <c r="DO59" s="672">
        <f t="shared" si="63"/>
        <v>0</v>
      </c>
      <c r="DP59" s="673">
        <f t="shared" si="64"/>
        <v>0</v>
      </c>
      <c r="DQ59" s="532">
        <f t="shared" si="65"/>
        <v>0</v>
      </c>
      <c r="DR59" s="532" t="str">
        <f t="shared" si="66"/>
        <v/>
      </c>
      <c r="DS59" s="532" t="str">
        <f t="shared" si="67"/>
        <v/>
      </c>
      <c r="DT59" s="674" t="str">
        <f t="shared" si="68"/>
        <v/>
      </c>
      <c r="DU59" s="675">
        <v>0</v>
      </c>
      <c r="DV59" s="676">
        <v>0</v>
      </c>
      <c r="DW59" s="677">
        <v>0</v>
      </c>
      <c r="DX59" s="537">
        <f t="shared" si="69"/>
        <v>0</v>
      </c>
      <c r="DY59" s="678">
        <v>0</v>
      </c>
      <c r="DZ59" s="679">
        <v>0</v>
      </c>
      <c r="EA59" s="680">
        <f t="shared" si="70"/>
        <v>0</v>
      </c>
      <c r="EB59" s="681">
        <f t="shared" si="71"/>
        <v>0</v>
      </c>
      <c r="EC59" s="682">
        <v>0</v>
      </c>
      <c r="ED59" s="683">
        <v>0</v>
      </c>
      <c r="EE59" s="684">
        <f t="shared" si="72"/>
        <v>0</v>
      </c>
      <c r="EF59" s="685">
        <f t="shared" si="73"/>
        <v>0</v>
      </c>
      <c r="EG59" s="686">
        <f t="shared" si="74"/>
        <v>0</v>
      </c>
      <c r="EH59" s="687" t="str">
        <f t="shared" si="75"/>
        <v/>
      </c>
      <c r="EI59" s="688">
        <v>0</v>
      </c>
      <c r="EJ59" s="689">
        <v>0</v>
      </c>
      <c r="EK59" s="690">
        <v>0</v>
      </c>
      <c r="EL59" s="549">
        <f t="shared" si="76"/>
        <v>0</v>
      </c>
      <c r="EM59" s="691">
        <v>0</v>
      </c>
      <c r="EN59" s="692">
        <f t="shared" si="77"/>
        <v>0</v>
      </c>
      <c r="EO59" s="693">
        <v>0</v>
      </c>
      <c r="EP59" s="694">
        <v>0</v>
      </c>
      <c r="EQ59" s="695">
        <f t="shared" si="128"/>
        <v>0</v>
      </c>
      <c r="ER59" s="696">
        <f t="shared" si="78"/>
        <v>0</v>
      </c>
      <c r="ES59" s="697">
        <f t="shared" si="79"/>
        <v>0</v>
      </c>
      <c r="ET59" s="698" t="str">
        <f t="shared" si="80"/>
        <v/>
      </c>
      <c r="EU59" s="699">
        <v>0</v>
      </c>
      <c r="EV59" s="700">
        <v>0</v>
      </c>
      <c r="EW59" s="701">
        <f t="shared" si="138"/>
        <v>0</v>
      </c>
      <c r="EX59" s="561">
        <f t="shared" si="81"/>
        <v>0</v>
      </c>
      <c r="EY59" s="702">
        <v>0</v>
      </c>
      <c r="EZ59" s="703">
        <f t="shared" si="82"/>
        <v>0</v>
      </c>
      <c r="FA59" s="704">
        <v>0</v>
      </c>
      <c r="FB59" s="705">
        <v>0</v>
      </c>
      <c r="FC59" s="706">
        <f t="shared" si="129"/>
        <v>0</v>
      </c>
      <c r="FD59" s="707">
        <f t="shared" si="83"/>
        <v>0</v>
      </c>
      <c r="FE59" s="708">
        <f t="shared" si="84"/>
        <v>0</v>
      </c>
      <c r="FF59" s="709" t="str">
        <f t="shared" si="85"/>
        <v/>
      </c>
      <c r="FG59" s="731">
        <v>0</v>
      </c>
      <c r="FH59" s="732">
        <v>0</v>
      </c>
      <c r="FI59" s="732">
        <v>0</v>
      </c>
      <c r="FJ59" s="713">
        <f t="shared" si="146"/>
        <v>0</v>
      </c>
      <c r="FK59" s="714">
        <f t="shared" si="86"/>
        <v>0</v>
      </c>
      <c r="FL59" s="715" t="str">
        <f t="shared" si="87"/>
        <v/>
      </c>
      <c r="FM59" s="733"/>
      <c r="FN59" s="734"/>
      <c r="FO59" s="735" t="str">
        <f t="shared" si="145"/>
        <v/>
      </c>
      <c r="FP59" s="718">
        <f t="shared" si="88"/>
        <v>0</v>
      </c>
      <c r="FQ59" s="719">
        <f t="shared" si="89"/>
        <v>0</v>
      </c>
      <c r="FR59" s="720">
        <f t="shared" si="90"/>
        <v>0</v>
      </c>
      <c r="FS59" s="721" t="str">
        <f t="shared" si="91"/>
        <v/>
      </c>
      <c r="FT59" s="722" t="str">
        <f t="shared" si="92"/>
        <v/>
      </c>
      <c r="FU59" s="723" t="str">
        <f t="shared" si="93"/>
        <v/>
      </c>
      <c r="FV59" s="724" t="str">
        <f t="shared" si="94"/>
        <v/>
      </c>
      <c r="FW59" s="725">
        <f t="shared" si="95"/>
        <v>0</v>
      </c>
      <c r="FX59" s="726" t="str">
        <f t="shared" si="10"/>
        <v/>
      </c>
      <c r="FY59" s="727" t="str">
        <f t="shared" si="11"/>
        <v/>
      </c>
      <c r="FZ59" s="727" t="str">
        <f t="shared" si="12"/>
        <v/>
      </c>
      <c r="GA59" s="727" t="str">
        <f t="shared" si="13"/>
        <v/>
      </c>
      <c r="GB59" s="727" t="str">
        <f t="shared" si="14"/>
        <v/>
      </c>
      <c r="GC59" s="727" t="str">
        <f t="shared" si="96"/>
        <v/>
      </c>
      <c r="GD59" s="728" t="str">
        <f t="shared" si="97"/>
        <v/>
      </c>
      <c r="GE59" s="729">
        <f t="shared" si="98"/>
        <v>0</v>
      </c>
      <c r="GF59" s="727">
        <f t="shared" si="99"/>
        <v>0</v>
      </c>
      <c r="GG59" s="727">
        <f t="shared" si="100"/>
        <v>0</v>
      </c>
      <c r="GH59" s="727">
        <f t="shared" si="101"/>
        <v>0</v>
      </c>
      <c r="GI59" s="728"/>
      <c r="GJ59" s="1302"/>
      <c r="GK59" s="1302"/>
      <c r="GL59" s="18">
        <f t="shared" si="139"/>
        <v>0</v>
      </c>
      <c r="GM59" s="18" t="s">
        <v>158</v>
      </c>
      <c r="GN59" s="18">
        <f t="shared" si="140"/>
        <v>200</v>
      </c>
      <c r="GO59" s="18" t="str">
        <f t="shared" si="102"/>
        <v>0/200</v>
      </c>
      <c r="GP59" s="18">
        <f t="shared" si="103"/>
        <v>0</v>
      </c>
      <c r="GQ59" s="18" t="s">
        <v>158</v>
      </c>
      <c r="GR59" s="18">
        <f t="shared" si="104"/>
        <v>200</v>
      </c>
      <c r="GS59" s="18" t="str">
        <f t="shared" si="105"/>
        <v>0/200</v>
      </c>
      <c r="GT59" s="18">
        <f t="shared" si="106"/>
        <v>0</v>
      </c>
      <c r="GU59" s="18" t="s">
        <v>158</v>
      </c>
      <c r="GV59" s="18">
        <f t="shared" si="107"/>
        <v>200</v>
      </c>
      <c r="GW59" s="18" t="str">
        <f t="shared" si="108"/>
        <v>0/200</v>
      </c>
      <c r="GX59" s="18">
        <f t="shared" si="109"/>
        <v>0</v>
      </c>
      <c r="GY59" s="18" t="s">
        <v>158</v>
      </c>
      <c r="GZ59" s="18">
        <f t="shared" si="110"/>
        <v>100</v>
      </c>
      <c r="HA59" s="18" t="str">
        <f t="shared" si="111"/>
        <v>0/100</v>
      </c>
      <c r="HJ59" s="18">
        <f t="shared" si="133"/>
        <v>0</v>
      </c>
      <c r="HK59" s="18">
        <f t="shared" si="134"/>
        <v>0</v>
      </c>
      <c r="HL59" s="190">
        <f t="shared" si="114"/>
        <v>0</v>
      </c>
      <c r="HM59" s="190">
        <f t="shared" si="115"/>
        <v>0</v>
      </c>
      <c r="HN59" s="190">
        <f t="shared" si="116"/>
        <v>0</v>
      </c>
      <c r="HO59" s="190">
        <f t="shared" si="117"/>
        <v>0</v>
      </c>
      <c r="HP59" s="190">
        <f t="shared" si="118"/>
        <v>0</v>
      </c>
      <c r="HQ59" s="18">
        <f t="shared" si="135"/>
        <v>0</v>
      </c>
    </row>
    <row r="60" spans="1:225" ht="21.75" customHeight="1">
      <c r="A60" s="17">
        <f t="shared" si="17"/>
        <v>0</v>
      </c>
      <c r="B60" s="42">
        <v>52</v>
      </c>
      <c r="C60" s="730">
        <v>52</v>
      </c>
      <c r="D60" s="544">
        <f t="shared" si="18"/>
        <v>0</v>
      </c>
      <c r="E60" s="2"/>
      <c r="F60" s="123"/>
      <c r="G60" s="2"/>
      <c r="H60" s="2"/>
      <c r="I60" s="2"/>
      <c r="J60" s="2"/>
      <c r="K60" s="976"/>
      <c r="L60" s="591">
        <v>0</v>
      </c>
      <c r="M60" s="592">
        <v>0</v>
      </c>
      <c r="N60" s="593">
        <v>0</v>
      </c>
      <c r="O60" s="452">
        <f t="shared" si="19"/>
        <v>0</v>
      </c>
      <c r="P60" s="594">
        <v>0</v>
      </c>
      <c r="Q60" s="595">
        <f t="shared" si="20"/>
        <v>0</v>
      </c>
      <c r="R60" s="596">
        <v>0</v>
      </c>
      <c r="S60" s="597">
        <v>0</v>
      </c>
      <c r="T60" s="598">
        <f t="shared" si="126"/>
        <v>0</v>
      </c>
      <c r="U60" s="599">
        <f t="shared" si="21"/>
        <v>0</v>
      </c>
      <c r="V60" s="600">
        <f t="shared" si="22"/>
        <v>0</v>
      </c>
      <c r="W60" s="459" t="str">
        <f t="shared" si="136"/>
        <v/>
      </c>
      <c r="X60" s="459" t="str">
        <f t="shared" si="23"/>
        <v/>
      </c>
      <c r="Y60" s="601" t="str">
        <f t="shared" si="137"/>
        <v/>
      </c>
      <c r="Z60" s="602">
        <v>0</v>
      </c>
      <c r="AA60" s="603">
        <v>0</v>
      </c>
      <c r="AB60" s="604">
        <v>0</v>
      </c>
      <c r="AC60" s="464">
        <f t="shared" si="24"/>
        <v>0</v>
      </c>
      <c r="AD60" s="605">
        <v>0</v>
      </c>
      <c r="AE60" s="606">
        <f t="shared" si="25"/>
        <v>0</v>
      </c>
      <c r="AF60" s="607">
        <v>0</v>
      </c>
      <c r="AG60" s="608">
        <v>0</v>
      </c>
      <c r="AH60" s="609">
        <f t="shared" si="127"/>
        <v>0</v>
      </c>
      <c r="AI60" s="610">
        <f t="shared" si="26"/>
        <v>0</v>
      </c>
      <c r="AJ60" s="611">
        <f t="shared" si="27"/>
        <v>0</v>
      </c>
      <c r="AK60" s="471" t="str">
        <f t="shared" si="141"/>
        <v/>
      </c>
      <c r="AL60" s="471" t="str">
        <f t="shared" si="28"/>
        <v/>
      </c>
      <c r="AM60" s="612" t="str">
        <f t="shared" si="142"/>
        <v/>
      </c>
      <c r="AN60" s="613"/>
      <c r="AO60" s="614">
        <v>0</v>
      </c>
      <c r="AP60" s="615">
        <v>0</v>
      </c>
      <c r="AQ60" s="615">
        <v>0</v>
      </c>
      <c r="AR60" s="477">
        <f t="shared" si="29"/>
        <v>0</v>
      </c>
      <c r="AS60" s="616">
        <v>0</v>
      </c>
      <c r="AT60" s="617">
        <v>0</v>
      </c>
      <c r="AU60" s="618">
        <f t="shared" si="30"/>
        <v>0</v>
      </c>
      <c r="AV60" s="619">
        <f t="shared" si="31"/>
        <v>0</v>
      </c>
      <c r="AW60" s="620">
        <v>0</v>
      </c>
      <c r="AX60" s="621">
        <v>0</v>
      </c>
      <c r="AY60" s="622">
        <f t="shared" si="32"/>
        <v>0</v>
      </c>
      <c r="AZ60" s="623">
        <f t="shared" si="33"/>
        <v>0</v>
      </c>
      <c r="BA60" s="624">
        <f t="shared" si="34"/>
        <v>0</v>
      </c>
      <c r="BB60" s="484" t="str">
        <f t="shared" si="143"/>
        <v/>
      </c>
      <c r="BC60" s="484" t="str">
        <f t="shared" si="35"/>
        <v/>
      </c>
      <c r="BD60" s="625" t="str">
        <f t="shared" si="7"/>
        <v/>
      </c>
      <c r="BE60" s="613"/>
      <c r="BF60" s="626">
        <v>0</v>
      </c>
      <c r="BG60" s="627">
        <v>0</v>
      </c>
      <c r="BH60" s="628">
        <v>0</v>
      </c>
      <c r="BI60" s="489">
        <f t="shared" si="36"/>
        <v>0</v>
      </c>
      <c r="BJ60" s="629">
        <v>0</v>
      </c>
      <c r="BK60" s="630">
        <v>0</v>
      </c>
      <c r="BL60" s="631">
        <f t="shared" si="37"/>
        <v>0</v>
      </c>
      <c r="BM60" s="632">
        <f t="shared" si="38"/>
        <v>0</v>
      </c>
      <c r="BN60" s="633">
        <v>0</v>
      </c>
      <c r="BO60" s="634">
        <v>0</v>
      </c>
      <c r="BP60" s="635">
        <f t="shared" si="39"/>
        <v>0</v>
      </c>
      <c r="BQ60" s="636">
        <f t="shared" si="40"/>
        <v>0</v>
      </c>
      <c r="BR60" s="496">
        <f t="shared" si="41"/>
        <v>0</v>
      </c>
      <c r="BS60" s="496" t="str">
        <f t="shared" si="144"/>
        <v/>
      </c>
      <c r="BT60" s="496" t="str">
        <f t="shared" si="42"/>
        <v/>
      </c>
      <c r="BU60" s="637" t="str">
        <f t="shared" si="8"/>
        <v/>
      </c>
      <c r="BV60" s="613"/>
      <c r="BW60" s="638">
        <v>0</v>
      </c>
      <c r="BX60" s="639">
        <v>0</v>
      </c>
      <c r="BY60" s="640">
        <v>0</v>
      </c>
      <c r="BZ60" s="501">
        <f t="shared" si="43"/>
        <v>0</v>
      </c>
      <c r="CA60" s="641">
        <v>0</v>
      </c>
      <c r="CB60" s="642">
        <v>0</v>
      </c>
      <c r="CC60" s="643">
        <f t="shared" si="44"/>
        <v>0</v>
      </c>
      <c r="CD60" s="644">
        <f t="shared" si="45"/>
        <v>0</v>
      </c>
      <c r="CE60" s="645">
        <v>0</v>
      </c>
      <c r="CF60" s="646">
        <v>0</v>
      </c>
      <c r="CG60" s="647">
        <f t="shared" si="46"/>
        <v>0</v>
      </c>
      <c r="CH60" s="648">
        <f t="shared" si="47"/>
        <v>0</v>
      </c>
      <c r="CI60" s="649">
        <f t="shared" si="48"/>
        <v>0</v>
      </c>
      <c r="CJ60" s="508" t="str">
        <f t="shared" si="49"/>
        <v/>
      </c>
      <c r="CK60" s="508" t="str">
        <f t="shared" si="50"/>
        <v/>
      </c>
      <c r="CL60" s="650" t="str">
        <f t="shared" si="9"/>
        <v/>
      </c>
      <c r="CM60" s="613"/>
      <c r="CN60" s="651">
        <v>0</v>
      </c>
      <c r="CO60" s="652">
        <v>0</v>
      </c>
      <c r="CP60" s="653">
        <v>0</v>
      </c>
      <c r="CQ60" s="513">
        <f t="shared" si="51"/>
        <v>0</v>
      </c>
      <c r="CR60" s="654">
        <v>0</v>
      </c>
      <c r="CS60" s="655">
        <v>0</v>
      </c>
      <c r="CT60" s="656">
        <f t="shared" si="52"/>
        <v>0</v>
      </c>
      <c r="CU60" s="657">
        <f t="shared" si="53"/>
        <v>0</v>
      </c>
      <c r="CV60" s="658">
        <v>0</v>
      </c>
      <c r="CW60" s="659">
        <v>0</v>
      </c>
      <c r="CX60" s="660">
        <f t="shared" si="54"/>
        <v>0</v>
      </c>
      <c r="CY60" s="661">
        <f t="shared" si="55"/>
        <v>0</v>
      </c>
      <c r="CZ60" s="520">
        <f t="shared" si="56"/>
        <v>0</v>
      </c>
      <c r="DA60" s="520" t="str">
        <f t="shared" si="57"/>
        <v/>
      </c>
      <c r="DB60" s="520" t="str">
        <f t="shared" si="58"/>
        <v/>
      </c>
      <c r="DC60" s="662" t="str">
        <f t="shared" si="59"/>
        <v/>
      </c>
      <c r="DD60" s="613"/>
      <c r="DE60" s="663">
        <v>0</v>
      </c>
      <c r="DF60" s="664">
        <v>0</v>
      </c>
      <c r="DG60" s="665">
        <v>0</v>
      </c>
      <c r="DH60" s="525">
        <f t="shared" si="60"/>
        <v>0</v>
      </c>
      <c r="DI60" s="666">
        <v>0</v>
      </c>
      <c r="DJ60" s="667">
        <v>0</v>
      </c>
      <c r="DK60" s="668">
        <f t="shared" si="61"/>
        <v>0</v>
      </c>
      <c r="DL60" s="669">
        <f t="shared" si="62"/>
        <v>0</v>
      </c>
      <c r="DM60" s="670">
        <v>0</v>
      </c>
      <c r="DN60" s="671">
        <v>0</v>
      </c>
      <c r="DO60" s="672">
        <f t="shared" si="63"/>
        <v>0</v>
      </c>
      <c r="DP60" s="673">
        <f t="shared" si="64"/>
        <v>0</v>
      </c>
      <c r="DQ60" s="532">
        <f t="shared" si="65"/>
        <v>0</v>
      </c>
      <c r="DR60" s="532" t="str">
        <f t="shared" si="66"/>
        <v/>
      </c>
      <c r="DS60" s="532" t="str">
        <f t="shared" si="67"/>
        <v/>
      </c>
      <c r="DT60" s="674" t="str">
        <f t="shared" si="68"/>
        <v/>
      </c>
      <c r="DU60" s="675">
        <v>0</v>
      </c>
      <c r="DV60" s="676">
        <v>0</v>
      </c>
      <c r="DW60" s="677">
        <v>0</v>
      </c>
      <c r="DX60" s="537">
        <f t="shared" si="69"/>
        <v>0</v>
      </c>
      <c r="DY60" s="678">
        <v>0</v>
      </c>
      <c r="DZ60" s="679">
        <v>0</v>
      </c>
      <c r="EA60" s="680">
        <f t="shared" si="70"/>
        <v>0</v>
      </c>
      <c r="EB60" s="681">
        <f t="shared" si="71"/>
        <v>0</v>
      </c>
      <c r="EC60" s="682">
        <v>0</v>
      </c>
      <c r="ED60" s="683">
        <v>0</v>
      </c>
      <c r="EE60" s="684">
        <f t="shared" si="72"/>
        <v>0</v>
      </c>
      <c r="EF60" s="685">
        <f t="shared" si="73"/>
        <v>0</v>
      </c>
      <c r="EG60" s="686">
        <f t="shared" si="74"/>
        <v>0</v>
      </c>
      <c r="EH60" s="687" t="str">
        <f t="shared" si="75"/>
        <v/>
      </c>
      <c r="EI60" s="688">
        <v>0</v>
      </c>
      <c r="EJ60" s="689">
        <v>0</v>
      </c>
      <c r="EK60" s="690">
        <v>0</v>
      </c>
      <c r="EL60" s="549">
        <f t="shared" si="76"/>
        <v>0</v>
      </c>
      <c r="EM60" s="691">
        <v>0</v>
      </c>
      <c r="EN60" s="692">
        <f t="shared" si="77"/>
        <v>0</v>
      </c>
      <c r="EO60" s="693">
        <v>0</v>
      </c>
      <c r="EP60" s="694">
        <v>0</v>
      </c>
      <c r="EQ60" s="695">
        <f t="shared" si="128"/>
        <v>0</v>
      </c>
      <c r="ER60" s="696">
        <f t="shared" si="78"/>
        <v>0</v>
      </c>
      <c r="ES60" s="697">
        <f t="shared" si="79"/>
        <v>0</v>
      </c>
      <c r="ET60" s="698" t="str">
        <f t="shared" si="80"/>
        <v/>
      </c>
      <c r="EU60" s="699">
        <v>0</v>
      </c>
      <c r="EV60" s="700">
        <v>0</v>
      </c>
      <c r="EW60" s="701">
        <f t="shared" si="138"/>
        <v>0</v>
      </c>
      <c r="EX60" s="561">
        <f t="shared" si="81"/>
        <v>0</v>
      </c>
      <c r="EY60" s="702">
        <v>0</v>
      </c>
      <c r="EZ60" s="703">
        <f t="shared" si="82"/>
        <v>0</v>
      </c>
      <c r="FA60" s="704">
        <v>0</v>
      </c>
      <c r="FB60" s="705">
        <v>0</v>
      </c>
      <c r="FC60" s="706">
        <f t="shared" si="129"/>
        <v>0</v>
      </c>
      <c r="FD60" s="707">
        <f t="shared" si="83"/>
        <v>0</v>
      </c>
      <c r="FE60" s="708">
        <f t="shared" si="84"/>
        <v>0</v>
      </c>
      <c r="FF60" s="709" t="str">
        <f t="shared" si="85"/>
        <v/>
      </c>
      <c r="FG60" s="731">
        <v>0</v>
      </c>
      <c r="FH60" s="732">
        <v>0</v>
      </c>
      <c r="FI60" s="732">
        <v>0</v>
      </c>
      <c r="FJ60" s="713">
        <f t="shared" si="146"/>
        <v>0</v>
      </c>
      <c r="FK60" s="714">
        <f t="shared" si="86"/>
        <v>0</v>
      </c>
      <c r="FL60" s="715" t="str">
        <f t="shared" si="87"/>
        <v/>
      </c>
      <c r="FM60" s="733"/>
      <c r="FN60" s="734"/>
      <c r="FO60" s="735" t="str">
        <f t="shared" si="145"/>
        <v/>
      </c>
      <c r="FP60" s="718">
        <f t="shared" si="88"/>
        <v>0</v>
      </c>
      <c r="FQ60" s="719">
        <f t="shared" si="89"/>
        <v>0</v>
      </c>
      <c r="FR60" s="720">
        <f t="shared" si="90"/>
        <v>0</v>
      </c>
      <c r="FS60" s="721" t="str">
        <f t="shared" si="91"/>
        <v/>
      </c>
      <c r="FT60" s="722" t="str">
        <f t="shared" si="92"/>
        <v/>
      </c>
      <c r="FU60" s="723" t="str">
        <f t="shared" si="93"/>
        <v/>
      </c>
      <c r="FV60" s="724" t="str">
        <f t="shared" si="94"/>
        <v/>
      </c>
      <c r="FW60" s="725">
        <f t="shared" si="95"/>
        <v>0</v>
      </c>
      <c r="FX60" s="726" t="str">
        <f t="shared" si="10"/>
        <v/>
      </c>
      <c r="FY60" s="727" t="str">
        <f t="shared" si="11"/>
        <v/>
      </c>
      <c r="FZ60" s="727" t="str">
        <f t="shared" si="12"/>
        <v/>
      </c>
      <c r="GA60" s="727" t="str">
        <f t="shared" si="13"/>
        <v/>
      </c>
      <c r="GB60" s="727" t="str">
        <f t="shared" si="14"/>
        <v/>
      </c>
      <c r="GC60" s="727" t="str">
        <f t="shared" si="96"/>
        <v/>
      </c>
      <c r="GD60" s="728" t="str">
        <f t="shared" si="97"/>
        <v/>
      </c>
      <c r="GE60" s="729">
        <f t="shared" si="98"/>
        <v>0</v>
      </c>
      <c r="GF60" s="727">
        <f t="shared" si="99"/>
        <v>0</v>
      </c>
      <c r="GG60" s="727">
        <f t="shared" si="100"/>
        <v>0</v>
      </c>
      <c r="GH60" s="727">
        <f t="shared" si="101"/>
        <v>0</v>
      </c>
      <c r="GI60" s="728"/>
      <c r="GJ60" s="1302"/>
      <c r="GK60" s="1302"/>
      <c r="GL60" s="18">
        <f t="shared" si="139"/>
        <v>0</v>
      </c>
      <c r="GM60" s="18" t="s">
        <v>158</v>
      </c>
      <c r="GN60" s="18">
        <f t="shared" si="140"/>
        <v>200</v>
      </c>
      <c r="GO60" s="18" t="str">
        <f t="shared" si="102"/>
        <v>0/200</v>
      </c>
      <c r="GP60" s="18">
        <f t="shared" si="103"/>
        <v>0</v>
      </c>
      <c r="GQ60" s="18" t="s">
        <v>158</v>
      </c>
      <c r="GR60" s="18">
        <f t="shared" si="104"/>
        <v>200</v>
      </c>
      <c r="GS60" s="18" t="str">
        <f t="shared" si="105"/>
        <v>0/200</v>
      </c>
      <c r="GT60" s="18">
        <f t="shared" si="106"/>
        <v>0</v>
      </c>
      <c r="GU60" s="18" t="s">
        <v>158</v>
      </c>
      <c r="GV60" s="18">
        <f t="shared" si="107"/>
        <v>200</v>
      </c>
      <c r="GW60" s="18" t="str">
        <f t="shared" si="108"/>
        <v>0/200</v>
      </c>
      <c r="GX60" s="18">
        <f t="shared" si="109"/>
        <v>0</v>
      </c>
      <c r="GY60" s="18" t="s">
        <v>158</v>
      </c>
      <c r="GZ60" s="18">
        <f t="shared" si="110"/>
        <v>100</v>
      </c>
      <c r="HA60" s="18" t="str">
        <f t="shared" si="111"/>
        <v>0/100</v>
      </c>
      <c r="HJ60" s="18">
        <f t="shared" si="133"/>
        <v>0</v>
      </c>
      <c r="HK60" s="18">
        <f t="shared" si="134"/>
        <v>0</v>
      </c>
      <c r="HL60" s="190">
        <f t="shared" si="114"/>
        <v>0</v>
      </c>
      <c r="HM60" s="190">
        <f t="shared" si="115"/>
        <v>0</v>
      </c>
      <c r="HN60" s="190">
        <f t="shared" si="116"/>
        <v>0</v>
      </c>
      <c r="HO60" s="190">
        <f t="shared" si="117"/>
        <v>0</v>
      </c>
      <c r="HP60" s="190">
        <f t="shared" si="118"/>
        <v>0</v>
      </c>
      <c r="HQ60" s="18">
        <f t="shared" si="135"/>
        <v>0</v>
      </c>
    </row>
    <row r="61" spans="1:225" ht="21.75" customHeight="1">
      <c r="A61" s="17">
        <f t="shared" si="17"/>
        <v>0</v>
      </c>
      <c r="B61" s="42">
        <v>53</v>
      </c>
      <c r="C61" s="590">
        <v>53</v>
      </c>
      <c r="D61" s="544">
        <f t="shared" si="18"/>
        <v>0</v>
      </c>
      <c r="E61" s="2"/>
      <c r="F61" s="123"/>
      <c r="G61" s="1"/>
      <c r="H61" s="2"/>
      <c r="I61" s="2"/>
      <c r="J61" s="2"/>
      <c r="K61" s="976"/>
      <c r="L61" s="591">
        <v>0</v>
      </c>
      <c r="M61" s="592">
        <v>0</v>
      </c>
      <c r="N61" s="593">
        <v>0</v>
      </c>
      <c r="O61" s="452">
        <f t="shared" si="19"/>
        <v>0</v>
      </c>
      <c r="P61" s="594">
        <v>0</v>
      </c>
      <c r="Q61" s="595">
        <f t="shared" si="20"/>
        <v>0</v>
      </c>
      <c r="R61" s="596">
        <v>0</v>
      </c>
      <c r="S61" s="597">
        <v>0</v>
      </c>
      <c r="T61" s="598">
        <f t="shared" si="126"/>
        <v>0</v>
      </c>
      <c r="U61" s="599">
        <f t="shared" si="21"/>
        <v>0</v>
      </c>
      <c r="V61" s="600">
        <f t="shared" si="22"/>
        <v>0</v>
      </c>
      <c r="W61" s="459" t="str">
        <f t="shared" si="136"/>
        <v/>
      </c>
      <c r="X61" s="459" t="str">
        <f t="shared" si="23"/>
        <v/>
      </c>
      <c r="Y61" s="601" t="str">
        <f t="shared" si="137"/>
        <v/>
      </c>
      <c r="Z61" s="602">
        <v>0</v>
      </c>
      <c r="AA61" s="603">
        <v>0</v>
      </c>
      <c r="AB61" s="604">
        <v>0</v>
      </c>
      <c r="AC61" s="464">
        <f t="shared" si="24"/>
        <v>0</v>
      </c>
      <c r="AD61" s="605">
        <v>0</v>
      </c>
      <c r="AE61" s="606">
        <f t="shared" si="25"/>
        <v>0</v>
      </c>
      <c r="AF61" s="607">
        <v>0</v>
      </c>
      <c r="AG61" s="608">
        <v>0</v>
      </c>
      <c r="AH61" s="609">
        <f t="shared" si="127"/>
        <v>0</v>
      </c>
      <c r="AI61" s="610">
        <f t="shared" si="26"/>
        <v>0</v>
      </c>
      <c r="AJ61" s="611">
        <f t="shared" si="27"/>
        <v>0</v>
      </c>
      <c r="AK61" s="471" t="str">
        <f t="shared" si="141"/>
        <v/>
      </c>
      <c r="AL61" s="471" t="str">
        <f t="shared" si="28"/>
        <v/>
      </c>
      <c r="AM61" s="612" t="str">
        <f t="shared" si="142"/>
        <v/>
      </c>
      <c r="AN61" s="613"/>
      <c r="AO61" s="614">
        <v>0</v>
      </c>
      <c r="AP61" s="615">
        <v>0</v>
      </c>
      <c r="AQ61" s="615">
        <v>0</v>
      </c>
      <c r="AR61" s="477">
        <f t="shared" si="29"/>
        <v>0</v>
      </c>
      <c r="AS61" s="616">
        <v>0</v>
      </c>
      <c r="AT61" s="617">
        <v>0</v>
      </c>
      <c r="AU61" s="618">
        <f t="shared" si="30"/>
        <v>0</v>
      </c>
      <c r="AV61" s="619">
        <f t="shared" si="31"/>
        <v>0</v>
      </c>
      <c r="AW61" s="620">
        <v>0</v>
      </c>
      <c r="AX61" s="621">
        <v>0</v>
      </c>
      <c r="AY61" s="622">
        <f t="shared" si="32"/>
        <v>0</v>
      </c>
      <c r="AZ61" s="623">
        <f t="shared" si="33"/>
        <v>0</v>
      </c>
      <c r="BA61" s="624">
        <f t="shared" si="34"/>
        <v>0</v>
      </c>
      <c r="BB61" s="484" t="str">
        <f t="shared" si="143"/>
        <v/>
      </c>
      <c r="BC61" s="484" t="str">
        <f t="shared" si="35"/>
        <v/>
      </c>
      <c r="BD61" s="625" t="str">
        <f t="shared" si="7"/>
        <v/>
      </c>
      <c r="BE61" s="613"/>
      <c r="BF61" s="626">
        <v>0</v>
      </c>
      <c r="BG61" s="627">
        <v>0</v>
      </c>
      <c r="BH61" s="628">
        <v>0</v>
      </c>
      <c r="BI61" s="489">
        <f t="shared" si="36"/>
        <v>0</v>
      </c>
      <c r="BJ61" s="629">
        <v>0</v>
      </c>
      <c r="BK61" s="630">
        <v>0</v>
      </c>
      <c r="BL61" s="631">
        <f t="shared" si="37"/>
        <v>0</v>
      </c>
      <c r="BM61" s="632">
        <f t="shared" si="38"/>
        <v>0</v>
      </c>
      <c r="BN61" s="633">
        <v>0</v>
      </c>
      <c r="BO61" s="634">
        <v>0</v>
      </c>
      <c r="BP61" s="635">
        <f t="shared" si="39"/>
        <v>0</v>
      </c>
      <c r="BQ61" s="636">
        <f t="shared" si="40"/>
        <v>0</v>
      </c>
      <c r="BR61" s="496">
        <f t="shared" si="41"/>
        <v>0</v>
      </c>
      <c r="BS61" s="496" t="str">
        <f t="shared" si="144"/>
        <v/>
      </c>
      <c r="BT61" s="496" t="str">
        <f t="shared" si="42"/>
        <v/>
      </c>
      <c r="BU61" s="637" t="str">
        <f t="shared" si="8"/>
        <v/>
      </c>
      <c r="BV61" s="613"/>
      <c r="BW61" s="638">
        <v>0</v>
      </c>
      <c r="BX61" s="639">
        <v>0</v>
      </c>
      <c r="BY61" s="640">
        <v>0</v>
      </c>
      <c r="BZ61" s="501">
        <f t="shared" si="43"/>
        <v>0</v>
      </c>
      <c r="CA61" s="641">
        <v>0</v>
      </c>
      <c r="CB61" s="642">
        <v>0</v>
      </c>
      <c r="CC61" s="643">
        <f t="shared" si="44"/>
        <v>0</v>
      </c>
      <c r="CD61" s="644">
        <f t="shared" si="45"/>
        <v>0</v>
      </c>
      <c r="CE61" s="645">
        <v>0</v>
      </c>
      <c r="CF61" s="646">
        <v>0</v>
      </c>
      <c r="CG61" s="647">
        <f t="shared" si="46"/>
        <v>0</v>
      </c>
      <c r="CH61" s="648">
        <f t="shared" si="47"/>
        <v>0</v>
      </c>
      <c r="CI61" s="649">
        <f t="shared" si="48"/>
        <v>0</v>
      </c>
      <c r="CJ61" s="508" t="str">
        <f t="shared" si="49"/>
        <v/>
      </c>
      <c r="CK61" s="508" t="str">
        <f t="shared" si="50"/>
        <v/>
      </c>
      <c r="CL61" s="650" t="str">
        <f t="shared" si="9"/>
        <v/>
      </c>
      <c r="CM61" s="613"/>
      <c r="CN61" s="651">
        <v>0</v>
      </c>
      <c r="CO61" s="652">
        <v>0</v>
      </c>
      <c r="CP61" s="653">
        <v>0</v>
      </c>
      <c r="CQ61" s="513">
        <f t="shared" si="51"/>
        <v>0</v>
      </c>
      <c r="CR61" s="654">
        <v>0</v>
      </c>
      <c r="CS61" s="655">
        <v>0</v>
      </c>
      <c r="CT61" s="656">
        <f t="shared" si="52"/>
        <v>0</v>
      </c>
      <c r="CU61" s="657">
        <f t="shared" si="53"/>
        <v>0</v>
      </c>
      <c r="CV61" s="658">
        <v>0</v>
      </c>
      <c r="CW61" s="659">
        <v>0</v>
      </c>
      <c r="CX61" s="660">
        <f t="shared" si="54"/>
        <v>0</v>
      </c>
      <c r="CY61" s="661">
        <f t="shared" si="55"/>
        <v>0</v>
      </c>
      <c r="CZ61" s="520">
        <f t="shared" si="56"/>
        <v>0</v>
      </c>
      <c r="DA61" s="520" t="str">
        <f t="shared" si="57"/>
        <v/>
      </c>
      <c r="DB61" s="520" t="str">
        <f t="shared" si="58"/>
        <v/>
      </c>
      <c r="DC61" s="662" t="str">
        <f t="shared" si="59"/>
        <v/>
      </c>
      <c r="DD61" s="613"/>
      <c r="DE61" s="663">
        <v>0</v>
      </c>
      <c r="DF61" s="664">
        <v>0</v>
      </c>
      <c r="DG61" s="665">
        <v>0</v>
      </c>
      <c r="DH61" s="525">
        <f t="shared" si="60"/>
        <v>0</v>
      </c>
      <c r="DI61" s="666">
        <v>0</v>
      </c>
      <c r="DJ61" s="667">
        <v>0</v>
      </c>
      <c r="DK61" s="668">
        <f t="shared" si="61"/>
        <v>0</v>
      </c>
      <c r="DL61" s="669">
        <f t="shared" si="62"/>
        <v>0</v>
      </c>
      <c r="DM61" s="670">
        <v>0</v>
      </c>
      <c r="DN61" s="671">
        <v>0</v>
      </c>
      <c r="DO61" s="672">
        <f t="shared" si="63"/>
        <v>0</v>
      </c>
      <c r="DP61" s="673">
        <f t="shared" si="64"/>
        <v>0</v>
      </c>
      <c r="DQ61" s="532">
        <f t="shared" si="65"/>
        <v>0</v>
      </c>
      <c r="DR61" s="532" t="str">
        <f t="shared" si="66"/>
        <v/>
      </c>
      <c r="DS61" s="532" t="str">
        <f t="shared" si="67"/>
        <v/>
      </c>
      <c r="DT61" s="674" t="str">
        <f t="shared" si="68"/>
        <v/>
      </c>
      <c r="DU61" s="675">
        <v>0</v>
      </c>
      <c r="DV61" s="676">
        <v>0</v>
      </c>
      <c r="DW61" s="677">
        <v>0</v>
      </c>
      <c r="DX61" s="537">
        <f t="shared" si="69"/>
        <v>0</v>
      </c>
      <c r="DY61" s="678">
        <v>0</v>
      </c>
      <c r="DZ61" s="679">
        <v>0</v>
      </c>
      <c r="EA61" s="680">
        <f t="shared" si="70"/>
        <v>0</v>
      </c>
      <c r="EB61" s="681">
        <f t="shared" si="71"/>
        <v>0</v>
      </c>
      <c r="EC61" s="682">
        <v>0</v>
      </c>
      <c r="ED61" s="683">
        <v>0</v>
      </c>
      <c r="EE61" s="684">
        <f t="shared" si="72"/>
        <v>0</v>
      </c>
      <c r="EF61" s="685">
        <f t="shared" si="73"/>
        <v>0</v>
      </c>
      <c r="EG61" s="686">
        <f t="shared" si="74"/>
        <v>0</v>
      </c>
      <c r="EH61" s="687" t="str">
        <f t="shared" si="75"/>
        <v/>
      </c>
      <c r="EI61" s="688">
        <v>0</v>
      </c>
      <c r="EJ61" s="689">
        <v>0</v>
      </c>
      <c r="EK61" s="690">
        <v>0</v>
      </c>
      <c r="EL61" s="549">
        <f t="shared" si="76"/>
        <v>0</v>
      </c>
      <c r="EM61" s="691">
        <v>0</v>
      </c>
      <c r="EN61" s="692">
        <f t="shared" si="77"/>
        <v>0</v>
      </c>
      <c r="EO61" s="693">
        <v>0</v>
      </c>
      <c r="EP61" s="694">
        <v>0</v>
      </c>
      <c r="EQ61" s="695">
        <f t="shared" si="128"/>
        <v>0</v>
      </c>
      <c r="ER61" s="696">
        <f t="shared" si="78"/>
        <v>0</v>
      </c>
      <c r="ES61" s="697">
        <f t="shared" si="79"/>
        <v>0</v>
      </c>
      <c r="ET61" s="698" t="str">
        <f t="shared" si="80"/>
        <v/>
      </c>
      <c r="EU61" s="699">
        <v>0</v>
      </c>
      <c r="EV61" s="700">
        <v>0</v>
      </c>
      <c r="EW61" s="701">
        <f t="shared" si="138"/>
        <v>0</v>
      </c>
      <c r="EX61" s="561">
        <f t="shared" si="81"/>
        <v>0</v>
      </c>
      <c r="EY61" s="702">
        <v>0</v>
      </c>
      <c r="EZ61" s="703">
        <f t="shared" si="82"/>
        <v>0</v>
      </c>
      <c r="FA61" s="704">
        <v>0</v>
      </c>
      <c r="FB61" s="705">
        <v>0</v>
      </c>
      <c r="FC61" s="706">
        <f t="shared" si="129"/>
        <v>0</v>
      </c>
      <c r="FD61" s="707">
        <f t="shared" si="83"/>
        <v>0</v>
      </c>
      <c r="FE61" s="708">
        <f t="shared" si="84"/>
        <v>0</v>
      </c>
      <c r="FF61" s="709" t="str">
        <f t="shared" si="85"/>
        <v/>
      </c>
      <c r="FG61" s="731">
        <v>0</v>
      </c>
      <c r="FH61" s="732">
        <v>0</v>
      </c>
      <c r="FI61" s="732">
        <v>0</v>
      </c>
      <c r="FJ61" s="713">
        <f t="shared" si="146"/>
        <v>0</v>
      </c>
      <c r="FK61" s="714">
        <f t="shared" si="86"/>
        <v>0</v>
      </c>
      <c r="FL61" s="715" t="str">
        <f t="shared" si="87"/>
        <v/>
      </c>
      <c r="FM61" s="733"/>
      <c r="FN61" s="734"/>
      <c r="FO61" s="735" t="str">
        <f t="shared" si="145"/>
        <v/>
      </c>
      <c r="FP61" s="718">
        <f t="shared" si="88"/>
        <v>0</v>
      </c>
      <c r="FQ61" s="719">
        <f t="shared" si="89"/>
        <v>0</v>
      </c>
      <c r="FR61" s="720">
        <f t="shared" si="90"/>
        <v>0</v>
      </c>
      <c r="FS61" s="721" t="str">
        <f t="shared" si="91"/>
        <v/>
      </c>
      <c r="FT61" s="722" t="str">
        <f t="shared" si="92"/>
        <v/>
      </c>
      <c r="FU61" s="723" t="str">
        <f t="shared" si="93"/>
        <v/>
      </c>
      <c r="FV61" s="724" t="str">
        <f t="shared" si="94"/>
        <v/>
      </c>
      <c r="FW61" s="725">
        <f t="shared" si="95"/>
        <v>0</v>
      </c>
      <c r="FX61" s="726" t="str">
        <f t="shared" si="10"/>
        <v/>
      </c>
      <c r="FY61" s="727" t="str">
        <f t="shared" si="11"/>
        <v/>
      </c>
      <c r="FZ61" s="727" t="str">
        <f t="shared" si="12"/>
        <v/>
      </c>
      <c r="GA61" s="727" t="str">
        <f t="shared" si="13"/>
        <v/>
      </c>
      <c r="GB61" s="727" t="str">
        <f t="shared" si="14"/>
        <v/>
      </c>
      <c r="GC61" s="727" t="str">
        <f t="shared" si="96"/>
        <v/>
      </c>
      <c r="GD61" s="728" t="str">
        <f t="shared" si="97"/>
        <v/>
      </c>
      <c r="GE61" s="729">
        <f t="shared" si="98"/>
        <v>0</v>
      </c>
      <c r="GF61" s="727">
        <f t="shared" si="99"/>
        <v>0</v>
      </c>
      <c r="GG61" s="727">
        <f t="shared" si="100"/>
        <v>0</v>
      </c>
      <c r="GH61" s="727">
        <f t="shared" si="101"/>
        <v>0</v>
      </c>
      <c r="GI61" s="728"/>
      <c r="GJ61" s="1302"/>
      <c r="GK61" s="1302"/>
      <c r="GL61" s="18">
        <f t="shared" si="139"/>
        <v>0</v>
      </c>
      <c r="GM61" s="18" t="s">
        <v>158</v>
      </c>
      <c r="GN61" s="18">
        <f t="shared" si="140"/>
        <v>200</v>
      </c>
      <c r="GO61" s="18" t="str">
        <f t="shared" si="102"/>
        <v>0/200</v>
      </c>
      <c r="GP61" s="18">
        <f t="shared" si="103"/>
        <v>0</v>
      </c>
      <c r="GQ61" s="18" t="s">
        <v>158</v>
      </c>
      <c r="GR61" s="18">
        <f t="shared" si="104"/>
        <v>200</v>
      </c>
      <c r="GS61" s="18" t="str">
        <f t="shared" si="105"/>
        <v>0/200</v>
      </c>
      <c r="GT61" s="18">
        <f t="shared" si="106"/>
        <v>0</v>
      </c>
      <c r="GU61" s="18" t="s">
        <v>158</v>
      </c>
      <c r="GV61" s="18">
        <f t="shared" si="107"/>
        <v>200</v>
      </c>
      <c r="GW61" s="18" t="str">
        <f t="shared" si="108"/>
        <v>0/200</v>
      </c>
      <c r="GX61" s="18">
        <f t="shared" si="109"/>
        <v>0</v>
      </c>
      <c r="GY61" s="18" t="s">
        <v>158</v>
      </c>
      <c r="GZ61" s="18">
        <f t="shared" si="110"/>
        <v>100</v>
      </c>
      <c r="HA61" s="18" t="str">
        <f t="shared" si="111"/>
        <v>0/100</v>
      </c>
      <c r="HJ61" s="18">
        <f t="shared" si="133"/>
        <v>0</v>
      </c>
      <c r="HK61" s="18">
        <f t="shared" si="134"/>
        <v>0</v>
      </c>
      <c r="HL61" s="190">
        <f t="shared" si="114"/>
        <v>0</v>
      </c>
      <c r="HM61" s="190">
        <f t="shared" si="115"/>
        <v>0</v>
      </c>
      <c r="HN61" s="190">
        <f t="shared" si="116"/>
        <v>0</v>
      </c>
      <c r="HO61" s="190">
        <f t="shared" si="117"/>
        <v>0</v>
      </c>
      <c r="HP61" s="190">
        <f t="shared" si="118"/>
        <v>0</v>
      </c>
      <c r="HQ61" s="18">
        <f t="shared" si="135"/>
        <v>0</v>
      </c>
    </row>
    <row r="62" spans="1:225" ht="21.75" customHeight="1">
      <c r="A62" s="17">
        <f t="shared" si="17"/>
        <v>0</v>
      </c>
      <c r="B62" s="42">
        <v>54</v>
      </c>
      <c r="C62" s="730">
        <v>54</v>
      </c>
      <c r="D62" s="544">
        <f t="shared" si="18"/>
        <v>0</v>
      </c>
      <c r="E62" s="2"/>
      <c r="F62" s="123"/>
      <c r="G62" s="2"/>
      <c r="H62" s="2"/>
      <c r="I62" s="2"/>
      <c r="J62" s="2"/>
      <c r="K62" s="976"/>
      <c r="L62" s="591">
        <v>0</v>
      </c>
      <c r="M62" s="592">
        <v>0</v>
      </c>
      <c r="N62" s="593">
        <v>0</v>
      </c>
      <c r="O62" s="452">
        <f t="shared" si="19"/>
        <v>0</v>
      </c>
      <c r="P62" s="594">
        <v>0</v>
      </c>
      <c r="Q62" s="595">
        <f t="shared" si="20"/>
        <v>0</v>
      </c>
      <c r="R62" s="596">
        <v>0</v>
      </c>
      <c r="S62" s="597">
        <v>0</v>
      </c>
      <c r="T62" s="598">
        <f t="shared" si="126"/>
        <v>0</v>
      </c>
      <c r="U62" s="599">
        <f t="shared" si="21"/>
        <v>0</v>
      </c>
      <c r="V62" s="600">
        <f t="shared" si="22"/>
        <v>0</v>
      </c>
      <c r="W62" s="459" t="str">
        <f t="shared" si="136"/>
        <v/>
      </c>
      <c r="X62" s="459" t="str">
        <f t="shared" si="23"/>
        <v/>
      </c>
      <c r="Y62" s="601" t="str">
        <f t="shared" si="137"/>
        <v/>
      </c>
      <c r="Z62" s="602">
        <v>0</v>
      </c>
      <c r="AA62" s="603">
        <v>0</v>
      </c>
      <c r="AB62" s="604">
        <v>0</v>
      </c>
      <c r="AC62" s="464">
        <f t="shared" si="24"/>
        <v>0</v>
      </c>
      <c r="AD62" s="605">
        <v>0</v>
      </c>
      <c r="AE62" s="606">
        <f t="shared" si="25"/>
        <v>0</v>
      </c>
      <c r="AF62" s="607">
        <v>0</v>
      </c>
      <c r="AG62" s="608">
        <v>0</v>
      </c>
      <c r="AH62" s="609">
        <f t="shared" si="127"/>
        <v>0</v>
      </c>
      <c r="AI62" s="610">
        <f t="shared" si="26"/>
        <v>0</v>
      </c>
      <c r="AJ62" s="611">
        <f t="shared" si="27"/>
        <v>0</v>
      </c>
      <c r="AK62" s="471" t="str">
        <f t="shared" si="141"/>
        <v/>
      </c>
      <c r="AL62" s="471" t="str">
        <f t="shared" si="28"/>
        <v/>
      </c>
      <c r="AM62" s="612" t="str">
        <f t="shared" si="142"/>
        <v/>
      </c>
      <c r="AN62" s="613"/>
      <c r="AO62" s="614">
        <v>0</v>
      </c>
      <c r="AP62" s="615">
        <v>0</v>
      </c>
      <c r="AQ62" s="615">
        <v>0</v>
      </c>
      <c r="AR62" s="477">
        <f t="shared" si="29"/>
        <v>0</v>
      </c>
      <c r="AS62" s="616">
        <v>0</v>
      </c>
      <c r="AT62" s="617">
        <v>0</v>
      </c>
      <c r="AU62" s="618">
        <f t="shared" si="30"/>
        <v>0</v>
      </c>
      <c r="AV62" s="619">
        <f t="shared" si="31"/>
        <v>0</v>
      </c>
      <c r="AW62" s="620">
        <v>0</v>
      </c>
      <c r="AX62" s="621">
        <v>0</v>
      </c>
      <c r="AY62" s="622">
        <f t="shared" si="32"/>
        <v>0</v>
      </c>
      <c r="AZ62" s="623">
        <f t="shared" si="33"/>
        <v>0</v>
      </c>
      <c r="BA62" s="624">
        <f t="shared" si="34"/>
        <v>0</v>
      </c>
      <c r="BB62" s="484" t="str">
        <f t="shared" si="143"/>
        <v/>
      </c>
      <c r="BC62" s="484" t="str">
        <f t="shared" si="35"/>
        <v/>
      </c>
      <c r="BD62" s="625" t="str">
        <f t="shared" si="7"/>
        <v/>
      </c>
      <c r="BE62" s="613"/>
      <c r="BF62" s="626">
        <v>0</v>
      </c>
      <c r="BG62" s="627">
        <v>0</v>
      </c>
      <c r="BH62" s="628">
        <v>0</v>
      </c>
      <c r="BI62" s="489">
        <f t="shared" si="36"/>
        <v>0</v>
      </c>
      <c r="BJ62" s="629">
        <v>0</v>
      </c>
      <c r="BK62" s="630">
        <v>0</v>
      </c>
      <c r="BL62" s="631">
        <f t="shared" si="37"/>
        <v>0</v>
      </c>
      <c r="BM62" s="632">
        <f t="shared" si="38"/>
        <v>0</v>
      </c>
      <c r="BN62" s="633">
        <v>0</v>
      </c>
      <c r="BO62" s="634">
        <v>0</v>
      </c>
      <c r="BP62" s="635">
        <f t="shared" si="39"/>
        <v>0</v>
      </c>
      <c r="BQ62" s="636">
        <f t="shared" si="40"/>
        <v>0</v>
      </c>
      <c r="BR62" s="496">
        <f t="shared" si="41"/>
        <v>0</v>
      </c>
      <c r="BS62" s="496" t="str">
        <f t="shared" si="144"/>
        <v/>
      </c>
      <c r="BT62" s="496" t="str">
        <f t="shared" si="42"/>
        <v/>
      </c>
      <c r="BU62" s="637" t="str">
        <f t="shared" si="8"/>
        <v/>
      </c>
      <c r="BV62" s="613"/>
      <c r="BW62" s="638">
        <v>0</v>
      </c>
      <c r="BX62" s="639">
        <v>0</v>
      </c>
      <c r="BY62" s="640">
        <v>0</v>
      </c>
      <c r="BZ62" s="501">
        <f t="shared" si="43"/>
        <v>0</v>
      </c>
      <c r="CA62" s="641">
        <v>0</v>
      </c>
      <c r="CB62" s="642">
        <v>0</v>
      </c>
      <c r="CC62" s="643">
        <f t="shared" si="44"/>
        <v>0</v>
      </c>
      <c r="CD62" s="644">
        <f t="shared" si="45"/>
        <v>0</v>
      </c>
      <c r="CE62" s="645">
        <v>0</v>
      </c>
      <c r="CF62" s="646">
        <v>0</v>
      </c>
      <c r="CG62" s="647">
        <f t="shared" si="46"/>
        <v>0</v>
      </c>
      <c r="CH62" s="648">
        <f t="shared" si="47"/>
        <v>0</v>
      </c>
      <c r="CI62" s="649">
        <f t="shared" si="48"/>
        <v>0</v>
      </c>
      <c r="CJ62" s="508" t="str">
        <f t="shared" si="49"/>
        <v/>
      </c>
      <c r="CK62" s="508" t="str">
        <f t="shared" si="50"/>
        <v/>
      </c>
      <c r="CL62" s="650" t="str">
        <f t="shared" si="9"/>
        <v/>
      </c>
      <c r="CM62" s="613"/>
      <c r="CN62" s="651">
        <v>0</v>
      </c>
      <c r="CO62" s="652">
        <v>0</v>
      </c>
      <c r="CP62" s="653">
        <v>0</v>
      </c>
      <c r="CQ62" s="513">
        <f t="shared" si="51"/>
        <v>0</v>
      </c>
      <c r="CR62" s="654">
        <v>0</v>
      </c>
      <c r="CS62" s="655">
        <v>0</v>
      </c>
      <c r="CT62" s="656">
        <f t="shared" si="52"/>
        <v>0</v>
      </c>
      <c r="CU62" s="657">
        <f t="shared" si="53"/>
        <v>0</v>
      </c>
      <c r="CV62" s="658">
        <v>0</v>
      </c>
      <c r="CW62" s="659">
        <v>0</v>
      </c>
      <c r="CX62" s="660">
        <f t="shared" si="54"/>
        <v>0</v>
      </c>
      <c r="CY62" s="661">
        <f t="shared" si="55"/>
        <v>0</v>
      </c>
      <c r="CZ62" s="520">
        <f t="shared" si="56"/>
        <v>0</v>
      </c>
      <c r="DA62" s="520" t="str">
        <f t="shared" si="57"/>
        <v/>
      </c>
      <c r="DB62" s="520" t="str">
        <f t="shared" si="58"/>
        <v/>
      </c>
      <c r="DC62" s="662" t="str">
        <f t="shared" si="59"/>
        <v/>
      </c>
      <c r="DD62" s="613"/>
      <c r="DE62" s="663">
        <v>0</v>
      </c>
      <c r="DF62" s="664">
        <v>0</v>
      </c>
      <c r="DG62" s="665">
        <v>0</v>
      </c>
      <c r="DH62" s="525">
        <f t="shared" si="60"/>
        <v>0</v>
      </c>
      <c r="DI62" s="666">
        <v>0</v>
      </c>
      <c r="DJ62" s="667">
        <v>0</v>
      </c>
      <c r="DK62" s="668">
        <f t="shared" si="61"/>
        <v>0</v>
      </c>
      <c r="DL62" s="669">
        <f t="shared" si="62"/>
        <v>0</v>
      </c>
      <c r="DM62" s="670">
        <v>0</v>
      </c>
      <c r="DN62" s="671">
        <v>0</v>
      </c>
      <c r="DO62" s="672">
        <f t="shared" si="63"/>
        <v>0</v>
      </c>
      <c r="DP62" s="673">
        <f t="shared" si="64"/>
        <v>0</v>
      </c>
      <c r="DQ62" s="532">
        <f t="shared" si="65"/>
        <v>0</v>
      </c>
      <c r="DR62" s="532" t="str">
        <f t="shared" si="66"/>
        <v/>
      </c>
      <c r="DS62" s="532" t="str">
        <f t="shared" si="67"/>
        <v/>
      </c>
      <c r="DT62" s="674" t="str">
        <f t="shared" si="68"/>
        <v/>
      </c>
      <c r="DU62" s="675">
        <v>0</v>
      </c>
      <c r="DV62" s="676">
        <v>0</v>
      </c>
      <c r="DW62" s="677">
        <v>0</v>
      </c>
      <c r="DX62" s="537">
        <f t="shared" si="69"/>
        <v>0</v>
      </c>
      <c r="DY62" s="678">
        <v>0</v>
      </c>
      <c r="DZ62" s="679">
        <v>0</v>
      </c>
      <c r="EA62" s="680">
        <f t="shared" si="70"/>
        <v>0</v>
      </c>
      <c r="EB62" s="681">
        <f t="shared" si="71"/>
        <v>0</v>
      </c>
      <c r="EC62" s="682">
        <v>0</v>
      </c>
      <c r="ED62" s="683">
        <v>0</v>
      </c>
      <c r="EE62" s="684">
        <f t="shared" si="72"/>
        <v>0</v>
      </c>
      <c r="EF62" s="685">
        <f t="shared" si="73"/>
        <v>0</v>
      </c>
      <c r="EG62" s="686">
        <f t="shared" si="74"/>
        <v>0</v>
      </c>
      <c r="EH62" s="687" t="str">
        <f t="shared" si="75"/>
        <v/>
      </c>
      <c r="EI62" s="688">
        <v>0</v>
      </c>
      <c r="EJ62" s="689">
        <v>0</v>
      </c>
      <c r="EK62" s="690">
        <v>0</v>
      </c>
      <c r="EL62" s="549">
        <f t="shared" si="76"/>
        <v>0</v>
      </c>
      <c r="EM62" s="691">
        <v>0</v>
      </c>
      <c r="EN62" s="692">
        <f t="shared" si="77"/>
        <v>0</v>
      </c>
      <c r="EO62" s="693">
        <v>0</v>
      </c>
      <c r="EP62" s="694">
        <v>0</v>
      </c>
      <c r="EQ62" s="695">
        <f t="shared" si="128"/>
        <v>0</v>
      </c>
      <c r="ER62" s="696">
        <f t="shared" si="78"/>
        <v>0</v>
      </c>
      <c r="ES62" s="697">
        <f t="shared" si="79"/>
        <v>0</v>
      </c>
      <c r="ET62" s="698" t="str">
        <f t="shared" si="80"/>
        <v/>
      </c>
      <c r="EU62" s="699">
        <v>0</v>
      </c>
      <c r="EV62" s="700">
        <v>0</v>
      </c>
      <c r="EW62" s="701">
        <f t="shared" si="138"/>
        <v>0</v>
      </c>
      <c r="EX62" s="561">
        <f t="shared" si="81"/>
        <v>0</v>
      </c>
      <c r="EY62" s="702">
        <v>0</v>
      </c>
      <c r="EZ62" s="703">
        <f t="shared" si="82"/>
        <v>0</v>
      </c>
      <c r="FA62" s="704">
        <v>0</v>
      </c>
      <c r="FB62" s="705">
        <v>0</v>
      </c>
      <c r="FC62" s="706">
        <f t="shared" si="129"/>
        <v>0</v>
      </c>
      <c r="FD62" s="707">
        <f t="shared" si="83"/>
        <v>0</v>
      </c>
      <c r="FE62" s="708">
        <f t="shared" si="84"/>
        <v>0</v>
      </c>
      <c r="FF62" s="709" t="str">
        <f t="shared" si="85"/>
        <v/>
      </c>
      <c r="FG62" s="731">
        <v>0</v>
      </c>
      <c r="FH62" s="732">
        <v>0</v>
      </c>
      <c r="FI62" s="732">
        <v>0</v>
      </c>
      <c r="FJ62" s="713">
        <f t="shared" si="146"/>
        <v>0</v>
      </c>
      <c r="FK62" s="714">
        <f t="shared" si="86"/>
        <v>0</v>
      </c>
      <c r="FL62" s="715" t="str">
        <f t="shared" si="87"/>
        <v/>
      </c>
      <c r="FM62" s="733"/>
      <c r="FN62" s="734"/>
      <c r="FO62" s="735" t="str">
        <f t="shared" si="145"/>
        <v/>
      </c>
      <c r="FP62" s="718">
        <f t="shared" si="88"/>
        <v>0</v>
      </c>
      <c r="FQ62" s="719">
        <f t="shared" si="89"/>
        <v>0</v>
      </c>
      <c r="FR62" s="720">
        <f t="shared" si="90"/>
        <v>0</v>
      </c>
      <c r="FS62" s="721" t="str">
        <f t="shared" si="91"/>
        <v/>
      </c>
      <c r="FT62" s="722" t="str">
        <f t="shared" si="92"/>
        <v/>
      </c>
      <c r="FU62" s="723" t="str">
        <f t="shared" si="93"/>
        <v/>
      </c>
      <c r="FV62" s="724" t="str">
        <f t="shared" si="94"/>
        <v/>
      </c>
      <c r="FW62" s="725">
        <f t="shared" si="95"/>
        <v>0</v>
      </c>
      <c r="FX62" s="726" t="str">
        <f t="shared" si="10"/>
        <v/>
      </c>
      <c r="FY62" s="727" t="str">
        <f t="shared" si="11"/>
        <v/>
      </c>
      <c r="FZ62" s="727" t="str">
        <f t="shared" si="12"/>
        <v/>
      </c>
      <c r="GA62" s="727" t="str">
        <f t="shared" si="13"/>
        <v/>
      </c>
      <c r="GB62" s="727" t="str">
        <f t="shared" si="14"/>
        <v/>
      </c>
      <c r="GC62" s="727" t="str">
        <f t="shared" si="96"/>
        <v/>
      </c>
      <c r="GD62" s="728" t="str">
        <f t="shared" si="97"/>
        <v/>
      </c>
      <c r="GE62" s="729">
        <f t="shared" si="98"/>
        <v>0</v>
      </c>
      <c r="GF62" s="727">
        <f t="shared" si="99"/>
        <v>0</v>
      </c>
      <c r="GG62" s="727">
        <f t="shared" si="100"/>
        <v>0</v>
      </c>
      <c r="GH62" s="727">
        <f t="shared" si="101"/>
        <v>0</v>
      </c>
      <c r="GI62" s="728"/>
      <c r="GJ62" s="1302"/>
      <c r="GK62" s="1302"/>
      <c r="GL62" s="18">
        <f t="shared" si="139"/>
        <v>0</v>
      </c>
      <c r="GM62" s="18" t="s">
        <v>158</v>
      </c>
      <c r="GN62" s="18">
        <f t="shared" si="140"/>
        <v>200</v>
      </c>
      <c r="GO62" s="18" t="str">
        <f t="shared" si="102"/>
        <v>0/200</v>
      </c>
      <c r="GP62" s="18">
        <f t="shared" si="103"/>
        <v>0</v>
      </c>
      <c r="GQ62" s="18" t="s">
        <v>158</v>
      </c>
      <c r="GR62" s="18">
        <f t="shared" si="104"/>
        <v>200</v>
      </c>
      <c r="GS62" s="18" t="str">
        <f t="shared" si="105"/>
        <v>0/200</v>
      </c>
      <c r="GT62" s="18">
        <f t="shared" si="106"/>
        <v>0</v>
      </c>
      <c r="GU62" s="18" t="s">
        <v>158</v>
      </c>
      <c r="GV62" s="18">
        <f t="shared" si="107"/>
        <v>200</v>
      </c>
      <c r="GW62" s="18" t="str">
        <f t="shared" si="108"/>
        <v>0/200</v>
      </c>
      <c r="GX62" s="18">
        <f t="shared" si="109"/>
        <v>0</v>
      </c>
      <c r="GY62" s="18" t="s">
        <v>158</v>
      </c>
      <c r="GZ62" s="18">
        <f t="shared" si="110"/>
        <v>100</v>
      </c>
      <c r="HA62" s="18" t="str">
        <f t="shared" si="111"/>
        <v>0/100</v>
      </c>
      <c r="HJ62" s="18">
        <f t="shared" si="133"/>
        <v>0</v>
      </c>
      <c r="HK62" s="18">
        <f t="shared" si="134"/>
        <v>0</v>
      </c>
      <c r="HL62" s="190">
        <f t="shared" si="114"/>
        <v>0</v>
      </c>
      <c r="HM62" s="190">
        <f t="shared" si="115"/>
        <v>0</v>
      </c>
      <c r="HN62" s="190">
        <f t="shared" si="116"/>
        <v>0</v>
      </c>
      <c r="HO62" s="190">
        <f t="shared" si="117"/>
        <v>0</v>
      </c>
      <c r="HP62" s="190">
        <f t="shared" si="118"/>
        <v>0</v>
      </c>
      <c r="HQ62" s="18">
        <f t="shared" si="135"/>
        <v>0</v>
      </c>
    </row>
    <row r="63" spans="1:225" ht="21.75" customHeight="1">
      <c r="A63" s="17">
        <f t="shared" si="17"/>
        <v>0</v>
      </c>
      <c r="B63" s="42">
        <v>55</v>
      </c>
      <c r="C63" s="590">
        <v>55</v>
      </c>
      <c r="D63" s="544">
        <f t="shared" si="18"/>
        <v>0</v>
      </c>
      <c r="E63" s="2"/>
      <c r="F63" s="123"/>
      <c r="G63" s="1"/>
      <c r="H63" s="2"/>
      <c r="I63" s="2"/>
      <c r="J63" s="2"/>
      <c r="K63" s="976"/>
      <c r="L63" s="591">
        <v>0</v>
      </c>
      <c r="M63" s="592">
        <v>0</v>
      </c>
      <c r="N63" s="593">
        <v>0</v>
      </c>
      <c r="O63" s="452">
        <f t="shared" si="19"/>
        <v>0</v>
      </c>
      <c r="P63" s="594">
        <v>0</v>
      </c>
      <c r="Q63" s="595">
        <f t="shared" si="20"/>
        <v>0</v>
      </c>
      <c r="R63" s="596">
        <v>0</v>
      </c>
      <c r="S63" s="597">
        <v>0</v>
      </c>
      <c r="T63" s="598">
        <f t="shared" si="126"/>
        <v>0</v>
      </c>
      <c r="U63" s="599">
        <f t="shared" si="21"/>
        <v>0</v>
      </c>
      <c r="V63" s="600">
        <f t="shared" si="22"/>
        <v>0</v>
      </c>
      <c r="W63" s="459" t="str">
        <f t="shared" si="136"/>
        <v/>
      </c>
      <c r="X63" s="459" t="str">
        <f t="shared" si="23"/>
        <v/>
      </c>
      <c r="Y63" s="601" t="str">
        <f t="shared" si="137"/>
        <v/>
      </c>
      <c r="Z63" s="602">
        <v>0</v>
      </c>
      <c r="AA63" s="603">
        <v>0</v>
      </c>
      <c r="AB63" s="604">
        <v>0</v>
      </c>
      <c r="AC63" s="464">
        <f t="shared" si="24"/>
        <v>0</v>
      </c>
      <c r="AD63" s="605">
        <v>0</v>
      </c>
      <c r="AE63" s="606">
        <f t="shared" si="25"/>
        <v>0</v>
      </c>
      <c r="AF63" s="607">
        <v>0</v>
      </c>
      <c r="AG63" s="608">
        <v>0</v>
      </c>
      <c r="AH63" s="609">
        <f t="shared" si="127"/>
        <v>0</v>
      </c>
      <c r="AI63" s="610">
        <f t="shared" si="26"/>
        <v>0</v>
      </c>
      <c r="AJ63" s="611">
        <f t="shared" si="27"/>
        <v>0</v>
      </c>
      <c r="AK63" s="471" t="str">
        <f t="shared" si="141"/>
        <v/>
      </c>
      <c r="AL63" s="471" t="str">
        <f t="shared" si="28"/>
        <v/>
      </c>
      <c r="AM63" s="612" t="str">
        <f t="shared" si="142"/>
        <v/>
      </c>
      <c r="AN63" s="613"/>
      <c r="AO63" s="614">
        <v>0</v>
      </c>
      <c r="AP63" s="615">
        <v>0</v>
      </c>
      <c r="AQ63" s="615">
        <v>0</v>
      </c>
      <c r="AR63" s="477">
        <f t="shared" si="29"/>
        <v>0</v>
      </c>
      <c r="AS63" s="616">
        <v>0</v>
      </c>
      <c r="AT63" s="617">
        <v>0</v>
      </c>
      <c r="AU63" s="618">
        <f t="shared" si="30"/>
        <v>0</v>
      </c>
      <c r="AV63" s="619">
        <f t="shared" si="31"/>
        <v>0</v>
      </c>
      <c r="AW63" s="620">
        <v>0</v>
      </c>
      <c r="AX63" s="621">
        <v>0</v>
      </c>
      <c r="AY63" s="622">
        <f t="shared" si="32"/>
        <v>0</v>
      </c>
      <c r="AZ63" s="623">
        <f t="shared" si="33"/>
        <v>0</v>
      </c>
      <c r="BA63" s="624">
        <f t="shared" si="34"/>
        <v>0</v>
      </c>
      <c r="BB63" s="484" t="str">
        <f t="shared" si="143"/>
        <v/>
      </c>
      <c r="BC63" s="484" t="str">
        <f t="shared" si="35"/>
        <v/>
      </c>
      <c r="BD63" s="625" t="str">
        <f t="shared" si="7"/>
        <v/>
      </c>
      <c r="BE63" s="613"/>
      <c r="BF63" s="626">
        <v>0</v>
      </c>
      <c r="BG63" s="627">
        <v>0</v>
      </c>
      <c r="BH63" s="628">
        <v>0</v>
      </c>
      <c r="BI63" s="489">
        <f t="shared" si="36"/>
        <v>0</v>
      </c>
      <c r="BJ63" s="629">
        <v>0</v>
      </c>
      <c r="BK63" s="630">
        <v>0</v>
      </c>
      <c r="BL63" s="631">
        <f t="shared" si="37"/>
        <v>0</v>
      </c>
      <c r="BM63" s="632">
        <f t="shared" si="38"/>
        <v>0</v>
      </c>
      <c r="BN63" s="633">
        <v>0</v>
      </c>
      <c r="BO63" s="634">
        <v>0</v>
      </c>
      <c r="BP63" s="635">
        <f t="shared" si="39"/>
        <v>0</v>
      </c>
      <c r="BQ63" s="636">
        <f t="shared" si="40"/>
        <v>0</v>
      </c>
      <c r="BR63" s="496">
        <f t="shared" si="41"/>
        <v>0</v>
      </c>
      <c r="BS63" s="496" t="str">
        <f t="shared" si="144"/>
        <v/>
      </c>
      <c r="BT63" s="496" t="str">
        <f t="shared" si="42"/>
        <v/>
      </c>
      <c r="BU63" s="637" t="str">
        <f t="shared" si="8"/>
        <v/>
      </c>
      <c r="BV63" s="613"/>
      <c r="BW63" s="638">
        <v>0</v>
      </c>
      <c r="BX63" s="639">
        <v>0</v>
      </c>
      <c r="BY63" s="640">
        <v>0</v>
      </c>
      <c r="BZ63" s="501">
        <f t="shared" si="43"/>
        <v>0</v>
      </c>
      <c r="CA63" s="641">
        <v>0</v>
      </c>
      <c r="CB63" s="642">
        <v>0</v>
      </c>
      <c r="CC63" s="643">
        <f t="shared" si="44"/>
        <v>0</v>
      </c>
      <c r="CD63" s="644">
        <f t="shared" si="45"/>
        <v>0</v>
      </c>
      <c r="CE63" s="645">
        <v>0</v>
      </c>
      <c r="CF63" s="646">
        <v>0</v>
      </c>
      <c r="CG63" s="647">
        <f t="shared" si="46"/>
        <v>0</v>
      </c>
      <c r="CH63" s="648">
        <f t="shared" si="47"/>
        <v>0</v>
      </c>
      <c r="CI63" s="649">
        <f t="shared" si="48"/>
        <v>0</v>
      </c>
      <c r="CJ63" s="508" t="str">
        <f t="shared" si="49"/>
        <v/>
      </c>
      <c r="CK63" s="508" t="str">
        <f t="shared" si="50"/>
        <v/>
      </c>
      <c r="CL63" s="650" t="str">
        <f t="shared" si="9"/>
        <v/>
      </c>
      <c r="CM63" s="613"/>
      <c r="CN63" s="651">
        <v>0</v>
      </c>
      <c r="CO63" s="652">
        <v>0</v>
      </c>
      <c r="CP63" s="653">
        <v>0</v>
      </c>
      <c r="CQ63" s="513">
        <f t="shared" si="51"/>
        <v>0</v>
      </c>
      <c r="CR63" s="654">
        <v>0</v>
      </c>
      <c r="CS63" s="655">
        <v>0</v>
      </c>
      <c r="CT63" s="656">
        <f t="shared" si="52"/>
        <v>0</v>
      </c>
      <c r="CU63" s="657">
        <f t="shared" si="53"/>
        <v>0</v>
      </c>
      <c r="CV63" s="658">
        <v>0</v>
      </c>
      <c r="CW63" s="659">
        <v>0</v>
      </c>
      <c r="CX63" s="660">
        <f t="shared" si="54"/>
        <v>0</v>
      </c>
      <c r="CY63" s="661">
        <f t="shared" si="55"/>
        <v>0</v>
      </c>
      <c r="CZ63" s="520">
        <f t="shared" si="56"/>
        <v>0</v>
      </c>
      <c r="DA63" s="520" t="str">
        <f t="shared" si="57"/>
        <v/>
      </c>
      <c r="DB63" s="520" t="str">
        <f t="shared" si="58"/>
        <v/>
      </c>
      <c r="DC63" s="662" t="str">
        <f t="shared" si="59"/>
        <v/>
      </c>
      <c r="DD63" s="613"/>
      <c r="DE63" s="663">
        <v>0</v>
      </c>
      <c r="DF63" s="664">
        <v>0</v>
      </c>
      <c r="DG63" s="665">
        <v>0</v>
      </c>
      <c r="DH63" s="525">
        <f t="shared" si="60"/>
        <v>0</v>
      </c>
      <c r="DI63" s="666">
        <v>0</v>
      </c>
      <c r="DJ63" s="667">
        <v>0</v>
      </c>
      <c r="DK63" s="668">
        <f t="shared" si="61"/>
        <v>0</v>
      </c>
      <c r="DL63" s="669">
        <f t="shared" si="62"/>
        <v>0</v>
      </c>
      <c r="DM63" s="670">
        <v>0</v>
      </c>
      <c r="DN63" s="671">
        <v>0</v>
      </c>
      <c r="DO63" s="672">
        <f t="shared" si="63"/>
        <v>0</v>
      </c>
      <c r="DP63" s="673">
        <f t="shared" si="64"/>
        <v>0</v>
      </c>
      <c r="DQ63" s="532">
        <f t="shared" si="65"/>
        <v>0</v>
      </c>
      <c r="DR63" s="532" t="str">
        <f t="shared" si="66"/>
        <v/>
      </c>
      <c r="DS63" s="532" t="str">
        <f t="shared" si="67"/>
        <v/>
      </c>
      <c r="DT63" s="674" t="str">
        <f t="shared" si="68"/>
        <v/>
      </c>
      <c r="DU63" s="675">
        <v>0</v>
      </c>
      <c r="DV63" s="676">
        <v>0</v>
      </c>
      <c r="DW63" s="677">
        <v>0</v>
      </c>
      <c r="DX63" s="537">
        <f t="shared" si="69"/>
        <v>0</v>
      </c>
      <c r="DY63" s="678">
        <v>0</v>
      </c>
      <c r="DZ63" s="679">
        <v>0</v>
      </c>
      <c r="EA63" s="680">
        <f t="shared" si="70"/>
        <v>0</v>
      </c>
      <c r="EB63" s="681">
        <f t="shared" si="71"/>
        <v>0</v>
      </c>
      <c r="EC63" s="682">
        <v>0</v>
      </c>
      <c r="ED63" s="683">
        <v>0</v>
      </c>
      <c r="EE63" s="684">
        <f t="shared" si="72"/>
        <v>0</v>
      </c>
      <c r="EF63" s="685">
        <f t="shared" si="73"/>
        <v>0</v>
      </c>
      <c r="EG63" s="686">
        <f t="shared" si="74"/>
        <v>0</v>
      </c>
      <c r="EH63" s="687" t="str">
        <f t="shared" si="75"/>
        <v/>
      </c>
      <c r="EI63" s="688">
        <v>0</v>
      </c>
      <c r="EJ63" s="689">
        <v>0</v>
      </c>
      <c r="EK63" s="690">
        <v>0</v>
      </c>
      <c r="EL63" s="549">
        <f t="shared" si="76"/>
        <v>0</v>
      </c>
      <c r="EM63" s="691">
        <v>0</v>
      </c>
      <c r="EN63" s="692">
        <f t="shared" si="77"/>
        <v>0</v>
      </c>
      <c r="EO63" s="693">
        <v>0</v>
      </c>
      <c r="EP63" s="694">
        <v>0</v>
      </c>
      <c r="EQ63" s="695">
        <f t="shared" si="128"/>
        <v>0</v>
      </c>
      <c r="ER63" s="696">
        <f t="shared" si="78"/>
        <v>0</v>
      </c>
      <c r="ES63" s="697">
        <f t="shared" si="79"/>
        <v>0</v>
      </c>
      <c r="ET63" s="698" t="str">
        <f t="shared" si="80"/>
        <v/>
      </c>
      <c r="EU63" s="699">
        <v>0</v>
      </c>
      <c r="EV63" s="700">
        <v>0</v>
      </c>
      <c r="EW63" s="701">
        <f t="shared" si="138"/>
        <v>0</v>
      </c>
      <c r="EX63" s="561">
        <f t="shared" si="81"/>
        <v>0</v>
      </c>
      <c r="EY63" s="702">
        <v>0</v>
      </c>
      <c r="EZ63" s="703">
        <f t="shared" si="82"/>
        <v>0</v>
      </c>
      <c r="FA63" s="704">
        <v>0</v>
      </c>
      <c r="FB63" s="705">
        <v>0</v>
      </c>
      <c r="FC63" s="706">
        <f t="shared" si="129"/>
        <v>0</v>
      </c>
      <c r="FD63" s="707">
        <f t="shared" si="83"/>
        <v>0</v>
      </c>
      <c r="FE63" s="708">
        <f t="shared" si="84"/>
        <v>0</v>
      </c>
      <c r="FF63" s="709" t="str">
        <f t="shared" si="85"/>
        <v/>
      </c>
      <c r="FG63" s="731">
        <v>0</v>
      </c>
      <c r="FH63" s="732">
        <v>0</v>
      </c>
      <c r="FI63" s="732">
        <v>0</v>
      </c>
      <c r="FJ63" s="713">
        <f t="shared" si="146"/>
        <v>0</v>
      </c>
      <c r="FK63" s="714">
        <f t="shared" si="86"/>
        <v>0</v>
      </c>
      <c r="FL63" s="715" t="str">
        <f t="shared" si="87"/>
        <v/>
      </c>
      <c r="FM63" s="733"/>
      <c r="FN63" s="734"/>
      <c r="FO63" s="735" t="str">
        <f t="shared" si="145"/>
        <v/>
      </c>
      <c r="FP63" s="718">
        <f t="shared" si="88"/>
        <v>0</v>
      </c>
      <c r="FQ63" s="719">
        <f t="shared" si="89"/>
        <v>0</v>
      </c>
      <c r="FR63" s="720">
        <f t="shared" si="90"/>
        <v>0</v>
      </c>
      <c r="FS63" s="721" t="str">
        <f t="shared" si="91"/>
        <v/>
      </c>
      <c r="FT63" s="722" t="str">
        <f t="shared" si="92"/>
        <v/>
      </c>
      <c r="FU63" s="723" t="str">
        <f t="shared" si="93"/>
        <v/>
      </c>
      <c r="FV63" s="724" t="str">
        <f t="shared" si="94"/>
        <v/>
      </c>
      <c r="FW63" s="725">
        <f t="shared" si="95"/>
        <v>0</v>
      </c>
      <c r="FX63" s="726" t="str">
        <f t="shared" si="10"/>
        <v/>
      </c>
      <c r="FY63" s="727" t="str">
        <f t="shared" si="11"/>
        <v/>
      </c>
      <c r="FZ63" s="727" t="str">
        <f t="shared" si="12"/>
        <v/>
      </c>
      <c r="GA63" s="727" t="str">
        <f t="shared" si="13"/>
        <v/>
      </c>
      <c r="GB63" s="727" t="str">
        <f t="shared" si="14"/>
        <v/>
      </c>
      <c r="GC63" s="727" t="str">
        <f t="shared" si="96"/>
        <v/>
      </c>
      <c r="GD63" s="728" t="str">
        <f t="shared" si="97"/>
        <v/>
      </c>
      <c r="GE63" s="729">
        <f t="shared" si="98"/>
        <v>0</v>
      </c>
      <c r="GF63" s="727">
        <f t="shared" si="99"/>
        <v>0</v>
      </c>
      <c r="GG63" s="727">
        <f t="shared" si="100"/>
        <v>0</v>
      </c>
      <c r="GH63" s="727">
        <f t="shared" si="101"/>
        <v>0</v>
      </c>
      <c r="GI63" s="728"/>
      <c r="GJ63" s="1302"/>
      <c r="GK63" s="1302"/>
      <c r="GL63" s="18">
        <f t="shared" si="139"/>
        <v>0</v>
      </c>
      <c r="GM63" s="18" t="s">
        <v>158</v>
      </c>
      <c r="GN63" s="18">
        <f t="shared" si="140"/>
        <v>200</v>
      </c>
      <c r="GO63" s="18" t="str">
        <f t="shared" si="102"/>
        <v>0/200</v>
      </c>
      <c r="GP63" s="18">
        <f t="shared" si="103"/>
        <v>0</v>
      </c>
      <c r="GQ63" s="18" t="s">
        <v>158</v>
      </c>
      <c r="GR63" s="18">
        <f t="shared" si="104"/>
        <v>200</v>
      </c>
      <c r="GS63" s="18" t="str">
        <f t="shared" si="105"/>
        <v>0/200</v>
      </c>
      <c r="GT63" s="18">
        <f t="shared" si="106"/>
        <v>0</v>
      </c>
      <c r="GU63" s="18" t="s">
        <v>158</v>
      </c>
      <c r="GV63" s="18">
        <f t="shared" si="107"/>
        <v>200</v>
      </c>
      <c r="GW63" s="18" t="str">
        <f t="shared" si="108"/>
        <v>0/200</v>
      </c>
      <c r="GX63" s="18">
        <f t="shared" si="109"/>
        <v>0</v>
      </c>
      <c r="GY63" s="18" t="s">
        <v>158</v>
      </c>
      <c r="GZ63" s="18">
        <f t="shared" si="110"/>
        <v>100</v>
      </c>
      <c r="HA63" s="18" t="str">
        <f t="shared" si="111"/>
        <v>0/100</v>
      </c>
      <c r="HJ63" s="18">
        <f t="shared" si="133"/>
        <v>0</v>
      </c>
      <c r="HK63" s="18">
        <f t="shared" si="134"/>
        <v>0</v>
      </c>
      <c r="HL63" s="190">
        <f t="shared" si="114"/>
        <v>0</v>
      </c>
      <c r="HM63" s="190">
        <f t="shared" si="115"/>
        <v>0</v>
      </c>
      <c r="HN63" s="190">
        <f t="shared" si="116"/>
        <v>0</v>
      </c>
      <c r="HO63" s="190">
        <f t="shared" si="117"/>
        <v>0</v>
      </c>
      <c r="HP63" s="190">
        <f t="shared" si="118"/>
        <v>0</v>
      </c>
      <c r="HQ63" s="18">
        <f t="shared" si="135"/>
        <v>0</v>
      </c>
    </row>
    <row r="64" spans="1:225" ht="21.75" customHeight="1">
      <c r="A64" s="17">
        <f t="shared" si="17"/>
        <v>0</v>
      </c>
      <c r="B64" s="42">
        <v>56</v>
      </c>
      <c r="C64" s="730">
        <v>56</v>
      </c>
      <c r="D64" s="544">
        <f t="shared" si="18"/>
        <v>0</v>
      </c>
      <c r="E64" s="2"/>
      <c r="F64" s="123"/>
      <c r="G64" s="2"/>
      <c r="H64" s="2"/>
      <c r="I64" s="2"/>
      <c r="J64" s="2"/>
      <c r="K64" s="976"/>
      <c r="L64" s="591">
        <v>0</v>
      </c>
      <c r="M64" s="592">
        <v>0</v>
      </c>
      <c r="N64" s="593">
        <v>0</v>
      </c>
      <c r="O64" s="452">
        <f t="shared" si="19"/>
        <v>0</v>
      </c>
      <c r="P64" s="594">
        <v>0</v>
      </c>
      <c r="Q64" s="595">
        <f t="shared" si="20"/>
        <v>0</v>
      </c>
      <c r="R64" s="596">
        <v>0</v>
      </c>
      <c r="S64" s="597">
        <v>0</v>
      </c>
      <c r="T64" s="598">
        <f t="shared" si="126"/>
        <v>0</v>
      </c>
      <c r="U64" s="599">
        <f t="shared" si="21"/>
        <v>0</v>
      </c>
      <c r="V64" s="600">
        <f t="shared" si="22"/>
        <v>0</v>
      </c>
      <c r="W64" s="459" t="str">
        <f t="shared" si="136"/>
        <v/>
      </c>
      <c r="X64" s="459" t="str">
        <f t="shared" si="23"/>
        <v/>
      </c>
      <c r="Y64" s="601" t="str">
        <f t="shared" si="137"/>
        <v/>
      </c>
      <c r="Z64" s="602">
        <v>0</v>
      </c>
      <c r="AA64" s="603">
        <v>0</v>
      </c>
      <c r="AB64" s="604">
        <v>0</v>
      </c>
      <c r="AC64" s="464">
        <f t="shared" si="24"/>
        <v>0</v>
      </c>
      <c r="AD64" s="605">
        <v>0</v>
      </c>
      <c r="AE64" s="606">
        <f t="shared" si="25"/>
        <v>0</v>
      </c>
      <c r="AF64" s="607">
        <v>0</v>
      </c>
      <c r="AG64" s="608">
        <v>0</v>
      </c>
      <c r="AH64" s="609">
        <f t="shared" si="127"/>
        <v>0</v>
      </c>
      <c r="AI64" s="610">
        <f t="shared" si="26"/>
        <v>0</v>
      </c>
      <c r="AJ64" s="611">
        <f t="shared" si="27"/>
        <v>0</v>
      </c>
      <c r="AK64" s="471" t="str">
        <f t="shared" si="141"/>
        <v/>
      </c>
      <c r="AL64" s="471" t="str">
        <f t="shared" si="28"/>
        <v/>
      </c>
      <c r="AM64" s="612" t="str">
        <f t="shared" si="142"/>
        <v/>
      </c>
      <c r="AN64" s="613"/>
      <c r="AO64" s="614">
        <v>0</v>
      </c>
      <c r="AP64" s="615">
        <v>0</v>
      </c>
      <c r="AQ64" s="615">
        <v>0</v>
      </c>
      <c r="AR64" s="477">
        <f t="shared" si="29"/>
        <v>0</v>
      </c>
      <c r="AS64" s="616">
        <v>0</v>
      </c>
      <c r="AT64" s="617">
        <v>0</v>
      </c>
      <c r="AU64" s="618">
        <f t="shared" si="30"/>
        <v>0</v>
      </c>
      <c r="AV64" s="619">
        <f t="shared" si="31"/>
        <v>0</v>
      </c>
      <c r="AW64" s="620">
        <v>0</v>
      </c>
      <c r="AX64" s="621">
        <v>0</v>
      </c>
      <c r="AY64" s="622">
        <f t="shared" si="32"/>
        <v>0</v>
      </c>
      <c r="AZ64" s="623">
        <f t="shared" si="33"/>
        <v>0</v>
      </c>
      <c r="BA64" s="624">
        <f t="shared" si="34"/>
        <v>0</v>
      </c>
      <c r="BB64" s="484" t="str">
        <f t="shared" si="143"/>
        <v/>
      </c>
      <c r="BC64" s="484" t="str">
        <f t="shared" si="35"/>
        <v/>
      </c>
      <c r="BD64" s="625" t="str">
        <f t="shared" si="7"/>
        <v/>
      </c>
      <c r="BE64" s="613"/>
      <c r="BF64" s="626">
        <v>0</v>
      </c>
      <c r="BG64" s="627">
        <v>0</v>
      </c>
      <c r="BH64" s="628">
        <v>0</v>
      </c>
      <c r="BI64" s="489">
        <f t="shared" si="36"/>
        <v>0</v>
      </c>
      <c r="BJ64" s="629">
        <v>0</v>
      </c>
      <c r="BK64" s="630">
        <v>0</v>
      </c>
      <c r="BL64" s="631">
        <f t="shared" si="37"/>
        <v>0</v>
      </c>
      <c r="BM64" s="632">
        <f t="shared" si="38"/>
        <v>0</v>
      </c>
      <c r="BN64" s="633">
        <v>0</v>
      </c>
      <c r="BO64" s="634">
        <v>0</v>
      </c>
      <c r="BP64" s="635">
        <f t="shared" si="39"/>
        <v>0</v>
      </c>
      <c r="BQ64" s="636">
        <f t="shared" si="40"/>
        <v>0</v>
      </c>
      <c r="BR64" s="496">
        <f t="shared" si="41"/>
        <v>0</v>
      </c>
      <c r="BS64" s="496" t="str">
        <f t="shared" si="144"/>
        <v/>
      </c>
      <c r="BT64" s="496" t="str">
        <f t="shared" si="42"/>
        <v/>
      </c>
      <c r="BU64" s="637" t="str">
        <f t="shared" si="8"/>
        <v/>
      </c>
      <c r="BV64" s="613"/>
      <c r="BW64" s="638">
        <v>0</v>
      </c>
      <c r="BX64" s="639">
        <v>0</v>
      </c>
      <c r="BY64" s="640">
        <v>0</v>
      </c>
      <c r="BZ64" s="501">
        <f t="shared" si="43"/>
        <v>0</v>
      </c>
      <c r="CA64" s="641">
        <v>0</v>
      </c>
      <c r="CB64" s="642">
        <v>0</v>
      </c>
      <c r="CC64" s="643">
        <f t="shared" si="44"/>
        <v>0</v>
      </c>
      <c r="CD64" s="644">
        <f t="shared" si="45"/>
        <v>0</v>
      </c>
      <c r="CE64" s="645">
        <v>0</v>
      </c>
      <c r="CF64" s="646">
        <v>0</v>
      </c>
      <c r="CG64" s="647">
        <f t="shared" si="46"/>
        <v>0</v>
      </c>
      <c r="CH64" s="648">
        <f t="shared" si="47"/>
        <v>0</v>
      </c>
      <c r="CI64" s="649">
        <f t="shared" si="48"/>
        <v>0</v>
      </c>
      <c r="CJ64" s="508" t="str">
        <f t="shared" si="49"/>
        <v/>
      </c>
      <c r="CK64" s="508" t="str">
        <f t="shared" si="50"/>
        <v/>
      </c>
      <c r="CL64" s="650" t="str">
        <f t="shared" si="9"/>
        <v/>
      </c>
      <c r="CM64" s="613"/>
      <c r="CN64" s="651">
        <v>0</v>
      </c>
      <c r="CO64" s="652">
        <v>0</v>
      </c>
      <c r="CP64" s="653">
        <v>0</v>
      </c>
      <c r="CQ64" s="513">
        <f t="shared" si="51"/>
        <v>0</v>
      </c>
      <c r="CR64" s="654">
        <v>0</v>
      </c>
      <c r="CS64" s="655">
        <v>0</v>
      </c>
      <c r="CT64" s="656">
        <f t="shared" si="52"/>
        <v>0</v>
      </c>
      <c r="CU64" s="657">
        <f t="shared" si="53"/>
        <v>0</v>
      </c>
      <c r="CV64" s="658">
        <v>0</v>
      </c>
      <c r="CW64" s="659">
        <v>0</v>
      </c>
      <c r="CX64" s="660">
        <f t="shared" si="54"/>
        <v>0</v>
      </c>
      <c r="CY64" s="661">
        <f t="shared" si="55"/>
        <v>0</v>
      </c>
      <c r="CZ64" s="520">
        <f t="shared" si="56"/>
        <v>0</v>
      </c>
      <c r="DA64" s="520" t="str">
        <f t="shared" si="57"/>
        <v/>
      </c>
      <c r="DB64" s="520" t="str">
        <f t="shared" si="58"/>
        <v/>
      </c>
      <c r="DC64" s="662" t="str">
        <f t="shared" si="59"/>
        <v/>
      </c>
      <c r="DD64" s="613"/>
      <c r="DE64" s="663">
        <v>0</v>
      </c>
      <c r="DF64" s="664">
        <v>0</v>
      </c>
      <c r="DG64" s="665">
        <v>0</v>
      </c>
      <c r="DH64" s="525">
        <f t="shared" si="60"/>
        <v>0</v>
      </c>
      <c r="DI64" s="666">
        <v>0</v>
      </c>
      <c r="DJ64" s="667">
        <v>0</v>
      </c>
      <c r="DK64" s="668">
        <f t="shared" si="61"/>
        <v>0</v>
      </c>
      <c r="DL64" s="669">
        <f t="shared" si="62"/>
        <v>0</v>
      </c>
      <c r="DM64" s="670">
        <v>0</v>
      </c>
      <c r="DN64" s="671">
        <v>0</v>
      </c>
      <c r="DO64" s="672">
        <f t="shared" si="63"/>
        <v>0</v>
      </c>
      <c r="DP64" s="673">
        <f t="shared" si="64"/>
        <v>0</v>
      </c>
      <c r="DQ64" s="532">
        <f t="shared" si="65"/>
        <v>0</v>
      </c>
      <c r="DR64" s="532" t="str">
        <f t="shared" si="66"/>
        <v/>
      </c>
      <c r="DS64" s="532" t="str">
        <f t="shared" si="67"/>
        <v/>
      </c>
      <c r="DT64" s="674" t="str">
        <f t="shared" si="68"/>
        <v/>
      </c>
      <c r="DU64" s="675">
        <v>0</v>
      </c>
      <c r="DV64" s="676">
        <v>0</v>
      </c>
      <c r="DW64" s="677">
        <v>0</v>
      </c>
      <c r="DX64" s="537">
        <f t="shared" si="69"/>
        <v>0</v>
      </c>
      <c r="DY64" s="678">
        <v>0</v>
      </c>
      <c r="DZ64" s="679">
        <v>0</v>
      </c>
      <c r="EA64" s="680">
        <f t="shared" si="70"/>
        <v>0</v>
      </c>
      <c r="EB64" s="681">
        <f t="shared" si="71"/>
        <v>0</v>
      </c>
      <c r="EC64" s="682">
        <v>0</v>
      </c>
      <c r="ED64" s="683">
        <v>0</v>
      </c>
      <c r="EE64" s="684">
        <f t="shared" si="72"/>
        <v>0</v>
      </c>
      <c r="EF64" s="685">
        <f t="shared" si="73"/>
        <v>0</v>
      </c>
      <c r="EG64" s="686">
        <f t="shared" si="74"/>
        <v>0</v>
      </c>
      <c r="EH64" s="687" t="str">
        <f t="shared" si="75"/>
        <v/>
      </c>
      <c r="EI64" s="688">
        <v>0</v>
      </c>
      <c r="EJ64" s="689">
        <v>0</v>
      </c>
      <c r="EK64" s="690">
        <v>0</v>
      </c>
      <c r="EL64" s="549">
        <f t="shared" si="76"/>
        <v>0</v>
      </c>
      <c r="EM64" s="691">
        <v>0</v>
      </c>
      <c r="EN64" s="692">
        <f t="shared" si="77"/>
        <v>0</v>
      </c>
      <c r="EO64" s="693">
        <v>0</v>
      </c>
      <c r="EP64" s="694">
        <v>0</v>
      </c>
      <c r="EQ64" s="695">
        <f t="shared" si="128"/>
        <v>0</v>
      </c>
      <c r="ER64" s="696">
        <f t="shared" si="78"/>
        <v>0</v>
      </c>
      <c r="ES64" s="697">
        <f t="shared" si="79"/>
        <v>0</v>
      </c>
      <c r="ET64" s="698" t="str">
        <f t="shared" si="80"/>
        <v/>
      </c>
      <c r="EU64" s="699">
        <v>0</v>
      </c>
      <c r="EV64" s="700">
        <v>0</v>
      </c>
      <c r="EW64" s="701">
        <f t="shared" si="138"/>
        <v>0</v>
      </c>
      <c r="EX64" s="561">
        <f t="shared" si="81"/>
        <v>0</v>
      </c>
      <c r="EY64" s="702">
        <v>0</v>
      </c>
      <c r="EZ64" s="703">
        <f t="shared" si="82"/>
        <v>0</v>
      </c>
      <c r="FA64" s="704">
        <v>0</v>
      </c>
      <c r="FB64" s="705">
        <v>0</v>
      </c>
      <c r="FC64" s="706">
        <f t="shared" si="129"/>
        <v>0</v>
      </c>
      <c r="FD64" s="707">
        <f t="shared" si="83"/>
        <v>0</v>
      </c>
      <c r="FE64" s="708">
        <f t="shared" si="84"/>
        <v>0</v>
      </c>
      <c r="FF64" s="709" t="str">
        <f t="shared" si="85"/>
        <v/>
      </c>
      <c r="FG64" s="731">
        <v>0</v>
      </c>
      <c r="FH64" s="732">
        <v>0</v>
      </c>
      <c r="FI64" s="732">
        <v>0</v>
      </c>
      <c r="FJ64" s="713">
        <f t="shared" si="146"/>
        <v>0</v>
      </c>
      <c r="FK64" s="714">
        <f t="shared" si="86"/>
        <v>0</v>
      </c>
      <c r="FL64" s="715" t="str">
        <f t="shared" si="87"/>
        <v/>
      </c>
      <c r="FM64" s="733"/>
      <c r="FN64" s="734"/>
      <c r="FO64" s="735" t="str">
        <f t="shared" si="145"/>
        <v/>
      </c>
      <c r="FP64" s="718">
        <f t="shared" si="88"/>
        <v>0</v>
      </c>
      <c r="FQ64" s="719">
        <f t="shared" si="89"/>
        <v>0</v>
      </c>
      <c r="FR64" s="720">
        <f t="shared" si="90"/>
        <v>0</v>
      </c>
      <c r="FS64" s="721" t="str">
        <f t="shared" si="91"/>
        <v/>
      </c>
      <c r="FT64" s="722" t="str">
        <f t="shared" si="92"/>
        <v/>
      </c>
      <c r="FU64" s="723" t="str">
        <f t="shared" si="93"/>
        <v/>
      </c>
      <c r="FV64" s="724" t="str">
        <f t="shared" si="94"/>
        <v/>
      </c>
      <c r="FW64" s="725">
        <f t="shared" si="95"/>
        <v>0</v>
      </c>
      <c r="FX64" s="726" t="str">
        <f t="shared" si="10"/>
        <v/>
      </c>
      <c r="FY64" s="727" t="str">
        <f t="shared" si="11"/>
        <v/>
      </c>
      <c r="FZ64" s="727" t="str">
        <f t="shared" si="12"/>
        <v/>
      </c>
      <c r="GA64" s="727" t="str">
        <f t="shared" si="13"/>
        <v/>
      </c>
      <c r="GB64" s="727" t="str">
        <f t="shared" si="14"/>
        <v/>
      </c>
      <c r="GC64" s="727" t="str">
        <f t="shared" si="96"/>
        <v/>
      </c>
      <c r="GD64" s="728" t="str">
        <f t="shared" si="97"/>
        <v/>
      </c>
      <c r="GE64" s="729">
        <f t="shared" si="98"/>
        <v>0</v>
      </c>
      <c r="GF64" s="727">
        <f t="shared" si="99"/>
        <v>0</v>
      </c>
      <c r="GG64" s="727">
        <f t="shared" si="100"/>
        <v>0</v>
      </c>
      <c r="GH64" s="727">
        <f t="shared" si="101"/>
        <v>0</v>
      </c>
      <c r="GI64" s="728"/>
      <c r="GJ64" s="1302"/>
      <c r="GK64" s="1302"/>
      <c r="GL64" s="18">
        <f t="shared" si="139"/>
        <v>0</v>
      </c>
      <c r="GM64" s="18" t="s">
        <v>158</v>
      </c>
      <c r="GN64" s="18">
        <f t="shared" si="140"/>
        <v>200</v>
      </c>
      <c r="GO64" s="18" t="str">
        <f t="shared" si="102"/>
        <v>0/200</v>
      </c>
      <c r="GP64" s="18">
        <f t="shared" si="103"/>
        <v>0</v>
      </c>
      <c r="GQ64" s="18" t="s">
        <v>158</v>
      </c>
      <c r="GR64" s="18">
        <f t="shared" si="104"/>
        <v>200</v>
      </c>
      <c r="GS64" s="18" t="str">
        <f t="shared" si="105"/>
        <v>0/200</v>
      </c>
      <c r="GT64" s="18">
        <f t="shared" si="106"/>
        <v>0</v>
      </c>
      <c r="GU64" s="18" t="s">
        <v>158</v>
      </c>
      <c r="GV64" s="18">
        <f t="shared" si="107"/>
        <v>200</v>
      </c>
      <c r="GW64" s="18" t="str">
        <f t="shared" si="108"/>
        <v>0/200</v>
      </c>
      <c r="GX64" s="18">
        <f t="shared" si="109"/>
        <v>0</v>
      </c>
      <c r="GY64" s="18" t="s">
        <v>158</v>
      </c>
      <c r="GZ64" s="18">
        <f t="shared" si="110"/>
        <v>100</v>
      </c>
      <c r="HA64" s="18" t="str">
        <f t="shared" si="111"/>
        <v>0/100</v>
      </c>
      <c r="HJ64" s="18">
        <f t="shared" si="133"/>
        <v>0</v>
      </c>
      <c r="HK64" s="18">
        <f t="shared" si="134"/>
        <v>0</v>
      </c>
      <c r="HL64" s="190">
        <f t="shared" si="114"/>
        <v>0</v>
      </c>
      <c r="HM64" s="190">
        <f t="shared" si="115"/>
        <v>0</v>
      </c>
      <c r="HN64" s="190">
        <f t="shared" si="116"/>
        <v>0</v>
      </c>
      <c r="HO64" s="190">
        <f t="shared" si="117"/>
        <v>0</v>
      </c>
      <c r="HP64" s="190">
        <f t="shared" si="118"/>
        <v>0</v>
      </c>
      <c r="HQ64" s="18">
        <f t="shared" si="135"/>
        <v>0</v>
      </c>
    </row>
    <row r="65" spans="1:225" ht="21.75" customHeight="1">
      <c r="A65" s="17">
        <f t="shared" si="17"/>
        <v>0</v>
      </c>
      <c r="B65" s="42">
        <v>57</v>
      </c>
      <c r="C65" s="590">
        <v>57</v>
      </c>
      <c r="D65" s="544">
        <f t="shared" si="18"/>
        <v>0</v>
      </c>
      <c r="E65" s="2"/>
      <c r="F65" s="123"/>
      <c r="G65" s="1"/>
      <c r="H65" s="2"/>
      <c r="I65" s="2"/>
      <c r="J65" s="2"/>
      <c r="K65" s="976"/>
      <c r="L65" s="591">
        <v>0</v>
      </c>
      <c r="M65" s="592">
        <v>0</v>
      </c>
      <c r="N65" s="593">
        <v>0</v>
      </c>
      <c r="O65" s="452">
        <f t="shared" si="19"/>
        <v>0</v>
      </c>
      <c r="P65" s="594">
        <v>0</v>
      </c>
      <c r="Q65" s="595">
        <f t="shared" si="20"/>
        <v>0</v>
      </c>
      <c r="R65" s="596">
        <v>0</v>
      </c>
      <c r="S65" s="597">
        <v>0</v>
      </c>
      <c r="T65" s="598">
        <f t="shared" si="126"/>
        <v>0</v>
      </c>
      <c r="U65" s="599">
        <f t="shared" si="21"/>
        <v>0</v>
      </c>
      <c r="V65" s="600">
        <f t="shared" si="22"/>
        <v>0</v>
      </c>
      <c r="W65" s="459" t="str">
        <f t="shared" si="136"/>
        <v/>
      </c>
      <c r="X65" s="459" t="str">
        <f t="shared" si="23"/>
        <v/>
      </c>
      <c r="Y65" s="601" t="str">
        <f t="shared" si="137"/>
        <v/>
      </c>
      <c r="Z65" s="602">
        <v>0</v>
      </c>
      <c r="AA65" s="603">
        <v>0</v>
      </c>
      <c r="AB65" s="604">
        <v>0</v>
      </c>
      <c r="AC65" s="464">
        <f t="shared" si="24"/>
        <v>0</v>
      </c>
      <c r="AD65" s="605">
        <v>0</v>
      </c>
      <c r="AE65" s="606">
        <f t="shared" si="25"/>
        <v>0</v>
      </c>
      <c r="AF65" s="607">
        <v>0</v>
      </c>
      <c r="AG65" s="608">
        <v>0</v>
      </c>
      <c r="AH65" s="609">
        <f t="shared" si="127"/>
        <v>0</v>
      </c>
      <c r="AI65" s="610">
        <f t="shared" si="26"/>
        <v>0</v>
      </c>
      <c r="AJ65" s="611">
        <f t="shared" si="27"/>
        <v>0</v>
      </c>
      <c r="AK65" s="471" t="str">
        <f t="shared" si="141"/>
        <v/>
      </c>
      <c r="AL65" s="471" t="str">
        <f t="shared" si="28"/>
        <v/>
      </c>
      <c r="AM65" s="612" t="str">
        <f t="shared" si="142"/>
        <v/>
      </c>
      <c r="AN65" s="613"/>
      <c r="AO65" s="614">
        <v>0</v>
      </c>
      <c r="AP65" s="615">
        <v>0</v>
      </c>
      <c r="AQ65" s="615">
        <v>0</v>
      </c>
      <c r="AR65" s="477">
        <f t="shared" si="29"/>
        <v>0</v>
      </c>
      <c r="AS65" s="616">
        <v>0</v>
      </c>
      <c r="AT65" s="617">
        <v>0</v>
      </c>
      <c r="AU65" s="618">
        <f t="shared" si="30"/>
        <v>0</v>
      </c>
      <c r="AV65" s="619">
        <f t="shared" si="31"/>
        <v>0</v>
      </c>
      <c r="AW65" s="620">
        <v>0</v>
      </c>
      <c r="AX65" s="621">
        <v>0</v>
      </c>
      <c r="AY65" s="622">
        <f t="shared" si="32"/>
        <v>0</v>
      </c>
      <c r="AZ65" s="623">
        <f t="shared" si="33"/>
        <v>0</v>
      </c>
      <c r="BA65" s="624">
        <f t="shared" si="34"/>
        <v>0</v>
      </c>
      <c r="BB65" s="484" t="str">
        <f t="shared" si="143"/>
        <v/>
      </c>
      <c r="BC65" s="484" t="str">
        <f t="shared" si="35"/>
        <v/>
      </c>
      <c r="BD65" s="625" t="str">
        <f t="shared" si="7"/>
        <v/>
      </c>
      <c r="BE65" s="613"/>
      <c r="BF65" s="626">
        <v>0</v>
      </c>
      <c r="BG65" s="627">
        <v>0</v>
      </c>
      <c r="BH65" s="628">
        <v>0</v>
      </c>
      <c r="BI65" s="489">
        <f t="shared" si="36"/>
        <v>0</v>
      </c>
      <c r="BJ65" s="629">
        <v>0</v>
      </c>
      <c r="BK65" s="630">
        <v>0</v>
      </c>
      <c r="BL65" s="631">
        <f t="shared" si="37"/>
        <v>0</v>
      </c>
      <c r="BM65" s="632">
        <f t="shared" si="38"/>
        <v>0</v>
      </c>
      <c r="BN65" s="633">
        <v>0</v>
      </c>
      <c r="BO65" s="634">
        <v>0</v>
      </c>
      <c r="BP65" s="635">
        <f t="shared" si="39"/>
        <v>0</v>
      </c>
      <c r="BQ65" s="636">
        <f t="shared" si="40"/>
        <v>0</v>
      </c>
      <c r="BR65" s="496">
        <f t="shared" si="41"/>
        <v>0</v>
      </c>
      <c r="BS65" s="496" t="str">
        <f t="shared" si="144"/>
        <v/>
      </c>
      <c r="BT65" s="496" t="str">
        <f t="shared" si="42"/>
        <v/>
      </c>
      <c r="BU65" s="637" t="str">
        <f t="shared" si="8"/>
        <v/>
      </c>
      <c r="BV65" s="613"/>
      <c r="BW65" s="638">
        <v>0</v>
      </c>
      <c r="BX65" s="639">
        <v>0</v>
      </c>
      <c r="BY65" s="640">
        <v>0</v>
      </c>
      <c r="BZ65" s="501">
        <f t="shared" si="43"/>
        <v>0</v>
      </c>
      <c r="CA65" s="641">
        <v>0</v>
      </c>
      <c r="CB65" s="642">
        <v>0</v>
      </c>
      <c r="CC65" s="643">
        <f t="shared" si="44"/>
        <v>0</v>
      </c>
      <c r="CD65" s="644">
        <f t="shared" si="45"/>
        <v>0</v>
      </c>
      <c r="CE65" s="645">
        <v>0</v>
      </c>
      <c r="CF65" s="646">
        <v>0</v>
      </c>
      <c r="CG65" s="647">
        <f t="shared" si="46"/>
        <v>0</v>
      </c>
      <c r="CH65" s="648">
        <f t="shared" si="47"/>
        <v>0</v>
      </c>
      <c r="CI65" s="649">
        <f t="shared" si="48"/>
        <v>0</v>
      </c>
      <c r="CJ65" s="508" t="str">
        <f t="shared" si="49"/>
        <v/>
      </c>
      <c r="CK65" s="508" t="str">
        <f t="shared" si="50"/>
        <v/>
      </c>
      <c r="CL65" s="650" t="str">
        <f t="shared" si="9"/>
        <v/>
      </c>
      <c r="CM65" s="613"/>
      <c r="CN65" s="651">
        <v>0</v>
      </c>
      <c r="CO65" s="652">
        <v>0</v>
      </c>
      <c r="CP65" s="653">
        <v>0</v>
      </c>
      <c r="CQ65" s="513">
        <f t="shared" si="51"/>
        <v>0</v>
      </c>
      <c r="CR65" s="654">
        <v>0</v>
      </c>
      <c r="CS65" s="655">
        <v>0</v>
      </c>
      <c r="CT65" s="656">
        <f t="shared" si="52"/>
        <v>0</v>
      </c>
      <c r="CU65" s="657">
        <f t="shared" si="53"/>
        <v>0</v>
      </c>
      <c r="CV65" s="658">
        <v>0</v>
      </c>
      <c r="CW65" s="659">
        <v>0</v>
      </c>
      <c r="CX65" s="660">
        <f t="shared" si="54"/>
        <v>0</v>
      </c>
      <c r="CY65" s="661">
        <f t="shared" si="55"/>
        <v>0</v>
      </c>
      <c r="CZ65" s="520">
        <f t="shared" si="56"/>
        <v>0</v>
      </c>
      <c r="DA65" s="520" t="str">
        <f t="shared" si="57"/>
        <v/>
      </c>
      <c r="DB65" s="520" t="str">
        <f t="shared" si="58"/>
        <v/>
      </c>
      <c r="DC65" s="662" t="str">
        <f t="shared" si="59"/>
        <v/>
      </c>
      <c r="DD65" s="613"/>
      <c r="DE65" s="663">
        <v>0</v>
      </c>
      <c r="DF65" s="664">
        <v>0</v>
      </c>
      <c r="DG65" s="665">
        <v>0</v>
      </c>
      <c r="DH65" s="525">
        <f t="shared" si="60"/>
        <v>0</v>
      </c>
      <c r="DI65" s="666">
        <v>0</v>
      </c>
      <c r="DJ65" s="667">
        <v>0</v>
      </c>
      <c r="DK65" s="668">
        <f t="shared" si="61"/>
        <v>0</v>
      </c>
      <c r="DL65" s="669">
        <f t="shared" si="62"/>
        <v>0</v>
      </c>
      <c r="DM65" s="670">
        <v>0</v>
      </c>
      <c r="DN65" s="671">
        <v>0</v>
      </c>
      <c r="DO65" s="672">
        <f t="shared" si="63"/>
        <v>0</v>
      </c>
      <c r="DP65" s="673">
        <f t="shared" si="64"/>
        <v>0</v>
      </c>
      <c r="DQ65" s="532">
        <f t="shared" si="65"/>
        <v>0</v>
      </c>
      <c r="DR65" s="532" t="str">
        <f t="shared" si="66"/>
        <v/>
      </c>
      <c r="DS65" s="532" t="str">
        <f t="shared" si="67"/>
        <v/>
      </c>
      <c r="DT65" s="674" t="str">
        <f t="shared" si="68"/>
        <v/>
      </c>
      <c r="DU65" s="675">
        <v>0</v>
      </c>
      <c r="DV65" s="676">
        <v>0</v>
      </c>
      <c r="DW65" s="677">
        <v>0</v>
      </c>
      <c r="DX65" s="537">
        <f t="shared" si="69"/>
        <v>0</v>
      </c>
      <c r="DY65" s="678">
        <v>0</v>
      </c>
      <c r="DZ65" s="679">
        <v>0</v>
      </c>
      <c r="EA65" s="680">
        <f t="shared" si="70"/>
        <v>0</v>
      </c>
      <c r="EB65" s="681">
        <f t="shared" si="71"/>
        <v>0</v>
      </c>
      <c r="EC65" s="682">
        <v>0</v>
      </c>
      <c r="ED65" s="683">
        <v>0</v>
      </c>
      <c r="EE65" s="684">
        <f t="shared" si="72"/>
        <v>0</v>
      </c>
      <c r="EF65" s="685">
        <f t="shared" si="73"/>
        <v>0</v>
      </c>
      <c r="EG65" s="686">
        <f t="shared" si="74"/>
        <v>0</v>
      </c>
      <c r="EH65" s="687" t="str">
        <f t="shared" si="75"/>
        <v/>
      </c>
      <c r="EI65" s="688">
        <v>0</v>
      </c>
      <c r="EJ65" s="689">
        <v>0</v>
      </c>
      <c r="EK65" s="690">
        <v>0</v>
      </c>
      <c r="EL65" s="549">
        <f t="shared" si="76"/>
        <v>0</v>
      </c>
      <c r="EM65" s="691">
        <v>0</v>
      </c>
      <c r="EN65" s="692">
        <f t="shared" si="77"/>
        <v>0</v>
      </c>
      <c r="EO65" s="693">
        <v>0</v>
      </c>
      <c r="EP65" s="694">
        <v>0</v>
      </c>
      <c r="EQ65" s="695">
        <f t="shared" si="128"/>
        <v>0</v>
      </c>
      <c r="ER65" s="696">
        <f t="shared" si="78"/>
        <v>0</v>
      </c>
      <c r="ES65" s="697">
        <f t="shared" si="79"/>
        <v>0</v>
      </c>
      <c r="ET65" s="698" t="str">
        <f t="shared" si="80"/>
        <v/>
      </c>
      <c r="EU65" s="699">
        <v>0</v>
      </c>
      <c r="EV65" s="700">
        <v>0</v>
      </c>
      <c r="EW65" s="701">
        <f t="shared" si="138"/>
        <v>0</v>
      </c>
      <c r="EX65" s="561">
        <f t="shared" si="81"/>
        <v>0</v>
      </c>
      <c r="EY65" s="702">
        <v>0</v>
      </c>
      <c r="EZ65" s="703">
        <f t="shared" si="82"/>
        <v>0</v>
      </c>
      <c r="FA65" s="704">
        <v>0</v>
      </c>
      <c r="FB65" s="705">
        <v>0</v>
      </c>
      <c r="FC65" s="706">
        <f t="shared" si="129"/>
        <v>0</v>
      </c>
      <c r="FD65" s="707">
        <f t="shared" si="83"/>
        <v>0</v>
      </c>
      <c r="FE65" s="708">
        <f t="shared" si="84"/>
        <v>0</v>
      </c>
      <c r="FF65" s="709" t="str">
        <f t="shared" si="85"/>
        <v/>
      </c>
      <c r="FG65" s="731">
        <v>0</v>
      </c>
      <c r="FH65" s="732">
        <v>0</v>
      </c>
      <c r="FI65" s="732">
        <v>0</v>
      </c>
      <c r="FJ65" s="713">
        <f t="shared" si="146"/>
        <v>0</v>
      </c>
      <c r="FK65" s="714">
        <f t="shared" si="86"/>
        <v>0</v>
      </c>
      <c r="FL65" s="715" t="str">
        <f t="shared" si="87"/>
        <v/>
      </c>
      <c r="FM65" s="733"/>
      <c r="FN65" s="734"/>
      <c r="FO65" s="735" t="str">
        <f t="shared" si="145"/>
        <v/>
      </c>
      <c r="FP65" s="718">
        <f t="shared" si="88"/>
        <v>0</v>
      </c>
      <c r="FQ65" s="719">
        <f t="shared" si="89"/>
        <v>0</v>
      </c>
      <c r="FR65" s="720">
        <f t="shared" si="90"/>
        <v>0</v>
      </c>
      <c r="FS65" s="721" t="str">
        <f t="shared" si="91"/>
        <v/>
      </c>
      <c r="FT65" s="722" t="str">
        <f t="shared" si="92"/>
        <v/>
      </c>
      <c r="FU65" s="723" t="str">
        <f t="shared" si="93"/>
        <v/>
      </c>
      <c r="FV65" s="724" t="str">
        <f t="shared" si="94"/>
        <v/>
      </c>
      <c r="FW65" s="725">
        <f t="shared" si="95"/>
        <v>0</v>
      </c>
      <c r="FX65" s="726" t="str">
        <f t="shared" si="10"/>
        <v/>
      </c>
      <c r="FY65" s="727" t="str">
        <f t="shared" si="11"/>
        <v/>
      </c>
      <c r="FZ65" s="727" t="str">
        <f t="shared" si="12"/>
        <v/>
      </c>
      <c r="GA65" s="727" t="str">
        <f t="shared" si="13"/>
        <v/>
      </c>
      <c r="GB65" s="727" t="str">
        <f t="shared" si="14"/>
        <v/>
      </c>
      <c r="GC65" s="727" t="str">
        <f t="shared" si="96"/>
        <v/>
      </c>
      <c r="GD65" s="728" t="str">
        <f t="shared" si="97"/>
        <v/>
      </c>
      <c r="GE65" s="729">
        <f t="shared" si="98"/>
        <v>0</v>
      </c>
      <c r="GF65" s="727">
        <f t="shared" si="99"/>
        <v>0</v>
      </c>
      <c r="GG65" s="727">
        <f t="shared" si="100"/>
        <v>0</v>
      </c>
      <c r="GH65" s="727">
        <f t="shared" si="101"/>
        <v>0</v>
      </c>
      <c r="GI65" s="728"/>
      <c r="GJ65" s="1302"/>
      <c r="GK65" s="1302"/>
      <c r="GL65" s="18">
        <f t="shared" si="139"/>
        <v>0</v>
      </c>
      <c r="GM65" s="18" t="s">
        <v>158</v>
      </c>
      <c r="GN65" s="18">
        <f t="shared" si="140"/>
        <v>200</v>
      </c>
      <c r="GO65" s="18" t="str">
        <f t="shared" si="102"/>
        <v>0/200</v>
      </c>
      <c r="GP65" s="18">
        <f t="shared" si="103"/>
        <v>0</v>
      </c>
      <c r="GQ65" s="18" t="s">
        <v>158</v>
      </c>
      <c r="GR65" s="18">
        <f t="shared" si="104"/>
        <v>200</v>
      </c>
      <c r="GS65" s="18" t="str">
        <f t="shared" si="105"/>
        <v>0/200</v>
      </c>
      <c r="GT65" s="18">
        <f t="shared" si="106"/>
        <v>0</v>
      </c>
      <c r="GU65" s="18" t="s">
        <v>158</v>
      </c>
      <c r="GV65" s="18">
        <f t="shared" si="107"/>
        <v>200</v>
      </c>
      <c r="GW65" s="18" t="str">
        <f t="shared" si="108"/>
        <v>0/200</v>
      </c>
      <c r="GX65" s="18">
        <f t="shared" si="109"/>
        <v>0</v>
      </c>
      <c r="GY65" s="18" t="s">
        <v>158</v>
      </c>
      <c r="GZ65" s="18">
        <f t="shared" si="110"/>
        <v>100</v>
      </c>
      <c r="HA65" s="18" t="str">
        <f t="shared" si="111"/>
        <v>0/100</v>
      </c>
      <c r="HJ65" s="18">
        <f t="shared" si="133"/>
        <v>0</v>
      </c>
      <c r="HK65" s="18">
        <f t="shared" si="134"/>
        <v>0</v>
      </c>
      <c r="HL65" s="190">
        <f t="shared" si="114"/>
        <v>0</v>
      </c>
      <c r="HM65" s="190">
        <f t="shared" si="115"/>
        <v>0</v>
      </c>
      <c r="HN65" s="190">
        <f t="shared" si="116"/>
        <v>0</v>
      </c>
      <c r="HO65" s="190">
        <f t="shared" si="117"/>
        <v>0</v>
      </c>
      <c r="HP65" s="190">
        <f t="shared" si="118"/>
        <v>0</v>
      </c>
      <c r="HQ65" s="18">
        <f t="shared" si="135"/>
        <v>0</v>
      </c>
    </row>
    <row r="66" spans="1:225" ht="21.75" customHeight="1">
      <c r="A66" s="17">
        <f t="shared" si="17"/>
        <v>0</v>
      </c>
      <c r="B66" s="42">
        <v>58</v>
      </c>
      <c r="C66" s="730">
        <v>58</v>
      </c>
      <c r="D66" s="544">
        <f t="shared" si="18"/>
        <v>0</v>
      </c>
      <c r="E66" s="2"/>
      <c r="F66" s="123"/>
      <c r="G66" s="2"/>
      <c r="H66" s="2"/>
      <c r="I66" s="2"/>
      <c r="J66" s="2"/>
      <c r="K66" s="976"/>
      <c r="L66" s="591">
        <v>0</v>
      </c>
      <c r="M66" s="592">
        <v>0</v>
      </c>
      <c r="N66" s="593">
        <v>0</v>
      </c>
      <c r="O66" s="452">
        <f t="shared" si="19"/>
        <v>0</v>
      </c>
      <c r="P66" s="594">
        <v>0</v>
      </c>
      <c r="Q66" s="595">
        <f t="shared" si="20"/>
        <v>0</v>
      </c>
      <c r="R66" s="596">
        <v>0</v>
      </c>
      <c r="S66" s="597">
        <v>0</v>
      </c>
      <c r="T66" s="598">
        <f t="shared" si="126"/>
        <v>0</v>
      </c>
      <c r="U66" s="599">
        <f t="shared" si="21"/>
        <v>0</v>
      </c>
      <c r="V66" s="600">
        <f t="shared" si="22"/>
        <v>0</v>
      </c>
      <c r="W66" s="459" t="str">
        <f t="shared" ref="W66:W107" si="147">IF(R66="AB","AB",IF(AND(OR(L66="ab",L66="ml"),OR(M66="ab",M66="ml"),OR(O66="ab",O66="ml")),"AB",IF(AND(OR(L66="ab",L66="ml"),OR(O66="ab",O66="ml")),"AB","")))</f>
        <v/>
      </c>
      <c r="X66" s="459" t="str">
        <f t="shared" si="23"/>
        <v/>
      </c>
      <c r="Y66" s="601" t="str">
        <f t="shared" ref="Y66:Y107" si="148">IF(OR(X66="",X66=0,X66="S",X66="F",X66="AB"),X66,IF(V66&gt;=75,"D",IF(V66&gt;=60,"I",IF(V66&gt;=48,"II",IF(V66&gt;=36,"III",X66)))))</f>
        <v/>
      </c>
      <c r="Z66" s="602">
        <v>0</v>
      </c>
      <c r="AA66" s="603">
        <v>0</v>
      </c>
      <c r="AB66" s="604">
        <v>0</v>
      </c>
      <c r="AC66" s="464">
        <f t="shared" si="24"/>
        <v>0</v>
      </c>
      <c r="AD66" s="605">
        <v>0</v>
      </c>
      <c r="AE66" s="606">
        <f t="shared" si="25"/>
        <v>0</v>
      </c>
      <c r="AF66" s="607">
        <v>0</v>
      </c>
      <c r="AG66" s="608">
        <v>0</v>
      </c>
      <c r="AH66" s="609">
        <f t="shared" si="127"/>
        <v>0</v>
      </c>
      <c r="AI66" s="610">
        <f t="shared" si="26"/>
        <v>0</v>
      </c>
      <c r="AJ66" s="611">
        <f t="shared" si="27"/>
        <v>0</v>
      </c>
      <c r="AK66" s="471" t="str">
        <f t="shared" si="141"/>
        <v/>
      </c>
      <c r="AL66" s="471" t="str">
        <f t="shared" si="28"/>
        <v/>
      </c>
      <c r="AM66" s="612" t="str">
        <f t="shared" si="142"/>
        <v/>
      </c>
      <c r="AN66" s="613"/>
      <c r="AO66" s="614">
        <v>0</v>
      </c>
      <c r="AP66" s="615">
        <v>0</v>
      </c>
      <c r="AQ66" s="615">
        <v>0</v>
      </c>
      <c r="AR66" s="477">
        <f t="shared" si="29"/>
        <v>0</v>
      </c>
      <c r="AS66" s="616">
        <v>0</v>
      </c>
      <c r="AT66" s="617">
        <v>0</v>
      </c>
      <c r="AU66" s="618">
        <f t="shared" si="30"/>
        <v>0</v>
      </c>
      <c r="AV66" s="619">
        <f t="shared" si="31"/>
        <v>0</v>
      </c>
      <c r="AW66" s="620">
        <v>0</v>
      </c>
      <c r="AX66" s="621">
        <v>0</v>
      </c>
      <c r="AY66" s="622">
        <f t="shared" si="32"/>
        <v>0</v>
      </c>
      <c r="AZ66" s="623">
        <f t="shared" si="33"/>
        <v>0</v>
      </c>
      <c r="BA66" s="624">
        <f t="shared" si="34"/>
        <v>0</v>
      </c>
      <c r="BB66" s="484" t="str">
        <f t="shared" si="143"/>
        <v/>
      </c>
      <c r="BC66" s="484" t="str">
        <f t="shared" si="35"/>
        <v/>
      </c>
      <c r="BD66" s="625" t="str">
        <f t="shared" si="7"/>
        <v/>
      </c>
      <c r="BE66" s="613"/>
      <c r="BF66" s="626">
        <v>0</v>
      </c>
      <c r="BG66" s="627">
        <v>0</v>
      </c>
      <c r="BH66" s="628">
        <v>0</v>
      </c>
      <c r="BI66" s="489">
        <f t="shared" si="36"/>
        <v>0</v>
      </c>
      <c r="BJ66" s="629">
        <v>0</v>
      </c>
      <c r="BK66" s="630">
        <v>0</v>
      </c>
      <c r="BL66" s="631">
        <f t="shared" si="37"/>
        <v>0</v>
      </c>
      <c r="BM66" s="632">
        <f t="shared" si="38"/>
        <v>0</v>
      </c>
      <c r="BN66" s="633">
        <v>0</v>
      </c>
      <c r="BO66" s="634">
        <v>0</v>
      </c>
      <c r="BP66" s="635">
        <f t="shared" si="39"/>
        <v>0</v>
      </c>
      <c r="BQ66" s="636">
        <f t="shared" si="40"/>
        <v>0</v>
      </c>
      <c r="BR66" s="496">
        <f t="shared" si="41"/>
        <v>0</v>
      </c>
      <c r="BS66" s="496" t="str">
        <f t="shared" si="144"/>
        <v/>
      </c>
      <c r="BT66" s="496" t="str">
        <f t="shared" si="42"/>
        <v/>
      </c>
      <c r="BU66" s="637" t="str">
        <f t="shared" si="8"/>
        <v/>
      </c>
      <c r="BV66" s="613"/>
      <c r="BW66" s="638">
        <v>0</v>
      </c>
      <c r="BX66" s="639">
        <v>0</v>
      </c>
      <c r="BY66" s="640">
        <v>0</v>
      </c>
      <c r="BZ66" s="501">
        <f t="shared" si="43"/>
        <v>0</v>
      </c>
      <c r="CA66" s="641">
        <v>0</v>
      </c>
      <c r="CB66" s="642">
        <v>0</v>
      </c>
      <c r="CC66" s="643">
        <f t="shared" si="44"/>
        <v>0</v>
      </c>
      <c r="CD66" s="644">
        <f t="shared" si="45"/>
        <v>0</v>
      </c>
      <c r="CE66" s="645">
        <v>0</v>
      </c>
      <c r="CF66" s="646">
        <v>0</v>
      </c>
      <c r="CG66" s="647">
        <f t="shared" si="46"/>
        <v>0</v>
      </c>
      <c r="CH66" s="648">
        <f t="shared" si="47"/>
        <v>0</v>
      </c>
      <c r="CI66" s="649">
        <f t="shared" si="48"/>
        <v>0</v>
      </c>
      <c r="CJ66" s="508" t="str">
        <f t="shared" si="49"/>
        <v/>
      </c>
      <c r="CK66" s="508" t="str">
        <f t="shared" si="50"/>
        <v/>
      </c>
      <c r="CL66" s="650" t="str">
        <f t="shared" si="9"/>
        <v/>
      </c>
      <c r="CM66" s="613"/>
      <c r="CN66" s="651">
        <v>0</v>
      </c>
      <c r="CO66" s="652">
        <v>0</v>
      </c>
      <c r="CP66" s="653">
        <v>0</v>
      </c>
      <c r="CQ66" s="513">
        <f t="shared" si="51"/>
        <v>0</v>
      </c>
      <c r="CR66" s="654">
        <v>0</v>
      </c>
      <c r="CS66" s="655">
        <v>0</v>
      </c>
      <c r="CT66" s="656">
        <f t="shared" si="52"/>
        <v>0</v>
      </c>
      <c r="CU66" s="657">
        <f t="shared" si="53"/>
        <v>0</v>
      </c>
      <c r="CV66" s="658">
        <v>0</v>
      </c>
      <c r="CW66" s="659">
        <v>0</v>
      </c>
      <c r="CX66" s="660">
        <f t="shared" si="54"/>
        <v>0</v>
      </c>
      <c r="CY66" s="661">
        <f t="shared" si="55"/>
        <v>0</v>
      </c>
      <c r="CZ66" s="520">
        <f t="shared" si="56"/>
        <v>0</v>
      </c>
      <c r="DA66" s="520" t="str">
        <f t="shared" si="57"/>
        <v/>
      </c>
      <c r="DB66" s="520" t="str">
        <f t="shared" si="58"/>
        <v/>
      </c>
      <c r="DC66" s="662" t="str">
        <f t="shared" si="59"/>
        <v/>
      </c>
      <c r="DD66" s="613"/>
      <c r="DE66" s="663">
        <v>0</v>
      </c>
      <c r="DF66" s="664">
        <v>0</v>
      </c>
      <c r="DG66" s="665">
        <v>0</v>
      </c>
      <c r="DH66" s="525">
        <f t="shared" si="60"/>
        <v>0</v>
      </c>
      <c r="DI66" s="666">
        <v>0</v>
      </c>
      <c r="DJ66" s="667">
        <v>0</v>
      </c>
      <c r="DK66" s="668">
        <f t="shared" si="61"/>
        <v>0</v>
      </c>
      <c r="DL66" s="669">
        <f t="shared" si="62"/>
        <v>0</v>
      </c>
      <c r="DM66" s="670">
        <v>0</v>
      </c>
      <c r="DN66" s="671">
        <v>0</v>
      </c>
      <c r="DO66" s="672">
        <f t="shared" si="63"/>
        <v>0</v>
      </c>
      <c r="DP66" s="673">
        <f t="shared" si="64"/>
        <v>0</v>
      </c>
      <c r="DQ66" s="532">
        <f t="shared" si="65"/>
        <v>0</v>
      </c>
      <c r="DR66" s="532" t="str">
        <f t="shared" si="66"/>
        <v/>
      </c>
      <c r="DS66" s="532" t="str">
        <f t="shared" si="67"/>
        <v/>
      </c>
      <c r="DT66" s="674" t="str">
        <f t="shared" si="68"/>
        <v/>
      </c>
      <c r="DU66" s="675">
        <v>0</v>
      </c>
      <c r="DV66" s="676">
        <v>0</v>
      </c>
      <c r="DW66" s="677">
        <v>0</v>
      </c>
      <c r="DX66" s="537">
        <f t="shared" si="69"/>
        <v>0</v>
      </c>
      <c r="DY66" s="678">
        <v>0</v>
      </c>
      <c r="DZ66" s="679">
        <v>0</v>
      </c>
      <c r="EA66" s="680">
        <f t="shared" si="70"/>
        <v>0</v>
      </c>
      <c r="EB66" s="681">
        <f t="shared" si="71"/>
        <v>0</v>
      </c>
      <c r="EC66" s="682">
        <v>0</v>
      </c>
      <c r="ED66" s="683">
        <v>0</v>
      </c>
      <c r="EE66" s="684">
        <f t="shared" si="72"/>
        <v>0</v>
      </c>
      <c r="EF66" s="685">
        <f t="shared" si="73"/>
        <v>0</v>
      </c>
      <c r="EG66" s="686">
        <f t="shared" si="74"/>
        <v>0</v>
      </c>
      <c r="EH66" s="687" t="str">
        <f t="shared" si="75"/>
        <v/>
      </c>
      <c r="EI66" s="688">
        <v>0</v>
      </c>
      <c r="EJ66" s="689">
        <v>0</v>
      </c>
      <c r="EK66" s="690">
        <v>0</v>
      </c>
      <c r="EL66" s="549">
        <f t="shared" si="76"/>
        <v>0</v>
      </c>
      <c r="EM66" s="691">
        <v>0</v>
      </c>
      <c r="EN66" s="692">
        <f t="shared" si="77"/>
        <v>0</v>
      </c>
      <c r="EO66" s="693">
        <v>0</v>
      </c>
      <c r="EP66" s="694">
        <v>0</v>
      </c>
      <c r="EQ66" s="695">
        <f t="shared" si="128"/>
        <v>0</v>
      </c>
      <c r="ER66" s="696">
        <f t="shared" si="78"/>
        <v>0</v>
      </c>
      <c r="ES66" s="697">
        <f t="shared" si="79"/>
        <v>0</v>
      </c>
      <c r="ET66" s="698" t="str">
        <f t="shared" si="80"/>
        <v/>
      </c>
      <c r="EU66" s="699">
        <v>0</v>
      </c>
      <c r="EV66" s="700">
        <v>0</v>
      </c>
      <c r="EW66" s="701">
        <f t="shared" ref="EW66:EW107" si="149">SUM(EU66:EV66)</f>
        <v>0</v>
      </c>
      <c r="EX66" s="561">
        <f t="shared" si="81"/>
        <v>0</v>
      </c>
      <c r="EY66" s="702">
        <v>0</v>
      </c>
      <c r="EZ66" s="703">
        <f t="shared" si="82"/>
        <v>0</v>
      </c>
      <c r="FA66" s="704">
        <v>0</v>
      </c>
      <c r="FB66" s="705">
        <v>0</v>
      </c>
      <c r="FC66" s="706">
        <f t="shared" si="129"/>
        <v>0</v>
      </c>
      <c r="FD66" s="707">
        <f t="shared" si="83"/>
        <v>0</v>
      </c>
      <c r="FE66" s="708">
        <f t="shared" si="84"/>
        <v>0</v>
      </c>
      <c r="FF66" s="709" t="str">
        <f t="shared" si="85"/>
        <v/>
      </c>
      <c r="FG66" s="731">
        <v>0</v>
      </c>
      <c r="FH66" s="732">
        <v>0</v>
      </c>
      <c r="FI66" s="732">
        <v>0</v>
      </c>
      <c r="FJ66" s="713">
        <f t="shared" si="146"/>
        <v>0</v>
      </c>
      <c r="FK66" s="714">
        <f t="shared" si="86"/>
        <v>0</v>
      </c>
      <c r="FL66" s="715" t="str">
        <f t="shared" si="87"/>
        <v/>
      </c>
      <c r="FM66" s="733"/>
      <c r="FN66" s="734"/>
      <c r="FO66" s="735" t="str">
        <f t="shared" si="145"/>
        <v/>
      </c>
      <c r="FP66" s="718">
        <f t="shared" si="88"/>
        <v>0</v>
      </c>
      <c r="FQ66" s="719">
        <f t="shared" si="89"/>
        <v>0</v>
      </c>
      <c r="FR66" s="720">
        <f t="shared" si="90"/>
        <v>0</v>
      </c>
      <c r="FS66" s="721" t="str">
        <f t="shared" si="91"/>
        <v/>
      </c>
      <c r="FT66" s="722" t="str">
        <f t="shared" si="92"/>
        <v/>
      </c>
      <c r="FU66" s="723" t="str">
        <f t="shared" si="93"/>
        <v/>
      </c>
      <c r="FV66" s="724" t="str">
        <f t="shared" si="94"/>
        <v/>
      </c>
      <c r="FW66" s="725">
        <f t="shared" si="95"/>
        <v>0</v>
      </c>
      <c r="FX66" s="726" t="str">
        <f t="shared" si="10"/>
        <v/>
      </c>
      <c r="FY66" s="727" t="str">
        <f t="shared" si="11"/>
        <v/>
      </c>
      <c r="FZ66" s="727" t="str">
        <f t="shared" si="12"/>
        <v/>
      </c>
      <c r="GA66" s="727" t="str">
        <f t="shared" si="13"/>
        <v/>
      </c>
      <c r="GB66" s="727" t="str">
        <f t="shared" si="14"/>
        <v/>
      </c>
      <c r="GC66" s="727" t="str">
        <f t="shared" si="96"/>
        <v/>
      </c>
      <c r="GD66" s="728" t="str">
        <f t="shared" si="97"/>
        <v/>
      </c>
      <c r="GE66" s="729">
        <f t="shared" si="98"/>
        <v>0</v>
      </c>
      <c r="GF66" s="727">
        <f t="shared" si="99"/>
        <v>0</v>
      </c>
      <c r="GG66" s="727">
        <f t="shared" si="100"/>
        <v>0</v>
      </c>
      <c r="GH66" s="727">
        <f t="shared" si="101"/>
        <v>0</v>
      </c>
      <c r="GI66" s="728"/>
      <c r="GJ66" s="1302"/>
      <c r="GK66" s="1302"/>
      <c r="GL66" s="18">
        <f t="shared" si="139"/>
        <v>0</v>
      </c>
      <c r="GM66" s="18" t="s">
        <v>158</v>
      </c>
      <c r="GN66" s="18">
        <f t="shared" si="140"/>
        <v>200</v>
      </c>
      <c r="GO66" s="18" t="str">
        <f t="shared" si="102"/>
        <v>0/200</v>
      </c>
      <c r="GP66" s="18">
        <f t="shared" si="103"/>
        <v>0</v>
      </c>
      <c r="GQ66" s="18" t="s">
        <v>158</v>
      </c>
      <c r="GR66" s="18">
        <f t="shared" si="104"/>
        <v>200</v>
      </c>
      <c r="GS66" s="18" t="str">
        <f t="shared" si="105"/>
        <v>0/200</v>
      </c>
      <c r="GT66" s="18">
        <f t="shared" si="106"/>
        <v>0</v>
      </c>
      <c r="GU66" s="18" t="s">
        <v>158</v>
      </c>
      <c r="GV66" s="18">
        <f t="shared" si="107"/>
        <v>200</v>
      </c>
      <c r="GW66" s="18" t="str">
        <f t="shared" si="108"/>
        <v>0/200</v>
      </c>
      <c r="GX66" s="18">
        <f t="shared" si="109"/>
        <v>0</v>
      </c>
      <c r="GY66" s="18" t="s">
        <v>158</v>
      </c>
      <c r="GZ66" s="18">
        <f t="shared" si="110"/>
        <v>100</v>
      </c>
      <c r="HA66" s="18" t="str">
        <f t="shared" si="111"/>
        <v>0/100</v>
      </c>
      <c r="HJ66" s="18">
        <f t="shared" si="133"/>
        <v>0</v>
      </c>
      <c r="HK66" s="18">
        <f t="shared" si="134"/>
        <v>0</v>
      </c>
      <c r="HL66" s="190">
        <f t="shared" si="114"/>
        <v>0</v>
      </c>
      <c r="HM66" s="190">
        <f t="shared" si="115"/>
        <v>0</v>
      </c>
      <c r="HN66" s="190">
        <f t="shared" si="116"/>
        <v>0</v>
      </c>
      <c r="HO66" s="190">
        <f t="shared" si="117"/>
        <v>0</v>
      </c>
      <c r="HP66" s="190">
        <f t="shared" si="118"/>
        <v>0</v>
      </c>
      <c r="HQ66" s="18">
        <f t="shared" si="135"/>
        <v>0</v>
      </c>
    </row>
    <row r="67" spans="1:225" ht="21.75" customHeight="1">
      <c r="A67" s="17">
        <f t="shared" si="17"/>
        <v>0</v>
      </c>
      <c r="B67" s="42">
        <v>59</v>
      </c>
      <c r="C67" s="590">
        <v>59</v>
      </c>
      <c r="D67" s="544">
        <f t="shared" si="18"/>
        <v>0</v>
      </c>
      <c r="E67" s="2"/>
      <c r="F67" s="123"/>
      <c r="G67" s="1"/>
      <c r="H67" s="2"/>
      <c r="I67" s="2"/>
      <c r="J67" s="2"/>
      <c r="K67" s="976"/>
      <c r="L67" s="591">
        <v>0</v>
      </c>
      <c r="M67" s="592">
        <v>0</v>
      </c>
      <c r="N67" s="593">
        <v>0</v>
      </c>
      <c r="O67" s="452">
        <f t="shared" si="19"/>
        <v>0</v>
      </c>
      <c r="P67" s="594">
        <v>0</v>
      </c>
      <c r="Q67" s="595">
        <f t="shared" si="20"/>
        <v>0</v>
      </c>
      <c r="R67" s="596">
        <v>0</v>
      </c>
      <c r="S67" s="597">
        <v>0</v>
      </c>
      <c r="T67" s="598">
        <f t="shared" si="126"/>
        <v>0</v>
      </c>
      <c r="U67" s="599">
        <f t="shared" si="21"/>
        <v>0</v>
      </c>
      <c r="V67" s="600">
        <f t="shared" si="22"/>
        <v>0</v>
      </c>
      <c r="W67" s="459" t="str">
        <f t="shared" si="147"/>
        <v/>
      </c>
      <c r="X67" s="459" t="str">
        <f t="shared" si="23"/>
        <v/>
      </c>
      <c r="Y67" s="601" t="str">
        <f t="shared" si="148"/>
        <v/>
      </c>
      <c r="Z67" s="602">
        <v>0</v>
      </c>
      <c r="AA67" s="603">
        <v>0</v>
      </c>
      <c r="AB67" s="604">
        <v>0</v>
      </c>
      <c r="AC67" s="464">
        <f t="shared" si="24"/>
        <v>0</v>
      </c>
      <c r="AD67" s="605">
        <v>0</v>
      </c>
      <c r="AE67" s="606">
        <f t="shared" si="25"/>
        <v>0</v>
      </c>
      <c r="AF67" s="607">
        <v>0</v>
      </c>
      <c r="AG67" s="608">
        <v>0</v>
      </c>
      <c r="AH67" s="609">
        <f t="shared" si="127"/>
        <v>0</v>
      </c>
      <c r="AI67" s="610">
        <f t="shared" si="26"/>
        <v>0</v>
      </c>
      <c r="AJ67" s="611">
        <f t="shared" si="27"/>
        <v>0</v>
      </c>
      <c r="AK67" s="471" t="str">
        <f t="shared" si="141"/>
        <v/>
      </c>
      <c r="AL67" s="471" t="str">
        <f t="shared" si="28"/>
        <v/>
      </c>
      <c r="AM67" s="612" t="str">
        <f t="shared" si="142"/>
        <v/>
      </c>
      <c r="AN67" s="613"/>
      <c r="AO67" s="614">
        <v>0</v>
      </c>
      <c r="AP67" s="615">
        <v>0</v>
      </c>
      <c r="AQ67" s="615">
        <v>0</v>
      </c>
      <c r="AR67" s="477">
        <f t="shared" si="29"/>
        <v>0</v>
      </c>
      <c r="AS67" s="616">
        <v>0</v>
      </c>
      <c r="AT67" s="617">
        <v>0</v>
      </c>
      <c r="AU67" s="618">
        <f t="shared" si="30"/>
        <v>0</v>
      </c>
      <c r="AV67" s="619">
        <f t="shared" si="31"/>
        <v>0</v>
      </c>
      <c r="AW67" s="620">
        <v>0</v>
      </c>
      <c r="AX67" s="621">
        <v>0</v>
      </c>
      <c r="AY67" s="622">
        <f t="shared" si="32"/>
        <v>0</v>
      </c>
      <c r="AZ67" s="623">
        <f t="shared" si="33"/>
        <v>0</v>
      </c>
      <c r="BA67" s="624">
        <f t="shared" si="34"/>
        <v>0</v>
      </c>
      <c r="BB67" s="484" t="str">
        <f t="shared" si="143"/>
        <v/>
      </c>
      <c r="BC67" s="484" t="str">
        <f t="shared" si="35"/>
        <v/>
      </c>
      <c r="BD67" s="625" t="str">
        <f t="shared" si="7"/>
        <v/>
      </c>
      <c r="BE67" s="613"/>
      <c r="BF67" s="626">
        <v>0</v>
      </c>
      <c r="BG67" s="627">
        <v>0</v>
      </c>
      <c r="BH67" s="628">
        <v>0</v>
      </c>
      <c r="BI67" s="489">
        <f t="shared" si="36"/>
        <v>0</v>
      </c>
      <c r="BJ67" s="629">
        <v>0</v>
      </c>
      <c r="BK67" s="630">
        <v>0</v>
      </c>
      <c r="BL67" s="631">
        <f t="shared" si="37"/>
        <v>0</v>
      </c>
      <c r="BM67" s="632">
        <f t="shared" si="38"/>
        <v>0</v>
      </c>
      <c r="BN67" s="633">
        <v>0</v>
      </c>
      <c r="BO67" s="634">
        <v>0</v>
      </c>
      <c r="BP67" s="635">
        <f t="shared" si="39"/>
        <v>0</v>
      </c>
      <c r="BQ67" s="636">
        <f t="shared" si="40"/>
        <v>0</v>
      </c>
      <c r="BR67" s="496">
        <f t="shared" si="41"/>
        <v>0</v>
      </c>
      <c r="BS67" s="496" t="str">
        <f t="shared" si="144"/>
        <v/>
      </c>
      <c r="BT67" s="496" t="str">
        <f t="shared" si="42"/>
        <v/>
      </c>
      <c r="BU67" s="637" t="str">
        <f t="shared" si="8"/>
        <v/>
      </c>
      <c r="BV67" s="613"/>
      <c r="BW67" s="638">
        <v>0</v>
      </c>
      <c r="BX67" s="639">
        <v>0</v>
      </c>
      <c r="BY67" s="640">
        <v>0</v>
      </c>
      <c r="BZ67" s="501">
        <f t="shared" si="43"/>
        <v>0</v>
      </c>
      <c r="CA67" s="641">
        <v>0</v>
      </c>
      <c r="CB67" s="642">
        <v>0</v>
      </c>
      <c r="CC67" s="643">
        <f t="shared" si="44"/>
        <v>0</v>
      </c>
      <c r="CD67" s="644">
        <f t="shared" si="45"/>
        <v>0</v>
      </c>
      <c r="CE67" s="645">
        <v>0</v>
      </c>
      <c r="CF67" s="646">
        <v>0</v>
      </c>
      <c r="CG67" s="647">
        <f t="shared" si="46"/>
        <v>0</v>
      </c>
      <c r="CH67" s="648">
        <f t="shared" si="47"/>
        <v>0</v>
      </c>
      <c r="CI67" s="649">
        <f t="shared" si="48"/>
        <v>0</v>
      </c>
      <c r="CJ67" s="508" t="str">
        <f t="shared" si="49"/>
        <v/>
      </c>
      <c r="CK67" s="508" t="str">
        <f t="shared" si="50"/>
        <v/>
      </c>
      <c r="CL67" s="650" t="str">
        <f t="shared" si="9"/>
        <v/>
      </c>
      <c r="CM67" s="613"/>
      <c r="CN67" s="651">
        <v>0</v>
      </c>
      <c r="CO67" s="652">
        <v>0</v>
      </c>
      <c r="CP67" s="653">
        <v>0</v>
      </c>
      <c r="CQ67" s="513">
        <f t="shared" si="51"/>
        <v>0</v>
      </c>
      <c r="CR67" s="654">
        <v>0</v>
      </c>
      <c r="CS67" s="655">
        <v>0</v>
      </c>
      <c r="CT67" s="656">
        <f t="shared" si="52"/>
        <v>0</v>
      </c>
      <c r="CU67" s="657">
        <f t="shared" si="53"/>
        <v>0</v>
      </c>
      <c r="CV67" s="658">
        <v>0</v>
      </c>
      <c r="CW67" s="659">
        <v>0</v>
      </c>
      <c r="CX67" s="660">
        <f t="shared" si="54"/>
        <v>0</v>
      </c>
      <c r="CY67" s="661">
        <f t="shared" si="55"/>
        <v>0</v>
      </c>
      <c r="CZ67" s="520">
        <f t="shared" si="56"/>
        <v>0</v>
      </c>
      <c r="DA67" s="520" t="str">
        <f t="shared" si="57"/>
        <v/>
      </c>
      <c r="DB67" s="520" t="str">
        <f t="shared" si="58"/>
        <v/>
      </c>
      <c r="DC67" s="662" t="str">
        <f t="shared" si="59"/>
        <v/>
      </c>
      <c r="DD67" s="613"/>
      <c r="DE67" s="663">
        <v>0</v>
      </c>
      <c r="DF67" s="664">
        <v>0</v>
      </c>
      <c r="DG67" s="665">
        <v>0</v>
      </c>
      <c r="DH67" s="525">
        <f t="shared" si="60"/>
        <v>0</v>
      </c>
      <c r="DI67" s="666">
        <v>0</v>
      </c>
      <c r="DJ67" s="667">
        <v>0</v>
      </c>
      <c r="DK67" s="668">
        <f t="shared" si="61"/>
        <v>0</v>
      </c>
      <c r="DL67" s="669">
        <f t="shared" si="62"/>
        <v>0</v>
      </c>
      <c r="DM67" s="670">
        <v>0</v>
      </c>
      <c r="DN67" s="671">
        <v>0</v>
      </c>
      <c r="DO67" s="672">
        <f t="shared" si="63"/>
        <v>0</v>
      </c>
      <c r="DP67" s="673">
        <f t="shared" si="64"/>
        <v>0</v>
      </c>
      <c r="DQ67" s="532">
        <f t="shared" si="65"/>
        <v>0</v>
      </c>
      <c r="DR67" s="532" t="str">
        <f t="shared" si="66"/>
        <v/>
      </c>
      <c r="DS67" s="532" t="str">
        <f t="shared" si="67"/>
        <v/>
      </c>
      <c r="DT67" s="674" t="str">
        <f t="shared" si="68"/>
        <v/>
      </c>
      <c r="DU67" s="675">
        <v>0</v>
      </c>
      <c r="DV67" s="676">
        <v>0</v>
      </c>
      <c r="DW67" s="677">
        <v>0</v>
      </c>
      <c r="DX67" s="537">
        <f t="shared" si="69"/>
        <v>0</v>
      </c>
      <c r="DY67" s="678">
        <v>0</v>
      </c>
      <c r="DZ67" s="679">
        <v>0</v>
      </c>
      <c r="EA67" s="680">
        <f t="shared" si="70"/>
        <v>0</v>
      </c>
      <c r="EB67" s="681">
        <f t="shared" si="71"/>
        <v>0</v>
      </c>
      <c r="EC67" s="682">
        <v>0</v>
      </c>
      <c r="ED67" s="683">
        <v>0</v>
      </c>
      <c r="EE67" s="684">
        <f t="shared" si="72"/>
        <v>0</v>
      </c>
      <c r="EF67" s="685">
        <f t="shared" si="73"/>
        <v>0</v>
      </c>
      <c r="EG67" s="686">
        <f t="shared" si="74"/>
        <v>0</v>
      </c>
      <c r="EH67" s="687" t="str">
        <f t="shared" si="75"/>
        <v/>
      </c>
      <c r="EI67" s="688">
        <v>0</v>
      </c>
      <c r="EJ67" s="689">
        <v>0</v>
      </c>
      <c r="EK67" s="690">
        <v>0</v>
      </c>
      <c r="EL67" s="549">
        <f t="shared" si="76"/>
        <v>0</v>
      </c>
      <c r="EM67" s="691">
        <v>0</v>
      </c>
      <c r="EN67" s="692">
        <f t="shared" si="77"/>
        <v>0</v>
      </c>
      <c r="EO67" s="693">
        <v>0</v>
      </c>
      <c r="EP67" s="694">
        <v>0</v>
      </c>
      <c r="EQ67" s="695">
        <f t="shared" si="128"/>
        <v>0</v>
      </c>
      <c r="ER67" s="696">
        <f t="shared" si="78"/>
        <v>0</v>
      </c>
      <c r="ES67" s="697">
        <f t="shared" si="79"/>
        <v>0</v>
      </c>
      <c r="ET67" s="698" t="str">
        <f t="shared" si="80"/>
        <v/>
      </c>
      <c r="EU67" s="699">
        <v>0</v>
      </c>
      <c r="EV67" s="700">
        <v>0</v>
      </c>
      <c r="EW67" s="701">
        <f t="shared" si="149"/>
        <v>0</v>
      </c>
      <c r="EX67" s="561">
        <f t="shared" si="81"/>
        <v>0</v>
      </c>
      <c r="EY67" s="702">
        <v>0</v>
      </c>
      <c r="EZ67" s="703">
        <f t="shared" si="82"/>
        <v>0</v>
      </c>
      <c r="FA67" s="704">
        <v>0</v>
      </c>
      <c r="FB67" s="705">
        <v>0</v>
      </c>
      <c r="FC67" s="706">
        <f t="shared" si="129"/>
        <v>0</v>
      </c>
      <c r="FD67" s="707">
        <f t="shared" si="83"/>
        <v>0</v>
      </c>
      <c r="FE67" s="708">
        <f t="shared" si="84"/>
        <v>0</v>
      </c>
      <c r="FF67" s="709" t="str">
        <f t="shared" si="85"/>
        <v/>
      </c>
      <c r="FG67" s="731">
        <v>0</v>
      </c>
      <c r="FH67" s="732">
        <v>0</v>
      </c>
      <c r="FI67" s="732">
        <v>0</v>
      </c>
      <c r="FJ67" s="713">
        <f t="shared" si="146"/>
        <v>0</v>
      </c>
      <c r="FK67" s="714">
        <f t="shared" si="86"/>
        <v>0</v>
      </c>
      <c r="FL67" s="715" t="str">
        <f t="shared" si="87"/>
        <v/>
      </c>
      <c r="FM67" s="733"/>
      <c r="FN67" s="734"/>
      <c r="FO67" s="735" t="str">
        <f t="shared" si="145"/>
        <v/>
      </c>
      <c r="FP67" s="718">
        <f t="shared" si="88"/>
        <v>0</v>
      </c>
      <c r="FQ67" s="719">
        <f t="shared" si="89"/>
        <v>0</v>
      </c>
      <c r="FR67" s="720">
        <f t="shared" si="90"/>
        <v>0</v>
      </c>
      <c r="FS67" s="721" t="str">
        <f t="shared" si="91"/>
        <v/>
      </c>
      <c r="FT67" s="722" t="str">
        <f t="shared" si="92"/>
        <v/>
      </c>
      <c r="FU67" s="723" t="str">
        <f t="shared" si="93"/>
        <v/>
      </c>
      <c r="FV67" s="724" t="str">
        <f t="shared" si="94"/>
        <v/>
      </c>
      <c r="FW67" s="725">
        <f t="shared" si="95"/>
        <v>0</v>
      </c>
      <c r="FX67" s="726" t="str">
        <f t="shared" si="10"/>
        <v/>
      </c>
      <c r="FY67" s="727" t="str">
        <f t="shared" si="11"/>
        <v/>
      </c>
      <c r="FZ67" s="727" t="str">
        <f t="shared" si="12"/>
        <v/>
      </c>
      <c r="GA67" s="727" t="str">
        <f t="shared" si="13"/>
        <v/>
      </c>
      <c r="GB67" s="727" t="str">
        <f t="shared" si="14"/>
        <v/>
      </c>
      <c r="GC67" s="727" t="str">
        <f t="shared" si="96"/>
        <v/>
      </c>
      <c r="GD67" s="728" t="str">
        <f t="shared" si="97"/>
        <v/>
      </c>
      <c r="GE67" s="729">
        <f t="shared" si="98"/>
        <v>0</v>
      </c>
      <c r="GF67" s="727">
        <f t="shared" si="99"/>
        <v>0</v>
      </c>
      <c r="GG67" s="727">
        <f t="shared" si="100"/>
        <v>0</v>
      </c>
      <c r="GH67" s="727">
        <f t="shared" si="101"/>
        <v>0</v>
      </c>
      <c r="GI67" s="728"/>
      <c r="GJ67" s="1302"/>
      <c r="GK67" s="1302"/>
      <c r="GL67" s="18">
        <f t="shared" si="139"/>
        <v>0</v>
      </c>
      <c r="GM67" s="18" t="s">
        <v>158</v>
      </c>
      <c r="GN67" s="18">
        <f t="shared" si="140"/>
        <v>200</v>
      </c>
      <c r="GO67" s="18" t="str">
        <f t="shared" si="102"/>
        <v>0/200</v>
      </c>
      <c r="GP67" s="18">
        <f t="shared" si="103"/>
        <v>0</v>
      </c>
      <c r="GQ67" s="18" t="s">
        <v>158</v>
      </c>
      <c r="GR67" s="18">
        <f t="shared" si="104"/>
        <v>200</v>
      </c>
      <c r="GS67" s="18" t="str">
        <f t="shared" si="105"/>
        <v>0/200</v>
      </c>
      <c r="GT67" s="18">
        <f t="shared" si="106"/>
        <v>0</v>
      </c>
      <c r="GU67" s="18" t="s">
        <v>158</v>
      </c>
      <c r="GV67" s="18">
        <f t="shared" si="107"/>
        <v>200</v>
      </c>
      <c r="GW67" s="18" t="str">
        <f t="shared" si="108"/>
        <v>0/200</v>
      </c>
      <c r="GX67" s="18">
        <f t="shared" si="109"/>
        <v>0</v>
      </c>
      <c r="GY67" s="18" t="s">
        <v>158</v>
      </c>
      <c r="GZ67" s="18">
        <f t="shared" si="110"/>
        <v>100</v>
      </c>
      <c r="HA67" s="18" t="str">
        <f t="shared" si="111"/>
        <v>0/100</v>
      </c>
      <c r="HJ67" s="18">
        <f t="shared" si="133"/>
        <v>0</v>
      </c>
      <c r="HK67" s="18">
        <f t="shared" si="134"/>
        <v>0</v>
      </c>
      <c r="HL67" s="190">
        <f t="shared" si="114"/>
        <v>0</v>
      </c>
      <c r="HM67" s="190">
        <f t="shared" si="115"/>
        <v>0</v>
      </c>
      <c r="HN67" s="190">
        <f t="shared" si="116"/>
        <v>0</v>
      </c>
      <c r="HO67" s="190">
        <f t="shared" si="117"/>
        <v>0</v>
      </c>
      <c r="HP67" s="190">
        <f t="shared" si="118"/>
        <v>0</v>
      </c>
      <c r="HQ67" s="18">
        <f t="shared" si="135"/>
        <v>0</v>
      </c>
    </row>
    <row r="68" spans="1:225" ht="21.75" customHeight="1">
      <c r="A68" s="17">
        <f t="shared" si="17"/>
        <v>0</v>
      </c>
      <c r="B68" s="42">
        <v>60</v>
      </c>
      <c r="C68" s="730">
        <v>60</v>
      </c>
      <c r="D68" s="544">
        <f t="shared" si="18"/>
        <v>0</v>
      </c>
      <c r="E68" s="2"/>
      <c r="F68" s="123"/>
      <c r="G68" s="2"/>
      <c r="H68" s="2"/>
      <c r="I68" s="2"/>
      <c r="J68" s="2"/>
      <c r="K68" s="976"/>
      <c r="L68" s="591">
        <v>0</v>
      </c>
      <c r="M68" s="592">
        <v>0</v>
      </c>
      <c r="N68" s="593">
        <v>0</v>
      </c>
      <c r="O68" s="452">
        <f t="shared" si="19"/>
        <v>0</v>
      </c>
      <c r="P68" s="594">
        <v>0</v>
      </c>
      <c r="Q68" s="595">
        <f t="shared" si="20"/>
        <v>0</v>
      </c>
      <c r="R68" s="596">
        <v>0</v>
      </c>
      <c r="S68" s="597">
        <v>0</v>
      </c>
      <c r="T68" s="598">
        <f t="shared" si="126"/>
        <v>0</v>
      </c>
      <c r="U68" s="599">
        <f t="shared" si="21"/>
        <v>0</v>
      </c>
      <c r="V68" s="600">
        <f t="shared" si="22"/>
        <v>0</v>
      </c>
      <c r="W68" s="459" t="str">
        <f t="shared" si="147"/>
        <v/>
      </c>
      <c r="X68" s="459" t="str">
        <f t="shared" si="23"/>
        <v/>
      </c>
      <c r="Y68" s="601" t="str">
        <f t="shared" si="148"/>
        <v/>
      </c>
      <c r="Z68" s="602">
        <v>0</v>
      </c>
      <c r="AA68" s="603">
        <v>0</v>
      </c>
      <c r="AB68" s="604">
        <v>0</v>
      </c>
      <c r="AC68" s="464">
        <f t="shared" si="24"/>
        <v>0</v>
      </c>
      <c r="AD68" s="605">
        <v>0</v>
      </c>
      <c r="AE68" s="606">
        <f t="shared" si="25"/>
        <v>0</v>
      </c>
      <c r="AF68" s="607">
        <v>0</v>
      </c>
      <c r="AG68" s="608">
        <v>0</v>
      </c>
      <c r="AH68" s="609">
        <f t="shared" si="127"/>
        <v>0</v>
      </c>
      <c r="AI68" s="610">
        <f t="shared" si="26"/>
        <v>0</v>
      </c>
      <c r="AJ68" s="611">
        <f t="shared" si="27"/>
        <v>0</v>
      </c>
      <c r="AK68" s="471" t="str">
        <f t="shared" si="141"/>
        <v/>
      </c>
      <c r="AL68" s="471" t="str">
        <f t="shared" si="28"/>
        <v/>
      </c>
      <c r="AM68" s="612" t="str">
        <f t="shared" si="142"/>
        <v/>
      </c>
      <c r="AN68" s="613"/>
      <c r="AO68" s="614">
        <v>0</v>
      </c>
      <c r="AP68" s="615">
        <v>0</v>
      </c>
      <c r="AQ68" s="615">
        <v>0</v>
      </c>
      <c r="AR68" s="477">
        <f t="shared" si="29"/>
        <v>0</v>
      </c>
      <c r="AS68" s="616">
        <v>0</v>
      </c>
      <c r="AT68" s="617">
        <v>0</v>
      </c>
      <c r="AU68" s="618">
        <f t="shared" si="30"/>
        <v>0</v>
      </c>
      <c r="AV68" s="619">
        <f t="shared" si="31"/>
        <v>0</v>
      </c>
      <c r="AW68" s="620">
        <v>0</v>
      </c>
      <c r="AX68" s="621">
        <v>0</v>
      </c>
      <c r="AY68" s="622">
        <f t="shared" si="32"/>
        <v>0</v>
      </c>
      <c r="AZ68" s="623">
        <f t="shared" si="33"/>
        <v>0</v>
      </c>
      <c r="BA68" s="624">
        <f t="shared" si="34"/>
        <v>0</v>
      </c>
      <c r="BB68" s="484" t="str">
        <f t="shared" si="143"/>
        <v/>
      </c>
      <c r="BC68" s="484" t="str">
        <f t="shared" si="35"/>
        <v/>
      </c>
      <c r="BD68" s="625" t="str">
        <f t="shared" si="7"/>
        <v/>
      </c>
      <c r="BE68" s="613"/>
      <c r="BF68" s="626">
        <v>0</v>
      </c>
      <c r="BG68" s="627">
        <v>0</v>
      </c>
      <c r="BH68" s="628">
        <v>0</v>
      </c>
      <c r="BI68" s="489">
        <f t="shared" si="36"/>
        <v>0</v>
      </c>
      <c r="BJ68" s="629">
        <v>0</v>
      </c>
      <c r="BK68" s="630">
        <v>0</v>
      </c>
      <c r="BL68" s="631">
        <f t="shared" si="37"/>
        <v>0</v>
      </c>
      <c r="BM68" s="632">
        <f t="shared" si="38"/>
        <v>0</v>
      </c>
      <c r="BN68" s="633">
        <v>0</v>
      </c>
      <c r="BO68" s="634">
        <v>0</v>
      </c>
      <c r="BP68" s="635">
        <f t="shared" si="39"/>
        <v>0</v>
      </c>
      <c r="BQ68" s="636">
        <f t="shared" si="40"/>
        <v>0</v>
      </c>
      <c r="BR68" s="496">
        <f t="shared" si="41"/>
        <v>0</v>
      </c>
      <c r="BS68" s="496" t="str">
        <f t="shared" si="144"/>
        <v/>
      </c>
      <c r="BT68" s="496" t="str">
        <f t="shared" si="42"/>
        <v/>
      </c>
      <c r="BU68" s="637" t="str">
        <f t="shared" si="8"/>
        <v/>
      </c>
      <c r="BV68" s="613"/>
      <c r="BW68" s="638">
        <v>0</v>
      </c>
      <c r="BX68" s="639">
        <v>0</v>
      </c>
      <c r="BY68" s="640">
        <v>0</v>
      </c>
      <c r="BZ68" s="501">
        <f t="shared" si="43"/>
        <v>0</v>
      </c>
      <c r="CA68" s="641">
        <v>0</v>
      </c>
      <c r="CB68" s="642">
        <v>0</v>
      </c>
      <c r="CC68" s="643">
        <f t="shared" si="44"/>
        <v>0</v>
      </c>
      <c r="CD68" s="644">
        <f t="shared" si="45"/>
        <v>0</v>
      </c>
      <c r="CE68" s="645">
        <v>0</v>
      </c>
      <c r="CF68" s="646">
        <v>0</v>
      </c>
      <c r="CG68" s="647">
        <f t="shared" si="46"/>
        <v>0</v>
      </c>
      <c r="CH68" s="648">
        <f t="shared" si="47"/>
        <v>0</v>
      </c>
      <c r="CI68" s="649">
        <f t="shared" si="48"/>
        <v>0</v>
      </c>
      <c r="CJ68" s="508" t="str">
        <f t="shared" si="49"/>
        <v/>
      </c>
      <c r="CK68" s="508" t="str">
        <f t="shared" si="50"/>
        <v/>
      </c>
      <c r="CL68" s="650" t="str">
        <f t="shared" si="9"/>
        <v/>
      </c>
      <c r="CM68" s="613"/>
      <c r="CN68" s="651">
        <v>0</v>
      </c>
      <c r="CO68" s="652">
        <v>0</v>
      </c>
      <c r="CP68" s="653">
        <v>0</v>
      </c>
      <c r="CQ68" s="513">
        <f t="shared" si="51"/>
        <v>0</v>
      </c>
      <c r="CR68" s="654">
        <v>0</v>
      </c>
      <c r="CS68" s="655">
        <v>0</v>
      </c>
      <c r="CT68" s="656">
        <f t="shared" si="52"/>
        <v>0</v>
      </c>
      <c r="CU68" s="657">
        <f t="shared" si="53"/>
        <v>0</v>
      </c>
      <c r="CV68" s="658">
        <v>0</v>
      </c>
      <c r="CW68" s="659">
        <v>0</v>
      </c>
      <c r="CX68" s="660">
        <f t="shared" si="54"/>
        <v>0</v>
      </c>
      <c r="CY68" s="661">
        <f t="shared" si="55"/>
        <v>0</v>
      </c>
      <c r="CZ68" s="520">
        <f t="shared" si="56"/>
        <v>0</v>
      </c>
      <c r="DA68" s="520" t="str">
        <f t="shared" si="57"/>
        <v/>
      </c>
      <c r="DB68" s="520" t="str">
        <f t="shared" si="58"/>
        <v/>
      </c>
      <c r="DC68" s="662" t="str">
        <f t="shared" si="59"/>
        <v/>
      </c>
      <c r="DD68" s="613"/>
      <c r="DE68" s="663">
        <v>0</v>
      </c>
      <c r="DF68" s="664">
        <v>0</v>
      </c>
      <c r="DG68" s="665">
        <v>0</v>
      </c>
      <c r="DH68" s="525">
        <f t="shared" si="60"/>
        <v>0</v>
      </c>
      <c r="DI68" s="666">
        <v>0</v>
      </c>
      <c r="DJ68" s="667">
        <v>0</v>
      </c>
      <c r="DK68" s="668">
        <f t="shared" si="61"/>
        <v>0</v>
      </c>
      <c r="DL68" s="669">
        <f t="shared" si="62"/>
        <v>0</v>
      </c>
      <c r="DM68" s="670">
        <v>0</v>
      </c>
      <c r="DN68" s="671">
        <v>0</v>
      </c>
      <c r="DO68" s="672">
        <f t="shared" si="63"/>
        <v>0</v>
      </c>
      <c r="DP68" s="673">
        <f t="shared" si="64"/>
        <v>0</v>
      </c>
      <c r="DQ68" s="532">
        <f t="shared" si="65"/>
        <v>0</v>
      </c>
      <c r="DR68" s="532" t="str">
        <f t="shared" si="66"/>
        <v/>
      </c>
      <c r="DS68" s="532" t="str">
        <f t="shared" si="67"/>
        <v/>
      </c>
      <c r="DT68" s="674" t="str">
        <f t="shared" si="68"/>
        <v/>
      </c>
      <c r="DU68" s="675">
        <v>0</v>
      </c>
      <c r="DV68" s="676">
        <v>0</v>
      </c>
      <c r="DW68" s="677">
        <v>0</v>
      </c>
      <c r="DX68" s="537">
        <f t="shared" si="69"/>
        <v>0</v>
      </c>
      <c r="DY68" s="678">
        <v>0</v>
      </c>
      <c r="DZ68" s="679">
        <v>0</v>
      </c>
      <c r="EA68" s="680">
        <f t="shared" si="70"/>
        <v>0</v>
      </c>
      <c r="EB68" s="681">
        <f t="shared" si="71"/>
        <v>0</v>
      </c>
      <c r="EC68" s="682">
        <v>0</v>
      </c>
      <c r="ED68" s="683">
        <v>0</v>
      </c>
      <c r="EE68" s="684">
        <f t="shared" si="72"/>
        <v>0</v>
      </c>
      <c r="EF68" s="685">
        <f t="shared" si="73"/>
        <v>0</v>
      </c>
      <c r="EG68" s="686">
        <f t="shared" si="74"/>
        <v>0</v>
      </c>
      <c r="EH68" s="687" t="str">
        <f t="shared" si="75"/>
        <v/>
      </c>
      <c r="EI68" s="688">
        <v>0</v>
      </c>
      <c r="EJ68" s="689">
        <v>0</v>
      </c>
      <c r="EK68" s="690">
        <v>0</v>
      </c>
      <c r="EL68" s="549">
        <f t="shared" si="76"/>
        <v>0</v>
      </c>
      <c r="EM68" s="691">
        <v>0</v>
      </c>
      <c r="EN68" s="692">
        <f t="shared" si="77"/>
        <v>0</v>
      </c>
      <c r="EO68" s="693">
        <v>0</v>
      </c>
      <c r="EP68" s="694">
        <v>0</v>
      </c>
      <c r="EQ68" s="695">
        <f t="shared" si="128"/>
        <v>0</v>
      </c>
      <c r="ER68" s="696">
        <f t="shared" si="78"/>
        <v>0</v>
      </c>
      <c r="ES68" s="697">
        <f t="shared" si="79"/>
        <v>0</v>
      </c>
      <c r="ET68" s="698" t="str">
        <f t="shared" si="80"/>
        <v/>
      </c>
      <c r="EU68" s="699">
        <v>0</v>
      </c>
      <c r="EV68" s="700">
        <v>0</v>
      </c>
      <c r="EW68" s="701">
        <f t="shared" si="149"/>
        <v>0</v>
      </c>
      <c r="EX68" s="561">
        <f t="shared" si="81"/>
        <v>0</v>
      </c>
      <c r="EY68" s="702">
        <v>0</v>
      </c>
      <c r="EZ68" s="703">
        <f t="shared" si="82"/>
        <v>0</v>
      </c>
      <c r="FA68" s="704">
        <v>0</v>
      </c>
      <c r="FB68" s="705">
        <v>0</v>
      </c>
      <c r="FC68" s="706">
        <f t="shared" si="129"/>
        <v>0</v>
      </c>
      <c r="FD68" s="707">
        <f t="shared" si="83"/>
        <v>0</v>
      </c>
      <c r="FE68" s="708">
        <f t="shared" si="84"/>
        <v>0</v>
      </c>
      <c r="FF68" s="709" t="str">
        <f t="shared" si="85"/>
        <v/>
      </c>
      <c r="FG68" s="731">
        <v>0</v>
      </c>
      <c r="FH68" s="732">
        <v>0</v>
      </c>
      <c r="FI68" s="732">
        <v>0</v>
      </c>
      <c r="FJ68" s="713">
        <f t="shared" si="146"/>
        <v>0</v>
      </c>
      <c r="FK68" s="714">
        <f t="shared" si="86"/>
        <v>0</v>
      </c>
      <c r="FL68" s="715" t="str">
        <f t="shared" si="87"/>
        <v/>
      </c>
      <c r="FM68" s="733"/>
      <c r="FN68" s="734"/>
      <c r="FO68" s="735" t="str">
        <f t="shared" si="145"/>
        <v/>
      </c>
      <c r="FP68" s="718">
        <f t="shared" si="88"/>
        <v>0</v>
      </c>
      <c r="FQ68" s="719">
        <f t="shared" si="89"/>
        <v>0</v>
      </c>
      <c r="FR68" s="720">
        <f t="shared" si="90"/>
        <v>0</v>
      </c>
      <c r="FS68" s="721" t="str">
        <f t="shared" si="91"/>
        <v/>
      </c>
      <c r="FT68" s="722" t="str">
        <f t="shared" si="92"/>
        <v/>
      </c>
      <c r="FU68" s="723" t="str">
        <f t="shared" si="93"/>
        <v/>
      </c>
      <c r="FV68" s="724" t="str">
        <f t="shared" si="94"/>
        <v/>
      </c>
      <c r="FW68" s="725">
        <f t="shared" si="95"/>
        <v>0</v>
      </c>
      <c r="FX68" s="726" t="str">
        <f t="shared" si="10"/>
        <v/>
      </c>
      <c r="FY68" s="727" t="str">
        <f t="shared" si="11"/>
        <v/>
      </c>
      <c r="FZ68" s="727" t="str">
        <f t="shared" si="12"/>
        <v/>
      </c>
      <c r="GA68" s="727" t="str">
        <f t="shared" si="13"/>
        <v/>
      </c>
      <c r="GB68" s="727" t="str">
        <f t="shared" si="14"/>
        <v/>
      </c>
      <c r="GC68" s="727" t="str">
        <f t="shared" si="96"/>
        <v/>
      </c>
      <c r="GD68" s="728" t="str">
        <f t="shared" si="97"/>
        <v/>
      </c>
      <c r="GE68" s="729">
        <f t="shared" si="98"/>
        <v>0</v>
      </c>
      <c r="GF68" s="727">
        <f t="shared" si="99"/>
        <v>0</v>
      </c>
      <c r="GG68" s="727">
        <f t="shared" si="100"/>
        <v>0</v>
      </c>
      <c r="GH68" s="727">
        <f t="shared" si="101"/>
        <v>0</v>
      </c>
      <c r="GI68" s="728"/>
      <c r="GJ68" s="1302"/>
      <c r="GK68" s="1302"/>
      <c r="GL68" s="18">
        <f t="shared" si="139"/>
        <v>0</v>
      </c>
      <c r="GM68" s="18" t="s">
        <v>158</v>
      </c>
      <c r="GN68" s="18">
        <f t="shared" si="140"/>
        <v>200</v>
      </c>
      <c r="GO68" s="18" t="str">
        <f t="shared" si="102"/>
        <v>0/200</v>
      </c>
      <c r="GP68" s="18">
        <f t="shared" si="103"/>
        <v>0</v>
      </c>
      <c r="GQ68" s="18" t="s">
        <v>158</v>
      </c>
      <c r="GR68" s="18">
        <f t="shared" si="104"/>
        <v>200</v>
      </c>
      <c r="GS68" s="18" t="str">
        <f t="shared" si="105"/>
        <v>0/200</v>
      </c>
      <c r="GT68" s="18">
        <f t="shared" si="106"/>
        <v>0</v>
      </c>
      <c r="GU68" s="18" t="s">
        <v>158</v>
      </c>
      <c r="GV68" s="18">
        <f t="shared" si="107"/>
        <v>200</v>
      </c>
      <c r="GW68" s="18" t="str">
        <f t="shared" si="108"/>
        <v>0/200</v>
      </c>
      <c r="GX68" s="18">
        <f t="shared" si="109"/>
        <v>0</v>
      </c>
      <c r="GY68" s="18" t="s">
        <v>158</v>
      </c>
      <c r="GZ68" s="18">
        <f t="shared" si="110"/>
        <v>100</v>
      </c>
      <c r="HA68" s="18" t="str">
        <f t="shared" si="111"/>
        <v>0/100</v>
      </c>
      <c r="HJ68" s="18">
        <f t="shared" si="133"/>
        <v>0</v>
      </c>
      <c r="HK68" s="18">
        <f t="shared" si="134"/>
        <v>0</v>
      </c>
      <c r="HL68" s="190">
        <f t="shared" si="114"/>
        <v>0</v>
      </c>
      <c r="HM68" s="190">
        <f t="shared" si="115"/>
        <v>0</v>
      </c>
      <c r="HN68" s="190">
        <f t="shared" si="116"/>
        <v>0</v>
      </c>
      <c r="HO68" s="190">
        <f t="shared" si="117"/>
        <v>0</v>
      </c>
      <c r="HP68" s="190">
        <f t="shared" si="118"/>
        <v>0</v>
      </c>
      <c r="HQ68" s="18">
        <f t="shared" si="135"/>
        <v>0</v>
      </c>
    </row>
    <row r="69" spans="1:225" ht="21.75" customHeight="1">
      <c r="A69" s="17">
        <f t="shared" si="17"/>
        <v>0</v>
      </c>
      <c r="B69" s="42">
        <v>61</v>
      </c>
      <c r="C69" s="590">
        <v>61</v>
      </c>
      <c r="D69" s="544">
        <f t="shared" si="18"/>
        <v>0</v>
      </c>
      <c r="E69" s="2"/>
      <c r="F69" s="123"/>
      <c r="G69" s="1"/>
      <c r="H69" s="2"/>
      <c r="I69" s="2"/>
      <c r="J69" s="2"/>
      <c r="K69" s="976"/>
      <c r="L69" s="591">
        <v>0</v>
      </c>
      <c r="M69" s="592">
        <v>0</v>
      </c>
      <c r="N69" s="593">
        <v>0</v>
      </c>
      <c r="O69" s="452">
        <f t="shared" si="19"/>
        <v>0</v>
      </c>
      <c r="P69" s="594">
        <v>0</v>
      </c>
      <c r="Q69" s="595">
        <f t="shared" si="20"/>
        <v>0</v>
      </c>
      <c r="R69" s="596">
        <v>0</v>
      </c>
      <c r="S69" s="597">
        <v>0</v>
      </c>
      <c r="T69" s="598">
        <f t="shared" si="126"/>
        <v>0</v>
      </c>
      <c r="U69" s="599">
        <f t="shared" si="21"/>
        <v>0</v>
      </c>
      <c r="V69" s="600">
        <f t="shared" si="22"/>
        <v>0</v>
      </c>
      <c r="W69" s="459" t="str">
        <f t="shared" si="147"/>
        <v/>
      </c>
      <c r="X69" s="459" t="str">
        <f t="shared" si="23"/>
        <v/>
      </c>
      <c r="Y69" s="601" t="str">
        <f t="shared" si="148"/>
        <v/>
      </c>
      <c r="Z69" s="602">
        <v>0</v>
      </c>
      <c r="AA69" s="603">
        <v>0</v>
      </c>
      <c r="AB69" s="604">
        <v>0</v>
      </c>
      <c r="AC69" s="464">
        <f t="shared" si="24"/>
        <v>0</v>
      </c>
      <c r="AD69" s="605">
        <v>0</v>
      </c>
      <c r="AE69" s="606">
        <f t="shared" si="25"/>
        <v>0</v>
      </c>
      <c r="AF69" s="607">
        <v>0</v>
      </c>
      <c r="AG69" s="608">
        <v>0</v>
      </c>
      <c r="AH69" s="609">
        <f t="shared" si="127"/>
        <v>0</v>
      </c>
      <c r="AI69" s="610">
        <f t="shared" si="26"/>
        <v>0</v>
      </c>
      <c r="AJ69" s="611">
        <f t="shared" si="27"/>
        <v>0</v>
      </c>
      <c r="AK69" s="471" t="str">
        <f t="shared" si="141"/>
        <v/>
      </c>
      <c r="AL69" s="471" t="str">
        <f t="shared" si="28"/>
        <v/>
      </c>
      <c r="AM69" s="612" t="str">
        <f t="shared" si="142"/>
        <v/>
      </c>
      <c r="AN69" s="613"/>
      <c r="AO69" s="614">
        <v>0</v>
      </c>
      <c r="AP69" s="615">
        <v>0</v>
      </c>
      <c r="AQ69" s="615">
        <v>0</v>
      </c>
      <c r="AR69" s="477">
        <f t="shared" si="29"/>
        <v>0</v>
      </c>
      <c r="AS69" s="616">
        <v>0</v>
      </c>
      <c r="AT69" s="617">
        <v>0</v>
      </c>
      <c r="AU69" s="618">
        <f t="shared" si="30"/>
        <v>0</v>
      </c>
      <c r="AV69" s="619">
        <f t="shared" si="31"/>
        <v>0</v>
      </c>
      <c r="AW69" s="620">
        <v>0</v>
      </c>
      <c r="AX69" s="621">
        <v>0</v>
      </c>
      <c r="AY69" s="622">
        <f t="shared" si="32"/>
        <v>0</v>
      </c>
      <c r="AZ69" s="623">
        <f t="shared" si="33"/>
        <v>0</v>
      </c>
      <c r="BA69" s="624">
        <f t="shared" si="34"/>
        <v>0</v>
      </c>
      <c r="BB69" s="484" t="str">
        <f t="shared" si="143"/>
        <v/>
      </c>
      <c r="BC69" s="484" t="str">
        <f t="shared" si="35"/>
        <v/>
      </c>
      <c r="BD69" s="625" t="str">
        <f t="shared" si="7"/>
        <v/>
      </c>
      <c r="BE69" s="613"/>
      <c r="BF69" s="626">
        <v>0</v>
      </c>
      <c r="BG69" s="627">
        <v>0</v>
      </c>
      <c r="BH69" s="628">
        <v>0</v>
      </c>
      <c r="BI69" s="489">
        <f t="shared" si="36"/>
        <v>0</v>
      </c>
      <c r="BJ69" s="629">
        <v>0</v>
      </c>
      <c r="BK69" s="630">
        <v>0</v>
      </c>
      <c r="BL69" s="631">
        <f t="shared" si="37"/>
        <v>0</v>
      </c>
      <c r="BM69" s="632">
        <f t="shared" si="38"/>
        <v>0</v>
      </c>
      <c r="BN69" s="633">
        <v>0</v>
      </c>
      <c r="BO69" s="634">
        <v>0</v>
      </c>
      <c r="BP69" s="635">
        <f t="shared" si="39"/>
        <v>0</v>
      </c>
      <c r="BQ69" s="636">
        <f t="shared" si="40"/>
        <v>0</v>
      </c>
      <c r="BR69" s="496">
        <f t="shared" si="41"/>
        <v>0</v>
      </c>
      <c r="BS69" s="496" t="str">
        <f t="shared" si="144"/>
        <v/>
      </c>
      <c r="BT69" s="496" t="str">
        <f t="shared" si="42"/>
        <v/>
      </c>
      <c r="BU69" s="637" t="str">
        <f t="shared" si="8"/>
        <v/>
      </c>
      <c r="BV69" s="613"/>
      <c r="BW69" s="638">
        <v>0</v>
      </c>
      <c r="BX69" s="639">
        <v>0</v>
      </c>
      <c r="BY69" s="640">
        <v>0</v>
      </c>
      <c r="BZ69" s="501">
        <f t="shared" si="43"/>
        <v>0</v>
      </c>
      <c r="CA69" s="641">
        <v>0</v>
      </c>
      <c r="CB69" s="642">
        <v>0</v>
      </c>
      <c r="CC69" s="643">
        <f t="shared" si="44"/>
        <v>0</v>
      </c>
      <c r="CD69" s="644">
        <f t="shared" si="45"/>
        <v>0</v>
      </c>
      <c r="CE69" s="645">
        <v>0</v>
      </c>
      <c r="CF69" s="646">
        <v>0</v>
      </c>
      <c r="CG69" s="647">
        <f t="shared" si="46"/>
        <v>0</v>
      </c>
      <c r="CH69" s="648">
        <f t="shared" si="47"/>
        <v>0</v>
      </c>
      <c r="CI69" s="649">
        <f t="shared" si="48"/>
        <v>0</v>
      </c>
      <c r="CJ69" s="508" t="str">
        <f t="shared" si="49"/>
        <v/>
      </c>
      <c r="CK69" s="508" t="str">
        <f t="shared" si="50"/>
        <v/>
      </c>
      <c r="CL69" s="650" t="str">
        <f t="shared" si="9"/>
        <v/>
      </c>
      <c r="CM69" s="613"/>
      <c r="CN69" s="651">
        <v>0</v>
      </c>
      <c r="CO69" s="652">
        <v>0</v>
      </c>
      <c r="CP69" s="653">
        <v>0</v>
      </c>
      <c r="CQ69" s="513">
        <f t="shared" si="51"/>
        <v>0</v>
      </c>
      <c r="CR69" s="654">
        <v>0</v>
      </c>
      <c r="CS69" s="655">
        <v>0</v>
      </c>
      <c r="CT69" s="656">
        <f t="shared" si="52"/>
        <v>0</v>
      </c>
      <c r="CU69" s="657">
        <f t="shared" si="53"/>
        <v>0</v>
      </c>
      <c r="CV69" s="658">
        <v>0</v>
      </c>
      <c r="CW69" s="659">
        <v>0</v>
      </c>
      <c r="CX69" s="660">
        <f t="shared" si="54"/>
        <v>0</v>
      </c>
      <c r="CY69" s="661">
        <f t="shared" si="55"/>
        <v>0</v>
      </c>
      <c r="CZ69" s="520">
        <f t="shared" si="56"/>
        <v>0</v>
      </c>
      <c r="DA69" s="520" t="str">
        <f t="shared" si="57"/>
        <v/>
      </c>
      <c r="DB69" s="520" t="str">
        <f t="shared" si="58"/>
        <v/>
      </c>
      <c r="DC69" s="662" t="str">
        <f t="shared" si="59"/>
        <v/>
      </c>
      <c r="DD69" s="613"/>
      <c r="DE69" s="663">
        <v>0</v>
      </c>
      <c r="DF69" s="664">
        <v>0</v>
      </c>
      <c r="DG69" s="665">
        <v>0</v>
      </c>
      <c r="DH69" s="525">
        <f t="shared" si="60"/>
        <v>0</v>
      </c>
      <c r="DI69" s="666">
        <v>0</v>
      </c>
      <c r="DJ69" s="667">
        <v>0</v>
      </c>
      <c r="DK69" s="668">
        <f t="shared" si="61"/>
        <v>0</v>
      </c>
      <c r="DL69" s="669">
        <f t="shared" si="62"/>
        <v>0</v>
      </c>
      <c r="DM69" s="670">
        <v>0</v>
      </c>
      <c r="DN69" s="671">
        <v>0</v>
      </c>
      <c r="DO69" s="672">
        <f t="shared" si="63"/>
        <v>0</v>
      </c>
      <c r="DP69" s="673">
        <f t="shared" si="64"/>
        <v>0</v>
      </c>
      <c r="DQ69" s="532">
        <f t="shared" si="65"/>
        <v>0</v>
      </c>
      <c r="DR69" s="532" t="str">
        <f t="shared" si="66"/>
        <v/>
      </c>
      <c r="DS69" s="532" t="str">
        <f t="shared" si="67"/>
        <v/>
      </c>
      <c r="DT69" s="674" t="str">
        <f t="shared" si="68"/>
        <v/>
      </c>
      <c r="DU69" s="675">
        <v>0</v>
      </c>
      <c r="DV69" s="676">
        <v>0</v>
      </c>
      <c r="DW69" s="677">
        <v>0</v>
      </c>
      <c r="DX69" s="537">
        <f t="shared" si="69"/>
        <v>0</v>
      </c>
      <c r="DY69" s="678">
        <v>0</v>
      </c>
      <c r="DZ69" s="679">
        <v>0</v>
      </c>
      <c r="EA69" s="680">
        <f t="shared" si="70"/>
        <v>0</v>
      </c>
      <c r="EB69" s="681">
        <f t="shared" si="71"/>
        <v>0</v>
      </c>
      <c r="EC69" s="682">
        <v>0</v>
      </c>
      <c r="ED69" s="683">
        <v>0</v>
      </c>
      <c r="EE69" s="684">
        <f t="shared" si="72"/>
        <v>0</v>
      </c>
      <c r="EF69" s="685">
        <f t="shared" si="73"/>
        <v>0</v>
      </c>
      <c r="EG69" s="686">
        <f t="shared" si="74"/>
        <v>0</v>
      </c>
      <c r="EH69" s="687" t="str">
        <f t="shared" si="75"/>
        <v/>
      </c>
      <c r="EI69" s="688">
        <v>0</v>
      </c>
      <c r="EJ69" s="689">
        <v>0</v>
      </c>
      <c r="EK69" s="690">
        <v>0</v>
      </c>
      <c r="EL69" s="549">
        <f t="shared" si="76"/>
        <v>0</v>
      </c>
      <c r="EM69" s="691">
        <v>0</v>
      </c>
      <c r="EN69" s="692">
        <f t="shared" si="77"/>
        <v>0</v>
      </c>
      <c r="EO69" s="693">
        <v>0</v>
      </c>
      <c r="EP69" s="694">
        <v>0</v>
      </c>
      <c r="EQ69" s="695">
        <f t="shared" si="128"/>
        <v>0</v>
      </c>
      <c r="ER69" s="696">
        <f t="shared" si="78"/>
        <v>0</v>
      </c>
      <c r="ES69" s="697">
        <f t="shared" si="79"/>
        <v>0</v>
      </c>
      <c r="ET69" s="698" t="str">
        <f t="shared" si="80"/>
        <v/>
      </c>
      <c r="EU69" s="699">
        <v>0</v>
      </c>
      <c r="EV69" s="700">
        <v>0</v>
      </c>
      <c r="EW69" s="701">
        <f t="shared" si="149"/>
        <v>0</v>
      </c>
      <c r="EX69" s="561">
        <f t="shared" si="81"/>
        <v>0</v>
      </c>
      <c r="EY69" s="702">
        <v>0</v>
      </c>
      <c r="EZ69" s="703">
        <f t="shared" si="82"/>
        <v>0</v>
      </c>
      <c r="FA69" s="704">
        <v>0</v>
      </c>
      <c r="FB69" s="705">
        <v>0</v>
      </c>
      <c r="FC69" s="706">
        <f t="shared" si="129"/>
        <v>0</v>
      </c>
      <c r="FD69" s="707">
        <f t="shared" si="83"/>
        <v>0</v>
      </c>
      <c r="FE69" s="708">
        <f t="shared" si="84"/>
        <v>0</v>
      </c>
      <c r="FF69" s="709" t="str">
        <f t="shared" si="85"/>
        <v/>
      </c>
      <c r="FG69" s="731">
        <v>0</v>
      </c>
      <c r="FH69" s="732">
        <v>0</v>
      </c>
      <c r="FI69" s="732">
        <v>0</v>
      </c>
      <c r="FJ69" s="713">
        <f t="shared" si="146"/>
        <v>0</v>
      </c>
      <c r="FK69" s="714">
        <f t="shared" si="86"/>
        <v>0</v>
      </c>
      <c r="FL69" s="715" t="str">
        <f t="shared" si="87"/>
        <v/>
      </c>
      <c r="FM69" s="733"/>
      <c r="FN69" s="734"/>
      <c r="FO69" s="735" t="str">
        <f t="shared" si="145"/>
        <v/>
      </c>
      <c r="FP69" s="718">
        <f t="shared" si="88"/>
        <v>0</v>
      </c>
      <c r="FQ69" s="719">
        <f t="shared" si="89"/>
        <v>0</v>
      </c>
      <c r="FR69" s="720">
        <f t="shared" si="90"/>
        <v>0</v>
      </c>
      <c r="FS69" s="721" t="str">
        <f t="shared" si="91"/>
        <v/>
      </c>
      <c r="FT69" s="722" t="str">
        <f t="shared" si="92"/>
        <v/>
      </c>
      <c r="FU69" s="723" t="str">
        <f t="shared" si="93"/>
        <v/>
      </c>
      <c r="FV69" s="724" t="str">
        <f t="shared" si="94"/>
        <v/>
      </c>
      <c r="FW69" s="725">
        <f t="shared" si="95"/>
        <v>0</v>
      </c>
      <c r="FX69" s="726" t="str">
        <f t="shared" si="10"/>
        <v/>
      </c>
      <c r="FY69" s="727" t="str">
        <f t="shared" si="11"/>
        <v/>
      </c>
      <c r="FZ69" s="727" t="str">
        <f t="shared" si="12"/>
        <v/>
      </c>
      <c r="GA69" s="727" t="str">
        <f t="shared" si="13"/>
        <v/>
      </c>
      <c r="GB69" s="727" t="str">
        <f t="shared" si="14"/>
        <v/>
      </c>
      <c r="GC69" s="727" t="str">
        <f t="shared" si="96"/>
        <v/>
      </c>
      <c r="GD69" s="728" t="str">
        <f t="shared" si="97"/>
        <v/>
      </c>
      <c r="GE69" s="729">
        <f t="shared" si="98"/>
        <v>0</v>
      </c>
      <c r="GF69" s="727">
        <f t="shared" si="99"/>
        <v>0</v>
      </c>
      <c r="GG69" s="727">
        <f t="shared" si="100"/>
        <v>0</v>
      </c>
      <c r="GH69" s="727">
        <f t="shared" si="101"/>
        <v>0</v>
      </c>
      <c r="GI69" s="728"/>
      <c r="GJ69" s="1302"/>
      <c r="GK69" s="1302"/>
      <c r="GL69" s="18">
        <f t="shared" si="139"/>
        <v>0</v>
      </c>
      <c r="GM69" s="18" t="s">
        <v>158</v>
      </c>
      <c r="GN69" s="18">
        <f t="shared" si="140"/>
        <v>200</v>
      </c>
      <c r="GO69" s="18" t="str">
        <f t="shared" si="102"/>
        <v>0/200</v>
      </c>
      <c r="GP69" s="18">
        <f t="shared" si="103"/>
        <v>0</v>
      </c>
      <c r="GQ69" s="18" t="s">
        <v>158</v>
      </c>
      <c r="GR69" s="18">
        <f t="shared" si="104"/>
        <v>200</v>
      </c>
      <c r="GS69" s="18" t="str">
        <f t="shared" si="105"/>
        <v>0/200</v>
      </c>
      <c r="GT69" s="18">
        <f t="shared" si="106"/>
        <v>0</v>
      </c>
      <c r="GU69" s="18" t="s">
        <v>158</v>
      </c>
      <c r="GV69" s="18">
        <f t="shared" si="107"/>
        <v>200</v>
      </c>
      <c r="GW69" s="18" t="str">
        <f t="shared" si="108"/>
        <v>0/200</v>
      </c>
      <c r="GX69" s="18">
        <f t="shared" si="109"/>
        <v>0</v>
      </c>
      <c r="GY69" s="18" t="s">
        <v>158</v>
      </c>
      <c r="GZ69" s="18">
        <f t="shared" si="110"/>
        <v>100</v>
      </c>
      <c r="HA69" s="18" t="str">
        <f t="shared" si="111"/>
        <v>0/100</v>
      </c>
      <c r="HJ69" s="18">
        <f t="shared" si="133"/>
        <v>0</v>
      </c>
      <c r="HK69" s="18">
        <f t="shared" si="134"/>
        <v>0</v>
      </c>
      <c r="HL69" s="190">
        <f t="shared" si="114"/>
        <v>0</v>
      </c>
      <c r="HM69" s="190">
        <f t="shared" si="115"/>
        <v>0</v>
      </c>
      <c r="HN69" s="190">
        <f t="shared" si="116"/>
        <v>0</v>
      </c>
      <c r="HO69" s="190">
        <f t="shared" si="117"/>
        <v>0</v>
      </c>
      <c r="HP69" s="190">
        <f t="shared" si="118"/>
        <v>0</v>
      </c>
      <c r="HQ69" s="18">
        <f t="shared" si="135"/>
        <v>0</v>
      </c>
    </row>
    <row r="70" spans="1:225" ht="21.75" customHeight="1">
      <c r="A70" s="17">
        <f t="shared" si="17"/>
        <v>0</v>
      </c>
      <c r="B70" s="42">
        <v>62</v>
      </c>
      <c r="C70" s="730">
        <v>62</v>
      </c>
      <c r="D70" s="544">
        <f t="shared" si="18"/>
        <v>0</v>
      </c>
      <c r="E70" s="2"/>
      <c r="F70" s="123"/>
      <c r="G70" s="2"/>
      <c r="H70" s="2"/>
      <c r="I70" s="2"/>
      <c r="J70" s="2"/>
      <c r="K70" s="976"/>
      <c r="L70" s="591">
        <v>0</v>
      </c>
      <c r="M70" s="592">
        <v>0</v>
      </c>
      <c r="N70" s="593">
        <v>0</v>
      </c>
      <c r="O70" s="452">
        <f t="shared" si="19"/>
        <v>0</v>
      </c>
      <c r="P70" s="594">
        <v>0</v>
      </c>
      <c r="Q70" s="595">
        <f t="shared" si="20"/>
        <v>0</v>
      </c>
      <c r="R70" s="596">
        <v>0</v>
      </c>
      <c r="S70" s="597">
        <v>0</v>
      </c>
      <c r="T70" s="598">
        <f t="shared" si="126"/>
        <v>0</v>
      </c>
      <c r="U70" s="599">
        <f t="shared" si="21"/>
        <v>0</v>
      </c>
      <c r="V70" s="600">
        <f t="shared" si="22"/>
        <v>0</v>
      </c>
      <c r="W70" s="459" t="str">
        <f t="shared" si="147"/>
        <v/>
      </c>
      <c r="X70" s="459" t="str">
        <f t="shared" si="23"/>
        <v/>
      </c>
      <c r="Y70" s="601" t="str">
        <f t="shared" si="148"/>
        <v/>
      </c>
      <c r="Z70" s="602">
        <v>0</v>
      </c>
      <c r="AA70" s="603">
        <v>0</v>
      </c>
      <c r="AB70" s="604">
        <v>0</v>
      </c>
      <c r="AC70" s="464">
        <f t="shared" si="24"/>
        <v>0</v>
      </c>
      <c r="AD70" s="605">
        <v>0</v>
      </c>
      <c r="AE70" s="606">
        <f t="shared" si="25"/>
        <v>0</v>
      </c>
      <c r="AF70" s="607">
        <v>0</v>
      </c>
      <c r="AG70" s="608">
        <v>0</v>
      </c>
      <c r="AH70" s="609">
        <f t="shared" si="127"/>
        <v>0</v>
      </c>
      <c r="AI70" s="610">
        <f t="shared" si="26"/>
        <v>0</v>
      </c>
      <c r="AJ70" s="611">
        <f t="shared" si="27"/>
        <v>0</v>
      </c>
      <c r="AK70" s="471" t="str">
        <f t="shared" si="141"/>
        <v/>
      </c>
      <c r="AL70" s="471" t="str">
        <f t="shared" si="28"/>
        <v/>
      </c>
      <c r="AM70" s="612" t="str">
        <f t="shared" si="142"/>
        <v/>
      </c>
      <c r="AN70" s="613"/>
      <c r="AO70" s="614">
        <v>0</v>
      </c>
      <c r="AP70" s="615">
        <v>0</v>
      </c>
      <c r="AQ70" s="615">
        <v>0</v>
      </c>
      <c r="AR70" s="477">
        <f t="shared" si="29"/>
        <v>0</v>
      </c>
      <c r="AS70" s="616">
        <v>0</v>
      </c>
      <c r="AT70" s="617">
        <v>0</v>
      </c>
      <c r="AU70" s="618">
        <f t="shared" si="30"/>
        <v>0</v>
      </c>
      <c r="AV70" s="619">
        <f t="shared" si="31"/>
        <v>0</v>
      </c>
      <c r="AW70" s="620">
        <v>0</v>
      </c>
      <c r="AX70" s="621">
        <v>0</v>
      </c>
      <c r="AY70" s="622">
        <f t="shared" si="32"/>
        <v>0</v>
      </c>
      <c r="AZ70" s="623">
        <f t="shared" si="33"/>
        <v>0</v>
      </c>
      <c r="BA70" s="624">
        <f t="shared" si="34"/>
        <v>0</v>
      </c>
      <c r="BB70" s="484" t="str">
        <f t="shared" si="143"/>
        <v/>
      </c>
      <c r="BC70" s="484" t="str">
        <f t="shared" si="35"/>
        <v/>
      </c>
      <c r="BD70" s="625" t="str">
        <f t="shared" si="7"/>
        <v/>
      </c>
      <c r="BE70" s="613"/>
      <c r="BF70" s="626">
        <v>0</v>
      </c>
      <c r="BG70" s="627">
        <v>0</v>
      </c>
      <c r="BH70" s="628">
        <v>0</v>
      </c>
      <c r="BI70" s="489">
        <f t="shared" si="36"/>
        <v>0</v>
      </c>
      <c r="BJ70" s="629">
        <v>0</v>
      </c>
      <c r="BK70" s="630">
        <v>0</v>
      </c>
      <c r="BL70" s="631">
        <f t="shared" si="37"/>
        <v>0</v>
      </c>
      <c r="BM70" s="632">
        <f t="shared" si="38"/>
        <v>0</v>
      </c>
      <c r="BN70" s="633">
        <v>0</v>
      </c>
      <c r="BO70" s="634">
        <v>0</v>
      </c>
      <c r="BP70" s="635">
        <f t="shared" si="39"/>
        <v>0</v>
      </c>
      <c r="BQ70" s="636">
        <f t="shared" si="40"/>
        <v>0</v>
      </c>
      <c r="BR70" s="496">
        <f t="shared" si="41"/>
        <v>0</v>
      </c>
      <c r="BS70" s="496" t="str">
        <f t="shared" si="144"/>
        <v/>
      </c>
      <c r="BT70" s="496" t="str">
        <f t="shared" si="42"/>
        <v/>
      </c>
      <c r="BU70" s="637" t="str">
        <f t="shared" si="8"/>
        <v/>
      </c>
      <c r="BV70" s="613"/>
      <c r="BW70" s="638">
        <v>0</v>
      </c>
      <c r="BX70" s="639">
        <v>0</v>
      </c>
      <c r="BY70" s="640">
        <v>0</v>
      </c>
      <c r="BZ70" s="501">
        <f t="shared" si="43"/>
        <v>0</v>
      </c>
      <c r="CA70" s="641">
        <v>0</v>
      </c>
      <c r="CB70" s="642">
        <v>0</v>
      </c>
      <c r="CC70" s="643">
        <f t="shared" si="44"/>
        <v>0</v>
      </c>
      <c r="CD70" s="644">
        <f t="shared" si="45"/>
        <v>0</v>
      </c>
      <c r="CE70" s="645">
        <v>0</v>
      </c>
      <c r="CF70" s="646">
        <v>0</v>
      </c>
      <c r="CG70" s="647">
        <f t="shared" si="46"/>
        <v>0</v>
      </c>
      <c r="CH70" s="648">
        <f t="shared" si="47"/>
        <v>0</v>
      </c>
      <c r="CI70" s="649">
        <f t="shared" si="48"/>
        <v>0</v>
      </c>
      <c r="CJ70" s="508" t="str">
        <f t="shared" si="49"/>
        <v/>
      </c>
      <c r="CK70" s="508" t="str">
        <f t="shared" si="50"/>
        <v/>
      </c>
      <c r="CL70" s="650" t="str">
        <f t="shared" si="9"/>
        <v/>
      </c>
      <c r="CM70" s="613"/>
      <c r="CN70" s="651">
        <v>0</v>
      </c>
      <c r="CO70" s="652">
        <v>0</v>
      </c>
      <c r="CP70" s="653">
        <v>0</v>
      </c>
      <c r="CQ70" s="513">
        <f t="shared" si="51"/>
        <v>0</v>
      </c>
      <c r="CR70" s="654">
        <v>0</v>
      </c>
      <c r="CS70" s="655">
        <v>0</v>
      </c>
      <c r="CT70" s="656">
        <f t="shared" si="52"/>
        <v>0</v>
      </c>
      <c r="CU70" s="657">
        <f t="shared" si="53"/>
        <v>0</v>
      </c>
      <c r="CV70" s="658">
        <v>0</v>
      </c>
      <c r="CW70" s="659">
        <v>0</v>
      </c>
      <c r="CX70" s="660">
        <f t="shared" si="54"/>
        <v>0</v>
      </c>
      <c r="CY70" s="661">
        <f t="shared" si="55"/>
        <v>0</v>
      </c>
      <c r="CZ70" s="520">
        <f t="shared" si="56"/>
        <v>0</v>
      </c>
      <c r="DA70" s="520" t="str">
        <f t="shared" si="57"/>
        <v/>
      </c>
      <c r="DB70" s="520" t="str">
        <f t="shared" si="58"/>
        <v/>
      </c>
      <c r="DC70" s="662" t="str">
        <f t="shared" si="59"/>
        <v/>
      </c>
      <c r="DD70" s="613"/>
      <c r="DE70" s="663">
        <v>0</v>
      </c>
      <c r="DF70" s="664">
        <v>0</v>
      </c>
      <c r="DG70" s="665">
        <v>0</v>
      </c>
      <c r="DH70" s="525">
        <f t="shared" si="60"/>
        <v>0</v>
      </c>
      <c r="DI70" s="666">
        <v>0</v>
      </c>
      <c r="DJ70" s="667">
        <v>0</v>
      </c>
      <c r="DK70" s="668">
        <f t="shared" si="61"/>
        <v>0</v>
      </c>
      <c r="DL70" s="669">
        <f t="shared" si="62"/>
        <v>0</v>
      </c>
      <c r="DM70" s="670">
        <v>0</v>
      </c>
      <c r="DN70" s="671">
        <v>0</v>
      </c>
      <c r="DO70" s="672">
        <f t="shared" si="63"/>
        <v>0</v>
      </c>
      <c r="DP70" s="673">
        <f t="shared" si="64"/>
        <v>0</v>
      </c>
      <c r="DQ70" s="532">
        <f t="shared" si="65"/>
        <v>0</v>
      </c>
      <c r="DR70" s="532" t="str">
        <f t="shared" si="66"/>
        <v/>
      </c>
      <c r="DS70" s="532" t="str">
        <f t="shared" si="67"/>
        <v/>
      </c>
      <c r="DT70" s="674" t="str">
        <f t="shared" si="68"/>
        <v/>
      </c>
      <c r="DU70" s="675">
        <v>0</v>
      </c>
      <c r="DV70" s="676">
        <v>0</v>
      </c>
      <c r="DW70" s="677">
        <v>0</v>
      </c>
      <c r="DX70" s="537">
        <f t="shared" si="69"/>
        <v>0</v>
      </c>
      <c r="DY70" s="678">
        <v>0</v>
      </c>
      <c r="DZ70" s="679">
        <v>0</v>
      </c>
      <c r="EA70" s="680">
        <f t="shared" si="70"/>
        <v>0</v>
      </c>
      <c r="EB70" s="681">
        <f t="shared" si="71"/>
        <v>0</v>
      </c>
      <c r="EC70" s="682">
        <v>0</v>
      </c>
      <c r="ED70" s="683">
        <v>0</v>
      </c>
      <c r="EE70" s="684">
        <f t="shared" si="72"/>
        <v>0</v>
      </c>
      <c r="EF70" s="685">
        <f t="shared" si="73"/>
        <v>0</v>
      </c>
      <c r="EG70" s="686">
        <f t="shared" si="74"/>
        <v>0</v>
      </c>
      <c r="EH70" s="687" t="str">
        <f t="shared" si="75"/>
        <v/>
      </c>
      <c r="EI70" s="688">
        <v>0</v>
      </c>
      <c r="EJ70" s="689">
        <v>0</v>
      </c>
      <c r="EK70" s="690">
        <v>0</v>
      </c>
      <c r="EL70" s="549">
        <f t="shared" si="76"/>
        <v>0</v>
      </c>
      <c r="EM70" s="691">
        <v>0</v>
      </c>
      <c r="EN70" s="692">
        <f t="shared" si="77"/>
        <v>0</v>
      </c>
      <c r="EO70" s="693">
        <v>0</v>
      </c>
      <c r="EP70" s="694">
        <v>0</v>
      </c>
      <c r="EQ70" s="695">
        <f t="shared" si="128"/>
        <v>0</v>
      </c>
      <c r="ER70" s="696">
        <f t="shared" si="78"/>
        <v>0</v>
      </c>
      <c r="ES70" s="697">
        <f t="shared" si="79"/>
        <v>0</v>
      </c>
      <c r="ET70" s="698" t="str">
        <f t="shared" si="80"/>
        <v/>
      </c>
      <c r="EU70" s="699">
        <v>0</v>
      </c>
      <c r="EV70" s="700">
        <v>0</v>
      </c>
      <c r="EW70" s="701">
        <f t="shared" si="149"/>
        <v>0</v>
      </c>
      <c r="EX70" s="561">
        <f t="shared" si="81"/>
        <v>0</v>
      </c>
      <c r="EY70" s="702">
        <v>0</v>
      </c>
      <c r="EZ70" s="703">
        <f t="shared" si="82"/>
        <v>0</v>
      </c>
      <c r="FA70" s="704">
        <v>0</v>
      </c>
      <c r="FB70" s="705">
        <v>0</v>
      </c>
      <c r="FC70" s="706">
        <f t="shared" si="129"/>
        <v>0</v>
      </c>
      <c r="FD70" s="707">
        <f t="shared" si="83"/>
        <v>0</v>
      </c>
      <c r="FE70" s="708">
        <f t="shared" si="84"/>
        <v>0</v>
      </c>
      <c r="FF70" s="709" t="str">
        <f t="shared" si="85"/>
        <v/>
      </c>
      <c r="FG70" s="731">
        <v>0</v>
      </c>
      <c r="FH70" s="732">
        <v>0</v>
      </c>
      <c r="FI70" s="732">
        <v>0</v>
      </c>
      <c r="FJ70" s="713">
        <f t="shared" si="146"/>
        <v>0</v>
      </c>
      <c r="FK70" s="714">
        <f t="shared" si="86"/>
        <v>0</v>
      </c>
      <c r="FL70" s="715" t="str">
        <f t="shared" si="87"/>
        <v/>
      </c>
      <c r="FM70" s="733"/>
      <c r="FN70" s="734"/>
      <c r="FO70" s="735" t="str">
        <f t="shared" si="145"/>
        <v/>
      </c>
      <c r="FP70" s="718">
        <f t="shared" si="88"/>
        <v>0</v>
      </c>
      <c r="FQ70" s="719">
        <f t="shared" si="89"/>
        <v>0</v>
      </c>
      <c r="FR70" s="720">
        <f t="shared" si="90"/>
        <v>0</v>
      </c>
      <c r="FS70" s="721" t="str">
        <f t="shared" si="91"/>
        <v/>
      </c>
      <c r="FT70" s="722" t="str">
        <f t="shared" si="92"/>
        <v/>
      </c>
      <c r="FU70" s="723" t="str">
        <f t="shared" si="93"/>
        <v/>
      </c>
      <c r="FV70" s="724" t="str">
        <f t="shared" si="94"/>
        <v/>
      </c>
      <c r="FW70" s="725">
        <f t="shared" si="95"/>
        <v>0</v>
      </c>
      <c r="FX70" s="726" t="str">
        <f t="shared" si="10"/>
        <v/>
      </c>
      <c r="FY70" s="727" t="str">
        <f t="shared" si="11"/>
        <v/>
      </c>
      <c r="FZ70" s="727" t="str">
        <f t="shared" si="12"/>
        <v/>
      </c>
      <c r="GA70" s="727" t="str">
        <f t="shared" si="13"/>
        <v/>
      </c>
      <c r="GB70" s="727" t="str">
        <f t="shared" si="14"/>
        <v/>
      </c>
      <c r="GC70" s="727" t="str">
        <f t="shared" si="96"/>
        <v/>
      </c>
      <c r="GD70" s="728" t="str">
        <f t="shared" si="97"/>
        <v/>
      </c>
      <c r="GE70" s="729">
        <f t="shared" si="98"/>
        <v>0</v>
      </c>
      <c r="GF70" s="727">
        <f t="shared" si="99"/>
        <v>0</v>
      </c>
      <c r="GG70" s="727">
        <f t="shared" si="100"/>
        <v>0</v>
      </c>
      <c r="GH70" s="727">
        <f t="shared" si="101"/>
        <v>0</v>
      </c>
      <c r="GI70" s="728"/>
      <c r="GJ70" s="1302"/>
      <c r="GK70" s="1302"/>
      <c r="GL70" s="18">
        <f t="shared" si="139"/>
        <v>0</v>
      </c>
      <c r="GM70" s="18" t="s">
        <v>158</v>
      </c>
      <c r="GN70" s="18">
        <f t="shared" si="140"/>
        <v>200</v>
      </c>
      <c r="GO70" s="18" t="str">
        <f t="shared" si="102"/>
        <v>0/200</v>
      </c>
      <c r="GP70" s="18">
        <f t="shared" si="103"/>
        <v>0</v>
      </c>
      <c r="GQ70" s="18" t="s">
        <v>158</v>
      </c>
      <c r="GR70" s="18">
        <f t="shared" si="104"/>
        <v>200</v>
      </c>
      <c r="GS70" s="18" t="str">
        <f t="shared" si="105"/>
        <v>0/200</v>
      </c>
      <c r="GT70" s="18">
        <f t="shared" si="106"/>
        <v>0</v>
      </c>
      <c r="GU70" s="18" t="s">
        <v>158</v>
      </c>
      <c r="GV70" s="18">
        <f t="shared" si="107"/>
        <v>200</v>
      </c>
      <c r="GW70" s="18" t="str">
        <f t="shared" si="108"/>
        <v>0/200</v>
      </c>
      <c r="GX70" s="18">
        <f t="shared" si="109"/>
        <v>0</v>
      </c>
      <c r="GY70" s="18" t="s">
        <v>158</v>
      </c>
      <c r="GZ70" s="18">
        <f t="shared" si="110"/>
        <v>100</v>
      </c>
      <c r="HA70" s="18" t="str">
        <f t="shared" si="111"/>
        <v>0/100</v>
      </c>
      <c r="HJ70" s="18">
        <f t="shared" si="133"/>
        <v>0</v>
      </c>
      <c r="HK70" s="18">
        <f t="shared" si="134"/>
        <v>0</v>
      </c>
      <c r="HL70" s="190">
        <f t="shared" si="114"/>
        <v>0</v>
      </c>
      <c r="HM70" s="190">
        <f t="shared" si="115"/>
        <v>0</v>
      </c>
      <c r="HN70" s="190">
        <f t="shared" si="116"/>
        <v>0</v>
      </c>
      <c r="HO70" s="190">
        <f t="shared" si="117"/>
        <v>0</v>
      </c>
      <c r="HP70" s="190">
        <f t="shared" si="118"/>
        <v>0</v>
      </c>
      <c r="HQ70" s="18">
        <f t="shared" si="135"/>
        <v>0</v>
      </c>
    </row>
    <row r="71" spans="1:225" ht="21.75" customHeight="1">
      <c r="A71" s="17">
        <f t="shared" si="17"/>
        <v>0</v>
      </c>
      <c r="B71" s="42">
        <v>63</v>
      </c>
      <c r="C71" s="590">
        <v>63</v>
      </c>
      <c r="D71" s="544">
        <f t="shared" si="18"/>
        <v>0</v>
      </c>
      <c r="E71" s="2"/>
      <c r="F71" s="123"/>
      <c r="G71" s="1"/>
      <c r="H71" s="2"/>
      <c r="I71" s="2"/>
      <c r="J71" s="2"/>
      <c r="K71" s="976"/>
      <c r="L71" s="591">
        <v>0</v>
      </c>
      <c r="M71" s="592">
        <v>0</v>
      </c>
      <c r="N71" s="593">
        <v>0</v>
      </c>
      <c r="O71" s="452">
        <f t="shared" si="19"/>
        <v>0</v>
      </c>
      <c r="P71" s="594">
        <v>0</v>
      </c>
      <c r="Q71" s="595">
        <f t="shared" si="20"/>
        <v>0</v>
      </c>
      <c r="R71" s="596">
        <v>0</v>
      </c>
      <c r="S71" s="597">
        <v>0</v>
      </c>
      <c r="T71" s="598">
        <f t="shared" si="126"/>
        <v>0</v>
      </c>
      <c r="U71" s="599">
        <f t="shared" si="21"/>
        <v>0</v>
      </c>
      <c r="V71" s="600">
        <f t="shared" si="22"/>
        <v>0</v>
      </c>
      <c r="W71" s="459" t="str">
        <f t="shared" si="147"/>
        <v/>
      </c>
      <c r="X71" s="459" t="str">
        <f t="shared" si="23"/>
        <v/>
      </c>
      <c r="Y71" s="601" t="str">
        <f t="shared" si="148"/>
        <v/>
      </c>
      <c r="Z71" s="602">
        <v>0</v>
      </c>
      <c r="AA71" s="603">
        <v>0</v>
      </c>
      <c r="AB71" s="604">
        <v>0</v>
      </c>
      <c r="AC71" s="464">
        <f t="shared" si="24"/>
        <v>0</v>
      </c>
      <c r="AD71" s="605">
        <v>0</v>
      </c>
      <c r="AE71" s="606">
        <f t="shared" si="25"/>
        <v>0</v>
      </c>
      <c r="AF71" s="607">
        <v>0</v>
      </c>
      <c r="AG71" s="608">
        <v>0</v>
      </c>
      <c r="AH71" s="609">
        <f t="shared" si="127"/>
        <v>0</v>
      </c>
      <c r="AI71" s="610">
        <f t="shared" si="26"/>
        <v>0</v>
      </c>
      <c r="AJ71" s="611">
        <f t="shared" si="27"/>
        <v>0</v>
      </c>
      <c r="AK71" s="471" t="str">
        <f t="shared" si="141"/>
        <v/>
      </c>
      <c r="AL71" s="471" t="str">
        <f t="shared" si="28"/>
        <v/>
      </c>
      <c r="AM71" s="612" t="str">
        <f t="shared" si="142"/>
        <v/>
      </c>
      <c r="AN71" s="613"/>
      <c r="AO71" s="614">
        <v>0</v>
      </c>
      <c r="AP71" s="615">
        <v>0</v>
      </c>
      <c r="AQ71" s="615">
        <v>0</v>
      </c>
      <c r="AR71" s="477">
        <f t="shared" si="29"/>
        <v>0</v>
      </c>
      <c r="AS71" s="616">
        <v>0</v>
      </c>
      <c r="AT71" s="617">
        <v>0</v>
      </c>
      <c r="AU71" s="618">
        <f t="shared" si="30"/>
        <v>0</v>
      </c>
      <c r="AV71" s="619">
        <f t="shared" si="31"/>
        <v>0</v>
      </c>
      <c r="AW71" s="620">
        <v>0</v>
      </c>
      <c r="AX71" s="621">
        <v>0</v>
      </c>
      <c r="AY71" s="622">
        <f t="shared" si="32"/>
        <v>0</v>
      </c>
      <c r="AZ71" s="623">
        <f t="shared" si="33"/>
        <v>0</v>
      </c>
      <c r="BA71" s="624">
        <f t="shared" si="34"/>
        <v>0</v>
      </c>
      <c r="BB71" s="484" t="str">
        <f t="shared" si="143"/>
        <v/>
      </c>
      <c r="BC71" s="484" t="str">
        <f t="shared" si="35"/>
        <v/>
      </c>
      <c r="BD71" s="625" t="str">
        <f t="shared" si="7"/>
        <v/>
      </c>
      <c r="BE71" s="613"/>
      <c r="BF71" s="626">
        <v>0</v>
      </c>
      <c r="BG71" s="627">
        <v>0</v>
      </c>
      <c r="BH71" s="628">
        <v>0</v>
      </c>
      <c r="BI71" s="489">
        <f t="shared" si="36"/>
        <v>0</v>
      </c>
      <c r="BJ71" s="629">
        <v>0</v>
      </c>
      <c r="BK71" s="630">
        <v>0</v>
      </c>
      <c r="BL71" s="631">
        <f t="shared" si="37"/>
        <v>0</v>
      </c>
      <c r="BM71" s="632">
        <f t="shared" si="38"/>
        <v>0</v>
      </c>
      <c r="BN71" s="633">
        <v>0</v>
      </c>
      <c r="BO71" s="634">
        <v>0</v>
      </c>
      <c r="BP71" s="635">
        <f t="shared" si="39"/>
        <v>0</v>
      </c>
      <c r="BQ71" s="636">
        <f t="shared" si="40"/>
        <v>0</v>
      </c>
      <c r="BR71" s="496">
        <f t="shared" si="41"/>
        <v>0</v>
      </c>
      <c r="BS71" s="496" t="str">
        <f t="shared" si="144"/>
        <v/>
      </c>
      <c r="BT71" s="496" t="str">
        <f t="shared" si="42"/>
        <v/>
      </c>
      <c r="BU71" s="637" t="str">
        <f t="shared" si="8"/>
        <v/>
      </c>
      <c r="BV71" s="613"/>
      <c r="BW71" s="638">
        <v>0</v>
      </c>
      <c r="BX71" s="639">
        <v>0</v>
      </c>
      <c r="BY71" s="640">
        <v>0</v>
      </c>
      <c r="BZ71" s="501">
        <f t="shared" si="43"/>
        <v>0</v>
      </c>
      <c r="CA71" s="641">
        <v>0</v>
      </c>
      <c r="CB71" s="642">
        <v>0</v>
      </c>
      <c r="CC71" s="643">
        <f t="shared" si="44"/>
        <v>0</v>
      </c>
      <c r="CD71" s="644">
        <f t="shared" si="45"/>
        <v>0</v>
      </c>
      <c r="CE71" s="645">
        <v>0</v>
      </c>
      <c r="CF71" s="646">
        <v>0</v>
      </c>
      <c r="CG71" s="647">
        <f t="shared" si="46"/>
        <v>0</v>
      </c>
      <c r="CH71" s="648">
        <f t="shared" si="47"/>
        <v>0</v>
      </c>
      <c r="CI71" s="649">
        <f t="shared" si="48"/>
        <v>0</v>
      </c>
      <c r="CJ71" s="508" t="str">
        <f t="shared" si="49"/>
        <v/>
      </c>
      <c r="CK71" s="508" t="str">
        <f t="shared" si="50"/>
        <v/>
      </c>
      <c r="CL71" s="650" t="str">
        <f t="shared" si="9"/>
        <v/>
      </c>
      <c r="CM71" s="613"/>
      <c r="CN71" s="651">
        <v>0</v>
      </c>
      <c r="CO71" s="652">
        <v>0</v>
      </c>
      <c r="CP71" s="653">
        <v>0</v>
      </c>
      <c r="CQ71" s="513">
        <f t="shared" si="51"/>
        <v>0</v>
      </c>
      <c r="CR71" s="654">
        <v>0</v>
      </c>
      <c r="CS71" s="655">
        <v>0</v>
      </c>
      <c r="CT71" s="656">
        <f t="shared" si="52"/>
        <v>0</v>
      </c>
      <c r="CU71" s="657">
        <f t="shared" si="53"/>
        <v>0</v>
      </c>
      <c r="CV71" s="658">
        <v>0</v>
      </c>
      <c r="CW71" s="659">
        <v>0</v>
      </c>
      <c r="CX71" s="660">
        <f t="shared" si="54"/>
        <v>0</v>
      </c>
      <c r="CY71" s="661">
        <f t="shared" si="55"/>
        <v>0</v>
      </c>
      <c r="CZ71" s="520">
        <f t="shared" si="56"/>
        <v>0</v>
      </c>
      <c r="DA71" s="520" t="str">
        <f t="shared" si="57"/>
        <v/>
      </c>
      <c r="DB71" s="520" t="str">
        <f t="shared" si="58"/>
        <v/>
      </c>
      <c r="DC71" s="662" t="str">
        <f t="shared" si="59"/>
        <v/>
      </c>
      <c r="DD71" s="613"/>
      <c r="DE71" s="663">
        <v>0</v>
      </c>
      <c r="DF71" s="664">
        <v>0</v>
      </c>
      <c r="DG71" s="665">
        <v>0</v>
      </c>
      <c r="DH71" s="525">
        <f t="shared" si="60"/>
        <v>0</v>
      </c>
      <c r="DI71" s="666">
        <v>0</v>
      </c>
      <c r="DJ71" s="667">
        <v>0</v>
      </c>
      <c r="DK71" s="668">
        <f t="shared" si="61"/>
        <v>0</v>
      </c>
      <c r="DL71" s="669">
        <f t="shared" si="62"/>
        <v>0</v>
      </c>
      <c r="DM71" s="670">
        <v>0</v>
      </c>
      <c r="DN71" s="671">
        <v>0</v>
      </c>
      <c r="DO71" s="672">
        <f t="shared" si="63"/>
        <v>0</v>
      </c>
      <c r="DP71" s="673">
        <f t="shared" si="64"/>
        <v>0</v>
      </c>
      <c r="DQ71" s="532">
        <f t="shared" si="65"/>
        <v>0</v>
      </c>
      <c r="DR71" s="532" t="str">
        <f t="shared" si="66"/>
        <v/>
      </c>
      <c r="DS71" s="532" t="str">
        <f t="shared" si="67"/>
        <v/>
      </c>
      <c r="DT71" s="674" t="str">
        <f t="shared" si="68"/>
        <v/>
      </c>
      <c r="DU71" s="675">
        <v>0</v>
      </c>
      <c r="DV71" s="676">
        <v>0</v>
      </c>
      <c r="DW71" s="677">
        <v>0</v>
      </c>
      <c r="DX71" s="537">
        <f t="shared" si="69"/>
        <v>0</v>
      </c>
      <c r="DY71" s="678">
        <v>0</v>
      </c>
      <c r="DZ71" s="679">
        <v>0</v>
      </c>
      <c r="EA71" s="680">
        <f t="shared" si="70"/>
        <v>0</v>
      </c>
      <c r="EB71" s="681">
        <f t="shared" si="71"/>
        <v>0</v>
      </c>
      <c r="EC71" s="682">
        <v>0</v>
      </c>
      <c r="ED71" s="683">
        <v>0</v>
      </c>
      <c r="EE71" s="684">
        <f t="shared" si="72"/>
        <v>0</v>
      </c>
      <c r="EF71" s="685">
        <f t="shared" si="73"/>
        <v>0</v>
      </c>
      <c r="EG71" s="686">
        <f t="shared" si="74"/>
        <v>0</v>
      </c>
      <c r="EH71" s="687" t="str">
        <f t="shared" si="75"/>
        <v/>
      </c>
      <c r="EI71" s="688">
        <v>0</v>
      </c>
      <c r="EJ71" s="689">
        <v>0</v>
      </c>
      <c r="EK71" s="690">
        <v>0</v>
      </c>
      <c r="EL71" s="549">
        <f t="shared" si="76"/>
        <v>0</v>
      </c>
      <c r="EM71" s="691">
        <v>0</v>
      </c>
      <c r="EN71" s="692">
        <f t="shared" si="77"/>
        <v>0</v>
      </c>
      <c r="EO71" s="693">
        <v>0</v>
      </c>
      <c r="EP71" s="694">
        <v>0</v>
      </c>
      <c r="EQ71" s="695">
        <f t="shared" si="128"/>
        <v>0</v>
      </c>
      <c r="ER71" s="696">
        <f t="shared" si="78"/>
        <v>0</v>
      </c>
      <c r="ES71" s="697">
        <f t="shared" si="79"/>
        <v>0</v>
      </c>
      <c r="ET71" s="698" t="str">
        <f t="shared" si="80"/>
        <v/>
      </c>
      <c r="EU71" s="699">
        <v>0</v>
      </c>
      <c r="EV71" s="700">
        <v>0</v>
      </c>
      <c r="EW71" s="701">
        <f t="shared" si="149"/>
        <v>0</v>
      </c>
      <c r="EX71" s="561">
        <f t="shared" si="81"/>
        <v>0</v>
      </c>
      <c r="EY71" s="702">
        <v>0</v>
      </c>
      <c r="EZ71" s="703">
        <f t="shared" si="82"/>
        <v>0</v>
      </c>
      <c r="FA71" s="704">
        <v>0</v>
      </c>
      <c r="FB71" s="705">
        <v>0</v>
      </c>
      <c r="FC71" s="706">
        <f t="shared" si="129"/>
        <v>0</v>
      </c>
      <c r="FD71" s="707">
        <f t="shared" si="83"/>
        <v>0</v>
      </c>
      <c r="FE71" s="708">
        <f t="shared" si="84"/>
        <v>0</v>
      </c>
      <c r="FF71" s="709" t="str">
        <f t="shared" si="85"/>
        <v/>
      </c>
      <c r="FG71" s="731">
        <v>0</v>
      </c>
      <c r="FH71" s="732">
        <v>0</v>
      </c>
      <c r="FI71" s="732">
        <v>0</v>
      </c>
      <c r="FJ71" s="713">
        <f t="shared" si="146"/>
        <v>0</v>
      </c>
      <c r="FK71" s="714">
        <f t="shared" si="86"/>
        <v>0</v>
      </c>
      <c r="FL71" s="715" t="str">
        <f t="shared" si="87"/>
        <v/>
      </c>
      <c r="FM71" s="733"/>
      <c r="FN71" s="734"/>
      <c r="FO71" s="735" t="str">
        <f t="shared" si="145"/>
        <v/>
      </c>
      <c r="FP71" s="718">
        <f t="shared" si="88"/>
        <v>0</v>
      </c>
      <c r="FQ71" s="719">
        <f t="shared" si="89"/>
        <v>0</v>
      </c>
      <c r="FR71" s="720">
        <f t="shared" si="90"/>
        <v>0</v>
      </c>
      <c r="FS71" s="721" t="str">
        <f t="shared" si="91"/>
        <v/>
      </c>
      <c r="FT71" s="722" t="str">
        <f t="shared" si="92"/>
        <v/>
      </c>
      <c r="FU71" s="723" t="str">
        <f t="shared" si="93"/>
        <v/>
      </c>
      <c r="FV71" s="724" t="str">
        <f t="shared" si="94"/>
        <v/>
      </c>
      <c r="FW71" s="725">
        <f t="shared" si="95"/>
        <v>0</v>
      </c>
      <c r="FX71" s="726" t="str">
        <f t="shared" si="10"/>
        <v/>
      </c>
      <c r="FY71" s="727" t="str">
        <f t="shared" si="11"/>
        <v/>
      </c>
      <c r="FZ71" s="727" t="str">
        <f t="shared" si="12"/>
        <v/>
      </c>
      <c r="GA71" s="727" t="str">
        <f t="shared" si="13"/>
        <v/>
      </c>
      <c r="GB71" s="727" t="str">
        <f t="shared" si="14"/>
        <v/>
      </c>
      <c r="GC71" s="727" t="str">
        <f t="shared" si="96"/>
        <v/>
      </c>
      <c r="GD71" s="728" t="str">
        <f t="shared" si="97"/>
        <v/>
      </c>
      <c r="GE71" s="729">
        <f t="shared" si="98"/>
        <v>0</v>
      </c>
      <c r="GF71" s="727">
        <f t="shared" si="99"/>
        <v>0</v>
      </c>
      <c r="GG71" s="727">
        <f t="shared" si="100"/>
        <v>0</v>
      </c>
      <c r="GH71" s="727">
        <f t="shared" si="101"/>
        <v>0</v>
      </c>
      <c r="GI71" s="728"/>
      <c r="GJ71" s="1302"/>
      <c r="GK71" s="1302"/>
      <c r="GL71" s="18">
        <f t="shared" si="139"/>
        <v>0</v>
      </c>
      <c r="GM71" s="18" t="s">
        <v>158</v>
      </c>
      <c r="GN71" s="18">
        <f t="shared" si="140"/>
        <v>200</v>
      </c>
      <c r="GO71" s="18" t="str">
        <f t="shared" si="102"/>
        <v>0/200</v>
      </c>
      <c r="GP71" s="18">
        <f t="shared" si="103"/>
        <v>0</v>
      </c>
      <c r="GQ71" s="18" t="s">
        <v>158</v>
      </c>
      <c r="GR71" s="18">
        <f t="shared" si="104"/>
        <v>200</v>
      </c>
      <c r="GS71" s="18" t="str">
        <f t="shared" si="105"/>
        <v>0/200</v>
      </c>
      <c r="GT71" s="18">
        <f t="shared" si="106"/>
        <v>0</v>
      </c>
      <c r="GU71" s="18" t="s">
        <v>158</v>
      </c>
      <c r="GV71" s="18">
        <f t="shared" si="107"/>
        <v>200</v>
      </c>
      <c r="GW71" s="18" t="str">
        <f t="shared" si="108"/>
        <v>0/200</v>
      </c>
      <c r="GX71" s="18">
        <f t="shared" si="109"/>
        <v>0</v>
      </c>
      <c r="GY71" s="18" t="s">
        <v>158</v>
      </c>
      <c r="GZ71" s="18">
        <f t="shared" si="110"/>
        <v>100</v>
      </c>
      <c r="HA71" s="18" t="str">
        <f t="shared" si="111"/>
        <v>0/100</v>
      </c>
      <c r="HJ71" s="18">
        <f t="shared" si="133"/>
        <v>0</v>
      </c>
      <c r="HK71" s="18">
        <f t="shared" si="134"/>
        <v>0</v>
      </c>
      <c r="HL71" s="190">
        <f t="shared" si="114"/>
        <v>0</v>
      </c>
      <c r="HM71" s="190">
        <f t="shared" si="115"/>
        <v>0</v>
      </c>
      <c r="HN71" s="190">
        <f t="shared" si="116"/>
        <v>0</v>
      </c>
      <c r="HO71" s="190">
        <f t="shared" si="117"/>
        <v>0</v>
      </c>
      <c r="HP71" s="190">
        <f t="shared" si="118"/>
        <v>0</v>
      </c>
      <c r="HQ71" s="18">
        <f t="shared" si="135"/>
        <v>0</v>
      </c>
    </row>
    <row r="72" spans="1:225" ht="21.75" customHeight="1">
      <c r="A72" s="17">
        <f t="shared" si="17"/>
        <v>0</v>
      </c>
      <c r="B72" s="42">
        <v>64</v>
      </c>
      <c r="C72" s="730">
        <v>64</v>
      </c>
      <c r="D72" s="544">
        <f t="shared" si="18"/>
        <v>0</v>
      </c>
      <c r="E72" s="2"/>
      <c r="F72" s="123"/>
      <c r="G72" s="2"/>
      <c r="H72" s="2"/>
      <c r="I72" s="2"/>
      <c r="J72" s="2"/>
      <c r="K72" s="976"/>
      <c r="L72" s="591">
        <v>0</v>
      </c>
      <c r="M72" s="592">
        <v>0</v>
      </c>
      <c r="N72" s="593">
        <v>0</v>
      </c>
      <c r="O72" s="452">
        <f t="shared" si="19"/>
        <v>0</v>
      </c>
      <c r="P72" s="594">
        <v>0</v>
      </c>
      <c r="Q72" s="595">
        <f t="shared" si="20"/>
        <v>0</v>
      </c>
      <c r="R72" s="596">
        <v>0</v>
      </c>
      <c r="S72" s="597">
        <v>0</v>
      </c>
      <c r="T72" s="598">
        <f t="shared" si="126"/>
        <v>0</v>
      </c>
      <c r="U72" s="599">
        <f t="shared" si="21"/>
        <v>0</v>
      </c>
      <c r="V72" s="600">
        <f t="shared" si="22"/>
        <v>0</v>
      </c>
      <c r="W72" s="459" t="str">
        <f t="shared" si="147"/>
        <v/>
      </c>
      <c r="X72" s="459" t="str">
        <f t="shared" si="23"/>
        <v/>
      </c>
      <c r="Y72" s="601" t="str">
        <f t="shared" si="148"/>
        <v/>
      </c>
      <c r="Z72" s="602">
        <v>0</v>
      </c>
      <c r="AA72" s="603">
        <v>0</v>
      </c>
      <c r="AB72" s="604">
        <v>0</v>
      </c>
      <c r="AC72" s="464">
        <f t="shared" si="24"/>
        <v>0</v>
      </c>
      <c r="AD72" s="605">
        <v>0</v>
      </c>
      <c r="AE72" s="606">
        <f t="shared" si="25"/>
        <v>0</v>
      </c>
      <c r="AF72" s="607">
        <v>0</v>
      </c>
      <c r="AG72" s="608">
        <v>0</v>
      </c>
      <c r="AH72" s="609">
        <f t="shared" si="127"/>
        <v>0</v>
      </c>
      <c r="AI72" s="610">
        <f t="shared" si="26"/>
        <v>0</v>
      </c>
      <c r="AJ72" s="611">
        <f t="shared" si="27"/>
        <v>0</v>
      </c>
      <c r="AK72" s="471" t="str">
        <f t="shared" si="141"/>
        <v/>
      </c>
      <c r="AL72" s="471" t="str">
        <f t="shared" si="28"/>
        <v/>
      </c>
      <c r="AM72" s="612" t="str">
        <f t="shared" si="142"/>
        <v/>
      </c>
      <c r="AN72" s="613"/>
      <c r="AO72" s="614">
        <v>0</v>
      </c>
      <c r="AP72" s="615">
        <v>0</v>
      </c>
      <c r="AQ72" s="615">
        <v>0</v>
      </c>
      <c r="AR72" s="477">
        <f t="shared" si="29"/>
        <v>0</v>
      </c>
      <c r="AS72" s="616">
        <v>0</v>
      </c>
      <c r="AT72" s="617">
        <v>0</v>
      </c>
      <c r="AU72" s="618">
        <f t="shared" si="30"/>
        <v>0</v>
      </c>
      <c r="AV72" s="619">
        <f t="shared" si="31"/>
        <v>0</v>
      </c>
      <c r="AW72" s="620">
        <v>0</v>
      </c>
      <c r="AX72" s="621">
        <v>0</v>
      </c>
      <c r="AY72" s="622">
        <f t="shared" si="32"/>
        <v>0</v>
      </c>
      <c r="AZ72" s="623">
        <f t="shared" si="33"/>
        <v>0</v>
      </c>
      <c r="BA72" s="624">
        <f t="shared" si="34"/>
        <v>0</v>
      </c>
      <c r="BB72" s="484" t="str">
        <f t="shared" si="143"/>
        <v/>
      </c>
      <c r="BC72" s="484" t="str">
        <f t="shared" si="35"/>
        <v/>
      </c>
      <c r="BD72" s="625" t="str">
        <f t="shared" si="7"/>
        <v/>
      </c>
      <c r="BE72" s="613"/>
      <c r="BF72" s="626">
        <v>0</v>
      </c>
      <c r="BG72" s="627">
        <v>0</v>
      </c>
      <c r="BH72" s="628">
        <v>0</v>
      </c>
      <c r="BI72" s="489">
        <f t="shared" si="36"/>
        <v>0</v>
      </c>
      <c r="BJ72" s="629">
        <v>0</v>
      </c>
      <c r="BK72" s="630">
        <v>0</v>
      </c>
      <c r="BL72" s="631">
        <f t="shared" si="37"/>
        <v>0</v>
      </c>
      <c r="BM72" s="632">
        <f t="shared" si="38"/>
        <v>0</v>
      </c>
      <c r="BN72" s="633">
        <v>0</v>
      </c>
      <c r="BO72" s="634">
        <v>0</v>
      </c>
      <c r="BP72" s="635">
        <f t="shared" si="39"/>
        <v>0</v>
      </c>
      <c r="BQ72" s="636">
        <f t="shared" si="40"/>
        <v>0</v>
      </c>
      <c r="BR72" s="496">
        <f t="shared" si="41"/>
        <v>0</v>
      </c>
      <c r="BS72" s="496" t="str">
        <f t="shared" si="144"/>
        <v/>
      </c>
      <c r="BT72" s="496" t="str">
        <f t="shared" si="42"/>
        <v/>
      </c>
      <c r="BU72" s="637" t="str">
        <f t="shared" si="8"/>
        <v/>
      </c>
      <c r="BV72" s="613"/>
      <c r="BW72" s="638">
        <v>0</v>
      </c>
      <c r="BX72" s="639">
        <v>0</v>
      </c>
      <c r="BY72" s="640">
        <v>0</v>
      </c>
      <c r="BZ72" s="501">
        <f t="shared" si="43"/>
        <v>0</v>
      </c>
      <c r="CA72" s="641">
        <v>0</v>
      </c>
      <c r="CB72" s="642">
        <v>0</v>
      </c>
      <c r="CC72" s="643">
        <f t="shared" si="44"/>
        <v>0</v>
      </c>
      <c r="CD72" s="644">
        <f t="shared" si="45"/>
        <v>0</v>
      </c>
      <c r="CE72" s="645">
        <v>0</v>
      </c>
      <c r="CF72" s="646">
        <v>0</v>
      </c>
      <c r="CG72" s="647">
        <f t="shared" si="46"/>
        <v>0</v>
      </c>
      <c r="CH72" s="648">
        <f t="shared" si="47"/>
        <v>0</v>
      </c>
      <c r="CI72" s="649">
        <f t="shared" si="48"/>
        <v>0</v>
      </c>
      <c r="CJ72" s="508" t="str">
        <f t="shared" si="49"/>
        <v/>
      </c>
      <c r="CK72" s="508" t="str">
        <f t="shared" si="50"/>
        <v/>
      </c>
      <c r="CL72" s="650" t="str">
        <f t="shared" si="9"/>
        <v/>
      </c>
      <c r="CM72" s="613"/>
      <c r="CN72" s="651">
        <v>0</v>
      </c>
      <c r="CO72" s="652">
        <v>0</v>
      </c>
      <c r="CP72" s="653">
        <v>0</v>
      </c>
      <c r="CQ72" s="513">
        <f t="shared" si="51"/>
        <v>0</v>
      </c>
      <c r="CR72" s="654">
        <v>0</v>
      </c>
      <c r="CS72" s="655">
        <v>0</v>
      </c>
      <c r="CT72" s="656">
        <f t="shared" si="52"/>
        <v>0</v>
      </c>
      <c r="CU72" s="657">
        <f t="shared" si="53"/>
        <v>0</v>
      </c>
      <c r="CV72" s="658">
        <v>0</v>
      </c>
      <c r="CW72" s="659">
        <v>0</v>
      </c>
      <c r="CX72" s="660">
        <f t="shared" si="54"/>
        <v>0</v>
      </c>
      <c r="CY72" s="661">
        <f t="shared" si="55"/>
        <v>0</v>
      </c>
      <c r="CZ72" s="520">
        <f t="shared" si="56"/>
        <v>0</v>
      </c>
      <c r="DA72" s="520" t="str">
        <f t="shared" si="57"/>
        <v/>
      </c>
      <c r="DB72" s="520" t="str">
        <f t="shared" si="58"/>
        <v/>
      </c>
      <c r="DC72" s="662" t="str">
        <f t="shared" si="59"/>
        <v/>
      </c>
      <c r="DD72" s="613"/>
      <c r="DE72" s="663">
        <v>0</v>
      </c>
      <c r="DF72" s="664">
        <v>0</v>
      </c>
      <c r="DG72" s="665">
        <v>0</v>
      </c>
      <c r="DH72" s="525">
        <f t="shared" si="60"/>
        <v>0</v>
      </c>
      <c r="DI72" s="666">
        <v>0</v>
      </c>
      <c r="DJ72" s="667">
        <v>0</v>
      </c>
      <c r="DK72" s="668">
        <f t="shared" si="61"/>
        <v>0</v>
      </c>
      <c r="DL72" s="669">
        <f t="shared" si="62"/>
        <v>0</v>
      </c>
      <c r="DM72" s="670">
        <v>0</v>
      </c>
      <c r="DN72" s="671">
        <v>0</v>
      </c>
      <c r="DO72" s="672">
        <f t="shared" si="63"/>
        <v>0</v>
      </c>
      <c r="DP72" s="673">
        <f t="shared" si="64"/>
        <v>0</v>
      </c>
      <c r="DQ72" s="532">
        <f t="shared" si="65"/>
        <v>0</v>
      </c>
      <c r="DR72" s="532" t="str">
        <f t="shared" si="66"/>
        <v/>
      </c>
      <c r="DS72" s="532" t="str">
        <f t="shared" si="67"/>
        <v/>
      </c>
      <c r="DT72" s="674" t="str">
        <f t="shared" si="68"/>
        <v/>
      </c>
      <c r="DU72" s="675">
        <v>0</v>
      </c>
      <c r="DV72" s="676">
        <v>0</v>
      </c>
      <c r="DW72" s="677">
        <v>0</v>
      </c>
      <c r="DX72" s="537">
        <f t="shared" si="69"/>
        <v>0</v>
      </c>
      <c r="DY72" s="678">
        <v>0</v>
      </c>
      <c r="DZ72" s="679">
        <v>0</v>
      </c>
      <c r="EA72" s="680">
        <f t="shared" si="70"/>
        <v>0</v>
      </c>
      <c r="EB72" s="681">
        <f t="shared" si="71"/>
        <v>0</v>
      </c>
      <c r="EC72" s="682">
        <v>0</v>
      </c>
      <c r="ED72" s="683">
        <v>0</v>
      </c>
      <c r="EE72" s="684">
        <f t="shared" si="72"/>
        <v>0</v>
      </c>
      <c r="EF72" s="685">
        <f t="shared" si="73"/>
        <v>0</v>
      </c>
      <c r="EG72" s="686">
        <f t="shared" si="74"/>
        <v>0</v>
      </c>
      <c r="EH72" s="687" t="str">
        <f t="shared" si="75"/>
        <v/>
      </c>
      <c r="EI72" s="688">
        <v>0</v>
      </c>
      <c r="EJ72" s="689">
        <v>0</v>
      </c>
      <c r="EK72" s="690">
        <v>0</v>
      </c>
      <c r="EL72" s="549">
        <f t="shared" si="76"/>
        <v>0</v>
      </c>
      <c r="EM72" s="691">
        <v>0</v>
      </c>
      <c r="EN72" s="692">
        <f t="shared" si="77"/>
        <v>0</v>
      </c>
      <c r="EO72" s="693">
        <v>0</v>
      </c>
      <c r="EP72" s="694">
        <v>0</v>
      </c>
      <c r="EQ72" s="695">
        <f t="shared" si="128"/>
        <v>0</v>
      </c>
      <c r="ER72" s="696">
        <f t="shared" si="78"/>
        <v>0</v>
      </c>
      <c r="ES72" s="697">
        <f t="shared" si="79"/>
        <v>0</v>
      </c>
      <c r="ET72" s="698" t="str">
        <f t="shared" si="80"/>
        <v/>
      </c>
      <c r="EU72" s="699">
        <v>0</v>
      </c>
      <c r="EV72" s="700">
        <v>0</v>
      </c>
      <c r="EW72" s="701">
        <f t="shared" si="149"/>
        <v>0</v>
      </c>
      <c r="EX72" s="561">
        <f t="shared" si="81"/>
        <v>0</v>
      </c>
      <c r="EY72" s="702">
        <v>0</v>
      </c>
      <c r="EZ72" s="703">
        <f t="shared" si="82"/>
        <v>0</v>
      </c>
      <c r="FA72" s="704">
        <v>0</v>
      </c>
      <c r="FB72" s="705">
        <v>0</v>
      </c>
      <c r="FC72" s="706">
        <f t="shared" si="129"/>
        <v>0</v>
      </c>
      <c r="FD72" s="707">
        <f t="shared" si="83"/>
        <v>0</v>
      </c>
      <c r="FE72" s="708">
        <f t="shared" si="84"/>
        <v>0</v>
      </c>
      <c r="FF72" s="709" t="str">
        <f t="shared" si="85"/>
        <v/>
      </c>
      <c r="FG72" s="731">
        <v>0</v>
      </c>
      <c r="FH72" s="732">
        <v>0</v>
      </c>
      <c r="FI72" s="732">
        <v>0</v>
      </c>
      <c r="FJ72" s="713">
        <f t="shared" si="146"/>
        <v>0</v>
      </c>
      <c r="FK72" s="714">
        <f t="shared" si="86"/>
        <v>0</v>
      </c>
      <c r="FL72" s="715" t="str">
        <f t="shared" si="87"/>
        <v/>
      </c>
      <c r="FM72" s="733"/>
      <c r="FN72" s="734"/>
      <c r="FO72" s="735" t="str">
        <f t="shared" si="145"/>
        <v/>
      </c>
      <c r="FP72" s="718">
        <f t="shared" si="88"/>
        <v>0</v>
      </c>
      <c r="FQ72" s="719">
        <f t="shared" si="89"/>
        <v>0</v>
      </c>
      <c r="FR72" s="720">
        <f t="shared" si="90"/>
        <v>0</v>
      </c>
      <c r="FS72" s="721" t="str">
        <f t="shared" si="91"/>
        <v/>
      </c>
      <c r="FT72" s="722" t="str">
        <f t="shared" si="92"/>
        <v/>
      </c>
      <c r="FU72" s="723" t="str">
        <f t="shared" si="93"/>
        <v/>
      </c>
      <c r="FV72" s="724" t="str">
        <f t="shared" si="94"/>
        <v/>
      </c>
      <c r="FW72" s="725">
        <f t="shared" si="95"/>
        <v>0</v>
      </c>
      <c r="FX72" s="726" t="str">
        <f t="shared" si="10"/>
        <v/>
      </c>
      <c r="FY72" s="727" t="str">
        <f t="shared" si="11"/>
        <v/>
      </c>
      <c r="FZ72" s="727" t="str">
        <f t="shared" si="12"/>
        <v/>
      </c>
      <c r="GA72" s="727" t="str">
        <f t="shared" si="13"/>
        <v/>
      </c>
      <c r="GB72" s="727" t="str">
        <f t="shared" si="14"/>
        <v/>
      </c>
      <c r="GC72" s="727" t="str">
        <f t="shared" si="96"/>
        <v/>
      </c>
      <c r="GD72" s="728" t="str">
        <f t="shared" si="97"/>
        <v/>
      </c>
      <c r="GE72" s="729">
        <f t="shared" si="98"/>
        <v>0</v>
      </c>
      <c r="GF72" s="727">
        <f t="shared" si="99"/>
        <v>0</v>
      </c>
      <c r="GG72" s="727">
        <f t="shared" si="100"/>
        <v>0</v>
      </c>
      <c r="GH72" s="727">
        <f t="shared" si="101"/>
        <v>0</v>
      </c>
      <c r="GI72" s="728"/>
      <c r="GJ72" s="1302"/>
      <c r="GK72" s="1302"/>
      <c r="GL72" s="18">
        <f t="shared" si="139"/>
        <v>0</v>
      </c>
      <c r="GM72" s="18" t="s">
        <v>158</v>
      </c>
      <c r="GN72" s="18">
        <f t="shared" si="140"/>
        <v>200</v>
      </c>
      <c r="GO72" s="18" t="str">
        <f t="shared" si="102"/>
        <v>0/200</v>
      </c>
      <c r="GP72" s="18">
        <f t="shared" si="103"/>
        <v>0</v>
      </c>
      <c r="GQ72" s="18" t="s">
        <v>158</v>
      </c>
      <c r="GR72" s="18">
        <f t="shared" si="104"/>
        <v>200</v>
      </c>
      <c r="GS72" s="18" t="str">
        <f t="shared" si="105"/>
        <v>0/200</v>
      </c>
      <c r="GT72" s="18">
        <f t="shared" si="106"/>
        <v>0</v>
      </c>
      <c r="GU72" s="18" t="s">
        <v>158</v>
      </c>
      <c r="GV72" s="18">
        <f t="shared" si="107"/>
        <v>200</v>
      </c>
      <c r="GW72" s="18" t="str">
        <f t="shared" si="108"/>
        <v>0/200</v>
      </c>
      <c r="GX72" s="18">
        <f t="shared" si="109"/>
        <v>0</v>
      </c>
      <c r="GY72" s="18" t="s">
        <v>158</v>
      </c>
      <c r="GZ72" s="18">
        <f t="shared" si="110"/>
        <v>100</v>
      </c>
      <c r="HA72" s="18" t="str">
        <f t="shared" si="111"/>
        <v>0/100</v>
      </c>
      <c r="HJ72" s="18">
        <f t="shared" si="133"/>
        <v>0</v>
      </c>
      <c r="HK72" s="18">
        <f t="shared" si="134"/>
        <v>0</v>
      </c>
      <c r="HL72" s="190">
        <f t="shared" si="114"/>
        <v>0</v>
      </c>
      <c r="HM72" s="190">
        <f t="shared" si="115"/>
        <v>0</v>
      </c>
      <c r="HN72" s="190">
        <f t="shared" si="116"/>
        <v>0</v>
      </c>
      <c r="HO72" s="190">
        <f t="shared" si="117"/>
        <v>0</v>
      </c>
      <c r="HP72" s="190">
        <f t="shared" si="118"/>
        <v>0</v>
      </c>
      <c r="HQ72" s="18">
        <f t="shared" si="135"/>
        <v>0</v>
      </c>
    </row>
    <row r="73" spans="1:225" ht="21.75" customHeight="1">
      <c r="A73" s="17">
        <f t="shared" si="17"/>
        <v>0</v>
      </c>
      <c r="B73" s="42">
        <v>65</v>
      </c>
      <c r="C73" s="590">
        <v>65</v>
      </c>
      <c r="D73" s="544">
        <f t="shared" si="18"/>
        <v>0</v>
      </c>
      <c r="E73" s="2"/>
      <c r="F73" s="123"/>
      <c r="G73" s="1"/>
      <c r="H73" s="2"/>
      <c r="I73" s="2"/>
      <c r="J73" s="2"/>
      <c r="K73" s="976"/>
      <c r="L73" s="591">
        <v>0</v>
      </c>
      <c r="M73" s="592">
        <v>0</v>
      </c>
      <c r="N73" s="593">
        <v>0</v>
      </c>
      <c r="O73" s="452">
        <f t="shared" si="19"/>
        <v>0</v>
      </c>
      <c r="P73" s="594">
        <v>0</v>
      </c>
      <c r="Q73" s="595">
        <f t="shared" si="20"/>
        <v>0</v>
      </c>
      <c r="R73" s="596">
        <v>0</v>
      </c>
      <c r="S73" s="597">
        <v>0</v>
      </c>
      <c r="T73" s="598">
        <f t="shared" si="126"/>
        <v>0</v>
      </c>
      <c r="U73" s="599">
        <f t="shared" si="21"/>
        <v>0</v>
      </c>
      <c r="V73" s="600">
        <f t="shared" si="22"/>
        <v>0</v>
      </c>
      <c r="W73" s="459" t="str">
        <f t="shared" si="147"/>
        <v/>
      </c>
      <c r="X73" s="459" t="str">
        <f t="shared" si="23"/>
        <v/>
      </c>
      <c r="Y73" s="601" t="str">
        <f t="shared" si="148"/>
        <v/>
      </c>
      <c r="Z73" s="602">
        <v>0</v>
      </c>
      <c r="AA73" s="603">
        <v>0</v>
      </c>
      <c r="AB73" s="604">
        <v>0</v>
      </c>
      <c r="AC73" s="464">
        <f t="shared" si="24"/>
        <v>0</v>
      </c>
      <c r="AD73" s="605">
        <v>0</v>
      </c>
      <c r="AE73" s="606">
        <f t="shared" si="25"/>
        <v>0</v>
      </c>
      <c r="AF73" s="607">
        <v>0</v>
      </c>
      <c r="AG73" s="608">
        <v>0</v>
      </c>
      <c r="AH73" s="609">
        <f t="shared" si="127"/>
        <v>0</v>
      </c>
      <c r="AI73" s="610">
        <f t="shared" si="26"/>
        <v>0</v>
      </c>
      <c r="AJ73" s="611">
        <f t="shared" si="27"/>
        <v>0</v>
      </c>
      <c r="AK73" s="471" t="str">
        <f>IF(AF73="AB","AB",IF(AND(OR(Z73="ab",Z73="ml"),OR(AA73="ab",AA73="ml"),OR(AC73="ab",AC73="ml")),"AB",IF(AND(OR(Z73="ab",Z73="ml"),OR(AC73="ab",AC73="ml")),"AB","")))</f>
        <v/>
      </c>
      <c r="AL73" s="471" t="str">
        <f t="shared" si="28"/>
        <v/>
      </c>
      <c r="AM73" s="612" t="str">
        <f>IF(OR(AL73="",AL73=0,AL73="S",AL73="F",AL73="AB"),AL73,IF(AJ73&gt;=75,"D",IF(AJ73&gt;=60,"I",IF(AJ73&gt;=48,"II",IF(AJ73&gt;=36,"III",AL73)))))</f>
        <v/>
      </c>
      <c r="AN73" s="613"/>
      <c r="AO73" s="614">
        <v>0</v>
      </c>
      <c r="AP73" s="615">
        <v>0</v>
      </c>
      <c r="AQ73" s="615">
        <v>0</v>
      </c>
      <c r="AR73" s="477">
        <f t="shared" si="29"/>
        <v>0</v>
      </c>
      <c r="AS73" s="616">
        <v>0</v>
      </c>
      <c r="AT73" s="617">
        <v>0</v>
      </c>
      <c r="AU73" s="618">
        <f t="shared" si="30"/>
        <v>0</v>
      </c>
      <c r="AV73" s="619">
        <f t="shared" si="31"/>
        <v>0</v>
      </c>
      <c r="AW73" s="620">
        <v>0</v>
      </c>
      <c r="AX73" s="621">
        <v>0</v>
      </c>
      <c r="AY73" s="622">
        <f t="shared" si="32"/>
        <v>0</v>
      </c>
      <c r="AZ73" s="623">
        <f t="shared" si="33"/>
        <v>0</v>
      </c>
      <c r="BA73" s="624">
        <f t="shared" si="34"/>
        <v>0</v>
      </c>
      <c r="BB73" s="484" t="str">
        <f>IF(AV73="AB","AB",IF(AND(OR(AO73="ab",AO73="ml"),OR(AP73="ab",AP73="ml"),OR(AR73="ab",AR73="ml")),"AB",IF(AND(OR(AO73="ab",AO73="ml"),OR(AR73="ab",AR73="ml")),"AB","")))</f>
        <v/>
      </c>
      <c r="BC73" s="484" t="str">
        <f t="shared" si="35"/>
        <v/>
      </c>
      <c r="BD73" s="625" t="str">
        <f t="shared" ref="BD73:BD107" si="150">IF(OR(AN73="",AN73=0),"",IF(OR(BC73="",BC73=0,BC73="S",BC73="F",BC73="AB"),BC73,IF(BA73&gt;=75,"D",IF(BA73&gt;=60,"I",IF(BA73&gt;=48,"II",IF(BA73&gt;=36,"III",BC73))))))</f>
        <v/>
      </c>
      <c r="BE73" s="613"/>
      <c r="BF73" s="626">
        <v>0</v>
      </c>
      <c r="BG73" s="627">
        <v>0</v>
      </c>
      <c r="BH73" s="628">
        <v>0</v>
      </c>
      <c r="BI73" s="489">
        <f t="shared" si="36"/>
        <v>0</v>
      </c>
      <c r="BJ73" s="629">
        <v>0</v>
      </c>
      <c r="BK73" s="630">
        <v>0</v>
      </c>
      <c r="BL73" s="631">
        <f t="shared" si="37"/>
        <v>0</v>
      </c>
      <c r="BM73" s="632">
        <f t="shared" si="38"/>
        <v>0</v>
      </c>
      <c r="BN73" s="633">
        <v>0</v>
      </c>
      <c r="BO73" s="634">
        <v>0</v>
      </c>
      <c r="BP73" s="635">
        <f t="shared" si="39"/>
        <v>0</v>
      </c>
      <c r="BQ73" s="636">
        <f t="shared" si="40"/>
        <v>0</v>
      </c>
      <c r="BR73" s="496">
        <f t="shared" si="41"/>
        <v>0</v>
      </c>
      <c r="BS73" s="496" t="str">
        <f>IF(BM73="AB","AB",IF(AND(OR(BF73="ab",BF73="ml"),OR(BG73="ab",BG73="ml"),OR(BI73="ab",BI73="ml")),"AB",IF(AND(OR(BF73="ab",BF73="ml"),OR(BI73="ab",BI73="ml")),"AB","")))</f>
        <v/>
      </c>
      <c r="BT73" s="496" t="str">
        <f t="shared" si="42"/>
        <v/>
      </c>
      <c r="BU73" s="637" t="str">
        <f t="shared" ref="BU73:BU107" si="151">IF(OR(BE73="",BE73=0),"",IF(OR(BT73="",BT73=0,BT73="S",BT73="F",BT73="AB"),BT73,IF(BR73&gt;=75,"D",IF(BR73&gt;=60,"I",IF(BR73&gt;=48,"II",IF(BR73&gt;=36,"III",BT73))))))</f>
        <v/>
      </c>
      <c r="BV73" s="613"/>
      <c r="BW73" s="638">
        <v>0</v>
      </c>
      <c r="BX73" s="639">
        <v>0</v>
      </c>
      <c r="BY73" s="640">
        <v>0</v>
      </c>
      <c r="BZ73" s="501">
        <f t="shared" si="43"/>
        <v>0</v>
      </c>
      <c r="CA73" s="641">
        <v>0</v>
      </c>
      <c r="CB73" s="642">
        <v>0</v>
      </c>
      <c r="CC73" s="643">
        <f t="shared" si="44"/>
        <v>0</v>
      </c>
      <c r="CD73" s="644">
        <f t="shared" si="45"/>
        <v>0</v>
      </c>
      <c r="CE73" s="645">
        <v>0</v>
      </c>
      <c r="CF73" s="646">
        <v>0</v>
      </c>
      <c r="CG73" s="647">
        <f t="shared" si="46"/>
        <v>0</v>
      </c>
      <c r="CH73" s="648">
        <f t="shared" si="47"/>
        <v>0</v>
      </c>
      <c r="CI73" s="649">
        <f t="shared" si="48"/>
        <v>0</v>
      </c>
      <c r="CJ73" s="508" t="str">
        <f t="shared" si="49"/>
        <v/>
      </c>
      <c r="CK73" s="508" t="str">
        <f t="shared" si="50"/>
        <v/>
      </c>
      <c r="CL73" s="650" t="str">
        <f t="shared" ref="CL73:CL107" si="152">IF(OR(BV73="",BV73=0),"",IF(OR(CK73="",CK73=0,CK73="S",CK73="F",CK73="AB"),CK73,IF(CI73&gt;=75,"D",IF(CI73&gt;=60,"I",IF(CI73&gt;=48,"II",IF(CI73&gt;=36,"III",CK73))))))</f>
        <v/>
      </c>
      <c r="CM73" s="613"/>
      <c r="CN73" s="651">
        <v>0</v>
      </c>
      <c r="CO73" s="652">
        <v>0</v>
      </c>
      <c r="CP73" s="653">
        <v>0</v>
      </c>
      <c r="CQ73" s="513">
        <f t="shared" si="51"/>
        <v>0</v>
      </c>
      <c r="CR73" s="654">
        <v>0</v>
      </c>
      <c r="CS73" s="655">
        <v>0</v>
      </c>
      <c r="CT73" s="656">
        <f t="shared" si="52"/>
        <v>0</v>
      </c>
      <c r="CU73" s="657">
        <f t="shared" si="53"/>
        <v>0</v>
      </c>
      <c r="CV73" s="658">
        <v>0</v>
      </c>
      <c r="CW73" s="659">
        <v>0</v>
      </c>
      <c r="CX73" s="660">
        <f t="shared" si="54"/>
        <v>0</v>
      </c>
      <c r="CY73" s="661">
        <f t="shared" si="55"/>
        <v>0</v>
      </c>
      <c r="CZ73" s="520">
        <f t="shared" si="56"/>
        <v>0</v>
      </c>
      <c r="DA73" s="520" t="str">
        <f t="shared" si="57"/>
        <v/>
      </c>
      <c r="DB73" s="520" t="str">
        <f t="shared" si="58"/>
        <v/>
      </c>
      <c r="DC73" s="662" t="str">
        <f t="shared" si="59"/>
        <v/>
      </c>
      <c r="DD73" s="613"/>
      <c r="DE73" s="663">
        <v>0</v>
      </c>
      <c r="DF73" s="664">
        <v>0</v>
      </c>
      <c r="DG73" s="665">
        <v>0</v>
      </c>
      <c r="DH73" s="525">
        <f t="shared" si="60"/>
        <v>0</v>
      </c>
      <c r="DI73" s="666">
        <v>0</v>
      </c>
      <c r="DJ73" s="667">
        <v>0</v>
      </c>
      <c r="DK73" s="668">
        <f t="shared" si="61"/>
        <v>0</v>
      </c>
      <c r="DL73" s="669">
        <f t="shared" si="62"/>
        <v>0</v>
      </c>
      <c r="DM73" s="670">
        <v>0</v>
      </c>
      <c r="DN73" s="671">
        <v>0</v>
      </c>
      <c r="DO73" s="672">
        <f t="shared" si="63"/>
        <v>0</v>
      </c>
      <c r="DP73" s="673">
        <f t="shared" si="64"/>
        <v>0</v>
      </c>
      <c r="DQ73" s="532">
        <f t="shared" si="65"/>
        <v>0</v>
      </c>
      <c r="DR73" s="532" t="str">
        <f t="shared" si="66"/>
        <v/>
      </c>
      <c r="DS73" s="532" t="str">
        <f t="shared" si="67"/>
        <v/>
      </c>
      <c r="DT73" s="674" t="str">
        <f t="shared" si="68"/>
        <v/>
      </c>
      <c r="DU73" s="675">
        <v>0</v>
      </c>
      <c r="DV73" s="676">
        <v>0</v>
      </c>
      <c r="DW73" s="677">
        <v>0</v>
      </c>
      <c r="DX73" s="537">
        <f t="shared" si="69"/>
        <v>0</v>
      </c>
      <c r="DY73" s="678">
        <v>0</v>
      </c>
      <c r="DZ73" s="679">
        <v>0</v>
      </c>
      <c r="EA73" s="680">
        <f t="shared" si="70"/>
        <v>0</v>
      </c>
      <c r="EB73" s="681">
        <f t="shared" si="71"/>
        <v>0</v>
      </c>
      <c r="EC73" s="682">
        <v>0</v>
      </c>
      <c r="ED73" s="683">
        <v>0</v>
      </c>
      <c r="EE73" s="684">
        <f t="shared" si="72"/>
        <v>0</v>
      </c>
      <c r="EF73" s="685">
        <f t="shared" si="73"/>
        <v>0</v>
      </c>
      <c r="EG73" s="686">
        <f t="shared" si="74"/>
        <v>0</v>
      </c>
      <c r="EH73" s="687" t="str">
        <f t="shared" si="75"/>
        <v/>
      </c>
      <c r="EI73" s="688">
        <v>0</v>
      </c>
      <c r="EJ73" s="689">
        <v>0</v>
      </c>
      <c r="EK73" s="690">
        <v>0</v>
      </c>
      <c r="EL73" s="549">
        <f t="shared" si="76"/>
        <v>0</v>
      </c>
      <c r="EM73" s="691">
        <v>0</v>
      </c>
      <c r="EN73" s="692">
        <f t="shared" si="77"/>
        <v>0</v>
      </c>
      <c r="EO73" s="693">
        <v>0</v>
      </c>
      <c r="EP73" s="694">
        <v>0</v>
      </c>
      <c r="EQ73" s="695">
        <f t="shared" si="128"/>
        <v>0</v>
      </c>
      <c r="ER73" s="696">
        <f t="shared" si="78"/>
        <v>0</v>
      </c>
      <c r="ES73" s="697">
        <f t="shared" si="79"/>
        <v>0</v>
      </c>
      <c r="ET73" s="698" t="str">
        <f t="shared" si="80"/>
        <v/>
      </c>
      <c r="EU73" s="699">
        <v>0</v>
      </c>
      <c r="EV73" s="700">
        <v>0</v>
      </c>
      <c r="EW73" s="701">
        <f t="shared" si="149"/>
        <v>0</v>
      </c>
      <c r="EX73" s="561">
        <f t="shared" si="81"/>
        <v>0</v>
      </c>
      <c r="EY73" s="702">
        <v>0</v>
      </c>
      <c r="EZ73" s="703">
        <f t="shared" si="82"/>
        <v>0</v>
      </c>
      <c r="FA73" s="704">
        <v>0</v>
      </c>
      <c r="FB73" s="705">
        <v>0</v>
      </c>
      <c r="FC73" s="706">
        <f t="shared" si="129"/>
        <v>0</v>
      </c>
      <c r="FD73" s="707">
        <f t="shared" si="83"/>
        <v>0</v>
      </c>
      <c r="FE73" s="708">
        <f t="shared" si="84"/>
        <v>0</v>
      </c>
      <c r="FF73" s="709" t="str">
        <f t="shared" si="85"/>
        <v/>
      </c>
      <c r="FG73" s="731">
        <v>0</v>
      </c>
      <c r="FH73" s="732">
        <v>0</v>
      </c>
      <c r="FI73" s="732">
        <v>0</v>
      </c>
      <c r="FJ73" s="713">
        <f t="shared" si="146"/>
        <v>0</v>
      </c>
      <c r="FK73" s="714">
        <f t="shared" si="86"/>
        <v>0</v>
      </c>
      <c r="FL73" s="715" t="str">
        <f t="shared" si="87"/>
        <v/>
      </c>
      <c r="FM73" s="733"/>
      <c r="FN73" s="734"/>
      <c r="FO73" s="735" t="str">
        <f t="shared" si="145"/>
        <v/>
      </c>
      <c r="FP73" s="718">
        <f t="shared" si="88"/>
        <v>0</v>
      </c>
      <c r="FQ73" s="719">
        <f t="shared" si="89"/>
        <v>0</v>
      </c>
      <c r="FR73" s="720">
        <f t="shared" si="90"/>
        <v>0</v>
      </c>
      <c r="FS73" s="721" t="str">
        <f t="shared" si="91"/>
        <v/>
      </c>
      <c r="FT73" s="722" t="str">
        <f t="shared" si="92"/>
        <v/>
      </c>
      <c r="FU73" s="723" t="str">
        <f t="shared" si="93"/>
        <v/>
      </c>
      <c r="FV73" s="724" t="str">
        <f t="shared" si="94"/>
        <v/>
      </c>
      <c r="FW73" s="725">
        <f t="shared" si="95"/>
        <v>0</v>
      </c>
      <c r="FX73" s="726" t="str">
        <f t="shared" ref="FX73:FX108" si="153">Y73</f>
        <v/>
      </c>
      <c r="FY73" s="727" t="str">
        <f t="shared" ref="FY73:FY108" si="154">AM73</f>
        <v/>
      </c>
      <c r="FZ73" s="727" t="str">
        <f t="shared" ref="FZ73:FZ108" si="155">BD73</f>
        <v/>
      </c>
      <c r="GA73" s="727" t="str">
        <f t="shared" ref="GA73:GA108" si="156">BU73</f>
        <v/>
      </c>
      <c r="GB73" s="727" t="str">
        <f t="shared" ref="GB73:GB108" si="157">CL73</f>
        <v/>
      </c>
      <c r="GC73" s="727" t="str">
        <f t="shared" si="96"/>
        <v/>
      </c>
      <c r="GD73" s="728" t="str">
        <f t="shared" si="97"/>
        <v/>
      </c>
      <c r="GE73" s="729">
        <f t="shared" si="98"/>
        <v>0</v>
      </c>
      <c r="GF73" s="727">
        <f t="shared" si="99"/>
        <v>0</v>
      </c>
      <c r="GG73" s="727">
        <f t="shared" si="100"/>
        <v>0</v>
      </c>
      <c r="GH73" s="727">
        <f t="shared" si="101"/>
        <v>0</v>
      </c>
      <c r="GI73" s="728"/>
      <c r="GJ73" s="1302"/>
      <c r="GK73" s="1302"/>
      <c r="GL73" s="18">
        <f t="shared" ref="GL73:GL108" si="158">EF73</f>
        <v>0</v>
      </c>
      <c r="GM73" s="18" t="s">
        <v>158</v>
      </c>
      <c r="GN73" s="18">
        <f t="shared" ref="GN73:GN108" si="159">$EF$7</f>
        <v>200</v>
      </c>
      <c r="GO73" s="18" t="str">
        <f t="shared" si="102"/>
        <v>0/200</v>
      </c>
      <c r="GP73" s="18">
        <f t="shared" si="103"/>
        <v>0</v>
      </c>
      <c r="GQ73" s="18" t="s">
        <v>158</v>
      </c>
      <c r="GR73" s="18">
        <f t="shared" si="104"/>
        <v>200</v>
      </c>
      <c r="GS73" s="18" t="str">
        <f t="shared" si="105"/>
        <v>0/200</v>
      </c>
      <c r="GT73" s="18">
        <f t="shared" si="106"/>
        <v>0</v>
      </c>
      <c r="GU73" s="18" t="s">
        <v>158</v>
      </c>
      <c r="GV73" s="18">
        <f t="shared" si="107"/>
        <v>200</v>
      </c>
      <c r="GW73" s="18" t="str">
        <f t="shared" si="108"/>
        <v>0/200</v>
      </c>
      <c r="GX73" s="18">
        <f t="shared" si="109"/>
        <v>0</v>
      </c>
      <c r="GY73" s="18" t="s">
        <v>158</v>
      </c>
      <c r="GZ73" s="18">
        <f t="shared" si="110"/>
        <v>100</v>
      </c>
      <c r="HA73" s="18" t="str">
        <f t="shared" si="111"/>
        <v>0/100</v>
      </c>
      <c r="HJ73" s="18">
        <f t="shared" si="133"/>
        <v>0</v>
      </c>
      <c r="HK73" s="18">
        <f t="shared" si="134"/>
        <v>0</v>
      </c>
      <c r="HL73" s="190">
        <f t="shared" si="114"/>
        <v>0</v>
      </c>
      <c r="HM73" s="190">
        <f t="shared" si="115"/>
        <v>0</v>
      </c>
      <c r="HN73" s="190">
        <f t="shared" si="116"/>
        <v>0</v>
      </c>
      <c r="HO73" s="190">
        <f t="shared" si="117"/>
        <v>0</v>
      </c>
      <c r="HP73" s="190">
        <f t="shared" si="118"/>
        <v>0</v>
      </c>
      <c r="HQ73" s="18">
        <f t="shared" si="135"/>
        <v>0</v>
      </c>
    </row>
    <row r="74" spans="1:225" ht="18">
      <c r="A74" s="17">
        <f t="shared" ref="A74:A108" si="160">G74</f>
        <v>0</v>
      </c>
      <c r="B74" s="42">
        <v>66</v>
      </c>
      <c r="C74" s="730">
        <v>66</v>
      </c>
      <c r="D74" s="544">
        <f t="shared" ref="D74:D108" si="161">IF(E74&gt;0,$G$4,0)</f>
        <v>0</v>
      </c>
      <c r="E74" s="2"/>
      <c r="F74" s="123"/>
      <c r="G74" s="2"/>
      <c r="H74" s="2"/>
      <c r="I74" s="2"/>
      <c r="J74" s="2"/>
      <c r="K74" s="976"/>
      <c r="L74" s="591">
        <v>0</v>
      </c>
      <c r="M74" s="592">
        <v>0</v>
      </c>
      <c r="N74" s="593">
        <v>0</v>
      </c>
      <c r="O74" s="452">
        <f t="shared" ref="O74:O108" si="162">SUM(L74:N74)</f>
        <v>0</v>
      </c>
      <c r="P74" s="594">
        <v>0</v>
      </c>
      <c r="Q74" s="595">
        <f t="shared" ref="Q74:Q108" si="163">SUM(O74:P74)</f>
        <v>0</v>
      </c>
      <c r="R74" s="596">
        <v>0</v>
      </c>
      <c r="S74" s="597">
        <v>0</v>
      </c>
      <c r="T74" s="598">
        <f t="shared" ref="T74:T108" si="164">SUM(R74:S74)</f>
        <v>0</v>
      </c>
      <c r="U74" s="599">
        <f t="shared" ref="U74:U108" si="165">SUM(Q74,R74)</f>
        <v>0</v>
      </c>
      <c r="V74" s="600">
        <f t="shared" ref="V74:V108" si="166">IF(OR(U74="",U$7=""),"",U74/U$7*100)</f>
        <v>0</v>
      </c>
      <c r="W74" s="459" t="str">
        <f t="shared" si="147"/>
        <v/>
      </c>
      <c r="X74" s="459" t="str">
        <f t="shared" ref="X74:X108" si="167">IF(OR($G74="NSO",$G74="",R74=""),"",IF(OR(W74="AB",R74="ab"),"AB",IF(AND(V74&gt;=36,R74&gt;=20),"P",IF(AND(V74&gt;=34,R74=20,COUNTIF(L74:T74,"ML")=0),"G2",IF(AND(V74&gt;31,R74&gt;20,COUNTIF(L74:T74,"ML")=0),"G1",IF(AND(V74&gt;25,R74&gt;20),"S","F"))))))</f>
        <v/>
      </c>
      <c r="Y74" s="601" t="str">
        <f t="shared" si="148"/>
        <v/>
      </c>
      <c r="Z74" s="602">
        <v>0</v>
      </c>
      <c r="AA74" s="603">
        <v>0</v>
      </c>
      <c r="AB74" s="604">
        <v>0</v>
      </c>
      <c r="AC74" s="464">
        <f t="shared" ref="AC74:AC108" si="168">SUM(Z74:AB74)</f>
        <v>0</v>
      </c>
      <c r="AD74" s="605">
        <v>0</v>
      </c>
      <c r="AE74" s="606">
        <f t="shared" ref="AE74:AE108" si="169">SUM(AC74:AD74)</f>
        <v>0</v>
      </c>
      <c r="AF74" s="607">
        <v>0</v>
      </c>
      <c r="AG74" s="608">
        <v>0</v>
      </c>
      <c r="AH74" s="609">
        <f t="shared" si="127"/>
        <v>0</v>
      </c>
      <c r="AI74" s="610">
        <f t="shared" ref="AI74:AI108" si="170">SUM(AE74,AF74)</f>
        <v>0</v>
      </c>
      <c r="AJ74" s="611">
        <f t="shared" ref="AJ74:AJ108" si="171">IF(OR(AI74="",AI$7=""),"",AI74/AI$7*100)</f>
        <v>0</v>
      </c>
      <c r="AK74" s="471" t="str">
        <f>IF(AF74="AB","AB",IF(AND(OR(Z74="ab",Z74="ml"),OR(AA74="ab",AA74="ml"),OR(AC74="ab",AC74="ml")),"AB",IF(AND(OR(Z74="ab",Z74="ml"),OR(AC74="ab",AC74="ml")),"AB","")))</f>
        <v/>
      </c>
      <c r="AL74" s="471" t="str">
        <f t="shared" ref="AL74:AL108" si="172">IF(OR($G74="NSO",$G74="",AF74=""),"",IF(OR(AK74="AB",AF74="ab"),"AB",IF(AND(AJ74&gt;=36,AF74&gt;=20),"P",IF(AND(AJ74&gt;=34,AF74=20,COUNTIF(Z74:AH74,"ML")=0),"G2",IF(AND(AJ74&gt;31,AF74&gt;20,COUNTIF(Z74:AH74,"ML")=0),"G1",IF(AND(AJ74&gt;25,AF74&gt;20),"S","F"))))))</f>
        <v/>
      </c>
      <c r="AM74" s="612" t="str">
        <f>IF(OR(AL74="",AL74=0,AL74="S",AL74="F",AL74="AB"),AL74,IF(AJ74&gt;=75,"D",IF(AJ74&gt;=60,"I",IF(AJ74&gt;=48,"II",IF(AJ74&gt;=36,"III",AL74)))))</f>
        <v/>
      </c>
      <c r="AN74" s="613"/>
      <c r="AO74" s="614">
        <v>0</v>
      </c>
      <c r="AP74" s="615">
        <v>0</v>
      </c>
      <c r="AQ74" s="615">
        <v>0</v>
      </c>
      <c r="AR74" s="477">
        <f t="shared" ref="AR74:AR108" si="173">SUM(AO74:AQ74)</f>
        <v>0</v>
      </c>
      <c r="AS74" s="616">
        <v>0</v>
      </c>
      <c r="AT74" s="617">
        <v>0</v>
      </c>
      <c r="AU74" s="618">
        <f t="shared" ref="AU74:AU108" si="174">SUM(AS74:AT74)</f>
        <v>0</v>
      </c>
      <c r="AV74" s="619">
        <f t="shared" ref="AV74:AV108" si="175">SUM(AU74,AR74)</f>
        <v>0</v>
      </c>
      <c r="AW74" s="620">
        <v>0</v>
      </c>
      <c r="AX74" s="621">
        <v>0</v>
      </c>
      <c r="AY74" s="622">
        <f t="shared" ref="AY74:AY108" si="176">SUM(AW74:AX74)</f>
        <v>0</v>
      </c>
      <c r="AZ74" s="623">
        <f t="shared" ref="AZ74:AZ108" si="177">SUM(AV74,AY74)</f>
        <v>0</v>
      </c>
      <c r="BA74" s="624">
        <f t="shared" ref="BA74:BA108" si="178">IF(OR(AZ74="",AZ$7=""),"",AZ74/AZ$7*100)</f>
        <v>0</v>
      </c>
      <c r="BB74" s="484" t="str">
        <f>IF(AV74="AB","AB",IF(AND(OR(AO74="ab",AO74="ml"),OR(AP74="ab",AP74="ml"),OR(AR74="ab",AR74="ml")),"AB",IF(AND(OR(AO74="ab",AO74="ml"),OR(AR74="ab",AR74="ml")),"AB","")))</f>
        <v/>
      </c>
      <c r="BC74" s="484" t="str">
        <f t="shared" ref="BC74:BC108" si="179">IF(OR($G74="NSO",$G74="",AW74="",AO$3=""),"",IF(OR(BB74="AB",AW74="ab"),"AB",IF(AND(BA74&gt;=36,AW74&gt;=20%*AW$7,AX74&gt;=20%*AX72),"P",IF(AND(BA74&gt;=34,AW74&gt;=20%*AW72,AX74&gt;=20%*AX72,COUNTIF(AQ74:AX74,"ML")=0),"G2",IF(AND(BA74&gt;31,AW74&gt;=20%*AW72,AX74&gt;=20%*AX72,COUNTIF(AQ74:AX74,"ML")=0),"G1",IF(AND(BA74&gt;25,AW74&gt;20),"S","F"))))))</f>
        <v/>
      </c>
      <c r="BD74" s="625" t="str">
        <f t="shared" si="150"/>
        <v/>
      </c>
      <c r="BE74" s="613"/>
      <c r="BF74" s="626">
        <v>0</v>
      </c>
      <c r="BG74" s="627">
        <v>0</v>
      </c>
      <c r="BH74" s="628">
        <v>0</v>
      </c>
      <c r="BI74" s="489">
        <f t="shared" ref="BI74:BI108" si="180">SUM(BF74:BH74)</f>
        <v>0</v>
      </c>
      <c r="BJ74" s="629">
        <v>0</v>
      </c>
      <c r="BK74" s="630">
        <v>0</v>
      </c>
      <c r="BL74" s="631">
        <f t="shared" ref="BL74:BL108" si="181">SUM(BJ74:BK74)</f>
        <v>0</v>
      </c>
      <c r="BM74" s="632">
        <f t="shared" ref="BM74:BM108" si="182">SUM(BL74,BI74)</f>
        <v>0</v>
      </c>
      <c r="BN74" s="633">
        <v>0</v>
      </c>
      <c r="BO74" s="634">
        <v>0</v>
      </c>
      <c r="BP74" s="635">
        <f t="shared" ref="BP74:BP108" si="183">SUM(BN74:BO74)</f>
        <v>0</v>
      </c>
      <c r="BQ74" s="636">
        <f t="shared" ref="BQ74:BQ108" si="184">SUM(BM74,BP74)</f>
        <v>0</v>
      </c>
      <c r="BR74" s="496">
        <f t="shared" ref="BR74:BR108" si="185">IF(OR(BQ74="",BQ$7=""),"",BQ74/BQ$7*100)</f>
        <v>0</v>
      </c>
      <c r="BS74" s="496" t="str">
        <f>IF(BM74="AB","AB",IF(AND(OR(BF74="ab",BF74="ml"),OR(BG74="ab",BG74="ml"),OR(BI74="ab",BI74="ml")),"AB",IF(AND(OR(BF74="ab",BF74="ml"),OR(BI74="ab",BI74="ml")),"AB","")))</f>
        <v/>
      </c>
      <c r="BT74" s="496" t="str">
        <f t="shared" ref="BT74:BT108" si="186">IF(OR($G74="NSO",$G74="",BN74="",BF$3=""),"",IF(OR(BS74="AB",BN74="ab"),"AB",IF(AND(BR74&gt;=36,BN74&gt;=20%*BN$7,BO74&gt;=20%*BO72),"P",IF(AND(BR74&gt;=34,BN74&gt;=20%*BN72,BO74&gt;=20%*BO72,COUNTIF(BH74:BO74,"ML")=0),"G2",IF(AND(BR74&gt;31,BN74&gt;=20%*BN72,BO74&gt;=20%*BO72,COUNTIF(BH74:BO74,"ML")=0),"G1",IF(AND(BR74&gt;25,BN74&gt;20),"S","F"))))))</f>
        <v/>
      </c>
      <c r="BU74" s="637" t="str">
        <f t="shared" si="151"/>
        <v/>
      </c>
      <c r="BV74" s="613"/>
      <c r="BW74" s="638">
        <v>0</v>
      </c>
      <c r="BX74" s="639">
        <v>0</v>
      </c>
      <c r="BY74" s="640">
        <v>0</v>
      </c>
      <c r="BZ74" s="501">
        <f t="shared" ref="BZ74:BZ108" si="187">SUM(BW74:BY74)</f>
        <v>0</v>
      </c>
      <c r="CA74" s="641">
        <v>0</v>
      </c>
      <c r="CB74" s="642">
        <v>0</v>
      </c>
      <c r="CC74" s="643">
        <f t="shared" ref="CC74:CC108" si="188">SUM(CA74:CB74)</f>
        <v>0</v>
      </c>
      <c r="CD74" s="644">
        <f t="shared" ref="CD74:CD108" si="189">SUM(CC74,BZ74)</f>
        <v>0</v>
      </c>
      <c r="CE74" s="645">
        <v>0</v>
      </c>
      <c r="CF74" s="646">
        <v>0</v>
      </c>
      <c r="CG74" s="647">
        <f t="shared" ref="CG74:CG108" si="190">SUM(CE74:CF74)</f>
        <v>0</v>
      </c>
      <c r="CH74" s="648">
        <f t="shared" ref="CH74:CH108" si="191">SUM(CD74,CG74)</f>
        <v>0</v>
      </c>
      <c r="CI74" s="649">
        <f t="shared" ref="CI74:CI108" si="192">IF(OR(CH$7=0,0),"",CH74/CH$7*100)</f>
        <v>0</v>
      </c>
      <c r="CJ74" s="508" t="str">
        <f t="shared" ref="CJ74:CJ108" si="193">IF(CD74="AB","AB",IF(AND(OR(BW74="ab",BW74="ml"),OR(BX74="ab",BX74="ml"),OR(BZ74="ab",BZ74="ml")),"AB",IF(AND(OR(BW74="ab",BW74="ml"),OR(BZ74="ab",BZ74="ml")),"AB","")))</f>
        <v/>
      </c>
      <c r="CK74" s="508" t="str">
        <f t="shared" ref="CK74:CK108" si="194">IF(OR($G74="NSO",$G74="",CE74="",BW$3=""),"",IF(OR(CJ74="AB",CE74="ab"),"AB",IF(AND(CI74&gt;=36,CE74&gt;=20%*CE$7,CF74&gt;=20%*CF72),"P",IF(AND(CI74&gt;=34,CE74&gt;=20%*CE72,CF74&gt;=20%*CF72,COUNTIF(BY74:CF74,"ML")=0),"G2",IF(AND(CI74&gt;31,CE74&gt;=20%*CE72,CF74&gt;=20%*CF72,COUNTIF(BY74:CF74,"ML")=0),"G1",IF(AND(CI74&gt;25,CE74&gt;20),"S","F"))))))</f>
        <v/>
      </c>
      <c r="CL74" s="650" t="str">
        <f t="shared" si="152"/>
        <v/>
      </c>
      <c r="CM74" s="613"/>
      <c r="CN74" s="651">
        <v>0</v>
      </c>
      <c r="CO74" s="652">
        <v>0</v>
      </c>
      <c r="CP74" s="653">
        <v>0</v>
      </c>
      <c r="CQ74" s="513">
        <f t="shared" ref="CQ74:CQ108" si="195">SUM(CN74:CP74)</f>
        <v>0</v>
      </c>
      <c r="CR74" s="654">
        <v>0</v>
      </c>
      <c r="CS74" s="655">
        <v>0</v>
      </c>
      <c r="CT74" s="656">
        <f t="shared" ref="CT74:CT108" si="196">SUM(CR74:CS74)</f>
        <v>0</v>
      </c>
      <c r="CU74" s="657">
        <f t="shared" ref="CU74:CU108" si="197">SUM(CT74,CQ74)</f>
        <v>0</v>
      </c>
      <c r="CV74" s="658">
        <v>0</v>
      </c>
      <c r="CW74" s="659">
        <v>0</v>
      </c>
      <c r="CX74" s="660">
        <f t="shared" ref="CX74:CX108" si="198">SUM(CV74:CW74)</f>
        <v>0</v>
      </c>
      <c r="CY74" s="661">
        <f t="shared" ref="CY74:CY108" si="199">SUM(CU74,CX74)</f>
        <v>0</v>
      </c>
      <c r="CZ74" s="520">
        <f t="shared" ref="CZ74:CZ108" si="200">IF(OR(CY$7=0,0),"",CY74/CY$7*100)</f>
        <v>0</v>
      </c>
      <c r="DA74" s="520" t="str">
        <f t="shared" ref="DA74:DA108" si="201">IF(CU74="AB","AB",IF(AND(OR(CN74="ab",CN74="ml"),OR(CO74="ab",CO74="ml"),OR(CQ74="ab",CQ74="ml")),"AB",IF(AND(OR(CN74="ab",CN74="ml"),OR(CQ74="ab",CQ74="ml")),"AB","")))</f>
        <v/>
      </c>
      <c r="DB74" s="520" t="str">
        <f t="shared" ref="DB74:DB108" si="202">IF(OR($G74="NSO",$G74="",CV74="",CN$3=""),"",IF(OR(DA74="AB",CV74="ab"),"AB",IF(AND(CZ74&gt;=36,CV74&gt;=20%*CV$7,CW74&gt;=20%*CW72),"P",IF(AND(CZ74&gt;=34,CV74&gt;=20%*CV72,CW74&gt;=20%*CW72,COUNTIF(CP74:CW74,"ML")=0),"G2",IF(AND(CZ74&gt;31,CV74&gt;=20%*CV72,CW74&gt;=20%*CW72,COUNTIF(CP74:CW74,"ML")=0),"G1",IF(AND(CZ74&gt;25,CV74&gt;20),"S","F"))))))</f>
        <v/>
      </c>
      <c r="DC74" s="662" t="str">
        <f t="shared" ref="DC74:DC108" si="203">IF(OR(CM74="",CM74=0),"",IF(OR(DB74="",DB74=0,DB74="S",DB74="F",DB74="AB"),DB74,IF(CZ74&gt;=75,"D",IF(CZ74&gt;=60,"I",IF(CZ74&gt;=48,"II",IF(CZ74&gt;=36,"III",DB74))))))</f>
        <v/>
      </c>
      <c r="DD74" s="613"/>
      <c r="DE74" s="663">
        <v>0</v>
      </c>
      <c r="DF74" s="664">
        <v>0</v>
      </c>
      <c r="DG74" s="665">
        <v>0</v>
      </c>
      <c r="DH74" s="525">
        <f t="shared" ref="DH74:DH108" si="204">SUM(DE74:DG74)</f>
        <v>0</v>
      </c>
      <c r="DI74" s="666">
        <v>0</v>
      </c>
      <c r="DJ74" s="667">
        <v>0</v>
      </c>
      <c r="DK74" s="668">
        <f t="shared" ref="DK74:DK108" si="205">SUM(DI74:DJ74)</f>
        <v>0</v>
      </c>
      <c r="DL74" s="669">
        <f t="shared" ref="DL74:DL108" si="206">SUM(DK74,DH74)</f>
        <v>0</v>
      </c>
      <c r="DM74" s="670">
        <v>0</v>
      </c>
      <c r="DN74" s="671">
        <v>0</v>
      </c>
      <c r="DO74" s="672">
        <f t="shared" ref="DO74:DO108" si="207">SUM(DM74:DN74)</f>
        <v>0</v>
      </c>
      <c r="DP74" s="673">
        <f t="shared" ref="DP74:DP108" si="208">SUM(DL74,DO74)</f>
        <v>0</v>
      </c>
      <c r="DQ74" s="532">
        <f t="shared" ref="DQ74:DQ108" si="209">IF(OR(DP$7=0,0),"",DP74/DP$7*100)</f>
        <v>0</v>
      </c>
      <c r="DR74" s="532" t="str">
        <f t="shared" ref="DR74:DR108" si="210">IF(DL74="AB","AB",IF(AND(OR(DE74="ab",DE74="ml"),OR(DF74="ab",DF74="ml"),OR(DH74="ab",DH74="ml")),"AB",IF(AND(OR(DE74="ab",DE74="ml"),OR(DH74="ab",DH74="ml")),"AB","")))</f>
        <v/>
      </c>
      <c r="DS74" s="532" t="str">
        <f t="shared" ref="DS74:DS108" si="211">IF(OR($G74="NSO",$G74="",DM74="",DE$3=""),"",IF(OR(DR74="AB",DM74="ab"),"AB",IF(AND(DQ74&gt;=36,DM74&gt;=20%*DM$7,DN74&gt;=20%*DN72),"P",IF(AND(DQ74&gt;=34,DM74&gt;=20%*DM72,DN74&gt;=20%*DN72,COUNTIF(DG74:DN74,"ML")=0),"G2",IF(AND(DQ74&gt;31,DM74&gt;=20%*DM72,DN74&gt;=20%*DN72,COUNTIF(DG74:DN74,"ML")=0),"G1",IF(AND(DQ74&gt;25,DM74&gt;20),"S","F"))))))</f>
        <v/>
      </c>
      <c r="DT74" s="674" t="str">
        <f t="shared" ref="DT74:DT108" si="212">IF(OR(DD74="",DD74=0),"",IF(OR(DS74="",DS74=0,DS74="S",DS74="F",DS74="AB"),DS74,IF(DQ74&gt;=75,"D",IF(DQ74&gt;=60,"I",IF(DQ74&gt;=48,"II",IF(DQ74&gt;=36,"III",DS74))))))</f>
        <v/>
      </c>
      <c r="DU74" s="675">
        <v>0</v>
      </c>
      <c r="DV74" s="676">
        <v>0</v>
      </c>
      <c r="DW74" s="677">
        <v>0</v>
      </c>
      <c r="DX74" s="537">
        <f t="shared" ref="DX74:DX108" si="213">SUM(DU74:DW74)</f>
        <v>0</v>
      </c>
      <c r="DY74" s="678">
        <v>0</v>
      </c>
      <c r="DZ74" s="679">
        <v>0</v>
      </c>
      <c r="EA74" s="680">
        <f t="shared" ref="EA74:EA108" si="214">SUM(DY74:DZ74)</f>
        <v>0</v>
      </c>
      <c r="EB74" s="681">
        <f t="shared" ref="EB74:EB108" si="215">SUM(EA74,DX74)</f>
        <v>0</v>
      </c>
      <c r="EC74" s="682">
        <v>0</v>
      </c>
      <c r="ED74" s="683">
        <v>0</v>
      </c>
      <c r="EE74" s="684">
        <f t="shared" ref="EE74:EE108" si="216">SUM(EC74:ED74)</f>
        <v>0</v>
      </c>
      <c r="EF74" s="685">
        <f t="shared" ref="EF74:EF108" si="217">SUM(EB74,EE74)</f>
        <v>0</v>
      </c>
      <c r="EG74" s="686">
        <f t="shared" ref="EG74:EG108" si="218">IF(OR(EF74="",EF$7=""),"",EF74/EF$7*100)</f>
        <v>0</v>
      </c>
      <c r="EH74" s="687" t="str">
        <f t="shared" ref="EH74:EH108" si="219">IF(OR(G74="",G74="tc",G74="NSO"),"",IF(EG74&gt;=80,"A",IF(EG74&gt;=60,"B",IF(EG74&gt;=40,"C",IF(EG74&gt;=36,"D",0)))))</f>
        <v/>
      </c>
      <c r="EI74" s="688">
        <v>0</v>
      </c>
      <c r="EJ74" s="689">
        <v>0</v>
      </c>
      <c r="EK74" s="690">
        <v>0</v>
      </c>
      <c r="EL74" s="549">
        <f t="shared" ref="EL74:EL108" si="220">SUM(EI74:EK74)</f>
        <v>0</v>
      </c>
      <c r="EM74" s="691">
        <v>0</v>
      </c>
      <c r="EN74" s="692">
        <f t="shared" ref="EN74:EN108" si="221">SUM(EL74:EM74)</f>
        <v>0</v>
      </c>
      <c r="EO74" s="693">
        <v>0</v>
      </c>
      <c r="EP74" s="694">
        <v>0</v>
      </c>
      <c r="EQ74" s="695">
        <f t="shared" si="128"/>
        <v>0</v>
      </c>
      <c r="ER74" s="696">
        <f t="shared" ref="ER74:ER108" si="222">SUM(EN74,EO74)</f>
        <v>0</v>
      </c>
      <c r="ES74" s="697">
        <f t="shared" ref="ES74:ES108" si="223">IF(OR(ER74="",ER$7=""),"",ER74/ER$7*100)</f>
        <v>0</v>
      </c>
      <c r="ET74" s="698" t="str">
        <f t="shared" ref="ET74:ET108" si="224">IF(OR(G74="",G74="tc",G74="NSO"),"",IF(ES74&gt;=80,"A",IF(ES74&gt;=60,"B",IF(ES74&gt;=40,"C",IF(ES74&gt;=36,"D",0)))))</f>
        <v/>
      </c>
      <c r="EU74" s="699">
        <v>0</v>
      </c>
      <c r="EV74" s="700">
        <v>0</v>
      </c>
      <c r="EW74" s="701">
        <f t="shared" si="149"/>
        <v>0</v>
      </c>
      <c r="EX74" s="561">
        <f t="shared" ref="EX74:EX108" si="225">SUM(EU74:EW74)</f>
        <v>0</v>
      </c>
      <c r="EY74" s="702">
        <v>0</v>
      </c>
      <c r="EZ74" s="703">
        <f t="shared" ref="EZ74:EZ108" si="226">SUM(EX74:EY74)</f>
        <v>0</v>
      </c>
      <c r="FA74" s="704">
        <v>0</v>
      </c>
      <c r="FB74" s="705">
        <v>0</v>
      </c>
      <c r="FC74" s="706">
        <f t="shared" si="129"/>
        <v>0</v>
      </c>
      <c r="FD74" s="707">
        <f t="shared" ref="FD74:FD108" si="227">SUM(EZ74,FA74)</f>
        <v>0</v>
      </c>
      <c r="FE74" s="708">
        <f t="shared" ref="FE74:FE108" si="228">IF(OR(FD74="",FD$7=""),"",FD74/FD$7*100)</f>
        <v>0</v>
      </c>
      <c r="FF74" s="709" t="str">
        <f t="shared" ref="FF74:FF108" si="229">IF(OR(G74="",G74="tc",G74="NSO"),"",IF(FE74&gt;=80,"A",IF(FE74&gt;=60,"B",IF(FE74&gt;=40,"C",IF(FE74&gt;=36,"D",0)))))</f>
        <v/>
      </c>
      <c r="FG74" s="731">
        <v>0</v>
      </c>
      <c r="FH74" s="732">
        <v>0</v>
      </c>
      <c r="FI74" s="732">
        <v>0</v>
      </c>
      <c r="FJ74" s="713">
        <f t="shared" si="146"/>
        <v>0</v>
      </c>
      <c r="FK74" s="714">
        <f t="shared" ref="FK74:FK108" si="230">IF(OR(FJ74="",FJ$7=""),"",FJ74/FJ$7*100)</f>
        <v>0</v>
      </c>
      <c r="FL74" s="715" t="str">
        <f t="shared" ref="FL74:FL108" si="231">IF(OR(G74="",G74="tc",G74="NSO"),"",IF(FK74&gt;=80,"A",IF(FK74&gt;=60,"B",IF(FK74&gt;=40,"C",IF(FK74&gt;=36,"D",0)))))</f>
        <v/>
      </c>
      <c r="FM74" s="733"/>
      <c r="FN74" s="734"/>
      <c r="FO74" s="735" t="str">
        <f t="shared" si="145"/>
        <v/>
      </c>
      <c r="FP74" s="718">
        <f t="shared" ref="FP74:FP108" si="232">HQ74</f>
        <v>0</v>
      </c>
      <c r="FQ74" s="719">
        <f t="shared" ref="FQ74:FQ108" si="233">SUM(U74,AI74,AZ74,BQ74,CH74,CY74,DP74)</f>
        <v>0</v>
      </c>
      <c r="FR74" s="720">
        <f t="shared" ref="FR74:FR108" si="234">IF(OR(FT74="passed",FT74="Passed with g"),FQ74/FP74*100,0)</f>
        <v>0</v>
      </c>
      <c r="FS74" s="721" t="str">
        <f t="shared" ref="FS74:FS108" si="235">IF(AND(FR74&gt;=60,FT74="Passed"),"First",IF(AND(FR74&gt;=60,FT74="Passed with G"),"First",IF(AND(FR74&gt;=48,FT74="Passed"),"Second",IF(AND(FR74&gt;=48,FT74="Passed With G"),"Second",IF(OR(FT74="Passed",FT74="Passed With G"),"Third",FT74)))))</f>
        <v/>
      </c>
      <c r="FT74" s="722" t="str">
        <f t="shared" ref="FT74:FT108" si="236">IF($G74="TC","Transfered",IF($G74="NSO","NSO",IF(OR($G74="",$G74=0,O74=""),"",IF(OR(GE74&gt;0,(GF74+GG74+GH74)&gt;2),"FAILED",IF(OR(GF74&gt;0,GG74&gt;1),"SUPP.",IF(AND(GG74&gt;0,GH74&gt;0),"SUPP.",IF((GG74+GH74),"Passed With G","Passed")))))))</f>
        <v/>
      </c>
      <c r="FU74" s="723" t="str">
        <f t="shared" ref="FU74:FU108" si="237">IF(FT74="Passed",FR74,"")</f>
        <v/>
      </c>
      <c r="FV74" s="724" t="str">
        <f t="shared" ref="FV74:FV108" si="238">IF(FU74="","",SUMPRODUCT((FU74&lt;FU$9:FU$108)/COUNTIF(FU$9:FU$108,FU$9:FU$108)))</f>
        <v/>
      </c>
      <c r="FW74" s="725">
        <f t="shared" ref="FW74:FW108" si="239">IF(G74="Tc","--",IF(FT74="nso","Name Separated",IF(GE74&gt;0,"Need Improvement",IF(GF74&gt;0,"Need Improvement",IF(GG74&gt;0,"Need Improvement",IF(FR74&gt;=80,"Excellent",IF(FR74&gt;=60,"Very Good",IF(FR74&gt;=48,"Good",IF(FR74&gt;=36,"Average",IF(FR74=0,0,"Need Improvement"))))))))))</f>
        <v>0</v>
      </c>
      <c r="FX74" s="726" t="str">
        <f t="shared" si="153"/>
        <v/>
      </c>
      <c r="FY74" s="727" t="str">
        <f t="shared" si="154"/>
        <v/>
      </c>
      <c r="FZ74" s="727" t="str">
        <f t="shared" si="155"/>
        <v/>
      </c>
      <c r="GA74" s="727" t="str">
        <f t="shared" si="156"/>
        <v/>
      </c>
      <c r="GB74" s="727" t="str">
        <f t="shared" si="157"/>
        <v/>
      </c>
      <c r="GC74" s="727" t="str">
        <f t="shared" ref="GC74:GC108" si="240">DC74</f>
        <v/>
      </c>
      <c r="GD74" s="728" t="str">
        <f t="shared" ref="GD74:GD108" si="241">DT74</f>
        <v/>
      </c>
      <c r="GE74" s="729">
        <f t="shared" ref="GE74:GE108" si="242">COUNTIF(FX74:GD74,"F")+COUNTIF(FX74:GD74,"AB")</f>
        <v>0</v>
      </c>
      <c r="GF74" s="727">
        <f t="shared" ref="GF74:GF108" si="243">COUNTIF(FX74:GD74,"S")</f>
        <v>0</v>
      </c>
      <c r="GG74" s="727">
        <f t="shared" ref="GG74:GG108" si="244">COUNTIF(FX74:GD74,"G1")</f>
        <v>0</v>
      </c>
      <c r="GH74" s="727">
        <f t="shared" ref="GH74:GH108" si="245">COUNTIF(FX74:GD74,"G2")</f>
        <v>0</v>
      </c>
      <c r="GI74" s="728"/>
      <c r="GJ74" s="1302"/>
      <c r="GK74" s="1302"/>
      <c r="GL74" s="18">
        <f t="shared" si="158"/>
        <v>0</v>
      </c>
      <c r="GM74" s="18" t="s">
        <v>158</v>
      </c>
      <c r="GN74" s="18">
        <f t="shared" si="159"/>
        <v>200</v>
      </c>
      <c r="GO74" s="18" t="str">
        <f t="shared" ref="GO74:GO108" si="246">CONCATENATE(GL74,GM74,GN74)</f>
        <v>0/200</v>
      </c>
      <c r="GP74" s="18">
        <f t="shared" ref="GP74:GP108" si="247">ER74</f>
        <v>0</v>
      </c>
      <c r="GQ74" s="18" t="s">
        <v>158</v>
      </c>
      <c r="GR74" s="18">
        <f t="shared" ref="GR74:GR108" si="248">$ER$7</f>
        <v>200</v>
      </c>
      <c r="GS74" s="18" t="str">
        <f t="shared" ref="GS74:GS108" si="249">CONCATENATE(GP74,GQ74,GR74)</f>
        <v>0/200</v>
      </c>
      <c r="GT74" s="18">
        <f t="shared" ref="GT74:GT108" si="250">FD74</f>
        <v>0</v>
      </c>
      <c r="GU74" s="18" t="s">
        <v>158</v>
      </c>
      <c r="GV74" s="18">
        <f t="shared" ref="GV74:GV108" si="251">$FD$7</f>
        <v>200</v>
      </c>
      <c r="GW74" s="18" t="str">
        <f t="shared" ref="GW74:GW108" si="252">CONCATENATE(GT74,GU74,GV74)</f>
        <v>0/200</v>
      </c>
      <c r="GX74" s="18">
        <f t="shared" ref="GX74:GX108" si="253">FJ74</f>
        <v>0</v>
      </c>
      <c r="GY74" s="18" t="s">
        <v>158</v>
      </c>
      <c r="GZ74" s="18">
        <f t="shared" ref="GZ74:GZ108" si="254">$FJ$7</f>
        <v>100</v>
      </c>
      <c r="HA74" s="18" t="str">
        <f t="shared" ref="HA74:HA108" si="255">CONCATENATE(GX74,GY74,GZ74)</f>
        <v>0/100</v>
      </c>
      <c r="HJ74" s="18">
        <f t="shared" si="133"/>
        <v>0</v>
      </c>
      <c r="HK74" s="18">
        <f t="shared" si="134"/>
        <v>0</v>
      </c>
      <c r="HL74" s="190">
        <f t="shared" ref="HL74:HL108" si="256">IF(AN74&gt;=1,$AZ$7,0)</f>
        <v>0</v>
      </c>
      <c r="HM74" s="190">
        <f t="shared" ref="HM74:HM108" si="257">IF(BE74&gt;=1,$BQ$7,0)</f>
        <v>0</v>
      </c>
      <c r="HN74" s="190">
        <f t="shared" ref="HN74:HN108" si="258">IF(BV74&gt;=1,$CH$7,0)</f>
        <v>0</v>
      </c>
      <c r="HO74" s="190">
        <f t="shared" ref="HO74:HO108" si="259">IF(CM74&gt;=1,$CY$7,0)</f>
        <v>0</v>
      </c>
      <c r="HP74" s="190">
        <f t="shared" ref="HP74:HP108" si="260">IF(DD74&gt;=1,$DP$7,0)</f>
        <v>0</v>
      </c>
      <c r="HQ74" s="18">
        <f t="shared" si="135"/>
        <v>0</v>
      </c>
    </row>
    <row r="75" spans="1:225" ht="18">
      <c r="A75" s="17">
        <f t="shared" si="160"/>
        <v>0</v>
      </c>
      <c r="B75" s="42">
        <v>67</v>
      </c>
      <c r="C75" s="590">
        <v>67</v>
      </c>
      <c r="D75" s="544">
        <f t="shared" si="161"/>
        <v>0</v>
      </c>
      <c r="E75" s="2"/>
      <c r="F75" s="123"/>
      <c r="G75" s="1"/>
      <c r="H75" s="2"/>
      <c r="I75" s="2"/>
      <c r="J75" s="2"/>
      <c r="K75" s="976"/>
      <c r="L75" s="591">
        <v>0</v>
      </c>
      <c r="M75" s="592">
        <v>0</v>
      </c>
      <c r="N75" s="593">
        <v>0</v>
      </c>
      <c r="O75" s="452">
        <f t="shared" si="162"/>
        <v>0</v>
      </c>
      <c r="P75" s="594">
        <v>0</v>
      </c>
      <c r="Q75" s="595">
        <f t="shared" si="163"/>
        <v>0</v>
      </c>
      <c r="R75" s="596">
        <v>0</v>
      </c>
      <c r="S75" s="597">
        <v>0</v>
      </c>
      <c r="T75" s="598">
        <f t="shared" si="164"/>
        <v>0</v>
      </c>
      <c r="U75" s="599">
        <f t="shared" si="165"/>
        <v>0</v>
      </c>
      <c r="V75" s="600">
        <f t="shared" si="166"/>
        <v>0</v>
      </c>
      <c r="W75" s="459" t="str">
        <f t="shared" si="147"/>
        <v/>
      </c>
      <c r="X75" s="459" t="str">
        <f t="shared" si="167"/>
        <v/>
      </c>
      <c r="Y75" s="601" t="str">
        <f t="shared" si="148"/>
        <v/>
      </c>
      <c r="Z75" s="602">
        <v>0</v>
      </c>
      <c r="AA75" s="603">
        <v>0</v>
      </c>
      <c r="AB75" s="604">
        <v>0</v>
      </c>
      <c r="AC75" s="464">
        <f t="shared" si="168"/>
        <v>0</v>
      </c>
      <c r="AD75" s="605">
        <v>0</v>
      </c>
      <c r="AE75" s="606">
        <f t="shared" si="169"/>
        <v>0</v>
      </c>
      <c r="AF75" s="607">
        <v>0</v>
      </c>
      <c r="AG75" s="608">
        <v>0</v>
      </c>
      <c r="AH75" s="609">
        <f t="shared" si="127"/>
        <v>0</v>
      </c>
      <c r="AI75" s="610">
        <f t="shared" si="170"/>
        <v>0</v>
      </c>
      <c r="AJ75" s="611">
        <f t="shared" si="171"/>
        <v>0</v>
      </c>
      <c r="AK75" s="471" t="str">
        <f t="shared" ref="AK75:AK104" si="261">IF(AF75="AB","AB",IF(AND(OR(Z75="ab",Z75="ml"),OR(AA75="ab",AA75="ml"),OR(AC75="ab",AC75="ml")),"AB",IF(AND(OR(Z75="ab",Z75="ml"),OR(AC75="ab",AC75="ml")),"AB","")))</f>
        <v/>
      </c>
      <c r="AL75" s="471" t="str">
        <f t="shared" si="172"/>
        <v/>
      </c>
      <c r="AM75" s="612" t="str">
        <f t="shared" ref="AM75:AM104" si="262">IF(OR(AL75="",AL75=0,AL75="S",AL75="F",AL75="AB"),AL75,IF(AJ75&gt;=75,"D",IF(AJ75&gt;=60,"I",IF(AJ75&gt;=48,"II",IF(AJ75&gt;=36,"III",AL75)))))</f>
        <v/>
      </c>
      <c r="AN75" s="613"/>
      <c r="AO75" s="614">
        <v>0</v>
      </c>
      <c r="AP75" s="615">
        <v>0</v>
      </c>
      <c r="AQ75" s="615">
        <v>0</v>
      </c>
      <c r="AR75" s="477">
        <f t="shared" si="173"/>
        <v>0</v>
      </c>
      <c r="AS75" s="616">
        <v>0</v>
      </c>
      <c r="AT75" s="617">
        <v>0</v>
      </c>
      <c r="AU75" s="618">
        <f t="shared" si="174"/>
        <v>0</v>
      </c>
      <c r="AV75" s="619">
        <f t="shared" si="175"/>
        <v>0</v>
      </c>
      <c r="AW75" s="620">
        <v>0</v>
      </c>
      <c r="AX75" s="621">
        <v>0</v>
      </c>
      <c r="AY75" s="622">
        <f t="shared" si="176"/>
        <v>0</v>
      </c>
      <c r="AZ75" s="623">
        <f t="shared" si="177"/>
        <v>0</v>
      </c>
      <c r="BA75" s="624">
        <f t="shared" si="178"/>
        <v>0</v>
      </c>
      <c r="BB75" s="484" t="str">
        <f t="shared" ref="BB75:BB104" si="263">IF(AV75="AB","AB",IF(AND(OR(AO75="ab",AO75="ml"),OR(AP75="ab",AP75="ml"),OR(AR75="ab",AR75="ml")),"AB",IF(AND(OR(AO75="ab",AO75="ml"),OR(AR75="ab",AR75="ml")),"AB","")))</f>
        <v/>
      </c>
      <c r="BC75" s="484" t="str">
        <f t="shared" si="179"/>
        <v/>
      </c>
      <c r="BD75" s="625" t="str">
        <f t="shared" si="150"/>
        <v/>
      </c>
      <c r="BE75" s="613"/>
      <c r="BF75" s="626">
        <v>0</v>
      </c>
      <c r="BG75" s="627">
        <v>0</v>
      </c>
      <c r="BH75" s="628">
        <v>0</v>
      </c>
      <c r="BI75" s="489">
        <f t="shared" si="180"/>
        <v>0</v>
      </c>
      <c r="BJ75" s="629">
        <v>0</v>
      </c>
      <c r="BK75" s="630">
        <v>0</v>
      </c>
      <c r="BL75" s="631">
        <f t="shared" si="181"/>
        <v>0</v>
      </c>
      <c r="BM75" s="632">
        <f t="shared" si="182"/>
        <v>0</v>
      </c>
      <c r="BN75" s="633">
        <v>0</v>
      </c>
      <c r="BO75" s="634">
        <v>0</v>
      </c>
      <c r="BP75" s="635">
        <f t="shared" si="183"/>
        <v>0</v>
      </c>
      <c r="BQ75" s="636">
        <f t="shared" si="184"/>
        <v>0</v>
      </c>
      <c r="BR75" s="496">
        <f t="shared" si="185"/>
        <v>0</v>
      </c>
      <c r="BS75" s="496" t="str">
        <f t="shared" ref="BS75:BS104" si="264">IF(BM75="AB","AB",IF(AND(OR(BF75="ab",BF75="ml"),OR(BG75="ab",BG75="ml"),OR(BI75="ab",BI75="ml")),"AB",IF(AND(OR(BF75="ab",BF75="ml"),OR(BI75="ab",BI75="ml")),"AB","")))</f>
        <v/>
      </c>
      <c r="BT75" s="496" t="str">
        <f t="shared" si="186"/>
        <v/>
      </c>
      <c r="BU75" s="637" t="str">
        <f t="shared" si="151"/>
        <v/>
      </c>
      <c r="BV75" s="613"/>
      <c r="BW75" s="638">
        <v>0</v>
      </c>
      <c r="BX75" s="639">
        <v>0</v>
      </c>
      <c r="BY75" s="640">
        <v>0</v>
      </c>
      <c r="BZ75" s="501">
        <f t="shared" si="187"/>
        <v>0</v>
      </c>
      <c r="CA75" s="641">
        <v>0</v>
      </c>
      <c r="CB75" s="642">
        <v>0</v>
      </c>
      <c r="CC75" s="643">
        <f t="shared" si="188"/>
        <v>0</v>
      </c>
      <c r="CD75" s="644">
        <f t="shared" si="189"/>
        <v>0</v>
      </c>
      <c r="CE75" s="645">
        <v>0</v>
      </c>
      <c r="CF75" s="646">
        <v>0</v>
      </c>
      <c r="CG75" s="647">
        <f t="shared" si="190"/>
        <v>0</v>
      </c>
      <c r="CH75" s="648">
        <f t="shared" si="191"/>
        <v>0</v>
      </c>
      <c r="CI75" s="649">
        <f t="shared" si="192"/>
        <v>0</v>
      </c>
      <c r="CJ75" s="508" t="str">
        <f t="shared" si="193"/>
        <v/>
      </c>
      <c r="CK75" s="508" t="str">
        <f t="shared" si="194"/>
        <v/>
      </c>
      <c r="CL75" s="650" t="str">
        <f t="shared" si="152"/>
        <v/>
      </c>
      <c r="CM75" s="613"/>
      <c r="CN75" s="651">
        <v>0</v>
      </c>
      <c r="CO75" s="652">
        <v>0</v>
      </c>
      <c r="CP75" s="653">
        <v>0</v>
      </c>
      <c r="CQ75" s="513">
        <f t="shared" si="195"/>
        <v>0</v>
      </c>
      <c r="CR75" s="654">
        <v>0</v>
      </c>
      <c r="CS75" s="655">
        <v>0</v>
      </c>
      <c r="CT75" s="656">
        <f t="shared" si="196"/>
        <v>0</v>
      </c>
      <c r="CU75" s="657">
        <f t="shared" si="197"/>
        <v>0</v>
      </c>
      <c r="CV75" s="658">
        <v>0</v>
      </c>
      <c r="CW75" s="659">
        <v>0</v>
      </c>
      <c r="CX75" s="660">
        <f t="shared" si="198"/>
        <v>0</v>
      </c>
      <c r="CY75" s="661">
        <f t="shared" si="199"/>
        <v>0</v>
      </c>
      <c r="CZ75" s="520">
        <f t="shared" si="200"/>
        <v>0</v>
      </c>
      <c r="DA75" s="520" t="str">
        <f t="shared" si="201"/>
        <v/>
      </c>
      <c r="DB75" s="520" t="str">
        <f t="shared" si="202"/>
        <v/>
      </c>
      <c r="DC75" s="662" t="str">
        <f t="shared" si="203"/>
        <v/>
      </c>
      <c r="DD75" s="613"/>
      <c r="DE75" s="663">
        <v>0</v>
      </c>
      <c r="DF75" s="664">
        <v>0</v>
      </c>
      <c r="DG75" s="665">
        <v>0</v>
      </c>
      <c r="DH75" s="525">
        <f t="shared" si="204"/>
        <v>0</v>
      </c>
      <c r="DI75" s="666">
        <v>0</v>
      </c>
      <c r="DJ75" s="667">
        <v>0</v>
      </c>
      <c r="DK75" s="668">
        <f t="shared" si="205"/>
        <v>0</v>
      </c>
      <c r="DL75" s="669">
        <f t="shared" si="206"/>
        <v>0</v>
      </c>
      <c r="DM75" s="670">
        <v>0</v>
      </c>
      <c r="DN75" s="671">
        <v>0</v>
      </c>
      <c r="DO75" s="672">
        <f t="shared" si="207"/>
        <v>0</v>
      </c>
      <c r="DP75" s="673">
        <f t="shared" si="208"/>
        <v>0</v>
      </c>
      <c r="DQ75" s="532">
        <f t="shared" si="209"/>
        <v>0</v>
      </c>
      <c r="DR75" s="532" t="str">
        <f t="shared" si="210"/>
        <v/>
      </c>
      <c r="DS75" s="532" t="str">
        <f t="shared" si="211"/>
        <v/>
      </c>
      <c r="DT75" s="674" t="str">
        <f t="shared" si="212"/>
        <v/>
      </c>
      <c r="DU75" s="675">
        <v>0</v>
      </c>
      <c r="DV75" s="676">
        <v>0</v>
      </c>
      <c r="DW75" s="677">
        <v>0</v>
      </c>
      <c r="DX75" s="537">
        <f t="shared" si="213"/>
        <v>0</v>
      </c>
      <c r="DY75" s="678">
        <v>0</v>
      </c>
      <c r="DZ75" s="679">
        <v>0</v>
      </c>
      <c r="EA75" s="680">
        <f t="shared" si="214"/>
        <v>0</v>
      </c>
      <c r="EB75" s="681">
        <f t="shared" si="215"/>
        <v>0</v>
      </c>
      <c r="EC75" s="682">
        <v>0</v>
      </c>
      <c r="ED75" s="683">
        <v>0</v>
      </c>
      <c r="EE75" s="684">
        <f t="shared" si="216"/>
        <v>0</v>
      </c>
      <c r="EF75" s="685">
        <f t="shared" si="217"/>
        <v>0</v>
      </c>
      <c r="EG75" s="686">
        <f t="shared" si="218"/>
        <v>0</v>
      </c>
      <c r="EH75" s="687" t="str">
        <f t="shared" si="219"/>
        <v/>
      </c>
      <c r="EI75" s="688">
        <v>0</v>
      </c>
      <c r="EJ75" s="689">
        <v>0</v>
      </c>
      <c r="EK75" s="690">
        <v>0</v>
      </c>
      <c r="EL75" s="549">
        <f t="shared" si="220"/>
        <v>0</v>
      </c>
      <c r="EM75" s="691">
        <v>0</v>
      </c>
      <c r="EN75" s="692">
        <f t="shared" si="221"/>
        <v>0</v>
      </c>
      <c r="EO75" s="693">
        <v>0</v>
      </c>
      <c r="EP75" s="694">
        <v>0</v>
      </c>
      <c r="EQ75" s="695">
        <f t="shared" si="128"/>
        <v>0</v>
      </c>
      <c r="ER75" s="696">
        <f t="shared" si="222"/>
        <v>0</v>
      </c>
      <c r="ES75" s="697">
        <f t="shared" si="223"/>
        <v>0</v>
      </c>
      <c r="ET75" s="698" t="str">
        <f t="shared" si="224"/>
        <v/>
      </c>
      <c r="EU75" s="699">
        <v>0</v>
      </c>
      <c r="EV75" s="700">
        <v>0</v>
      </c>
      <c r="EW75" s="701">
        <f t="shared" si="149"/>
        <v>0</v>
      </c>
      <c r="EX75" s="561">
        <f t="shared" si="225"/>
        <v>0</v>
      </c>
      <c r="EY75" s="702">
        <v>0</v>
      </c>
      <c r="EZ75" s="703">
        <f t="shared" si="226"/>
        <v>0</v>
      </c>
      <c r="FA75" s="704">
        <v>0</v>
      </c>
      <c r="FB75" s="705">
        <v>0</v>
      </c>
      <c r="FC75" s="706">
        <f t="shared" si="129"/>
        <v>0</v>
      </c>
      <c r="FD75" s="707">
        <f t="shared" si="227"/>
        <v>0</v>
      </c>
      <c r="FE75" s="708">
        <f t="shared" si="228"/>
        <v>0</v>
      </c>
      <c r="FF75" s="709" t="str">
        <f t="shared" si="229"/>
        <v/>
      </c>
      <c r="FG75" s="731">
        <v>0</v>
      </c>
      <c r="FH75" s="732">
        <v>0</v>
      </c>
      <c r="FI75" s="732">
        <v>0</v>
      </c>
      <c r="FJ75" s="713">
        <f t="shared" si="146"/>
        <v>0</v>
      </c>
      <c r="FK75" s="714">
        <f t="shared" si="230"/>
        <v>0</v>
      </c>
      <c r="FL75" s="715" t="str">
        <f t="shared" si="231"/>
        <v/>
      </c>
      <c r="FM75" s="733"/>
      <c r="FN75" s="734"/>
      <c r="FO75" s="735" t="str">
        <f t="shared" si="145"/>
        <v/>
      </c>
      <c r="FP75" s="718">
        <f t="shared" si="232"/>
        <v>0</v>
      </c>
      <c r="FQ75" s="719">
        <f t="shared" si="233"/>
        <v>0</v>
      </c>
      <c r="FR75" s="720">
        <f t="shared" si="234"/>
        <v>0</v>
      </c>
      <c r="FS75" s="721" t="str">
        <f t="shared" si="235"/>
        <v/>
      </c>
      <c r="FT75" s="722" t="str">
        <f t="shared" si="236"/>
        <v/>
      </c>
      <c r="FU75" s="723" t="str">
        <f t="shared" si="237"/>
        <v/>
      </c>
      <c r="FV75" s="724" t="str">
        <f t="shared" si="238"/>
        <v/>
      </c>
      <c r="FW75" s="725">
        <f t="shared" si="239"/>
        <v>0</v>
      </c>
      <c r="FX75" s="726" t="str">
        <f t="shared" si="153"/>
        <v/>
      </c>
      <c r="FY75" s="727" t="str">
        <f t="shared" si="154"/>
        <v/>
      </c>
      <c r="FZ75" s="727" t="str">
        <f t="shared" si="155"/>
        <v/>
      </c>
      <c r="GA75" s="727" t="str">
        <f t="shared" si="156"/>
        <v/>
      </c>
      <c r="GB75" s="727" t="str">
        <f t="shared" si="157"/>
        <v/>
      </c>
      <c r="GC75" s="727" t="str">
        <f t="shared" si="240"/>
        <v/>
      </c>
      <c r="GD75" s="728" t="str">
        <f t="shared" si="241"/>
        <v/>
      </c>
      <c r="GE75" s="729">
        <f t="shared" si="242"/>
        <v>0</v>
      </c>
      <c r="GF75" s="727">
        <f t="shared" si="243"/>
        <v>0</v>
      </c>
      <c r="GG75" s="727">
        <f t="shared" si="244"/>
        <v>0</v>
      </c>
      <c r="GH75" s="727">
        <f t="shared" si="245"/>
        <v>0</v>
      </c>
      <c r="GI75" s="728"/>
      <c r="GJ75" s="1302"/>
      <c r="GK75" s="1302"/>
      <c r="GL75" s="18">
        <f t="shared" si="158"/>
        <v>0</v>
      </c>
      <c r="GM75" s="18" t="s">
        <v>158</v>
      </c>
      <c r="GN75" s="18">
        <f t="shared" si="159"/>
        <v>200</v>
      </c>
      <c r="GO75" s="18" t="str">
        <f t="shared" si="246"/>
        <v>0/200</v>
      </c>
      <c r="GP75" s="18">
        <f t="shared" si="247"/>
        <v>0</v>
      </c>
      <c r="GQ75" s="18" t="s">
        <v>158</v>
      </c>
      <c r="GR75" s="18">
        <f t="shared" si="248"/>
        <v>200</v>
      </c>
      <c r="GS75" s="18" t="str">
        <f t="shared" si="249"/>
        <v>0/200</v>
      </c>
      <c r="GT75" s="18">
        <f t="shared" si="250"/>
        <v>0</v>
      </c>
      <c r="GU75" s="18" t="s">
        <v>158</v>
      </c>
      <c r="GV75" s="18">
        <f t="shared" si="251"/>
        <v>200</v>
      </c>
      <c r="GW75" s="18" t="str">
        <f t="shared" si="252"/>
        <v>0/200</v>
      </c>
      <c r="GX75" s="18">
        <f t="shared" si="253"/>
        <v>0</v>
      </c>
      <c r="GY75" s="18" t="s">
        <v>158</v>
      </c>
      <c r="GZ75" s="18">
        <f t="shared" si="254"/>
        <v>100</v>
      </c>
      <c r="HA75" s="18" t="str">
        <f t="shared" si="255"/>
        <v>0/100</v>
      </c>
      <c r="HJ75" s="18">
        <f t="shared" si="133"/>
        <v>0</v>
      </c>
      <c r="HK75" s="18">
        <f t="shared" si="134"/>
        <v>0</v>
      </c>
      <c r="HL75" s="190">
        <f t="shared" si="256"/>
        <v>0</v>
      </c>
      <c r="HM75" s="190">
        <f t="shared" si="257"/>
        <v>0</v>
      </c>
      <c r="HN75" s="190">
        <f t="shared" si="258"/>
        <v>0</v>
      </c>
      <c r="HO75" s="190">
        <f t="shared" si="259"/>
        <v>0</v>
      </c>
      <c r="HP75" s="190">
        <f t="shared" si="260"/>
        <v>0</v>
      </c>
      <c r="HQ75" s="18">
        <f t="shared" si="135"/>
        <v>0</v>
      </c>
    </row>
    <row r="76" spans="1:225" ht="30.75" customHeight="1">
      <c r="A76" s="17">
        <f t="shared" si="160"/>
        <v>0</v>
      </c>
      <c r="B76" s="42">
        <v>68</v>
      </c>
      <c r="C76" s="730">
        <v>68</v>
      </c>
      <c r="D76" s="544">
        <f t="shared" si="161"/>
        <v>0</v>
      </c>
      <c r="E76" s="2"/>
      <c r="F76" s="123"/>
      <c r="G76" s="2"/>
      <c r="H76" s="2"/>
      <c r="I76" s="2"/>
      <c r="J76" s="2"/>
      <c r="K76" s="976"/>
      <c r="L76" s="591">
        <v>0</v>
      </c>
      <c r="M76" s="592">
        <v>0</v>
      </c>
      <c r="N76" s="593">
        <v>0</v>
      </c>
      <c r="O76" s="452">
        <f t="shared" si="162"/>
        <v>0</v>
      </c>
      <c r="P76" s="594">
        <v>0</v>
      </c>
      <c r="Q76" s="595">
        <f t="shared" si="163"/>
        <v>0</v>
      </c>
      <c r="R76" s="596">
        <v>0</v>
      </c>
      <c r="S76" s="597">
        <v>0</v>
      </c>
      <c r="T76" s="598">
        <f t="shared" si="164"/>
        <v>0</v>
      </c>
      <c r="U76" s="599">
        <f t="shared" si="165"/>
        <v>0</v>
      </c>
      <c r="V76" s="600">
        <f t="shared" si="166"/>
        <v>0</v>
      </c>
      <c r="W76" s="459" t="str">
        <f t="shared" si="147"/>
        <v/>
      </c>
      <c r="X76" s="459" t="str">
        <f t="shared" si="167"/>
        <v/>
      </c>
      <c r="Y76" s="601" t="str">
        <f t="shared" si="148"/>
        <v/>
      </c>
      <c r="Z76" s="602">
        <v>0</v>
      </c>
      <c r="AA76" s="603">
        <v>0</v>
      </c>
      <c r="AB76" s="604">
        <v>0</v>
      </c>
      <c r="AC76" s="464">
        <f t="shared" si="168"/>
        <v>0</v>
      </c>
      <c r="AD76" s="605">
        <v>0</v>
      </c>
      <c r="AE76" s="606">
        <f t="shared" si="169"/>
        <v>0</v>
      </c>
      <c r="AF76" s="607">
        <v>0</v>
      </c>
      <c r="AG76" s="608">
        <v>0</v>
      </c>
      <c r="AH76" s="609">
        <f t="shared" si="127"/>
        <v>0</v>
      </c>
      <c r="AI76" s="610">
        <f t="shared" si="170"/>
        <v>0</v>
      </c>
      <c r="AJ76" s="611">
        <f t="shared" si="171"/>
        <v>0</v>
      </c>
      <c r="AK76" s="471" t="str">
        <f t="shared" si="261"/>
        <v/>
      </c>
      <c r="AL76" s="471" t="str">
        <f t="shared" si="172"/>
        <v/>
      </c>
      <c r="AM76" s="612" t="str">
        <f t="shared" si="262"/>
        <v/>
      </c>
      <c r="AN76" s="613"/>
      <c r="AO76" s="614">
        <v>0</v>
      </c>
      <c r="AP76" s="615">
        <v>0</v>
      </c>
      <c r="AQ76" s="615">
        <v>0</v>
      </c>
      <c r="AR76" s="477">
        <f t="shared" si="173"/>
        <v>0</v>
      </c>
      <c r="AS76" s="616">
        <v>0</v>
      </c>
      <c r="AT76" s="617">
        <v>0</v>
      </c>
      <c r="AU76" s="618">
        <f t="shared" si="174"/>
        <v>0</v>
      </c>
      <c r="AV76" s="619">
        <f t="shared" si="175"/>
        <v>0</v>
      </c>
      <c r="AW76" s="620">
        <v>0</v>
      </c>
      <c r="AX76" s="621">
        <v>0</v>
      </c>
      <c r="AY76" s="622">
        <f t="shared" si="176"/>
        <v>0</v>
      </c>
      <c r="AZ76" s="623">
        <f t="shared" si="177"/>
        <v>0</v>
      </c>
      <c r="BA76" s="624">
        <f t="shared" si="178"/>
        <v>0</v>
      </c>
      <c r="BB76" s="484" t="str">
        <f t="shared" si="263"/>
        <v/>
      </c>
      <c r="BC76" s="484" t="str">
        <f t="shared" si="179"/>
        <v/>
      </c>
      <c r="BD76" s="625" t="str">
        <f t="shared" si="150"/>
        <v/>
      </c>
      <c r="BE76" s="613"/>
      <c r="BF76" s="626">
        <v>0</v>
      </c>
      <c r="BG76" s="627">
        <v>0</v>
      </c>
      <c r="BH76" s="628">
        <v>0</v>
      </c>
      <c r="BI76" s="489">
        <f t="shared" si="180"/>
        <v>0</v>
      </c>
      <c r="BJ76" s="629">
        <v>0</v>
      </c>
      <c r="BK76" s="630">
        <v>0</v>
      </c>
      <c r="BL76" s="631">
        <f t="shared" si="181"/>
        <v>0</v>
      </c>
      <c r="BM76" s="632">
        <f t="shared" si="182"/>
        <v>0</v>
      </c>
      <c r="BN76" s="633">
        <v>0</v>
      </c>
      <c r="BO76" s="634">
        <v>0</v>
      </c>
      <c r="BP76" s="635">
        <f t="shared" si="183"/>
        <v>0</v>
      </c>
      <c r="BQ76" s="636">
        <f t="shared" si="184"/>
        <v>0</v>
      </c>
      <c r="BR76" s="496">
        <f t="shared" si="185"/>
        <v>0</v>
      </c>
      <c r="BS76" s="496" t="str">
        <f t="shared" si="264"/>
        <v/>
      </c>
      <c r="BT76" s="496" t="str">
        <f t="shared" si="186"/>
        <v/>
      </c>
      <c r="BU76" s="637" t="str">
        <f t="shared" si="151"/>
        <v/>
      </c>
      <c r="BV76" s="613"/>
      <c r="BW76" s="638">
        <v>0</v>
      </c>
      <c r="BX76" s="639">
        <v>0</v>
      </c>
      <c r="BY76" s="640">
        <v>0</v>
      </c>
      <c r="BZ76" s="501">
        <f t="shared" si="187"/>
        <v>0</v>
      </c>
      <c r="CA76" s="641">
        <v>0</v>
      </c>
      <c r="CB76" s="642">
        <v>0</v>
      </c>
      <c r="CC76" s="643">
        <f t="shared" si="188"/>
        <v>0</v>
      </c>
      <c r="CD76" s="644">
        <f t="shared" si="189"/>
        <v>0</v>
      </c>
      <c r="CE76" s="645">
        <v>0</v>
      </c>
      <c r="CF76" s="646">
        <v>0</v>
      </c>
      <c r="CG76" s="647">
        <f t="shared" si="190"/>
        <v>0</v>
      </c>
      <c r="CH76" s="648">
        <f t="shared" si="191"/>
        <v>0</v>
      </c>
      <c r="CI76" s="649">
        <f t="shared" si="192"/>
        <v>0</v>
      </c>
      <c r="CJ76" s="508" t="str">
        <f t="shared" si="193"/>
        <v/>
      </c>
      <c r="CK76" s="508" t="str">
        <f t="shared" si="194"/>
        <v/>
      </c>
      <c r="CL76" s="650" t="str">
        <f t="shared" si="152"/>
        <v/>
      </c>
      <c r="CM76" s="613"/>
      <c r="CN76" s="651">
        <v>0</v>
      </c>
      <c r="CO76" s="652">
        <v>0</v>
      </c>
      <c r="CP76" s="653">
        <v>0</v>
      </c>
      <c r="CQ76" s="513">
        <f t="shared" si="195"/>
        <v>0</v>
      </c>
      <c r="CR76" s="654">
        <v>0</v>
      </c>
      <c r="CS76" s="655">
        <v>0</v>
      </c>
      <c r="CT76" s="656">
        <f t="shared" si="196"/>
        <v>0</v>
      </c>
      <c r="CU76" s="657">
        <f t="shared" si="197"/>
        <v>0</v>
      </c>
      <c r="CV76" s="658">
        <v>0</v>
      </c>
      <c r="CW76" s="659">
        <v>0</v>
      </c>
      <c r="CX76" s="660">
        <f t="shared" si="198"/>
        <v>0</v>
      </c>
      <c r="CY76" s="661">
        <f t="shared" si="199"/>
        <v>0</v>
      </c>
      <c r="CZ76" s="520">
        <f t="shared" si="200"/>
        <v>0</v>
      </c>
      <c r="DA76" s="520" t="str">
        <f t="shared" si="201"/>
        <v/>
      </c>
      <c r="DB76" s="520" t="str">
        <f t="shared" si="202"/>
        <v/>
      </c>
      <c r="DC76" s="662" t="str">
        <f t="shared" si="203"/>
        <v/>
      </c>
      <c r="DD76" s="613"/>
      <c r="DE76" s="663">
        <v>0</v>
      </c>
      <c r="DF76" s="664">
        <v>0</v>
      </c>
      <c r="DG76" s="665">
        <v>0</v>
      </c>
      <c r="DH76" s="525">
        <f t="shared" si="204"/>
        <v>0</v>
      </c>
      <c r="DI76" s="666">
        <v>0</v>
      </c>
      <c r="DJ76" s="667">
        <v>0</v>
      </c>
      <c r="DK76" s="668">
        <f t="shared" si="205"/>
        <v>0</v>
      </c>
      <c r="DL76" s="669">
        <f t="shared" si="206"/>
        <v>0</v>
      </c>
      <c r="DM76" s="670">
        <v>0</v>
      </c>
      <c r="DN76" s="671">
        <v>0</v>
      </c>
      <c r="DO76" s="672">
        <f t="shared" si="207"/>
        <v>0</v>
      </c>
      <c r="DP76" s="673">
        <f t="shared" si="208"/>
        <v>0</v>
      </c>
      <c r="DQ76" s="532">
        <f t="shared" si="209"/>
        <v>0</v>
      </c>
      <c r="DR76" s="532" t="str">
        <f t="shared" si="210"/>
        <v/>
      </c>
      <c r="DS76" s="532" t="str">
        <f t="shared" si="211"/>
        <v/>
      </c>
      <c r="DT76" s="674" t="str">
        <f t="shared" si="212"/>
        <v/>
      </c>
      <c r="DU76" s="675">
        <v>0</v>
      </c>
      <c r="DV76" s="676">
        <v>0</v>
      </c>
      <c r="DW76" s="677">
        <v>0</v>
      </c>
      <c r="DX76" s="537">
        <f t="shared" si="213"/>
        <v>0</v>
      </c>
      <c r="DY76" s="678">
        <v>0</v>
      </c>
      <c r="DZ76" s="679">
        <v>0</v>
      </c>
      <c r="EA76" s="680">
        <f t="shared" si="214"/>
        <v>0</v>
      </c>
      <c r="EB76" s="681">
        <f t="shared" si="215"/>
        <v>0</v>
      </c>
      <c r="EC76" s="682">
        <v>0</v>
      </c>
      <c r="ED76" s="683">
        <v>0</v>
      </c>
      <c r="EE76" s="684">
        <f t="shared" si="216"/>
        <v>0</v>
      </c>
      <c r="EF76" s="685">
        <f t="shared" si="217"/>
        <v>0</v>
      </c>
      <c r="EG76" s="686">
        <f t="shared" si="218"/>
        <v>0</v>
      </c>
      <c r="EH76" s="687" t="str">
        <f t="shared" si="219"/>
        <v/>
      </c>
      <c r="EI76" s="688">
        <v>0</v>
      </c>
      <c r="EJ76" s="689">
        <v>0</v>
      </c>
      <c r="EK76" s="690">
        <v>0</v>
      </c>
      <c r="EL76" s="549">
        <f t="shared" si="220"/>
        <v>0</v>
      </c>
      <c r="EM76" s="691">
        <v>0</v>
      </c>
      <c r="EN76" s="692">
        <f t="shared" si="221"/>
        <v>0</v>
      </c>
      <c r="EO76" s="693">
        <v>0</v>
      </c>
      <c r="EP76" s="694">
        <v>0</v>
      </c>
      <c r="EQ76" s="695">
        <f t="shared" si="128"/>
        <v>0</v>
      </c>
      <c r="ER76" s="696">
        <f t="shared" si="222"/>
        <v>0</v>
      </c>
      <c r="ES76" s="697">
        <f t="shared" si="223"/>
        <v>0</v>
      </c>
      <c r="ET76" s="698" t="str">
        <f t="shared" si="224"/>
        <v/>
      </c>
      <c r="EU76" s="699">
        <v>0</v>
      </c>
      <c r="EV76" s="700">
        <v>0</v>
      </c>
      <c r="EW76" s="701">
        <f t="shared" si="149"/>
        <v>0</v>
      </c>
      <c r="EX76" s="561">
        <f t="shared" si="225"/>
        <v>0</v>
      </c>
      <c r="EY76" s="702">
        <v>0</v>
      </c>
      <c r="EZ76" s="703">
        <f t="shared" si="226"/>
        <v>0</v>
      </c>
      <c r="FA76" s="704">
        <v>0</v>
      </c>
      <c r="FB76" s="705">
        <v>0</v>
      </c>
      <c r="FC76" s="706">
        <f t="shared" si="129"/>
        <v>0</v>
      </c>
      <c r="FD76" s="707">
        <f t="shared" si="227"/>
        <v>0</v>
      </c>
      <c r="FE76" s="708">
        <f t="shared" si="228"/>
        <v>0</v>
      </c>
      <c r="FF76" s="709" t="str">
        <f t="shared" si="229"/>
        <v/>
      </c>
      <c r="FG76" s="731">
        <v>0</v>
      </c>
      <c r="FH76" s="732">
        <v>0</v>
      </c>
      <c r="FI76" s="732">
        <v>0</v>
      </c>
      <c r="FJ76" s="713">
        <f t="shared" si="146"/>
        <v>0</v>
      </c>
      <c r="FK76" s="714">
        <f t="shared" si="230"/>
        <v>0</v>
      </c>
      <c r="FL76" s="715" t="str">
        <f t="shared" si="231"/>
        <v/>
      </c>
      <c r="FM76" s="733"/>
      <c r="FN76" s="734"/>
      <c r="FO76" s="735" t="str">
        <f t="shared" si="145"/>
        <v/>
      </c>
      <c r="FP76" s="718">
        <f t="shared" si="232"/>
        <v>0</v>
      </c>
      <c r="FQ76" s="719">
        <f t="shared" si="233"/>
        <v>0</v>
      </c>
      <c r="FR76" s="720">
        <f t="shared" si="234"/>
        <v>0</v>
      </c>
      <c r="FS76" s="721" t="str">
        <f t="shared" si="235"/>
        <v/>
      </c>
      <c r="FT76" s="722" t="str">
        <f t="shared" si="236"/>
        <v/>
      </c>
      <c r="FU76" s="723" t="str">
        <f t="shared" si="237"/>
        <v/>
      </c>
      <c r="FV76" s="724" t="str">
        <f t="shared" si="238"/>
        <v/>
      </c>
      <c r="FW76" s="725">
        <f t="shared" si="239"/>
        <v>0</v>
      </c>
      <c r="FX76" s="726" t="str">
        <f t="shared" si="153"/>
        <v/>
      </c>
      <c r="FY76" s="727" t="str">
        <f t="shared" si="154"/>
        <v/>
      </c>
      <c r="FZ76" s="727" t="str">
        <f t="shared" si="155"/>
        <v/>
      </c>
      <c r="GA76" s="727" t="str">
        <f t="shared" si="156"/>
        <v/>
      </c>
      <c r="GB76" s="727" t="str">
        <f t="shared" si="157"/>
        <v/>
      </c>
      <c r="GC76" s="727" t="str">
        <f t="shared" si="240"/>
        <v/>
      </c>
      <c r="GD76" s="728" t="str">
        <f t="shared" si="241"/>
        <v/>
      </c>
      <c r="GE76" s="729">
        <f t="shared" si="242"/>
        <v>0</v>
      </c>
      <c r="GF76" s="727">
        <f t="shared" si="243"/>
        <v>0</v>
      </c>
      <c r="GG76" s="727">
        <f t="shared" si="244"/>
        <v>0</v>
      </c>
      <c r="GH76" s="727">
        <f t="shared" si="245"/>
        <v>0</v>
      </c>
      <c r="GI76" s="728"/>
      <c r="GJ76" s="1302"/>
      <c r="GK76" s="1302"/>
      <c r="GL76" s="18">
        <f t="shared" si="158"/>
        <v>0</v>
      </c>
      <c r="GM76" s="18" t="s">
        <v>158</v>
      </c>
      <c r="GN76" s="18">
        <f t="shared" si="159"/>
        <v>200</v>
      </c>
      <c r="GO76" s="18" t="str">
        <f t="shared" si="246"/>
        <v>0/200</v>
      </c>
      <c r="GP76" s="18">
        <f t="shared" si="247"/>
        <v>0</v>
      </c>
      <c r="GQ76" s="18" t="s">
        <v>158</v>
      </c>
      <c r="GR76" s="18">
        <f t="shared" si="248"/>
        <v>200</v>
      </c>
      <c r="GS76" s="18" t="str">
        <f t="shared" si="249"/>
        <v>0/200</v>
      </c>
      <c r="GT76" s="18">
        <f t="shared" si="250"/>
        <v>0</v>
      </c>
      <c r="GU76" s="18" t="s">
        <v>158</v>
      </c>
      <c r="GV76" s="18">
        <f t="shared" si="251"/>
        <v>200</v>
      </c>
      <c r="GW76" s="18" t="str">
        <f t="shared" si="252"/>
        <v>0/200</v>
      </c>
      <c r="GX76" s="18">
        <f t="shared" si="253"/>
        <v>0</v>
      </c>
      <c r="GY76" s="18" t="s">
        <v>158</v>
      </c>
      <c r="GZ76" s="18">
        <f t="shared" si="254"/>
        <v>100</v>
      </c>
      <c r="HA76" s="18" t="str">
        <f t="shared" si="255"/>
        <v>0/100</v>
      </c>
      <c r="HF76" s="43"/>
      <c r="HJ76" s="18">
        <f t="shared" si="133"/>
        <v>0</v>
      </c>
      <c r="HK76" s="18">
        <f t="shared" si="134"/>
        <v>0</v>
      </c>
      <c r="HL76" s="190">
        <f t="shared" si="256"/>
        <v>0</v>
      </c>
      <c r="HM76" s="190">
        <f t="shared" si="257"/>
        <v>0</v>
      </c>
      <c r="HN76" s="190">
        <f t="shared" si="258"/>
        <v>0</v>
      </c>
      <c r="HO76" s="190">
        <f t="shared" si="259"/>
        <v>0</v>
      </c>
      <c r="HP76" s="190">
        <f t="shared" si="260"/>
        <v>0</v>
      </c>
      <c r="HQ76" s="18">
        <f t="shared" si="135"/>
        <v>0</v>
      </c>
    </row>
    <row r="77" spans="1:225" ht="18">
      <c r="A77" s="17">
        <f t="shared" si="160"/>
        <v>0</v>
      </c>
      <c r="B77" s="42">
        <v>69</v>
      </c>
      <c r="C77" s="590">
        <v>69</v>
      </c>
      <c r="D77" s="544">
        <f t="shared" si="161"/>
        <v>0</v>
      </c>
      <c r="E77" s="2"/>
      <c r="F77" s="123"/>
      <c r="G77" s="1"/>
      <c r="H77" s="2"/>
      <c r="I77" s="2"/>
      <c r="J77" s="2"/>
      <c r="K77" s="976"/>
      <c r="L77" s="591">
        <v>0</v>
      </c>
      <c r="M77" s="592">
        <v>0</v>
      </c>
      <c r="N77" s="593">
        <v>0</v>
      </c>
      <c r="O77" s="452">
        <f t="shared" si="162"/>
        <v>0</v>
      </c>
      <c r="P77" s="594">
        <v>0</v>
      </c>
      <c r="Q77" s="595">
        <f t="shared" si="163"/>
        <v>0</v>
      </c>
      <c r="R77" s="596">
        <v>0</v>
      </c>
      <c r="S77" s="597">
        <v>0</v>
      </c>
      <c r="T77" s="598">
        <f t="shared" si="164"/>
        <v>0</v>
      </c>
      <c r="U77" s="599">
        <f t="shared" si="165"/>
        <v>0</v>
      </c>
      <c r="V77" s="600">
        <f t="shared" si="166"/>
        <v>0</v>
      </c>
      <c r="W77" s="459" t="str">
        <f t="shared" si="147"/>
        <v/>
      </c>
      <c r="X77" s="459" t="str">
        <f t="shared" si="167"/>
        <v/>
      </c>
      <c r="Y77" s="601" t="str">
        <f t="shared" si="148"/>
        <v/>
      </c>
      <c r="Z77" s="602">
        <v>0</v>
      </c>
      <c r="AA77" s="603">
        <v>0</v>
      </c>
      <c r="AB77" s="604">
        <v>0</v>
      </c>
      <c r="AC77" s="464">
        <f t="shared" si="168"/>
        <v>0</v>
      </c>
      <c r="AD77" s="605">
        <v>0</v>
      </c>
      <c r="AE77" s="606">
        <f t="shared" si="169"/>
        <v>0</v>
      </c>
      <c r="AF77" s="607">
        <v>0</v>
      </c>
      <c r="AG77" s="608">
        <v>0</v>
      </c>
      <c r="AH77" s="609">
        <f t="shared" si="127"/>
        <v>0</v>
      </c>
      <c r="AI77" s="610">
        <f t="shared" si="170"/>
        <v>0</v>
      </c>
      <c r="AJ77" s="611">
        <f t="shared" si="171"/>
        <v>0</v>
      </c>
      <c r="AK77" s="471" t="str">
        <f t="shared" si="261"/>
        <v/>
      </c>
      <c r="AL77" s="471" t="str">
        <f t="shared" si="172"/>
        <v/>
      </c>
      <c r="AM77" s="612" t="str">
        <f t="shared" si="262"/>
        <v/>
      </c>
      <c r="AN77" s="613"/>
      <c r="AO77" s="614">
        <v>0</v>
      </c>
      <c r="AP77" s="615">
        <v>0</v>
      </c>
      <c r="AQ77" s="615">
        <v>0</v>
      </c>
      <c r="AR77" s="477">
        <f t="shared" si="173"/>
        <v>0</v>
      </c>
      <c r="AS77" s="616">
        <v>0</v>
      </c>
      <c r="AT77" s="617">
        <v>0</v>
      </c>
      <c r="AU77" s="618">
        <f t="shared" si="174"/>
        <v>0</v>
      </c>
      <c r="AV77" s="619">
        <f t="shared" si="175"/>
        <v>0</v>
      </c>
      <c r="AW77" s="620">
        <v>0</v>
      </c>
      <c r="AX77" s="621">
        <v>0</v>
      </c>
      <c r="AY77" s="622">
        <f t="shared" si="176"/>
        <v>0</v>
      </c>
      <c r="AZ77" s="623">
        <f t="shared" si="177"/>
        <v>0</v>
      </c>
      <c r="BA77" s="624">
        <f t="shared" si="178"/>
        <v>0</v>
      </c>
      <c r="BB77" s="484" t="str">
        <f t="shared" si="263"/>
        <v/>
      </c>
      <c r="BC77" s="484" t="str">
        <f t="shared" si="179"/>
        <v/>
      </c>
      <c r="BD77" s="625" t="str">
        <f t="shared" si="150"/>
        <v/>
      </c>
      <c r="BE77" s="613"/>
      <c r="BF77" s="626">
        <v>0</v>
      </c>
      <c r="BG77" s="627">
        <v>0</v>
      </c>
      <c r="BH77" s="628">
        <v>0</v>
      </c>
      <c r="BI77" s="489">
        <f t="shared" si="180"/>
        <v>0</v>
      </c>
      <c r="BJ77" s="629">
        <v>0</v>
      </c>
      <c r="BK77" s="630">
        <v>0</v>
      </c>
      <c r="BL77" s="631">
        <f t="shared" si="181"/>
        <v>0</v>
      </c>
      <c r="BM77" s="632">
        <f t="shared" si="182"/>
        <v>0</v>
      </c>
      <c r="BN77" s="633">
        <v>0</v>
      </c>
      <c r="BO77" s="634">
        <v>0</v>
      </c>
      <c r="BP77" s="635">
        <f t="shared" si="183"/>
        <v>0</v>
      </c>
      <c r="BQ77" s="636">
        <f t="shared" si="184"/>
        <v>0</v>
      </c>
      <c r="BR77" s="496">
        <f t="shared" si="185"/>
        <v>0</v>
      </c>
      <c r="BS77" s="496" t="str">
        <f t="shared" si="264"/>
        <v/>
      </c>
      <c r="BT77" s="496" t="str">
        <f t="shared" si="186"/>
        <v/>
      </c>
      <c r="BU77" s="637" t="str">
        <f t="shared" si="151"/>
        <v/>
      </c>
      <c r="BV77" s="613"/>
      <c r="BW77" s="638">
        <v>0</v>
      </c>
      <c r="BX77" s="639">
        <v>0</v>
      </c>
      <c r="BY77" s="640">
        <v>0</v>
      </c>
      <c r="BZ77" s="501">
        <f t="shared" si="187"/>
        <v>0</v>
      </c>
      <c r="CA77" s="641">
        <v>0</v>
      </c>
      <c r="CB77" s="642">
        <v>0</v>
      </c>
      <c r="CC77" s="643">
        <f t="shared" si="188"/>
        <v>0</v>
      </c>
      <c r="CD77" s="644">
        <f t="shared" si="189"/>
        <v>0</v>
      </c>
      <c r="CE77" s="645">
        <v>0</v>
      </c>
      <c r="CF77" s="646">
        <v>0</v>
      </c>
      <c r="CG77" s="647">
        <f t="shared" si="190"/>
        <v>0</v>
      </c>
      <c r="CH77" s="648">
        <f t="shared" si="191"/>
        <v>0</v>
      </c>
      <c r="CI77" s="649">
        <f t="shared" si="192"/>
        <v>0</v>
      </c>
      <c r="CJ77" s="508" t="str">
        <f t="shared" si="193"/>
        <v/>
      </c>
      <c r="CK77" s="508" t="str">
        <f t="shared" si="194"/>
        <v/>
      </c>
      <c r="CL77" s="650" t="str">
        <f t="shared" si="152"/>
        <v/>
      </c>
      <c r="CM77" s="613"/>
      <c r="CN77" s="651">
        <v>0</v>
      </c>
      <c r="CO77" s="652">
        <v>0</v>
      </c>
      <c r="CP77" s="653">
        <v>0</v>
      </c>
      <c r="CQ77" s="513">
        <f t="shared" si="195"/>
        <v>0</v>
      </c>
      <c r="CR77" s="654">
        <v>0</v>
      </c>
      <c r="CS77" s="655">
        <v>0</v>
      </c>
      <c r="CT77" s="656">
        <f t="shared" si="196"/>
        <v>0</v>
      </c>
      <c r="CU77" s="657">
        <f t="shared" si="197"/>
        <v>0</v>
      </c>
      <c r="CV77" s="658">
        <v>0</v>
      </c>
      <c r="CW77" s="659">
        <v>0</v>
      </c>
      <c r="CX77" s="660">
        <f t="shared" si="198"/>
        <v>0</v>
      </c>
      <c r="CY77" s="661">
        <f t="shared" si="199"/>
        <v>0</v>
      </c>
      <c r="CZ77" s="520">
        <f t="shared" si="200"/>
        <v>0</v>
      </c>
      <c r="DA77" s="520" t="str">
        <f t="shared" si="201"/>
        <v/>
      </c>
      <c r="DB77" s="520" t="str">
        <f t="shared" si="202"/>
        <v/>
      </c>
      <c r="DC77" s="662" t="str">
        <f t="shared" si="203"/>
        <v/>
      </c>
      <c r="DD77" s="613"/>
      <c r="DE77" s="663">
        <v>0</v>
      </c>
      <c r="DF77" s="664">
        <v>0</v>
      </c>
      <c r="DG77" s="665">
        <v>0</v>
      </c>
      <c r="DH77" s="525">
        <f t="shared" si="204"/>
        <v>0</v>
      </c>
      <c r="DI77" s="666">
        <v>0</v>
      </c>
      <c r="DJ77" s="667">
        <v>0</v>
      </c>
      <c r="DK77" s="668">
        <f t="shared" si="205"/>
        <v>0</v>
      </c>
      <c r="DL77" s="669">
        <f t="shared" si="206"/>
        <v>0</v>
      </c>
      <c r="DM77" s="670">
        <v>0</v>
      </c>
      <c r="DN77" s="671">
        <v>0</v>
      </c>
      <c r="DO77" s="672">
        <f t="shared" si="207"/>
        <v>0</v>
      </c>
      <c r="DP77" s="673">
        <f t="shared" si="208"/>
        <v>0</v>
      </c>
      <c r="DQ77" s="532">
        <f t="shared" si="209"/>
        <v>0</v>
      </c>
      <c r="DR77" s="532" t="str">
        <f t="shared" si="210"/>
        <v/>
      </c>
      <c r="DS77" s="532" t="str">
        <f t="shared" si="211"/>
        <v/>
      </c>
      <c r="DT77" s="674" t="str">
        <f t="shared" si="212"/>
        <v/>
      </c>
      <c r="DU77" s="675">
        <v>0</v>
      </c>
      <c r="DV77" s="676">
        <v>0</v>
      </c>
      <c r="DW77" s="677">
        <v>0</v>
      </c>
      <c r="DX77" s="537">
        <f t="shared" si="213"/>
        <v>0</v>
      </c>
      <c r="DY77" s="678">
        <v>0</v>
      </c>
      <c r="DZ77" s="679">
        <v>0</v>
      </c>
      <c r="EA77" s="680">
        <f t="shared" si="214"/>
        <v>0</v>
      </c>
      <c r="EB77" s="681">
        <f t="shared" si="215"/>
        <v>0</v>
      </c>
      <c r="EC77" s="682">
        <v>0</v>
      </c>
      <c r="ED77" s="683">
        <v>0</v>
      </c>
      <c r="EE77" s="684">
        <f t="shared" si="216"/>
        <v>0</v>
      </c>
      <c r="EF77" s="685">
        <f t="shared" si="217"/>
        <v>0</v>
      </c>
      <c r="EG77" s="686">
        <f t="shared" si="218"/>
        <v>0</v>
      </c>
      <c r="EH77" s="687" t="str">
        <f t="shared" si="219"/>
        <v/>
      </c>
      <c r="EI77" s="688">
        <v>0</v>
      </c>
      <c r="EJ77" s="689">
        <v>0</v>
      </c>
      <c r="EK77" s="690">
        <v>0</v>
      </c>
      <c r="EL77" s="549">
        <f t="shared" si="220"/>
        <v>0</v>
      </c>
      <c r="EM77" s="691">
        <v>0</v>
      </c>
      <c r="EN77" s="692">
        <f t="shared" si="221"/>
        <v>0</v>
      </c>
      <c r="EO77" s="693">
        <v>0</v>
      </c>
      <c r="EP77" s="694">
        <v>0</v>
      </c>
      <c r="EQ77" s="695">
        <f t="shared" si="128"/>
        <v>0</v>
      </c>
      <c r="ER77" s="696">
        <f t="shared" si="222"/>
        <v>0</v>
      </c>
      <c r="ES77" s="697">
        <f t="shared" si="223"/>
        <v>0</v>
      </c>
      <c r="ET77" s="698" t="str">
        <f t="shared" si="224"/>
        <v/>
      </c>
      <c r="EU77" s="699">
        <v>0</v>
      </c>
      <c r="EV77" s="700">
        <v>0</v>
      </c>
      <c r="EW77" s="701">
        <f t="shared" si="149"/>
        <v>0</v>
      </c>
      <c r="EX77" s="561">
        <f t="shared" si="225"/>
        <v>0</v>
      </c>
      <c r="EY77" s="702">
        <v>0</v>
      </c>
      <c r="EZ77" s="703">
        <f t="shared" si="226"/>
        <v>0</v>
      </c>
      <c r="FA77" s="704">
        <v>0</v>
      </c>
      <c r="FB77" s="705">
        <v>0</v>
      </c>
      <c r="FC77" s="706">
        <f t="shared" si="129"/>
        <v>0</v>
      </c>
      <c r="FD77" s="707">
        <f t="shared" si="227"/>
        <v>0</v>
      </c>
      <c r="FE77" s="708">
        <f t="shared" si="228"/>
        <v>0</v>
      </c>
      <c r="FF77" s="709" t="str">
        <f t="shared" si="229"/>
        <v/>
      </c>
      <c r="FG77" s="731">
        <v>0</v>
      </c>
      <c r="FH77" s="732">
        <v>0</v>
      </c>
      <c r="FI77" s="732">
        <v>0</v>
      </c>
      <c r="FJ77" s="713">
        <f t="shared" si="146"/>
        <v>0</v>
      </c>
      <c r="FK77" s="714">
        <f t="shared" si="230"/>
        <v>0</v>
      </c>
      <c r="FL77" s="715" t="str">
        <f t="shared" si="231"/>
        <v/>
      </c>
      <c r="FM77" s="733"/>
      <c r="FN77" s="734"/>
      <c r="FO77" s="735" t="str">
        <f t="shared" si="145"/>
        <v/>
      </c>
      <c r="FP77" s="718">
        <f t="shared" si="232"/>
        <v>0</v>
      </c>
      <c r="FQ77" s="719">
        <f t="shared" si="233"/>
        <v>0</v>
      </c>
      <c r="FR77" s="720">
        <f t="shared" si="234"/>
        <v>0</v>
      </c>
      <c r="FS77" s="721" t="str">
        <f t="shared" si="235"/>
        <v/>
      </c>
      <c r="FT77" s="722" t="str">
        <f t="shared" si="236"/>
        <v/>
      </c>
      <c r="FU77" s="723" t="str">
        <f t="shared" si="237"/>
        <v/>
      </c>
      <c r="FV77" s="724" t="str">
        <f t="shared" si="238"/>
        <v/>
      </c>
      <c r="FW77" s="725">
        <f t="shared" si="239"/>
        <v>0</v>
      </c>
      <c r="FX77" s="726" t="str">
        <f t="shared" si="153"/>
        <v/>
      </c>
      <c r="FY77" s="727" t="str">
        <f t="shared" si="154"/>
        <v/>
      </c>
      <c r="FZ77" s="727" t="str">
        <f t="shared" si="155"/>
        <v/>
      </c>
      <c r="GA77" s="727" t="str">
        <f t="shared" si="156"/>
        <v/>
      </c>
      <c r="GB77" s="727" t="str">
        <f t="shared" si="157"/>
        <v/>
      </c>
      <c r="GC77" s="727" t="str">
        <f t="shared" si="240"/>
        <v/>
      </c>
      <c r="GD77" s="728" t="str">
        <f t="shared" si="241"/>
        <v/>
      </c>
      <c r="GE77" s="729">
        <f t="shared" si="242"/>
        <v>0</v>
      </c>
      <c r="GF77" s="727">
        <f t="shared" si="243"/>
        <v>0</v>
      </c>
      <c r="GG77" s="727">
        <f t="shared" si="244"/>
        <v>0</v>
      </c>
      <c r="GH77" s="727">
        <f t="shared" si="245"/>
        <v>0</v>
      </c>
      <c r="GI77" s="728"/>
      <c r="GJ77" s="1302"/>
      <c r="GK77" s="1302"/>
      <c r="GL77" s="18">
        <f t="shared" si="158"/>
        <v>0</v>
      </c>
      <c r="GM77" s="18" t="s">
        <v>158</v>
      </c>
      <c r="GN77" s="18">
        <f t="shared" si="159"/>
        <v>200</v>
      </c>
      <c r="GO77" s="18" t="str">
        <f t="shared" si="246"/>
        <v>0/200</v>
      </c>
      <c r="GP77" s="18">
        <f t="shared" si="247"/>
        <v>0</v>
      </c>
      <c r="GQ77" s="18" t="s">
        <v>158</v>
      </c>
      <c r="GR77" s="18">
        <f t="shared" si="248"/>
        <v>200</v>
      </c>
      <c r="GS77" s="18" t="str">
        <f t="shared" si="249"/>
        <v>0/200</v>
      </c>
      <c r="GT77" s="18">
        <f t="shared" si="250"/>
        <v>0</v>
      </c>
      <c r="GU77" s="18" t="s">
        <v>158</v>
      </c>
      <c r="GV77" s="18">
        <f t="shared" si="251"/>
        <v>200</v>
      </c>
      <c r="GW77" s="18" t="str">
        <f t="shared" si="252"/>
        <v>0/200</v>
      </c>
      <c r="GX77" s="18">
        <f t="shared" si="253"/>
        <v>0</v>
      </c>
      <c r="GY77" s="18" t="s">
        <v>158</v>
      </c>
      <c r="GZ77" s="18">
        <f t="shared" si="254"/>
        <v>100</v>
      </c>
      <c r="HA77" s="18" t="str">
        <f t="shared" si="255"/>
        <v>0/100</v>
      </c>
      <c r="HJ77" s="18">
        <f t="shared" si="133"/>
        <v>0</v>
      </c>
      <c r="HK77" s="18">
        <f t="shared" si="134"/>
        <v>0</v>
      </c>
      <c r="HL77" s="190">
        <f t="shared" si="256"/>
        <v>0</v>
      </c>
      <c r="HM77" s="190">
        <f t="shared" si="257"/>
        <v>0</v>
      </c>
      <c r="HN77" s="190">
        <f t="shared" si="258"/>
        <v>0</v>
      </c>
      <c r="HO77" s="190">
        <f t="shared" si="259"/>
        <v>0</v>
      </c>
      <c r="HP77" s="190">
        <f t="shared" si="260"/>
        <v>0</v>
      </c>
      <c r="HQ77" s="18">
        <f t="shared" si="135"/>
        <v>0</v>
      </c>
    </row>
    <row r="78" spans="1:225" ht="18">
      <c r="A78" s="17">
        <f t="shared" si="160"/>
        <v>0</v>
      </c>
      <c r="B78" s="42">
        <v>70</v>
      </c>
      <c r="C78" s="730">
        <v>70</v>
      </c>
      <c r="D78" s="544">
        <f t="shared" si="161"/>
        <v>0</v>
      </c>
      <c r="E78" s="2"/>
      <c r="F78" s="123"/>
      <c r="G78" s="2"/>
      <c r="H78" s="2"/>
      <c r="I78" s="2"/>
      <c r="J78" s="2"/>
      <c r="K78" s="976"/>
      <c r="L78" s="591">
        <v>0</v>
      </c>
      <c r="M78" s="592">
        <v>0</v>
      </c>
      <c r="N78" s="593">
        <v>0</v>
      </c>
      <c r="O78" s="452">
        <f t="shared" si="162"/>
        <v>0</v>
      </c>
      <c r="P78" s="594">
        <v>0</v>
      </c>
      <c r="Q78" s="595">
        <f t="shared" si="163"/>
        <v>0</v>
      </c>
      <c r="R78" s="596">
        <v>0</v>
      </c>
      <c r="S78" s="597">
        <v>0</v>
      </c>
      <c r="T78" s="598">
        <f t="shared" si="164"/>
        <v>0</v>
      </c>
      <c r="U78" s="599">
        <f t="shared" si="165"/>
        <v>0</v>
      </c>
      <c r="V78" s="600">
        <f t="shared" si="166"/>
        <v>0</v>
      </c>
      <c r="W78" s="459" t="str">
        <f t="shared" si="147"/>
        <v/>
      </c>
      <c r="X78" s="459" t="str">
        <f t="shared" si="167"/>
        <v/>
      </c>
      <c r="Y78" s="601" t="str">
        <f t="shared" si="148"/>
        <v/>
      </c>
      <c r="Z78" s="602">
        <v>0</v>
      </c>
      <c r="AA78" s="603">
        <v>0</v>
      </c>
      <c r="AB78" s="604">
        <v>0</v>
      </c>
      <c r="AC78" s="464">
        <f t="shared" si="168"/>
        <v>0</v>
      </c>
      <c r="AD78" s="605">
        <v>0</v>
      </c>
      <c r="AE78" s="606">
        <f t="shared" si="169"/>
        <v>0</v>
      </c>
      <c r="AF78" s="607">
        <v>0</v>
      </c>
      <c r="AG78" s="608">
        <v>0</v>
      </c>
      <c r="AH78" s="609">
        <f t="shared" ref="AH78:AH108" si="265">SUM(AF78:AG78)</f>
        <v>0</v>
      </c>
      <c r="AI78" s="610">
        <f t="shared" si="170"/>
        <v>0</v>
      </c>
      <c r="AJ78" s="611">
        <f t="shared" si="171"/>
        <v>0</v>
      </c>
      <c r="AK78" s="471" t="str">
        <f t="shared" si="261"/>
        <v/>
      </c>
      <c r="AL78" s="471" t="str">
        <f t="shared" si="172"/>
        <v/>
      </c>
      <c r="AM78" s="612" t="str">
        <f t="shared" si="262"/>
        <v/>
      </c>
      <c r="AN78" s="613"/>
      <c r="AO78" s="614">
        <v>0</v>
      </c>
      <c r="AP78" s="615">
        <v>0</v>
      </c>
      <c r="AQ78" s="615">
        <v>0</v>
      </c>
      <c r="AR78" s="477">
        <f t="shared" si="173"/>
        <v>0</v>
      </c>
      <c r="AS78" s="616">
        <v>0</v>
      </c>
      <c r="AT78" s="617">
        <v>0</v>
      </c>
      <c r="AU78" s="618">
        <f t="shared" si="174"/>
        <v>0</v>
      </c>
      <c r="AV78" s="619">
        <f t="shared" si="175"/>
        <v>0</v>
      </c>
      <c r="AW78" s="620">
        <v>0</v>
      </c>
      <c r="AX78" s="621">
        <v>0</v>
      </c>
      <c r="AY78" s="622">
        <f t="shared" si="176"/>
        <v>0</v>
      </c>
      <c r="AZ78" s="623">
        <f t="shared" si="177"/>
        <v>0</v>
      </c>
      <c r="BA78" s="624">
        <f t="shared" si="178"/>
        <v>0</v>
      </c>
      <c r="BB78" s="484" t="str">
        <f t="shared" si="263"/>
        <v/>
      </c>
      <c r="BC78" s="484" t="str">
        <f t="shared" si="179"/>
        <v/>
      </c>
      <c r="BD78" s="625" t="str">
        <f t="shared" si="150"/>
        <v/>
      </c>
      <c r="BE78" s="613"/>
      <c r="BF78" s="626">
        <v>0</v>
      </c>
      <c r="BG78" s="627">
        <v>0</v>
      </c>
      <c r="BH78" s="628">
        <v>0</v>
      </c>
      <c r="BI78" s="489">
        <f t="shared" si="180"/>
        <v>0</v>
      </c>
      <c r="BJ78" s="629">
        <v>0</v>
      </c>
      <c r="BK78" s="630">
        <v>0</v>
      </c>
      <c r="BL78" s="631">
        <f t="shared" si="181"/>
        <v>0</v>
      </c>
      <c r="BM78" s="632">
        <f t="shared" si="182"/>
        <v>0</v>
      </c>
      <c r="BN78" s="633">
        <v>0</v>
      </c>
      <c r="BO78" s="634">
        <v>0</v>
      </c>
      <c r="BP78" s="635">
        <f t="shared" si="183"/>
        <v>0</v>
      </c>
      <c r="BQ78" s="636">
        <f t="shared" si="184"/>
        <v>0</v>
      </c>
      <c r="BR78" s="496">
        <f t="shared" si="185"/>
        <v>0</v>
      </c>
      <c r="BS78" s="496" t="str">
        <f t="shared" si="264"/>
        <v/>
      </c>
      <c r="BT78" s="496" t="str">
        <f t="shared" si="186"/>
        <v/>
      </c>
      <c r="BU78" s="637" t="str">
        <f t="shared" si="151"/>
        <v/>
      </c>
      <c r="BV78" s="613"/>
      <c r="BW78" s="638">
        <v>0</v>
      </c>
      <c r="BX78" s="639">
        <v>0</v>
      </c>
      <c r="BY78" s="640">
        <v>0</v>
      </c>
      <c r="BZ78" s="501">
        <f t="shared" si="187"/>
        <v>0</v>
      </c>
      <c r="CA78" s="641">
        <v>0</v>
      </c>
      <c r="CB78" s="642">
        <v>0</v>
      </c>
      <c r="CC78" s="643">
        <f t="shared" si="188"/>
        <v>0</v>
      </c>
      <c r="CD78" s="644">
        <f t="shared" si="189"/>
        <v>0</v>
      </c>
      <c r="CE78" s="645">
        <v>0</v>
      </c>
      <c r="CF78" s="646">
        <v>0</v>
      </c>
      <c r="CG78" s="647">
        <f t="shared" si="190"/>
        <v>0</v>
      </c>
      <c r="CH78" s="648">
        <f t="shared" si="191"/>
        <v>0</v>
      </c>
      <c r="CI78" s="649">
        <f t="shared" si="192"/>
        <v>0</v>
      </c>
      <c r="CJ78" s="508" t="str">
        <f t="shared" si="193"/>
        <v/>
      </c>
      <c r="CK78" s="508" t="str">
        <f t="shared" si="194"/>
        <v/>
      </c>
      <c r="CL78" s="650" t="str">
        <f t="shared" si="152"/>
        <v/>
      </c>
      <c r="CM78" s="613"/>
      <c r="CN78" s="651">
        <v>0</v>
      </c>
      <c r="CO78" s="652">
        <v>0</v>
      </c>
      <c r="CP78" s="653">
        <v>0</v>
      </c>
      <c r="CQ78" s="513">
        <f t="shared" si="195"/>
        <v>0</v>
      </c>
      <c r="CR78" s="654">
        <v>0</v>
      </c>
      <c r="CS78" s="655">
        <v>0</v>
      </c>
      <c r="CT78" s="656">
        <f t="shared" si="196"/>
        <v>0</v>
      </c>
      <c r="CU78" s="657">
        <f t="shared" si="197"/>
        <v>0</v>
      </c>
      <c r="CV78" s="658">
        <v>0</v>
      </c>
      <c r="CW78" s="659">
        <v>0</v>
      </c>
      <c r="CX78" s="660">
        <f t="shared" si="198"/>
        <v>0</v>
      </c>
      <c r="CY78" s="661">
        <f t="shared" si="199"/>
        <v>0</v>
      </c>
      <c r="CZ78" s="520">
        <f t="shared" si="200"/>
        <v>0</v>
      </c>
      <c r="DA78" s="520" t="str">
        <f t="shared" si="201"/>
        <v/>
      </c>
      <c r="DB78" s="520" t="str">
        <f t="shared" si="202"/>
        <v/>
      </c>
      <c r="DC78" s="662" t="str">
        <f t="shared" si="203"/>
        <v/>
      </c>
      <c r="DD78" s="613"/>
      <c r="DE78" s="663">
        <v>0</v>
      </c>
      <c r="DF78" s="664">
        <v>0</v>
      </c>
      <c r="DG78" s="665">
        <v>0</v>
      </c>
      <c r="DH78" s="525">
        <f t="shared" si="204"/>
        <v>0</v>
      </c>
      <c r="DI78" s="666">
        <v>0</v>
      </c>
      <c r="DJ78" s="667">
        <v>0</v>
      </c>
      <c r="DK78" s="668">
        <f t="shared" si="205"/>
        <v>0</v>
      </c>
      <c r="DL78" s="669">
        <f t="shared" si="206"/>
        <v>0</v>
      </c>
      <c r="DM78" s="670">
        <v>0</v>
      </c>
      <c r="DN78" s="671">
        <v>0</v>
      </c>
      <c r="DO78" s="672">
        <f t="shared" si="207"/>
        <v>0</v>
      </c>
      <c r="DP78" s="673">
        <f t="shared" si="208"/>
        <v>0</v>
      </c>
      <c r="DQ78" s="532">
        <f t="shared" si="209"/>
        <v>0</v>
      </c>
      <c r="DR78" s="532" t="str">
        <f t="shared" si="210"/>
        <v/>
      </c>
      <c r="DS78" s="532" t="str">
        <f t="shared" si="211"/>
        <v/>
      </c>
      <c r="DT78" s="674" t="str">
        <f t="shared" si="212"/>
        <v/>
      </c>
      <c r="DU78" s="675">
        <v>0</v>
      </c>
      <c r="DV78" s="676">
        <v>0</v>
      </c>
      <c r="DW78" s="677">
        <v>0</v>
      </c>
      <c r="DX78" s="537">
        <f t="shared" si="213"/>
        <v>0</v>
      </c>
      <c r="DY78" s="678">
        <v>0</v>
      </c>
      <c r="DZ78" s="679">
        <v>0</v>
      </c>
      <c r="EA78" s="680">
        <f t="shared" si="214"/>
        <v>0</v>
      </c>
      <c r="EB78" s="681">
        <f t="shared" si="215"/>
        <v>0</v>
      </c>
      <c r="EC78" s="682">
        <v>0</v>
      </c>
      <c r="ED78" s="683">
        <v>0</v>
      </c>
      <c r="EE78" s="684">
        <f t="shared" si="216"/>
        <v>0</v>
      </c>
      <c r="EF78" s="685">
        <f t="shared" si="217"/>
        <v>0</v>
      </c>
      <c r="EG78" s="686">
        <f t="shared" si="218"/>
        <v>0</v>
      </c>
      <c r="EH78" s="687" t="str">
        <f t="shared" si="219"/>
        <v/>
      </c>
      <c r="EI78" s="688">
        <v>0</v>
      </c>
      <c r="EJ78" s="689">
        <v>0</v>
      </c>
      <c r="EK78" s="690">
        <v>0</v>
      </c>
      <c r="EL78" s="549">
        <f t="shared" si="220"/>
        <v>0</v>
      </c>
      <c r="EM78" s="691">
        <v>0</v>
      </c>
      <c r="EN78" s="692">
        <f t="shared" si="221"/>
        <v>0</v>
      </c>
      <c r="EO78" s="693">
        <v>0</v>
      </c>
      <c r="EP78" s="694">
        <v>0</v>
      </c>
      <c r="EQ78" s="695">
        <f t="shared" ref="EQ78:EQ108" si="266">SUM(EO78:EP78)</f>
        <v>0</v>
      </c>
      <c r="ER78" s="696">
        <f t="shared" si="222"/>
        <v>0</v>
      </c>
      <c r="ES78" s="697">
        <f t="shared" si="223"/>
        <v>0</v>
      </c>
      <c r="ET78" s="698" t="str">
        <f t="shared" si="224"/>
        <v/>
      </c>
      <c r="EU78" s="699">
        <v>0</v>
      </c>
      <c r="EV78" s="700">
        <v>0</v>
      </c>
      <c r="EW78" s="701">
        <f t="shared" si="149"/>
        <v>0</v>
      </c>
      <c r="EX78" s="561">
        <f t="shared" si="225"/>
        <v>0</v>
      </c>
      <c r="EY78" s="702">
        <v>0</v>
      </c>
      <c r="EZ78" s="703">
        <f t="shared" si="226"/>
        <v>0</v>
      </c>
      <c r="FA78" s="704">
        <v>0</v>
      </c>
      <c r="FB78" s="705">
        <v>0</v>
      </c>
      <c r="FC78" s="706">
        <f t="shared" ref="FC78:FC108" si="267">SUM(FA78:FB78)</f>
        <v>0</v>
      </c>
      <c r="FD78" s="707">
        <f t="shared" si="227"/>
        <v>0</v>
      </c>
      <c r="FE78" s="708">
        <f t="shared" si="228"/>
        <v>0</v>
      </c>
      <c r="FF78" s="709" t="str">
        <f t="shared" si="229"/>
        <v/>
      </c>
      <c r="FG78" s="731">
        <v>0</v>
      </c>
      <c r="FH78" s="732">
        <v>0</v>
      </c>
      <c r="FI78" s="732">
        <v>0</v>
      </c>
      <c r="FJ78" s="713">
        <f t="shared" si="146"/>
        <v>0</v>
      </c>
      <c r="FK78" s="714">
        <f t="shared" si="230"/>
        <v>0</v>
      </c>
      <c r="FL78" s="715" t="str">
        <f t="shared" si="231"/>
        <v/>
      </c>
      <c r="FM78" s="733"/>
      <c r="FN78" s="734"/>
      <c r="FO78" s="735" t="str">
        <f t="shared" si="145"/>
        <v/>
      </c>
      <c r="FP78" s="718">
        <f t="shared" si="232"/>
        <v>0</v>
      </c>
      <c r="FQ78" s="719">
        <f t="shared" si="233"/>
        <v>0</v>
      </c>
      <c r="FR78" s="720">
        <f t="shared" si="234"/>
        <v>0</v>
      </c>
      <c r="FS78" s="721" t="str">
        <f t="shared" si="235"/>
        <v/>
      </c>
      <c r="FT78" s="722" t="str">
        <f t="shared" si="236"/>
        <v/>
      </c>
      <c r="FU78" s="723" t="str">
        <f t="shared" si="237"/>
        <v/>
      </c>
      <c r="FV78" s="724" t="str">
        <f t="shared" si="238"/>
        <v/>
      </c>
      <c r="FW78" s="725">
        <f t="shared" si="239"/>
        <v>0</v>
      </c>
      <c r="FX78" s="726" t="str">
        <f t="shared" si="153"/>
        <v/>
      </c>
      <c r="FY78" s="727" t="str">
        <f t="shared" si="154"/>
        <v/>
      </c>
      <c r="FZ78" s="727" t="str">
        <f t="shared" si="155"/>
        <v/>
      </c>
      <c r="GA78" s="727" t="str">
        <f t="shared" si="156"/>
        <v/>
      </c>
      <c r="GB78" s="727" t="str">
        <f t="shared" si="157"/>
        <v/>
      </c>
      <c r="GC78" s="727" t="str">
        <f t="shared" si="240"/>
        <v/>
      </c>
      <c r="GD78" s="728" t="str">
        <f t="shared" si="241"/>
        <v/>
      </c>
      <c r="GE78" s="729">
        <f t="shared" si="242"/>
        <v>0</v>
      </c>
      <c r="GF78" s="727">
        <f t="shared" si="243"/>
        <v>0</v>
      </c>
      <c r="GG78" s="727">
        <f t="shared" si="244"/>
        <v>0</v>
      </c>
      <c r="GH78" s="727">
        <f t="shared" si="245"/>
        <v>0</v>
      </c>
      <c r="GI78" s="728"/>
      <c r="GJ78" s="1302"/>
      <c r="GK78" s="1302"/>
      <c r="GL78" s="18">
        <f t="shared" si="158"/>
        <v>0</v>
      </c>
      <c r="GM78" s="18" t="s">
        <v>158</v>
      </c>
      <c r="GN78" s="18">
        <f t="shared" si="159"/>
        <v>200</v>
      </c>
      <c r="GO78" s="18" t="str">
        <f t="shared" si="246"/>
        <v>0/200</v>
      </c>
      <c r="GP78" s="18">
        <f t="shared" si="247"/>
        <v>0</v>
      </c>
      <c r="GQ78" s="18" t="s">
        <v>158</v>
      </c>
      <c r="GR78" s="18">
        <f t="shared" si="248"/>
        <v>200</v>
      </c>
      <c r="GS78" s="18" t="str">
        <f t="shared" si="249"/>
        <v>0/200</v>
      </c>
      <c r="GT78" s="18">
        <f t="shared" si="250"/>
        <v>0</v>
      </c>
      <c r="GU78" s="18" t="s">
        <v>158</v>
      </c>
      <c r="GV78" s="18">
        <f t="shared" si="251"/>
        <v>200</v>
      </c>
      <c r="GW78" s="18" t="str">
        <f t="shared" si="252"/>
        <v>0/200</v>
      </c>
      <c r="GX78" s="18">
        <f t="shared" si="253"/>
        <v>0</v>
      </c>
      <c r="GY78" s="18" t="s">
        <v>158</v>
      </c>
      <c r="GZ78" s="18">
        <f t="shared" si="254"/>
        <v>100</v>
      </c>
      <c r="HA78" s="18" t="str">
        <f t="shared" si="255"/>
        <v>0/100</v>
      </c>
      <c r="HJ78" s="18">
        <f t="shared" si="133"/>
        <v>0</v>
      </c>
      <c r="HK78" s="18">
        <f t="shared" si="134"/>
        <v>0</v>
      </c>
      <c r="HL78" s="190">
        <f t="shared" si="256"/>
        <v>0</v>
      </c>
      <c r="HM78" s="190">
        <f t="shared" si="257"/>
        <v>0</v>
      </c>
      <c r="HN78" s="190">
        <f t="shared" si="258"/>
        <v>0</v>
      </c>
      <c r="HO78" s="190">
        <f t="shared" si="259"/>
        <v>0</v>
      </c>
      <c r="HP78" s="190">
        <f t="shared" si="260"/>
        <v>0</v>
      </c>
      <c r="HQ78" s="18">
        <f t="shared" si="135"/>
        <v>0</v>
      </c>
    </row>
    <row r="79" spans="1:225" ht="18">
      <c r="A79" s="17">
        <f t="shared" si="160"/>
        <v>0</v>
      </c>
      <c r="B79" s="42">
        <v>71</v>
      </c>
      <c r="C79" s="590">
        <v>71</v>
      </c>
      <c r="D79" s="544">
        <f t="shared" si="161"/>
        <v>0</v>
      </c>
      <c r="E79" s="2"/>
      <c r="F79" s="123"/>
      <c r="G79" s="1"/>
      <c r="H79" s="2"/>
      <c r="I79" s="2"/>
      <c r="J79" s="2"/>
      <c r="K79" s="976"/>
      <c r="L79" s="591">
        <v>0</v>
      </c>
      <c r="M79" s="592">
        <v>0</v>
      </c>
      <c r="N79" s="593">
        <v>0</v>
      </c>
      <c r="O79" s="452">
        <f t="shared" si="162"/>
        <v>0</v>
      </c>
      <c r="P79" s="594">
        <v>0</v>
      </c>
      <c r="Q79" s="595">
        <f t="shared" si="163"/>
        <v>0</v>
      </c>
      <c r="R79" s="596">
        <v>0</v>
      </c>
      <c r="S79" s="597">
        <v>0</v>
      </c>
      <c r="T79" s="598">
        <f t="shared" si="164"/>
        <v>0</v>
      </c>
      <c r="U79" s="599">
        <f t="shared" si="165"/>
        <v>0</v>
      </c>
      <c r="V79" s="600">
        <f t="shared" si="166"/>
        <v>0</v>
      </c>
      <c r="W79" s="459" t="str">
        <f t="shared" si="147"/>
        <v/>
      </c>
      <c r="X79" s="459" t="str">
        <f t="shared" si="167"/>
        <v/>
      </c>
      <c r="Y79" s="601" t="str">
        <f t="shared" si="148"/>
        <v/>
      </c>
      <c r="Z79" s="602">
        <v>0</v>
      </c>
      <c r="AA79" s="603">
        <v>0</v>
      </c>
      <c r="AB79" s="604">
        <v>0</v>
      </c>
      <c r="AC79" s="464">
        <f t="shared" si="168"/>
        <v>0</v>
      </c>
      <c r="AD79" s="605">
        <v>0</v>
      </c>
      <c r="AE79" s="606">
        <f t="shared" si="169"/>
        <v>0</v>
      </c>
      <c r="AF79" s="607">
        <v>0</v>
      </c>
      <c r="AG79" s="608">
        <v>0</v>
      </c>
      <c r="AH79" s="609">
        <f t="shared" si="265"/>
        <v>0</v>
      </c>
      <c r="AI79" s="610">
        <f t="shared" si="170"/>
        <v>0</v>
      </c>
      <c r="AJ79" s="611">
        <f t="shared" si="171"/>
        <v>0</v>
      </c>
      <c r="AK79" s="471" t="str">
        <f t="shared" si="261"/>
        <v/>
      </c>
      <c r="AL79" s="471" t="str">
        <f t="shared" si="172"/>
        <v/>
      </c>
      <c r="AM79" s="612" t="str">
        <f t="shared" si="262"/>
        <v/>
      </c>
      <c r="AN79" s="613"/>
      <c r="AO79" s="614">
        <v>0</v>
      </c>
      <c r="AP79" s="615">
        <v>0</v>
      </c>
      <c r="AQ79" s="615">
        <v>0</v>
      </c>
      <c r="AR79" s="477">
        <f t="shared" si="173"/>
        <v>0</v>
      </c>
      <c r="AS79" s="616">
        <v>0</v>
      </c>
      <c r="AT79" s="617">
        <v>0</v>
      </c>
      <c r="AU79" s="618">
        <f t="shared" si="174"/>
        <v>0</v>
      </c>
      <c r="AV79" s="619">
        <f t="shared" si="175"/>
        <v>0</v>
      </c>
      <c r="AW79" s="620">
        <v>0</v>
      </c>
      <c r="AX79" s="621">
        <v>0</v>
      </c>
      <c r="AY79" s="622">
        <f t="shared" si="176"/>
        <v>0</v>
      </c>
      <c r="AZ79" s="623">
        <f t="shared" si="177"/>
        <v>0</v>
      </c>
      <c r="BA79" s="624">
        <f t="shared" si="178"/>
        <v>0</v>
      </c>
      <c r="BB79" s="484" t="str">
        <f t="shared" si="263"/>
        <v/>
      </c>
      <c r="BC79" s="484" t="str">
        <f t="shared" si="179"/>
        <v/>
      </c>
      <c r="BD79" s="625" t="str">
        <f t="shared" si="150"/>
        <v/>
      </c>
      <c r="BE79" s="613"/>
      <c r="BF79" s="626">
        <v>0</v>
      </c>
      <c r="BG79" s="627">
        <v>0</v>
      </c>
      <c r="BH79" s="628">
        <v>0</v>
      </c>
      <c r="BI79" s="489">
        <f t="shared" si="180"/>
        <v>0</v>
      </c>
      <c r="BJ79" s="629">
        <v>0</v>
      </c>
      <c r="BK79" s="630">
        <v>0</v>
      </c>
      <c r="BL79" s="631">
        <f t="shared" si="181"/>
        <v>0</v>
      </c>
      <c r="BM79" s="632">
        <f t="shared" si="182"/>
        <v>0</v>
      </c>
      <c r="BN79" s="633">
        <v>0</v>
      </c>
      <c r="BO79" s="634">
        <v>0</v>
      </c>
      <c r="BP79" s="635">
        <f t="shared" si="183"/>
        <v>0</v>
      </c>
      <c r="BQ79" s="636">
        <f t="shared" si="184"/>
        <v>0</v>
      </c>
      <c r="BR79" s="496">
        <f t="shared" si="185"/>
        <v>0</v>
      </c>
      <c r="BS79" s="496" t="str">
        <f t="shared" si="264"/>
        <v/>
      </c>
      <c r="BT79" s="496" t="str">
        <f t="shared" si="186"/>
        <v/>
      </c>
      <c r="BU79" s="637" t="str">
        <f t="shared" si="151"/>
        <v/>
      </c>
      <c r="BV79" s="613"/>
      <c r="BW79" s="638">
        <v>0</v>
      </c>
      <c r="BX79" s="639">
        <v>0</v>
      </c>
      <c r="BY79" s="640">
        <v>0</v>
      </c>
      <c r="BZ79" s="501">
        <f t="shared" si="187"/>
        <v>0</v>
      </c>
      <c r="CA79" s="641">
        <v>0</v>
      </c>
      <c r="CB79" s="642">
        <v>0</v>
      </c>
      <c r="CC79" s="643">
        <f t="shared" si="188"/>
        <v>0</v>
      </c>
      <c r="CD79" s="644">
        <f t="shared" si="189"/>
        <v>0</v>
      </c>
      <c r="CE79" s="645">
        <v>0</v>
      </c>
      <c r="CF79" s="646">
        <v>0</v>
      </c>
      <c r="CG79" s="647">
        <f t="shared" si="190"/>
        <v>0</v>
      </c>
      <c r="CH79" s="648">
        <f t="shared" si="191"/>
        <v>0</v>
      </c>
      <c r="CI79" s="649">
        <f t="shared" si="192"/>
        <v>0</v>
      </c>
      <c r="CJ79" s="508" t="str">
        <f t="shared" si="193"/>
        <v/>
      </c>
      <c r="CK79" s="508" t="str">
        <f t="shared" si="194"/>
        <v/>
      </c>
      <c r="CL79" s="650" t="str">
        <f t="shared" si="152"/>
        <v/>
      </c>
      <c r="CM79" s="613"/>
      <c r="CN79" s="651">
        <v>0</v>
      </c>
      <c r="CO79" s="652">
        <v>0</v>
      </c>
      <c r="CP79" s="653">
        <v>0</v>
      </c>
      <c r="CQ79" s="513">
        <f t="shared" si="195"/>
        <v>0</v>
      </c>
      <c r="CR79" s="654">
        <v>0</v>
      </c>
      <c r="CS79" s="655">
        <v>0</v>
      </c>
      <c r="CT79" s="656">
        <f t="shared" si="196"/>
        <v>0</v>
      </c>
      <c r="CU79" s="657">
        <f t="shared" si="197"/>
        <v>0</v>
      </c>
      <c r="CV79" s="658">
        <v>0</v>
      </c>
      <c r="CW79" s="659">
        <v>0</v>
      </c>
      <c r="CX79" s="660">
        <f t="shared" si="198"/>
        <v>0</v>
      </c>
      <c r="CY79" s="661">
        <f t="shared" si="199"/>
        <v>0</v>
      </c>
      <c r="CZ79" s="520">
        <f t="shared" si="200"/>
        <v>0</v>
      </c>
      <c r="DA79" s="520" t="str">
        <f t="shared" si="201"/>
        <v/>
      </c>
      <c r="DB79" s="520" t="str">
        <f t="shared" si="202"/>
        <v/>
      </c>
      <c r="DC79" s="662" t="str">
        <f t="shared" si="203"/>
        <v/>
      </c>
      <c r="DD79" s="613"/>
      <c r="DE79" s="663">
        <v>0</v>
      </c>
      <c r="DF79" s="664">
        <v>0</v>
      </c>
      <c r="DG79" s="665">
        <v>0</v>
      </c>
      <c r="DH79" s="525">
        <f t="shared" si="204"/>
        <v>0</v>
      </c>
      <c r="DI79" s="666">
        <v>0</v>
      </c>
      <c r="DJ79" s="667">
        <v>0</v>
      </c>
      <c r="DK79" s="668">
        <f t="shared" si="205"/>
        <v>0</v>
      </c>
      <c r="DL79" s="669">
        <f t="shared" si="206"/>
        <v>0</v>
      </c>
      <c r="DM79" s="670">
        <v>0</v>
      </c>
      <c r="DN79" s="671">
        <v>0</v>
      </c>
      <c r="DO79" s="672">
        <f t="shared" si="207"/>
        <v>0</v>
      </c>
      <c r="DP79" s="673">
        <f t="shared" si="208"/>
        <v>0</v>
      </c>
      <c r="DQ79" s="532">
        <f t="shared" si="209"/>
        <v>0</v>
      </c>
      <c r="DR79" s="532" t="str">
        <f t="shared" si="210"/>
        <v/>
      </c>
      <c r="DS79" s="532" t="str">
        <f t="shared" si="211"/>
        <v/>
      </c>
      <c r="DT79" s="674" t="str">
        <f t="shared" si="212"/>
        <v/>
      </c>
      <c r="DU79" s="675">
        <v>0</v>
      </c>
      <c r="DV79" s="676">
        <v>0</v>
      </c>
      <c r="DW79" s="677">
        <v>0</v>
      </c>
      <c r="DX79" s="537">
        <f t="shared" si="213"/>
        <v>0</v>
      </c>
      <c r="DY79" s="678">
        <v>0</v>
      </c>
      <c r="DZ79" s="679">
        <v>0</v>
      </c>
      <c r="EA79" s="680">
        <f t="shared" si="214"/>
        <v>0</v>
      </c>
      <c r="EB79" s="681">
        <f t="shared" si="215"/>
        <v>0</v>
      </c>
      <c r="EC79" s="682">
        <v>0</v>
      </c>
      <c r="ED79" s="683">
        <v>0</v>
      </c>
      <c r="EE79" s="684">
        <f t="shared" si="216"/>
        <v>0</v>
      </c>
      <c r="EF79" s="685">
        <f t="shared" si="217"/>
        <v>0</v>
      </c>
      <c r="EG79" s="686">
        <f t="shared" si="218"/>
        <v>0</v>
      </c>
      <c r="EH79" s="687" t="str">
        <f t="shared" si="219"/>
        <v/>
      </c>
      <c r="EI79" s="688">
        <v>0</v>
      </c>
      <c r="EJ79" s="689">
        <v>0</v>
      </c>
      <c r="EK79" s="690">
        <v>0</v>
      </c>
      <c r="EL79" s="549">
        <f t="shared" si="220"/>
        <v>0</v>
      </c>
      <c r="EM79" s="691">
        <v>0</v>
      </c>
      <c r="EN79" s="692">
        <f t="shared" si="221"/>
        <v>0</v>
      </c>
      <c r="EO79" s="693">
        <v>0</v>
      </c>
      <c r="EP79" s="694">
        <v>0</v>
      </c>
      <c r="EQ79" s="695">
        <f t="shared" si="266"/>
        <v>0</v>
      </c>
      <c r="ER79" s="696">
        <f t="shared" si="222"/>
        <v>0</v>
      </c>
      <c r="ES79" s="697">
        <f t="shared" si="223"/>
        <v>0</v>
      </c>
      <c r="ET79" s="698" t="str">
        <f t="shared" si="224"/>
        <v/>
      </c>
      <c r="EU79" s="699">
        <v>0</v>
      </c>
      <c r="EV79" s="700">
        <v>0</v>
      </c>
      <c r="EW79" s="701">
        <f t="shared" si="149"/>
        <v>0</v>
      </c>
      <c r="EX79" s="561">
        <f t="shared" si="225"/>
        <v>0</v>
      </c>
      <c r="EY79" s="702">
        <v>0</v>
      </c>
      <c r="EZ79" s="703">
        <f t="shared" si="226"/>
        <v>0</v>
      </c>
      <c r="FA79" s="704">
        <v>0</v>
      </c>
      <c r="FB79" s="705">
        <v>0</v>
      </c>
      <c r="FC79" s="706">
        <f t="shared" si="267"/>
        <v>0</v>
      </c>
      <c r="FD79" s="707">
        <f t="shared" si="227"/>
        <v>0</v>
      </c>
      <c r="FE79" s="708">
        <f t="shared" si="228"/>
        <v>0</v>
      </c>
      <c r="FF79" s="709" t="str">
        <f t="shared" si="229"/>
        <v/>
      </c>
      <c r="FG79" s="731">
        <v>0</v>
      </c>
      <c r="FH79" s="732">
        <v>0</v>
      </c>
      <c r="FI79" s="732">
        <v>0</v>
      </c>
      <c r="FJ79" s="713">
        <f t="shared" si="146"/>
        <v>0</v>
      </c>
      <c r="FK79" s="714">
        <f t="shared" si="230"/>
        <v>0</v>
      </c>
      <c r="FL79" s="715" t="str">
        <f t="shared" si="231"/>
        <v/>
      </c>
      <c r="FM79" s="733"/>
      <c r="FN79" s="734"/>
      <c r="FO79" s="735" t="str">
        <f t="shared" si="145"/>
        <v/>
      </c>
      <c r="FP79" s="718">
        <f t="shared" si="232"/>
        <v>0</v>
      </c>
      <c r="FQ79" s="719">
        <f t="shared" si="233"/>
        <v>0</v>
      </c>
      <c r="FR79" s="720">
        <f t="shared" si="234"/>
        <v>0</v>
      </c>
      <c r="FS79" s="721" t="str">
        <f t="shared" si="235"/>
        <v/>
      </c>
      <c r="FT79" s="722" t="str">
        <f t="shared" si="236"/>
        <v/>
      </c>
      <c r="FU79" s="723" t="str">
        <f t="shared" si="237"/>
        <v/>
      </c>
      <c r="FV79" s="724" t="str">
        <f t="shared" si="238"/>
        <v/>
      </c>
      <c r="FW79" s="725">
        <f t="shared" si="239"/>
        <v>0</v>
      </c>
      <c r="FX79" s="726" t="str">
        <f t="shared" si="153"/>
        <v/>
      </c>
      <c r="FY79" s="727" t="str">
        <f t="shared" si="154"/>
        <v/>
      </c>
      <c r="FZ79" s="727" t="str">
        <f t="shared" si="155"/>
        <v/>
      </c>
      <c r="GA79" s="727" t="str">
        <f t="shared" si="156"/>
        <v/>
      </c>
      <c r="GB79" s="727" t="str">
        <f t="shared" si="157"/>
        <v/>
      </c>
      <c r="GC79" s="727" t="str">
        <f t="shared" si="240"/>
        <v/>
      </c>
      <c r="GD79" s="728" t="str">
        <f t="shared" si="241"/>
        <v/>
      </c>
      <c r="GE79" s="729">
        <f t="shared" si="242"/>
        <v>0</v>
      </c>
      <c r="GF79" s="727">
        <f t="shared" si="243"/>
        <v>0</v>
      </c>
      <c r="GG79" s="727">
        <f t="shared" si="244"/>
        <v>0</v>
      </c>
      <c r="GH79" s="727">
        <f t="shared" si="245"/>
        <v>0</v>
      </c>
      <c r="GI79" s="728"/>
      <c r="GJ79" s="1302"/>
      <c r="GK79" s="1302"/>
      <c r="GL79" s="18">
        <f t="shared" si="158"/>
        <v>0</v>
      </c>
      <c r="GM79" s="18" t="s">
        <v>158</v>
      </c>
      <c r="GN79" s="18">
        <f t="shared" si="159"/>
        <v>200</v>
      </c>
      <c r="GO79" s="18" t="str">
        <f t="shared" si="246"/>
        <v>0/200</v>
      </c>
      <c r="GP79" s="18">
        <f t="shared" si="247"/>
        <v>0</v>
      </c>
      <c r="GQ79" s="18" t="s">
        <v>158</v>
      </c>
      <c r="GR79" s="18">
        <f t="shared" si="248"/>
        <v>200</v>
      </c>
      <c r="GS79" s="18" t="str">
        <f t="shared" si="249"/>
        <v>0/200</v>
      </c>
      <c r="GT79" s="18">
        <f t="shared" si="250"/>
        <v>0</v>
      </c>
      <c r="GU79" s="18" t="s">
        <v>158</v>
      </c>
      <c r="GV79" s="18">
        <f t="shared" si="251"/>
        <v>200</v>
      </c>
      <c r="GW79" s="18" t="str">
        <f t="shared" si="252"/>
        <v>0/200</v>
      </c>
      <c r="GX79" s="18">
        <f t="shared" si="253"/>
        <v>0</v>
      </c>
      <c r="GY79" s="18" t="s">
        <v>158</v>
      </c>
      <c r="GZ79" s="18">
        <f t="shared" si="254"/>
        <v>100</v>
      </c>
      <c r="HA79" s="18" t="str">
        <f t="shared" si="255"/>
        <v>0/100</v>
      </c>
      <c r="HJ79" s="18">
        <f t="shared" si="133"/>
        <v>0</v>
      </c>
      <c r="HK79" s="18">
        <f t="shared" si="134"/>
        <v>0</v>
      </c>
      <c r="HL79" s="190">
        <f t="shared" si="256"/>
        <v>0</v>
      </c>
      <c r="HM79" s="190">
        <f t="shared" si="257"/>
        <v>0</v>
      </c>
      <c r="HN79" s="190">
        <f t="shared" si="258"/>
        <v>0</v>
      </c>
      <c r="HO79" s="190">
        <f t="shared" si="259"/>
        <v>0</v>
      </c>
      <c r="HP79" s="190">
        <f t="shared" si="260"/>
        <v>0</v>
      </c>
      <c r="HQ79" s="18">
        <f t="shared" si="135"/>
        <v>0</v>
      </c>
    </row>
    <row r="80" spans="1:225" ht="18">
      <c r="A80" s="17">
        <f t="shared" si="160"/>
        <v>0</v>
      </c>
      <c r="B80" s="42">
        <v>72</v>
      </c>
      <c r="C80" s="730">
        <v>72</v>
      </c>
      <c r="D80" s="544">
        <f t="shared" si="161"/>
        <v>0</v>
      </c>
      <c r="E80" s="2"/>
      <c r="F80" s="123"/>
      <c r="G80" s="2"/>
      <c r="H80" s="2"/>
      <c r="I80" s="2"/>
      <c r="J80" s="2"/>
      <c r="K80" s="976"/>
      <c r="L80" s="591">
        <v>0</v>
      </c>
      <c r="M80" s="592">
        <v>0</v>
      </c>
      <c r="N80" s="593">
        <v>0</v>
      </c>
      <c r="O80" s="452">
        <f t="shared" si="162"/>
        <v>0</v>
      </c>
      <c r="P80" s="594">
        <v>0</v>
      </c>
      <c r="Q80" s="595">
        <f t="shared" si="163"/>
        <v>0</v>
      </c>
      <c r="R80" s="596">
        <v>0</v>
      </c>
      <c r="S80" s="597">
        <v>0</v>
      </c>
      <c r="T80" s="598">
        <f t="shared" si="164"/>
        <v>0</v>
      </c>
      <c r="U80" s="599">
        <f t="shared" si="165"/>
        <v>0</v>
      </c>
      <c r="V80" s="600">
        <f t="shared" si="166"/>
        <v>0</v>
      </c>
      <c r="W80" s="459" t="str">
        <f t="shared" si="147"/>
        <v/>
      </c>
      <c r="X80" s="459" t="str">
        <f t="shared" si="167"/>
        <v/>
      </c>
      <c r="Y80" s="601" t="str">
        <f t="shared" si="148"/>
        <v/>
      </c>
      <c r="Z80" s="602">
        <v>0</v>
      </c>
      <c r="AA80" s="603">
        <v>0</v>
      </c>
      <c r="AB80" s="604">
        <v>0</v>
      </c>
      <c r="AC80" s="464">
        <f t="shared" si="168"/>
        <v>0</v>
      </c>
      <c r="AD80" s="605">
        <v>0</v>
      </c>
      <c r="AE80" s="606">
        <f t="shared" si="169"/>
        <v>0</v>
      </c>
      <c r="AF80" s="607">
        <v>0</v>
      </c>
      <c r="AG80" s="608">
        <v>0</v>
      </c>
      <c r="AH80" s="609">
        <f t="shared" si="265"/>
        <v>0</v>
      </c>
      <c r="AI80" s="610">
        <f t="shared" si="170"/>
        <v>0</v>
      </c>
      <c r="AJ80" s="611">
        <f t="shared" si="171"/>
        <v>0</v>
      </c>
      <c r="AK80" s="471" t="str">
        <f t="shared" si="261"/>
        <v/>
      </c>
      <c r="AL80" s="471" t="str">
        <f t="shared" si="172"/>
        <v/>
      </c>
      <c r="AM80" s="612" t="str">
        <f t="shared" si="262"/>
        <v/>
      </c>
      <c r="AN80" s="613"/>
      <c r="AO80" s="614">
        <v>0</v>
      </c>
      <c r="AP80" s="615">
        <v>0</v>
      </c>
      <c r="AQ80" s="615">
        <v>0</v>
      </c>
      <c r="AR80" s="477">
        <f t="shared" si="173"/>
        <v>0</v>
      </c>
      <c r="AS80" s="616">
        <v>0</v>
      </c>
      <c r="AT80" s="617">
        <v>0</v>
      </c>
      <c r="AU80" s="618">
        <f t="shared" si="174"/>
        <v>0</v>
      </c>
      <c r="AV80" s="619">
        <f t="shared" si="175"/>
        <v>0</v>
      </c>
      <c r="AW80" s="620">
        <v>0</v>
      </c>
      <c r="AX80" s="621">
        <v>0</v>
      </c>
      <c r="AY80" s="622">
        <f t="shared" si="176"/>
        <v>0</v>
      </c>
      <c r="AZ80" s="623">
        <f t="shared" si="177"/>
        <v>0</v>
      </c>
      <c r="BA80" s="624">
        <f t="shared" si="178"/>
        <v>0</v>
      </c>
      <c r="BB80" s="484" t="str">
        <f t="shared" si="263"/>
        <v/>
      </c>
      <c r="BC80" s="484" t="str">
        <f t="shared" si="179"/>
        <v/>
      </c>
      <c r="BD80" s="625" t="str">
        <f t="shared" si="150"/>
        <v/>
      </c>
      <c r="BE80" s="613"/>
      <c r="BF80" s="626">
        <v>0</v>
      </c>
      <c r="BG80" s="627">
        <v>0</v>
      </c>
      <c r="BH80" s="628">
        <v>0</v>
      </c>
      <c r="BI80" s="489">
        <f t="shared" si="180"/>
        <v>0</v>
      </c>
      <c r="BJ80" s="629">
        <v>0</v>
      </c>
      <c r="BK80" s="630">
        <v>0</v>
      </c>
      <c r="BL80" s="631">
        <f t="shared" si="181"/>
        <v>0</v>
      </c>
      <c r="BM80" s="632">
        <f t="shared" si="182"/>
        <v>0</v>
      </c>
      <c r="BN80" s="633">
        <v>0</v>
      </c>
      <c r="BO80" s="634">
        <v>0</v>
      </c>
      <c r="BP80" s="635">
        <f t="shared" si="183"/>
        <v>0</v>
      </c>
      <c r="BQ80" s="636">
        <f t="shared" si="184"/>
        <v>0</v>
      </c>
      <c r="BR80" s="496">
        <f t="shared" si="185"/>
        <v>0</v>
      </c>
      <c r="BS80" s="496" t="str">
        <f t="shared" si="264"/>
        <v/>
      </c>
      <c r="BT80" s="496" t="str">
        <f t="shared" si="186"/>
        <v/>
      </c>
      <c r="BU80" s="637" t="str">
        <f t="shared" si="151"/>
        <v/>
      </c>
      <c r="BV80" s="613"/>
      <c r="BW80" s="638">
        <v>0</v>
      </c>
      <c r="BX80" s="639">
        <v>0</v>
      </c>
      <c r="BY80" s="640">
        <v>0</v>
      </c>
      <c r="BZ80" s="501">
        <f t="shared" si="187"/>
        <v>0</v>
      </c>
      <c r="CA80" s="641">
        <v>0</v>
      </c>
      <c r="CB80" s="642">
        <v>0</v>
      </c>
      <c r="CC80" s="643">
        <f t="shared" si="188"/>
        <v>0</v>
      </c>
      <c r="CD80" s="644">
        <f t="shared" si="189"/>
        <v>0</v>
      </c>
      <c r="CE80" s="645">
        <v>0</v>
      </c>
      <c r="CF80" s="646">
        <v>0</v>
      </c>
      <c r="CG80" s="647">
        <f t="shared" si="190"/>
        <v>0</v>
      </c>
      <c r="CH80" s="648">
        <f t="shared" si="191"/>
        <v>0</v>
      </c>
      <c r="CI80" s="649">
        <f t="shared" si="192"/>
        <v>0</v>
      </c>
      <c r="CJ80" s="508" t="str">
        <f t="shared" si="193"/>
        <v/>
      </c>
      <c r="CK80" s="508" t="str">
        <f t="shared" si="194"/>
        <v/>
      </c>
      <c r="CL80" s="650" t="str">
        <f t="shared" si="152"/>
        <v/>
      </c>
      <c r="CM80" s="613"/>
      <c r="CN80" s="651">
        <v>0</v>
      </c>
      <c r="CO80" s="652">
        <v>0</v>
      </c>
      <c r="CP80" s="653">
        <v>0</v>
      </c>
      <c r="CQ80" s="513">
        <f t="shared" si="195"/>
        <v>0</v>
      </c>
      <c r="CR80" s="654">
        <v>0</v>
      </c>
      <c r="CS80" s="655">
        <v>0</v>
      </c>
      <c r="CT80" s="656">
        <f t="shared" si="196"/>
        <v>0</v>
      </c>
      <c r="CU80" s="657">
        <f t="shared" si="197"/>
        <v>0</v>
      </c>
      <c r="CV80" s="658">
        <v>0</v>
      </c>
      <c r="CW80" s="659">
        <v>0</v>
      </c>
      <c r="CX80" s="660">
        <f t="shared" si="198"/>
        <v>0</v>
      </c>
      <c r="CY80" s="661">
        <f t="shared" si="199"/>
        <v>0</v>
      </c>
      <c r="CZ80" s="520">
        <f t="shared" si="200"/>
        <v>0</v>
      </c>
      <c r="DA80" s="520" t="str">
        <f t="shared" si="201"/>
        <v/>
      </c>
      <c r="DB80" s="520" t="str">
        <f t="shared" si="202"/>
        <v/>
      </c>
      <c r="DC80" s="662" t="str">
        <f t="shared" si="203"/>
        <v/>
      </c>
      <c r="DD80" s="613"/>
      <c r="DE80" s="663">
        <v>0</v>
      </c>
      <c r="DF80" s="664">
        <v>0</v>
      </c>
      <c r="DG80" s="665">
        <v>0</v>
      </c>
      <c r="DH80" s="525">
        <f t="shared" si="204"/>
        <v>0</v>
      </c>
      <c r="DI80" s="666">
        <v>0</v>
      </c>
      <c r="DJ80" s="667">
        <v>0</v>
      </c>
      <c r="DK80" s="668">
        <f t="shared" si="205"/>
        <v>0</v>
      </c>
      <c r="DL80" s="669">
        <f t="shared" si="206"/>
        <v>0</v>
      </c>
      <c r="DM80" s="670">
        <v>0</v>
      </c>
      <c r="DN80" s="671">
        <v>0</v>
      </c>
      <c r="DO80" s="672">
        <f t="shared" si="207"/>
        <v>0</v>
      </c>
      <c r="DP80" s="673">
        <f t="shared" si="208"/>
        <v>0</v>
      </c>
      <c r="DQ80" s="532">
        <f t="shared" si="209"/>
        <v>0</v>
      </c>
      <c r="DR80" s="532" t="str">
        <f t="shared" si="210"/>
        <v/>
      </c>
      <c r="DS80" s="532" t="str">
        <f t="shared" si="211"/>
        <v/>
      </c>
      <c r="DT80" s="674" t="str">
        <f t="shared" si="212"/>
        <v/>
      </c>
      <c r="DU80" s="675">
        <v>0</v>
      </c>
      <c r="DV80" s="676">
        <v>0</v>
      </c>
      <c r="DW80" s="677">
        <v>0</v>
      </c>
      <c r="DX80" s="537">
        <f t="shared" si="213"/>
        <v>0</v>
      </c>
      <c r="DY80" s="678">
        <v>0</v>
      </c>
      <c r="DZ80" s="679">
        <v>0</v>
      </c>
      <c r="EA80" s="680">
        <f t="shared" si="214"/>
        <v>0</v>
      </c>
      <c r="EB80" s="681">
        <f t="shared" si="215"/>
        <v>0</v>
      </c>
      <c r="EC80" s="682">
        <v>0</v>
      </c>
      <c r="ED80" s="683">
        <v>0</v>
      </c>
      <c r="EE80" s="684">
        <f t="shared" si="216"/>
        <v>0</v>
      </c>
      <c r="EF80" s="685">
        <f t="shared" si="217"/>
        <v>0</v>
      </c>
      <c r="EG80" s="686">
        <f t="shared" si="218"/>
        <v>0</v>
      </c>
      <c r="EH80" s="687" t="str">
        <f t="shared" si="219"/>
        <v/>
      </c>
      <c r="EI80" s="688">
        <v>0</v>
      </c>
      <c r="EJ80" s="689">
        <v>0</v>
      </c>
      <c r="EK80" s="690">
        <v>0</v>
      </c>
      <c r="EL80" s="549">
        <f t="shared" si="220"/>
        <v>0</v>
      </c>
      <c r="EM80" s="691">
        <v>0</v>
      </c>
      <c r="EN80" s="692">
        <f t="shared" si="221"/>
        <v>0</v>
      </c>
      <c r="EO80" s="693">
        <v>0</v>
      </c>
      <c r="EP80" s="694">
        <v>0</v>
      </c>
      <c r="EQ80" s="695">
        <f t="shared" si="266"/>
        <v>0</v>
      </c>
      <c r="ER80" s="696">
        <f t="shared" si="222"/>
        <v>0</v>
      </c>
      <c r="ES80" s="697">
        <f t="shared" si="223"/>
        <v>0</v>
      </c>
      <c r="ET80" s="698" t="str">
        <f t="shared" si="224"/>
        <v/>
      </c>
      <c r="EU80" s="699">
        <v>0</v>
      </c>
      <c r="EV80" s="700">
        <v>0</v>
      </c>
      <c r="EW80" s="701">
        <f t="shared" si="149"/>
        <v>0</v>
      </c>
      <c r="EX80" s="561">
        <f t="shared" si="225"/>
        <v>0</v>
      </c>
      <c r="EY80" s="702">
        <v>0</v>
      </c>
      <c r="EZ80" s="703">
        <f t="shared" si="226"/>
        <v>0</v>
      </c>
      <c r="FA80" s="704">
        <v>0</v>
      </c>
      <c r="FB80" s="705">
        <v>0</v>
      </c>
      <c r="FC80" s="706">
        <f t="shared" si="267"/>
        <v>0</v>
      </c>
      <c r="FD80" s="707">
        <f t="shared" si="227"/>
        <v>0</v>
      </c>
      <c r="FE80" s="708">
        <f t="shared" si="228"/>
        <v>0</v>
      </c>
      <c r="FF80" s="709" t="str">
        <f t="shared" si="229"/>
        <v/>
      </c>
      <c r="FG80" s="731">
        <v>0</v>
      </c>
      <c r="FH80" s="732">
        <v>0</v>
      </c>
      <c r="FI80" s="732">
        <v>0</v>
      </c>
      <c r="FJ80" s="713">
        <f t="shared" si="146"/>
        <v>0</v>
      </c>
      <c r="FK80" s="714">
        <f t="shared" si="230"/>
        <v>0</v>
      </c>
      <c r="FL80" s="715" t="str">
        <f t="shared" si="231"/>
        <v/>
      </c>
      <c r="FM80" s="733"/>
      <c r="FN80" s="734"/>
      <c r="FO80" s="735" t="str">
        <f t="shared" si="145"/>
        <v/>
      </c>
      <c r="FP80" s="718">
        <f t="shared" si="232"/>
        <v>0</v>
      </c>
      <c r="FQ80" s="719">
        <f t="shared" si="233"/>
        <v>0</v>
      </c>
      <c r="FR80" s="720">
        <f t="shared" si="234"/>
        <v>0</v>
      </c>
      <c r="FS80" s="721" t="str">
        <f t="shared" si="235"/>
        <v/>
      </c>
      <c r="FT80" s="722" t="str">
        <f t="shared" si="236"/>
        <v/>
      </c>
      <c r="FU80" s="723" t="str">
        <f t="shared" si="237"/>
        <v/>
      </c>
      <c r="FV80" s="724" t="str">
        <f t="shared" si="238"/>
        <v/>
      </c>
      <c r="FW80" s="725">
        <f t="shared" si="239"/>
        <v>0</v>
      </c>
      <c r="FX80" s="726" t="str">
        <f t="shared" si="153"/>
        <v/>
      </c>
      <c r="FY80" s="727" t="str">
        <f t="shared" si="154"/>
        <v/>
      </c>
      <c r="FZ80" s="727" t="str">
        <f t="shared" si="155"/>
        <v/>
      </c>
      <c r="GA80" s="727" t="str">
        <f t="shared" si="156"/>
        <v/>
      </c>
      <c r="GB80" s="727" t="str">
        <f t="shared" si="157"/>
        <v/>
      </c>
      <c r="GC80" s="727" t="str">
        <f t="shared" si="240"/>
        <v/>
      </c>
      <c r="GD80" s="728" t="str">
        <f t="shared" si="241"/>
        <v/>
      </c>
      <c r="GE80" s="729">
        <f t="shared" si="242"/>
        <v>0</v>
      </c>
      <c r="GF80" s="727">
        <f t="shared" si="243"/>
        <v>0</v>
      </c>
      <c r="GG80" s="727">
        <f t="shared" si="244"/>
        <v>0</v>
      </c>
      <c r="GH80" s="727">
        <f t="shared" si="245"/>
        <v>0</v>
      </c>
      <c r="GI80" s="728"/>
      <c r="GJ80" s="1302"/>
      <c r="GK80" s="1302"/>
      <c r="GL80" s="18">
        <f t="shared" si="158"/>
        <v>0</v>
      </c>
      <c r="GM80" s="18" t="s">
        <v>158</v>
      </c>
      <c r="GN80" s="18">
        <f t="shared" si="159"/>
        <v>200</v>
      </c>
      <c r="GO80" s="18" t="str">
        <f t="shared" si="246"/>
        <v>0/200</v>
      </c>
      <c r="GP80" s="18">
        <f t="shared" si="247"/>
        <v>0</v>
      </c>
      <c r="GQ80" s="18" t="s">
        <v>158</v>
      </c>
      <c r="GR80" s="18">
        <f t="shared" si="248"/>
        <v>200</v>
      </c>
      <c r="GS80" s="18" t="str">
        <f t="shared" si="249"/>
        <v>0/200</v>
      </c>
      <c r="GT80" s="18">
        <f t="shared" si="250"/>
        <v>0</v>
      </c>
      <c r="GU80" s="18" t="s">
        <v>158</v>
      </c>
      <c r="GV80" s="18">
        <f t="shared" si="251"/>
        <v>200</v>
      </c>
      <c r="GW80" s="18" t="str">
        <f t="shared" si="252"/>
        <v>0/200</v>
      </c>
      <c r="GX80" s="18">
        <f t="shared" si="253"/>
        <v>0</v>
      </c>
      <c r="GY80" s="18" t="s">
        <v>158</v>
      </c>
      <c r="GZ80" s="18">
        <f t="shared" si="254"/>
        <v>100</v>
      </c>
      <c r="HA80" s="18" t="str">
        <f t="shared" si="255"/>
        <v>0/100</v>
      </c>
      <c r="HJ80" s="18">
        <f t="shared" si="133"/>
        <v>0</v>
      </c>
      <c r="HK80" s="18">
        <f t="shared" si="134"/>
        <v>0</v>
      </c>
      <c r="HL80" s="190">
        <f t="shared" si="256"/>
        <v>0</v>
      </c>
      <c r="HM80" s="190">
        <f t="shared" si="257"/>
        <v>0</v>
      </c>
      <c r="HN80" s="190">
        <f t="shared" si="258"/>
        <v>0</v>
      </c>
      <c r="HO80" s="190">
        <f t="shared" si="259"/>
        <v>0</v>
      </c>
      <c r="HP80" s="190">
        <f t="shared" si="260"/>
        <v>0</v>
      </c>
      <c r="HQ80" s="18">
        <f t="shared" si="135"/>
        <v>0</v>
      </c>
    </row>
    <row r="81" spans="1:225" ht="18">
      <c r="A81" s="17">
        <f t="shared" si="160"/>
        <v>0</v>
      </c>
      <c r="B81" s="42">
        <v>73</v>
      </c>
      <c r="C81" s="590">
        <v>73</v>
      </c>
      <c r="D81" s="544">
        <f t="shared" si="161"/>
        <v>0</v>
      </c>
      <c r="E81" s="2"/>
      <c r="F81" s="123"/>
      <c r="G81" s="1"/>
      <c r="H81" s="2"/>
      <c r="I81" s="2"/>
      <c r="J81" s="2"/>
      <c r="K81" s="976"/>
      <c r="L81" s="591">
        <v>0</v>
      </c>
      <c r="M81" s="592">
        <v>0</v>
      </c>
      <c r="N81" s="593">
        <v>0</v>
      </c>
      <c r="O81" s="452">
        <f t="shared" si="162"/>
        <v>0</v>
      </c>
      <c r="P81" s="594">
        <v>0</v>
      </c>
      <c r="Q81" s="595">
        <f t="shared" si="163"/>
        <v>0</v>
      </c>
      <c r="R81" s="596">
        <v>0</v>
      </c>
      <c r="S81" s="597">
        <v>0</v>
      </c>
      <c r="T81" s="598">
        <f t="shared" si="164"/>
        <v>0</v>
      </c>
      <c r="U81" s="599">
        <f t="shared" si="165"/>
        <v>0</v>
      </c>
      <c r="V81" s="600">
        <f t="shared" si="166"/>
        <v>0</v>
      </c>
      <c r="W81" s="459" t="str">
        <f t="shared" si="147"/>
        <v/>
      </c>
      <c r="X81" s="459" t="str">
        <f t="shared" si="167"/>
        <v/>
      </c>
      <c r="Y81" s="601" t="str">
        <f t="shared" si="148"/>
        <v/>
      </c>
      <c r="Z81" s="602">
        <v>0</v>
      </c>
      <c r="AA81" s="603">
        <v>0</v>
      </c>
      <c r="AB81" s="604">
        <v>0</v>
      </c>
      <c r="AC81" s="464">
        <f t="shared" si="168"/>
        <v>0</v>
      </c>
      <c r="AD81" s="605">
        <v>0</v>
      </c>
      <c r="AE81" s="606">
        <f t="shared" si="169"/>
        <v>0</v>
      </c>
      <c r="AF81" s="607">
        <v>0</v>
      </c>
      <c r="AG81" s="608">
        <v>0</v>
      </c>
      <c r="AH81" s="609">
        <f t="shared" si="265"/>
        <v>0</v>
      </c>
      <c r="AI81" s="610">
        <f t="shared" si="170"/>
        <v>0</v>
      </c>
      <c r="AJ81" s="611">
        <f t="shared" si="171"/>
        <v>0</v>
      </c>
      <c r="AK81" s="471" t="str">
        <f t="shared" si="261"/>
        <v/>
      </c>
      <c r="AL81" s="471" t="str">
        <f t="shared" si="172"/>
        <v/>
      </c>
      <c r="AM81" s="612" t="str">
        <f t="shared" si="262"/>
        <v/>
      </c>
      <c r="AN81" s="613"/>
      <c r="AO81" s="614">
        <v>0</v>
      </c>
      <c r="AP81" s="615">
        <v>0</v>
      </c>
      <c r="AQ81" s="615">
        <v>0</v>
      </c>
      <c r="AR81" s="477">
        <f t="shared" si="173"/>
        <v>0</v>
      </c>
      <c r="AS81" s="616">
        <v>0</v>
      </c>
      <c r="AT81" s="617">
        <v>0</v>
      </c>
      <c r="AU81" s="618">
        <f t="shared" si="174"/>
        <v>0</v>
      </c>
      <c r="AV81" s="619">
        <f t="shared" si="175"/>
        <v>0</v>
      </c>
      <c r="AW81" s="620">
        <v>0</v>
      </c>
      <c r="AX81" s="621">
        <v>0</v>
      </c>
      <c r="AY81" s="622">
        <f t="shared" si="176"/>
        <v>0</v>
      </c>
      <c r="AZ81" s="623">
        <f t="shared" si="177"/>
        <v>0</v>
      </c>
      <c r="BA81" s="624">
        <f t="shared" si="178"/>
        <v>0</v>
      </c>
      <c r="BB81" s="484" t="str">
        <f t="shared" si="263"/>
        <v/>
      </c>
      <c r="BC81" s="484" t="str">
        <f t="shared" si="179"/>
        <v/>
      </c>
      <c r="BD81" s="625" t="str">
        <f t="shared" si="150"/>
        <v/>
      </c>
      <c r="BE81" s="613"/>
      <c r="BF81" s="626">
        <v>0</v>
      </c>
      <c r="BG81" s="627">
        <v>0</v>
      </c>
      <c r="BH81" s="628">
        <v>0</v>
      </c>
      <c r="BI81" s="489">
        <f t="shared" si="180"/>
        <v>0</v>
      </c>
      <c r="BJ81" s="629">
        <v>0</v>
      </c>
      <c r="BK81" s="630">
        <v>0</v>
      </c>
      <c r="BL81" s="631">
        <f t="shared" si="181"/>
        <v>0</v>
      </c>
      <c r="BM81" s="632">
        <f t="shared" si="182"/>
        <v>0</v>
      </c>
      <c r="BN81" s="633">
        <v>0</v>
      </c>
      <c r="BO81" s="634">
        <v>0</v>
      </c>
      <c r="BP81" s="635">
        <f t="shared" si="183"/>
        <v>0</v>
      </c>
      <c r="BQ81" s="636">
        <f t="shared" si="184"/>
        <v>0</v>
      </c>
      <c r="BR81" s="496">
        <f t="shared" si="185"/>
        <v>0</v>
      </c>
      <c r="BS81" s="496" t="str">
        <f t="shared" si="264"/>
        <v/>
      </c>
      <c r="BT81" s="496" t="str">
        <f t="shared" si="186"/>
        <v/>
      </c>
      <c r="BU81" s="637" t="str">
        <f t="shared" si="151"/>
        <v/>
      </c>
      <c r="BV81" s="613"/>
      <c r="BW81" s="638">
        <v>0</v>
      </c>
      <c r="BX81" s="639">
        <v>0</v>
      </c>
      <c r="BY81" s="640">
        <v>0</v>
      </c>
      <c r="BZ81" s="501">
        <f t="shared" si="187"/>
        <v>0</v>
      </c>
      <c r="CA81" s="641">
        <v>0</v>
      </c>
      <c r="CB81" s="642">
        <v>0</v>
      </c>
      <c r="CC81" s="643">
        <f t="shared" si="188"/>
        <v>0</v>
      </c>
      <c r="CD81" s="644">
        <f t="shared" si="189"/>
        <v>0</v>
      </c>
      <c r="CE81" s="645">
        <v>0</v>
      </c>
      <c r="CF81" s="646">
        <v>0</v>
      </c>
      <c r="CG81" s="647">
        <f t="shared" si="190"/>
        <v>0</v>
      </c>
      <c r="CH81" s="648">
        <f t="shared" si="191"/>
        <v>0</v>
      </c>
      <c r="CI81" s="649">
        <f t="shared" si="192"/>
        <v>0</v>
      </c>
      <c r="CJ81" s="508" t="str">
        <f t="shared" si="193"/>
        <v/>
      </c>
      <c r="CK81" s="508" t="str">
        <f t="shared" si="194"/>
        <v/>
      </c>
      <c r="CL81" s="650" t="str">
        <f t="shared" si="152"/>
        <v/>
      </c>
      <c r="CM81" s="613"/>
      <c r="CN81" s="651">
        <v>0</v>
      </c>
      <c r="CO81" s="652">
        <v>0</v>
      </c>
      <c r="CP81" s="653">
        <v>0</v>
      </c>
      <c r="CQ81" s="513">
        <f t="shared" si="195"/>
        <v>0</v>
      </c>
      <c r="CR81" s="654">
        <v>0</v>
      </c>
      <c r="CS81" s="655">
        <v>0</v>
      </c>
      <c r="CT81" s="656">
        <f t="shared" si="196"/>
        <v>0</v>
      </c>
      <c r="CU81" s="657">
        <f t="shared" si="197"/>
        <v>0</v>
      </c>
      <c r="CV81" s="658">
        <v>0</v>
      </c>
      <c r="CW81" s="659">
        <v>0</v>
      </c>
      <c r="CX81" s="660">
        <f t="shared" si="198"/>
        <v>0</v>
      </c>
      <c r="CY81" s="661">
        <f t="shared" si="199"/>
        <v>0</v>
      </c>
      <c r="CZ81" s="520">
        <f t="shared" si="200"/>
        <v>0</v>
      </c>
      <c r="DA81" s="520" t="str">
        <f t="shared" si="201"/>
        <v/>
      </c>
      <c r="DB81" s="520" t="str">
        <f t="shared" si="202"/>
        <v/>
      </c>
      <c r="DC81" s="662" t="str">
        <f t="shared" si="203"/>
        <v/>
      </c>
      <c r="DD81" s="613"/>
      <c r="DE81" s="663">
        <v>0</v>
      </c>
      <c r="DF81" s="664">
        <v>0</v>
      </c>
      <c r="DG81" s="665">
        <v>0</v>
      </c>
      <c r="DH81" s="525">
        <f t="shared" si="204"/>
        <v>0</v>
      </c>
      <c r="DI81" s="666">
        <v>0</v>
      </c>
      <c r="DJ81" s="667">
        <v>0</v>
      </c>
      <c r="DK81" s="668">
        <f t="shared" si="205"/>
        <v>0</v>
      </c>
      <c r="DL81" s="669">
        <f t="shared" si="206"/>
        <v>0</v>
      </c>
      <c r="DM81" s="670">
        <v>0</v>
      </c>
      <c r="DN81" s="671">
        <v>0</v>
      </c>
      <c r="DO81" s="672">
        <f t="shared" si="207"/>
        <v>0</v>
      </c>
      <c r="DP81" s="673">
        <f t="shared" si="208"/>
        <v>0</v>
      </c>
      <c r="DQ81" s="532">
        <f t="shared" si="209"/>
        <v>0</v>
      </c>
      <c r="DR81" s="532" t="str">
        <f t="shared" si="210"/>
        <v/>
      </c>
      <c r="DS81" s="532" t="str">
        <f t="shared" si="211"/>
        <v/>
      </c>
      <c r="DT81" s="674" t="str">
        <f t="shared" si="212"/>
        <v/>
      </c>
      <c r="DU81" s="675">
        <v>0</v>
      </c>
      <c r="DV81" s="676">
        <v>0</v>
      </c>
      <c r="DW81" s="677">
        <v>0</v>
      </c>
      <c r="DX81" s="537">
        <f t="shared" si="213"/>
        <v>0</v>
      </c>
      <c r="DY81" s="678">
        <v>0</v>
      </c>
      <c r="DZ81" s="679">
        <v>0</v>
      </c>
      <c r="EA81" s="680">
        <f t="shared" si="214"/>
        <v>0</v>
      </c>
      <c r="EB81" s="681">
        <f t="shared" si="215"/>
        <v>0</v>
      </c>
      <c r="EC81" s="682">
        <v>0</v>
      </c>
      <c r="ED81" s="683">
        <v>0</v>
      </c>
      <c r="EE81" s="684">
        <f t="shared" si="216"/>
        <v>0</v>
      </c>
      <c r="EF81" s="685">
        <f t="shared" si="217"/>
        <v>0</v>
      </c>
      <c r="EG81" s="686">
        <f t="shared" si="218"/>
        <v>0</v>
      </c>
      <c r="EH81" s="687" t="str">
        <f t="shared" si="219"/>
        <v/>
      </c>
      <c r="EI81" s="688">
        <v>0</v>
      </c>
      <c r="EJ81" s="689">
        <v>0</v>
      </c>
      <c r="EK81" s="690">
        <v>0</v>
      </c>
      <c r="EL81" s="549">
        <f t="shared" si="220"/>
        <v>0</v>
      </c>
      <c r="EM81" s="691">
        <v>0</v>
      </c>
      <c r="EN81" s="692">
        <f t="shared" si="221"/>
        <v>0</v>
      </c>
      <c r="EO81" s="693">
        <v>0</v>
      </c>
      <c r="EP81" s="694">
        <v>0</v>
      </c>
      <c r="EQ81" s="695">
        <f t="shared" si="266"/>
        <v>0</v>
      </c>
      <c r="ER81" s="696">
        <f t="shared" si="222"/>
        <v>0</v>
      </c>
      <c r="ES81" s="697">
        <f t="shared" si="223"/>
        <v>0</v>
      </c>
      <c r="ET81" s="698" t="str">
        <f t="shared" si="224"/>
        <v/>
      </c>
      <c r="EU81" s="699">
        <v>0</v>
      </c>
      <c r="EV81" s="700">
        <v>0</v>
      </c>
      <c r="EW81" s="701">
        <f t="shared" si="149"/>
        <v>0</v>
      </c>
      <c r="EX81" s="561">
        <f t="shared" si="225"/>
        <v>0</v>
      </c>
      <c r="EY81" s="702">
        <v>0</v>
      </c>
      <c r="EZ81" s="703">
        <f t="shared" si="226"/>
        <v>0</v>
      </c>
      <c r="FA81" s="704">
        <v>0</v>
      </c>
      <c r="FB81" s="705">
        <v>0</v>
      </c>
      <c r="FC81" s="706">
        <f t="shared" si="267"/>
        <v>0</v>
      </c>
      <c r="FD81" s="707">
        <f t="shared" si="227"/>
        <v>0</v>
      </c>
      <c r="FE81" s="708">
        <f t="shared" si="228"/>
        <v>0</v>
      </c>
      <c r="FF81" s="709" t="str">
        <f t="shared" si="229"/>
        <v/>
      </c>
      <c r="FG81" s="731">
        <v>0</v>
      </c>
      <c r="FH81" s="732">
        <v>0</v>
      </c>
      <c r="FI81" s="732">
        <v>0</v>
      </c>
      <c r="FJ81" s="713">
        <f t="shared" si="146"/>
        <v>0</v>
      </c>
      <c r="FK81" s="714">
        <f t="shared" si="230"/>
        <v>0</v>
      </c>
      <c r="FL81" s="715" t="str">
        <f t="shared" si="231"/>
        <v/>
      </c>
      <c r="FM81" s="733"/>
      <c r="FN81" s="734"/>
      <c r="FO81" s="735" t="str">
        <f t="shared" si="145"/>
        <v/>
      </c>
      <c r="FP81" s="718">
        <f t="shared" si="232"/>
        <v>0</v>
      </c>
      <c r="FQ81" s="719">
        <f t="shared" si="233"/>
        <v>0</v>
      </c>
      <c r="FR81" s="720">
        <f t="shared" si="234"/>
        <v>0</v>
      </c>
      <c r="FS81" s="721" t="str">
        <f t="shared" si="235"/>
        <v/>
      </c>
      <c r="FT81" s="722" t="str">
        <f t="shared" si="236"/>
        <v/>
      </c>
      <c r="FU81" s="723" t="str">
        <f t="shared" si="237"/>
        <v/>
      </c>
      <c r="FV81" s="724" t="str">
        <f t="shared" si="238"/>
        <v/>
      </c>
      <c r="FW81" s="725">
        <f t="shared" si="239"/>
        <v>0</v>
      </c>
      <c r="FX81" s="726" t="str">
        <f t="shared" si="153"/>
        <v/>
      </c>
      <c r="FY81" s="727" t="str">
        <f t="shared" si="154"/>
        <v/>
      </c>
      <c r="FZ81" s="727" t="str">
        <f t="shared" si="155"/>
        <v/>
      </c>
      <c r="GA81" s="727" t="str">
        <f t="shared" si="156"/>
        <v/>
      </c>
      <c r="GB81" s="727" t="str">
        <f t="shared" si="157"/>
        <v/>
      </c>
      <c r="GC81" s="727" t="str">
        <f t="shared" si="240"/>
        <v/>
      </c>
      <c r="GD81" s="728" t="str">
        <f t="shared" si="241"/>
        <v/>
      </c>
      <c r="GE81" s="729">
        <f t="shared" si="242"/>
        <v>0</v>
      </c>
      <c r="GF81" s="727">
        <f t="shared" si="243"/>
        <v>0</v>
      </c>
      <c r="GG81" s="727">
        <f t="shared" si="244"/>
        <v>0</v>
      </c>
      <c r="GH81" s="727">
        <f t="shared" si="245"/>
        <v>0</v>
      </c>
      <c r="GI81" s="728"/>
      <c r="GJ81" s="1302"/>
      <c r="GK81" s="1302"/>
      <c r="GL81" s="18">
        <f t="shared" si="158"/>
        <v>0</v>
      </c>
      <c r="GM81" s="18" t="s">
        <v>158</v>
      </c>
      <c r="GN81" s="18">
        <f t="shared" si="159"/>
        <v>200</v>
      </c>
      <c r="GO81" s="18" t="str">
        <f t="shared" si="246"/>
        <v>0/200</v>
      </c>
      <c r="GP81" s="18">
        <f t="shared" si="247"/>
        <v>0</v>
      </c>
      <c r="GQ81" s="18" t="s">
        <v>158</v>
      </c>
      <c r="GR81" s="18">
        <f t="shared" si="248"/>
        <v>200</v>
      </c>
      <c r="GS81" s="18" t="str">
        <f t="shared" si="249"/>
        <v>0/200</v>
      </c>
      <c r="GT81" s="18">
        <f t="shared" si="250"/>
        <v>0</v>
      </c>
      <c r="GU81" s="18" t="s">
        <v>158</v>
      </c>
      <c r="GV81" s="18">
        <f t="shared" si="251"/>
        <v>200</v>
      </c>
      <c r="GW81" s="18" t="str">
        <f t="shared" si="252"/>
        <v>0/200</v>
      </c>
      <c r="GX81" s="18">
        <f t="shared" si="253"/>
        <v>0</v>
      </c>
      <c r="GY81" s="18" t="s">
        <v>158</v>
      </c>
      <c r="GZ81" s="18">
        <f t="shared" si="254"/>
        <v>100</v>
      </c>
      <c r="HA81" s="18" t="str">
        <f t="shared" si="255"/>
        <v>0/100</v>
      </c>
      <c r="HJ81" s="18">
        <f t="shared" ref="HJ81:HJ108" si="268">IF(U81&gt;0,$U$7,0)</f>
        <v>0</v>
      </c>
      <c r="HK81" s="18">
        <f t="shared" ref="HK81:HK108" si="269">IF(AI81&gt;0,$AI$7,0)</f>
        <v>0</v>
      </c>
      <c r="HL81" s="190">
        <f t="shared" si="256"/>
        <v>0</v>
      </c>
      <c r="HM81" s="190">
        <f t="shared" si="257"/>
        <v>0</v>
      </c>
      <c r="HN81" s="190">
        <f t="shared" si="258"/>
        <v>0</v>
      </c>
      <c r="HO81" s="190">
        <f t="shared" si="259"/>
        <v>0</v>
      </c>
      <c r="HP81" s="190">
        <f t="shared" si="260"/>
        <v>0</v>
      </c>
      <c r="HQ81" s="18">
        <f t="shared" ref="HQ81:HQ108" si="270">SUM(HJ81:HP81)</f>
        <v>0</v>
      </c>
    </row>
    <row r="82" spans="1:225" ht="18">
      <c r="A82" s="17">
        <f t="shared" si="160"/>
        <v>0</v>
      </c>
      <c r="B82" s="42">
        <v>74</v>
      </c>
      <c r="C82" s="730">
        <v>74</v>
      </c>
      <c r="D82" s="544">
        <f t="shared" si="161"/>
        <v>0</v>
      </c>
      <c r="E82" s="2"/>
      <c r="F82" s="123"/>
      <c r="G82" s="2"/>
      <c r="H82" s="2"/>
      <c r="I82" s="2"/>
      <c r="J82" s="2"/>
      <c r="K82" s="976"/>
      <c r="L82" s="591">
        <v>0</v>
      </c>
      <c r="M82" s="592">
        <v>0</v>
      </c>
      <c r="N82" s="593">
        <v>0</v>
      </c>
      <c r="O82" s="452">
        <f t="shared" si="162"/>
        <v>0</v>
      </c>
      <c r="P82" s="594">
        <v>0</v>
      </c>
      <c r="Q82" s="595">
        <f t="shared" si="163"/>
        <v>0</v>
      </c>
      <c r="R82" s="596">
        <v>0</v>
      </c>
      <c r="S82" s="597">
        <v>0</v>
      </c>
      <c r="T82" s="598">
        <f t="shared" si="164"/>
        <v>0</v>
      </c>
      <c r="U82" s="599">
        <f t="shared" si="165"/>
        <v>0</v>
      </c>
      <c r="V82" s="600">
        <f t="shared" si="166"/>
        <v>0</v>
      </c>
      <c r="W82" s="459" t="str">
        <f t="shared" si="147"/>
        <v/>
      </c>
      <c r="X82" s="459" t="str">
        <f t="shared" si="167"/>
        <v/>
      </c>
      <c r="Y82" s="601" t="str">
        <f t="shared" si="148"/>
        <v/>
      </c>
      <c r="Z82" s="602">
        <v>0</v>
      </c>
      <c r="AA82" s="603">
        <v>0</v>
      </c>
      <c r="AB82" s="604">
        <v>0</v>
      </c>
      <c r="AC82" s="464">
        <f t="shared" si="168"/>
        <v>0</v>
      </c>
      <c r="AD82" s="605">
        <v>0</v>
      </c>
      <c r="AE82" s="606">
        <f t="shared" si="169"/>
        <v>0</v>
      </c>
      <c r="AF82" s="607">
        <v>0</v>
      </c>
      <c r="AG82" s="608">
        <v>0</v>
      </c>
      <c r="AH82" s="609">
        <f t="shared" si="265"/>
        <v>0</v>
      </c>
      <c r="AI82" s="610">
        <f t="shared" si="170"/>
        <v>0</v>
      </c>
      <c r="AJ82" s="611">
        <f t="shared" si="171"/>
        <v>0</v>
      </c>
      <c r="AK82" s="471" t="str">
        <f t="shared" si="261"/>
        <v/>
      </c>
      <c r="AL82" s="471" t="str">
        <f t="shared" si="172"/>
        <v/>
      </c>
      <c r="AM82" s="612" t="str">
        <f t="shared" si="262"/>
        <v/>
      </c>
      <c r="AN82" s="613"/>
      <c r="AO82" s="614">
        <v>0</v>
      </c>
      <c r="AP82" s="615">
        <v>0</v>
      </c>
      <c r="AQ82" s="615">
        <v>0</v>
      </c>
      <c r="AR82" s="477">
        <f t="shared" si="173"/>
        <v>0</v>
      </c>
      <c r="AS82" s="616">
        <v>0</v>
      </c>
      <c r="AT82" s="617">
        <v>0</v>
      </c>
      <c r="AU82" s="618">
        <f t="shared" si="174"/>
        <v>0</v>
      </c>
      <c r="AV82" s="619">
        <f t="shared" si="175"/>
        <v>0</v>
      </c>
      <c r="AW82" s="620">
        <v>0</v>
      </c>
      <c r="AX82" s="621">
        <v>0</v>
      </c>
      <c r="AY82" s="622">
        <f t="shared" si="176"/>
        <v>0</v>
      </c>
      <c r="AZ82" s="623">
        <f t="shared" si="177"/>
        <v>0</v>
      </c>
      <c r="BA82" s="624">
        <f t="shared" si="178"/>
        <v>0</v>
      </c>
      <c r="BB82" s="484" t="str">
        <f t="shared" si="263"/>
        <v/>
      </c>
      <c r="BC82" s="484" t="str">
        <f t="shared" si="179"/>
        <v/>
      </c>
      <c r="BD82" s="625" t="str">
        <f t="shared" si="150"/>
        <v/>
      </c>
      <c r="BE82" s="613"/>
      <c r="BF82" s="626">
        <v>0</v>
      </c>
      <c r="BG82" s="627">
        <v>0</v>
      </c>
      <c r="BH82" s="628">
        <v>0</v>
      </c>
      <c r="BI82" s="489">
        <f t="shared" si="180"/>
        <v>0</v>
      </c>
      <c r="BJ82" s="629">
        <v>0</v>
      </c>
      <c r="BK82" s="630">
        <v>0</v>
      </c>
      <c r="BL82" s="631">
        <f t="shared" si="181"/>
        <v>0</v>
      </c>
      <c r="BM82" s="632">
        <f t="shared" si="182"/>
        <v>0</v>
      </c>
      <c r="BN82" s="633">
        <v>0</v>
      </c>
      <c r="BO82" s="634">
        <v>0</v>
      </c>
      <c r="BP82" s="635">
        <f t="shared" si="183"/>
        <v>0</v>
      </c>
      <c r="BQ82" s="636">
        <f t="shared" si="184"/>
        <v>0</v>
      </c>
      <c r="BR82" s="496">
        <f t="shared" si="185"/>
        <v>0</v>
      </c>
      <c r="BS82" s="496" t="str">
        <f t="shared" si="264"/>
        <v/>
      </c>
      <c r="BT82" s="496" t="str">
        <f t="shared" si="186"/>
        <v/>
      </c>
      <c r="BU82" s="637" t="str">
        <f t="shared" si="151"/>
        <v/>
      </c>
      <c r="BV82" s="613"/>
      <c r="BW82" s="638">
        <v>0</v>
      </c>
      <c r="BX82" s="639">
        <v>0</v>
      </c>
      <c r="BY82" s="640">
        <v>0</v>
      </c>
      <c r="BZ82" s="501">
        <f t="shared" si="187"/>
        <v>0</v>
      </c>
      <c r="CA82" s="641">
        <v>0</v>
      </c>
      <c r="CB82" s="642">
        <v>0</v>
      </c>
      <c r="CC82" s="643">
        <f t="shared" si="188"/>
        <v>0</v>
      </c>
      <c r="CD82" s="644">
        <f t="shared" si="189"/>
        <v>0</v>
      </c>
      <c r="CE82" s="645">
        <v>0</v>
      </c>
      <c r="CF82" s="646">
        <v>0</v>
      </c>
      <c r="CG82" s="647">
        <f t="shared" si="190"/>
        <v>0</v>
      </c>
      <c r="CH82" s="648">
        <f t="shared" si="191"/>
        <v>0</v>
      </c>
      <c r="CI82" s="649">
        <f t="shared" si="192"/>
        <v>0</v>
      </c>
      <c r="CJ82" s="508" t="str">
        <f t="shared" si="193"/>
        <v/>
      </c>
      <c r="CK82" s="508" t="str">
        <f t="shared" si="194"/>
        <v/>
      </c>
      <c r="CL82" s="650" t="str">
        <f t="shared" si="152"/>
        <v/>
      </c>
      <c r="CM82" s="613"/>
      <c r="CN82" s="651">
        <v>0</v>
      </c>
      <c r="CO82" s="652">
        <v>0</v>
      </c>
      <c r="CP82" s="653">
        <v>0</v>
      </c>
      <c r="CQ82" s="513">
        <f t="shared" si="195"/>
        <v>0</v>
      </c>
      <c r="CR82" s="654">
        <v>0</v>
      </c>
      <c r="CS82" s="655">
        <v>0</v>
      </c>
      <c r="CT82" s="656">
        <f t="shared" si="196"/>
        <v>0</v>
      </c>
      <c r="CU82" s="657">
        <f t="shared" si="197"/>
        <v>0</v>
      </c>
      <c r="CV82" s="658">
        <v>0</v>
      </c>
      <c r="CW82" s="659">
        <v>0</v>
      </c>
      <c r="CX82" s="660">
        <f t="shared" si="198"/>
        <v>0</v>
      </c>
      <c r="CY82" s="661">
        <f t="shared" si="199"/>
        <v>0</v>
      </c>
      <c r="CZ82" s="520">
        <f t="shared" si="200"/>
        <v>0</v>
      </c>
      <c r="DA82" s="520" t="str">
        <f t="shared" si="201"/>
        <v/>
      </c>
      <c r="DB82" s="520" t="str">
        <f t="shared" si="202"/>
        <v/>
      </c>
      <c r="DC82" s="662" t="str">
        <f t="shared" si="203"/>
        <v/>
      </c>
      <c r="DD82" s="613"/>
      <c r="DE82" s="663">
        <v>0</v>
      </c>
      <c r="DF82" s="664">
        <v>0</v>
      </c>
      <c r="DG82" s="665">
        <v>0</v>
      </c>
      <c r="DH82" s="525">
        <f t="shared" si="204"/>
        <v>0</v>
      </c>
      <c r="DI82" s="666">
        <v>0</v>
      </c>
      <c r="DJ82" s="667">
        <v>0</v>
      </c>
      <c r="DK82" s="668">
        <f t="shared" si="205"/>
        <v>0</v>
      </c>
      <c r="DL82" s="669">
        <f t="shared" si="206"/>
        <v>0</v>
      </c>
      <c r="DM82" s="670">
        <v>0</v>
      </c>
      <c r="DN82" s="671">
        <v>0</v>
      </c>
      <c r="DO82" s="672">
        <f t="shared" si="207"/>
        <v>0</v>
      </c>
      <c r="DP82" s="673">
        <f t="shared" si="208"/>
        <v>0</v>
      </c>
      <c r="DQ82" s="532">
        <f t="shared" si="209"/>
        <v>0</v>
      </c>
      <c r="DR82" s="532" t="str">
        <f t="shared" si="210"/>
        <v/>
      </c>
      <c r="DS82" s="532" t="str">
        <f t="shared" si="211"/>
        <v/>
      </c>
      <c r="DT82" s="674" t="str">
        <f t="shared" si="212"/>
        <v/>
      </c>
      <c r="DU82" s="675">
        <v>0</v>
      </c>
      <c r="DV82" s="676">
        <v>0</v>
      </c>
      <c r="DW82" s="677">
        <v>0</v>
      </c>
      <c r="DX82" s="537">
        <f t="shared" si="213"/>
        <v>0</v>
      </c>
      <c r="DY82" s="678">
        <v>0</v>
      </c>
      <c r="DZ82" s="679">
        <v>0</v>
      </c>
      <c r="EA82" s="680">
        <f t="shared" si="214"/>
        <v>0</v>
      </c>
      <c r="EB82" s="681">
        <f t="shared" si="215"/>
        <v>0</v>
      </c>
      <c r="EC82" s="682">
        <v>0</v>
      </c>
      <c r="ED82" s="683">
        <v>0</v>
      </c>
      <c r="EE82" s="684">
        <f t="shared" si="216"/>
        <v>0</v>
      </c>
      <c r="EF82" s="685">
        <f t="shared" si="217"/>
        <v>0</v>
      </c>
      <c r="EG82" s="686">
        <f t="shared" si="218"/>
        <v>0</v>
      </c>
      <c r="EH82" s="687" t="str">
        <f t="shared" si="219"/>
        <v/>
      </c>
      <c r="EI82" s="688">
        <v>0</v>
      </c>
      <c r="EJ82" s="689">
        <v>0</v>
      </c>
      <c r="EK82" s="690">
        <v>0</v>
      </c>
      <c r="EL82" s="549">
        <f t="shared" si="220"/>
        <v>0</v>
      </c>
      <c r="EM82" s="691">
        <v>0</v>
      </c>
      <c r="EN82" s="692">
        <f t="shared" si="221"/>
        <v>0</v>
      </c>
      <c r="EO82" s="693">
        <v>0</v>
      </c>
      <c r="EP82" s="694">
        <v>0</v>
      </c>
      <c r="EQ82" s="695">
        <f t="shared" si="266"/>
        <v>0</v>
      </c>
      <c r="ER82" s="696">
        <f t="shared" si="222"/>
        <v>0</v>
      </c>
      <c r="ES82" s="697">
        <f t="shared" si="223"/>
        <v>0</v>
      </c>
      <c r="ET82" s="698" t="str">
        <f t="shared" si="224"/>
        <v/>
      </c>
      <c r="EU82" s="699">
        <v>0</v>
      </c>
      <c r="EV82" s="700">
        <v>0</v>
      </c>
      <c r="EW82" s="701">
        <f t="shared" si="149"/>
        <v>0</v>
      </c>
      <c r="EX82" s="561">
        <f t="shared" si="225"/>
        <v>0</v>
      </c>
      <c r="EY82" s="702">
        <v>0</v>
      </c>
      <c r="EZ82" s="703">
        <f t="shared" si="226"/>
        <v>0</v>
      </c>
      <c r="FA82" s="704">
        <v>0</v>
      </c>
      <c r="FB82" s="705">
        <v>0</v>
      </c>
      <c r="FC82" s="706">
        <f t="shared" si="267"/>
        <v>0</v>
      </c>
      <c r="FD82" s="707">
        <f t="shared" si="227"/>
        <v>0</v>
      </c>
      <c r="FE82" s="708">
        <f t="shared" si="228"/>
        <v>0</v>
      </c>
      <c r="FF82" s="709" t="str">
        <f t="shared" si="229"/>
        <v/>
      </c>
      <c r="FG82" s="731">
        <v>0</v>
      </c>
      <c r="FH82" s="732">
        <v>0</v>
      </c>
      <c r="FI82" s="732">
        <v>0</v>
      </c>
      <c r="FJ82" s="713">
        <f t="shared" si="146"/>
        <v>0</v>
      </c>
      <c r="FK82" s="714">
        <f t="shared" si="230"/>
        <v>0</v>
      </c>
      <c r="FL82" s="715" t="str">
        <f t="shared" si="231"/>
        <v/>
      </c>
      <c r="FM82" s="733"/>
      <c r="FN82" s="734"/>
      <c r="FO82" s="735" t="str">
        <f t="shared" si="145"/>
        <v/>
      </c>
      <c r="FP82" s="718">
        <f t="shared" si="232"/>
        <v>0</v>
      </c>
      <c r="FQ82" s="719">
        <f t="shared" si="233"/>
        <v>0</v>
      </c>
      <c r="FR82" s="720">
        <f t="shared" si="234"/>
        <v>0</v>
      </c>
      <c r="FS82" s="721" t="str">
        <f t="shared" si="235"/>
        <v/>
      </c>
      <c r="FT82" s="722" t="str">
        <f t="shared" si="236"/>
        <v/>
      </c>
      <c r="FU82" s="723" t="str">
        <f t="shared" si="237"/>
        <v/>
      </c>
      <c r="FV82" s="724" t="str">
        <f t="shared" si="238"/>
        <v/>
      </c>
      <c r="FW82" s="725">
        <f t="shared" si="239"/>
        <v>0</v>
      </c>
      <c r="FX82" s="726" t="str">
        <f t="shared" si="153"/>
        <v/>
      </c>
      <c r="FY82" s="727" t="str">
        <f t="shared" si="154"/>
        <v/>
      </c>
      <c r="FZ82" s="727" t="str">
        <f t="shared" si="155"/>
        <v/>
      </c>
      <c r="GA82" s="727" t="str">
        <f t="shared" si="156"/>
        <v/>
      </c>
      <c r="GB82" s="727" t="str">
        <f t="shared" si="157"/>
        <v/>
      </c>
      <c r="GC82" s="727" t="str">
        <f t="shared" si="240"/>
        <v/>
      </c>
      <c r="GD82" s="728" t="str">
        <f t="shared" si="241"/>
        <v/>
      </c>
      <c r="GE82" s="729">
        <f t="shared" si="242"/>
        <v>0</v>
      </c>
      <c r="GF82" s="727">
        <f t="shared" si="243"/>
        <v>0</v>
      </c>
      <c r="GG82" s="727">
        <f t="shared" si="244"/>
        <v>0</v>
      </c>
      <c r="GH82" s="727">
        <f t="shared" si="245"/>
        <v>0</v>
      </c>
      <c r="GI82" s="728"/>
      <c r="GJ82" s="1302"/>
      <c r="GK82" s="1302"/>
      <c r="GL82" s="18">
        <f t="shared" si="158"/>
        <v>0</v>
      </c>
      <c r="GM82" s="18" t="s">
        <v>158</v>
      </c>
      <c r="GN82" s="18">
        <f t="shared" si="159"/>
        <v>200</v>
      </c>
      <c r="GO82" s="18" t="str">
        <f t="shared" si="246"/>
        <v>0/200</v>
      </c>
      <c r="GP82" s="18">
        <f t="shared" si="247"/>
        <v>0</v>
      </c>
      <c r="GQ82" s="18" t="s">
        <v>158</v>
      </c>
      <c r="GR82" s="18">
        <f t="shared" si="248"/>
        <v>200</v>
      </c>
      <c r="GS82" s="18" t="str">
        <f t="shared" si="249"/>
        <v>0/200</v>
      </c>
      <c r="GT82" s="18">
        <f t="shared" si="250"/>
        <v>0</v>
      </c>
      <c r="GU82" s="18" t="s">
        <v>158</v>
      </c>
      <c r="GV82" s="18">
        <f t="shared" si="251"/>
        <v>200</v>
      </c>
      <c r="GW82" s="18" t="str">
        <f t="shared" si="252"/>
        <v>0/200</v>
      </c>
      <c r="GX82" s="18">
        <f t="shared" si="253"/>
        <v>0</v>
      </c>
      <c r="GY82" s="18" t="s">
        <v>158</v>
      </c>
      <c r="GZ82" s="18">
        <f t="shared" si="254"/>
        <v>100</v>
      </c>
      <c r="HA82" s="18" t="str">
        <f t="shared" si="255"/>
        <v>0/100</v>
      </c>
      <c r="HJ82" s="18">
        <f t="shared" si="268"/>
        <v>0</v>
      </c>
      <c r="HK82" s="18">
        <f t="shared" si="269"/>
        <v>0</v>
      </c>
      <c r="HL82" s="190">
        <f t="shared" si="256"/>
        <v>0</v>
      </c>
      <c r="HM82" s="190">
        <f t="shared" si="257"/>
        <v>0</v>
      </c>
      <c r="HN82" s="190">
        <f t="shared" si="258"/>
        <v>0</v>
      </c>
      <c r="HO82" s="190">
        <f t="shared" si="259"/>
        <v>0</v>
      </c>
      <c r="HP82" s="190">
        <f t="shared" si="260"/>
        <v>0</v>
      </c>
      <c r="HQ82" s="18">
        <f t="shared" si="270"/>
        <v>0</v>
      </c>
    </row>
    <row r="83" spans="1:225" ht="18">
      <c r="A83" s="17">
        <f t="shared" si="160"/>
        <v>0</v>
      </c>
      <c r="B83" s="42">
        <v>75</v>
      </c>
      <c r="C83" s="590">
        <v>75</v>
      </c>
      <c r="D83" s="544">
        <f t="shared" si="161"/>
        <v>0</v>
      </c>
      <c r="E83" s="2"/>
      <c r="F83" s="123"/>
      <c r="G83" s="1"/>
      <c r="H83" s="2"/>
      <c r="I83" s="2"/>
      <c r="J83" s="2"/>
      <c r="K83" s="976"/>
      <c r="L83" s="591">
        <v>0</v>
      </c>
      <c r="M83" s="592">
        <v>0</v>
      </c>
      <c r="N83" s="593">
        <v>0</v>
      </c>
      <c r="O83" s="452">
        <f t="shared" si="162"/>
        <v>0</v>
      </c>
      <c r="P83" s="594">
        <v>0</v>
      </c>
      <c r="Q83" s="595">
        <f t="shared" si="163"/>
        <v>0</v>
      </c>
      <c r="R83" s="596">
        <v>0</v>
      </c>
      <c r="S83" s="597">
        <v>0</v>
      </c>
      <c r="T83" s="598">
        <f t="shared" si="164"/>
        <v>0</v>
      </c>
      <c r="U83" s="599">
        <f t="shared" si="165"/>
        <v>0</v>
      </c>
      <c r="V83" s="600">
        <f t="shared" si="166"/>
        <v>0</v>
      </c>
      <c r="W83" s="459" t="str">
        <f t="shared" si="147"/>
        <v/>
      </c>
      <c r="X83" s="459" t="str">
        <f t="shared" si="167"/>
        <v/>
      </c>
      <c r="Y83" s="601" t="str">
        <f t="shared" si="148"/>
        <v/>
      </c>
      <c r="Z83" s="602">
        <v>0</v>
      </c>
      <c r="AA83" s="603">
        <v>0</v>
      </c>
      <c r="AB83" s="604">
        <v>0</v>
      </c>
      <c r="AC83" s="464">
        <f t="shared" si="168"/>
        <v>0</v>
      </c>
      <c r="AD83" s="605">
        <v>0</v>
      </c>
      <c r="AE83" s="606">
        <f t="shared" si="169"/>
        <v>0</v>
      </c>
      <c r="AF83" s="607">
        <v>0</v>
      </c>
      <c r="AG83" s="608">
        <v>0</v>
      </c>
      <c r="AH83" s="609">
        <f t="shared" si="265"/>
        <v>0</v>
      </c>
      <c r="AI83" s="610">
        <f t="shared" si="170"/>
        <v>0</v>
      </c>
      <c r="AJ83" s="611">
        <f t="shared" si="171"/>
        <v>0</v>
      </c>
      <c r="AK83" s="471" t="str">
        <f t="shared" si="261"/>
        <v/>
      </c>
      <c r="AL83" s="471" t="str">
        <f t="shared" si="172"/>
        <v/>
      </c>
      <c r="AM83" s="612" t="str">
        <f t="shared" si="262"/>
        <v/>
      </c>
      <c r="AN83" s="613"/>
      <c r="AO83" s="614">
        <v>0</v>
      </c>
      <c r="AP83" s="615">
        <v>0</v>
      </c>
      <c r="AQ83" s="615">
        <v>0</v>
      </c>
      <c r="AR83" s="477">
        <f t="shared" si="173"/>
        <v>0</v>
      </c>
      <c r="AS83" s="616">
        <v>0</v>
      </c>
      <c r="AT83" s="617">
        <v>0</v>
      </c>
      <c r="AU83" s="618">
        <f t="shared" si="174"/>
        <v>0</v>
      </c>
      <c r="AV83" s="619">
        <f t="shared" si="175"/>
        <v>0</v>
      </c>
      <c r="AW83" s="620">
        <v>0</v>
      </c>
      <c r="AX83" s="621">
        <v>0</v>
      </c>
      <c r="AY83" s="622">
        <f t="shared" si="176"/>
        <v>0</v>
      </c>
      <c r="AZ83" s="623">
        <f t="shared" si="177"/>
        <v>0</v>
      </c>
      <c r="BA83" s="624">
        <f t="shared" si="178"/>
        <v>0</v>
      </c>
      <c r="BB83" s="484" t="str">
        <f t="shared" si="263"/>
        <v/>
      </c>
      <c r="BC83" s="484" t="str">
        <f t="shared" si="179"/>
        <v/>
      </c>
      <c r="BD83" s="625" t="str">
        <f t="shared" si="150"/>
        <v/>
      </c>
      <c r="BE83" s="613"/>
      <c r="BF83" s="626">
        <v>0</v>
      </c>
      <c r="BG83" s="627">
        <v>0</v>
      </c>
      <c r="BH83" s="628">
        <v>0</v>
      </c>
      <c r="BI83" s="489">
        <f t="shared" si="180"/>
        <v>0</v>
      </c>
      <c r="BJ83" s="629">
        <v>0</v>
      </c>
      <c r="BK83" s="630">
        <v>0</v>
      </c>
      <c r="BL83" s="631">
        <f t="shared" si="181"/>
        <v>0</v>
      </c>
      <c r="BM83" s="632">
        <f t="shared" si="182"/>
        <v>0</v>
      </c>
      <c r="BN83" s="633">
        <v>0</v>
      </c>
      <c r="BO83" s="634">
        <v>0</v>
      </c>
      <c r="BP83" s="635">
        <f t="shared" si="183"/>
        <v>0</v>
      </c>
      <c r="BQ83" s="636">
        <f t="shared" si="184"/>
        <v>0</v>
      </c>
      <c r="BR83" s="496">
        <f t="shared" si="185"/>
        <v>0</v>
      </c>
      <c r="BS83" s="496" t="str">
        <f t="shared" si="264"/>
        <v/>
      </c>
      <c r="BT83" s="496" t="str">
        <f t="shared" si="186"/>
        <v/>
      </c>
      <c r="BU83" s="637" t="str">
        <f t="shared" si="151"/>
        <v/>
      </c>
      <c r="BV83" s="613"/>
      <c r="BW83" s="638">
        <v>0</v>
      </c>
      <c r="BX83" s="639">
        <v>0</v>
      </c>
      <c r="BY83" s="640">
        <v>0</v>
      </c>
      <c r="BZ83" s="501">
        <f t="shared" si="187"/>
        <v>0</v>
      </c>
      <c r="CA83" s="641">
        <v>0</v>
      </c>
      <c r="CB83" s="642">
        <v>0</v>
      </c>
      <c r="CC83" s="643">
        <f t="shared" si="188"/>
        <v>0</v>
      </c>
      <c r="CD83" s="644">
        <f t="shared" si="189"/>
        <v>0</v>
      </c>
      <c r="CE83" s="645">
        <v>0</v>
      </c>
      <c r="CF83" s="646">
        <v>0</v>
      </c>
      <c r="CG83" s="647">
        <f t="shared" si="190"/>
        <v>0</v>
      </c>
      <c r="CH83" s="648">
        <f t="shared" si="191"/>
        <v>0</v>
      </c>
      <c r="CI83" s="649">
        <f t="shared" si="192"/>
        <v>0</v>
      </c>
      <c r="CJ83" s="508" t="str">
        <f t="shared" si="193"/>
        <v/>
      </c>
      <c r="CK83" s="508" t="str">
        <f t="shared" si="194"/>
        <v/>
      </c>
      <c r="CL83" s="650" t="str">
        <f t="shared" si="152"/>
        <v/>
      </c>
      <c r="CM83" s="613"/>
      <c r="CN83" s="651">
        <v>0</v>
      </c>
      <c r="CO83" s="652">
        <v>0</v>
      </c>
      <c r="CP83" s="653">
        <v>0</v>
      </c>
      <c r="CQ83" s="513">
        <f t="shared" si="195"/>
        <v>0</v>
      </c>
      <c r="CR83" s="654">
        <v>0</v>
      </c>
      <c r="CS83" s="655">
        <v>0</v>
      </c>
      <c r="CT83" s="656">
        <f t="shared" si="196"/>
        <v>0</v>
      </c>
      <c r="CU83" s="657">
        <f t="shared" si="197"/>
        <v>0</v>
      </c>
      <c r="CV83" s="658">
        <v>0</v>
      </c>
      <c r="CW83" s="659">
        <v>0</v>
      </c>
      <c r="CX83" s="660">
        <f t="shared" si="198"/>
        <v>0</v>
      </c>
      <c r="CY83" s="661">
        <f t="shared" si="199"/>
        <v>0</v>
      </c>
      <c r="CZ83" s="520">
        <f t="shared" si="200"/>
        <v>0</v>
      </c>
      <c r="DA83" s="520" t="str">
        <f t="shared" si="201"/>
        <v/>
      </c>
      <c r="DB83" s="520" t="str">
        <f t="shared" si="202"/>
        <v/>
      </c>
      <c r="DC83" s="662" t="str">
        <f t="shared" si="203"/>
        <v/>
      </c>
      <c r="DD83" s="613"/>
      <c r="DE83" s="663">
        <v>0</v>
      </c>
      <c r="DF83" s="664">
        <v>0</v>
      </c>
      <c r="DG83" s="665">
        <v>0</v>
      </c>
      <c r="DH83" s="525">
        <f t="shared" si="204"/>
        <v>0</v>
      </c>
      <c r="DI83" s="666">
        <v>0</v>
      </c>
      <c r="DJ83" s="667">
        <v>0</v>
      </c>
      <c r="DK83" s="668">
        <f t="shared" si="205"/>
        <v>0</v>
      </c>
      <c r="DL83" s="669">
        <f t="shared" si="206"/>
        <v>0</v>
      </c>
      <c r="DM83" s="670">
        <v>0</v>
      </c>
      <c r="DN83" s="671">
        <v>0</v>
      </c>
      <c r="DO83" s="672">
        <f t="shared" si="207"/>
        <v>0</v>
      </c>
      <c r="DP83" s="673">
        <f t="shared" si="208"/>
        <v>0</v>
      </c>
      <c r="DQ83" s="532">
        <f t="shared" si="209"/>
        <v>0</v>
      </c>
      <c r="DR83" s="532" t="str">
        <f t="shared" si="210"/>
        <v/>
      </c>
      <c r="DS83" s="532" t="str">
        <f t="shared" si="211"/>
        <v/>
      </c>
      <c r="DT83" s="674" t="str">
        <f t="shared" si="212"/>
        <v/>
      </c>
      <c r="DU83" s="675">
        <v>0</v>
      </c>
      <c r="DV83" s="676">
        <v>0</v>
      </c>
      <c r="DW83" s="677">
        <v>0</v>
      </c>
      <c r="DX83" s="537">
        <f t="shared" si="213"/>
        <v>0</v>
      </c>
      <c r="DY83" s="678">
        <v>0</v>
      </c>
      <c r="DZ83" s="679">
        <v>0</v>
      </c>
      <c r="EA83" s="680">
        <f t="shared" si="214"/>
        <v>0</v>
      </c>
      <c r="EB83" s="681">
        <f t="shared" si="215"/>
        <v>0</v>
      </c>
      <c r="EC83" s="682">
        <v>0</v>
      </c>
      <c r="ED83" s="683">
        <v>0</v>
      </c>
      <c r="EE83" s="684">
        <f t="shared" si="216"/>
        <v>0</v>
      </c>
      <c r="EF83" s="685">
        <f t="shared" si="217"/>
        <v>0</v>
      </c>
      <c r="EG83" s="686">
        <f t="shared" si="218"/>
        <v>0</v>
      </c>
      <c r="EH83" s="687" t="str">
        <f t="shared" si="219"/>
        <v/>
      </c>
      <c r="EI83" s="688">
        <v>0</v>
      </c>
      <c r="EJ83" s="689">
        <v>0</v>
      </c>
      <c r="EK83" s="690">
        <v>0</v>
      </c>
      <c r="EL83" s="549">
        <f t="shared" si="220"/>
        <v>0</v>
      </c>
      <c r="EM83" s="691">
        <v>0</v>
      </c>
      <c r="EN83" s="692">
        <f t="shared" si="221"/>
        <v>0</v>
      </c>
      <c r="EO83" s="693">
        <v>0</v>
      </c>
      <c r="EP83" s="694">
        <v>0</v>
      </c>
      <c r="EQ83" s="695">
        <f t="shared" si="266"/>
        <v>0</v>
      </c>
      <c r="ER83" s="696">
        <f t="shared" si="222"/>
        <v>0</v>
      </c>
      <c r="ES83" s="697">
        <f t="shared" si="223"/>
        <v>0</v>
      </c>
      <c r="ET83" s="698" t="str">
        <f t="shared" si="224"/>
        <v/>
      </c>
      <c r="EU83" s="699">
        <v>0</v>
      </c>
      <c r="EV83" s="700">
        <v>0</v>
      </c>
      <c r="EW83" s="701">
        <f t="shared" si="149"/>
        <v>0</v>
      </c>
      <c r="EX83" s="561">
        <f t="shared" si="225"/>
        <v>0</v>
      </c>
      <c r="EY83" s="702">
        <v>0</v>
      </c>
      <c r="EZ83" s="703">
        <f t="shared" si="226"/>
        <v>0</v>
      </c>
      <c r="FA83" s="704">
        <v>0</v>
      </c>
      <c r="FB83" s="705">
        <v>0</v>
      </c>
      <c r="FC83" s="706">
        <f t="shared" si="267"/>
        <v>0</v>
      </c>
      <c r="FD83" s="707">
        <f t="shared" si="227"/>
        <v>0</v>
      </c>
      <c r="FE83" s="708">
        <f t="shared" si="228"/>
        <v>0</v>
      </c>
      <c r="FF83" s="709" t="str">
        <f t="shared" si="229"/>
        <v/>
      </c>
      <c r="FG83" s="731">
        <v>0</v>
      </c>
      <c r="FH83" s="732">
        <v>0</v>
      </c>
      <c r="FI83" s="732">
        <v>0</v>
      </c>
      <c r="FJ83" s="713">
        <f t="shared" si="146"/>
        <v>0</v>
      </c>
      <c r="FK83" s="714">
        <f t="shared" si="230"/>
        <v>0</v>
      </c>
      <c r="FL83" s="715" t="str">
        <f t="shared" si="231"/>
        <v/>
      </c>
      <c r="FM83" s="733"/>
      <c r="FN83" s="734"/>
      <c r="FO83" s="735" t="str">
        <f t="shared" si="145"/>
        <v/>
      </c>
      <c r="FP83" s="718">
        <f t="shared" si="232"/>
        <v>0</v>
      </c>
      <c r="FQ83" s="719">
        <f t="shared" si="233"/>
        <v>0</v>
      </c>
      <c r="FR83" s="720">
        <f t="shared" si="234"/>
        <v>0</v>
      </c>
      <c r="FS83" s="721" t="str">
        <f t="shared" si="235"/>
        <v/>
      </c>
      <c r="FT83" s="722" t="str">
        <f t="shared" si="236"/>
        <v/>
      </c>
      <c r="FU83" s="723" t="str">
        <f t="shared" si="237"/>
        <v/>
      </c>
      <c r="FV83" s="724" t="str">
        <f t="shared" si="238"/>
        <v/>
      </c>
      <c r="FW83" s="725">
        <f t="shared" si="239"/>
        <v>0</v>
      </c>
      <c r="FX83" s="726" t="str">
        <f t="shared" si="153"/>
        <v/>
      </c>
      <c r="FY83" s="727" t="str">
        <f t="shared" si="154"/>
        <v/>
      </c>
      <c r="FZ83" s="727" t="str">
        <f t="shared" si="155"/>
        <v/>
      </c>
      <c r="GA83" s="727" t="str">
        <f t="shared" si="156"/>
        <v/>
      </c>
      <c r="GB83" s="727" t="str">
        <f t="shared" si="157"/>
        <v/>
      </c>
      <c r="GC83" s="727" t="str">
        <f t="shared" si="240"/>
        <v/>
      </c>
      <c r="GD83" s="728" t="str">
        <f t="shared" si="241"/>
        <v/>
      </c>
      <c r="GE83" s="729">
        <f t="shared" si="242"/>
        <v>0</v>
      </c>
      <c r="GF83" s="727">
        <f t="shared" si="243"/>
        <v>0</v>
      </c>
      <c r="GG83" s="727">
        <f t="shared" si="244"/>
        <v>0</v>
      </c>
      <c r="GH83" s="727">
        <f t="shared" si="245"/>
        <v>0</v>
      </c>
      <c r="GI83" s="728"/>
      <c r="GJ83" s="1302"/>
      <c r="GK83" s="1302"/>
      <c r="GL83" s="18">
        <f t="shared" si="158"/>
        <v>0</v>
      </c>
      <c r="GM83" s="18" t="s">
        <v>158</v>
      </c>
      <c r="GN83" s="18">
        <f t="shared" si="159"/>
        <v>200</v>
      </c>
      <c r="GO83" s="18" t="str">
        <f t="shared" si="246"/>
        <v>0/200</v>
      </c>
      <c r="GP83" s="18">
        <f t="shared" si="247"/>
        <v>0</v>
      </c>
      <c r="GQ83" s="18" t="s">
        <v>158</v>
      </c>
      <c r="GR83" s="18">
        <f t="shared" si="248"/>
        <v>200</v>
      </c>
      <c r="GS83" s="18" t="str">
        <f t="shared" si="249"/>
        <v>0/200</v>
      </c>
      <c r="GT83" s="18">
        <f t="shared" si="250"/>
        <v>0</v>
      </c>
      <c r="GU83" s="18" t="s">
        <v>158</v>
      </c>
      <c r="GV83" s="18">
        <f t="shared" si="251"/>
        <v>200</v>
      </c>
      <c r="GW83" s="18" t="str">
        <f t="shared" si="252"/>
        <v>0/200</v>
      </c>
      <c r="GX83" s="18">
        <f t="shared" si="253"/>
        <v>0</v>
      </c>
      <c r="GY83" s="18" t="s">
        <v>158</v>
      </c>
      <c r="GZ83" s="18">
        <f t="shared" si="254"/>
        <v>100</v>
      </c>
      <c r="HA83" s="18" t="str">
        <f t="shared" si="255"/>
        <v>0/100</v>
      </c>
      <c r="HJ83" s="18">
        <f t="shared" si="268"/>
        <v>0</v>
      </c>
      <c r="HK83" s="18">
        <f t="shared" si="269"/>
        <v>0</v>
      </c>
      <c r="HL83" s="190">
        <f t="shared" si="256"/>
        <v>0</v>
      </c>
      <c r="HM83" s="190">
        <f t="shared" si="257"/>
        <v>0</v>
      </c>
      <c r="HN83" s="190">
        <f t="shared" si="258"/>
        <v>0</v>
      </c>
      <c r="HO83" s="190">
        <f t="shared" si="259"/>
        <v>0</v>
      </c>
      <c r="HP83" s="190">
        <f t="shared" si="260"/>
        <v>0</v>
      </c>
      <c r="HQ83" s="18">
        <f t="shared" si="270"/>
        <v>0</v>
      </c>
    </row>
    <row r="84" spans="1:225" ht="18">
      <c r="A84" s="17">
        <f t="shared" si="160"/>
        <v>0</v>
      </c>
      <c r="B84" s="42">
        <v>76</v>
      </c>
      <c r="C84" s="730">
        <v>76</v>
      </c>
      <c r="D84" s="544">
        <f t="shared" si="161"/>
        <v>0</v>
      </c>
      <c r="E84" s="2"/>
      <c r="F84" s="123"/>
      <c r="G84" s="2"/>
      <c r="H84" s="2"/>
      <c r="I84" s="2"/>
      <c r="J84" s="2"/>
      <c r="K84" s="976"/>
      <c r="L84" s="591">
        <v>0</v>
      </c>
      <c r="M84" s="592">
        <v>0</v>
      </c>
      <c r="N84" s="593">
        <v>0</v>
      </c>
      <c r="O84" s="452">
        <f t="shared" si="162"/>
        <v>0</v>
      </c>
      <c r="P84" s="594">
        <v>0</v>
      </c>
      <c r="Q84" s="595">
        <f t="shared" si="163"/>
        <v>0</v>
      </c>
      <c r="R84" s="596">
        <v>0</v>
      </c>
      <c r="S84" s="597">
        <v>0</v>
      </c>
      <c r="T84" s="598">
        <f t="shared" si="164"/>
        <v>0</v>
      </c>
      <c r="U84" s="599">
        <f t="shared" si="165"/>
        <v>0</v>
      </c>
      <c r="V84" s="600">
        <f t="shared" si="166"/>
        <v>0</v>
      </c>
      <c r="W84" s="459" t="str">
        <f t="shared" si="147"/>
        <v/>
      </c>
      <c r="X84" s="459" t="str">
        <f t="shared" si="167"/>
        <v/>
      </c>
      <c r="Y84" s="601" t="str">
        <f t="shared" si="148"/>
        <v/>
      </c>
      <c r="Z84" s="602">
        <v>0</v>
      </c>
      <c r="AA84" s="603">
        <v>0</v>
      </c>
      <c r="AB84" s="604">
        <v>0</v>
      </c>
      <c r="AC84" s="464">
        <f t="shared" si="168"/>
        <v>0</v>
      </c>
      <c r="AD84" s="605">
        <v>0</v>
      </c>
      <c r="AE84" s="606">
        <f t="shared" si="169"/>
        <v>0</v>
      </c>
      <c r="AF84" s="607">
        <v>0</v>
      </c>
      <c r="AG84" s="608">
        <v>0</v>
      </c>
      <c r="AH84" s="609">
        <f t="shared" si="265"/>
        <v>0</v>
      </c>
      <c r="AI84" s="610">
        <f t="shared" si="170"/>
        <v>0</v>
      </c>
      <c r="AJ84" s="611">
        <f t="shared" si="171"/>
        <v>0</v>
      </c>
      <c r="AK84" s="471" t="str">
        <f t="shared" si="261"/>
        <v/>
      </c>
      <c r="AL84" s="471" t="str">
        <f t="shared" si="172"/>
        <v/>
      </c>
      <c r="AM84" s="612" t="str">
        <f t="shared" si="262"/>
        <v/>
      </c>
      <c r="AN84" s="613"/>
      <c r="AO84" s="614">
        <v>0</v>
      </c>
      <c r="AP84" s="615">
        <v>0</v>
      </c>
      <c r="AQ84" s="615">
        <v>0</v>
      </c>
      <c r="AR84" s="477">
        <f t="shared" si="173"/>
        <v>0</v>
      </c>
      <c r="AS84" s="616">
        <v>0</v>
      </c>
      <c r="AT84" s="617">
        <v>0</v>
      </c>
      <c r="AU84" s="618">
        <f t="shared" si="174"/>
        <v>0</v>
      </c>
      <c r="AV84" s="619">
        <f t="shared" si="175"/>
        <v>0</v>
      </c>
      <c r="AW84" s="620">
        <v>0</v>
      </c>
      <c r="AX84" s="621">
        <v>0</v>
      </c>
      <c r="AY84" s="622">
        <f t="shared" si="176"/>
        <v>0</v>
      </c>
      <c r="AZ84" s="623">
        <f t="shared" si="177"/>
        <v>0</v>
      </c>
      <c r="BA84" s="624">
        <f t="shared" si="178"/>
        <v>0</v>
      </c>
      <c r="BB84" s="484" t="str">
        <f t="shared" si="263"/>
        <v/>
      </c>
      <c r="BC84" s="484" t="str">
        <f t="shared" si="179"/>
        <v/>
      </c>
      <c r="BD84" s="625" t="str">
        <f t="shared" si="150"/>
        <v/>
      </c>
      <c r="BE84" s="613"/>
      <c r="BF84" s="626">
        <v>0</v>
      </c>
      <c r="BG84" s="627">
        <v>0</v>
      </c>
      <c r="BH84" s="628">
        <v>0</v>
      </c>
      <c r="BI84" s="489">
        <f t="shared" si="180"/>
        <v>0</v>
      </c>
      <c r="BJ84" s="629">
        <v>0</v>
      </c>
      <c r="BK84" s="630">
        <v>0</v>
      </c>
      <c r="BL84" s="631">
        <f t="shared" si="181"/>
        <v>0</v>
      </c>
      <c r="BM84" s="632">
        <f t="shared" si="182"/>
        <v>0</v>
      </c>
      <c r="BN84" s="633">
        <v>0</v>
      </c>
      <c r="BO84" s="634">
        <v>0</v>
      </c>
      <c r="BP84" s="635">
        <f t="shared" si="183"/>
        <v>0</v>
      </c>
      <c r="BQ84" s="636">
        <f t="shared" si="184"/>
        <v>0</v>
      </c>
      <c r="BR84" s="496">
        <f t="shared" si="185"/>
        <v>0</v>
      </c>
      <c r="BS84" s="496" t="str">
        <f t="shared" si="264"/>
        <v/>
      </c>
      <c r="BT84" s="496" t="str">
        <f t="shared" si="186"/>
        <v/>
      </c>
      <c r="BU84" s="637" t="str">
        <f t="shared" si="151"/>
        <v/>
      </c>
      <c r="BV84" s="613"/>
      <c r="BW84" s="638">
        <v>0</v>
      </c>
      <c r="BX84" s="639">
        <v>0</v>
      </c>
      <c r="BY84" s="640">
        <v>0</v>
      </c>
      <c r="BZ84" s="501">
        <f t="shared" si="187"/>
        <v>0</v>
      </c>
      <c r="CA84" s="641">
        <v>0</v>
      </c>
      <c r="CB84" s="642">
        <v>0</v>
      </c>
      <c r="CC84" s="643">
        <f t="shared" si="188"/>
        <v>0</v>
      </c>
      <c r="CD84" s="644">
        <f t="shared" si="189"/>
        <v>0</v>
      </c>
      <c r="CE84" s="645">
        <v>0</v>
      </c>
      <c r="CF84" s="646">
        <v>0</v>
      </c>
      <c r="CG84" s="647">
        <f t="shared" si="190"/>
        <v>0</v>
      </c>
      <c r="CH84" s="648">
        <f t="shared" si="191"/>
        <v>0</v>
      </c>
      <c r="CI84" s="649">
        <f t="shared" si="192"/>
        <v>0</v>
      </c>
      <c r="CJ84" s="508" t="str">
        <f t="shared" si="193"/>
        <v/>
      </c>
      <c r="CK84" s="508" t="str">
        <f t="shared" si="194"/>
        <v/>
      </c>
      <c r="CL84" s="650" t="str">
        <f t="shared" si="152"/>
        <v/>
      </c>
      <c r="CM84" s="613"/>
      <c r="CN84" s="651">
        <v>0</v>
      </c>
      <c r="CO84" s="652">
        <v>0</v>
      </c>
      <c r="CP84" s="653">
        <v>0</v>
      </c>
      <c r="CQ84" s="513">
        <f t="shared" si="195"/>
        <v>0</v>
      </c>
      <c r="CR84" s="654">
        <v>0</v>
      </c>
      <c r="CS84" s="655">
        <v>0</v>
      </c>
      <c r="CT84" s="656">
        <f t="shared" si="196"/>
        <v>0</v>
      </c>
      <c r="CU84" s="657">
        <f t="shared" si="197"/>
        <v>0</v>
      </c>
      <c r="CV84" s="658">
        <v>0</v>
      </c>
      <c r="CW84" s="659">
        <v>0</v>
      </c>
      <c r="CX84" s="660">
        <f t="shared" si="198"/>
        <v>0</v>
      </c>
      <c r="CY84" s="661">
        <f t="shared" si="199"/>
        <v>0</v>
      </c>
      <c r="CZ84" s="520">
        <f t="shared" si="200"/>
        <v>0</v>
      </c>
      <c r="DA84" s="520" t="str">
        <f t="shared" si="201"/>
        <v/>
      </c>
      <c r="DB84" s="520" t="str">
        <f t="shared" si="202"/>
        <v/>
      </c>
      <c r="DC84" s="662" t="str">
        <f t="shared" si="203"/>
        <v/>
      </c>
      <c r="DD84" s="613"/>
      <c r="DE84" s="663">
        <v>0</v>
      </c>
      <c r="DF84" s="664">
        <v>0</v>
      </c>
      <c r="DG84" s="665">
        <v>0</v>
      </c>
      <c r="DH84" s="525">
        <f t="shared" si="204"/>
        <v>0</v>
      </c>
      <c r="DI84" s="666">
        <v>0</v>
      </c>
      <c r="DJ84" s="667">
        <v>0</v>
      </c>
      <c r="DK84" s="668">
        <f t="shared" si="205"/>
        <v>0</v>
      </c>
      <c r="DL84" s="669">
        <f t="shared" si="206"/>
        <v>0</v>
      </c>
      <c r="DM84" s="670">
        <v>0</v>
      </c>
      <c r="DN84" s="671">
        <v>0</v>
      </c>
      <c r="DO84" s="672">
        <f t="shared" si="207"/>
        <v>0</v>
      </c>
      <c r="DP84" s="673">
        <f t="shared" si="208"/>
        <v>0</v>
      </c>
      <c r="DQ84" s="532">
        <f t="shared" si="209"/>
        <v>0</v>
      </c>
      <c r="DR84" s="532" t="str">
        <f t="shared" si="210"/>
        <v/>
      </c>
      <c r="DS84" s="532" t="str">
        <f t="shared" si="211"/>
        <v/>
      </c>
      <c r="DT84" s="674" t="str">
        <f t="shared" si="212"/>
        <v/>
      </c>
      <c r="DU84" s="675">
        <v>0</v>
      </c>
      <c r="DV84" s="676">
        <v>0</v>
      </c>
      <c r="DW84" s="677">
        <v>0</v>
      </c>
      <c r="DX84" s="537">
        <f t="shared" si="213"/>
        <v>0</v>
      </c>
      <c r="DY84" s="678">
        <v>0</v>
      </c>
      <c r="DZ84" s="679">
        <v>0</v>
      </c>
      <c r="EA84" s="680">
        <f t="shared" si="214"/>
        <v>0</v>
      </c>
      <c r="EB84" s="681">
        <f t="shared" si="215"/>
        <v>0</v>
      </c>
      <c r="EC84" s="682">
        <v>0</v>
      </c>
      <c r="ED84" s="683">
        <v>0</v>
      </c>
      <c r="EE84" s="684">
        <f t="shared" si="216"/>
        <v>0</v>
      </c>
      <c r="EF84" s="685">
        <f t="shared" si="217"/>
        <v>0</v>
      </c>
      <c r="EG84" s="686">
        <f t="shared" si="218"/>
        <v>0</v>
      </c>
      <c r="EH84" s="687" t="str">
        <f t="shared" si="219"/>
        <v/>
      </c>
      <c r="EI84" s="688">
        <v>0</v>
      </c>
      <c r="EJ84" s="689">
        <v>0</v>
      </c>
      <c r="EK84" s="690">
        <v>0</v>
      </c>
      <c r="EL84" s="549">
        <f t="shared" si="220"/>
        <v>0</v>
      </c>
      <c r="EM84" s="691">
        <v>0</v>
      </c>
      <c r="EN84" s="692">
        <f t="shared" si="221"/>
        <v>0</v>
      </c>
      <c r="EO84" s="693">
        <v>0</v>
      </c>
      <c r="EP84" s="694">
        <v>0</v>
      </c>
      <c r="EQ84" s="695">
        <f t="shared" si="266"/>
        <v>0</v>
      </c>
      <c r="ER84" s="696">
        <f t="shared" si="222"/>
        <v>0</v>
      </c>
      <c r="ES84" s="697">
        <f t="shared" si="223"/>
        <v>0</v>
      </c>
      <c r="ET84" s="698" t="str">
        <f t="shared" si="224"/>
        <v/>
      </c>
      <c r="EU84" s="699">
        <v>0</v>
      </c>
      <c r="EV84" s="700">
        <v>0</v>
      </c>
      <c r="EW84" s="701">
        <f t="shared" si="149"/>
        <v>0</v>
      </c>
      <c r="EX84" s="561">
        <f t="shared" si="225"/>
        <v>0</v>
      </c>
      <c r="EY84" s="702">
        <v>0</v>
      </c>
      <c r="EZ84" s="703">
        <f t="shared" si="226"/>
        <v>0</v>
      </c>
      <c r="FA84" s="704">
        <v>0</v>
      </c>
      <c r="FB84" s="705">
        <v>0</v>
      </c>
      <c r="FC84" s="706">
        <f t="shared" si="267"/>
        <v>0</v>
      </c>
      <c r="FD84" s="707">
        <f t="shared" si="227"/>
        <v>0</v>
      </c>
      <c r="FE84" s="708">
        <f t="shared" si="228"/>
        <v>0</v>
      </c>
      <c r="FF84" s="709" t="str">
        <f t="shared" si="229"/>
        <v/>
      </c>
      <c r="FG84" s="731">
        <v>0</v>
      </c>
      <c r="FH84" s="732">
        <v>0</v>
      </c>
      <c r="FI84" s="732">
        <v>0</v>
      </c>
      <c r="FJ84" s="713">
        <f t="shared" si="146"/>
        <v>0</v>
      </c>
      <c r="FK84" s="714">
        <f t="shared" si="230"/>
        <v>0</v>
      </c>
      <c r="FL84" s="715" t="str">
        <f t="shared" si="231"/>
        <v/>
      </c>
      <c r="FM84" s="733"/>
      <c r="FN84" s="734"/>
      <c r="FO84" s="735" t="str">
        <f t="shared" si="145"/>
        <v/>
      </c>
      <c r="FP84" s="718">
        <f t="shared" si="232"/>
        <v>0</v>
      </c>
      <c r="FQ84" s="719">
        <f t="shared" si="233"/>
        <v>0</v>
      </c>
      <c r="FR84" s="720">
        <f t="shared" si="234"/>
        <v>0</v>
      </c>
      <c r="FS84" s="721" t="str">
        <f t="shared" si="235"/>
        <v/>
      </c>
      <c r="FT84" s="722" t="str">
        <f t="shared" si="236"/>
        <v/>
      </c>
      <c r="FU84" s="723" t="str">
        <f t="shared" si="237"/>
        <v/>
      </c>
      <c r="FV84" s="724" t="str">
        <f t="shared" si="238"/>
        <v/>
      </c>
      <c r="FW84" s="725">
        <f t="shared" si="239"/>
        <v>0</v>
      </c>
      <c r="FX84" s="726" t="str">
        <f t="shared" si="153"/>
        <v/>
      </c>
      <c r="FY84" s="727" t="str">
        <f t="shared" si="154"/>
        <v/>
      </c>
      <c r="FZ84" s="727" t="str">
        <f t="shared" si="155"/>
        <v/>
      </c>
      <c r="GA84" s="727" t="str">
        <f t="shared" si="156"/>
        <v/>
      </c>
      <c r="GB84" s="727" t="str">
        <f t="shared" si="157"/>
        <v/>
      </c>
      <c r="GC84" s="727" t="str">
        <f t="shared" si="240"/>
        <v/>
      </c>
      <c r="GD84" s="728" t="str">
        <f t="shared" si="241"/>
        <v/>
      </c>
      <c r="GE84" s="729">
        <f t="shared" si="242"/>
        <v>0</v>
      </c>
      <c r="GF84" s="727">
        <f t="shared" si="243"/>
        <v>0</v>
      </c>
      <c r="GG84" s="727">
        <f t="shared" si="244"/>
        <v>0</v>
      </c>
      <c r="GH84" s="727">
        <f t="shared" si="245"/>
        <v>0</v>
      </c>
      <c r="GI84" s="728"/>
      <c r="GJ84" s="1302"/>
      <c r="GK84" s="1302"/>
      <c r="GL84" s="18">
        <f t="shared" si="158"/>
        <v>0</v>
      </c>
      <c r="GM84" s="18" t="s">
        <v>158</v>
      </c>
      <c r="GN84" s="18">
        <f t="shared" si="159"/>
        <v>200</v>
      </c>
      <c r="GO84" s="18" t="str">
        <f t="shared" si="246"/>
        <v>0/200</v>
      </c>
      <c r="GP84" s="18">
        <f t="shared" si="247"/>
        <v>0</v>
      </c>
      <c r="GQ84" s="18" t="s">
        <v>158</v>
      </c>
      <c r="GR84" s="18">
        <f t="shared" si="248"/>
        <v>200</v>
      </c>
      <c r="GS84" s="18" t="str">
        <f t="shared" si="249"/>
        <v>0/200</v>
      </c>
      <c r="GT84" s="18">
        <f t="shared" si="250"/>
        <v>0</v>
      </c>
      <c r="GU84" s="18" t="s">
        <v>158</v>
      </c>
      <c r="GV84" s="18">
        <f t="shared" si="251"/>
        <v>200</v>
      </c>
      <c r="GW84" s="18" t="str">
        <f t="shared" si="252"/>
        <v>0/200</v>
      </c>
      <c r="GX84" s="18">
        <f t="shared" si="253"/>
        <v>0</v>
      </c>
      <c r="GY84" s="18" t="s">
        <v>158</v>
      </c>
      <c r="GZ84" s="18">
        <f t="shared" si="254"/>
        <v>100</v>
      </c>
      <c r="HA84" s="18" t="str">
        <f t="shared" si="255"/>
        <v>0/100</v>
      </c>
      <c r="HJ84" s="18">
        <f t="shared" si="268"/>
        <v>0</v>
      </c>
      <c r="HK84" s="18">
        <f t="shared" si="269"/>
        <v>0</v>
      </c>
      <c r="HL84" s="190">
        <f t="shared" si="256"/>
        <v>0</v>
      </c>
      <c r="HM84" s="190">
        <f t="shared" si="257"/>
        <v>0</v>
      </c>
      <c r="HN84" s="190">
        <f t="shared" si="258"/>
        <v>0</v>
      </c>
      <c r="HO84" s="190">
        <f t="shared" si="259"/>
        <v>0</v>
      </c>
      <c r="HP84" s="190">
        <f t="shared" si="260"/>
        <v>0</v>
      </c>
      <c r="HQ84" s="18">
        <f t="shared" si="270"/>
        <v>0</v>
      </c>
    </row>
    <row r="85" spans="1:225" ht="18">
      <c r="A85" s="17">
        <f t="shared" si="160"/>
        <v>0</v>
      </c>
      <c r="B85" s="42">
        <v>77</v>
      </c>
      <c r="C85" s="590">
        <v>77</v>
      </c>
      <c r="D85" s="544">
        <f t="shared" si="161"/>
        <v>0</v>
      </c>
      <c r="E85" s="2"/>
      <c r="F85" s="123"/>
      <c r="G85" s="1"/>
      <c r="H85" s="2"/>
      <c r="I85" s="2"/>
      <c r="J85" s="2"/>
      <c r="K85" s="976"/>
      <c r="L85" s="591">
        <v>0</v>
      </c>
      <c r="M85" s="592">
        <v>0</v>
      </c>
      <c r="N85" s="593">
        <v>0</v>
      </c>
      <c r="O85" s="452">
        <f t="shared" si="162"/>
        <v>0</v>
      </c>
      <c r="P85" s="594">
        <v>0</v>
      </c>
      <c r="Q85" s="595">
        <f t="shared" si="163"/>
        <v>0</v>
      </c>
      <c r="R85" s="596">
        <v>0</v>
      </c>
      <c r="S85" s="597">
        <v>0</v>
      </c>
      <c r="T85" s="598">
        <f t="shared" si="164"/>
        <v>0</v>
      </c>
      <c r="U85" s="599">
        <f t="shared" si="165"/>
        <v>0</v>
      </c>
      <c r="V85" s="600">
        <f t="shared" si="166"/>
        <v>0</v>
      </c>
      <c r="W85" s="459" t="str">
        <f t="shared" si="147"/>
        <v/>
      </c>
      <c r="X85" s="459" t="str">
        <f t="shared" si="167"/>
        <v/>
      </c>
      <c r="Y85" s="601" t="str">
        <f t="shared" si="148"/>
        <v/>
      </c>
      <c r="Z85" s="602">
        <v>0</v>
      </c>
      <c r="AA85" s="603">
        <v>0</v>
      </c>
      <c r="AB85" s="604">
        <v>0</v>
      </c>
      <c r="AC85" s="464">
        <f t="shared" si="168"/>
        <v>0</v>
      </c>
      <c r="AD85" s="605">
        <v>0</v>
      </c>
      <c r="AE85" s="606">
        <f t="shared" si="169"/>
        <v>0</v>
      </c>
      <c r="AF85" s="607">
        <v>0</v>
      </c>
      <c r="AG85" s="608">
        <v>0</v>
      </c>
      <c r="AH85" s="609">
        <f t="shared" si="265"/>
        <v>0</v>
      </c>
      <c r="AI85" s="610">
        <f t="shared" si="170"/>
        <v>0</v>
      </c>
      <c r="AJ85" s="611">
        <f t="shared" si="171"/>
        <v>0</v>
      </c>
      <c r="AK85" s="471" t="str">
        <f t="shared" si="261"/>
        <v/>
      </c>
      <c r="AL85" s="471" t="str">
        <f t="shared" si="172"/>
        <v/>
      </c>
      <c r="AM85" s="612" t="str">
        <f t="shared" si="262"/>
        <v/>
      </c>
      <c r="AN85" s="613"/>
      <c r="AO85" s="614">
        <v>0</v>
      </c>
      <c r="AP85" s="615">
        <v>0</v>
      </c>
      <c r="AQ85" s="615">
        <v>0</v>
      </c>
      <c r="AR85" s="477">
        <f t="shared" si="173"/>
        <v>0</v>
      </c>
      <c r="AS85" s="616">
        <v>0</v>
      </c>
      <c r="AT85" s="617">
        <v>0</v>
      </c>
      <c r="AU85" s="618">
        <f t="shared" si="174"/>
        <v>0</v>
      </c>
      <c r="AV85" s="619">
        <f t="shared" si="175"/>
        <v>0</v>
      </c>
      <c r="AW85" s="620">
        <v>0</v>
      </c>
      <c r="AX85" s="621">
        <v>0</v>
      </c>
      <c r="AY85" s="622">
        <f t="shared" si="176"/>
        <v>0</v>
      </c>
      <c r="AZ85" s="623">
        <f t="shared" si="177"/>
        <v>0</v>
      </c>
      <c r="BA85" s="624">
        <f t="shared" si="178"/>
        <v>0</v>
      </c>
      <c r="BB85" s="484" t="str">
        <f t="shared" si="263"/>
        <v/>
      </c>
      <c r="BC85" s="484" t="str">
        <f t="shared" si="179"/>
        <v/>
      </c>
      <c r="BD85" s="625" t="str">
        <f t="shared" si="150"/>
        <v/>
      </c>
      <c r="BE85" s="613"/>
      <c r="BF85" s="626">
        <v>0</v>
      </c>
      <c r="BG85" s="627">
        <v>0</v>
      </c>
      <c r="BH85" s="628">
        <v>0</v>
      </c>
      <c r="BI85" s="489">
        <f t="shared" si="180"/>
        <v>0</v>
      </c>
      <c r="BJ85" s="629">
        <v>0</v>
      </c>
      <c r="BK85" s="630">
        <v>0</v>
      </c>
      <c r="BL85" s="631">
        <f t="shared" si="181"/>
        <v>0</v>
      </c>
      <c r="BM85" s="632">
        <f t="shared" si="182"/>
        <v>0</v>
      </c>
      <c r="BN85" s="633">
        <v>0</v>
      </c>
      <c r="BO85" s="634">
        <v>0</v>
      </c>
      <c r="BP85" s="635">
        <f t="shared" si="183"/>
        <v>0</v>
      </c>
      <c r="BQ85" s="636">
        <f t="shared" si="184"/>
        <v>0</v>
      </c>
      <c r="BR85" s="496">
        <f t="shared" si="185"/>
        <v>0</v>
      </c>
      <c r="BS85" s="496" t="str">
        <f t="shared" si="264"/>
        <v/>
      </c>
      <c r="BT85" s="496" t="str">
        <f t="shared" si="186"/>
        <v/>
      </c>
      <c r="BU85" s="637" t="str">
        <f t="shared" si="151"/>
        <v/>
      </c>
      <c r="BV85" s="613"/>
      <c r="BW85" s="638">
        <v>0</v>
      </c>
      <c r="BX85" s="639">
        <v>0</v>
      </c>
      <c r="BY85" s="640">
        <v>0</v>
      </c>
      <c r="BZ85" s="501">
        <f t="shared" si="187"/>
        <v>0</v>
      </c>
      <c r="CA85" s="641">
        <v>0</v>
      </c>
      <c r="CB85" s="642">
        <v>0</v>
      </c>
      <c r="CC85" s="643">
        <f t="shared" si="188"/>
        <v>0</v>
      </c>
      <c r="CD85" s="644">
        <f t="shared" si="189"/>
        <v>0</v>
      </c>
      <c r="CE85" s="645">
        <v>0</v>
      </c>
      <c r="CF85" s="646">
        <v>0</v>
      </c>
      <c r="CG85" s="647">
        <f t="shared" si="190"/>
        <v>0</v>
      </c>
      <c r="CH85" s="648">
        <f t="shared" si="191"/>
        <v>0</v>
      </c>
      <c r="CI85" s="649">
        <f t="shared" si="192"/>
        <v>0</v>
      </c>
      <c r="CJ85" s="508" t="str">
        <f t="shared" si="193"/>
        <v/>
      </c>
      <c r="CK85" s="508" t="str">
        <f t="shared" si="194"/>
        <v/>
      </c>
      <c r="CL85" s="650" t="str">
        <f t="shared" si="152"/>
        <v/>
      </c>
      <c r="CM85" s="613"/>
      <c r="CN85" s="651">
        <v>0</v>
      </c>
      <c r="CO85" s="652">
        <v>0</v>
      </c>
      <c r="CP85" s="653">
        <v>0</v>
      </c>
      <c r="CQ85" s="513">
        <f t="shared" si="195"/>
        <v>0</v>
      </c>
      <c r="CR85" s="654">
        <v>0</v>
      </c>
      <c r="CS85" s="655">
        <v>0</v>
      </c>
      <c r="CT85" s="656">
        <f t="shared" si="196"/>
        <v>0</v>
      </c>
      <c r="CU85" s="657">
        <f t="shared" si="197"/>
        <v>0</v>
      </c>
      <c r="CV85" s="658">
        <v>0</v>
      </c>
      <c r="CW85" s="659">
        <v>0</v>
      </c>
      <c r="CX85" s="660">
        <f t="shared" si="198"/>
        <v>0</v>
      </c>
      <c r="CY85" s="661">
        <f t="shared" si="199"/>
        <v>0</v>
      </c>
      <c r="CZ85" s="520">
        <f t="shared" si="200"/>
        <v>0</v>
      </c>
      <c r="DA85" s="520" t="str">
        <f t="shared" si="201"/>
        <v/>
      </c>
      <c r="DB85" s="520" t="str">
        <f t="shared" si="202"/>
        <v/>
      </c>
      <c r="DC85" s="662" t="str">
        <f t="shared" si="203"/>
        <v/>
      </c>
      <c r="DD85" s="613"/>
      <c r="DE85" s="663">
        <v>0</v>
      </c>
      <c r="DF85" s="664">
        <v>0</v>
      </c>
      <c r="DG85" s="665">
        <v>0</v>
      </c>
      <c r="DH85" s="525">
        <f t="shared" si="204"/>
        <v>0</v>
      </c>
      <c r="DI85" s="666">
        <v>0</v>
      </c>
      <c r="DJ85" s="667">
        <v>0</v>
      </c>
      <c r="DK85" s="668">
        <f t="shared" si="205"/>
        <v>0</v>
      </c>
      <c r="DL85" s="669">
        <f t="shared" si="206"/>
        <v>0</v>
      </c>
      <c r="DM85" s="670">
        <v>0</v>
      </c>
      <c r="DN85" s="671">
        <v>0</v>
      </c>
      <c r="DO85" s="672">
        <f t="shared" si="207"/>
        <v>0</v>
      </c>
      <c r="DP85" s="673">
        <f t="shared" si="208"/>
        <v>0</v>
      </c>
      <c r="DQ85" s="532">
        <f t="shared" si="209"/>
        <v>0</v>
      </c>
      <c r="DR85" s="532" t="str">
        <f t="shared" si="210"/>
        <v/>
      </c>
      <c r="DS85" s="532" t="str">
        <f t="shared" si="211"/>
        <v/>
      </c>
      <c r="DT85" s="674" t="str">
        <f t="shared" si="212"/>
        <v/>
      </c>
      <c r="DU85" s="675">
        <v>0</v>
      </c>
      <c r="DV85" s="676">
        <v>0</v>
      </c>
      <c r="DW85" s="677">
        <v>0</v>
      </c>
      <c r="DX85" s="537">
        <f t="shared" si="213"/>
        <v>0</v>
      </c>
      <c r="DY85" s="678">
        <v>0</v>
      </c>
      <c r="DZ85" s="679">
        <v>0</v>
      </c>
      <c r="EA85" s="680">
        <f t="shared" si="214"/>
        <v>0</v>
      </c>
      <c r="EB85" s="681">
        <f t="shared" si="215"/>
        <v>0</v>
      </c>
      <c r="EC85" s="682">
        <v>0</v>
      </c>
      <c r="ED85" s="683">
        <v>0</v>
      </c>
      <c r="EE85" s="684">
        <f t="shared" si="216"/>
        <v>0</v>
      </c>
      <c r="EF85" s="685">
        <f t="shared" si="217"/>
        <v>0</v>
      </c>
      <c r="EG85" s="686">
        <f t="shared" si="218"/>
        <v>0</v>
      </c>
      <c r="EH85" s="687" t="str">
        <f t="shared" si="219"/>
        <v/>
      </c>
      <c r="EI85" s="688">
        <v>0</v>
      </c>
      <c r="EJ85" s="689">
        <v>0</v>
      </c>
      <c r="EK85" s="690">
        <v>0</v>
      </c>
      <c r="EL85" s="549">
        <f t="shared" si="220"/>
        <v>0</v>
      </c>
      <c r="EM85" s="691">
        <v>0</v>
      </c>
      <c r="EN85" s="692">
        <f t="shared" si="221"/>
        <v>0</v>
      </c>
      <c r="EO85" s="693">
        <v>0</v>
      </c>
      <c r="EP85" s="694">
        <v>0</v>
      </c>
      <c r="EQ85" s="695">
        <f t="shared" si="266"/>
        <v>0</v>
      </c>
      <c r="ER85" s="696">
        <f t="shared" si="222"/>
        <v>0</v>
      </c>
      <c r="ES85" s="697">
        <f t="shared" si="223"/>
        <v>0</v>
      </c>
      <c r="ET85" s="698" t="str">
        <f t="shared" si="224"/>
        <v/>
      </c>
      <c r="EU85" s="699">
        <v>0</v>
      </c>
      <c r="EV85" s="700">
        <v>0</v>
      </c>
      <c r="EW85" s="701">
        <f t="shared" si="149"/>
        <v>0</v>
      </c>
      <c r="EX85" s="561">
        <f t="shared" si="225"/>
        <v>0</v>
      </c>
      <c r="EY85" s="702">
        <v>0</v>
      </c>
      <c r="EZ85" s="703">
        <f t="shared" si="226"/>
        <v>0</v>
      </c>
      <c r="FA85" s="704">
        <v>0</v>
      </c>
      <c r="FB85" s="705">
        <v>0</v>
      </c>
      <c r="FC85" s="706">
        <f t="shared" si="267"/>
        <v>0</v>
      </c>
      <c r="FD85" s="707">
        <f t="shared" si="227"/>
        <v>0</v>
      </c>
      <c r="FE85" s="708">
        <f t="shared" si="228"/>
        <v>0</v>
      </c>
      <c r="FF85" s="709" t="str">
        <f t="shared" si="229"/>
        <v/>
      </c>
      <c r="FG85" s="731">
        <v>0</v>
      </c>
      <c r="FH85" s="732">
        <v>0</v>
      </c>
      <c r="FI85" s="732">
        <v>0</v>
      </c>
      <c r="FJ85" s="713">
        <f t="shared" si="146"/>
        <v>0</v>
      </c>
      <c r="FK85" s="714">
        <f t="shared" si="230"/>
        <v>0</v>
      </c>
      <c r="FL85" s="715" t="str">
        <f t="shared" si="231"/>
        <v/>
      </c>
      <c r="FM85" s="733"/>
      <c r="FN85" s="734"/>
      <c r="FO85" s="735" t="str">
        <f t="shared" si="145"/>
        <v/>
      </c>
      <c r="FP85" s="718">
        <f t="shared" si="232"/>
        <v>0</v>
      </c>
      <c r="FQ85" s="719">
        <f t="shared" si="233"/>
        <v>0</v>
      </c>
      <c r="FR85" s="720">
        <f t="shared" si="234"/>
        <v>0</v>
      </c>
      <c r="FS85" s="721" t="str">
        <f t="shared" si="235"/>
        <v/>
      </c>
      <c r="FT85" s="722" t="str">
        <f t="shared" si="236"/>
        <v/>
      </c>
      <c r="FU85" s="723" t="str">
        <f t="shared" si="237"/>
        <v/>
      </c>
      <c r="FV85" s="724" t="str">
        <f t="shared" si="238"/>
        <v/>
      </c>
      <c r="FW85" s="725">
        <f t="shared" si="239"/>
        <v>0</v>
      </c>
      <c r="FX85" s="726" t="str">
        <f t="shared" si="153"/>
        <v/>
      </c>
      <c r="FY85" s="727" t="str">
        <f t="shared" si="154"/>
        <v/>
      </c>
      <c r="FZ85" s="727" t="str">
        <f t="shared" si="155"/>
        <v/>
      </c>
      <c r="GA85" s="727" t="str">
        <f t="shared" si="156"/>
        <v/>
      </c>
      <c r="GB85" s="727" t="str">
        <f t="shared" si="157"/>
        <v/>
      </c>
      <c r="GC85" s="727" t="str">
        <f t="shared" si="240"/>
        <v/>
      </c>
      <c r="GD85" s="728" t="str">
        <f t="shared" si="241"/>
        <v/>
      </c>
      <c r="GE85" s="729">
        <f t="shared" si="242"/>
        <v>0</v>
      </c>
      <c r="GF85" s="727">
        <f t="shared" si="243"/>
        <v>0</v>
      </c>
      <c r="GG85" s="727">
        <f t="shared" si="244"/>
        <v>0</v>
      </c>
      <c r="GH85" s="727">
        <f t="shared" si="245"/>
        <v>0</v>
      </c>
      <c r="GI85" s="728"/>
      <c r="GJ85" s="1302"/>
      <c r="GK85" s="1302"/>
      <c r="GL85" s="18">
        <f t="shared" si="158"/>
        <v>0</v>
      </c>
      <c r="GM85" s="18" t="s">
        <v>158</v>
      </c>
      <c r="GN85" s="18">
        <f t="shared" si="159"/>
        <v>200</v>
      </c>
      <c r="GO85" s="18" t="str">
        <f t="shared" si="246"/>
        <v>0/200</v>
      </c>
      <c r="GP85" s="18">
        <f t="shared" si="247"/>
        <v>0</v>
      </c>
      <c r="GQ85" s="18" t="s">
        <v>158</v>
      </c>
      <c r="GR85" s="18">
        <f t="shared" si="248"/>
        <v>200</v>
      </c>
      <c r="GS85" s="18" t="str">
        <f t="shared" si="249"/>
        <v>0/200</v>
      </c>
      <c r="GT85" s="18">
        <f t="shared" si="250"/>
        <v>0</v>
      </c>
      <c r="GU85" s="18" t="s">
        <v>158</v>
      </c>
      <c r="GV85" s="18">
        <f t="shared" si="251"/>
        <v>200</v>
      </c>
      <c r="GW85" s="18" t="str">
        <f t="shared" si="252"/>
        <v>0/200</v>
      </c>
      <c r="GX85" s="18">
        <f t="shared" si="253"/>
        <v>0</v>
      </c>
      <c r="GY85" s="18" t="s">
        <v>158</v>
      </c>
      <c r="GZ85" s="18">
        <f t="shared" si="254"/>
        <v>100</v>
      </c>
      <c r="HA85" s="18" t="str">
        <f t="shared" si="255"/>
        <v>0/100</v>
      </c>
      <c r="HJ85" s="18">
        <f t="shared" si="268"/>
        <v>0</v>
      </c>
      <c r="HK85" s="18">
        <f t="shared" si="269"/>
        <v>0</v>
      </c>
      <c r="HL85" s="190">
        <f t="shared" si="256"/>
        <v>0</v>
      </c>
      <c r="HM85" s="190">
        <f t="shared" si="257"/>
        <v>0</v>
      </c>
      <c r="HN85" s="190">
        <f t="shared" si="258"/>
        <v>0</v>
      </c>
      <c r="HO85" s="190">
        <f t="shared" si="259"/>
        <v>0</v>
      </c>
      <c r="HP85" s="190">
        <f t="shared" si="260"/>
        <v>0</v>
      </c>
      <c r="HQ85" s="18">
        <f t="shared" si="270"/>
        <v>0</v>
      </c>
    </row>
    <row r="86" spans="1:225" ht="18">
      <c r="A86" s="17">
        <f t="shared" si="160"/>
        <v>0</v>
      </c>
      <c r="B86" s="42">
        <v>78</v>
      </c>
      <c r="C86" s="730">
        <v>78</v>
      </c>
      <c r="D86" s="544">
        <f t="shared" si="161"/>
        <v>0</v>
      </c>
      <c r="E86" s="2"/>
      <c r="F86" s="123"/>
      <c r="G86" s="2"/>
      <c r="H86" s="2"/>
      <c r="I86" s="2"/>
      <c r="J86" s="2"/>
      <c r="K86" s="976"/>
      <c r="L86" s="591">
        <v>0</v>
      </c>
      <c r="M86" s="592">
        <v>0</v>
      </c>
      <c r="N86" s="593">
        <v>0</v>
      </c>
      <c r="O86" s="452">
        <f t="shared" si="162"/>
        <v>0</v>
      </c>
      <c r="P86" s="594">
        <v>0</v>
      </c>
      <c r="Q86" s="595">
        <f t="shared" si="163"/>
        <v>0</v>
      </c>
      <c r="R86" s="596">
        <v>0</v>
      </c>
      <c r="S86" s="597">
        <v>0</v>
      </c>
      <c r="T86" s="598">
        <f t="shared" si="164"/>
        <v>0</v>
      </c>
      <c r="U86" s="599">
        <f t="shared" si="165"/>
        <v>0</v>
      </c>
      <c r="V86" s="600">
        <f t="shared" si="166"/>
        <v>0</v>
      </c>
      <c r="W86" s="459" t="str">
        <f t="shared" si="147"/>
        <v/>
      </c>
      <c r="X86" s="459" t="str">
        <f t="shared" si="167"/>
        <v/>
      </c>
      <c r="Y86" s="601" t="str">
        <f t="shared" si="148"/>
        <v/>
      </c>
      <c r="Z86" s="602">
        <v>0</v>
      </c>
      <c r="AA86" s="603">
        <v>0</v>
      </c>
      <c r="AB86" s="604">
        <v>0</v>
      </c>
      <c r="AC86" s="464">
        <f t="shared" si="168"/>
        <v>0</v>
      </c>
      <c r="AD86" s="605">
        <v>0</v>
      </c>
      <c r="AE86" s="606">
        <f t="shared" si="169"/>
        <v>0</v>
      </c>
      <c r="AF86" s="607">
        <v>0</v>
      </c>
      <c r="AG86" s="608">
        <v>0</v>
      </c>
      <c r="AH86" s="609">
        <f t="shared" si="265"/>
        <v>0</v>
      </c>
      <c r="AI86" s="610">
        <f t="shared" si="170"/>
        <v>0</v>
      </c>
      <c r="AJ86" s="611">
        <f t="shared" si="171"/>
        <v>0</v>
      </c>
      <c r="AK86" s="471" t="str">
        <f t="shared" si="261"/>
        <v/>
      </c>
      <c r="AL86" s="471" t="str">
        <f t="shared" si="172"/>
        <v/>
      </c>
      <c r="AM86" s="612" t="str">
        <f t="shared" si="262"/>
        <v/>
      </c>
      <c r="AN86" s="613"/>
      <c r="AO86" s="614">
        <v>0</v>
      </c>
      <c r="AP86" s="615">
        <v>0</v>
      </c>
      <c r="AQ86" s="615">
        <v>0</v>
      </c>
      <c r="AR86" s="477">
        <f t="shared" si="173"/>
        <v>0</v>
      </c>
      <c r="AS86" s="616">
        <v>0</v>
      </c>
      <c r="AT86" s="617">
        <v>0</v>
      </c>
      <c r="AU86" s="618">
        <f t="shared" si="174"/>
        <v>0</v>
      </c>
      <c r="AV86" s="619">
        <f t="shared" si="175"/>
        <v>0</v>
      </c>
      <c r="AW86" s="620">
        <v>0</v>
      </c>
      <c r="AX86" s="621">
        <v>0</v>
      </c>
      <c r="AY86" s="622">
        <f t="shared" si="176"/>
        <v>0</v>
      </c>
      <c r="AZ86" s="623">
        <f t="shared" si="177"/>
        <v>0</v>
      </c>
      <c r="BA86" s="624">
        <f t="shared" si="178"/>
        <v>0</v>
      </c>
      <c r="BB86" s="484" t="str">
        <f t="shared" si="263"/>
        <v/>
      </c>
      <c r="BC86" s="484" t="str">
        <f t="shared" si="179"/>
        <v/>
      </c>
      <c r="BD86" s="625" t="str">
        <f t="shared" si="150"/>
        <v/>
      </c>
      <c r="BE86" s="613"/>
      <c r="BF86" s="626">
        <v>0</v>
      </c>
      <c r="BG86" s="627">
        <v>0</v>
      </c>
      <c r="BH86" s="628">
        <v>0</v>
      </c>
      <c r="BI86" s="489">
        <f t="shared" si="180"/>
        <v>0</v>
      </c>
      <c r="BJ86" s="629">
        <v>0</v>
      </c>
      <c r="BK86" s="630">
        <v>0</v>
      </c>
      <c r="BL86" s="631">
        <f t="shared" si="181"/>
        <v>0</v>
      </c>
      <c r="BM86" s="632">
        <f t="shared" si="182"/>
        <v>0</v>
      </c>
      <c r="BN86" s="633">
        <v>0</v>
      </c>
      <c r="BO86" s="634">
        <v>0</v>
      </c>
      <c r="BP86" s="635">
        <f t="shared" si="183"/>
        <v>0</v>
      </c>
      <c r="BQ86" s="636">
        <f t="shared" si="184"/>
        <v>0</v>
      </c>
      <c r="BR86" s="496">
        <f t="shared" si="185"/>
        <v>0</v>
      </c>
      <c r="BS86" s="496" t="str">
        <f t="shared" si="264"/>
        <v/>
      </c>
      <c r="BT86" s="496" t="str">
        <f t="shared" si="186"/>
        <v/>
      </c>
      <c r="BU86" s="637" t="str">
        <f t="shared" si="151"/>
        <v/>
      </c>
      <c r="BV86" s="613"/>
      <c r="BW86" s="638">
        <v>0</v>
      </c>
      <c r="BX86" s="639">
        <v>0</v>
      </c>
      <c r="BY86" s="640">
        <v>0</v>
      </c>
      <c r="BZ86" s="501">
        <f t="shared" si="187"/>
        <v>0</v>
      </c>
      <c r="CA86" s="641">
        <v>0</v>
      </c>
      <c r="CB86" s="642">
        <v>0</v>
      </c>
      <c r="CC86" s="643">
        <f t="shared" si="188"/>
        <v>0</v>
      </c>
      <c r="CD86" s="644">
        <f t="shared" si="189"/>
        <v>0</v>
      </c>
      <c r="CE86" s="645">
        <v>0</v>
      </c>
      <c r="CF86" s="646">
        <v>0</v>
      </c>
      <c r="CG86" s="647">
        <f t="shared" si="190"/>
        <v>0</v>
      </c>
      <c r="CH86" s="648">
        <f t="shared" si="191"/>
        <v>0</v>
      </c>
      <c r="CI86" s="649">
        <f t="shared" si="192"/>
        <v>0</v>
      </c>
      <c r="CJ86" s="508" t="str">
        <f t="shared" si="193"/>
        <v/>
      </c>
      <c r="CK86" s="508" t="str">
        <f t="shared" si="194"/>
        <v/>
      </c>
      <c r="CL86" s="650" t="str">
        <f t="shared" si="152"/>
        <v/>
      </c>
      <c r="CM86" s="613"/>
      <c r="CN86" s="651">
        <v>0</v>
      </c>
      <c r="CO86" s="652">
        <v>0</v>
      </c>
      <c r="CP86" s="653">
        <v>0</v>
      </c>
      <c r="CQ86" s="513">
        <f t="shared" si="195"/>
        <v>0</v>
      </c>
      <c r="CR86" s="654">
        <v>0</v>
      </c>
      <c r="CS86" s="655">
        <v>0</v>
      </c>
      <c r="CT86" s="656">
        <f t="shared" si="196"/>
        <v>0</v>
      </c>
      <c r="CU86" s="657">
        <f t="shared" si="197"/>
        <v>0</v>
      </c>
      <c r="CV86" s="658">
        <v>0</v>
      </c>
      <c r="CW86" s="659">
        <v>0</v>
      </c>
      <c r="CX86" s="660">
        <f t="shared" si="198"/>
        <v>0</v>
      </c>
      <c r="CY86" s="661">
        <f t="shared" si="199"/>
        <v>0</v>
      </c>
      <c r="CZ86" s="520">
        <f t="shared" si="200"/>
        <v>0</v>
      </c>
      <c r="DA86" s="520" t="str">
        <f t="shared" si="201"/>
        <v/>
      </c>
      <c r="DB86" s="520" t="str">
        <f t="shared" si="202"/>
        <v/>
      </c>
      <c r="DC86" s="662" t="str">
        <f t="shared" si="203"/>
        <v/>
      </c>
      <c r="DD86" s="613"/>
      <c r="DE86" s="663">
        <v>0</v>
      </c>
      <c r="DF86" s="664">
        <v>0</v>
      </c>
      <c r="DG86" s="665">
        <v>0</v>
      </c>
      <c r="DH86" s="525">
        <f t="shared" si="204"/>
        <v>0</v>
      </c>
      <c r="DI86" s="666">
        <v>0</v>
      </c>
      <c r="DJ86" s="667">
        <v>0</v>
      </c>
      <c r="DK86" s="668">
        <f t="shared" si="205"/>
        <v>0</v>
      </c>
      <c r="DL86" s="669">
        <f t="shared" si="206"/>
        <v>0</v>
      </c>
      <c r="DM86" s="670">
        <v>0</v>
      </c>
      <c r="DN86" s="671">
        <v>0</v>
      </c>
      <c r="DO86" s="672">
        <f t="shared" si="207"/>
        <v>0</v>
      </c>
      <c r="DP86" s="673">
        <f t="shared" si="208"/>
        <v>0</v>
      </c>
      <c r="DQ86" s="532">
        <f t="shared" si="209"/>
        <v>0</v>
      </c>
      <c r="DR86" s="532" t="str">
        <f t="shared" si="210"/>
        <v/>
      </c>
      <c r="DS86" s="532" t="str">
        <f t="shared" si="211"/>
        <v/>
      </c>
      <c r="DT86" s="674" t="str">
        <f t="shared" si="212"/>
        <v/>
      </c>
      <c r="DU86" s="675">
        <v>0</v>
      </c>
      <c r="DV86" s="676">
        <v>0</v>
      </c>
      <c r="DW86" s="677">
        <v>0</v>
      </c>
      <c r="DX86" s="537">
        <f t="shared" si="213"/>
        <v>0</v>
      </c>
      <c r="DY86" s="678">
        <v>0</v>
      </c>
      <c r="DZ86" s="679">
        <v>0</v>
      </c>
      <c r="EA86" s="680">
        <f t="shared" si="214"/>
        <v>0</v>
      </c>
      <c r="EB86" s="681">
        <f t="shared" si="215"/>
        <v>0</v>
      </c>
      <c r="EC86" s="682">
        <v>0</v>
      </c>
      <c r="ED86" s="683">
        <v>0</v>
      </c>
      <c r="EE86" s="684">
        <f t="shared" si="216"/>
        <v>0</v>
      </c>
      <c r="EF86" s="685">
        <f t="shared" si="217"/>
        <v>0</v>
      </c>
      <c r="EG86" s="686">
        <f t="shared" si="218"/>
        <v>0</v>
      </c>
      <c r="EH86" s="687" t="str">
        <f t="shared" si="219"/>
        <v/>
      </c>
      <c r="EI86" s="688">
        <v>0</v>
      </c>
      <c r="EJ86" s="689">
        <v>0</v>
      </c>
      <c r="EK86" s="690">
        <v>0</v>
      </c>
      <c r="EL86" s="549">
        <f t="shared" si="220"/>
        <v>0</v>
      </c>
      <c r="EM86" s="691">
        <v>0</v>
      </c>
      <c r="EN86" s="692">
        <f t="shared" si="221"/>
        <v>0</v>
      </c>
      <c r="EO86" s="693">
        <v>0</v>
      </c>
      <c r="EP86" s="694">
        <v>0</v>
      </c>
      <c r="EQ86" s="695">
        <f t="shared" si="266"/>
        <v>0</v>
      </c>
      <c r="ER86" s="696">
        <f t="shared" si="222"/>
        <v>0</v>
      </c>
      <c r="ES86" s="697">
        <f t="shared" si="223"/>
        <v>0</v>
      </c>
      <c r="ET86" s="698" t="str">
        <f t="shared" si="224"/>
        <v/>
      </c>
      <c r="EU86" s="699">
        <v>0</v>
      </c>
      <c r="EV86" s="700">
        <v>0</v>
      </c>
      <c r="EW86" s="701">
        <f t="shared" si="149"/>
        <v>0</v>
      </c>
      <c r="EX86" s="561">
        <f t="shared" si="225"/>
        <v>0</v>
      </c>
      <c r="EY86" s="702">
        <v>0</v>
      </c>
      <c r="EZ86" s="703">
        <f t="shared" si="226"/>
        <v>0</v>
      </c>
      <c r="FA86" s="704">
        <v>0</v>
      </c>
      <c r="FB86" s="705">
        <v>0</v>
      </c>
      <c r="FC86" s="706">
        <f t="shared" si="267"/>
        <v>0</v>
      </c>
      <c r="FD86" s="707">
        <f t="shared" si="227"/>
        <v>0</v>
      </c>
      <c r="FE86" s="708">
        <f t="shared" si="228"/>
        <v>0</v>
      </c>
      <c r="FF86" s="709" t="str">
        <f t="shared" si="229"/>
        <v/>
      </c>
      <c r="FG86" s="731">
        <v>0</v>
      </c>
      <c r="FH86" s="732">
        <v>0</v>
      </c>
      <c r="FI86" s="732">
        <v>0</v>
      </c>
      <c r="FJ86" s="713">
        <f t="shared" si="146"/>
        <v>0</v>
      </c>
      <c r="FK86" s="714">
        <f t="shared" si="230"/>
        <v>0</v>
      </c>
      <c r="FL86" s="715" t="str">
        <f t="shared" si="231"/>
        <v/>
      </c>
      <c r="FM86" s="733"/>
      <c r="FN86" s="734"/>
      <c r="FO86" s="735" t="str">
        <f t="shared" si="145"/>
        <v/>
      </c>
      <c r="FP86" s="718">
        <f t="shared" si="232"/>
        <v>0</v>
      </c>
      <c r="FQ86" s="719">
        <f t="shared" si="233"/>
        <v>0</v>
      </c>
      <c r="FR86" s="720">
        <f t="shared" si="234"/>
        <v>0</v>
      </c>
      <c r="FS86" s="721" t="str">
        <f t="shared" si="235"/>
        <v/>
      </c>
      <c r="FT86" s="722" t="str">
        <f t="shared" si="236"/>
        <v/>
      </c>
      <c r="FU86" s="723" t="str">
        <f t="shared" si="237"/>
        <v/>
      </c>
      <c r="FV86" s="724" t="str">
        <f t="shared" si="238"/>
        <v/>
      </c>
      <c r="FW86" s="725">
        <f t="shared" si="239"/>
        <v>0</v>
      </c>
      <c r="FX86" s="726" t="str">
        <f t="shared" si="153"/>
        <v/>
      </c>
      <c r="FY86" s="727" t="str">
        <f t="shared" si="154"/>
        <v/>
      </c>
      <c r="FZ86" s="727" t="str">
        <f t="shared" si="155"/>
        <v/>
      </c>
      <c r="GA86" s="727" t="str">
        <f t="shared" si="156"/>
        <v/>
      </c>
      <c r="GB86" s="727" t="str">
        <f t="shared" si="157"/>
        <v/>
      </c>
      <c r="GC86" s="727" t="str">
        <f t="shared" si="240"/>
        <v/>
      </c>
      <c r="GD86" s="728" t="str">
        <f t="shared" si="241"/>
        <v/>
      </c>
      <c r="GE86" s="729">
        <f t="shared" si="242"/>
        <v>0</v>
      </c>
      <c r="GF86" s="727">
        <f t="shared" si="243"/>
        <v>0</v>
      </c>
      <c r="GG86" s="727">
        <f t="shared" si="244"/>
        <v>0</v>
      </c>
      <c r="GH86" s="727">
        <f t="shared" si="245"/>
        <v>0</v>
      </c>
      <c r="GI86" s="728"/>
      <c r="GJ86" s="1302"/>
      <c r="GK86" s="1302"/>
      <c r="GL86" s="18">
        <f t="shared" si="158"/>
        <v>0</v>
      </c>
      <c r="GM86" s="18" t="s">
        <v>158</v>
      </c>
      <c r="GN86" s="18">
        <f t="shared" si="159"/>
        <v>200</v>
      </c>
      <c r="GO86" s="18" t="str">
        <f t="shared" si="246"/>
        <v>0/200</v>
      </c>
      <c r="GP86" s="18">
        <f t="shared" si="247"/>
        <v>0</v>
      </c>
      <c r="GQ86" s="18" t="s">
        <v>158</v>
      </c>
      <c r="GR86" s="18">
        <f t="shared" si="248"/>
        <v>200</v>
      </c>
      <c r="GS86" s="18" t="str">
        <f t="shared" si="249"/>
        <v>0/200</v>
      </c>
      <c r="GT86" s="18">
        <f t="shared" si="250"/>
        <v>0</v>
      </c>
      <c r="GU86" s="18" t="s">
        <v>158</v>
      </c>
      <c r="GV86" s="18">
        <f t="shared" si="251"/>
        <v>200</v>
      </c>
      <c r="GW86" s="18" t="str">
        <f t="shared" si="252"/>
        <v>0/200</v>
      </c>
      <c r="GX86" s="18">
        <f t="shared" si="253"/>
        <v>0</v>
      </c>
      <c r="GY86" s="18" t="s">
        <v>158</v>
      </c>
      <c r="GZ86" s="18">
        <f t="shared" si="254"/>
        <v>100</v>
      </c>
      <c r="HA86" s="18" t="str">
        <f t="shared" si="255"/>
        <v>0/100</v>
      </c>
      <c r="HJ86" s="18">
        <f t="shared" si="268"/>
        <v>0</v>
      </c>
      <c r="HK86" s="18">
        <f t="shared" si="269"/>
        <v>0</v>
      </c>
      <c r="HL86" s="190">
        <f t="shared" si="256"/>
        <v>0</v>
      </c>
      <c r="HM86" s="190">
        <f t="shared" si="257"/>
        <v>0</v>
      </c>
      <c r="HN86" s="190">
        <f t="shared" si="258"/>
        <v>0</v>
      </c>
      <c r="HO86" s="190">
        <f t="shared" si="259"/>
        <v>0</v>
      </c>
      <c r="HP86" s="190">
        <f t="shared" si="260"/>
        <v>0</v>
      </c>
      <c r="HQ86" s="18">
        <f t="shared" si="270"/>
        <v>0</v>
      </c>
    </row>
    <row r="87" spans="1:225" ht="18">
      <c r="A87" s="17">
        <f t="shared" si="160"/>
        <v>0</v>
      </c>
      <c r="B87" s="42">
        <v>79</v>
      </c>
      <c r="C87" s="590">
        <v>79</v>
      </c>
      <c r="D87" s="544">
        <f t="shared" si="161"/>
        <v>0</v>
      </c>
      <c r="E87" s="2"/>
      <c r="F87" s="123"/>
      <c r="G87" s="1"/>
      <c r="H87" s="2"/>
      <c r="I87" s="2"/>
      <c r="J87" s="2"/>
      <c r="K87" s="976"/>
      <c r="L87" s="591">
        <v>0</v>
      </c>
      <c r="M87" s="592">
        <v>0</v>
      </c>
      <c r="N87" s="593">
        <v>0</v>
      </c>
      <c r="O87" s="452">
        <f t="shared" si="162"/>
        <v>0</v>
      </c>
      <c r="P87" s="594">
        <v>0</v>
      </c>
      <c r="Q87" s="595">
        <f t="shared" si="163"/>
        <v>0</v>
      </c>
      <c r="R87" s="596">
        <v>0</v>
      </c>
      <c r="S87" s="597">
        <v>0</v>
      </c>
      <c r="T87" s="598">
        <f t="shared" si="164"/>
        <v>0</v>
      </c>
      <c r="U87" s="599">
        <f t="shared" si="165"/>
        <v>0</v>
      </c>
      <c r="V87" s="600">
        <f t="shared" si="166"/>
        <v>0</v>
      </c>
      <c r="W87" s="459" t="str">
        <f t="shared" si="147"/>
        <v/>
      </c>
      <c r="X87" s="459" t="str">
        <f t="shared" si="167"/>
        <v/>
      </c>
      <c r="Y87" s="601" t="str">
        <f t="shared" si="148"/>
        <v/>
      </c>
      <c r="Z87" s="602">
        <v>0</v>
      </c>
      <c r="AA87" s="603">
        <v>0</v>
      </c>
      <c r="AB87" s="604">
        <v>0</v>
      </c>
      <c r="AC87" s="464">
        <f t="shared" si="168"/>
        <v>0</v>
      </c>
      <c r="AD87" s="605">
        <v>0</v>
      </c>
      <c r="AE87" s="606">
        <f t="shared" si="169"/>
        <v>0</v>
      </c>
      <c r="AF87" s="607">
        <v>0</v>
      </c>
      <c r="AG87" s="608">
        <v>0</v>
      </c>
      <c r="AH87" s="609">
        <f t="shared" si="265"/>
        <v>0</v>
      </c>
      <c r="AI87" s="610">
        <f t="shared" si="170"/>
        <v>0</v>
      </c>
      <c r="AJ87" s="611">
        <f t="shared" si="171"/>
        <v>0</v>
      </c>
      <c r="AK87" s="471" t="str">
        <f t="shared" si="261"/>
        <v/>
      </c>
      <c r="AL87" s="471" t="str">
        <f t="shared" si="172"/>
        <v/>
      </c>
      <c r="AM87" s="612" t="str">
        <f t="shared" si="262"/>
        <v/>
      </c>
      <c r="AN87" s="613"/>
      <c r="AO87" s="614">
        <v>0</v>
      </c>
      <c r="AP87" s="615">
        <v>0</v>
      </c>
      <c r="AQ87" s="615">
        <v>0</v>
      </c>
      <c r="AR87" s="477">
        <f t="shared" si="173"/>
        <v>0</v>
      </c>
      <c r="AS87" s="616">
        <v>0</v>
      </c>
      <c r="AT87" s="617">
        <v>0</v>
      </c>
      <c r="AU87" s="618">
        <f t="shared" si="174"/>
        <v>0</v>
      </c>
      <c r="AV87" s="619">
        <f t="shared" si="175"/>
        <v>0</v>
      </c>
      <c r="AW87" s="620">
        <v>0</v>
      </c>
      <c r="AX87" s="621">
        <v>0</v>
      </c>
      <c r="AY87" s="622">
        <f t="shared" si="176"/>
        <v>0</v>
      </c>
      <c r="AZ87" s="623">
        <f t="shared" si="177"/>
        <v>0</v>
      </c>
      <c r="BA87" s="624">
        <f t="shared" si="178"/>
        <v>0</v>
      </c>
      <c r="BB87" s="484" t="str">
        <f t="shared" si="263"/>
        <v/>
      </c>
      <c r="BC87" s="484" t="str">
        <f t="shared" si="179"/>
        <v/>
      </c>
      <c r="BD87" s="625" t="str">
        <f t="shared" si="150"/>
        <v/>
      </c>
      <c r="BE87" s="613"/>
      <c r="BF87" s="626">
        <v>0</v>
      </c>
      <c r="BG87" s="627">
        <v>0</v>
      </c>
      <c r="BH87" s="628">
        <v>0</v>
      </c>
      <c r="BI87" s="489">
        <f t="shared" si="180"/>
        <v>0</v>
      </c>
      <c r="BJ87" s="629">
        <v>0</v>
      </c>
      <c r="BK87" s="630">
        <v>0</v>
      </c>
      <c r="BL87" s="631">
        <f t="shared" si="181"/>
        <v>0</v>
      </c>
      <c r="BM87" s="632">
        <f t="shared" si="182"/>
        <v>0</v>
      </c>
      <c r="BN87" s="633">
        <v>0</v>
      </c>
      <c r="BO87" s="634">
        <v>0</v>
      </c>
      <c r="BP87" s="635">
        <f t="shared" si="183"/>
        <v>0</v>
      </c>
      <c r="BQ87" s="636">
        <f t="shared" si="184"/>
        <v>0</v>
      </c>
      <c r="BR87" s="496">
        <f t="shared" si="185"/>
        <v>0</v>
      </c>
      <c r="BS87" s="496" t="str">
        <f t="shared" si="264"/>
        <v/>
      </c>
      <c r="BT87" s="496" t="str">
        <f t="shared" si="186"/>
        <v/>
      </c>
      <c r="BU87" s="637" t="str">
        <f t="shared" si="151"/>
        <v/>
      </c>
      <c r="BV87" s="613"/>
      <c r="BW87" s="638">
        <v>0</v>
      </c>
      <c r="BX87" s="639">
        <v>0</v>
      </c>
      <c r="BY87" s="640">
        <v>0</v>
      </c>
      <c r="BZ87" s="501">
        <f t="shared" si="187"/>
        <v>0</v>
      </c>
      <c r="CA87" s="641">
        <v>0</v>
      </c>
      <c r="CB87" s="642">
        <v>0</v>
      </c>
      <c r="CC87" s="643">
        <f t="shared" si="188"/>
        <v>0</v>
      </c>
      <c r="CD87" s="644">
        <f t="shared" si="189"/>
        <v>0</v>
      </c>
      <c r="CE87" s="645">
        <v>0</v>
      </c>
      <c r="CF87" s="646">
        <v>0</v>
      </c>
      <c r="CG87" s="647">
        <f t="shared" si="190"/>
        <v>0</v>
      </c>
      <c r="CH87" s="648">
        <f t="shared" si="191"/>
        <v>0</v>
      </c>
      <c r="CI87" s="649">
        <f t="shared" si="192"/>
        <v>0</v>
      </c>
      <c r="CJ87" s="508" t="str">
        <f t="shared" si="193"/>
        <v/>
      </c>
      <c r="CK87" s="508" t="str">
        <f t="shared" si="194"/>
        <v/>
      </c>
      <c r="CL87" s="650" t="str">
        <f t="shared" si="152"/>
        <v/>
      </c>
      <c r="CM87" s="613"/>
      <c r="CN87" s="651">
        <v>0</v>
      </c>
      <c r="CO87" s="652">
        <v>0</v>
      </c>
      <c r="CP87" s="653">
        <v>0</v>
      </c>
      <c r="CQ87" s="513">
        <f t="shared" si="195"/>
        <v>0</v>
      </c>
      <c r="CR87" s="654">
        <v>0</v>
      </c>
      <c r="CS87" s="655">
        <v>0</v>
      </c>
      <c r="CT87" s="656">
        <f t="shared" si="196"/>
        <v>0</v>
      </c>
      <c r="CU87" s="657">
        <f t="shared" si="197"/>
        <v>0</v>
      </c>
      <c r="CV87" s="658">
        <v>0</v>
      </c>
      <c r="CW87" s="659">
        <v>0</v>
      </c>
      <c r="CX87" s="660">
        <f t="shared" si="198"/>
        <v>0</v>
      </c>
      <c r="CY87" s="661">
        <f t="shared" si="199"/>
        <v>0</v>
      </c>
      <c r="CZ87" s="520">
        <f t="shared" si="200"/>
        <v>0</v>
      </c>
      <c r="DA87" s="520" t="str">
        <f t="shared" si="201"/>
        <v/>
      </c>
      <c r="DB87" s="520" t="str">
        <f t="shared" si="202"/>
        <v/>
      </c>
      <c r="DC87" s="662" t="str">
        <f t="shared" si="203"/>
        <v/>
      </c>
      <c r="DD87" s="613"/>
      <c r="DE87" s="663">
        <v>0</v>
      </c>
      <c r="DF87" s="664">
        <v>0</v>
      </c>
      <c r="DG87" s="665">
        <v>0</v>
      </c>
      <c r="DH87" s="525">
        <f t="shared" si="204"/>
        <v>0</v>
      </c>
      <c r="DI87" s="666">
        <v>0</v>
      </c>
      <c r="DJ87" s="667">
        <v>0</v>
      </c>
      <c r="DK87" s="668">
        <f t="shared" si="205"/>
        <v>0</v>
      </c>
      <c r="DL87" s="669">
        <f t="shared" si="206"/>
        <v>0</v>
      </c>
      <c r="DM87" s="670">
        <v>0</v>
      </c>
      <c r="DN87" s="671">
        <v>0</v>
      </c>
      <c r="DO87" s="672">
        <f t="shared" si="207"/>
        <v>0</v>
      </c>
      <c r="DP87" s="673">
        <f t="shared" si="208"/>
        <v>0</v>
      </c>
      <c r="DQ87" s="532">
        <f t="shared" si="209"/>
        <v>0</v>
      </c>
      <c r="DR87" s="532" t="str">
        <f t="shared" si="210"/>
        <v/>
      </c>
      <c r="DS87" s="532" t="str">
        <f t="shared" si="211"/>
        <v/>
      </c>
      <c r="DT87" s="674" t="str">
        <f t="shared" si="212"/>
        <v/>
      </c>
      <c r="DU87" s="675">
        <v>0</v>
      </c>
      <c r="DV87" s="676">
        <v>0</v>
      </c>
      <c r="DW87" s="677">
        <v>0</v>
      </c>
      <c r="DX87" s="537">
        <f t="shared" si="213"/>
        <v>0</v>
      </c>
      <c r="DY87" s="678">
        <v>0</v>
      </c>
      <c r="DZ87" s="679">
        <v>0</v>
      </c>
      <c r="EA87" s="680">
        <f t="shared" si="214"/>
        <v>0</v>
      </c>
      <c r="EB87" s="681">
        <f t="shared" si="215"/>
        <v>0</v>
      </c>
      <c r="EC87" s="682">
        <v>0</v>
      </c>
      <c r="ED87" s="683">
        <v>0</v>
      </c>
      <c r="EE87" s="684">
        <f t="shared" si="216"/>
        <v>0</v>
      </c>
      <c r="EF87" s="685">
        <f t="shared" si="217"/>
        <v>0</v>
      </c>
      <c r="EG87" s="686">
        <f t="shared" si="218"/>
        <v>0</v>
      </c>
      <c r="EH87" s="687" t="str">
        <f t="shared" si="219"/>
        <v/>
      </c>
      <c r="EI87" s="688">
        <v>0</v>
      </c>
      <c r="EJ87" s="689">
        <v>0</v>
      </c>
      <c r="EK87" s="690">
        <v>0</v>
      </c>
      <c r="EL87" s="549">
        <f t="shared" si="220"/>
        <v>0</v>
      </c>
      <c r="EM87" s="691">
        <v>0</v>
      </c>
      <c r="EN87" s="692">
        <f t="shared" si="221"/>
        <v>0</v>
      </c>
      <c r="EO87" s="693">
        <v>0</v>
      </c>
      <c r="EP87" s="694">
        <v>0</v>
      </c>
      <c r="EQ87" s="695">
        <f t="shared" si="266"/>
        <v>0</v>
      </c>
      <c r="ER87" s="696">
        <f t="shared" si="222"/>
        <v>0</v>
      </c>
      <c r="ES87" s="697">
        <f t="shared" si="223"/>
        <v>0</v>
      </c>
      <c r="ET87" s="698" t="str">
        <f t="shared" si="224"/>
        <v/>
      </c>
      <c r="EU87" s="699">
        <v>0</v>
      </c>
      <c r="EV87" s="700">
        <v>0</v>
      </c>
      <c r="EW87" s="701">
        <f t="shared" si="149"/>
        <v>0</v>
      </c>
      <c r="EX87" s="561">
        <f t="shared" si="225"/>
        <v>0</v>
      </c>
      <c r="EY87" s="702">
        <v>0</v>
      </c>
      <c r="EZ87" s="703">
        <f t="shared" si="226"/>
        <v>0</v>
      </c>
      <c r="FA87" s="704">
        <v>0</v>
      </c>
      <c r="FB87" s="705">
        <v>0</v>
      </c>
      <c r="FC87" s="706">
        <f t="shared" si="267"/>
        <v>0</v>
      </c>
      <c r="FD87" s="707">
        <f t="shared" si="227"/>
        <v>0</v>
      </c>
      <c r="FE87" s="708">
        <f t="shared" si="228"/>
        <v>0</v>
      </c>
      <c r="FF87" s="709" t="str">
        <f t="shared" si="229"/>
        <v/>
      </c>
      <c r="FG87" s="731">
        <v>0</v>
      </c>
      <c r="FH87" s="732">
        <v>0</v>
      </c>
      <c r="FI87" s="732">
        <v>0</v>
      </c>
      <c r="FJ87" s="713">
        <f t="shared" si="146"/>
        <v>0</v>
      </c>
      <c r="FK87" s="714">
        <f t="shared" si="230"/>
        <v>0</v>
      </c>
      <c r="FL87" s="715" t="str">
        <f t="shared" si="231"/>
        <v/>
      </c>
      <c r="FM87" s="733"/>
      <c r="FN87" s="734"/>
      <c r="FO87" s="735" t="str">
        <f t="shared" si="145"/>
        <v/>
      </c>
      <c r="FP87" s="718">
        <f t="shared" si="232"/>
        <v>0</v>
      </c>
      <c r="FQ87" s="719">
        <f t="shared" si="233"/>
        <v>0</v>
      </c>
      <c r="FR87" s="720">
        <f t="shared" si="234"/>
        <v>0</v>
      </c>
      <c r="FS87" s="721" t="str">
        <f t="shared" si="235"/>
        <v/>
      </c>
      <c r="FT87" s="722" t="str">
        <f t="shared" si="236"/>
        <v/>
      </c>
      <c r="FU87" s="723" t="str">
        <f t="shared" si="237"/>
        <v/>
      </c>
      <c r="FV87" s="724" t="str">
        <f t="shared" si="238"/>
        <v/>
      </c>
      <c r="FW87" s="725">
        <f t="shared" si="239"/>
        <v>0</v>
      </c>
      <c r="FX87" s="726" t="str">
        <f t="shared" si="153"/>
        <v/>
      </c>
      <c r="FY87" s="727" t="str">
        <f t="shared" si="154"/>
        <v/>
      </c>
      <c r="FZ87" s="727" t="str">
        <f t="shared" si="155"/>
        <v/>
      </c>
      <c r="GA87" s="727" t="str">
        <f t="shared" si="156"/>
        <v/>
      </c>
      <c r="GB87" s="727" t="str">
        <f t="shared" si="157"/>
        <v/>
      </c>
      <c r="GC87" s="727" t="str">
        <f t="shared" si="240"/>
        <v/>
      </c>
      <c r="GD87" s="728" t="str">
        <f t="shared" si="241"/>
        <v/>
      </c>
      <c r="GE87" s="729">
        <f t="shared" si="242"/>
        <v>0</v>
      </c>
      <c r="GF87" s="727">
        <f t="shared" si="243"/>
        <v>0</v>
      </c>
      <c r="GG87" s="727">
        <f t="shared" si="244"/>
        <v>0</v>
      </c>
      <c r="GH87" s="727">
        <f t="shared" si="245"/>
        <v>0</v>
      </c>
      <c r="GI87" s="728"/>
      <c r="GJ87" s="1302"/>
      <c r="GK87" s="1302"/>
      <c r="GL87" s="18">
        <f t="shared" si="158"/>
        <v>0</v>
      </c>
      <c r="GM87" s="18" t="s">
        <v>158</v>
      </c>
      <c r="GN87" s="18">
        <f t="shared" si="159"/>
        <v>200</v>
      </c>
      <c r="GO87" s="18" t="str">
        <f t="shared" si="246"/>
        <v>0/200</v>
      </c>
      <c r="GP87" s="18">
        <f t="shared" si="247"/>
        <v>0</v>
      </c>
      <c r="GQ87" s="18" t="s">
        <v>158</v>
      </c>
      <c r="GR87" s="18">
        <f t="shared" si="248"/>
        <v>200</v>
      </c>
      <c r="GS87" s="18" t="str">
        <f t="shared" si="249"/>
        <v>0/200</v>
      </c>
      <c r="GT87" s="18">
        <f t="shared" si="250"/>
        <v>0</v>
      </c>
      <c r="GU87" s="18" t="s">
        <v>158</v>
      </c>
      <c r="GV87" s="18">
        <f t="shared" si="251"/>
        <v>200</v>
      </c>
      <c r="GW87" s="18" t="str">
        <f t="shared" si="252"/>
        <v>0/200</v>
      </c>
      <c r="GX87" s="18">
        <f t="shared" si="253"/>
        <v>0</v>
      </c>
      <c r="GY87" s="18" t="s">
        <v>158</v>
      </c>
      <c r="GZ87" s="18">
        <f t="shared" si="254"/>
        <v>100</v>
      </c>
      <c r="HA87" s="18" t="str">
        <f t="shared" si="255"/>
        <v>0/100</v>
      </c>
      <c r="HJ87" s="18">
        <f t="shared" si="268"/>
        <v>0</v>
      </c>
      <c r="HK87" s="18">
        <f t="shared" si="269"/>
        <v>0</v>
      </c>
      <c r="HL87" s="190">
        <f t="shared" si="256"/>
        <v>0</v>
      </c>
      <c r="HM87" s="190">
        <f t="shared" si="257"/>
        <v>0</v>
      </c>
      <c r="HN87" s="190">
        <f t="shared" si="258"/>
        <v>0</v>
      </c>
      <c r="HO87" s="190">
        <f t="shared" si="259"/>
        <v>0</v>
      </c>
      <c r="HP87" s="190">
        <f t="shared" si="260"/>
        <v>0</v>
      </c>
      <c r="HQ87" s="18">
        <f t="shared" si="270"/>
        <v>0</v>
      </c>
    </row>
    <row r="88" spans="1:225" ht="18">
      <c r="A88" s="17">
        <f t="shared" si="160"/>
        <v>0</v>
      </c>
      <c r="B88" s="42">
        <v>80</v>
      </c>
      <c r="C88" s="730">
        <v>80</v>
      </c>
      <c r="D88" s="544">
        <f t="shared" si="161"/>
        <v>0</v>
      </c>
      <c r="E88" s="2"/>
      <c r="F88" s="123"/>
      <c r="G88" s="2"/>
      <c r="H88" s="2"/>
      <c r="I88" s="2"/>
      <c r="J88" s="2"/>
      <c r="K88" s="976"/>
      <c r="L88" s="591">
        <v>0</v>
      </c>
      <c r="M88" s="592">
        <v>0</v>
      </c>
      <c r="N88" s="593">
        <v>0</v>
      </c>
      <c r="O88" s="452">
        <f t="shared" si="162"/>
        <v>0</v>
      </c>
      <c r="P88" s="594">
        <v>0</v>
      </c>
      <c r="Q88" s="595">
        <f t="shared" si="163"/>
        <v>0</v>
      </c>
      <c r="R88" s="596">
        <v>0</v>
      </c>
      <c r="S88" s="597">
        <v>0</v>
      </c>
      <c r="T88" s="598">
        <f t="shared" si="164"/>
        <v>0</v>
      </c>
      <c r="U88" s="599">
        <f t="shared" si="165"/>
        <v>0</v>
      </c>
      <c r="V88" s="600">
        <f t="shared" si="166"/>
        <v>0</v>
      </c>
      <c r="W88" s="459" t="str">
        <f t="shared" si="147"/>
        <v/>
      </c>
      <c r="X88" s="459" t="str">
        <f t="shared" si="167"/>
        <v/>
      </c>
      <c r="Y88" s="601" t="str">
        <f t="shared" si="148"/>
        <v/>
      </c>
      <c r="Z88" s="602">
        <v>0</v>
      </c>
      <c r="AA88" s="603">
        <v>0</v>
      </c>
      <c r="AB88" s="604">
        <v>0</v>
      </c>
      <c r="AC88" s="464">
        <f t="shared" si="168"/>
        <v>0</v>
      </c>
      <c r="AD88" s="605">
        <v>0</v>
      </c>
      <c r="AE88" s="606">
        <f t="shared" si="169"/>
        <v>0</v>
      </c>
      <c r="AF88" s="607">
        <v>0</v>
      </c>
      <c r="AG88" s="608">
        <v>0</v>
      </c>
      <c r="AH88" s="609">
        <f t="shared" si="265"/>
        <v>0</v>
      </c>
      <c r="AI88" s="610">
        <f t="shared" si="170"/>
        <v>0</v>
      </c>
      <c r="AJ88" s="611">
        <f t="shared" si="171"/>
        <v>0</v>
      </c>
      <c r="AK88" s="471" t="str">
        <f t="shared" si="261"/>
        <v/>
      </c>
      <c r="AL88" s="471" t="str">
        <f t="shared" si="172"/>
        <v/>
      </c>
      <c r="AM88" s="612" t="str">
        <f t="shared" si="262"/>
        <v/>
      </c>
      <c r="AN88" s="613"/>
      <c r="AO88" s="614">
        <v>0</v>
      </c>
      <c r="AP88" s="615">
        <v>0</v>
      </c>
      <c r="AQ88" s="615">
        <v>0</v>
      </c>
      <c r="AR88" s="477">
        <f t="shared" si="173"/>
        <v>0</v>
      </c>
      <c r="AS88" s="616">
        <v>0</v>
      </c>
      <c r="AT88" s="617">
        <v>0</v>
      </c>
      <c r="AU88" s="618">
        <f t="shared" si="174"/>
        <v>0</v>
      </c>
      <c r="AV88" s="619">
        <f t="shared" si="175"/>
        <v>0</v>
      </c>
      <c r="AW88" s="620">
        <v>0</v>
      </c>
      <c r="AX88" s="621">
        <v>0</v>
      </c>
      <c r="AY88" s="622">
        <f t="shared" si="176"/>
        <v>0</v>
      </c>
      <c r="AZ88" s="623">
        <f t="shared" si="177"/>
        <v>0</v>
      </c>
      <c r="BA88" s="624">
        <f t="shared" si="178"/>
        <v>0</v>
      </c>
      <c r="BB88" s="484" t="str">
        <f t="shared" si="263"/>
        <v/>
      </c>
      <c r="BC88" s="484" t="str">
        <f t="shared" si="179"/>
        <v/>
      </c>
      <c r="BD88" s="625" t="str">
        <f t="shared" si="150"/>
        <v/>
      </c>
      <c r="BE88" s="613"/>
      <c r="BF88" s="626">
        <v>0</v>
      </c>
      <c r="BG88" s="627">
        <v>0</v>
      </c>
      <c r="BH88" s="628">
        <v>0</v>
      </c>
      <c r="BI88" s="489">
        <f t="shared" si="180"/>
        <v>0</v>
      </c>
      <c r="BJ88" s="629">
        <v>0</v>
      </c>
      <c r="BK88" s="630">
        <v>0</v>
      </c>
      <c r="BL88" s="631">
        <f t="shared" si="181"/>
        <v>0</v>
      </c>
      <c r="BM88" s="632">
        <f t="shared" si="182"/>
        <v>0</v>
      </c>
      <c r="BN88" s="633">
        <v>0</v>
      </c>
      <c r="BO88" s="634">
        <v>0</v>
      </c>
      <c r="BP88" s="635">
        <f t="shared" si="183"/>
        <v>0</v>
      </c>
      <c r="BQ88" s="636">
        <f t="shared" si="184"/>
        <v>0</v>
      </c>
      <c r="BR88" s="496">
        <f t="shared" si="185"/>
        <v>0</v>
      </c>
      <c r="BS88" s="496" t="str">
        <f t="shared" si="264"/>
        <v/>
      </c>
      <c r="BT88" s="496" t="str">
        <f t="shared" si="186"/>
        <v/>
      </c>
      <c r="BU88" s="637" t="str">
        <f t="shared" si="151"/>
        <v/>
      </c>
      <c r="BV88" s="613"/>
      <c r="BW88" s="638">
        <v>0</v>
      </c>
      <c r="BX88" s="639">
        <v>0</v>
      </c>
      <c r="BY88" s="640">
        <v>0</v>
      </c>
      <c r="BZ88" s="501">
        <f t="shared" si="187"/>
        <v>0</v>
      </c>
      <c r="CA88" s="641">
        <v>0</v>
      </c>
      <c r="CB88" s="642">
        <v>0</v>
      </c>
      <c r="CC88" s="643">
        <f t="shared" si="188"/>
        <v>0</v>
      </c>
      <c r="CD88" s="644">
        <f t="shared" si="189"/>
        <v>0</v>
      </c>
      <c r="CE88" s="645">
        <v>0</v>
      </c>
      <c r="CF88" s="646">
        <v>0</v>
      </c>
      <c r="CG88" s="647">
        <f t="shared" si="190"/>
        <v>0</v>
      </c>
      <c r="CH88" s="648">
        <f t="shared" si="191"/>
        <v>0</v>
      </c>
      <c r="CI88" s="649">
        <f t="shared" si="192"/>
        <v>0</v>
      </c>
      <c r="CJ88" s="508" t="str">
        <f t="shared" si="193"/>
        <v/>
      </c>
      <c r="CK88" s="508" t="str">
        <f t="shared" si="194"/>
        <v/>
      </c>
      <c r="CL88" s="650" t="str">
        <f t="shared" si="152"/>
        <v/>
      </c>
      <c r="CM88" s="613"/>
      <c r="CN88" s="651">
        <v>0</v>
      </c>
      <c r="CO88" s="652">
        <v>0</v>
      </c>
      <c r="CP88" s="653">
        <v>0</v>
      </c>
      <c r="CQ88" s="513">
        <f t="shared" si="195"/>
        <v>0</v>
      </c>
      <c r="CR88" s="654">
        <v>0</v>
      </c>
      <c r="CS88" s="655">
        <v>0</v>
      </c>
      <c r="CT88" s="656">
        <f t="shared" si="196"/>
        <v>0</v>
      </c>
      <c r="CU88" s="657">
        <f t="shared" si="197"/>
        <v>0</v>
      </c>
      <c r="CV88" s="658">
        <v>0</v>
      </c>
      <c r="CW88" s="659">
        <v>0</v>
      </c>
      <c r="CX88" s="660">
        <f t="shared" si="198"/>
        <v>0</v>
      </c>
      <c r="CY88" s="661">
        <f t="shared" si="199"/>
        <v>0</v>
      </c>
      <c r="CZ88" s="520">
        <f t="shared" si="200"/>
        <v>0</v>
      </c>
      <c r="DA88" s="520" t="str">
        <f t="shared" si="201"/>
        <v/>
      </c>
      <c r="DB88" s="520" t="str">
        <f t="shared" si="202"/>
        <v/>
      </c>
      <c r="DC88" s="662" t="str">
        <f t="shared" si="203"/>
        <v/>
      </c>
      <c r="DD88" s="613"/>
      <c r="DE88" s="663">
        <v>0</v>
      </c>
      <c r="DF88" s="664">
        <v>0</v>
      </c>
      <c r="DG88" s="665">
        <v>0</v>
      </c>
      <c r="DH88" s="525">
        <f t="shared" si="204"/>
        <v>0</v>
      </c>
      <c r="DI88" s="666">
        <v>0</v>
      </c>
      <c r="DJ88" s="667">
        <v>0</v>
      </c>
      <c r="DK88" s="668">
        <f t="shared" si="205"/>
        <v>0</v>
      </c>
      <c r="DL88" s="669">
        <f t="shared" si="206"/>
        <v>0</v>
      </c>
      <c r="DM88" s="670">
        <v>0</v>
      </c>
      <c r="DN88" s="671">
        <v>0</v>
      </c>
      <c r="DO88" s="672">
        <f t="shared" si="207"/>
        <v>0</v>
      </c>
      <c r="DP88" s="673">
        <f t="shared" si="208"/>
        <v>0</v>
      </c>
      <c r="DQ88" s="532">
        <f t="shared" si="209"/>
        <v>0</v>
      </c>
      <c r="DR88" s="532" t="str">
        <f t="shared" si="210"/>
        <v/>
      </c>
      <c r="DS88" s="532" t="str">
        <f t="shared" si="211"/>
        <v/>
      </c>
      <c r="DT88" s="674" t="str">
        <f t="shared" si="212"/>
        <v/>
      </c>
      <c r="DU88" s="675">
        <v>0</v>
      </c>
      <c r="DV88" s="676">
        <v>0</v>
      </c>
      <c r="DW88" s="677">
        <v>0</v>
      </c>
      <c r="DX88" s="537">
        <f t="shared" si="213"/>
        <v>0</v>
      </c>
      <c r="DY88" s="678">
        <v>0</v>
      </c>
      <c r="DZ88" s="679">
        <v>0</v>
      </c>
      <c r="EA88" s="680">
        <f t="shared" si="214"/>
        <v>0</v>
      </c>
      <c r="EB88" s="681">
        <f t="shared" si="215"/>
        <v>0</v>
      </c>
      <c r="EC88" s="682">
        <v>0</v>
      </c>
      <c r="ED88" s="683">
        <v>0</v>
      </c>
      <c r="EE88" s="684">
        <f t="shared" si="216"/>
        <v>0</v>
      </c>
      <c r="EF88" s="685">
        <f t="shared" si="217"/>
        <v>0</v>
      </c>
      <c r="EG88" s="686">
        <f t="shared" si="218"/>
        <v>0</v>
      </c>
      <c r="EH88" s="687" t="str">
        <f t="shared" si="219"/>
        <v/>
      </c>
      <c r="EI88" s="688">
        <v>0</v>
      </c>
      <c r="EJ88" s="689">
        <v>0</v>
      </c>
      <c r="EK88" s="690">
        <v>0</v>
      </c>
      <c r="EL88" s="549">
        <f t="shared" si="220"/>
        <v>0</v>
      </c>
      <c r="EM88" s="691">
        <v>0</v>
      </c>
      <c r="EN88" s="692">
        <f t="shared" si="221"/>
        <v>0</v>
      </c>
      <c r="EO88" s="693">
        <v>0</v>
      </c>
      <c r="EP88" s="694">
        <v>0</v>
      </c>
      <c r="EQ88" s="695">
        <f t="shared" si="266"/>
        <v>0</v>
      </c>
      <c r="ER88" s="696">
        <f t="shared" si="222"/>
        <v>0</v>
      </c>
      <c r="ES88" s="697">
        <f t="shared" si="223"/>
        <v>0</v>
      </c>
      <c r="ET88" s="698" t="str">
        <f t="shared" si="224"/>
        <v/>
      </c>
      <c r="EU88" s="699">
        <v>0</v>
      </c>
      <c r="EV88" s="700">
        <v>0</v>
      </c>
      <c r="EW88" s="701">
        <f t="shared" si="149"/>
        <v>0</v>
      </c>
      <c r="EX88" s="561">
        <f t="shared" si="225"/>
        <v>0</v>
      </c>
      <c r="EY88" s="702">
        <v>0</v>
      </c>
      <c r="EZ88" s="703">
        <f t="shared" si="226"/>
        <v>0</v>
      </c>
      <c r="FA88" s="704">
        <v>0</v>
      </c>
      <c r="FB88" s="705">
        <v>0</v>
      </c>
      <c r="FC88" s="706">
        <f t="shared" si="267"/>
        <v>0</v>
      </c>
      <c r="FD88" s="707">
        <f t="shared" si="227"/>
        <v>0</v>
      </c>
      <c r="FE88" s="708">
        <f t="shared" si="228"/>
        <v>0</v>
      </c>
      <c r="FF88" s="709" t="str">
        <f t="shared" si="229"/>
        <v/>
      </c>
      <c r="FG88" s="731">
        <v>0</v>
      </c>
      <c r="FH88" s="732">
        <v>0</v>
      </c>
      <c r="FI88" s="732">
        <v>0</v>
      </c>
      <c r="FJ88" s="713">
        <f t="shared" si="146"/>
        <v>0</v>
      </c>
      <c r="FK88" s="714">
        <f t="shared" si="230"/>
        <v>0</v>
      </c>
      <c r="FL88" s="715" t="str">
        <f t="shared" si="231"/>
        <v/>
      </c>
      <c r="FM88" s="733"/>
      <c r="FN88" s="734"/>
      <c r="FO88" s="735" t="str">
        <f t="shared" si="145"/>
        <v/>
      </c>
      <c r="FP88" s="718">
        <f t="shared" si="232"/>
        <v>0</v>
      </c>
      <c r="FQ88" s="719">
        <f t="shared" si="233"/>
        <v>0</v>
      </c>
      <c r="FR88" s="720">
        <f t="shared" si="234"/>
        <v>0</v>
      </c>
      <c r="FS88" s="721" t="str">
        <f t="shared" si="235"/>
        <v/>
      </c>
      <c r="FT88" s="722" t="str">
        <f t="shared" si="236"/>
        <v/>
      </c>
      <c r="FU88" s="723" t="str">
        <f t="shared" si="237"/>
        <v/>
      </c>
      <c r="FV88" s="724" t="str">
        <f t="shared" si="238"/>
        <v/>
      </c>
      <c r="FW88" s="725">
        <f t="shared" si="239"/>
        <v>0</v>
      </c>
      <c r="FX88" s="726" t="str">
        <f t="shared" si="153"/>
        <v/>
      </c>
      <c r="FY88" s="727" t="str">
        <f t="shared" si="154"/>
        <v/>
      </c>
      <c r="FZ88" s="727" t="str">
        <f t="shared" si="155"/>
        <v/>
      </c>
      <c r="GA88" s="727" t="str">
        <f t="shared" si="156"/>
        <v/>
      </c>
      <c r="GB88" s="727" t="str">
        <f t="shared" si="157"/>
        <v/>
      </c>
      <c r="GC88" s="727" t="str">
        <f t="shared" si="240"/>
        <v/>
      </c>
      <c r="GD88" s="728" t="str">
        <f t="shared" si="241"/>
        <v/>
      </c>
      <c r="GE88" s="729">
        <f t="shared" si="242"/>
        <v>0</v>
      </c>
      <c r="GF88" s="727">
        <f t="shared" si="243"/>
        <v>0</v>
      </c>
      <c r="GG88" s="727">
        <f t="shared" si="244"/>
        <v>0</v>
      </c>
      <c r="GH88" s="727">
        <f t="shared" si="245"/>
        <v>0</v>
      </c>
      <c r="GI88" s="728"/>
      <c r="GJ88" s="1302"/>
      <c r="GK88" s="1302"/>
      <c r="GL88" s="18">
        <f t="shared" si="158"/>
        <v>0</v>
      </c>
      <c r="GM88" s="18" t="s">
        <v>158</v>
      </c>
      <c r="GN88" s="18">
        <f t="shared" si="159"/>
        <v>200</v>
      </c>
      <c r="GO88" s="18" t="str">
        <f t="shared" si="246"/>
        <v>0/200</v>
      </c>
      <c r="GP88" s="18">
        <f t="shared" si="247"/>
        <v>0</v>
      </c>
      <c r="GQ88" s="18" t="s">
        <v>158</v>
      </c>
      <c r="GR88" s="18">
        <f t="shared" si="248"/>
        <v>200</v>
      </c>
      <c r="GS88" s="18" t="str">
        <f t="shared" si="249"/>
        <v>0/200</v>
      </c>
      <c r="GT88" s="18">
        <f t="shared" si="250"/>
        <v>0</v>
      </c>
      <c r="GU88" s="18" t="s">
        <v>158</v>
      </c>
      <c r="GV88" s="18">
        <f t="shared" si="251"/>
        <v>200</v>
      </c>
      <c r="GW88" s="18" t="str">
        <f t="shared" si="252"/>
        <v>0/200</v>
      </c>
      <c r="GX88" s="18">
        <f t="shared" si="253"/>
        <v>0</v>
      </c>
      <c r="GY88" s="18" t="s">
        <v>158</v>
      </c>
      <c r="GZ88" s="18">
        <f t="shared" si="254"/>
        <v>100</v>
      </c>
      <c r="HA88" s="18" t="str">
        <f t="shared" si="255"/>
        <v>0/100</v>
      </c>
      <c r="HJ88" s="18">
        <f t="shared" si="268"/>
        <v>0</v>
      </c>
      <c r="HK88" s="18">
        <f t="shared" si="269"/>
        <v>0</v>
      </c>
      <c r="HL88" s="190">
        <f t="shared" si="256"/>
        <v>0</v>
      </c>
      <c r="HM88" s="190">
        <f t="shared" si="257"/>
        <v>0</v>
      </c>
      <c r="HN88" s="190">
        <f t="shared" si="258"/>
        <v>0</v>
      </c>
      <c r="HO88" s="190">
        <f t="shared" si="259"/>
        <v>0</v>
      </c>
      <c r="HP88" s="190">
        <f t="shared" si="260"/>
        <v>0</v>
      </c>
      <c r="HQ88" s="18">
        <f t="shared" si="270"/>
        <v>0</v>
      </c>
    </row>
    <row r="89" spans="1:225" ht="18">
      <c r="A89" s="17">
        <f t="shared" si="160"/>
        <v>0</v>
      </c>
      <c r="B89" s="42">
        <v>81</v>
      </c>
      <c r="C89" s="590">
        <v>81</v>
      </c>
      <c r="D89" s="544">
        <f t="shared" si="161"/>
        <v>0</v>
      </c>
      <c r="E89" s="2"/>
      <c r="F89" s="123"/>
      <c r="G89" s="1"/>
      <c r="H89" s="2"/>
      <c r="I89" s="2"/>
      <c r="J89" s="2"/>
      <c r="K89" s="976"/>
      <c r="L89" s="591">
        <v>0</v>
      </c>
      <c r="M89" s="592">
        <v>0</v>
      </c>
      <c r="N89" s="593">
        <v>0</v>
      </c>
      <c r="O89" s="452">
        <f t="shared" si="162"/>
        <v>0</v>
      </c>
      <c r="P89" s="594">
        <v>0</v>
      </c>
      <c r="Q89" s="595">
        <f t="shared" si="163"/>
        <v>0</v>
      </c>
      <c r="R89" s="596">
        <v>0</v>
      </c>
      <c r="S89" s="597">
        <v>0</v>
      </c>
      <c r="T89" s="598">
        <f t="shared" si="164"/>
        <v>0</v>
      </c>
      <c r="U89" s="599">
        <f t="shared" si="165"/>
        <v>0</v>
      </c>
      <c r="V89" s="600">
        <f t="shared" si="166"/>
        <v>0</v>
      </c>
      <c r="W89" s="459" t="str">
        <f t="shared" si="147"/>
        <v/>
      </c>
      <c r="X89" s="459" t="str">
        <f t="shared" si="167"/>
        <v/>
      </c>
      <c r="Y89" s="601" t="str">
        <f t="shared" si="148"/>
        <v/>
      </c>
      <c r="Z89" s="602">
        <v>0</v>
      </c>
      <c r="AA89" s="603">
        <v>0</v>
      </c>
      <c r="AB89" s="604">
        <v>0</v>
      </c>
      <c r="AC89" s="464">
        <f t="shared" si="168"/>
        <v>0</v>
      </c>
      <c r="AD89" s="605">
        <v>0</v>
      </c>
      <c r="AE89" s="606">
        <f t="shared" si="169"/>
        <v>0</v>
      </c>
      <c r="AF89" s="607">
        <v>0</v>
      </c>
      <c r="AG89" s="608">
        <v>0</v>
      </c>
      <c r="AH89" s="609">
        <f t="shared" si="265"/>
        <v>0</v>
      </c>
      <c r="AI89" s="610">
        <f t="shared" si="170"/>
        <v>0</v>
      </c>
      <c r="AJ89" s="611">
        <f t="shared" si="171"/>
        <v>0</v>
      </c>
      <c r="AK89" s="471" t="str">
        <f t="shared" si="261"/>
        <v/>
      </c>
      <c r="AL89" s="471" t="str">
        <f t="shared" si="172"/>
        <v/>
      </c>
      <c r="AM89" s="612" t="str">
        <f t="shared" si="262"/>
        <v/>
      </c>
      <c r="AN89" s="613"/>
      <c r="AO89" s="614">
        <v>0</v>
      </c>
      <c r="AP89" s="615">
        <v>0</v>
      </c>
      <c r="AQ89" s="615">
        <v>0</v>
      </c>
      <c r="AR89" s="477">
        <f t="shared" si="173"/>
        <v>0</v>
      </c>
      <c r="AS89" s="616">
        <v>0</v>
      </c>
      <c r="AT89" s="617">
        <v>0</v>
      </c>
      <c r="AU89" s="618">
        <f t="shared" si="174"/>
        <v>0</v>
      </c>
      <c r="AV89" s="619">
        <f t="shared" si="175"/>
        <v>0</v>
      </c>
      <c r="AW89" s="620">
        <v>0</v>
      </c>
      <c r="AX89" s="621">
        <v>0</v>
      </c>
      <c r="AY89" s="622">
        <f t="shared" si="176"/>
        <v>0</v>
      </c>
      <c r="AZ89" s="623">
        <f t="shared" si="177"/>
        <v>0</v>
      </c>
      <c r="BA89" s="624">
        <f t="shared" si="178"/>
        <v>0</v>
      </c>
      <c r="BB89" s="484" t="str">
        <f t="shared" si="263"/>
        <v/>
      </c>
      <c r="BC89" s="484" t="str">
        <f t="shared" si="179"/>
        <v/>
      </c>
      <c r="BD89" s="625" t="str">
        <f t="shared" si="150"/>
        <v/>
      </c>
      <c r="BE89" s="613"/>
      <c r="BF89" s="626">
        <v>0</v>
      </c>
      <c r="BG89" s="627">
        <v>0</v>
      </c>
      <c r="BH89" s="628">
        <v>0</v>
      </c>
      <c r="BI89" s="489">
        <f t="shared" si="180"/>
        <v>0</v>
      </c>
      <c r="BJ89" s="629">
        <v>0</v>
      </c>
      <c r="BK89" s="630">
        <v>0</v>
      </c>
      <c r="BL89" s="631">
        <f t="shared" si="181"/>
        <v>0</v>
      </c>
      <c r="BM89" s="632">
        <f t="shared" si="182"/>
        <v>0</v>
      </c>
      <c r="BN89" s="633">
        <v>0</v>
      </c>
      <c r="BO89" s="634">
        <v>0</v>
      </c>
      <c r="BP89" s="635">
        <f t="shared" si="183"/>
        <v>0</v>
      </c>
      <c r="BQ89" s="636">
        <f t="shared" si="184"/>
        <v>0</v>
      </c>
      <c r="BR89" s="496">
        <f t="shared" si="185"/>
        <v>0</v>
      </c>
      <c r="BS89" s="496" t="str">
        <f t="shared" si="264"/>
        <v/>
      </c>
      <c r="BT89" s="496" t="str">
        <f t="shared" si="186"/>
        <v/>
      </c>
      <c r="BU89" s="637" t="str">
        <f t="shared" si="151"/>
        <v/>
      </c>
      <c r="BV89" s="613"/>
      <c r="BW89" s="638">
        <v>0</v>
      </c>
      <c r="BX89" s="639">
        <v>0</v>
      </c>
      <c r="BY89" s="640">
        <v>0</v>
      </c>
      <c r="BZ89" s="501">
        <f t="shared" si="187"/>
        <v>0</v>
      </c>
      <c r="CA89" s="641">
        <v>0</v>
      </c>
      <c r="CB89" s="642">
        <v>0</v>
      </c>
      <c r="CC89" s="643">
        <f t="shared" si="188"/>
        <v>0</v>
      </c>
      <c r="CD89" s="644">
        <f t="shared" si="189"/>
        <v>0</v>
      </c>
      <c r="CE89" s="645">
        <v>0</v>
      </c>
      <c r="CF89" s="646">
        <v>0</v>
      </c>
      <c r="CG89" s="647">
        <f t="shared" si="190"/>
        <v>0</v>
      </c>
      <c r="CH89" s="648">
        <f t="shared" si="191"/>
        <v>0</v>
      </c>
      <c r="CI89" s="649">
        <f t="shared" si="192"/>
        <v>0</v>
      </c>
      <c r="CJ89" s="508" t="str">
        <f t="shared" si="193"/>
        <v/>
      </c>
      <c r="CK89" s="508" t="str">
        <f t="shared" si="194"/>
        <v/>
      </c>
      <c r="CL89" s="650" t="str">
        <f t="shared" si="152"/>
        <v/>
      </c>
      <c r="CM89" s="613"/>
      <c r="CN89" s="651">
        <v>0</v>
      </c>
      <c r="CO89" s="652">
        <v>0</v>
      </c>
      <c r="CP89" s="653">
        <v>0</v>
      </c>
      <c r="CQ89" s="513">
        <f t="shared" si="195"/>
        <v>0</v>
      </c>
      <c r="CR89" s="654">
        <v>0</v>
      </c>
      <c r="CS89" s="655">
        <v>0</v>
      </c>
      <c r="CT89" s="656">
        <f t="shared" si="196"/>
        <v>0</v>
      </c>
      <c r="CU89" s="657">
        <f t="shared" si="197"/>
        <v>0</v>
      </c>
      <c r="CV89" s="658">
        <v>0</v>
      </c>
      <c r="CW89" s="659">
        <v>0</v>
      </c>
      <c r="CX89" s="660">
        <f t="shared" si="198"/>
        <v>0</v>
      </c>
      <c r="CY89" s="661">
        <f t="shared" si="199"/>
        <v>0</v>
      </c>
      <c r="CZ89" s="520">
        <f t="shared" si="200"/>
        <v>0</v>
      </c>
      <c r="DA89" s="520" t="str">
        <f t="shared" si="201"/>
        <v/>
      </c>
      <c r="DB89" s="520" t="str">
        <f t="shared" si="202"/>
        <v/>
      </c>
      <c r="DC89" s="662" t="str">
        <f t="shared" si="203"/>
        <v/>
      </c>
      <c r="DD89" s="613"/>
      <c r="DE89" s="663">
        <v>0</v>
      </c>
      <c r="DF89" s="664">
        <v>0</v>
      </c>
      <c r="DG89" s="665">
        <v>0</v>
      </c>
      <c r="DH89" s="525">
        <f t="shared" si="204"/>
        <v>0</v>
      </c>
      <c r="DI89" s="666">
        <v>0</v>
      </c>
      <c r="DJ89" s="667">
        <v>0</v>
      </c>
      <c r="DK89" s="668">
        <f t="shared" si="205"/>
        <v>0</v>
      </c>
      <c r="DL89" s="669">
        <f t="shared" si="206"/>
        <v>0</v>
      </c>
      <c r="DM89" s="670">
        <v>0</v>
      </c>
      <c r="DN89" s="671">
        <v>0</v>
      </c>
      <c r="DO89" s="672">
        <f t="shared" si="207"/>
        <v>0</v>
      </c>
      <c r="DP89" s="673">
        <f t="shared" si="208"/>
        <v>0</v>
      </c>
      <c r="DQ89" s="532">
        <f t="shared" si="209"/>
        <v>0</v>
      </c>
      <c r="DR89" s="532" t="str">
        <f t="shared" si="210"/>
        <v/>
      </c>
      <c r="DS89" s="532" t="str">
        <f t="shared" si="211"/>
        <v/>
      </c>
      <c r="DT89" s="674" t="str">
        <f t="shared" si="212"/>
        <v/>
      </c>
      <c r="DU89" s="675">
        <v>0</v>
      </c>
      <c r="DV89" s="676">
        <v>0</v>
      </c>
      <c r="DW89" s="677">
        <v>0</v>
      </c>
      <c r="DX89" s="537">
        <f t="shared" si="213"/>
        <v>0</v>
      </c>
      <c r="DY89" s="678">
        <v>0</v>
      </c>
      <c r="DZ89" s="679">
        <v>0</v>
      </c>
      <c r="EA89" s="680">
        <f t="shared" si="214"/>
        <v>0</v>
      </c>
      <c r="EB89" s="681">
        <f t="shared" si="215"/>
        <v>0</v>
      </c>
      <c r="EC89" s="682">
        <v>0</v>
      </c>
      <c r="ED89" s="683">
        <v>0</v>
      </c>
      <c r="EE89" s="684">
        <f t="shared" si="216"/>
        <v>0</v>
      </c>
      <c r="EF89" s="685">
        <f t="shared" si="217"/>
        <v>0</v>
      </c>
      <c r="EG89" s="686">
        <f t="shared" si="218"/>
        <v>0</v>
      </c>
      <c r="EH89" s="687" t="str">
        <f t="shared" si="219"/>
        <v/>
      </c>
      <c r="EI89" s="688">
        <v>0</v>
      </c>
      <c r="EJ89" s="689">
        <v>0</v>
      </c>
      <c r="EK89" s="690">
        <v>0</v>
      </c>
      <c r="EL89" s="549">
        <f t="shared" si="220"/>
        <v>0</v>
      </c>
      <c r="EM89" s="691">
        <v>0</v>
      </c>
      <c r="EN89" s="692">
        <f t="shared" si="221"/>
        <v>0</v>
      </c>
      <c r="EO89" s="693">
        <v>0</v>
      </c>
      <c r="EP89" s="694">
        <v>0</v>
      </c>
      <c r="EQ89" s="695">
        <f t="shared" si="266"/>
        <v>0</v>
      </c>
      <c r="ER89" s="696">
        <f t="shared" si="222"/>
        <v>0</v>
      </c>
      <c r="ES89" s="697">
        <f t="shared" si="223"/>
        <v>0</v>
      </c>
      <c r="ET89" s="698" t="str">
        <f t="shared" si="224"/>
        <v/>
      </c>
      <c r="EU89" s="699">
        <v>0</v>
      </c>
      <c r="EV89" s="700">
        <v>0</v>
      </c>
      <c r="EW89" s="701">
        <f t="shared" si="149"/>
        <v>0</v>
      </c>
      <c r="EX89" s="561">
        <f t="shared" si="225"/>
        <v>0</v>
      </c>
      <c r="EY89" s="702">
        <v>0</v>
      </c>
      <c r="EZ89" s="703">
        <f t="shared" si="226"/>
        <v>0</v>
      </c>
      <c r="FA89" s="704">
        <v>0</v>
      </c>
      <c r="FB89" s="705">
        <v>0</v>
      </c>
      <c r="FC89" s="706">
        <f t="shared" si="267"/>
        <v>0</v>
      </c>
      <c r="FD89" s="707">
        <f t="shared" si="227"/>
        <v>0</v>
      </c>
      <c r="FE89" s="708">
        <f t="shared" si="228"/>
        <v>0</v>
      </c>
      <c r="FF89" s="709" t="str">
        <f t="shared" si="229"/>
        <v/>
      </c>
      <c r="FG89" s="731">
        <v>0</v>
      </c>
      <c r="FH89" s="732">
        <v>0</v>
      </c>
      <c r="FI89" s="732">
        <v>0</v>
      </c>
      <c r="FJ89" s="713">
        <f t="shared" si="146"/>
        <v>0</v>
      </c>
      <c r="FK89" s="714">
        <f t="shared" si="230"/>
        <v>0</v>
      </c>
      <c r="FL89" s="715" t="str">
        <f t="shared" si="231"/>
        <v/>
      </c>
      <c r="FM89" s="733"/>
      <c r="FN89" s="734"/>
      <c r="FO89" s="735" t="str">
        <f t="shared" si="145"/>
        <v/>
      </c>
      <c r="FP89" s="718">
        <f t="shared" si="232"/>
        <v>0</v>
      </c>
      <c r="FQ89" s="719">
        <f t="shared" si="233"/>
        <v>0</v>
      </c>
      <c r="FR89" s="720">
        <f t="shared" si="234"/>
        <v>0</v>
      </c>
      <c r="FS89" s="721" t="str">
        <f t="shared" si="235"/>
        <v/>
      </c>
      <c r="FT89" s="722" t="str">
        <f t="shared" si="236"/>
        <v/>
      </c>
      <c r="FU89" s="723" t="str">
        <f t="shared" si="237"/>
        <v/>
      </c>
      <c r="FV89" s="724" t="str">
        <f t="shared" si="238"/>
        <v/>
      </c>
      <c r="FW89" s="725">
        <f t="shared" si="239"/>
        <v>0</v>
      </c>
      <c r="FX89" s="726" t="str">
        <f t="shared" si="153"/>
        <v/>
      </c>
      <c r="FY89" s="727" t="str">
        <f t="shared" si="154"/>
        <v/>
      </c>
      <c r="FZ89" s="727" t="str">
        <f t="shared" si="155"/>
        <v/>
      </c>
      <c r="GA89" s="727" t="str">
        <f t="shared" si="156"/>
        <v/>
      </c>
      <c r="GB89" s="727" t="str">
        <f t="shared" si="157"/>
        <v/>
      </c>
      <c r="GC89" s="727" t="str">
        <f t="shared" si="240"/>
        <v/>
      </c>
      <c r="GD89" s="728" t="str">
        <f t="shared" si="241"/>
        <v/>
      </c>
      <c r="GE89" s="729">
        <f t="shared" si="242"/>
        <v>0</v>
      </c>
      <c r="GF89" s="727">
        <f t="shared" si="243"/>
        <v>0</v>
      </c>
      <c r="GG89" s="727">
        <f t="shared" si="244"/>
        <v>0</v>
      </c>
      <c r="GH89" s="727">
        <f t="shared" si="245"/>
        <v>0</v>
      </c>
      <c r="GI89" s="728"/>
      <c r="GJ89" s="1302"/>
      <c r="GK89" s="1302"/>
      <c r="GL89" s="18">
        <f t="shared" si="158"/>
        <v>0</v>
      </c>
      <c r="GM89" s="18" t="s">
        <v>158</v>
      </c>
      <c r="GN89" s="18">
        <f t="shared" si="159"/>
        <v>200</v>
      </c>
      <c r="GO89" s="18" t="str">
        <f t="shared" si="246"/>
        <v>0/200</v>
      </c>
      <c r="GP89" s="18">
        <f t="shared" si="247"/>
        <v>0</v>
      </c>
      <c r="GQ89" s="18" t="s">
        <v>158</v>
      </c>
      <c r="GR89" s="18">
        <f t="shared" si="248"/>
        <v>200</v>
      </c>
      <c r="GS89" s="18" t="str">
        <f t="shared" si="249"/>
        <v>0/200</v>
      </c>
      <c r="GT89" s="18">
        <f t="shared" si="250"/>
        <v>0</v>
      </c>
      <c r="GU89" s="18" t="s">
        <v>158</v>
      </c>
      <c r="GV89" s="18">
        <f t="shared" si="251"/>
        <v>200</v>
      </c>
      <c r="GW89" s="18" t="str">
        <f t="shared" si="252"/>
        <v>0/200</v>
      </c>
      <c r="GX89" s="18">
        <f t="shared" si="253"/>
        <v>0</v>
      </c>
      <c r="GY89" s="18" t="s">
        <v>158</v>
      </c>
      <c r="GZ89" s="18">
        <f t="shared" si="254"/>
        <v>100</v>
      </c>
      <c r="HA89" s="18" t="str">
        <f t="shared" si="255"/>
        <v>0/100</v>
      </c>
      <c r="HJ89" s="18">
        <f t="shared" si="268"/>
        <v>0</v>
      </c>
      <c r="HK89" s="18">
        <f t="shared" si="269"/>
        <v>0</v>
      </c>
      <c r="HL89" s="190">
        <f t="shared" si="256"/>
        <v>0</v>
      </c>
      <c r="HM89" s="190">
        <f t="shared" si="257"/>
        <v>0</v>
      </c>
      <c r="HN89" s="190">
        <f t="shared" si="258"/>
        <v>0</v>
      </c>
      <c r="HO89" s="190">
        <f t="shared" si="259"/>
        <v>0</v>
      </c>
      <c r="HP89" s="190">
        <f t="shared" si="260"/>
        <v>0</v>
      </c>
      <c r="HQ89" s="18">
        <f t="shared" si="270"/>
        <v>0</v>
      </c>
    </row>
    <row r="90" spans="1:225" ht="18">
      <c r="A90" s="17">
        <f t="shared" si="160"/>
        <v>0</v>
      </c>
      <c r="B90" s="42">
        <v>82</v>
      </c>
      <c r="C90" s="730">
        <v>82</v>
      </c>
      <c r="D90" s="544">
        <f t="shared" si="161"/>
        <v>0</v>
      </c>
      <c r="E90" s="2"/>
      <c r="F90" s="123"/>
      <c r="G90" s="2"/>
      <c r="H90" s="2"/>
      <c r="I90" s="2"/>
      <c r="J90" s="2"/>
      <c r="K90" s="976"/>
      <c r="L90" s="591">
        <v>0</v>
      </c>
      <c r="M90" s="592">
        <v>0</v>
      </c>
      <c r="N90" s="593">
        <v>0</v>
      </c>
      <c r="O90" s="452">
        <f t="shared" si="162"/>
        <v>0</v>
      </c>
      <c r="P90" s="594">
        <v>0</v>
      </c>
      <c r="Q90" s="595">
        <f t="shared" si="163"/>
        <v>0</v>
      </c>
      <c r="R90" s="596">
        <v>0</v>
      </c>
      <c r="S90" s="597">
        <v>0</v>
      </c>
      <c r="T90" s="598">
        <f t="shared" si="164"/>
        <v>0</v>
      </c>
      <c r="U90" s="599">
        <f t="shared" si="165"/>
        <v>0</v>
      </c>
      <c r="V90" s="600">
        <f t="shared" si="166"/>
        <v>0</v>
      </c>
      <c r="W90" s="459" t="str">
        <f t="shared" si="147"/>
        <v/>
      </c>
      <c r="X90" s="459" t="str">
        <f t="shared" si="167"/>
        <v/>
      </c>
      <c r="Y90" s="601" t="str">
        <f t="shared" si="148"/>
        <v/>
      </c>
      <c r="Z90" s="602">
        <v>0</v>
      </c>
      <c r="AA90" s="603">
        <v>0</v>
      </c>
      <c r="AB90" s="604">
        <v>0</v>
      </c>
      <c r="AC90" s="464">
        <f t="shared" si="168"/>
        <v>0</v>
      </c>
      <c r="AD90" s="605">
        <v>0</v>
      </c>
      <c r="AE90" s="606">
        <f t="shared" si="169"/>
        <v>0</v>
      </c>
      <c r="AF90" s="607">
        <v>0</v>
      </c>
      <c r="AG90" s="608">
        <v>0</v>
      </c>
      <c r="AH90" s="609">
        <f t="shared" si="265"/>
        <v>0</v>
      </c>
      <c r="AI90" s="610">
        <f t="shared" si="170"/>
        <v>0</v>
      </c>
      <c r="AJ90" s="611">
        <f t="shared" si="171"/>
        <v>0</v>
      </c>
      <c r="AK90" s="471" t="str">
        <f t="shared" si="261"/>
        <v/>
      </c>
      <c r="AL90" s="471" t="str">
        <f t="shared" si="172"/>
        <v/>
      </c>
      <c r="AM90" s="612" t="str">
        <f t="shared" si="262"/>
        <v/>
      </c>
      <c r="AN90" s="613"/>
      <c r="AO90" s="614">
        <v>0</v>
      </c>
      <c r="AP90" s="615">
        <v>0</v>
      </c>
      <c r="AQ90" s="615">
        <v>0</v>
      </c>
      <c r="AR90" s="477">
        <f t="shared" si="173"/>
        <v>0</v>
      </c>
      <c r="AS90" s="616">
        <v>0</v>
      </c>
      <c r="AT90" s="617">
        <v>0</v>
      </c>
      <c r="AU90" s="618">
        <f t="shared" si="174"/>
        <v>0</v>
      </c>
      <c r="AV90" s="619">
        <f t="shared" si="175"/>
        <v>0</v>
      </c>
      <c r="AW90" s="620">
        <v>0</v>
      </c>
      <c r="AX90" s="621">
        <v>0</v>
      </c>
      <c r="AY90" s="622">
        <f t="shared" si="176"/>
        <v>0</v>
      </c>
      <c r="AZ90" s="623">
        <f t="shared" si="177"/>
        <v>0</v>
      </c>
      <c r="BA90" s="624">
        <f t="shared" si="178"/>
        <v>0</v>
      </c>
      <c r="BB90" s="484" t="str">
        <f t="shared" si="263"/>
        <v/>
      </c>
      <c r="BC90" s="484" t="str">
        <f t="shared" si="179"/>
        <v/>
      </c>
      <c r="BD90" s="625" t="str">
        <f t="shared" si="150"/>
        <v/>
      </c>
      <c r="BE90" s="613"/>
      <c r="BF90" s="626">
        <v>0</v>
      </c>
      <c r="BG90" s="627">
        <v>0</v>
      </c>
      <c r="BH90" s="628">
        <v>0</v>
      </c>
      <c r="BI90" s="489">
        <f t="shared" si="180"/>
        <v>0</v>
      </c>
      <c r="BJ90" s="629">
        <v>0</v>
      </c>
      <c r="BK90" s="630">
        <v>0</v>
      </c>
      <c r="BL90" s="631">
        <f t="shared" si="181"/>
        <v>0</v>
      </c>
      <c r="BM90" s="632">
        <f t="shared" si="182"/>
        <v>0</v>
      </c>
      <c r="BN90" s="633">
        <v>0</v>
      </c>
      <c r="BO90" s="634">
        <v>0</v>
      </c>
      <c r="BP90" s="635">
        <f t="shared" si="183"/>
        <v>0</v>
      </c>
      <c r="BQ90" s="636">
        <f t="shared" si="184"/>
        <v>0</v>
      </c>
      <c r="BR90" s="496">
        <f t="shared" si="185"/>
        <v>0</v>
      </c>
      <c r="BS90" s="496" t="str">
        <f t="shared" si="264"/>
        <v/>
      </c>
      <c r="BT90" s="496" t="str">
        <f t="shared" si="186"/>
        <v/>
      </c>
      <c r="BU90" s="637" t="str">
        <f t="shared" si="151"/>
        <v/>
      </c>
      <c r="BV90" s="613"/>
      <c r="BW90" s="638">
        <v>0</v>
      </c>
      <c r="BX90" s="639">
        <v>0</v>
      </c>
      <c r="BY90" s="640">
        <v>0</v>
      </c>
      <c r="BZ90" s="501">
        <f t="shared" si="187"/>
        <v>0</v>
      </c>
      <c r="CA90" s="641">
        <v>0</v>
      </c>
      <c r="CB90" s="642">
        <v>0</v>
      </c>
      <c r="CC90" s="643">
        <f t="shared" si="188"/>
        <v>0</v>
      </c>
      <c r="CD90" s="644">
        <f t="shared" si="189"/>
        <v>0</v>
      </c>
      <c r="CE90" s="645">
        <v>0</v>
      </c>
      <c r="CF90" s="646">
        <v>0</v>
      </c>
      <c r="CG90" s="647">
        <f t="shared" si="190"/>
        <v>0</v>
      </c>
      <c r="CH90" s="648">
        <f t="shared" si="191"/>
        <v>0</v>
      </c>
      <c r="CI90" s="649">
        <f t="shared" si="192"/>
        <v>0</v>
      </c>
      <c r="CJ90" s="508" t="str">
        <f t="shared" si="193"/>
        <v/>
      </c>
      <c r="CK90" s="508" t="str">
        <f t="shared" si="194"/>
        <v/>
      </c>
      <c r="CL90" s="650" t="str">
        <f t="shared" si="152"/>
        <v/>
      </c>
      <c r="CM90" s="613"/>
      <c r="CN90" s="651">
        <v>0</v>
      </c>
      <c r="CO90" s="652">
        <v>0</v>
      </c>
      <c r="CP90" s="653">
        <v>0</v>
      </c>
      <c r="CQ90" s="513">
        <f t="shared" si="195"/>
        <v>0</v>
      </c>
      <c r="CR90" s="654">
        <v>0</v>
      </c>
      <c r="CS90" s="655">
        <v>0</v>
      </c>
      <c r="CT90" s="656">
        <f t="shared" si="196"/>
        <v>0</v>
      </c>
      <c r="CU90" s="657">
        <f t="shared" si="197"/>
        <v>0</v>
      </c>
      <c r="CV90" s="658">
        <v>0</v>
      </c>
      <c r="CW90" s="659">
        <v>0</v>
      </c>
      <c r="CX90" s="660">
        <f t="shared" si="198"/>
        <v>0</v>
      </c>
      <c r="CY90" s="661">
        <f t="shared" si="199"/>
        <v>0</v>
      </c>
      <c r="CZ90" s="520">
        <f t="shared" si="200"/>
        <v>0</v>
      </c>
      <c r="DA90" s="520" t="str">
        <f t="shared" si="201"/>
        <v/>
      </c>
      <c r="DB90" s="520" t="str">
        <f t="shared" si="202"/>
        <v/>
      </c>
      <c r="DC90" s="662" t="str">
        <f t="shared" si="203"/>
        <v/>
      </c>
      <c r="DD90" s="613"/>
      <c r="DE90" s="663">
        <v>0</v>
      </c>
      <c r="DF90" s="664">
        <v>0</v>
      </c>
      <c r="DG90" s="665">
        <v>0</v>
      </c>
      <c r="DH90" s="525">
        <f t="shared" si="204"/>
        <v>0</v>
      </c>
      <c r="DI90" s="666">
        <v>0</v>
      </c>
      <c r="DJ90" s="667">
        <v>0</v>
      </c>
      <c r="DK90" s="668">
        <f t="shared" si="205"/>
        <v>0</v>
      </c>
      <c r="DL90" s="669">
        <f t="shared" si="206"/>
        <v>0</v>
      </c>
      <c r="DM90" s="670">
        <v>0</v>
      </c>
      <c r="DN90" s="671">
        <v>0</v>
      </c>
      <c r="DO90" s="672">
        <f t="shared" si="207"/>
        <v>0</v>
      </c>
      <c r="DP90" s="673">
        <f t="shared" si="208"/>
        <v>0</v>
      </c>
      <c r="DQ90" s="532">
        <f t="shared" si="209"/>
        <v>0</v>
      </c>
      <c r="DR90" s="532" t="str">
        <f t="shared" si="210"/>
        <v/>
      </c>
      <c r="DS90" s="532" t="str">
        <f t="shared" si="211"/>
        <v/>
      </c>
      <c r="DT90" s="674" t="str">
        <f t="shared" si="212"/>
        <v/>
      </c>
      <c r="DU90" s="675">
        <v>0</v>
      </c>
      <c r="DV90" s="676">
        <v>0</v>
      </c>
      <c r="DW90" s="677">
        <v>0</v>
      </c>
      <c r="DX90" s="537">
        <f t="shared" si="213"/>
        <v>0</v>
      </c>
      <c r="DY90" s="678">
        <v>0</v>
      </c>
      <c r="DZ90" s="679">
        <v>0</v>
      </c>
      <c r="EA90" s="680">
        <f t="shared" si="214"/>
        <v>0</v>
      </c>
      <c r="EB90" s="681">
        <f t="shared" si="215"/>
        <v>0</v>
      </c>
      <c r="EC90" s="682">
        <v>0</v>
      </c>
      <c r="ED90" s="683">
        <v>0</v>
      </c>
      <c r="EE90" s="684">
        <f t="shared" si="216"/>
        <v>0</v>
      </c>
      <c r="EF90" s="685">
        <f t="shared" si="217"/>
        <v>0</v>
      </c>
      <c r="EG90" s="686">
        <f t="shared" si="218"/>
        <v>0</v>
      </c>
      <c r="EH90" s="687" t="str">
        <f t="shared" si="219"/>
        <v/>
      </c>
      <c r="EI90" s="688">
        <v>0</v>
      </c>
      <c r="EJ90" s="689">
        <v>0</v>
      </c>
      <c r="EK90" s="690">
        <v>0</v>
      </c>
      <c r="EL90" s="549">
        <f t="shared" si="220"/>
        <v>0</v>
      </c>
      <c r="EM90" s="691">
        <v>0</v>
      </c>
      <c r="EN90" s="692">
        <f t="shared" si="221"/>
        <v>0</v>
      </c>
      <c r="EO90" s="693">
        <v>0</v>
      </c>
      <c r="EP90" s="694">
        <v>0</v>
      </c>
      <c r="EQ90" s="695">
        <f t="shared" si="266"/>
        <v>0</v>
      </c>
      <c r="ER90" s="696">
        <f t="shared" si="222"/>
        <v>0</v>
      </c>
      <c r="ES90" s="697">
        <f t="shared" si="223"/>
        <v>0</v>
      </c>
      <c r="ET90" s="698" t="str">
        <f t="shared" si="224"/>
        <v/>
      </c>
      <c r="EU90" s="699">
        <v>0</v>
      </c>
      <c r="EV90" s="700">
        <v>0</v>
      </c>
      <c r="EW90" s="701">
        <f t="shared" si="149"/>
        <v>0</v>
      </c>
      <c r="EX90" s="561">
        <f t="shared" si="225"/>
        <v>0</v>
      </c>
      <c r="EY90" s="702">
        <v>0</v>
      </c>
      <c r="EZ90" s="703">
        <f t="shared" si="226"/>
        <v>0</v>
      </c>
      <c r="FA90" s="704">
        <v>0</v>
      </c>
      <c r="FB90" s="705">
        <v>0</v>
      </c>
      <c r="FC90" s="706">
        <f t="shared" si="267"/>
        <v>0</v>
      </c>
      <c r="FD90" s="707">
        <f t="shared" si="227"/>
        <v>0</v>
      </c>
      <c r="FE90" s="708">
        <f t="shared" si="228"/>
        <v>0</v>
      </c>
      <c r="FF90" s="709" t="str">
        <f t="shared" si="229"/>
        <v/>
      </c>
      <c r="FG90" s="731">
        <v>0</v>
      </c>
      <c r="FH90" s="732">
        <v>0</v>
      </c>
      <c r="FI90" s="732">
        <v>0</v>
      </c>
      <c r="FJ90" s="713">
        <f t="shared" si="146"/>
        <v>0</v>
      </c>
      <c r="FK90" s="714">
        <f t="shared" si="230"/>
        <v>0</v>
      </c>
      <c r="FL90" s="715" t="str">
        <f t="shared" si="231"/>
        <v/>
      </c>
      <c r="FM90" s="733"/>
      <c r="FN90" s="734"/>
      <c r="FO90" s="735" t="str">
        <f t="shared" si="145"/>
        <v/>
      </c>
      <c r="FP90" s="718">
        <f t="shared" si="232"/>
        <v>0</v>
      </c>
      <c r="FQ90" s="719">
        <f t="shared" si="233"/>
        <v>0</v>
      </c>
      <c r="FR90" s="720">
        <f t="shared" si="234"/>
        <v>0</v>
      </c>
      <c r="FS90" s="721" t="str">
        <f t="shared" si="235"/>
        <v/>
      </c>
      <c r="FT90" s="722" t="str">
        <f t="shared" si="236"/>
        <v/>
      </c>
      <c r="FU90" s="723" t="str">
        <f t="shared" si="237"/>
        <v/>
      </c>
      <c r="FV90" s="724" t="str">
        <f t="shared" si="238"/>
        <v/>
      </c>
      <c r="FW90" s="725">
        <f t="shared" si="239"/>
        <v>0</v>
      </c>
      <c r="FX90" s="726" t="str">
        <f t="shared" si="153"/>
        <v/>
      </c>
      <c r="FY90" s="727" t="str">
        <f t="shared" si="154"/>
        <v/>
      </c>
      <c r="FZ90" s="727" t="str">
        <f t="shared" si="155"/>
        <v/>
      </c>
      <c r="GA90" s="727" t="str">
        <f t="shared" si="156"/>
        <v/>
      </c>
      <c r="GB90" s="727" t="str">
        <f t="shared" si="157"/>
        <v/>
      </c>
      <c r="GC90" s="727" t="str">
        <f t="shared" si="240"/>
        <v/>
      </c>
      <c r="GD90" s="728" t="str">
        <f t="shared" si="241"/>
        <v/>
      </c>
      <c r="GE90" s="729">
        <f t="shared" si="242"/>
        <v>0</v>
      </c>
      <c r="GF90" s="727">
        <f t="shared" si="243"/>
        <v>0</v>
      </c>
      <c r="GG90" s="727">
        <f t="shared" si="244"/>
        <v>0</v>
      </c>
      <c r="GH90" s="727">
        <f t="shared" si="245"/>
        <v>0</v>
      </c>
      <c r="GI90" s="728"/>
      <c r="GJ90" s="1302"/>
      <c r="GK90" s="1302"/>
      <c r="GL90" s="18">
        <f t="shared" si="158"/>
        <v>0</v>
      </c>
      <c r="GM90" s="18" t="s">
        <v>158</v>
      </c>
      <c r="GN90" s="18">
        <f t="shared" si="159"/>
        <v>200</v>
      </c>
      <c r="GO90" s="18" t="str">
        <f t="shared" si="246"/>
        <v>0/200</v>
      </c>
      <c r="GP90" s="18">
        <f t="shared" si="247"/>
        <v>0</v>
      </c>
      <c r="GQ90" s="18" t="s">
        <v>158</v>
      </c>
      <c r="GR90" s="18">
        <f t="shared" si="248"/>
        <v>200</v>
      </c>
      <c r="GS90" s="18" t="str">
        <f t="shared" si="249"/>
        <v>0/200</v>
      </c>
      <c r="GT90" s="18">
        <f t="shared" si="250"/>
        <v>0</v>
      </c>
      <c r="GU90" s="18" t="s">
        <v>158</v>
      </c>
      <c r="GV90" s="18">
        <f t="shared" si="251"/>
        <v>200</v>
      </c>
      <c r="GW90" s="18" t="str">
        <f t="shared" si="252"/>
        <v>0/200</v>
      </c>
      <c r="GX90" s="18">
        <f t="shared" si="253"/>
        <v>0</v>
      </c>
      <c r="GY90" s="18" t="s">
        <v>158</v>
      </c>
      <c r="GZ90" s="18">
        <f t="shared" si="254"/>
        <v>100</v>
      </c>
      <c r="HA90" s="18" t="str">
        <f t="shared" si="255"/>
        <v>0/100</v>
      </c>
      <c r="HJ90" s="18">
        <f t="shared" si="268"/>
        <v>0</v>
      </c>
      <c r="HK90" s="18">
        <f t="shared" si="269"/>
        <v>0</v>
      </c>
      <c r="HL90" s="190">
        <f t="shared" si="256"/>
        <v>0</v>
      </c>
      <c r="HM90" s="190">
        <f t="shared" si="257"/>
        <v>0</v>
      </c>
      <c r="HN90" s="190">
        <f t="shared" si="258"/>
        <v>0</v>
      </c>
      <c r="HO90" s="190">
        <f t="shared" si="259"/>
        <v>0</v>
      </c>
      <c r="HP90" s="190">
        <f t="shared" si="260"/>
        <v>0</v>
      </c>
      <c r="HQ90" s="18">
        <f t="shared" si="270"/>
        <v>0</v>
      </c>
    </row>
    <row r="91" spans="1:225" ht="18">
      <c r="A91" s="17">
        <f t="shared" si="160"/>
        <v>0</v>
      </c>
      <c r="B91" s="42">
        <v>83</v>
      </c>
      <c r="C91" s="590">
        <v>83</v>
      </c>
      <c r="D91" s="544">
        <f t="shared" si="161"/>
        <v>0</v>
      </c>
      <c r="E91" s="2"/>
      <c r="F91" s="123"/>
      <c r="G91" s="1"/>
      <c r="H91" s="2"/>
      <c r="I91" s="2"/>
      <c r="J91" s="2"/>
      <c r="K91" s="976"/>
      <c r="L91" s="591">
        <v>0</v>
      </c>
      <c r="M91" s="592">
        <v>0</v>
      </c>
      <c r="N91" s="593">
        <v>0</v>
      </c>
      <c r="O91" s="452">
        <f t="shared" si="162"/>
        <v>0</v>
      </c>
      <c r="P91" s="594">
        <v>0</v>
      </c>
      <c r="Q91" s="595">
        <f t="shared" si="163"/>
        <v>0</v>
      </c>
      <c r="R91" s="596">
        <v>0</v>
      </c>
      <c r="S91" s="597">
        <v>0</v>
      </c>
      <c r="T91" s="598">
        <f t="shared" si="164"/>
        <v>0</v>
      </c>
      <c r="U91" s="599">
        <f t="shared" si="165"/>
        <v>0</v>
      </c>
      <c r="V91" s="600">
        <f t="shared" si="166"/>
        <v>0</v>
      </c>
      <c r="W91" s="459" t="str">
        <f t="shared" si="147"/>
        <v/>
      </c>
      <c r="X91" s="459" t="str">
        <f t="shared" si="167"/>
        <v/>
      </c>
      <c r="Y91" s="601" t="str">
        <f t="shared" si="148"/>
        <v/>
      </c>
      <c r="Z91" s="602">
        <v>0</v>
      </c>
      <c r="AA91" s="603">
        <v>0</v>
      </c>
      <c r="AB91" s="604">
        <v>0</v>
      </c>
      <c r="AC91" s="464">
        <f t="shared" si="168"/>
        <v>0</v>
      </c>
      <c r="AD91" s="605">
        <v>0</v>
      </c>
      <c r="AE91" s="606">
        <f t="shared" si="169"/>
        <v>0</v>
      </c>
      <c r="AF91" s="607">
        <v>0</v>
      </c>
      <c r="AG91" s="608">
        <v>0</v>
      </c>
      <c r="AH91" s="609">
        <f t="shared" si="265"/>
        <v>0</v>
      </c>
      <c r="AI91" s="610">
        <f t="shared" si="170"/>
        <v>0</v>
      </c>
      <c r="AJ91" s="611">
        <f t="shared" si="171"/>
        <v>0</v>
      </c>
      <c r="AK91" s="471" t="str">
        <f t="shared" si="261"/>
        <v/>
      </c>
      <c r="AL91" s="471" t="str">
        <f t="shared" si="172"/>
        <v/>
      </c>
      <c r="AM91" s="612" t="str">
        <f t="shared" si="262"/>
        <v/>
      </c>
      <c r="AN91" s="613"/>
      <c r="AO91" s="614">
        <v>0</v>
      </c>
      <c r="AP91" s="615">
        <v>0</v>
      </c>
      <c r="AQ91" s="615">
        <v>0</v>
      </c>
      <c r="AR91" s="477">
        <f t="shared" si="173"/>
        <v>0</v>
      </c>
      <c r="AS91" s="616">
        <v>0</v>
      </c>
      <c r="AT91" s="617">
        <v>0</v>
      </c>
      <c r="AU91" s="618">
        <f t="shared" si="174"/>
        <v>0</v>
      </c>
      <c r="AV91" s="619">
        <f t="shared" si="175"/>
        <v>0</v>
      </c>
      <c r="AW91" s="620">
        <v>0</v>
      </c>
      <c r="AX91" s="621">
        <v>0</v>
      </c>
      <c r="AY91" s="622">
        <f t="shared" si="176"/>
        <v>0</v>
      </c>
      <c r="AZ91" s="623">
        <f t="shared" si="177"/>
        <v>0</v>
      </c>
      <c r="BA91" s="624">
        <f t="shared" si="178"/>
        <v>0</v>
      </c>
      <c r="BB91" s="484" t="str">
        <f t="shared" si="263"/>
        <v/>
      </c>
      <c r="BC91" s="484" t="str">
        <f t="shared" si="179"/>
        <v/>
      </c>
      <c r="BD91" s="625" t="str">
        <f t="shared" si="150"/>
        <v/>
      </c>
      <c r="BE91" s="613"/>
      <c r="BF91" s="626">
        <v>0</v>
      </c>
      <c r="BG91" s="627">
        <v>0</v>
      </c>
      <c r="BH91" s="628">
        <v>0</v>
      </c>
      <c r="BI91" s="489">
        <f t="shared" si="180"/>
        <v>0</v>
      </c>
      <c r="BJ91" s="629">
        <v>0</v>
      </c>
      <c r="BK91" s="630">
        <v>0</v>
      </c>
      <c r="BL91" s="631">
        <f t="shared" si="181"/>
        <v>0</v>
      </c>
      <c r="BM91" s="632">
        <f t="shared" si="182"/>
        <v>0</v>
      </c>
      <c r="BN91" s="633">
        <v>0</v>
      </c>
      <c r="BO91" s="634">
        <v>0</v>
      </c>
      <c r="BP91" s="635">
        <f t="shared" si="183"/>
        <v>0</v>
      </c>
      <c r="BQ91" s="636">
        <f t="shared" si="184"/>
        <v>0</v>
      </c>
      <c r="BR91" s="496">
        <f t="shared" si="185"/>
        <v>0</v>
      </c>
      <c r="BS91" s="496" t="str">
        <f t="shared" si="264"/>
        <v/>
      </c>
      <c r="BT91" s="496" t="str">
        <f t="shared" si="186"/>
        <v/>
      </c>
      <c r="BU91" s="637" t="str">
        <f t="shared" si="151"/>
        <v/>
      </c>
      <c r="BV91" s="613"/>
      <c r="BW91" s="638">
        <v>0</v>
      </c>
      <c r="BX91" s="639">
        <v>0</v>
      </c>
      <c r="BY91" s="640">
        <v>0</v>
      </c>
      <c r="BZ91" s="501">
        <f t="shared" si="187"/>
        <v>0</v>
      </c>
      <c r="CA91" s="641">
        <v>0</v>
      </c>
      <c r="CB91" s="642">
        <v>0</v>
      </c>
      <c r="CC91" s="643">
        <f t="shared" si="188"/>
        <v>0</v>
      </c>
      <c r="CD91" s="644">
        <f t="shared" si="189"/>
        <v>0</v>
      </c>
      <c r="CE91" s="645">
        <v>0</v>
      </c>
      <c r="CF91" s="646">
        <v>0</v>
      </c>
      <c r="CG91" s="647">
        <f t="shared" si="190"/>
        <v>0</v>
      </c>
      <c r="CH91" s="648">
        <f t="shared" si="191"/>
        <v>0</v>
      </c>
      <c r="CI91" s="649">
        <f t="shared" si="192"/>
        <v>0</v>
      </c>
      <c r="CJ91" s="508" t="str">
        <f t="shared" si="193"/>
        <v/>
      </c>
      <c r="CK91" s="508" t="str">
        <f t="shared" si="194"/>
        <v/>
      </c>
      <c r="CL91" s="650" t="str">
        <f t="shared" si="152"/>
        <v/>
      </c>
      <c r="CM91" s="613"/>
      <c r="CN91" s="651">
        <v>0</v>
      </c>
      <c r="CO91" s="652">
        <v>0</v>
      </c>
      <c r="CP91" s="653">
        <v>0</v>
      </c>
      <c r="CQ91" s="513">
        <f t="shared" si="195"/>
        <v>0</v>
      </c>
      <c r="CR91" s="654">
        <v>0</v>
      </c>
      <c r="CS91" s="655">
        <v>0</v>
      </c>
      <c r="CT91" s="656">
        <f t="shared" si="196"/>
        <v>0</v>
      </c>
      <c r="CU91" s="657">
        <f t="shared" si="197"/>
        <v>0</v>
      </c>
      <c r="CV91" s="658">
        <v>0</v>
      </c>
      <c r="CW91" s="659">
        <v>0</v>
      </c>
      <c r="CX91" s="660">
        <f t="shared" si="198"/>
        <v>0</v>
      </c>
      <c r="CY91" s="661">
        <f t="shared" si="199"/>
        <v>0</v>
      </c>
      <c r="CZ91" s="520">
        <f t="shared" si="200"/>
        <v>0</v>
      </c>
      <c r="DA91" s="520" t="str">
        <f t="shared" si="201"/>
        <v/>
      </c>
      <c r="DB91" s="520" t="str">
        <f t="shared" si="202"/>
        <v/>
      </c>
      <c r="DC91" s="662" t="str">
        <f t="shared" si="203"/>
        <v/>
      </c>
      <c r="DD91" s="613"/>
      <c r="DE91" s="663">
        <v>0</v>
      </c>
      <c r="DF91" s="664">
        <v>0</v>
      </c>
      <c r="DG91" s="665">
        <v>0</v>
      </c>
      <c r="DH91" s="525">
        <f t="shared" si="204"/>
        <v>0</v>
      </c>
      <c r="DI91" s="666">
        <v>0</v>
      </c>
      <c r="DJ91" s="667">
        <v>0</v>
      </c>
      <c r="DK91" s="668">
        <f t="shared" si="205"/>
        <v>0</v>
      </c>
      <c r="DL91" s="669">
        <f t="shared" si="206"/>
        <v>0</v>
      </c>
      <c r="DM91" s="670">
        <v>0</v>
      </c>
      <c r="DN91" s="671">
        <v>0</v>
      </c>
      <c r="DO91" s="672">
        <f t="shared" si="207"/>
        <v>0</v>
      </c>
      <c r="DP91" s="673">
        <f t="shared" si="208"/>
        <v>0</v>
      </c>
      <c r="DQ91" s="532">
        <f t="shared" si="209"/>
        <v>0</v>
      </c>
      <c r="DR91" s="532" t="str">
        <f t="shared" si="210"/>
        <v/>
      </c>
      <c r="DS91" s="532" t="str">
        <f t="shared" si="211"/>
        <v/>
      </c>
      <c r="DT91" s="674" t="str">
        <f t="shared" si="212"/>
        <v/>
      </c>
      <c r="DU91" s="675">
        <v>0</v>
      </c>
      <c r="DV91" s="676">
        <v>0</v>
      </c>
      <c r="DW91" s="677">
        <v>0</v>
      </c>
      <c r="DX91" s="537">
        <f t="shared" si="213"/>
        <v>0</v>
      </c>
      <c r="DY91" s="678">
        <v>0</v>
      </c>
      <c r="DZ91" s="679">
        <v>0</v>
      </c>
      <c r="EA91" s="680">
        <f t="shared" si="214"/>
        <v>0</v>
      </c>
      <c r="EB91" s="681">
        <f t="shared" si="215"/>
        <v>0</v>
      </c>
      <c r="EC91" s="682">
        <v>0</v>
      </c>
      <c r="ED91" s="683">
        <v>0</v>
      </c>
      <c r="EE91" s="684">
        <f t="shared" si="216"/>
        <v>0</v>
      </c>
      <c r="EF91" s="685">
        <f t="shared" si="217"/>
        <v>0</v>
      </c>
      <c r="EG91" s="686">
        <f t="shared" si="218"/>
        <v>0</v>
      </c>
      <c r="EH91" s="687" t="str">
        <f t="shared" si="219"/>
        <v/>
      </c>
      <c r="EI91" s="688">
        <v>0</v>
      </c>
      <c r="EJ91" s="689">
        <v>0</v>
      </c>
      <c r="EK91" s="690">
        <v>0</v>
      </c>
      <c r="EL91" s="549">
        <f t="shared" si="220"/>
        <v>0</v>
      </c>
      <c r="EM91" s="691">
        <v>0</v>
      </c>
      <c r="EN91" s="692">
        <f t="shared" si="221"/>
        <v>0</v>
      </c>
      <c r="EO91" s="693">
        <v>0</v>
      </c>
      <c r="EP91" s="694">
        <v>0</v>
      </c>
      <c r="EQ91" s="695">
        <f t="shared" si="266"/>
        <v>0</v>
      </c>
      <c r="ER91" s="696">
        <f t="shared" si="222"/>
        <v>0</v>
      </c>
      <c r="ES91" s="697">
        <f t="shared" si="223"/>
        <v>0</v>
      </c>
      <c r="ET91" s="698" t="str">
        <f t="shared" si="224"/>
        <v/>
      </c>
      <c r="EU91" s="699">
        <v>0</v>
      </c>
      <c r="EV91" s="700">
        <v>0</v>
      </c>
      <c r="EW91" s="701">
        <f t="shared" si="149"/>
        <v>0</v>
      </c>
      <c r="EX91" s="561">
        <f t="shared" si="225"/>
        <v>0</v>
      </c>
      <c r="EY91" s="702">
        <v>0</v>
      </c>
      <c r="EZ91" s="703">
        <f t="shared" si="226"/>
        <v>0</v>
      </c>
      <c r="FA91" s="704">
        <v>0</v>
      </c>
      <c r="FB91" s="705">
        <v>0</v>
      </c>
      <c r="FC91" s="706">
        <f t="shared" si="267"/>
        <v>0</v>
      </c>
      <c r="FD91" s="707">
        <f t="shared" si="227"/>
        <v>0</v>
      </c>
      <c r="FE91" s="708">
        <f t="shared" si="228"/>
        <v>0</v>
      </c>
      <c r="FF91" s="709" t="str">
        <f t="shared" si="229"/>
        <v/>
      </c>
      <c r="FG91" s="731">
        <v>0</v>
      </c>
      <c r="FH91" s="732">
        <v>0</v>
      </c>
      <c r="FI91" s="732">
        <v>0</v>
      </c>
      <c r="FJ91" s="713">
        <f t="shared" si="146"/>
        <v>0</v>
      </c>
      <c r="FK91" s="714">
        <f t="shared" si="230"/>
        <v>0</v>
      </c>
      <c r="FL91" s="715" t="str">
        <f t="shared" si="231"/>
        <v/>
      </c>
      <c r="FM91" s="733"/>
      <c r="FN91" s="734"/>
      <c r="FO91" s="735" t="str">
        <f t="shared" si="145"/>
        <v/>
      </c>
      <c r="FP91" s="718">
        <f t="shared" si="232"/>
        <v>0</v>
      </c>
      <c r="FQ91" s="719">
        <f t="shared" si="233"/>
        <v>0</v>
      </c>
      <c r="FR91" s="720">
        <f t="shared" si="234"/>
        <v>0</v>
      </c>
      <c r="FS91" s="721" t="str">
        <f t="shared" si="235"/>
        <v/>
      </c>
      <c r="FT91" s="722" t="str">
        <f t="shared" si="236"/>
        <v/>
      </c>
      <c r="FU91" s="723" t="str">
        <f t="shared" si="237"/>
        <v/>
      </c>
      <c r="FV91" s="724" t="str">
        <f t="shared" si="238"/>
        <v/>
      </c>
      <c r="FW91" s="725">
        <f t="shared" si="239"/>
        <v>0</v>
      </c>
      <c r="FX91" s="726" t="str">
        <f t="shared" si="153"/>
        <v/>
      </c>
      <c r="FY91" s="727" t="str">
        <f t="shared" si="154"/>
        <v/>
      </c>
      <c r="FZ91" s="727" t="str">
        <f t="shared" si="155"/>
        <v/>
      </c>
      <c r="GA91" s="727" t="str">
        <f t="shared" si="156"/>
        <v/>
      </c>
      <c r="GB91" s="727" t="str">
        <f t="shared" si="157"/>
        <v/>
      </c>
      <c r="GC91" s="727" t="str">
        <f t="shared" si="240"/>
        <v/>
      </c>
      <c r="GD91" s="728" t="str">
        <f t="shared" si="241"/>
        <v/>
      </c>
      <c r="GE91" s="729">
        <f t="shared" si="242"/>
        <v>0</v>
      </c>
      <c r="GF91" s="727">
        <f t="shared" si="243"/>
        <v>0</v>
      </c>
      <c r="GG91" s="727">
        <f t="shared" si="244"/>
        <v>0</v>
      </c>
      <c r="GH91" s="727">
        <f t="shared" si="245"/>
        <v>0</v>
      </c>
      <c r="GI91" s="728"/>
      <c r="GJ91" s="1302"/>
      <c r="GK91" s="1302"/>
      <c r="GL91" s="18">
        <f t="shared" si="158"/>
        <v>0</v>
      </c>
      <c r="GM91" s="18" t="s">
        <v>158</v>
      </c>
      <c r="GN91" s="18">
        <f t="shared" si="159"/>
        <v>200</v>
      </c>
      <c r="GO91" s="18" t="str">
        <f t="shared" si="246"/>
        <v>0/200</v>
      </c>
      <c r="GP91" s="18">
        <f t="shared" si="247"/>
        <v>0</v>
      </c>
      <c r="GQ91" s="18" t="s">
        <v>158</v>
      </c>
      <c r="GR91" s="18">
        <f t="shared" si="248"/>
        <v>200</v>
      </c>
      <c r="GS91" s="18" t="str">
        <f t="shared" si="249"/>
        <v>0/200</v>
      </c>
      <c r="GT91" s="18">
        <f t="shared" si="250"/>
        <v>0</v>
      </c>
      <c r="GU91" s="18" t="s">
        <v>158</v>
      </c>
      <c r="GV91" s="18">
        <f t="shared" si="251"/>
        <v>200</v>
      </c>
      <c r="GW91" s="18" t="str">
        <f t="shared" si="252"/>
        <v>0/200</v>
      </c>
      <c r="GX91" s="18">
        <f t="shared" si="253"/>
        <v>0</v>
      </c>
      <c r="GY91" s="18" t="s">
        <v>158</v>
      </c>
      <c r="GZ91" s="18">
        <f t="shared" si="254"/>
        <v>100</v>
      </c>
      <c r="HA91" s="18" t="str">
        <f t="shared" si="255"/>
        <v>0/100</v>
      </c>
      <c r="HJ91" s="18">
        <f t="shared" si="268"/>
        <v>0</v>
      </c>
      <c r="HK91" s="18">
        <f t="shared" si="269"/>
        <v>0</v>
      </c>
      <c r="HL91" s="190">
        <f t="shared" si="256"/>
        <v>0</v>
      </c>
      <c r="HM91" s="190">
        <f t="shared" si="257"/>
        <v>0</v>
      </c>
      <c r="HN91" s="190">
        <f t="shared" si="258"/>
        <v>0</v>
      </c>
      <c r="HO91" s="190">
        <f t="shared" si="259"/>
        <v>0</v>
      </c>
      <c r="HP91" s="190">
        <f t="shared" si="260"/>
        <v>0</v>
      </c>
      <c r="HQ91" s="18">
        <f t="shared" si="270"/>
        <v>0</v>
      </c>
    </row>
    <row r="92" spans="1:225" ht="18">
      <c r="A92" s="17">
        <f t="shared" si="160"/>
        <v>0</v>
      </c>
      <c r="B92" s="42">
        <v>84</v>
      </c>
      <c r="C92" s="730">
        <v>84</v>
      </c>
      <c r="D92" s="544">
        <f t="shared" si="161"/>
        <v>0</v>
      </c>
      <c r="E92" s="2"/>
      <c r="F92" s="123"/>
      <c r="G92" s="2"/>
      <c r="H92" s="2"/>
      <c r="I92" s="2"/>
      <c r="J92" s="2"/>
      <c r="K92" s="976"/>
      <c r="L92" s="591">
        <v>0</v>
      </c>
      <c r="M92" s="592">
        <v>0</v>
      </c>
      <c r="N92" s="593">
        <v>0</v>
      </c>
      <c r="O92" s="452">
        <f t="shared" si="162"/>
        <v>0</v>
      </c>
      <c r="P92" s="594">
        <v>0</v>
      </c>
      <c r="Q92" s="595">
        <f t="shared" si="163"/>
        <v>0</v>
      </c>
      <c r="R92" s="596">
        <v>0</v>
      </c>
      <c r="S92" s="597">
        <v>0</v>
      </c>
      <c r="T92" s="598">
        <f t="shared" si="164"/>
        <v>0</v>
      </c>
      <c r="U92" s="599">
        <f t="shared" si="165"/>
        <v>0</v>
      </c>
      <c r="V92" s="600">
        <f t="shared" si="166"/>
        <v>0</v>
      </c>
      <c r="W92" s="459" t="str">
        <f t="shared" si="147"/>
        <v/>
      </c>
      <c r="X92" s="459" t="str">
        <f t="shared" si="167"/>
        <v/>
      </c>
      <c r="Y92" s="601" t="str">
        <f t="shared" si="148"/>
        <v/>
      </c>
      <c r="Z92" s="602">
        <v>0</v>
      </c>
      <c r="AA92" s="603">
        <v>0</v>
      </c>
      <c r="AB92" s="604">
        <v>0</v>
      </c>
      <c r="AC92" s="464">
        <f t="shared" si="168"/>
        <v>0</v>
      </c>
      <c r="AD92" s="605">
        <v>0</v>
      </c>
      <c r="AE92" s="606">
        <f t="shared" si="169"/>
        <v>0</v>
      </c>
      <c r="AF92" s="607">
        <v>0</v>
      </c>
      <c r="AG92" s="608">
        <v>0</v>
      </c>
      <c r="AH92" s="609">
        <f t="shared" si="265"/>
        <v>0</v>
      </c>
      <c r="AI92" s="610">
        <f t="shared" si="170"/>
        <v>0</v>
      </c>
      <c r="AJ92" s="611">
        <f t="shared" si="171"/>
        <v>0</v>
      </c>
      <c r="AK92" s="471" t="str">
        <f t="shared" si="261"/>
        <v/>
      </c>
      <c r="AL92" s="471" t="str">
        <f t="shared" si="172"/>
        <v/>
      </c>
      <c r="AM92" s="612" t="str">
        <f t="shared" si="262"/>
        <v/>
      </c>
      <c r="AN92" s="613"/>
      <c r="AO92" s="614">
        <v>0</v>
      </c>
      <c r="AP92" s="615">
        <v>0</v>
      </c>
      <c r="AQ92" s="615">
        <v>0</v>
      </c>
      <c r="AR92" s="477">
        <f t="shared" si="173"/>
        <v>0</v>
      </c>
      <c r="AS92" s="616">
        <v>0</v>
      </c>
      <c r="AT92" s="617">
        <v>0</v>
      </c>
      <c r="AU92" s="618">
        <f t="shared" si="174"/>
        <v>0</v>
      </c>
      <c r="AV92" s="619">
        <f t="shared" si="175"/>
        <v>0</v>
      </c>
      <c r="AW92" s="620">
        <v>0</v>
      </c>
      <c r="AX92" s="621">
        <v>0</v>
      </c>
      <c r="AY92" s="622">
        <f t="shared" si="176"/>
        <v>0</v>
      </c>
      <c r="AZ92" s="623">
        <f t="shared" si="177"/>
        <v>0</v>
      </c>
      <c r="BA92" s="624">
        <f t="shared" si="178"/>
        <v>0</v>
      </c>
      <c r="BB92" s="484" t="str">
        <f t="shared" si="263"/>
        <v/>
      </c>
      <c r="BC92" s="484" t="str">
        <f t="shared" si="179"/>
        <v/>
      </c>
      <c r="BD92" s="625" t="str">
        <f t="shared" si="150"/>
        <v/>
      </c>
      <c r="BE92" s="613"/>
      <c r="BF92" s="626">
        <v>0</v>
      </c>
      <c r="BG92" s="627">
        <v>0</v>
      </c>
      <c r="BH92" s="628">
        <v>0</v>
      </c>
      <c r="BI92" s="489">
        <f t="shared" si="180"/>
        <v>0</v>
      </c>
      <c r="BJ92" s="629">
        <v>0</v>
      </c>
      <c r="BK92" s="630">
        <v>0</v>
      </c>
      <c r="BL92" s="631">
        <f t="shared" si="181"/>
        <v>0</v>
      </c>
      <c r="BM92" s="632">
        <f t="shared" si="182"/>
        <v>0</v>
      </c>
      <c r="BN92" s="633">
        <v>0</v>
      </c>
      <c r="BO92" s="634">
        <v>0</v>
      </c>
      <c r="BP92" s="635">
        <f t="shared" si="183"/>
        <v>0</v>
      </c>
      <c r="BQ92" s="636">
        <f t="shared" si="184"/>
        <v>0</v>
      </c>
      <c r="BR92" s="496">
        <f t="shared" si="185"/>
        <v>0</v>
      </c>
      <c r="BS92" s="496" t="str">
        <f t="shared" si="264"/>
        <v/>
      </c>
      <c r="BT92" s="496" t="str">
        <f t="shared" si="186"/>
        <v/>
      </c>
      <c r="BU92" s="637" t="str">
        <f t="shared" si="151"/>
        <v/>
      </c>
      <c r="BV92" s="613"/>
      <c r="BW92" s="638">
        <v>0</v>
      </c>
      <c r="BX92" s="639">
        <v>0</v>
      </c>
      <c r="BY92" s="640">
        <v>0</v>
      </c>
      <c r="BZ92" s="501">
        <f t="shared" si="187"/>
        <v>0</v>
      </c>
      <c r="CA92" s="641">
        <v>0</v>
      </c>
      <c r="CB92" s="642">
        <v>0</v>
      </c>
      <c r="CC92" s="643">
        <f t="shared" si="188"/>
        <v>0</v>
      </c>
      <c r="CD92" s="644">
        <f t="shared" si="189"/>
        <v>0</v>
      </c>
      <c r="CE92" s="645">
        <v>0</v>
      </c>
      <c r="CF92" s="646">
        <v>0</v>
      </c>
      <c r="CG92" s="647">
        <f t="shared" si="190"/>
        <v>0</v>
      </c>
      <c r="CH92" s="648">
        <f t="shared" si="191"/>
        <v>0</v>
      </c>
      <c r="CI92" s="649">
        <f t="shared" si="192"/>
        <v>0</v>
      </c>
      <c r="CJ92" s="508" t="str">
        <f t="shared" si="193"/>
        <v/>
      </c>
      <c r="CK92" s="508" t="str">
        <f t="shared" si="194"/>
        <v/>
      </c>
      <c r="CL92" s="650" t="str">
        <f t="shared" si="152"/>
        <v/>
      </c>
      <c r="CM92" s="613"/>
      <c r="CN92" s="651">
        <v>0</v>
      </c>
      <c r="CO92" s="652">
        <v>0</v>
      </c>
      <c r="CP92" s="653">
        <v>0</v>
      </c>
      <c r="CQ92" s="513">
        <f t="shared" si="195"/>
        <v>0</v>
      </c>
      <c r="CR92" s="654">
        <v>0</v>
      </c>
      <c r="CS92" s="655">
        <v>0</v>
      </c>
      <c r="CT92" s="656">
        <f t="shared" si="196"/>
        <v>0</v>
      </c>
      <c r="CU92" s="657">
        <f t="shared" si="197"/>
        <v>0</v>
      </c>
      <c r="CV92" s="658">
        <v>0</v>
      </c>
      <c r="CW92" s="659">
        <v>0</v>
      </c>
      <c r="CX92" s="660">
        <f t="shared" si="198"/>
        <v>0</v>
      </c>
      <c r="CY92" s="661">
        <f t="shared" si="199"/>
        <v>0</v>
      </c>
      <c r="CZ92" s="520">
        <f t="shared" si="200"/>
        <v>0</v>
      </c>
      <c r="DA92" s="520" t="str">
        <f t="shared" si="201"/>
        <v/>
      </c>
      <c r="DB92" s="520" t="str">
        <f t="shared" si="202"/>
        <v/>
      </c>
      <c r="DC92" s="662" t="str">
        <f t="shared" si="203"/>
        <v/>
      </c>
      <c r="DD92" s="613"/>
      <c r="DE92" s="663">
        <v>0</v>
      </c>
      <c r="DF92" s="664">
        <v>0</v>
      </c>
      <c r="DG92" s="665">
        <v>0</v>
      </c>
      <c r="DH92" s="525">
        <f t="shared" si="204"/>
        <v>0</v>
      </c>
      <c r="DI92" s="666">
        <v>0</v>
      </c>
      <c r="DJ92" s="667">
        <v>0</v>
      </c>
      <c r="DK92" s="668">
        <f t="shared" si="205"/>
        <v>0</v>
      </c>
      <c r="DL92" s="669">
        <f t="shared" si="206"/>
        <v>0</v>
      </c>
      <c r="DM92" s="670">
        <v>0</v>
      </c>
      <c r="DN92" s="671">
        <v>0</v>
      </c>
      <c r="DO92" s="672">
        <f t="shared" si="207"/>
        <v>0</v>
      </c>
      <c r="DP92" s="673">
        <f t="shared" si="208"/>
        <v>0</v>
      </c>
      <c r="DQ92" s="532">
        <f t="shared" si="209"/>
        <v>0</v>
      </c>
      <c r="DR92" s="532" t="str">
        <f t="shared" si="210"/>
        <v/>
      </c>
      <c r="DS92" s="532" t="str">
        <f t="shared" si="211"/>
        <v/>
      </c>
      <c r="DT92" s="674" t="str">
        <f t="shared" si="212"/>
        <v/>
      </c>
      <c r="DU92" s="675">
        <v>0</v>
      </c>
      <c r="DV92" s="676">
        <v>0</v>
      </c>
      <c r="DW92" s="677">
        <v>0</v>
      </c>
      <c r="DX92" s="537">
        <f t="shared" si="213"/>
        <v>0</v>
      </c>
      <c r="DY92" s="678">
        <v>0</v>
      </c>
      <c r="DZ92" s="679">
        <v>0</v>
      </c>
      <c r="EA92" s="680">
        <f t="shared" si="214"/>
        <v>0</v>
      </c>
      <c r="EB92" s="681">
        <f t="shared" si="215"/>
        <v>0</v>
      </c>
      <c r="EC92" s="682">
        <v>0</v>
      </c>
      <c r="ED92" s="683">
        <v>0</v>
      </c>
      <c r="EE92" s="684">
        <f t="shared" si="216"/>
        <v>0</v>
      </c>
      <c r="EF92" s="685">
        <f t="shared" si="217"/>
        <v>0</v>
      </c>
      <c r="EG92" s="686">
        <f t="shared" si="218"/>
        <v>0</v>
      </c>
      <c r="EH92" s="687" t="str">
        <f t="shared" si="219"/>
        <v/>
      </c>
      <c r="EI92" s="688">
        <v>0</v>
      </c>
      <c r="EJ92" s="689">
        <v>0</v>
      </c>
      <c r="EK92" s="690">
        <v>0</v>
      </c>
      <c r="EL92" s="549">
        <f t="shared" si="220"/>
        <v>0</v>
      </c>
      <c r="EM92" s="691">
        <v>0</v>
      </c>
      <c r="EN92" s="692">
        <f t="shared" si="221"/>
        <v>0</v>
      </c>
      <c r="EO92" s="693">
        <v>0</v>
      </c>
      <c r="EP92" s="694">
        <v>0</v>
      </c>
      <c r="EQ92" s="695">
        <f t="shared" si="266"/>
        <v>0</v>
      </c>
      <c r="ER92" s="696">
        <f t="shared" si="222"/>
        <v>0</v>
      </c>
      <c r="ES92" s="697">
        <f t="shared" si="223"/>
        <v>0</v>
      </c>
      <c r="ET92" s="698" t="str">
        <f t="shared" si="224"/>
        <v/>
      </c>
      <c r="EU92" s="699">
        <v>0</v>
      </c>
      <c r="EV92" s="700">
        <v>0</v>
      </c>
      <c r="EW92" s="701">
        <f t="shared" si="149"/>
        <v>0</v>
      </c>
      <c r="EX92" s="561">
        <f t="shared" si="225"/>
        <v>0</v>
      </c>
      <c r="EY92" s="702">
        <v>0</v>
      </c>
      <c r="EZ92" s="703">
        <f t="shared" si="226"/>
        <v>0</v>
      </c>
      <c r="FA92" s="704">
        <v>0</v>
      </c>
      <c r="FB92" s="705">
        <v>0</v>
      </c>
      <c r="FC92" s="706">
        <f t="shared" si="267"/>
        <v>0</v>
      </c>
      <c r="FD92" s="707">
        <f t="shared" si="227"/>
        <v>0</v>
      </c>
      <c r="FE92" s="708">
        <f t="shared" si="228"/>
        <v>0</v>
      </c>
      <c r="FF92" s="709" t="str">
        <f t="shared" si="229"/>
        <v/>
      </c>
      <c r="FG92" s="731">
        <v>0</v>
      </c>
      <c r="FH92" s="732">
        <v>0</v>
      </c>
      <c r="FI92" s="732">
        <v>0</v>
      </c>
      <c r="FJ92" s="713">
        <f t="shared" si="146"/>
        <v>0</v>
      </c>
      <c r="FK92" s="714">
        <f t="shared" si="230"/>
        <v>0</v>
      </c>
      <c r="FL92" s="715" t="str">
        <f t="shared" si="231"/>
        <v/>
      </c>
      <c r="FM92" s="733"/>
      <c r="FN92" s="734"/>
      <c r="FO92" s="735" t="str">
        <f t="shared" si="145"/>
        <v/>
      </c>
      <c r="FP92" s="718">
        <f t="shared" si="232"/>
        <v>0</v>
      </c>
      <c r="FQ92" s="719">
        <f t="shared" si="233"/>
        <v>0</v>
      </c>
      <c r="FR92" s="720">
        <f t="shared" si="234"/>
        <v>0</v>
      </c>
      <c r="FS92" s="721" t="str">
        <f t="shared" si="235"/>
        <v/>
      </c>
      <c r="FT92" s="722" t="str">
        <f t="shared" si="236"/>
        <v/>
      </c>
      <c r="FU92" s="723" t="str">
        <f t="shared" si="237"/>
        <v/>
      </c>
      <c r="FV92" s="724" t="str">
        <f t="shared" si="238"/>
        <v/>
      </c>
      <c r="FW92" s="725">
        <f t="shared" si="239"/>
        <v>0</v>
      </c>
      <c r="FX92" s="726" t="str">
        <f t="shared" si="153"/>
        <v/>
      </c>
      <c r="FY92" s="727" t="str">
        <f t="shared" si="154"/>
        <v/>
      </c>
      <c r="FZ92" s="727" t="str">
        <f t="shared" si="155"/>
        <v/>
      </c>
      <c r="GA92" s="727" t="str">
        <f t="shared" si="156"/>
        <v/>
      </c>
      <c r="GB92" s="727" t="str">
        <f t="shared" si="157"/>
        <v/>
      </c>
      <c r="GC92" s="727" t="str">
        <f t="shared" si="240"/>
        <v/>
      </c>
      <c r="GD92" s="728" t="str">
        <f t="shared" si="241"/>
        <v/>
      </c>
      <c r="GE92" s="729">
        <f t="shared" si="242"/>
        <v>0</v>
      </c>
      <c r="GF92" s="727">
        <f t="shared" si="243"/>
        <v>0</v>
      </c>
      <c r="GG92" s="727">
        <f t="shared" si="244"/>
        <v>0</v>
      </c>
      <c r="GH92" s="727">
        <f t="shared" si="245"/>
        <v>0</v>
      </c>
      <c r="GI92" s="728"/>
      <c r="GJ92" s="1302"/>
      <c r="GK92" s="1302"/>
      <c r="GL92" s="18">
        <f t="shared" si="158"/>
        <v>0</v>
      </c>
      <c r="GM92" s="18" t="s">
        <v>158</v>
      </c>
      <c r="GN92" s="18">
        <f t="shared" si="159"/>
        <v>200</v>
      </c>
      <c r="GO92" s="18" t="str">
        <f t="shared" si="246"/>
        <v>0/200</v>
      </c>
      <c r="GP92" s="18">
        <f t="shared" si="247"/>
        <v>0</v>
      </c>
      <c r="GQ92" s="18" t="s">
        <v>158</v>
      </c>
      <c r="GR92" s="18">
        <f t="shared" si="248"/>
        <v>200</v>
      </c>
      <c r="GS92" s="18" t="str">
        <f t="shared" si="249"/>
        <v>0/200</v>
      </c>
      <c r="GT92" s="18">
        <f t="shared" si="250"/>
        <v>0</v>
      </c>
      <c r="GU92" s="18" t="s">
        <v>158</v>
      </c>
      <c r="GV92" s="18">
        <f t="shared" si="251"/>
        <v>200</v>
      </c>
      <c r="GW92" s="18" t="str">
        <f t="shared" si="252"/>
        <v>0/200</v>
      </c>
      <c r="GX92" s="18">
        <f t="shared" si="253"/>
        <v>0</v>
      </c>
      <c r="GY92" s="18" t="s">
        <v>158</v>
      </c>
      <c r="GZ92" s="18">
        <f t="shared" si="254"/>
        <v>100</v>
      </c>
      <c r="HA92" s="18" t="str">
        <f t="shared" si="255"/>
        <v>0/100</v>
      </c>
      <c r="HJ92" s="18">
        <f t="shared" si="268"/>
        <v>0</v>
      </c>
      <c r="HK92" s="18">
        <f t="shared" si="269"/>
        <v>0</v>
      </c>
      <c r="HL92" s="190">
        <f t="shared" si="256"/>
        <v>0</v>
      </c>
      <c r="HM92" s="190">
        <f t="shared" si="257"/>
        <v>0</v>
      </c>
      <c r="HN92" s="190">
        <f t="shared" si="258"/>
        <v>0</v>
      </c>
      <c r="HO92" s="190">
        <f t="shared" si="259"/>
        <v>0</v>
      </c>
      <c r="HP92" s="190">
        <f t="shared" si="260"/>
        <v>0</v>
      </c>
      <c r="HQ92" s="18">
        <f t="shared" si="270"/>
        <v>0</v>
      </c>
    </row>
    <row r="93" spans="1:225" ht="18">
      <c r="A93" s="17">
        <f t="shared" si="160"/>
        <v>0</v>
      </c>
      <c r="B93" s="42">
        <v>85</v>
      </c>
      <c r="C93" s="590">
        <v>85</v>
      </c>
      <c r="D93" s="544">
        <f t="shared" si="161"/>
        <v>0</v>
      </c>
      <c r="E93" s="2"/>
      <c r="F93" s="123"/>
      <c r="G93" s="1"/>
      <c r="H93" s="2"/>
      <c r="I93" s="2"/>
      <c r="J93" s="2"/>
      <c r="K93" s="976"/>
      <c r="L93" s="591">
        <v>0</v>
      </c>
      <c r="M93" s="592">
        <v>0</v>
      </c>
      <c r="N93" s="593">
        <v>0</v>
      </c>
      <c r="O93" s="452">
        <f t="shared" si="162"/>
        <v>0</v>
      </c>
      <c r="P93" s="594">
        <v>0</v>
      </c>
      <c r="Q93" s="595">
        <f t="shared" si="163"/>
        <v>0</v>
      </c>
      <c r="R93" s="596">
        <v>0</v>
      </c>
      <c r="S93" s="597">
        <v>0</v>
      </c>
      <c r="T93" s="598">
        <f t="shared" si="164"/>
        <v>0</v>
      </c>
      <c r="U93" s="599">
        <f t="shared" si="165"/>
        <v>0</v>
      </c>
      <c r="V93" s="600">
        <f t="shared" si="166"/>
        <v>0</v>
      </c>
      <c r="W93" s="459" t="str">
        <f t="shared" si="147"/>
        <v/>
      </c>
      <c r="X93" s="459" t="str">
        <f t="shared" si="167"/>
        <v/>
      </c>
      <c r="Y93" s="601" t="str">
        <f t="shared" si="148"/>
        <v/>
      </c>
      <c r="Z93" s="602">
        <v>0</v>
      </c>
      <c r="AA93" s="603">
        <v>0</v>
      </c>
      <c r="AB93" s="604">
        <v>0</v>
      </c>
      <c r="AC93" s="464">
        <f t="shared" si="168"/>
        <v>0</v>
      </c>
      <c r="AD93" s="605">
        <v>0</v>
      </c>
      <c r="AE93" s="606">
        <f t="shared" si="169"/>
        <v>0</v>
      </c>
      <c r="AF93" s="607">
        <v>0</v>
      </c>
      <c r="AG93" s="608">
        <v>0</v>
      </c>
      <c r="AH93" s="609">
        <f t="shared" si="265"/>
        <v>0</v>
      </c>
      <c r="AI93" s="610">
        <f t="shared" si="170"/>
        <v>0</v>
      </c>
      <c r="AJ93" s="611">
        <f t="shared" si="171"/>
        <v>0</v>
      </c>
      <c r="AK93" s="471" t="str">
        <f t="shared" si="261"/>
        <v/>
      </c>
      <c r="AL93" s="471" t="str">
        <f t="shared" si="172"/>
        <v/>
      </c>
      <c r="AM93" s="612" t="str">
        <f t="shared" si="262"/>
        <v/>
      </c>
      <c r="AN93" s="613"/>
      <c r="AO93" s="614">
        <v>0</v>
      </c>
      <c r="AP93" s="615">
        <v>0</v>
      </c>
      <c r="AQ93" s="615">
        <v>0</v>
      </c>
      <c r="AR93" s="477">
        <f t="shared" si="173"/>
        <v>0</v>
      </c>
      <c r="AS93" s="616">
        <v>0</v>
      </c>
      <c r="AT93" s="617">
        <v>0</v>
      </c>
      <c r="AU93" s="618">
        <f t="shared" si="174"/>
        <v>0</v>
      </c>
      <c r="AV93" s="619">
        <f t="shared" si="175"/>
        <v>0</v>
      </c>
      <c r="AW93" s="620">
        <v>0</v>
      </c>
      <c r="AX93" s="621">
        <v>0</v>
      </c>
      <c r="AY93" s="622">
        <f t="shared" si="176"/>
        <v>0</v>
      </c>
      <c r="AZ93" s="623">
        <f t="shared" si="177"/>
        <v>0</v>
      </c>
      <c r="BA93" s="624">
        <f t="shared" si="178"/>
        <v>0</v>
      </c>
      <c r="BB93" s="484" t="str">
        <f t="shared" si="263"/>
        <v/>
      </c>
      <c r="BC93" s="484" t="str">
        <f t="shared" si="179"/>
        <v/>
      </c>
      <c r="BD93" s="625" t="str">
        <f t="shared" si="150"/>
        <v/>
      </c>
      <c r="BE93" s="613"/>
      <c r="BF93" s="626">
        <v>0</v>
      </c>
      <c r="BG93" s="627">
        <v>0</v>
      </c>
      <c r="BH93" s="628">
        <v>0</v>
      </c>
      <c r="BI93" s="489">
        <f t="shared" si="180"/>
        <v>0</v>
      </c>
      <c r="BJ93" s="629">
        <v>0</v>
      </c>
      <c r="BK93" s="630">
        <v>0</v>
      </c>
      <c r="BL93" s="631">
        <f t="shared" si="181"/>
        <v>0</v>
      </c>
      <c r="BM93" s="632">
        <f t="shared" si="182"/>
        <v>0</v>
      </c>
      <c r="BN93" s="633">
        <v>0</v>
      </c>
      <c r="BO93" s="634">
        <v>0</v>
      </c>
      <c r="BP93" s="635">
        <f t="shared" si="183"/>
        <v>0</v>
      </c>
      <c r="BQ93" s="636">
        <f t="shared" si="184"/>
        <v>0</v>
      </c>
      <c r="BR93" s="496">
        <f t="shared" si="185"/>
        <v>0</v>
      </c>
      <c r="BS93" s="496" t="str">
        <f t="shared" si="264"/>
        <v/>
      </c>
      <c r="BT93" s="496" t="str">
        <f t="shared" si="186"/>
        <v/>
      </c>
      <c r="BU93" s="637" t="str">
        <f t="shared" si="151"/>
        <v/>
      </c>
      <c r="BV93" s="613"/>
      <c r="BW93" s="638">
        <v>0</v>
      </c>
      <c r="BX93" s="639">
        <v>0</v>
      </c>
      <c r="BY93" s="640">
        <v>0</v>
      </c>
      <c r="BZ93" s="501">
        <f t="shared" si="187"/>
        <v>0</v>
      </c>
      <c r="CA93" s="641">
        <v>0</v>
      </c>
      <c r="CB93" s="642">
        <v>0</v>
      </c>
      <c r="CC93" s="643">
        <f t="shared" si="188"/>
        <v>0</v>
      </c>
      <c r="CD93" s="644">
        <f t="shared" si="189"/>
        <v>0</v>
      </c>
      <c r="CE93" s="645">
        <v>0</v>
      </c>
      <c r="CF93" s="646">
        <v>0</v>
      </c>
      <c r="CG93" s="647">
        <f t="shared" si="190"/>
        <v>0</v>
      </c>
      <c r="CH93" s="648">
        <f t="shared" si="191"/>
        <v>0</v>
      </c>
      <c r="CI93" s="649">
        <f t="shared" si="192"/>
        <v>0</v>
      </c>
      <c r="CJ93" s="508" t="str">
        <f t="shared" si="193"/>
        <v/>
      </c>
      <c r="CK93" s="508" t="str">
        <f t="shared" si="194"/>
        <v/>
      </c>
      <c r="CL93" s="650" t="str">
        <f t="shared" si="152"/>
        <v/>
      </c>
      <c r="CM93" s="613"/>
      <c r="CN93" s="651">
        <v>0</v>
      </c>
      <c r="CO93" s="652">
        <v>0</v>
      </c>
      <c r="CP93" s="653">
        <v>0</v>
      </c>
      <c r="CQ93" s="513">
        <f t="shared" si="195"/>
        <v>0</v>
      </c>
      <c r="CR93" s="654">
        <v>0</v>
      </c>
      <c r="CS93" s="655">
        <v>0</v>
      </c>
      <c r="CT93" s="656">
        <f t="shared" si="196"/>
        <v>0</v>
      </c>
      <c r="CU93" s="657">
        <f t="shared" si="197"/>
        <v>0</v>
      </c>
      <c r="CV93" s="658">
        <v>0</v>
      </c>
      <c r="CW93" s="659">
        <v>0</v>
      </c>
      <c r="CX93" s="660">
        <f t="shared" si="198"/>
        <v>0</v>
      </c>
      <c r="CY93" s="661">
        <f t="shared" si="199"/>
        <v>0</v>
      </c>
      <c r="CZ93" s="520">
        <f t="shared" si="200"/>
        <v>0</v>
      </c>
      <c r="DA93" s="520" t="str">
        <f t="shared" si="201"/>
        <v/>
      </c>
      <c r="DB93" s="520" t="str">
        <f t="shared" si="202"/>
        <v/>
      </c>
      <c r="DC93" s="662" t="str">
        <f t="shared" si="203"/>
        <v/>
      </c>
      <c r="DD93" s="613"/>
      <c r="DE93" s="663">
        <v>0</v>
      </c>
      <c r="DF93" s="664">
        <v>0</v>
      </c>
      <c r="DG93" s="665">
        <v>0</v>
      </c>
      <c r="DH93" s="525">
        <f t="shared" si="204"/>
        <v>0</v>
      </c>
      <c r="DI93" s="666">
        <v>0</v>
      </c>
      <c r="DJ93" s="667">
        <v>0</v>
      </c>
      <c r="DK93" s="668">
        <f t="shared" si="205"/>
        <v>0</v>
      </c>
      <c r="DL93" s="669">
        <f t="shared" si="206"/>
        <v>0</v>
      </c>
      <c r="DM93" s="670">
        <v>0</v>
      </c>
      <c r="DN93" s="671">
        <v>0</v>
      </c>
      <c r="DO93" s="672">
        <f t="shared" si="207"/>
        <v>0</v>
      </c>
      <c r="DP93" s="673">
        <f t="shared" si="208"/>
        <v>0</v>
      </c>
      <c r="DQ93" s="532">
        <f t="shared" si="209"/>
        <v>0</v>
      </c>
      <c r="DR93" s="532" t="str">
        <f t="shared" si="210"/>
        <v/>
      </c>
      <c r="DS93" s="532" t="str">
        <f t="shared" si="211"/>
        <v/>
      </c>
      <c r="DT93" s="674" t="str">
        <f t="shared" si="212"/>
        <v/>
      </c>
      <c r="DU93" s="675">
        <v>0</v>
      </c>
      <c r="DV93" s="676">
        <v>0</v>
      </c>
      <c r="DW93" s="677">
        <v>0</v>
      </c>
      <c r="DX93" s="537">
        <f t="shared" si="213"/>
        <v>0</v>
      </c>
      <c r="DY93" s="678">
        <v>0</v>
      </c>
      <c r="DZ93" s="679">
        <v>0</v>
      </c>
      <c r="EA93" s="680">
        <f t="shared" si="214"/>
        <v>0</v>
      </c>
      <c r="EB93" s="681">
        <f t="shared" si="215"/>
        <v>0</v>
      </c>
      <c r="EC93" s="682">
        <v>0</v>
      </c>
      <c r="ED93" s="683">
        <v>0</v>
      </c>
      <c r="EE93" s="684">
        <f t="shared" si="216"/>
        <v>0</v>
      </c>
      <c r="EF93" s="685">
        <f t="shared" si="217"/>
        <v>0</v>
      </c>
      <c r="EG93" s="686">
        <f t="shared" si="218"/>
        <v>0</v>
      </c>
      <c r="EH93" s="687" t="str">
        <f t="shared" si="219"/>
        <v/>
      </c>
      <c r="EI93" s="688">
        <v>0</v>
      </c>
      <c r="EJ93" s="689">
        <v>0</v>
      </c>
      <c r="EK93" s="690">
        <v>0</v>
      </c>
      <c r="EL93" s="549">
        <f t="shared" si="220"/>
        <v>0</v>
      </c>
      <c r="EM93" s="691">
        <v>0</v>
      </c>
      <c r="EN93" s="692">
        <f t="shared" si="221"/>
        <v>0</v>
      </c>
      <c r="EO93" s="693">
        <v>0</v>
      </c>
      <c r="EP93" s="694">
        <v>0</v>
      </c>
      <c r="EQ93" s="695">
        <f t="shared" si="266"/>
        <v>0</v>
      </c>
      <c r="ER93" s="696">
        <f t="shared" si="222"/>
        <v>0</v>
      </c>
      <c r="ES93" s="697">
        <f t="shared" si="223"/>
        <v>0</v>
      </c>
      <c r="ET93" s="698" t="str">
        <f t="shared" si="224"/>
        <v/>
      </c>
      <c r="EU93" s="699">
        <v>0</v>
      </c>
      <c r="EV93" s="700">
        <v>0</v>
      </c>
      <c r="EW93" s="701">
        <f t="shared" si="149"/>
        <v>0</v>
      </c>
      <c r="EX93" s="561">
        <f t="shared" si="225"/>
        <v>0</v>
      </c>
      <c r="EY93" s="702">
        <v>0</v>
      </c>
      <c r="EZ93" s="703">
        <f t="shared" si="226"/>
        <v>0</v>
      </c>
      <c r="FA93" s="704">
        <v>0</v>
      </c>
      <c r="FB93" s="705">
        <v>0</v>
      </c>
      <c r="FC93" s="706">
        <f t="shared" si="267"/>
        <v>0</v>
      </c>
      <c r="FD93" s="707">
        <f t="shared" si="227"/>
        <v>0</v>
      </c>
      <c r="FE93" s="708">
        <f t="shared" si="228"/>
        <v>0</v>
      </c>
      <c r="FF93" s="709" t="str">
        <f t="shared" si="229"/>
        <v/>
      </c>
      <c r="FG93" s="731">
        <v>0</v>
      </c>
      <c r="FH93" s="732">
        <v>0</v>
      </c>
      <c r="FI93" s="732">
        <v>0</v>
      </c>
      <c r="FJ93" s="713">
        <f t="shared" si="146"/>
        <v>0</v>
      </c>
      <c r="FK93" s="714">
        <f t="shared" si="230"/>
        <v>0</v>
      </c>
      <c r="FL93" s="715" t="str">
        <f t="shared" si="231"/>
        <v/>
      </c>
      <c r="FM93" s="733"/>
      <c r="FN93" s="734"/>
      <c r="FO93" s="735" t="str">
        <f t="shared" si="145"/>
        <v/>
      </c>
      <c r="FP93" s="718">
        <f t="shared" si="232"/>
        <v>0</v>
      </c>
      <c r="FQ93" s="719">
        <f t="shared" si="233"/>
        <v>0</v>
      </c>
      <c r="FR93" s="720">
        <f t="shared" si="234"/>
        <v>0</v>
      </c>
      <c r="FS93" s="721" t="str">
        <f t="shared" si="235"/>
        <v/>
      </c>
      <c r="FT93" s="722" t="str">
        <f t="shared" si="236"/>
        <v/>
      </c>
      <c r="FU93" s="723" t="str">
        <f t="shared" si="237"/>
        <v/>
      </c>
      <c r="FV93" s="724" t="str">
        <f t="shared" si="238"/>
        <v/>
      </c>
      <c r="FW93" s="725">
        <f t="shared" si="239"/>
        <v>0</v>
      </c>
      <c r="FX93" s="726" t="str">
        <f t="shared" si="153"/>
        <v/>
      </c>
      <c r="FY93" s="727" t="str">
        <f t="shared" si="154"/>
        <v/>
      </c>
      <c r="FZ93" s="727" t="str">
        <f t="shared" si="155"/>
        <v/>
      </c>
      <c r="GA93" s="727" t="str">
        <f t="shared" si="156"/>
        <v/>
      </c>
      <c r="GB93" s="727" t="str">
        <f t="shared" si="157"/>
        <v/>
      </c>
      <c r="GC93" s="727" t="str">
        <f t="shared" si="240"/>
        <v/>
      </c>
      <c r="GD93" s="728" t="str">
        <f t="shared" si="241"/>
        <v/>
      </c>
      <c r="GE93" s="729">
        <f t="shared" si="242"/>
        <v>0</v>
      </c>
      <c r="GF93" s="727">
        <f t="shared" si="243"/>
        <v>0</v>
      </c>
      <c r="GG93" s="727">
        <f t="shared" si="244"/>
        <v>0</v>
      </c>
      <c r="GH93" s="727">
        <f t="shared" si="245"/>
        <v>0</v>
      </c>
      <c r="GI93" s="728"/>
      <c r="GJ93" s="1302"/>
      <c r="GK93" s="1302"/>
      <c r="GL93" s="18">
        <f t="shared" si="158"/>
        <v>0</v>
      </c>
      <c r="GM93" s="18" t="s">
        <v>158</v>
      </c>
      <c r="GN93" s="18">
        <f t="shared" si="159"/>
        <v>200</v>
      </c>
      <c r="GO93" s="18" t="str">
        <f t="shared" si="246"/>
        <v>0/200</v>
      </c>
      <c r="GP93" s="18">
        <f t="shared" si="247"/>
        <v>0</v>
      </c>
      <c r="GQ93" s="18" t="s">
        <v>158</v>
      </c>
      <c r="GR93" s="18">
        <f t="shared" si="248"/>
        <v>200</v>
      </c>
      <c r="GS93" s="18" t="str">
        <f t="shared" si="249"/>
        <v>0/200</v>
      </c>
      <c r="GT93" s="18">
        <f t="shared" si="250"/>
        <v>0</v>
      </c>
      <c r="GU93" s="18" t="s">
        <v>158</v>
      </c>
      <c r="GV93" s="18">
        <f t="shared" si="251"/>
        <v>200</v>
      </c>
      <c r="GW93" s="18" t="str">
        <f t="shared" si="252"/>
        <v>0/200</v>
      </c>
      <c r="GX93" s="18">
        <f t="shared" si="253"/>
        <v>0</v>
      </c>
      <c r="GY93" s="18" t="s">
        <v>158</v>
      </c>
      <c r="GZ93" s="18">
        <f t="shared" si="254"/>
        <v>100</v>
      </c>
      <c r="HA93" s="18" t="str">
        <f t="shared" si="255"/>
        <v>0/100</v>
      </c>
      <c r="HJ93" s="18">
        <f t="shared" si="268"/>
        <v>0</v>
      </c>
      <c r="HK93" s="18">
        <f t="shared" si="269"/>
        <v>0</v>
      </c>
      <c r="HL93" s="190">
        <f t="shared" si="256"/>
        <v>0</v>
      </c>
      <c r="HM93" s="190">
        <f t="shared" si="257"/>
        <v>0</v>
      </c>
      <c r="HN93" s="190">
        <f t="shared" si="258"/>
        <v>0</v>
      </c>
      <c r="HO93" s="190">
        <f t="shared" si="259"/>
        <v>0</v>
      </c>
      <c r="HP93" s="190">
        <f t="shared" si="260"/>
        <v>0</v>
      </c>
      <c r="HQ93" s="18">
        <f t="shared" si="270"/>
        <v>0</v>
      </c>
    </row>
    <row r="94" spans="1:225" ht="18">
      <c r="A94" s="17">
        <f t="shared" si="160"/>
        <v>0</v>
      </c>
      <c r="B94" s="42">
        <v>86</v>
      </c>
      <c r="C94" s="730">
        <v>86</v>
      </c>
      <c r="D94" s="544">
        <f t="shared" si="161"/>
        <v>0</v>
      </c>
      <c r="E94" s="2"/>
      <c r="F94" s="123"/>
      <c r="G94" s="2"/>
      <c r="H94" s="2"/>
      <c r="I94" s="2"/>
      <c r="J94" s="2"/>
      <c r="K94" s="976"/>
      <c r="L94" s="591">
        <v>0</v>
      </c>
      <c r="M94" s="592">
        <v>0</v>
      </c>
      <c r="N94" s="593">
        <v>0</v>
      </c>
      <c r="O94" s="452">
        <f t="shared" si="162"/>
        <v>0</v>
      </c>
      <c r="P94" s="594">
        <v>0</v>
      </c>
      <c r="Q94" s="595">
        <f t="shared" si="163"/>
        <v>0</v>
      </c>
      <c r="R94" s="596">
        <v>0</v>
      </c>
      <c r="S94" s="597">
        <v>0</v>
      </c>
      <c r="T94" s="598">
        <f t="shared" si="164"/>
        <v>0</v>
      </c>
      <c r="U94" s="599">
        <f t="shared" si="165"/>
        <v>0</v>
      </c>
      <c r="V94" s="600">
        <f t="shared" si="166"/>
        <v>0</v>
      </c>
      <c r="W94" s="459" t="str">
        <f t="shared" si="147"/>
        <v/>
      </c>
      <c r="X94" s="459" t="str">
        <f t="shared" si="167"/>
        <v/>
      </c>
      <c r="Y94" s="601" t="str">
        <f t="shared" si="148"/>
        <v/>
      </c>
      <c r="Z94" s="602">
        <v>0</v>
      </c>
      <c r="AA94" s="603">
        <v>0</v>
      </c>
      <c r="AB94" s="604">
        <v>0</v>
      </c>
      <c r="AC94" s="464">
        <f t="shared" si="168"/>
        <v>0</v>
      </c>
      <c r="AD94" s="605">
        <v>0</v>
      </c>
      <c r="AE94" s="606">
        <f t="shared" si="169"/>
        <v>0</v>
      </c>
      <c r="AF94" s="607">
        <v>0</v>
      </c>
      <c r="AG94" s="608">
        <v>0</v>
      </c>
      <c r="AH94" s="609">
        <f t="shared" si="265"/>
        <v>0</v>
      </c>
      <c r="AI94" s="610">
        <f t="shared" si="170"/>
        <v>0</v>
      </c>
      <c r="AJ94" s="611">
        <f t="shared" si="171"/>
        <v>0</v>
      </c>
      <c r="AK94" s="471" t="str">
        <f t="shared" si="261"/>
        <v/>
      </c>
      <c r="AL94" s="471" t="str">
        <f t="shared" si="172"/>
        <v/>
      </c>
      <c r="AM94" s="612" t="str">
        <f t="shared" si="262"/>
        <v/>
      </c>
      <c r="AN94" s="613"/>
      <c r="AO94" s="614">
        <v>0</v>
      </c>
      <c r="AP94" s="615">
        <v>0</v>
      </c>
      <c r="AQ94" s="615">
        <v>0</v>
      </c>
      <c r="AR94" s="477">
        <f t="shared" si="173"/>
        <v>0</v>
      </c>
      <c r="AS94" s="616">
        <v>0</v>
      </c>
      <c r="AT94" s="617">
        <v>0</v>
      </c>
      <c r="AU94" s="618">
        <f t="shared" si="174"/>
        <v>0</v>
      </c>
      <c r="AV94" s="619">
        <f t="shared" si="175"/>
        <v>0</v>
      </c>
      <c r="AW94" s="620">
        <v>0</v>
      </c>
      <c r="AX94" s="621">
        <v>0</v>
      </c>
      <c r="AY94" s="622">
        <f t="shared" si="176"/>
        <v>0</v>
      </c>
      <c r="AZ94" s="623">
        <f t="shared" si="177"/>
        <v>0</v>
      </c>
      <c r="BA94" s="624">
        <f t="shared" si="178"/>
        <v>0</v>
      </c>
      <c r="BB94" s="484" t="str">
        <f t="shared" si="263"/>
        <v/>
      </c>
      <c r="BC94" s="484" t="str">
        <f t="shared" si="179"/>
        <v/>
      </c>
      <c r="BD94" s="625" t="str">
        <f t="shared" si="150"/>
        <v/>
      </c>
      <c r="BE94" s="613"/>
      <c r="BF94" s="626">
        <v>0</v>
      </c>
      <c r="BG94" s="627">
        <v>0</v>
      </c>
      <c r="BH94" s="628">
        <v>0</v>
      </c>
      <c r="BI94" s="489">
        <f t="shared" si="180"/>
        <v>0</v>
      </c>
      <c r="BJ94" s="629">
        <v>0</v>
      </c>
      <c r="BK94" s="630">
        <v>0</v>
      </c>
      <c r="BL94" s="631">
        <f t="shared" si="181"/>
        <v>0</v>
      </c>
      <c r="BM94" s="632">
        <f t="shared" si="182"/>
        <v>0</v>
      </c>
      <c r="BN94" s="633">
        <v>0</v>
      </c>
      <c r="BO94" s="634">
        <v>0</v>
      </c>
      <c r="BP94" s="635">
        <f t="shared" si="183"/>
        <v>0</v>
      </c>
      <c r="BQ94" s="636">
        <f t="shared" si="184"/>
        <v>0</v>
      </c>
      <c r="BR94" s="496">
        <f t="shared" si="185"/>
        <v>0</v>
      </c>
      <c r="BS94" s="496" t="str">
        <f t="shared" si="264"/>
        <v/>
      </c>
      <c r="BT94" s="496" t="str">
        <f t="shared" si="186"/>
        <v/>
      </c>
      <c r="BU94" s="637" t="str">
        <f t="shared" si="151"/>
        <v/>
      </c>
      <c r="BV94" s="613"/>
      <c r="BW94" s="638">
        <v>0</v>
      </c>
      <c r="BX94" s="639">
        <v>0</v>
      </c>
      <c r="BY94" s="640">
        <v>0</v>
      </c>
      <c r="BZ94" s="501">
        <f t="shared" si="187"/>
        <v>0</v>
      </c>
      <c r="CA94" s="641">
        <v>0</v>
      </c>
      <c r="CB94" s="642">
        <v>0</v>
      </c>
      <c r="CC94" s="643">
        <f t="shared" si="188"/>
        <v>0</v>
      </c>
      <c r="CD94" s="644">
        <f t="shared" si="189"/>
        <v>0</v>
      </c>
      <c r="CE94" s="645">
        <v>0</v>
      </c>
      <c r="CF94" s="646">
        <v>0</v>
      </c>
      <c r="CG94" s="647">
        <f t="shared" si="190"/>
        <v>0</v>
      </c>
      <c r="CH94" s="648">
        <f t="shared" si="191"/>
        <v>0</v>
      </c>
      <c r="CI94" s="649">
        <f t="shared" si="192"/>
        <v>0</v>
      </c>
      <c r="CJ94" s="508" t="str">
        <f t="shared" si="193"/>
        <v/>
      </c>
      <c r="CK94" s="508" t="str">
        <f t="shared" si="194"/>
        <v/>
      </c>
      <c r="CL94" s="650" t="str">
        <f t="shared" si="152"/>
        <v/>
      </c>
      <c r="CM94" s="613"/>
      <c r="CN94" s="651">
        <v>0</v>
      </c>
      <c r="CO94" s="652">
        <v>0</v>
      </c>
      <c r="CP94" s="653">
        <v>0</v>
      </c>
      <c r="CQ94" s="513">
        <f t="shared" si="195"/>
        <v>0</v>
      </c>
      <c r="CR94" s="654">
        <v>0</v>
      </c>
      <c r="CS94" s="655">
        <v>0</v>
      </c>
      <c r="CT94" s="656">
        <f t="shared" si="196"/>
        <v>0</v>
      </c>
      <c r="CU94" s="657">
        <f t="shared" si="197"/>
        <v>0</v>
      </c>
      <c r="CV94" s="658">
        <v>0</v>
      </c>
      <c r="CW94" s="659">
        <v>0</v>
      </c>
      <c r="CX94" s="660">
        <f t="shared" si="198"/>
        <v>0</v>
      </c>
      <c r="CY94" s="661">
        <f t="shared" si="199"/>
        <v>0</v>
      </c>
      <c r="CZ94" s="520">
        <f t="shared" si="200"/>
        <v>0</v>
      </c>
      <c r="DA94" s="520" t="str">
        <f t="shared" si="201"/>
        <v/>
      </c>
      <c r="DB94" s="520" t="str">
        <f t="shared" si="202"/>
        <v/>
      </c>
      <c r="DC94" s="662" t="str">
        <f t="shared" si="203"/>
        <v/>
      </c>
      <c r="DD94" s="613"/>
      <c r="DE94" s="663">
        <v>0</v>
      </c>
      <c r="DF94" s="664">
        <v>0</v>
      </c>
      <c r="DG94" s="665">
        <v>0</v>
      </c>
      <c r="DH94" s="525">
        <f t="shared" si="204"/>
        <v>0</v>
      </c>
      <c r="DI94" s="666">
        <v>0</v>
      </c>
      <c r="DJ94" s="667">
        <v>0</v>
      </c>
      <c r="DK94" s="668">
        <f t="shared" si="205"/>
        <v>0</v>
      </c>
      <c r="DL94" s="669">
        <f t="shared" si="206"/>
        <v>0</v>
      </c>
      <c r="DM94" s="670">
        <v>0</v>
      </c>
      <c r="DN94" s="671">
        <v>0</v>
      </c>
      <c r="DO94" s="672">
        <f t="shared" si="207"/>
        <v>0</v>
      </c>
      <c r="DP94" s="673">
        <f t="shared" si="208"/>
        <v>0</v>
      </c>
      <c r="DQ94" s="532">
        <f t="shared" si="209"/>
        <v>0</v>
      </c>
      <c r="DR94" s="532" t="str">
        <f t="shared" si="210"/>
        <v/>
      </c>
      <c r="DS94" s="532" t="str">
        <f t="shared" si="211"/>
        <v/>
      </c>
      <c r="DT94" s="674" t="str">
        <f t="shared" si="212"/>
        <v/>
      </c>
      <c r="DU94" s="675">
        <v>0</v>
      </c>
      <c r="DV94" s="676">
        <v>0</v>
      </c>
      <c r="DW94" s="677">
        <v>0</v>
      </c>
      <c r="DX94" s="537">
        <f t="shared" si="213"/>
        <v>0</v>
      </c>
      <c r="DY94" s="678">
        <v>0</v>
      </c>
      <c r="DZ94" s="679">
        <v>0</v>
      </c>
      <c r="EA94" s="680">
        <f t="shared" si="214"/>
        <v>0</v>
      </c>
      <c r="EB94" s="681">
        <f t="shared" si="215"/>
        <v>0</v>
      </c>
      <c r="EC94" s="682">
        <v>0</v>
      </c>
      <c r="ED94" s="683">
        <v>0</v>
      </c>
      <c r="EE94" s="684">
        <f t="shared" si="216"/>
        <v>0</v>
      </c>
      <c r="EF94" s="685">
        <f t="shared" si="217"/>
        <v>0</v>
      </c>
      <c r="EG94" s="686">
        <f t="shared" si="218"/>
        <v>0</v>
      </c>
      <c r="EH94" s="687" t="str">
        <f t="shared" si="219"/>
        <v/>
      </c>
      <c r="EI94" s="688">
        <v>0</v>
      </c>
      <c r="EJ94" s="689">
        <v>0</v>
      </c>
      <c r="EK94" s="690">
        <v>0</v>
      </c>
      <c r="EL94" s="549">
        <f t="shared" si="220"/>
        <v>0</v>
      </c>
      <c r="EM94" s="691">
        <v>0</v>
      </c>
      <c r="EN94" s="692">
        <f t="shared" si="221"/>
        <v>0</v>
      </c>
      <c r="EO94" s="693">
        <v>0</v>
      </c>
      <c r="EP94" s="694">
        <v>0</v>
      </c>
      <c r="EQ94" s="695">
        <f t="shared" si="266"/>
        <v>0</v>
      </c>
      <c r="ER94" s="696">
        <f t="shared" si="222"/>
        <v>0</v>
      </c>
      <c r="ES94" s="697">
        <f t="shared" si="223"/>
        <v>0</v>
      </c>
      <c r="ET94" s="698" t="str">
        <f t="shared" si="224"/>
        <v/>
      </c>
      <c r="EU94" s="699">
        <v>0</v>
      </c>
      <c r="EV94" s="700">
        <v>0</v>
      </c>
      <c r="EW94" s="701">
        <f t="shared" si="149"/>
        <v>0</v>
      </c>
      <c r="EX94" s="561">
        <f t="shared" si="225"/>
        <v>0</v>
      </c>
      <c r="EY94" s="702">
        <v>0</v>
      </c>
      <c r="EZ94" s="703">
        <f t="shared" si="226"/>
        <v>0</v>
      </c>
      <c r="FA94" s="704">
        <v>0</v>
      </c>
      <c r="FB94" s="705">
        <v>0</v>
      </c>
      <c r="FC94" s="706">
        <f t="shared" si="267"/>
        <v>0</v>
      </c>
      <c r="FD94" s="707">
        <f t="shared" si="227"/>
        <v>0</v>
      </c>
      <c r="FE94" s="708">
        <f t="shared" si="228"/>
        <v>0</v>
      </c>
      <c r="FF94" s="709" t="str">
        <f t="shared" si="229"/>
        <v/>
      </c>
      <c r="FG94" s="731">
        <v>0</v>
      </c>
      <c r="FH94" s="732">
        <v>0</v>
      </c>
      <c r="FI94" s="732">
        <v>0</v>
      </c>
      <c r="FJ94" s="713">
        <f t="shared" si="146"/>
        <v>0</v>
      </c>
      <c r="FK94" s="714">
        <f t="shared" si="230"/>
        <v>0</v>
      </c>
      <c r="FL94" s="715" t="str">
        <f t="shared" si="231"/>
        <v/>
      </c>
      <c r="FM94" s="733"/>
      <c r="FN94" s="734"/>
      <c r="FO94" s="735" t="str">
        <f t="shared" si="145"/>
        <v/>
      </c>
      <c r="FP94" s="718">
        <f t="shared" si="232"/>
        <v>0</v>
      </c>
      <c r="FQ94" s="719">
        <f t="shared" si="233"/>
        <v>0</v>
      </c>
      <c r="FR94" s="720">
        <f t="shared" si="234"/>
        <v>0</v>
      </c>
      <c r="FS94" s="721" t="str">
        <f t="shared" si="235"/>
        <v/>
      </c>
      <c r="FT94" s="722" t="str">
        <f t="shared" si="236"/>
        <v/>
      </c>
      <c r="FU94" s="723" t="str">
        <f t="shared" si="237"/>
        <v/>
      </c>
      <c r="FV94" s="724" t="str">
        <f t="shared" si="238"/>
        <v/>
      </c>
      <c r="FW94" s="725">
        <f t="shared" si="239"/>
        <v>0</v>
      </c>
      <c r="FX94" s="726" t="str">
        <f t="shared" si="153"/>
        <v/>
      </c>
      <c r="FY94" s="727" t="str">
        <f t="shared" si="154"/>
        <v/>
      </c>
      <c r="FZ94" s="727" t="str">
        <f t="shared" si="155"/>
        <v/>
      </c>
      <c r="GA94" s="727" t="str">
        <f t="shared" si="156"/>
        <v/>
      </c>
      <c r="GB94" s="727" t="str">
        <f t="shared" si="157"/>
        <v/>
      </c>
      <c r="GC94" s="727" t="str">
        <f t="shared" si="240"/>
        <v/>
      </c>
      <c r="GD94" s="728" t="str">
        <f t="shared" si="241"/>
        <v/>
      </c>
      <c r="GE94" s="729">
        <f t="shared" si="242"/>
        <v>0</v>
      </c>
      <c r="GF94" s="727">
        <f t="shared" si="243"/>
        <v>0</v>
      </c>
      <c r="GG94" s="727">
        <f t="shared" si="244"/>
        <v>0</v>
      </c>
      <c r="GH94" s="727">
        <f t="shared" si="245"/>
        <v>0</v>
      </c>
      <c r="GI94" s="728"/>
      <c r="GJ94" s="1302"/>
      <c r="GK94" s="1302"/>
      <c r="GL94" s="18">
        <f t="shared" si="158"/>
        <v>0</v>
      </c>
      <c r="GM94" s="18" t="s">
        <v>158</v>
      </c>
      <c r="GN94" s="18">
        <f t="shared" si="159"/>
        <v>200</v>
      </c>
      <c r="GO94" s="18" t="str">
        <f t="shared" si="246"/>
        <v>0/200</v>
      </c>
      <c r="GP94" s="18">
        <f t="shared" si="247"/>
        <v>0</v>
      </c>
      <c r="GQ94" s="18" t="s">
        <v>158</v>
      </c>
      <c r="GR94" s="18">
        <f t="shared" si="248"/>
        <v>200</v>
      </c>
      <c r="GS94" s="18" t="str">
        <f t="shared" si="249"/>
        <v>0/200</v>
      </c>
      <c r="GT94" s="18">
        <f t="shared" si="250"/>
        <v>0</v>
      </c>
      <c r="GU94" s="18" t="s">
        <v>158</v>
      </c>
      <c r="GV94" s="18">
        <f t="shared" si="251"/>
        <v>200</v>
      </c>
      <c r="GW94" s="18" t="str">
        <f t="shared" si="252"/>
        <v>0/200</v>
      </c>
      <c r="GX94" s="18">
        <f t="shared" si="253"/>
        <v>0</v>
      </c>
      <c r="GY94" s="18" t="s">
        <v>158</v>
      </c>
      <c r="GZ94" s="18">
        <f t="shared" si="254"/>
        <v>100</v>
      </c>
      <c r="HA94" s="18" t="str">
        <f t="shared" si="255"/>
        <v>0/100</v>
      </c>
      <c r="HJ94" s="18">
        <f t="shared" si="268"/>
        <v>0</v>
      </c>
      <c r="HK94" s="18">
        <f t="shared" si="269"/>
        <v>0</v>
      </c>
      <c r="HL94" s="190">
        <f t="shared" si="256"/>
        <v>0</v>
      </c>
      <c r="HM94" s="190">
        <f t="shared" si="257"/>
        <v>0</v>
      </c>
      <c r="HN94" s="190">
        <f t="shared" si="258"/>
        <v>0</v>
      </c>
      <c r="HO94" s="190">
        <f t="shared" si="259"/>
        <v>0</v>
      </c>
      <c r="HP94" s="190">
        <f t="shared" si="260"/>
        <v>0</v>
      </c>
      <c r="HQ94" s="18">
        <f t="shared" si="270"/>
        <v>0</v>
      </c>
    </row>
    <row r="95" spans="1:225" ht="18">
      <c r="A95" s="17">
        <f t="shared" si="160"/>
        <v>0</v>
      </c>
      <c r="B95" s="42">
        <v>87</v>
      </c>
      <c r="C95" s="590">
        <v>87</v>
      </c>
      <c r="D95" s="544">
        <f t="shared" si="161"/>
        <v>0</v>
      </c>
      <c r="E95" s="2"/>
      <c r="F95" s="123"/>
      <c r="G95" s="1"/>
      <c r="H95" s="2"/>
      <c r="I95" s="2"/>
      <c r="J95" s="2"/>
      <c r="K95" s="976"/>
      <c r="L95" s="591">
        <v>0</v>
      </c>
      <c r="M95" s="592">
        <v>0</v>
      </c>
      <c r="N95" s="593">
        <v>0</v>
      </c>
      <c r="O95" s="452">
        <f t="shared" si="162"/>
        <v>0</v>
      </c>
      <c r="P95" s="594">
        <v>0</v>
      </c>
      <c r="Q95" s="595">
        <f t="shared" si="163"/>
        <v>0</v>
      </c>
      <c r="R95" s="596">
        <v>0</v>
      </c>
      <c r="S95" s="597">
        <v>0</v>
      </c>
      <c r="T95" s="598">
        <f t="shared" si="164"/>
        <v>0</v>
      </c>
      <c r="U95" s="599">
        <f t="shared" si="165"/>
        <v>0</v>
      </c>
      <c r="V95" s="600">
        <f t="shared" si="166"/>
        <v>0</v>
      </c>
      <c r="W95" s="459" t="str">
        <f t="shared" si="147"/>
        <v/>
      </c>
      <c r="X95" s="459" t="str">
        <f t="shared" si="167"/>
        <v/>
      </c>
      <c r="Y95" s="601" t="str">
        <f t="shared" si="148"/>
        <v/>
      </c>
      <c r="Z95" s="602">
        <v>0</v>
      </c>
      <c r="AA95" s="603">
        <v>0</v>
      </c>
      <c r="AB95" s="604">
        <v>0</v>
      </c>
      <c r="AC95" s="464">
        <f t="shared" si="168"/>
        <v>0</v>
      </c>
      <c r="AD95" s="605">
        <v>0</v>
      </c>
      <c r="AE95" s="606">
        <f t="shared" si="169"/>
        <v>0</v>
      </c>
      <c r="AF95" s="607">
        <v>0</v>
      </c>
      <c r="AG95" s="608">
        <v>0</v>
      </c>
      <c r="AH95" s="609">
        <f t="shared" si="265"/>
        <v>0</v>
      </c>
      <c r="AI95" s="610">
        <f t="shared" si="170"/>
        <v>0</v>
      </c>
      <c r="AJ95" s="611">
        <f t="shared" si="171"/>
        <v>0</v>
      </c>
      <c r="AK95" s="471" t="str">
        <f t="shared" si="261"/>
        <v/>
      </c>
      <c r="AL95" s="471" t="str">
        <f t="shared" si="172"/>
        <v/>
      </c>
      <c r="AM95" s="612" t="str">
        <f t="shared" si="262"/>
        <v/>
      </c>
      <c r="AN95" s="613"/>
      <c r="AO95" s="614">
        <v>0</v>
      </c>
      <c r="AP95" s="615">
        <v>0</v>
      </c>
      <c r="AQ95" s="615">
        <v>0</v>
      </c>
      <c r="AR95" s="477">
        <f t="shared" si="173"/>
        <v>0</v>
      </c>
      <c r="AS95" s="616">
        <v>0</v>
      </c>
      <c r="AT95" s="617">
        <v>0</v>
      </c>
      <c r="AU95" s="618">
        <f t="shared" si="174"/>
        <v>0</v>
      </c>
      <c r="AV95" s="619">
        <f t="shared" si="175"/>
        <v>0</v>
      </c>
      <c r="AW95" s="620">
        <v>0</v>
      </c>
      <c r="AX95" s="621">
        <v>0</v>
      </c>
      <c r="AY95" s="622">
        <f t="shared" si="176"/>
        <v>0</v>
      </c>
      <c r="AZ95" s="623">
        <f t="shared" si="177"/>
        <v>0</v>
      </c>
      <c r="BA95" s="624">
        <f t="shared" si="178"/>
        <v>0</v>
      </c>
      <c r="BB95" s="484" t="str">
        <f t="shared" si="263"/>
        <v/>
      </c>
      <c r="BC95" s="484" t="str">
        <f t="shared" si="179"/>
        <v/>
      </c>
      <c r="BD95" s="625" t="str">
        <f t="shared" si="150"/>
        <v/>
      </c>
      <c r="BE95" s="613"/>
      <c r="BF95" s="626">
        <v>0</v>
      </c>
      <c r="BG95" s="627">
        <v>0</v>
      </c>
      <c r="BH95" s="628">
        <v>0</v>
      </c>
      <c r="BI95" s="489">
        <f t="shared" si="180"/>
        <v>0</v>
      </c>
      <c r="BJ95" s="629">
        <v>0</v>
      </c>
      <c r="BK95" s="630">
        <v>0</v>
      </c>
      <c r="BL95" s="631">
        <f t="shared" si="181"/>
        <v>0</v>
      </c>
      <c r="BM95" s="632">
        <f t="shared" si="182"/>
        <v>0</v>
      </c>
      <c r="BN95" s="633">
        <v>0</v>
      </c>
      <c r="BO95" s="634">
        <v>0</v>
      </c>
      <c r="BP95" s="635">
        <f t="shared" si="183"/>
        <v>0</v>
      </c>
      <c r="BQ95" s="636">
        <f t="shared" si="184"/>
        <v>0</v>
      </c>
      <c r="BR95" s="496">
        <f t="shared" si="185"/>
        <v>0</v>
      </c>
      <c r="BS95" s="496" t="str">
        <f t="shared" si="264"/>
        <v/>
      </c>
      <c r="BT95" s="496" t="str">
        <f t="shared" si="186"/>
        <v/>
      </c>
      <c r="BU95" s="637" t="str">
        <f t="shared" si="151"/>
        <v/>
      </c>
      <c r="BV95" s="613"/>
      <c r="BW95" s="638">
        <v>0</v>
      </c>
      <c r="BX95" s="639">
        <v>0</v>
      </c>
      <c r="BY95" s="640">
        <v>0</v>
      </c>
      <c r="BZ95" s="501">
        <f t="shared" si="187"/>
        <v>0</v>
      </c>
      <c r="CA95" s="641">
        <v>0</v>
      </c>
      <c r="CB95" s="642">
        <v>0</v>
      </c>
      <c r="CC95" s="643">
        <f t="shared" si="188"/>
        <v>0</v>
      </c>
      <c r="CD95" s="644">
        <f t="shared" si="189"/>
        <v>0</v>
      </c>
      <c r="CE95" s="645">
        <v>0</v>
      </c>
      <c r="CF95" s="646">
        <v>0</v>
      </c>
      <c r="CG95" s="647">
        <f t="shared" si="190"/>
        <v>0</v>
      </c>
      <c r="CH95" s="648">
        <f t="shared" si="191"/>
        <v>0</v>
      </c>
      <c r="CI95" s="649">
        <f t="shared" si="192"/>
        <v>0</v>
      </c>
      <c r="CJ95" s="508" t="str">
        <f t="shared" si="193"/>
        <v/>
      </c>
      <c r="CK95" s="508" t="str">
        <f t="shared" si="194"/>
        <v/>
      </c>
      <c r="CL95" s="650" t="str">
        <f t="shared" si="152"/>
        <v/>
      </c>
      <c r="CM95" s="613"/>
      <c r="CN95" s="651">
        <v>0</v>
      </c>
      <c r="CO95" s="652">
        <v>0</v>
      </c>
      <c r="CP95" s="653">
        <v>0</v>
      </c>
      <c r="CQ95" s="513">
        <f t="shared" si="195"/>
        <v>0</v>
      </c>
      <c r="CR95" s="654">
        <v>0</v>
      </c>
      <c r="CS95" s="655">
        <v>0</v>
      </c>
      <c r="CT95" s="656">
        <f t="shared" si="196"/>
        <v>0</v>
      </c>
      <c r="CU95" s="657">
        <f t="shared" si="197"/>
        <v>0</v>
      </c>
      <c r="CV95" s="658">
        <v>0</v>
      </c>
      <c r="CW95" s="659">
        <v>0</v>
      </c>
      <c r="CX95" s="660">
        <f t="shared" si="198"/>
        <v>0</v>
      </c>
      <c r="CY95" s="661">
        <f t="shared" si="199"/>
        <v>0</v>
      </c>
      <c r="CZ95" s="520">
        <f t="shared" si="200"/>
        <v>0</v>
      </c>
      <c r="DA95" s="520" t="str">
        <f t="shared" si="201"/>
        <v/>
      </c>
      <c r="DB95" s="520" t="str">
        <f t="shared" si="202"/>
        <v/>
      </c>
      <c r="DC95" s="662" t="str">
        <f t="shared" si="203"/>
        <v/>
      </c>
      <c r="DD95" s="613"/>
      <c r="DE95" s="663">
        <v>0</v>
      </c>
      <c r="DF95" s="664">
        <v>0</v>
      </c>
      <c r="DG95" s="665">
        <v>0</v>
      </c>
      <c r="DH95" s="525">
        <f t="shared" si="204"/>
        <v>0</v>
      </c>
      <c r="DI95" s="666">
        <v>0</v>
      </c>
      <c r="DJ95" s="667">
        <v>0</v>
      </c>
      <c r="DK95" s="668">
        <f t="shared" si="205"/>
        <v>0</v>
      </c>
      <c r="DL95" s="669">
        <f t="shared" si="206"/>
        <v>0</v>
      </c>
      <c r="DM95" s="670">
        <v>0</v>
      </c>
      <c r="DN95" s="671">
        <v>0</v>
      </c>
      <c r="DO95" s="672">
        <f t="shared" si="207"/>
        <v>0</v>
      </c>
      <c r="DP95" s="673">
        <f t="shared" si="208"/>
        <v>0</v>
      </c>
      <c r="DQ95" s="532">
        <f t="shared" si="209"/>
        <v>0</v>
      </c>
      <c r="DR95" s="532" t="str">
        <f t="shared" si="210"/>
        <v/>
      </c>
      <c r="DS95" s="532" t="str">
        <f t="shared" si="211"/>
        <v/>
      </c>
      <c r="DT95" s="674" t="str">
        <f t="shared" si="212"/>
        <v/>
      </c>
      <c r="DU95" s="675">
        <v>0</v>
      </c>
      <c r="DV95" s="676">
        <v>0</v>
      </c>
      <c r="DW95" s="677">
        <v>0</v>
      </c>
      <c r="DX95" s="537">
        <f t="shared" si="213"/>
        <v>0</v>
      </c>
      <c r="DY95" s="678">
        <v>0</v>
      </c>
      <c r="DZ95" s="679">
        <v>0</v>
      </c>
      <c r="EA95" s="680">
        <f t="shared" si="214"/>
        <v>0</v>
      </c>
      <c r="EB95" s="681">
        <f t="shared" si="215"/>
        <v>0</v>
      </c>
      <c r="EC95" s="682">
        <v>0</v>
      </c>
      <c r="ED95" s="683">
        <v>0</v>
      </c>
      <c r="EE95" s="684">
        <f t="shared" si="216"/>
        <v>0</v>
      </c>
      <c r="EF95" s="685">
        <f t="shared" si="217"/>
        <v>0</v>
      </c>
      <c r="EG95" s="686">
        <f t="shared" si="218"/>
        <v>0</v>
      </c>
      <c r="EH95" s="687" t="str">
        <f t="shared" si="219"/>
        <v/>
      </c>
      <c r="EI95" s="688">
        <v>0</v>
      </c>
      <c r="EJ95" s="689">
        <v>0</v>
      </c>
      <c r="EK95" s="690">
        <v>0</v>
      </c>
      <c r="EL95" s="549">
        <f t="shared" si="220"/>
        <v>0</v>
      </c>
      <c r="EM95" s="691">
        <v>0</v>
      </c>
      <c r="EN95" s="692">
        <f t="shared" si="221"/>
        <v>0</v>
      </c>
      <c r="EO95" s="693">
        <v>0</v>
      </c>
      <c r="EP95" s="694">
        <v>0</v>
      </c>
      <c r="EQ95" s="695">
        <f t="shared" si="266"/>
        <v>0</v>
      </c>
      <c r="ER95" s="696">
        <f t="shared" si="222"/>
        <v>0</v>
      </c>
      <c r="ES95" s="697">
        <f t="shared" si="223"/>
        <v>0</v>
      </c>
      <c r="ET95" s="698" t="str">
        <f t="shared" si="224"/>
        <v/>
      </c>
      <c r="EU95" s="699">
        <v>0</v>
      </c>
      <c r="EV95" s="700">
        <v>0</v>
      </c>
      <c r="EW95" s="701">
        <f t="shared" si="149"/>
        <v>0</v>
      </c>
      <c r="EX95" s="561">
        <f t="shared" si="225"/>
        <v>0</v>
      </c>
      <c r="EY95" s="702">
        <v>0</v>
      </c>
      <c r="EZ95" s="703">
        <f t="shared" si="226"/>
        <v>0</v>
      </c>
      <c r="FA95" s="704">
        <v>0</v>
      </c>
      <c r="FB95" s="705">
        <v>0</v>
      </c>
      <c r="FC95" s="706">
        <f t="shared" si="267"/>
        <v>0</v>
      </c>
      <c r="FD95" s="707">
        <f t="shared" si="227"/>
        <v>0</v>
      </c>
      <c r="FE95" s="708">
        <f t="shared" si="228"/>
        <v>0</v>
      </c>
      <c r="FF95" s="709" t="str">
        <f t="shared" si="229"/>
        <v/>
      </c>
      <c r="FG95" s="731">
        <v>0</v>
      </c>
      <c r="FH95" s="732">
        <v>0</v>
      </c>
      <c r="FI95" s="732">
        <v>0</v>
      </c>
      <c r="FJ95" s="713">
        <f t="shared" si="146"/>
        <v>0</v>
      </c>
      <c r="FK95" s="714">
        <f t="shared" si="230"/>
        <v>0</v>
      </c>
      <c r="FL95" s="715" t="str">
        <f t="shared" si="231"/>
        <v/>
      </c>
      <c r="FM95" s="733"/>
      <c r="FN95" s="734"/>
      <c r="FO95" s="735" t="str">
        <f t="shared" si="145"/>
        <v/>
      </c>
      <c r="FP95" s="718">
        <f t="shared" si="232"/>
        <v>0</v>
      </c>
      <c r="FQ95" s="719">
        <f t="shared" si="233"/>
        <v>0</v>
      </c>
      <c r="FR95" s="720">
        <f t="shared" si="234"/>
        <v>0</v>
      </c>
      <c r="FS95" s="721" t="str">
        <f t="shared" si="235"/>
        <v/>
      </c>
      <c r="FT95" s="722" t="str">
        <f t="shared" si="236"/>
        <v/>
      </c>
      <c r="FU95" s="723" t="str">
        <f t="shared" si="237"/>
        <v/>
      </c>
      <c r="FV95" s="724" t="str">
        <f t="shared" si="238"/>
        <v/>
      </c>
      <c r="FW95" s="725">
        <f t="shared" si="239"/>
        <v>0</v>
      </c>
      <c r="FX95" s="726" t="str">
        <f t="shared" si="153"/>
        <v/>
      </c>
      <c r="FY95" s="727" t="str">
        <f t="shared" si="154"/>
        <v/>
      </c>
      <c r="FZ95" s="727" t="str">
        <f t="shared" si="155"/>
        <v/>
      </c>
      <c r="GA95" s="727" t="str">
        <f t="shared" si="156"/>
        <v/>
      </c>
      <c r="GB95" s="727" t="str">
        <f t="shared" si="157"/>
        <v/>
      </c>
      <c r="GC95" s="727" t="str">
        <f t="shared" si="240"/>
        <v/>
      </c>
      <c r="GD95" s="728" t="str">
        <f t="shared" si="241"/>
        <v/>
      </c>
      <c r="GE95" s="729">
        <f t="shared" si="242"/>
        <v>0</v>
      </c>
      <c r="GF95" s="727">
        <f t="shared" si="243"/>
        <v>0</v>
      </c>
      <c r="GG95" s="727">
        <f t="shared" si="244"/>
        <v>0</v>
      </c>
      <c r="GH95" s="727">
        <f t="shared" si="245"/>
        <v>0</v>
      </c>
      <c r="GI95" s="728"/>
      <c r="GJ95" s="1302"/>
      <c r="GK95" s="1302"/>
      <c r="GL95" s="18">
        <f t="shared" si="158"/>
        <v>0</v>
      </c>
      <c r="GM95" s="18" t="s">
        <v>158</v>
      </c>
      <c r="GN95" s="18">
        <f t="shared" si="159"/>
        <v>200</v>
      </c>
      <c r="GO95" s="18" t="str">
        <f t="shared" si="246"/>
        <v>0/200</v>
      </c>
      <c r="GP95" s="18">
        <f t="shared" si="247"/>
        <v>0</v>
      </c>
      <c r="GQ95" s="18" t="s">
        <v>158</v>
      </c>
      <c r="GR95" s="18">
        <f t="shared" si="248"/>
        <v>200</v>
      </c>
      <c r="GS95" s="18" t="str">
        <f t="shared" si="249"/>
        <v>0/200</v>
      </c>
      <c r="GT95" s="18">
        <f t="shared" si="250"/>
        <v>0</v>
      </c>
      <c r="GU95" s="18" t="s">
        <v>158</v>
      </c>
      <c r="GV95" s="18">
        <f t="shared" si="251"/>
        <v>200</v>
      </c>
      <c r="GW95" s="18" t="str">
        <f t="shared" si="252"/>
        <v>0/200</v>
      </c>
      <c r="GX95" s="18">
        <f t="shared" si="253"/>
        <v>0</v>
      </c>
      <c r="GY95" s="18" t="s">
        <v>158</v>
      </c>
      <c r="GZ95" s="18">
        <f t="shared" si="254"/>
        <v>100</v>
      </c>
      <c r="HA95" s="18" t="str">
        <f t="shared" si="255"/>
        <v>0/100</v>
      </c>
      <c r="HJ95" s="18">
        <f t="shared" si="268"/>
        <v>0</v>
      </c>
      <c r="HK95" s="18">
        <f t="shared" si="269"/>
        <v>0</v>
      </c>
      <c r="HL95" s="190">
        <f t="shared" si="256"/>
        <v>0</v>
      </c>
      <c r="HM95" s="190">
        <f t="shared" si="257"/>
        <v>0</v>
      </c>
      <c r="HN95" s="190">
        <f t="shared" si="258"/>
        <v>0</v>
      </c>
      <c r="HO95" s="190">
        <f t="shared" si="259"/>
        <v>0</v>
      </c>
      <c r="HP95" s="190">
        <f t="shared" si="260"/>
        <v>0</v>
      </c>
      <c r="HQ95" s="18">
        <f t="shared" si="270"/>
        <v>0</v>
      </c>
    </row>
    <row r="96" spans="1:225" ht="18">
      <c r="A96" s="17">
        <f t="shared" si="160"/>
        <v>0</v>
      </c>
      <c r="B96" s="42">
        <v>88</v>
      </c>
      <c r="C96" s="730">
        <v>88</v>
      </c>
      <c r="D96" s="544">
        <f t="shared" si="161"/>
        <v>0</v>
      </c>
      <c r="E96" s="2"/>
      <c r="F96" s="123"/>
      <c r="G96" s="2"/>
      <c r="H96" s="2"/>
      <c r="I96" s="2"/>
      <c r="J96" s="2"/>
      <c r="K96" s="976"/>
      <c r="L96" s="591">
        <v>0</v>
      </c>
      <c r="M96" s="592">
        <v>0</v>
      </c>
      <c r="N96" s="593">
        <v>0</v>
      </c>
      <c r="O96" s="452">
        <f t="shared" si="162"/>
        <v>0</v>
      </c>
      <c r="P96" s="594">
        <v>0</v>
      </c>
      <c r="Q96" s="595">
        <f t="shared" si="163"/>
        <v>0</v>
      </c>
      <c r="R96" s="596">
        <v>0</v>
      </c>
      <c r="S96" s="597">
        <v>0</v>
      </c>
      <c r="T96" s="598">
        <f t="shared" si="164"/>
        <v>0</v>
      </c>
      <c r="U96" s="599">
        <f t="shared" si="165"/>
        <v>0</v>
      </c>
      <c r="V96" s="600">
        <f t="shared" si="166"/>
        <v>0</v>
      </c>
      <c r="W96" s="459" t="str">
        <f t="shared" si="147"/>
        <v/>
      </c>
      <c r="X96" s="459" t="str">
        <f t="shared" si="167"/>
        <v/>
      </c>
      <c r="Y96" s="601" t="str">
        <f t="shared" si="148"/>
        <v/>
      </c>
      <c r="Z96" s="602">
        <v>0</v>
      </c>
      <c r="AA96" s="603">
        <v>0</v>
      </c>
      <c r="AB96" s="604">
        <v>0</v>
      </c>
      <c r="AC96" s="464">
        <f t="shared" si="168"/>
        <v>0</v>
      </c>
      <c r="AD96" s="605">
        <v>0</v>
      </c>
      <c r="AE96" s="606">
        <f t="shared" si="169"/>
        <v>0</v>
      </c>
      <c r="AF96" s="607">
        <v>0</v>
      </c>
      <c r="AG96" s="608">
        <v>0</v>
      </c>
      <c r="AH96" s="609">
        <f t="shared" si="265"/>
        <v>0</v>
      </c>
      <c r="AI96" s="610">
        <f t="shared" si="170"/>
        <v>0</v>
      </c>
      <c r="AJ96" s="611">
        <f t="shared" si="171"/>
        <v>0</v>
      </c>
      <c r="AK96" s="471" t="str">
        <f t="shared" si="261"/>
        <v/>
      </c>
      <c r="AL96" s="471" t="str">
        <f t="shared" si="172"/>
        <v/>
      </c>
      <c r="AM96" s="612" t="str">
        <f t="shared" si="262"/>
        <v/>
      </c>
      <c r="AN96" s="613"/>
      <c r="AO96" s="614">
        <v>0</v>
      </c>
      <c r="AP96" s="615">
        <v>0</v>
      </c>
      <c r="AQ96" s="615">
        <v>0</v>
      </c>
      <c r="AR96" s="477">
        <f t="shared" si="173"/>
        <v>0</v>
      </c>
      <c r="AS96" s="616">
        <v>0</v>
      </c>
      <c r="AT96" s="617">
        <v>0</v>
      </c>
      <c r="AU96" s="618">
        <f t="shared" si="174"/>
        <v>0</v>
      </c>
      <c r="AV96" s="619">
        <f t="shared" si="175"/>
        <v>0</v>
      </c>
      <c r="AW96" s="620">
        <v>0</v>
      </c>
      <c r="AX96" s="621">
        <v>0</v>
      </c>
      <c r="AY96" s="622">
        <f t="shared" si="176"/>
        <v>0</v>
      </c>
      <c r="AZ96" s="623">
        <f t="shared" si="177"/>
        <v>0</v>
      </c>
      <c r="BA96" s="624">
        <f t="shared" si="178"/>
        <v>0</v>
      </c>
      <c r="BB96" s="484" t="str">
        <f t="shared" si="263"/>
        <v/>
      </c>
      <c r="BC96" s="484" t="str">
        <f t="shared" si="179"/>
        <v/>
      </c>
      <c r="BD96" s="625" t="str">
        <f t="shared" si="150"/>
        <v/>
      </c>
      <c r="BE96" s="613"/>
      <c r="BF96" s="626">
        <v>0</v>
      </c>
      <c r="BG96" s="627">
        <v>0</v>
      </c>
      <c r="BH96" s="628">
        <v>0</v>
      </c>
      <c r="BI96" s="489">
        <f t="shared" si="180"/>
        <v>0</v>
      </c>
      <c r="BJ96" s="629">
        <v>0</v>
      </c>
      <c r="BK96" s="630">
        <v>0</v>
      </c>
      <c r="BL96" s="631">
        <f t="shared" si="181"/>
        <v>0</v>
      </c>
      <c r="BM96" s="632">
        <f t="shared" si="182"/>
        <v>0</v>
      </c>
      <c r="BN96" s="633">
        <v>0</v>
      </c>
      <c r="BO96" s="634">
        <v>0</v>
      </c>
      <c r="BP96" s="635">
        <f t="shared" si="183"/>
        <v>0</v>
      </c>
      <c r="BQ96" s="636">
        <f t="shared" si="184"/>
        <v>0</v>
      </c>
      <c r="BR96" s="496">
        <f t="shared" si="185"/>
        <v>0</v>
      </c>
      <c r="BS96" s="496" t="str">
        <f t="shared" si="264"/>
        <v/>
      </c>
      <c r="BT96" s="496" t="str">
        <f t="shared" si="186"/>
        <v/>
      </c>
      <c r="BU96" s="637" t="str">
        <f t="shared" si="151"/>
        <v/>
      </c>
      <c r="BV96" s="613"/>
      <c r="BW96" s="638">
        <v>0</v>
      </c>
      <c r="BX96" s="639">
        <v>0</v>
      </c>
      <c r="BY96" s="640">
        <v>0</v>
      </c>
      <c r="BZ96" s="501">
        <f t="shared" si="187"/>
        <v>0</v>
      </c>
      <c r="CA96" s="641">
        <v>0</v>
      </c>
      <c r="CB96" s="642">
        <v>0</v>
      </c>
      <c r="CC96" s="643">
        <f t="shared" si="188"/>
        <v>0</v>
      </c>
      <c r="CD96" s="644">
        <f t="shared" si="189"/>
        <v>0</v>
      </c>
      <c r="CE96" s="645">
        <v>0</v>
      </c>
      <c r="CF96" s="646">
        <v>0</v>
      </c>
      <c r="CG96" s="647">
        <f t="shared" si="190"/>
        <v>0</v>
      </c>
      <c r="CH96" s="648">
        <f t="shared" si="191"/>
        <v>0</v>
      </c>
      <c r="CI96" s="649">
        <f t="shared" si="192"/>
        <v>0</v>
      </c>
      <c r="CJ96" s="508" t="str">
        <f t="shared" si="193"/>
        <v/>
      </c>
      <c r="CK96" s="508" t="str">
        <f t="shared" si="194"/>
        <v/>
      </c>
      <c r="CL96" s="650" t="str">
        <f t="shared" si="152"/>
        <v/>
      </c>
      <c r="CM96" s="613"/>
      <c r="CN96" s="651">
        <v>0</v>
      </c>
      <c r="CO96" s="652">
        <v>0</v>
      </c>
      <c r="CP96" s="653">
        <v>0</v>
      </c>
      <c r="CQ96" s="513">
        <f t="shared" si="195"/>
        <v>0</v>
      </c>
      <c r="CR96" s="654">
        <v>0</v>
      </c>
      <c r="CS96" s="655">
        <v>0</v>
      </c>
      <c r="CT96" s="656">
        <f t="shared" si="196"/>
        <v>0</v>
      </c>
      <c r="CU96" s="657">
        <f t="shared" si="197"/>
        <v>0</v>
      </c>
      <c r="CV96" s="658">
        <v>0</v>
      </c>
      <c r="CW96" s="659">
        <v>0</v>
      </c>
      <c r="CX96" s="660">
        <f t="shared" si="198"/>
        <v>0</v>
      </c>
      <c r="CY96" s="661">
        <f t="shared" si="199"/>
        <v>0</v>
      </c>
      <c r="CZ96" s="520">
        <f t="shared" si="200"/>
        <v>0</v>
      </c>
      <c r="DA96" s="520" t="str">
        <f t="shared" si="201"/>
        <v/>
      </c>
      <c r="DB96" s="520" t="str">
        <f t="shared" si="202"/>
        <v/>
      </c>
      <c r="DC96" s="662" t="str">
        <f t="shared" si="203"/>
        <v/>
      </c>
      <c r="DD96" s="613"/>
      <c r="DE96" s="663">
        <v>0</v>
      </c>
      <c r="DF96" s="664">
        <v>0</v>
      </c>
      <c r="DG96" s="665">
        <v>0</v>
      </c>
      <c r="DH96" s="525">
        <f t="shared" si="204"/>
        <v>0</v>
      </c>
      <c r="DI96" s="666">
        <v>0</v>
      </c>
      <c r="DJ96" s="667">
        <v>0</v>
      </c>
      <c r="DK96" s="668">
        <f t="shared" si="205"/>
        <v>0</v>
      </c>
      <c r="DL96" s="669">
        <f t="shared" si="206"/>
        <v>0</v>
      </c>
      <c r="DM96" s="670">
        <v>0</v>
      </c>
      <c r="DN96" s="671">
        <v>0</v>
      </c>
      <c r="DO96" s="672">
        <f t="shared" si="207"/>
        <v>0</v>
      </c>
      <c r="DP96" s="673">
        <f t="shared" si="208"/>
        <v>0</v>
      </c>
      <c r="DQ96" s="532">
        <f t="shared" si="209"/>
        <v>0</v>
      </c>
      <c r="DR96" s="532" t="str">
        <f t="shared" si="210"/>
        <v/>
      </c>
      <c r="DS96" s="532" t="str">
        <f t="shared" si="211"/>
        <v/>
      </c>
      <c r="DT96" s="674" t="str">
        <f t="shared" si="212"/>
        <v/>
      </c>
      <c r="DU96" s="675">
        <v>0</v>
      </c>
      <c r="DV96" s="676">
        <v>0</v>
      </c>
      <c r="DW96" s="677">
        <v>0</v>
      </c>
      <c r="DX96" s="537">
        <f t="shared" si="213"/>
        <v>0</v>
      </c>
      <c r="DY96" s="678">
        <v>0</v>
      </c>
      <c r="DZ96" s="679">
        <v>0</v>
      </c>
      <c r="EA96" s="680">
        <f t="shared" si="214"/>
        <v>0</v>
      </c>
      <c r="EB96" s="681">
        <f t="shared" si="215"/>
        <v>0</v>
      </c>
      <c r="EC96" s="682">
        <v>0</v>
      </c>
      <c r="ED96" s="683">
        <v>0</v>
      </c>
      <c r="EE96" s="684">
        <f t="shared" si="216"/>
        <v>0</v>
      </c>
      <c r="EF96" s="685">
        <f t="shared" si="217"/>
        <v>0</v>
      </c>
      <c r="EG96" s="686">
        <f t="shared" si="218"/>
        <v>0</v>
      </c>
      <c r="EH96" s="687" t="str">
        <f t="shared" si="219"/>
        <v/>
      </c>
      <c r="EI96" s="688">
        <v>0</v>
      </c>
      <c r="EJ96" s="689">
        <v>0</v>
      </c>
      <c r="EK96" s="690">
        <v>0</v>
      </c>
      <c r="EL96" s="549">
        <f t="shared" si="220"/>
        <v>0</v>
      </c>
      <c r="EM96" s="691">
        <v>0</v>
      </c>
      <c r="EN96" s="692">
        <f t="shared" si="221"/>
        <v>0</v>
      </c>
      <c r="EO96" s="693">
        <v>0</v>
      </c>
      <c r="EP96" s="694">
        <v>0</v>
      </c>
      <c r="EQ96" s="695">
        <f t="shared" si="266"/>
        <v>0</v>
      </c>
      <c r="ER96" s="696">
        <f t="shared" si="222"/>
        <v>0</v>
      </c>
      <c r="ES96" s="697">
        <f t="shared" si="223"/>
        <v>0</v>
      </c>
      <c r="ET96" s="698" t="str">
        <f t="shared" si="224"/>
        <v/>
      </c>
      <c r="EU96" s="699">
        <v>0</v>
      </c>
      <c r="EV96" s="700">
        <v>0</v>
      </c>
      <c r="EW96" s="701">
        <f t="shared" si="149"/>
        <v>0</v>
      </c>
      <c r="EX96" s="561">
        <f t="shared" si="225"/>
        <v>0</v>
      </c>
      <c r="EY96" s="702">
        <v>0</v>
      </c>
      <c r="EZ96" s="703">
        <f t="shared" si="226"/>
        <v>0</v>
      </c>
      <c r="FA96" s="704">
        <v>0</v>
      </c>
      <c r="FB96" s="705">
        <v>0</v>
      </c>
      <c r="FC96" s="706">
        <f t="shared" si="267"/>
        <v>0</v>
      </c>
      <c r="FD96" s="707">
        <f t="shared" si="227"/>
        <v>0</v>
      </c>
      <c r="FE96" s="708">
        <f t="shared" si="228"/>
        <v>0</v>
      </c>
      <c r="FF96" s="709" t="str">
        <f t="shared" si="229"/>
        <v/>
      </c>
      <c r="FG96" s="731">
        <v>0</v>
      </c>
      <c r="FH96" s="732">
        <v>0</v>
      </c>
      <c r="FI96" s="732">
        <v>0</v>
      </c>
      <c r="FJ96" s="713">
        <f t="shared" si="146"/>
        <v>0</v>
      </c>
      <c r="FK96" s="714">
        <f t="shared" si="230"/>
        <v>0</v>
      </c>
      <c r="FL96" s="715" t="str">
        <f t="shared" si="231"/>
        <v/>
      </c>
      <c r="FM96" s="733"/>
      <c r="FN96" s="734"/>
      <c r="FO96" s="735" t="str">
        <f t="shared" si="145"/>
        <v/>
      </c>
      <c r="FP96" s="718">
        <f t="shared" si="232"/>
        <v>0</v>
      </c>
      <c r="FQ96" s="719">
        <f t="shared" si="233"/>
        <v>0</v>
      </c>
      <c r="FR96" s="720">
        <f t="shared" si="234"/>
        <v>0</v>
      </c>
      <c r="FS96" s="721" t="str">
        <f t="shared" si="235"/>
        <v/>
      </c>
      <c r="FT96" s="722" t="str">
        <f t="shared" si="236"/>
        <v/>
      </c>
      <c r="FU96" s="723" t="str">
        <f t="shared" si="237"/>
        <v/>
      </c>
      <c r="FV96" s="724" t="str">
        <f t="shared" si="238"/>
        <v/>
      </c>
      <c r="FW96" s="725">
        <f t="shared" si="239"/>
        <v>0</v>
      </c>
      <c r="FX96" s="726" t="str">
        <f t="shared" si="153"/>
        <v/>
      </c>
      <c r="FY96" s="727" t="str">
        <f t="shared" si="154"/>
        <v/>
      </c>
      <c r="FZ96" s="727" t="str">
        <f t="shared" si="155"/>
        <v/>
      </c>
      <c r="GA96" s="727" t="str">
        <f t="shared" si="156"/>
        <v/>
      </c>
      <c r="GB96" s="727" t="str">
        <f t="shared" si="157"/>
        <v/>
      </c>
      <c r="GC96" s="727" t="str">
        <f t="shared" si="240"/>
        <v/>
      </c>
      <c r="GD96" s="728" t="str">
        <f t="shared" si="241"/>
        <v/>
      </c>
      <c r="GE96" s="729">
        <f t="shared" si="242"/>
        <v>0</v>
      </c>
      <c r="GF96" s="727">
        <f t="shared" si="243"/>
        <v>0</v>
      </c>
      <c r="GG96" s="727">
        <f t="shared" si="244"/>
        <v>0</v>
      </c>
      <c r="GH96" s="727">
        <f t="shared" si="245"/>
        <v>0</v>
      </c>
      <c r="GI96" s="728"/>
      <c r="GJ96" s="1302"/>
      <c r="GK96" s="1302"/>
      <c r="GL96" s="18">
        <f t="shared" si="158"/>
        <v>0</v>
      </c>
      <c r="GM96" s="18" t="s">
        <v>158</v>
      </c>
      <c r="GN96" s="18">
        <f t="shared" si="159"/>
        <v>200</v>
      </c>
      <c r="GO96" s="18" t="str">
        <f t="shared" si="246"/>
        <v>0/200</v>
      </c>
      <c r="GP96" s="18">
        <f t="shared" si="247"/>
        <v>0</v>
      </c>
      <c r="GQ96" s="18" t="s">
        <v>158</v>
      </c>
      <c r="GR96" s="18">
        <f t="shared" si="248"/>
        <v>200</v>
      </c>
      <c r="GS96" s="18" t="str">
        <f t="shared" si="249"/>
        <v>0/200</v>
      </c>
      <c r="GT96" s="18">
        <f t="shared" si="250"/>
        <v>0</v>
      </c>
      <c r="GU96" s="18" t="s">
        <v>158</v>
      </c>
      <c r="GV96" s="18">
        <f t="shared" si="251"/>
        <v>200</v>
      </c>
      <c r="GW96" s="18" t="str">
        <f t="shared" si="252"/>
        <v>0/200</v>
      </c>
      <c r="GX96" s="18">
        <f t="shared" si="253"/>
        <v>0</v>
      </c>
      <c r="GY96" s="18" t="s">
        <v>158</v>
      </c>
      <c r="GZ96" s="18">
        <f t="shared" si="254"/>
        <v>100</v>
      </c>
      <c r="HA96" s="18" t="str">
        <f t="shared" si="255"/>
        <v>0/100</v>
      </c>
      <c r="HJ96" s="18">
        <f t="shared" si="268"/>
        <v>0</v>
      </c>
      <c r="HK96" s="18">
        <f t="shared" si="269"/>
        <v>0</v>
      </c>
      <c r="HL96" s="190">
        <f t="shared" si="256"/>
        <v>0</v>
      </c>
      <c r="HM96" s="190">
        <f t="shared" si="257"/>
        <v>0</v>
      </c>
      <c r="HN96" s="190">
        <f t="shared" si="258"/>
        <v>0</v>
      </c>
      <c r="HO96" s="190">
        <f t="shared" si="259"/>
        <v>0</v>
      </c>
      <c r="HP96" s="190">
        <f t="shared" si="260"/>
        <v>0</v>
      </c>
      <c r="HQ96" s="18">
        <f t="shared" si="270"/>
        <v>0</v>
      </c>
    </row>
    <row r="97" spans="1:225" ht="18">
      <c r="A97" s="17">
        <f t="shared" si="160"/>
        <v>0</v>
      </c>
      <c r="B97" s="42">
        <v>89</v>
      </c>
      <c r="C97" s="590">
        <v>89</v>
      </c>
      <c r="D97" s="544">
        <f t="shared" si="161"/>
        <v>0</v>
      </c>
      <c r="E97" s="2"/>
      <c r="F97" s="123"/>
      <c r="G97" s="1"/>
      <c r="H97" s="2"/>
      <c r="I97" s="2"/>
      <c r="J97" s="2"/>
      <c r="K97" s="976"/>
      <c r="L97" s="591">
        <v>0</v>
      </c>
      <c r="M97" s="592">
        <v>0</v>
      </c>
      <c r="N97" s="593">
        <v>0</v>
      </c>
      <c r="O97" s="452">
        <f t="shared" si="162"/>
        <v>0</v>
      </c>
      <c r="P97" s="594">
        <v>0</v>
      </c>
      <c r="Q97" s="595">
        <f t="shared" si="163"/>
        <v>0</v>
      </c>
      <c r="R97" s="596">
        <v>0</v>
      </c>
      <c r="S97" s="597">
        <v>0</v>
      </c>
      <c r="T97" s="598">
        <f t="shared" si="164"/>
        <v>0</v>
      </c>
      <c r="U97" s="599">
        <f t="shared" si="165"/>
        <v>0</v>
      </c>
      <c r="V97" s="600">
        <f t="shared" si="166"/>
        <v>0</v>
      </c>
      <c r="W97" s="459" t="str">
        <f t="shared" si="147"/>
        <v/>
      </c>
      <c r="X97" s="459" t="str">
        <f t="shared" si="167"/>
        <v/>
      </c>
      <c r="Y97" s="601" t="str">
        <f t="shared" si="148"/>
        <v/>
      </c>
      <c r="Z97" s="602">
        <v>0</v>
      </c>
      <c r="AA97" s="603">
        <v>0</v>
      </c>
      <c r="AB97" s="604">
        <v>0</v>
      </c>
      <c r="AC97" s="464">
        <f t="shared" si="168"/>
        <v>0</v>
      </c>
      <c r="AD97" s="605">
        <v>0</v>
      </c>
      <c r="AE97" s="606">
        <f t="shared" si="169"/>
        <v>0</v>
      </c>
      <c r="AF97" s="607">
        <v>0</v>
      </c>
      <c r="AG97" s="608">
        <v>0</v>
      </c>
      <c r="AH97" s="609">
        <f t="shared" si="265"/>
        <v>0</v>
      </c>
      <c r="AI97" s="610">
        <f t="shared" si="170"/>
        <v>0</v>
      </c>
      <c r="AJ97" s="611">
        <f t="shared" si="171"/>
        <v>0</v>
      </c>
      <c r="AK97" s="471" t="str">
        <f t="shared" si="261"/>
        <v/>
      </c>
      <c r="AL97" s="471" t="str">
        <f t="shared" si="172"/>
        <v/>
      </c>
      <c r="AM97" s="612" t="str">
        <f t="shared" si="262"/>
        <v/>
      </c>
      <c r="AN97" s="613"/>
      <c r="AO97" s="614">
        <v>0</v>
      </c>
      <c r="AP97" s="615">
        <v>0</v>
      </c>
      <c r="AQ97" s="615">
        <v>0</v>
      </c>
      <c r="AR97" s="477">
        <f t="shared" si="173"/>
        <v>0</v>
      </c>
      <c r="AS97" s="616">
        <v>0</v>
      </c>
      <c r="AT97" s="617">
        <v>0</v>
      </c>
      <c r="AU97" s="618">
        <f t="shared" si="174"/>
        <v>0</v>
      </c>
      <c r="AV97" s="619">
        <f t="shared" si="175"/>
        <v>0</v>
      </c>
      <c r="AW97" s="620">
        <v>0</v>
      </c>
      <c r="AX97" s="621">
        <v>0</v>
      </c>
      <c r="AY97" s="622">
        <f t="shared" si="176"/>
        <v>0</v>
      </c>
      <c r="AZ97" s="623">
        <f t="shared" si="177"/>
        <v>0</v>
      </c>
      <c r="BA97" s="624">
        <f t="shared" si="178"/>
        <v>0</v>
      </c>
      <c r="BB97" s="484" t="str">
        <f t="shared" si="263"/>
        <v/>
      </c>
      <c r="BC97" s="484" t="str">
        <f t="shared" si="179"/>
        <v/>
      </c>
      <c r="BD97" s="625" t="str">
        <f t="shared" si="150"/>
        <v/>
      </c>
      <c r="BE97" s="613"/>
      <c r="BF97" s="626">
        <v>0</v>
      </c>
      <c r="BG97" s="627">
        <v>0</v>
      </c>
      <c r="BH97" s="628">
        <v>0</v>
      </c>
      <c r="BI97" s="489">
        <f t="shared" si="180"/>
        <v>0</v>
      </c>
      <c r="BJ97" s="629">
        <v>0</v>
      </c>
      <c r="BK97" s="630">
        <v>0</v>
      </c>
      <c r="BL97" s="631">
        <f t="shared" si="181"/>
        <v>0</v>
      </c>
      <c r="BM97" s="632">
        <f t="shared" si="182"/>
        <v>0</v>
      </c>
      <c r="BN97" s="633">
        <v>0</v>
      </c>
      <c r="BO97" s="634">
        <v>0</v>
      </c>
      <c r="BP97" s="635">
        <f t="shared" si="183"/>
        <v>0</v>
      </c>
      <c r="BQ97" s="636">
        <f t="shared" si="184"/>
        <v>0</v>
      </c>
      <c r="BR97" s="496">
        <f t="shared" si="185"/>
        <v>0</v>
      </c>
      <c r="BS97" s="496" t="str">
        <f t="shared" si="264"/>
        <v/>
      </c>
      <c r="BT97" s="496" t="str">
        <f t="shared" si="186"/>
        <v/>
      </c>
      <c r="BU97" s="637" t="str">
        <f t="shared" si="151"/>
        <v/>
      </c>
      <c r="BV97" s="613"/>
      <c r="BW97" s="638">
        <v>0</v>
      </c>
      <c r="BX97" s="639">
        <v>0</v>
      </c>
      <c r="BY97" s="640">
        <v>0</v>
      </c>
      <c r="BZ97" s="501">
        <f t="shared" si="187"/>
        <v>0</v>
      </c>
      <c r="CA97" s="641">
        <v>0</v>
      </c>
      <c r="CB97" s="642">
        <v>0</v>
      </c>
      <c r="CC97" s="643">
        <f t="shared" si="188"/>
        <v>0</v>
      </c>
      <c r="CD97" s="644">
        <f t="shared" si="189"/>
        <v>0</v>
      </c>
      <c r="CE97" s="645">
        <v>0</v>
      </c>
      <c r="CF97" s="646">
        <v>0</v>
      </c>
      <c r="CG97" s="647">
        <f t="shared" si="190"/>
        <v>0</v>
      </c>
      <c r="CH97" s="648">
        <f t="shared" si="191"/>
        <v>0</v>
      </c>
      <c r="CI97" s="649">
        <f t="shared" si="192"/>
        <v>0</v>
      </c>
      <c r="CJ97" s="508" t="str">
        <f t="shared" si="193"/>
        <v/>
      </c>
      <c r="CK97" s="508" t="str">
        <f t="shared" si="194"/>
        <v/>
      </c>
      <c r="CL97" s="650" t="str">
        <f t="shared" si="152"/>
        <v/>
      </c>
      <c r="CM97" s="613"/>
      <c r="CN97" s="651">
        <v>0</v>
      </c>
      <c r="CO97" s="652">
        <v>0</v>
      </c>
      <c r="CP97" s="653">
        <v>0</v>
      </c>
      <c r="CQ97" s="513">
        <f t="shared" si="195"/>
        <v>0</v>
      </c>
      <c r="CR97" s="654">
        <v>0</v>
      </c>
      <c r="CS97" s="655">
        <v>0</v>
      </c>
      <c r="CT97" s="656">
        <f t="shared" si="196"/>
        <v>0</v>
      </c>
      <c r="CU97" s="657">
        <f t="shared" si="197"/>
        <v>0</v>
      </c>
      <c r="CV97" s="658">
        <v>0</v>
      </c>
      <c r="CW97" s="659">
        <v>0</v>
      </c>
      <c r="CX97" s="660">
        <f t="shared" si="198"/>
        <v>0</v>
      </c>
      <c r="CY97" s="661">
        <f t="shared" si="199"/>
        <v>0</v>
      </c>
      <c r="CZ97" s="520">
        <f t="shared" si="200"/>
        <v>0</v>
      </c>
      <c r="DA97" s="520" t="str">
        <f t="shared" si="201"/>
        <v/>
      </c>
      <c r="DB97" s="520" t="str">
        <f t="shared" si="202"/>
        <v/>
      </c>
      <c r="DC97" s="662" t="str">
        <f t="shared" si="203"/>
        <v/>
      </c>
      <c r="DD97" s="613"/>
      <c r="DE97" s="663">
        <v>0</v>
      </c>
      <c r="DF97" s="664">
        <v>0</v>
      </c>
      <c r="DG97" s="665">
        <v>0</v>
      </c>
      <c r="DH97" s="525">
        <f t="shared" si="204"/>
        <v>0</v>
      </c>
      <c r="DI97" s="666">
        <v>0</v>
      </c>
      <c r="DJ97" s="667">
        <v>0</v>
      </c>
      <c r="DK97" s="668">
        <f t="shared" si="205"/>
        <v>0</v>
      </c>
      <c r="DL97" s="669">
        <f t="shared" si="206"/>
        <v>0</v>
      </c>
      <c r="DM97" s="670">
        <v>0</v>
      </c>
      <c r="DN97" s="671">
        <v>0</v>
      </c>
      <c r="DO97" s="672">
        <f t="shared" si="207"/>
        <v>0</v>
      </c>
      <c r="DP97" s="673">
        <f t="shared" si="208"/>
        <v>0</v>
      </c>
      <c r="DQ97" s="532">
        <f t="shared" si="209"/>
        <v>0</v>
      </c>
      <c r="DR97" s="532" t="str">
        <f t="shared" si="210"/>
        <v/>
      </c>
      <c r="DS97" s="532" t="str">
        <f t="shared" si="211"/>
        <v/>
      </c>
      <c r="DT97" s="674" t="str">
        <f t="shared" si="212"/>
        <v/>
      </c>
      <c r="DU97" s="675">
        <v>0</v>
      </c>
      <c r="DV97" s="676">
        <v>0</v>
      </c>
      <c r="DW97" s="677">
        <v>0</v>
      </c>
      <c r="DX97" s="537">
        <f t="shared" si="213"/>
        <v>0</v>
      </c>
      <c r="DY97" s="678">
        <v>0</v>
      </c>
      <c r="DZ97" s="679">
        <v>0</v>
      </c>
      <c r="EA97" s="680">
        <f t="shared" si="214"/>
        <v>0</v>
      </c>
      <c r="EB97" s="681">
        <f t="shared" si="215"/>
        <v>0</v>
      </c>
      <c r="EC97" s="682">
        <v>0</v>
      </c>
      <c r="ED97" s="683">
        <v>0</v>
      </c>
      <c r="EE97" s="684">
        <f t="shared" si="216"/>
        <v>0</v>
      </c>
      <c r="EF97" s="685">
        <f t="shared" si="217"/>
        <v>0</v>
      </c>
      <c r="EG97" s="686">
        <f t="shared" si="218"/>
        <v>0</v>
      </c>
      <c r="EH97" s="687" t="str">
        <f t="shared" si="219"/>
        <v/>
      </c>
      <c r="EI97" s="688">
        <v>0</v>
      </c>
      <c r="EJ97" s="689">
        <v>0</v>
      </c>
      <c r="EK97" s="690">
        <v>0</v>
      </c>
      <c r="EL97" s="549">
        <f t="shared" si="220"/>
        <v>0</v>
      </c>
      <c r="EM97" s="691">
        <v>0</v>
      </c>
      <c r="EN97" s="692">
        <f t="shared" si="221"/>
        <v>0</v>
      </c>
      <c r="EO97" s="693">
        <v>0</v>
      </c>
      <c r="EP97" s="694">
        <v>0</v>
      </c>
      <c r="EQ97" s="695">
        <f t="shared" si="266"/>
        <v>0</v>
      </c>
      <c r="ER97" s="696">
        <f t="shared" si="222"/>
        <v>0</v>
      </c>
      <c r="ES97" s="697">
        <f t="shared" si="223"/>
        <v>0</v>
      </c>
      <c r="ET97" s="698" t="str">
        <f t="shared" si="224"/>
        <v/>
      </c>
      <c r="EU97" s="699">
        <v>0</v>
      </c>
      <c r="EV97" s="700">
        <v>0</v>
      </c>
      <c r="EW97" s="701">
        <f t="shared" si="149"/>
        <v>0</v>
      </c>
      <c r="EX97" s="561">
        <f t="shared" si="225"/>
        <v>0</v>
      </c>
      <c r="EY97" s="702">
        <v>0</v>
      </c>
      <c r="EZ97" s="703">
        <f t="shared" si="226"/>
        <v>0</v>
      </c>
      <c r="FA97" s="704">
        <v>0</v>
      </c>
      <c r="FB97" s="705">
        <v>0</v>
      </c>
      <c r="FC97" s="706">
        <f t="shared" si="267"/>
        <v>0</v>
      </c>
      <c r="FD97" s="707">
        <f t="shared" si="227"/>
        <v>0</v>
      </c>
      <c r="FE97" s="708">
        <f t="shared" si="228"/>
        <v>0</v>
      </c>
      <c r="FF97" s="709" t="str">
        <f t="shared" si="229"/>
        <v/>
      </c>
      <c r="FG97" s="731">
        <v>0</v>
      </c>
      <c r="FH97" s="732">
        <v>0</v>
      </c>
      <c r="FI97" s="732">
        <v>0</v>
      </c>
      <c r="FJ97" s="713">
        <f t="shared" si="146"/>
        <v>0</v>
      </c>
      <c r="FK97" s="714">
        <f t="shared" si="230"/>
        <v>0</v>
      </c>
      <c r="FL97" s="715" t="str">
        <f t="shared" si="231"/>
        <v/>
      </c>
      <c r="FM97" s="733"/>
      <c r="FN97" s="734"/>
      <c r="FO97" s="735" t="str">
        <f t="shared" si="145"/>
        <v/>
      </c>
      <c r="FP97" s="718">
        <f t="shared" si="232"/>
        <v>0</v>
      </c>
      <c r="FQ97" s="719">
        <f t="shared" si="233"/>
        <v>0</v>
      </c>
      <c r="FR97" s="720">
        <f t="shared" si="234"/>
        <v>0</v>
      </c>
      <c r="FS97" s="721" t="str">
        <f t="shared" si="235"/>
        <v/>
      </c>
      <c r="FT97" s="722" t="str">
        <f t="shared" si="236"/>
        <v/>
      </c>
      <c r="FU97" s="723" t="str">
        <f t="shared" si="237"/>
        <v/>
      </c>
      <c r="FV97" s="724" t="str">
        <f t="shared" si="238"/>
        <v/>
      </c>
      <c r="FW97" s="725">
        <f t="shared" si="239"/>
        <v>0</v>
      </c>
      <c r="FX97" s="726" t="str">
        <f t="shared" si="153"/>
        <v/>
      </c>
      <c r="FY97" s="727" t="str">
        <f t="shared" si="154"/>
        <v/>
      </c>
      <c r="FZ97" s="727" t="str">
        <f t="shared" si="155"/>
        <v/>
      </c>
      <c r="GA97" s="727" t="str">
        <f t="shared" si="156"/>
        <v/>
      </c>
      <c r="GB97" s="727" t="str">
        <f t="shared" si="157"/>
        <v/>
      </c>
      <c r="GC97" s="727" t="str">
        <f t="shared" si="240"/>
        <v/>
      </c>
      <c r="GD97" s="728" t="str">
        <f t="shared" si="241"/>
        <v/>
      </c>
      <c r="GE97" s="729">
        <f t="shared" si="242"/>
        <v>0</v>
      </c>
      <c r="GF97" s="727">
        <f t="shared" si="243"/>
        <v>0</v>
      </c>
      <c r="GG97" s="727">
        <f t="shared" si="244"/>
        <v>0</v>
      </c>
      <c r="GH97" s="727">
        <f t="shared" si="245"/>
        <v>0</v>
      </c>
      <c r="GI97" s="728"/>
      <c r="GJ97" s="1302"/>
      <c r="GK97" s="1302"/>
      <c r="GL97" s="18">
        <f t="shared" si="158"/>
        <v>0</v>
      </c>
      <c r="GM97" s="18" t="s">
        <v>158</v>
      </c>
      <c r="GN97" s="18">
        <f t="shared" si="159"/>
        <v>200</v>
      </c>
      <c r="GO97" s="18" t="str">
        <f t="shared" si="246"/>
        <v>0/200</v>
      </c>
      <c r="GP97" s="18">
        <f t="shared" si="247"/>
        <v>0</v>
      </c>
      <c r="GQ97" s="18" t="s">
        <v>158</v>
      </c>
      <c r="GR97" s="18">
        <f t="shared" si="248"/>
        <v>200</v>
      </c>
      <c r="GS97" s="18" t="str">
        <f t="shared" si="249"/>
        <v>0/200</v>
      </c>
      <c r="GT97" s="18">
        <f t="shared" si="250"/>
        <v>0</v>
      </c>
      <c r="GU97" s="18" t="s">
        <v>158</v>
      </c>
      <c r="GV97" s="18">
        <f t="shared" si="251"/>
        <v>200</v>
      </c>
      <c r="GW97" s="18" t="str">
        <f t="shared" si="252"/>
        <v>0/200</v>
      </c>
      <c r="GX97" s="18">
        <f t="shared" si="253"/>
        <v>0</v>
      </c>
      <c r="GY97" s="18" t="s">
        <v>158</v>
      </c>
      <c r="GZ97" s="18">
        <f t="shared" si="254"/>
        <v>100</v>
      </c>
      <c r="HA97" s="18" t="str">
        <f t="shared" si="255"/>
        <v>0/100</v>
      </c>
      <c r="HJ97" s="18">
        <f t="shared" si="268"/>
        <v>0</v>
      </c>
      <c r="HK97" s="18">
        <f t="shared" si="269"/>
        <v>0</v>
      </c>
      <c r="HL97" s="190">
        <f t="shared" si="256"/>
        <v>0</v>
      </c>
      <c r="HM97" s="190">
        <f t="shared" si="257"/>
        <v>0</v>
      </c>
      <c r="HN97" s="190">
        <f t="shared" si="258"/>
        <v>0</v>
      </c>
      <c r="HO97" s="190">
        <f t="shared" si="259"/>
        <v>0</v>
      </c>
      <c r="HP97" s="190">
        <f t="shared" si="260"/>
        <v>0</v>
      </c>
      <c r="HQ97" s="18">
        <f t="shared" si="270"/>
        <v>0</v>
      </c>
    </row>
    <row r="98" spans="1:225" ht="18">
      <c r="A98" s="17">
        <f t="shared" si="160"/>
        <v>0</v>
      </c>
      <c r="B98" s="42">
        <v>90</v>
      </c>
      <c r="C98" s="730">
        <v>90</v>
      </c>
      <c r="D98" s="544">
        <f t="shared" si="161"/>
        <v>0</v>
      </c>
      <c r="E98" s="2"/>
      <c r="F98" s="123"/>
      <c r="G98" s="2"/>
      <c r="H98" s="2"/>
      <c r="I98" s="2"/>
      <c r="J98" s="2"/>
      <c r="K98" s="976"/>
      <c r="L98" s="591">
        <v>0</v>
      </c>
      <c r="M98" s="592">
        <v>0</v>
      </c>
      <c r="N98" s="593">
        <v>0</v>
      </c>
      <c r="O98" s="452">
        <f t="shared" si="162"/>
        <v>0</v>
      </c>
      <c r="P98" s="594">
        <v>0</v>
      </c>
      <c r="Q98" s="595">
        <f t="shared" si="163"/>
        <v>0</v>
      </c>
      <c r="R98" s="596">
        <v>0</v>
      </c>
      <c r="S98" s="597">
        <v>0</v>
      </c>
      <c r="T98" s="598">
        <f t="shared" si="164"/>
        <v>0</v>
      </c>
      <c r="U98" s="599">
        <f t="shared" si="165"/>
        <v>0</v>
      </c>
      <c r="V98" s="600">
        <f t="shared" si="166"/>
        <v>0</v>
      </c>
      <c r="W98" s="459" t="str">
        <f t="shared" si="147"/>
        <v/>
      </c>
      <c r="X98" s="459" t="str">
        <f t="shared" si="167"/>
        <v/>
      </c>
      <c r="Y98" s="601" t="str">
        <f t="shared" si="148"/>
        <v/>
      </c>
      <c r="Z98" s="602">
        <v>0</v>
      </c>
      <c r="AA98" s="603">
        <v>0</v>
      </c>
      <c r="AB98" s="604">
        <v>0</v>
      </c>
      <c r="AC98" s="464">
        <f t="shared" si="168"/>
        <v>0</v>
      </c>
      <c r="AD98" s="605">
        <v>0</v>
      </c>
      <c r="AE98" s="606">
        <f t="shared" si="169"/>
        <v>0</v>
      </c>
      <c r="AF98" s="607">
        <v>0</v>
      </c>
      <c r="AG98" s="608">
        <v>0</v>
      </c>
      <c r="AH98" s="609">
        <f t="shared" si="265"/>
        <v>0</v>
      </c>
      <c r="AI98" s="610">
        <f t="shared" si="170"/>
        <v>0</v>
      </c>
      <c r="AJ98" s="611">
        <f t="shared" si="171"/>
        <v>0</v>
      </c>
      <c r="AK98" s="471" t="str">
        <f t="shared" si="261"/>
        <v/>
      </c>
      <c r="AL98" s="471" t="str">
        <f t="shared" si="172"/>
        <v/>
      </c>
      <c r="AM98" s="612" t="str">
        <f t="shared" si="262"/>
        <v/>
      </c>
      <c r="AN98" s="613"/>
      <c r="AO98" s="614">
        <v>0</v>
      </c>
      <c r="AP98" s="615">
        <v>0</v>
      </c>
      <c r="AQ98" s="615">
        <v>0</v>
      </c>
      <c r="AR98" s="477">
        <f t="shared" si="173"/>
        <v>0</v>
      </c>
      <c r="AS98" s="616">
        <v>0</v>
      </c>
      <c r="AT98" s="617">
        <v>0</v>
      </c>
      <c r="AU98" s="618">
        <f t="shared" si="174"/>
        <v>0</v>
      </c>
      <c r="AV98" s="619">
        <f t="shared" si="175"/>
        <v>0</v>
      </c>
      <c r="AW98" s="620">
        <v>0</v>
      </c>
      <c r="AX98" s="621">
        <v>0</v>
      </c>
      <c r="AY98" s="622">
        <f t="shared" si="176"/>
        <v>0</v>
      </c>
      <c r="AZ98" s="623">
        <f t="shared" si="177"/>
        <v>0</v>
      </c>
      <c r="BA98" s="624">
        <f t="shared" si="178"/>
        <v>0</v>
      </c>
      <c r="BB98" s="484" t="str">
        <f t="shared" si="263"/>
        <v/>
      </c>
      <c r="BC98" s="484" t="str">
        <f t="shared" si="179"/>
        <v/>
      </c>
      <c r="BD98" s="625" t="str">
        <f t="shared" si="150"/>
        <v/>
      </c>
      <c r="BE98" s="613"/>
      <c r="BF98" s="626">
        <v>0</v>
      </c>
      <c r="BG98" s="627">
        <v>0</v>
      </c>
      <c r="BH98" s="628">
        <v>0</v>
      </c>
      <c r="BI98" s="489">
        <f t="shared" si="180"/>
        <v>0</v>
      </c>
      <c r="BJ98" s="629">
        <v>0</v>
      </c>
      <c r="BK98" s="630">
        <v>0</v>
      </c>
      <c r="BL98" s="631">
        <f t="shared" si="181"/>
        <v>0</v>
      </c>
      <c r="BM98" s="632">
        <f t="shared" si="182"/>
        <v>0</v>
      </c>
      <c r="BN98" s="633">
        <v>0</v>
      </c>
      <c r="BO98" s="634">
        <v>0</v>
      </c>
      <c r="BP98" s="635">
        <f t="shared" si="183"/>
        <v>0</v>
      </c>
      <c r="BQ98" s="636">
        <f t="shared" si="184"/>
        <v>0</v>
      </c>
      <c r="BR98" s="496">
        <f t="shared" si="185"/>
        <v>0</v>
      </c>
      <c r="BS98" s="496" t="str">
        <f t="shared" si="264"/>
        <v/>
      </c>
      <c r="BT98" s="496" t="str">
        <f t="shared" si="186"/>
        <v/>
      </c>
      <c r="BU98" s="637" t="str">
        <f t="shared" si="151"/>
        <v/>
      </c>
      <c r="BV98" s="613"/>
      <c r="BW98" s="638">
        <v>0</v>
      </c>
      <c r="BX98" s="639">
        <v>0</v>
      </c>
      <c r="BY98" s="640">
        <v>0</v>
      </c>
      <c r="BZ98" s="501">
        <f t="shared" si="187"/>
        <v>0</v>
      </c>
      <c r="CA98" s="641">
        <v>0</v>
      </c>
      <c r="CB98" s="642">
        <v>0</v>
      </c>
      <c r="CC98" s="643">
        <f t="shared" si="188"/>
        <v>0</v>
      </c>
      <c r="CD98" s="644">
        <f t="shared" si="189"/>
        <v>0</v>
      </c>
      <c r="CE98" s="645">
        <v>0</v>
      </c>
      <c r="CF98" s="646">
        <v>0</v>
      </c>
      <c r="CG98" s="647">
        <f t="shared" si="190"/>
        <v>0</v>
      </c>
      <c r="CH98" s="648">
        <f t="shared" si="191"/>
        <v>0</v>
      </c>
      <c r="CI98" s="649">
        <f t="shared" si="192"/>
        <v>0</v>
      </c>
      <c r="CJ98" s="508" t="str">
        <f t="shared" si="193"/>
        <v/>
      </c>
      <c r="CK98" s="508" t="str">
        <f t="shared" si="194"/>
        <v/>
      </c>
      <c r="CL98" s="650" t="str">
        <f t="shared" si="152"/>
        <v/>
      </c>
      <c r="CM98" s="613"/>
      <c r="CN98" s="651">
        <v>0</v>
      </c>
      <c r="CO98" s="652">
        <v>0</v>
      </c>
      <c r="CP98" s="653">
        <v>0</v>
      </c>
      <c r="CQ98" s="513">
        <f t="shared" si="195"/>
        <v>0</v>
      </c>
      <c r="CR98" s="654">
        <v>0</v>
      </c>
      <c r="CS98" s="655">
        <v>0</v>
      </c>
      <c r="CT98" s="656">
        <f t="shared" si="196"/>
        <v>0</v>
      </c>
      <c r="CU98" s="657">
        <f t="shared" si="197"/>
        <v>0</v>
      </c>
      <c r="CV98" s="658">
        <v>0</v>
      </c>
      <c r="CW98" s="659">
        <v>0</v>
      </c>
      <c r="CX98" s="660">
        <f t="shared" si="198"/>
        <v>0</v>
      </c>
      <c r="CY98" s="661">
        <f t="shared" si="199"/>
        <v>0</v>
      </c>
      <c r="CZ98" s="520">
        <f t="shared" si="200"/>
        <v>0</v>
      </c>
      <c r="DA98" s="520" t="str">
        <f t="shared" si="201"/>
        <v/>
      </c>
      <c r="DB98" s="520" t="str">
        <f t="shared" si="202"/>
        <v/>
      </c>
      <c r="DC98" s="662" t="str">
        <f t="shared" si="203"/>
        <v/>
      </c>
      <c r="DD98" s="613"/>
      <c r="DE98" s="663">
        <v>0</v>
      </c>
      <c r="DF98" s="664">
        <v>0</v>
      </c>
      <c r="DG98" s="665">
        <v>0</v>
      </c>
      <c r="DH98" s="525">
        <f t="shared" si="204"/>
        <v>0</v>
      </c>
      <c r="DI98" s="666">
        <v>0</v>
      </c>
      <c r="DJ98" s="667">
        <v>0</v>
      </c>
      <c r="DK98" s="668">
        <f t="shared" si="205"/>
        <v>0</v>
      </c>
      <c r="DL98" s="669">
        <f t="shared" si="206"/>
        <v>0</v>
      </c>
      <c r="DM98" s="670">
        <v>0</v>
      </c>
      <c r="DN98" s="671">
        <v>0</v>
      </c>
      <c r="DO98" s="672">
        <f t="shared" si="207"/>
        <v>0</v>
      </c>
      <c r="DP98" s="673">
        <f t="shared" si="208"/>
        <v>0</v>
      </c>
      <c r="DQ98" s="532">
        <f t="shared" si="209"/>
        <v>0</v>
      </c>
      <c r="DR98" s="532" t="str">
        <f t="shared" si="210"/>
        <v/>
      </c>
      <c r="DS98" s="532" t="str">
        <f t="shared" si="211"/>
        <v/>
      </c>
      <c r="DT98" s="674" t="str">
        <f t="shared" si="212"/>
        <v/>
      </c>
      <c r="DU98" s="675">
        <v>0</v>
      </c>
      <c r="DV98" s="676">
        <v>0</v>
      </c>
      <c r="DW98" s="677">
        <v>0</v>
      </c>
      <c r="DX98" s="537">
        <f t="shared" si="213"/>
        <v>0</v>
      </c>
      <c r="DY98" s="678">
        <v>0</v>
      </c>
      <c r="DZ98" s="679">
        <v>0</v>
      </c>
      <c r="EA98" s="680">
        <f t="shared" si="214"/>
        <v>0</v>
      </c>
      <c r="EB98" s="681">
        <f t="shared" si="215"/>
        <v>0</v>
      </c>
      <c r="EC98" s="682">
        <v>0</v>
      </c>
      <c r="ED98" s="683">
        <v>0</v>
      </c>
      <c r="EE98" s="684">
        <f t="shared" si="216"/>
        <v>0</v>
      </c>
      <c r="EF98" s="685">
        <f t="shared" si="217"/>
        <v>0</v>
      </c>
      <c r="EG98" s="686">
        <f t="shared" si="218"/>
        <v>0</v>
      </c>
      <c r="EH98" s="687" t="str">
        <f t="shared" si="219"/>
        <v/>
      </c>
      <c r="EI98" s="688">
        <v>0</v>
      </c>
      <c r="EJ98" s="689">
        <v>0</v>
      </c>
      <c r="EK98" s="690">
        <v>0</v>
      </c>
      <c r="EL98" s="549">
        <f t="shared" si="220"/>
        <v>0</v>
      </c>
      <c r="EM98" s="691">
        <v>0</v>
      </c>
      <c r="EN98" s="692">
        <f t="shared" si="221"/>
        <v>0</v>
      </c>
      <c r="EO98" s="693">
        <v>0</v>
      </c>
      <c r="EP98" s="694">
        <v>0</v>
      </c>
      <c r="EQ98" s="695">
        <f t="shared" si="266"/>
        <v>0</v>
      </c>
      <c r="ER98" s="696">
        <f t="shared" si="222"/>
        <v>0</v>
      </c>
      <c r="ES98" s="697">
        <f t="shared" si="223"/>
        <v>0</v>
      </c>
      <c r="ET98" s="698" t="str">
        <f t="shared" si="224"/>
        <v/>
      </c>
      <c r="EU98" s="699">
        <v>0</v>
      </c>
      <c r="EV98" s="700">
        <v>0</v>
      </c>
      <c r="EW98" s="701">
        <f t="shared" si="149"/>
        <v>0</v>
      </c>
      <c r="EX98" s="561">
        <f t="shared" si="225"/>
        <v>0</v>
      </c>
      <c r="EY98" s="702">
        <v>0</v>
      </c>
      <c r="EZ98" s="703">
        <f t="shared" si="226"/>
        <v>0</v>
      </c>
      <c r="FA98" s="704">
        <v>0</v>
      </c>
      <c r="FB98" s="705">
        <v>0</v>
      </c>
      <c r="FC98" s="706">
        <f t="shared" si="267"/>
        <v>0</v>
      </c>
      <c r="FD98" s="707">
        <f t="shared" si="227"/>
        <v>0</v>
      </c>
      <c r="FE98" s="708">
        <f t="shared" si="228"/>
        <v>0</v>
      </c>
      <c r="FF98" s="709" t="str">
        <f t="shared" si="229"/>
        <v/>
      </c>
      <c r="FG98" s="731">
        <v>0</v>
      </c>
      <c r="FH98" s="732">
        <v>0</v>
      </c>
      <c r="FI98" s="732">
        <v>0</v>
      </c>
      <c r="FJ98" s="713">
        <f t="shared" si="146"/>
        <v>0</v>
      </c>
      <c r="FK98" s="714">
        <f t="shared" si="230"/>
        <v>0</v>
      </c>
      <c r="FL98" s="715" t="str">
        <f t="shared" si="231"/>
        <v/>
      </c>
      <c r="FM98" s="733"/>
      <c r="FN98" s="734"/>
      <c r="FO98" s="735" t="str">
        <f t="shared" si="145"/>
        <v/>
      </c>
      <c r="FP98" s="718">
        <f t="shared" si="232"/>
        <v>0</v>
      </c>
      <c r="FQ98" s="719">
        <f t="shared" si="233"/>
        <v>0</v>
      </c>
      <c r="FR98" s="720">
        <f t="shared" si="234"/>
        <v>0</v>
      </c>
      <c r="FS98" s="721" t="str">
        <f t="shared" si="235"/>
        <v/>
      </c>
      <c r="FT98" s="722" t="str">
        <f t="shared" si="236"/>
        <v/>
      </c>
      <c r="FU98" s="723" t="str">
        <f t="shared" si="237"/>
        <v/>
      </c>
      <c r="FV98" s="724" t="str">
        <f t="shared" si="238"/>
        <v/>
      </c>
      <c r="FW98" s="725">
        <f t="shared" si="239"/>
        <v>0</v>
      </c>
      <c r="FX98" s="726" t="str">
        <f t="shared" si="153"/>
        <v/>
      </c>
      <c r="FY98" s="727" t="str">
        <f t="shared" si="154"/>
        <v/>
      </c>
      <c r="FZ98" s="727" t="str">
        <f t="shared" si="155"/>
        <v/>
      </c>
      <c r="GA98" s="727" t="str">
        <f t="shared" si="156"/>
        <v/>
      </c>
      <c r="GB98" s="727" t="str">
        <f t="shared" si="157"/>
        <v/>
      </c>
      <c r="GC98" s="727" t="str">
        <f t="shared" si="240"/>
        <v/>
      </c>
      <c r="GD98" s="728" t="str">
        <f t="shared" si="241"/>
        <v/>
      </c>
      <c r="GE98" s="729">
        <f t="shared" si="242"/>
        <v>0</v>
      </c>
      <c r="GF98" s="727">
        <f t="shared" si="243"/>
        <v>0</v>
      </c>
      <c r="GG98" s="727">
        <f t="shared" si="244"/>
        <v>0</v>
      </c>
      <c r="GH98" s="727">
        <f t="shared" si="245"/>
        <v>0</v>
      </c>
      <c r="GI98" s="728"/>
      <c r="GJ98" s="1302"/>
      <c r="GK98" s="1302"/>
      <c r="GL98" s="18">
        <f t="shared" si="158"/>
        <v>0</v>
      </c>
      <c r="GM98" s="18" t="s">
        <v>158</v>
      </c>
      <c r="GN98" s="18">
        <f t="shared" si="159"/>
        <v>200</v>
      </c>
      <c r="GO98" s="18" t="str">
        <f t="shared" si="246"/>
        <v>0/200</v>
      </c>
      <c r="GP98" s="18">
        <f t="shared" si="247"/>
        <v>0</v>
      </c>
      <c r="GQ98" s="18" t="s">
        <v>158</v>
      </c>
      <c r="GR98" s="18">
        <f t="shared" si="248"/>
        <v>200</v>
      </c>
      <c r="GS98" s="18" t="str">
        <f t="shared" si="249"/>
        <v>0/200</v>
      </c>
      <c r="GT98" s="18">
        <f t="shared" si="250"/>
        <v>0</v>
      </c>
      <c r="GU98" s="18" t="s">
        <v>158</v>
      </c>
      <c r="GV98" s="18">
        <f t="shared" si="251"/>
        <v>200</v>
      </c>
      <c r="GW98" s="18" t="str">
        <f t="shared" si="252"/>
        <v>0/200</v>
      </c>
      <c r="GX98" s="18">
        <f t="shared" si="253"/>
        <v>0</v>
      </c>
      <c r="GY98" s="18" t="s">
        <v>158</v>
      </c>
      <c r="GZ98" s="18">
        <f t="shared" si="254"/>
        <v>100</v>
      </c>
      <c r="HA98" s="18" t="str">
        <f t="shared" si="255"/>
        <v>0/100</v>
      </c>
      <c r="HJ98" s="18">
        <f t="shared" si="268"/>
        <v>0</v>
      </c>
      <c r="HK98" s="18">
        <f t="shared" si="269"/>
        <v>0</v>
      </c>
      <c r="HL98" s="190">
        <f t="shared" si="256"/>
        <v>0</v>
      </c>
      <c r="HM98" s="190">
        <f t="shared" si="257"/>
        <v>0</v>
      </c>
      <c r="HN98" s="190">
        <f t="shared" si="258"/>
        <v>0</v>
      </c>
      <c r="HO98" s="190">
        <f t="shared" si="259"/>
        <v>0</v>
      </c>
      <c r="HP98" s="190">
        <f t="shared" si="260"/>
        <v>0</v>
      </c>
      <c r="HQ98" s="18">
        <f t="shared" si="270"/>
        <v>0</v>
      </c>
    </row>
    <row r="99" spans="1:225" ht="18">
      <c r="A99" s="17">
        <f t="shared" si="160"/>
        <v>0</v>
      </c>
      <c r="B99" s="42">
        <v>91</v>
      </c>
      <c r="C99" s="590">
        <v>91</v>
      </c>
      <c r="D99" s="544">
        <f t="shared" si="161"/>
        <v>0</v>
      </c>
      <c r="E99" s="2"/>
      <c r="F99" s="123"/>
      <c r="G99" s="1"/>
      <c r="H99" s="2"/>
      <c r="I99" s="2"/>
      <c r="J99" s="2"/>
      <c r="K99" s="976"/>
      <c r="L99" s="591">
        <v>0</v>
      </c>
      <c r="M99" s="592">
        <v>0</v>
      </c>
      <c r="N99" s="593">
        <v>0</v>
      </c>
      <c r="O99" s="452">
        <f t="shared" si="162"/>
        <v>0</v>
      </c>
      <c r="P99" s="594">
        <v>0</v>
      </c>
      <c r="Q99" s="595">
        <f t="shared" si="163"/>
        <v>0</v>
      </c>
      <c r="R99" s="596">
        <v>0</v>
      </c>
      <c r="S99" s="597">
        <v>0</v>
      </c>
      <c r="T99" s="598">
        <f t="shared" si="164"/>
        <v>0</v>
      </c>
      <c r="U99" s="599">
        <f t="shared" si="165"/>
        <v>0</v>
      </c>
      <c r="V99" s="600">
        <f t="shared" si="166"/>
        <v>0</v>
      </c>
      <c r="W99" s="459" t="str">
        <f t="shared" si="147"/>
        <v/>
      </c>
      <c r="X99" s="459" t="str">
        <f t="shared" si="167"/>
        <v/>
      </c>
      <c r="Y99" s="601" t="str">
        <f t="shared" si="148"/>
        <v/>
      </c>
      <c r="Z99" s="602">
        <v>0</v>
      </c>
      <c r="AA99" s="603">
        <v>0</v>
      </c>
      <c r="AB99" s="604">
        <v>0</v>
      </c>
      <c r="AC99" s="464">
        <f t="shared" si="168"/>
        <v>0</v>
      </c>
      <c r="AD99" s="605">
        <v>0</v>
      </c>
      <c r="AE99" s="606">
        <f t="shared" si="169"/>
        <v>0</v>
      </c>
      <c r="AF99" s="607">
        <v>0</v>
      </c>
      <c r="AG99" s="608">
        <v>0</v>
      </c>
      <c r="AH99" s="609">
        <f t="shared" si="265"/>
        <v>0</v>
      </c>
      <c r="AI99" s="610">
        <f t="shared" si="170"/>
        <v>0</v>
      </c>
      <c r="AJ99" s="611">
        <f t="shared" si="171"/>
        <v>0</v>
      </c>
      <c r="AK99" s="471" t="str">
        <f t="shared" si="261"/>
        <v/>
      </c>
      <c r="AL99" s="471" t="str">
        <f t="shared" si="172"/>
        <v/>
      </c>
      <c r="AM99" s="612" t="str">
        <f t="shared" si="262"/>
        <v/>
      </c>
      <c r="AN99" s="613"/>
      <c r="AO99" s="614">
        <v>0</v>
      </c>
      <c r="AP99" s="615">
        <v>0</v>
      </c>
      <c r="AQ99" s="615">
        <v>0</v>
      </c>
      <c r="AR99" s="477">
        <f t="shared" si="173"/>
        <v>0</v>
      </c>
      <c r="AS99" s="616">
        <v>0</v>
      </c>
      <c r="AT99" s="617">
        <v>0</v>
      </c>
      <c r="AU99" s="618">
        <f t="shared" si="174"/>
        <v>0</v>
      </c>
      <c r="AV99" s="619">
        <f t="shared" si="175"/>
        <v>0</v>
      </c>
      <c r="AW99" s="620">
        <v>0</v>
      </c>
      <c r="AX99" s="621">
        <v>0</v>
      </c>
      <c r="AY99" s="622">
        <f t="shared" si="176"/>
        <v>0</v>
      </c>
      <c r="AZ99" s="623">
        <f t="shared" si="177"/>
        <v>0</v>
      </c>
      <c r="BA99" s="624">
        <f t="shared" si="178"/>
        <v>0</v>
      </c>
      <c r="BB99" s="484" t="str">
        <f t="shared" si="263"/>
        <v/>
      </c>
      <c r="BC99" s="484" t="str">
        <f t="shared" si="179"/>
        <v/>
      </c>
      <c r="BD99" s="625" t="str">
        <f t="shared" si="150"/>
        <v/>
      </c>
      <c r="BE99" s="613"/>
      <c r="BF99" s="626">
        <v>0</v>
      </c>
      <c r="BG99" s="627">
        <v>0</v>
      </c>
      <c r="BH99" s="628">
        <v>0</v>
      </c>
      <c r="BI99" s="489">
        <f t="shared" si="180"/>
        <v>0</v>
      </c>
      <c r="BJ99" s="629">
        <v>0</v>
      </c>
      <c r="BK99" s="630">
        <v>0</v>
      </c>
      <c r="BL99" s="631">
        <f t="shared" si="181"/>
        <v>0</v>
      </c>
      <c r="BM99" s="632">
        <f t="shared" si="182"/>
        <v>0</v>
      </c>
      <c r="BN99" s="633">
        <v>0</v>
      </c>
      <c r="BO99" s="634">
        <v>0</v>
      </c>
      <c r="BP99" s="635">
        <f t="shared" si="183"/>
        <v>0</v>
      </c>
      <c r="BQ99" s="636">
        <f t="shared" si="184"/>
        <v>0</v>
      </c>
      <c r="BR99" s="496">
        <f t="shared" si="185"/>
        <v>0</v>
      </c>
      <c r="BS99" s="496" t="str">
        <f t="shared" si="264"/>
        <v/>
      </c>
      <c r="BT99" s="496" t="str">
        <f t="shared" si="186"/>
        <v/>
      </c>
      <c r="BU99" s="637" t="str">
        <f t="shared" si="151"/>
        <v/>
      </c>
      <c r="BV99" s="613"/>
      <c r="BW99" s="638">
        <v>0</v>
      </c>
      <c r="BX99" s="639">
        <v>0</v>
      </c>
      <c r="BY99" s="640">
        <v>0</v>
      </c>
      <c r="BZ99" s="501">
        <f t="shared" si="187"/>
        <v>0</v>
      </c>
      <c r="CA99" s="641">
        <v>0</v>
      </c>
      <c r="CB99" s="642">
        <v>0</v>
      </c>
      <c r="CC99" s="643">
        <f t="shared" si="188"/>
        <v>0</v>
      </c>
      <c r="CD99" s="644">
        <f t="shared" si="189"/>
        <v>0</v>
      </c>
      <c r="CE99" s="645">
        <v>0</v>
      </c>
      <c r="CF99" s="646">
        <v>0</v>
      </c>
      <c r="CG99" s="647">
        <f t="shared" si="190"/>
        <v>0</v>
      </c>
      <c r="CH99" s="648">
        <f t="shared" si="191"/>
        <v>0</v>
      </c>
      <c r="CI99" s="649">
        <f t="shared" si="192"/>
        <v>0</v>
      </c>
      <c r="CJ99" s="508" t="str">
        <f t="shared" si="193"/>
        <v/>
      </c>
      <c r="CK99" s="508" t="str">
        <f t="shared" si="194"/>
        <v/>
      </c>
      <c r="CL99" s="650" t="str">
        <f t="shared" si="152"/>
        <v/>
      </c>
      <c r="CM99" s="613"/>
      <c r="CN99" s="651">
        <v>0</v>
      </c>
      <c r="CO99" s="652">
        <v>0</v>
      </c>
      <c r="CP99" s="653">
        <v>0</v>
      </c>
      <c r="CQ99" s="513">
        <f t="shared" si="195"/>
        <v>0</v>
      </c>
      <c r="CR99" s="654">
        <v>0</v>
      </c>
      <c r="CS99" s="655">
        <v>0</v>
      </c>
      <c r="CT99" s="656">
        <f t="shared" si="196"/>
        <v>0</v>
      </c>
      <c r="CU99" s="657">
        <f t="shared" si="197"/>
        <v>0</v>
      </c>
      <c r="CV99" s="658">
        <v>0</v>
      </c>
      <c r="CW99" s="659">
        <v>0</v>
      </c>
      <c r="CX99" s="660">
        <f t="shared" si="198"/>
        <v>0</v>
      </c>
      <c r="CY99" s="661">
        <f t="shared" si="199"/>
        <v>0</v>
      </c>
      <c r="CZ99" s="520">
        <f t="shared" si="200"/>
        <v>0</v>
      </c>
      <c r="DA99" s="520" t="str">
        <f t="shared" si="201"/>
        <v/>
      </c>
      <c r="DB99" s="520" t="str">
        <f t="shared" si="202"/>
        <v/>
      </c>
      <c r="DC99" s="662" t="str">
        <f t="shared" si="203"/>
        <v/>
      </c>
      <c r="DD99" s="613"/>
      <c r="DE99" s="663">
        <v>0</v>
      </c>
      <c r="DF99" s="664">
        <v>0</v>
      </c>
      <c r="DG99" s="665">
        <v>0</v>
      </c>
      <c r="DH99" s="525">
        <f t="shared" si="204"/>
        <v>0</v>
      </c>
      <c r="DI99" s="666">
        <v>0</v>
      </c>
      <c r="DJ99" s="667">
        <v>0</v>
      </c>
      <c r="DK99" s="668">
        <f t="shared" si="205"/>
        <v>0</v>
      </c>
      <c r="DL99" s="669">
        <f t="shared" si="206"/>
        <v>0</v>
      </c>
      <c r="DM99" s="670">
        <v>0</v>
      </c>
      <c r="DN99" s="671">
        <v>0</v>
      </c>
      <c r="DO99" s="672">
        <f t="shared" si="207"/>
        <v>0</v>
      </c>
      <c r="DP99" s="673">
        <f t="shared" si="208"/>
        <v>0</v>
      </c>
      <c r="DQ99" s="532">
        <f t="shared" si="209"/>
        <v>0</v>
      </c>
      <c r="DR99" s="532" t="str">
        <f t="shared" si="210"/>
        <v/>
      </c>
      <c r="DS99" s="532" t="str">
        <f t="shared" si="211"/>
        <v/>
      </c>
      <c r="DT99" s="674" t="str">
        <f t="shared" si="212"/>
        <v/>
      </c>
      <c r="DU99" s="675">
        <v>0</v>
      </c>
      <c r="DV99" s="676">
        <v>0</v>
      </c>
      <c r="DW99" s="677">
        <v>0</v>
      </c>
      <c r="DX99" s="537">
        <f t="shared" si="213"/>
        <v>0</v>
      </c>
      <c r="DY99" s="678">
        <v>0</v>
      </c>
      <c r="DZ99" s="679">
        <v>0</v>
      </c>
      <c r="EA99" s="680">
        <f t="shared" si="214"/>
        <v>0</v>
      </c>
      <c r="EB99" s="681">
        <f t="shared" si="215"/>
        <v>0</v>
      </c>
      <c r="EC99" s="682">
        <v>0</v>
      </c>
      <c r="ED99" s="683">
        <v>0</v>
      </c>
      <c r="EE99" s="684">
        <f t="shared" si="216"/>
        <v>0</v>
      </c>
      <c r="EF99" s="685">
        <f t="shared" si="217"/>
        <v>0</v>
      </c>
      <c r="EG99" s="686">
        <f t="shared" si="218"/>
        <v>0</v>
      </c>
      <c r="EH99" s="687" t="str">
        <f t="shared" si="219"/>
        <v/>
      </c>
      <c r="EI99" s="688">
        <v>0</v>
      </c>
      <c r="EJ99" s="689">
        <v>0</v>
      </c>
      <c r="EK99" s="690">
        <v>0</v>
      </c>
      <c r="EL99" s="549">
        <f t="shared" si="220"/>
        <v>0</v>
      </c>
      <c r="EM99" s="691">
        <v>0</v>
      </c>
      <c r="EN99" s="692">
        <f t="shared" si="221"/>
        <v>0</v>
      </c>
      <c r="EO99" s="693">
        <v>0</v>
      </c>
      <c r="EP99" s="694">
        <v>0</v>
      </c>
      <c r="EQ99" s="695">
        <f t="shared" si="266"/>
        <v>0</v>
      </c>
      <c r="ER99" s="696">
        <f t="shared" si="222"/>
        <v>0</v>
      </c>
      <c r="ES99" s="697">
        <f t="shared" si="223"/>
        <v>0</v>
      </c>
      <c r="ET99" s="698" t="str">
        <f t="shared" si="224"/>
        <v/>
      </c>
      <c r="EU99" s="699">
        <v>0</v>
      </c>
      <c r="EV99" s="700">
        <v>0</v>
      </c>
      <c r="EW99" s="701">
        <f t="shared" si="149"/>
        <v>0</v>
      </c>
      <c r="EX99" s="561">
        <f t="shared" si="225"/>
        <v>0</v>
      </c>
      <c r="EY99" s="702">
        <v>0</v>
      </c>
      <c r="EZ99" s="703">
        <f t="shared" si="226"/>
        <v>0</v>
      </c>
      <c r="FA99" s="704">
        <v>0</v>
      </c>
      <c r="FB99" s="705">
        <v>0</v>
      </c>
      <c r="FC99" s="706">
        <f t="shared" si="267"/>
        <v>0</v>
      </c>
      <c r="FD99" s="707">
        <f t="shared" si="227"/>
        <v>0</v>
      </c>
      <c r="FE99" s="708">
        <f t="shared" si="228"/>
        <v>0</v>
      </c>
      <c r="FF99" s="709" t="str">
        <f t="shared" si="229"/>
        <v/>
      </c>
      <c r="FG99" s="731">
        <v>0</v>
      </c>
      <c r="FH99" s="732">
        <v>0</v>
      </c>
      <c r="FI99" s="732">
        <v>0</v>
      </c>
      <c r="FJ99" s="713">
        <f t="shared" si="146"/>
        <v>0</v>
      </c>
      <c r="FK99" s="714">
        <f t="shared" si="230"/>
        <v>0</v>
      </c>
      <c r="FL99" s="715" t="str">
        <f t="shared" si="231"/>
        <v/>
      </c>
      <c r="FM99" s="733"/>
      <c r="FN99" s="734"/>
      <c r="FO99" s="735" t="str">
        <f t="shared" si="145"/>
        <v/>
      </c>
      <c r="FP99" s="718">
        <f t="shared" si="232"/>
        <v>0</v>
      </c>
      <c r="FQ99" s="719">
        <f t="shared" si="233"/>
        <v>0</v>
      </c>
      <c r="FR99" s="720">
        <f t="shared" si="234"/>
        <v>0</v>
      </c>
      <c r="FS99" s="721" t="str">
        <f t="shared" si="235"/>
        <v/>
      </c>
      <c r="FT99" s="722" t="str">
        <f t="shared" si="236"/>
        <v/>
      </c>
      <c r="FU99" s="723" t="str">
        <f t="shared" si="237"/>
        <v/>
      </c>
      <c r="FV99" s="724" t="str">
        <f t="shared" si="238"/>
        <v/>
      </c>
      <c r="FW99" s="725">
        <f t="shared" si="239"/>
        <v>0</v>
      </c>
      <c r="FX99" s="726" t="str">
        <f t="shared" si="153"/>
        <v/>
      </c>
      <c r="FY99" s="727" t="str">
        <f t="shared" si="154"/>
        <v/>
      </c>
      <c r="FZ99" s="727" t="str">
        <f t="shared" si="155"/>
        <v/>
      </c>
      <c r="GA99" s="727" t="str">
        <f t="shared" si="156"/>
        <v/>
      </c>
      <c r="GB99" s="727" t="str">
        <f t="shared" si="157"/>
        <v/>
      </c>
      <c r="GC99" s="727" t="str">
        <f t="shared" si="240"/>
        <v/>
      </c>
      <c r="GD99" s="728" t="str">
        <f t="shared" si="241"/>
        <v/>
      </c>
      <c r="GE99" s="729">
        <f t="shared" si="242"/>
        <v>0</v>
      </c>
      <c r="GF99" s="727">
        <f t="shared" si="243"/>
        <v>0</v>
      </c>
      <c r="GG99" s="727">
        <f t="shared" si="244"/>
        <v>0</v>
      </c>
      <c r="GH99" s="727">
        <f t="shared" si="245"/>
        <v>0</v>
      </c>
      <c r="GI99" s="728"/>
      <c r="GJ99" s="1302"/>
      <c r="GK99" s="1302"/>
      <c r="GL99" s="18">
        <f t="shared" si="158"/>
        <v>0</v>
      </c>
      <c r="GM99" s="18" t="s">
        <v>158</v>
      </c>
      <c r="GN99" s="18">
        <f t="shared" si="159"/>
        <v>200</v>
      </c>
      <c r="GO99" s="18" t="str">
        <f t="shared" si="246"/>
        <v>0/200</v>
      </c>
      <c r="GP99" s="18">
        <f t="shared" si="247"/>
        <v>0</v>
      </c>
      <c r="GQ99" s="18" t="s">
        <v>158</v>
      </c>
      <c r="GR99" s="18">
        <f t="shared" si="248"/>
        <v>200</v>
      </c>
      <c r="GS99" s="18" t="str">
        <f t="shared" si="249"/>
        <v>0/200</v>
      </c>
      <c r="GT99" s="18">
        <f t="shared" si="250"/>
        <v>0</v>
      </c>
      <c r="GU99" s="18" t="s">
        <v>158</v>
      </c>
      <c r="GV99" s="18">
        <f t="shared" si="251"/>
        <v>200</v>
      </c>
      <c r="GW99" s="18" t="str">
        <f t="shared" si="252"/>
        <v>0/200</v>
      </c>
      <c r="GX99" s="18">
        <f t="shared" si="253"/>
        <v>0</v>
      </c>
      <c r="GY99" s="18" t="s">
        <v>158</v>
      </c>
      <c r="GZ99" s="18">
        <f t="shared" si="254"/>
        <v>100</v>
      </c>
      <c r="HA99" s="18" t="str">
        <f t="shared" si="255"/>
        <v>0/100</v>
      </c>
      <c r="HJ99" s="18">
        <f t="shared" si="268"/>
        <v>0</v>
      </c>
      <c r="HK99" s="18">
        <f t="shared" si="269"/>
        <v>0</v>
      </c>
      <c r="HL99" s="190">
        <f t="shared" si="256"/>
        <v>0</v>
      </c>
      <c r="HM99" s="190">
        <f t="shared" si="257"/>
        <v>0</v>
      </c>
      <c r="HN99" s="190">
        <f t="shared" si="258"/>
        <v>0</v>
      </c>
      <c r="HO99" s="190">
        <f t="shared" si="259"/>
        <v>0</v>
      </c>
      <c r="HP99" s="190">
        <f t="shared" si="260"/>
        <v>0</v>
      </c>
      <c r="HQ99" s="18">
        <f t="shared" si="270"/>
        <v>0</v>
      </c>
    </row>
    <row r="100" spans="1:225" ht="18">
      <c r="A100" s="17">
        <f t="shared" si="160"/>
        <v>0</v>
      </c>
      <c r="B100" s="42">
        <v>92</v>
      </c>
      <c r="C100" s="730">
        <v>92</v>
      </c>
      <c r="D100" s="544">
        <f t="shared" si="161"/>
        <v>0</v>
      </c>
      <c r="E100" s="2"/>
      <c r="F100" s="123"/>
      <c r="G100" s="2"/>
      <c r="H100" s="2"/>
      <c r="I100" s="2"/>
      <c r="J100" s="2"/>
      <c r="K100" s="976"/>
      <c r="L100" s="591">
        <v>0</v>
      </c>
      <c r="M100" s="592">
        <v>0</v>
      </c>
      <c r="N100" s="593">
        <v>0</v>
      </c>
      <c r="O100" s="452">
        <f t="shared" si="162"/>
        <v>0</v>
      </c>
      <c r="P100" s="594">
        <v>0</v>
      </c>
      <c r="Q100" s="595">
        <f t="shared" si="163"/>
        <v>0</v>
      </c>
      <c r="R100" s="596">
        <v>0</v>
      </c>
      <c r="S100" s="597">
        <v>0</v>
      </c>
      <c r="T100" s="598">
        <f t="shared" si="164"/>
        <v>0</v>
      </c>
      <c r="U100" s="599">
        <f t="shared" si="165"/>
        <v>0</v>
      </c>
      <c r="V100" s="600">
        <f t="shared" si="166"/>
        <v>0</v>
      </c>
      <c r="W100" s="459" t="str">
        <f t="shared" si="147"/>
        <v/>
      </c>
      <c r="X100" s="459" t="str">
        <f t="shared" si="167"/>
        <v/>
      </c>
      <c r="Y100" s="601" t="str">
        <f t="shared" si="148"/>
        <v/>
      </c>
      <c r="Z100" s="602">
        <v>0</v>
      </c>
      <c r="AA100" s="603">
        <v>0</v>
      </c>
      <c r="AB100" s="604">
        <v>0</v>
      </c>
      <c r="AC100" s="464">
        <f t="shared" si="168"/>
        <v>0</v>
      </c>
      <c r="AD100" s="605">
        <v>0</v>
      </c>
      <c r="AE100" s="606">
        <f t="shared" si="169"/>
        <v>0</v>
      </c>
      <c r="AF100" s="607">
        <v>0</v>
      </c>
      <c r="AG100" s="608">
        <v>0</v>
      </c>
      <c r="AH100" s="609">
        <f t="shared" si="265"/>
        <v>0</v>
      </c>
      <c r="AI100" s="610">
        <f t="shared" si="170"/>
        <v>0</v>
      </c>
      <c r="AJ100" s="611">
        <f t="shared" si="171"/>
        <v>0</v>
      </c>
      <c r="AK100" s="471" t="str">
        <f t="shared" si="261"/>
        <v/>
      </c>
      <c r="AL100" s="471" t="str">
        <f t="shared" si="172"/>
        <v/>
      </c>
      <c r="AM100" s="612" t="str">
        <f t="shared" si="262"/>
        <v/>
      </c>
      <c r="AN100" s="613"/>
      <c r="AO100" s="614">
        <v>0</v>
      </c>
      <c r="AP100" s="615">
        <v>0</v>
      </c>
      <c r="AQ100" s="615">
        <v>0</v>
      </c>
      <c r="AR100" s="477">
        <f t="shared" si="173"/>
        <v>0</v>
      </c>
      <c r="AS100" s="616">
        <v>0</v>
      </c>
      <c r="AT100" s="617">
        <v>0</v>
      </c>
      <c r="AU100" s="618">
        <f t="shared" si="174"/>
        <v>0</v>
      </c>
      <c r="AV100" s="619">
        <f t="shared" si="175"/>
        <v>0</v>
      </c>
      <c r="AW100" s="620">
        <v>0</v>
      </c>
      <c r="AX100" s="621">
        <v>0</v>
      </c>
      <c r="AY100" s="622">
        <f t="shared" si="176"/>
        <v>0</v>
      </c>
      <c r="AZ100" s="623">
        <f t="shared" si="177"/>
        <v>0</v>
      </c>
      <c r="BA100" s="624">
        <f t="shared" si="178"/>
        <v>0</v>
      </c>
      <c r="BB100" s="484" t="str">
        <f t="shared" si="263"/>
        <v/>
      </c>
      <c r="BC100" s="484" t="str">
        <f t="shared" si="179"/>
        <v/>
      </c>
      <c r="BD100" s="625" t="str">
        <f t="shared" si="150"/>
        <v/>
      </c>
      <c r="BE100" s="613"/>
      <c r="BF100" s="626">
        <v>0</v>
      </c>
      <c r="BG100" s="627">
        <v>0</v>
      </c>
      <c r="BH100" s="628">
        <v>0</v>
      </c>
      <c r="BI100" s="489">
        <f t="shared" si="180"/>
        <v>0</v>
      </c>
      <c r="BJ100" s="629">
        <v>0</v>
      </c>
      <c r="BK100" s="630">
        <v>0</v>
      </c>
      <c r="BL100" s="631">
        <f t="shared" si="181"/>
        <v>0</v>
      </c>
      <c r="BM100" s="632">
        <f t="shared" si="182"/>
        <v>0</v>
      </c>
      <c r="BN100" s="633">
        <v>0</v>
      </c>
      <c r="BO100" s="634">
        <v>0</v>
      </c>
      <c r="BP100" s="635">
        <f t="shared" si="183"/>
        <v>0</v>
      </c>
      <c r="BQ100" s="636">
        <f t="shared" si="184"/>
        <v>0</v>
      </c>
      <c r="BR100" s="496">
        <f t="shared" si="185"/>
        <v>0</v>
      </c>
      <c r="BS100" s="496" t="str">
        <f t="shared" si="264"/>
        <v/>
      </c>
      <c r="BT100" s="496" t="str">
        <f t="shared" si="186"/>
        <v/>
      </c>
      <c r="BU100" s="637" t="str">
        <f t="shared" si="151"/>
        <v/>
      </c>
      <c r="BV100" s="613"/>
      <c r="BW100" s="638">
        <v>0</v>
      </c>
      <c r="BX100" s="639">
        <v>0</v>
      </c>
      <c r="BY100" s="640">
        <v>0</v>
      </c>
      <c r="BZ100" s="501">
        <f t="shared" si="187"/>
        <v>0</v>
      </c>
      <c r="CA100" s="641">
        <v>0</v>
      </c>
      <c r="CB100" s="642">
        <v>0</v>
      </c>
      <c r="CC100" s="643">
        <f t="shared" si="188"/>
        <v>0</v>
      </c>
      <c r="CD100" s="644">
        <f t="shared" si="189"/>
        <v>0</v>
      </c>
      <c r="CE100" s="645">
        <v>0</v>
      </c>
      <c r="CF100" s="646">
        <v>0</v>
      </c>
      <c r="CG100" s="647">
        <f t="shared" si="190"/>
        <v>0</v>
      </c>
      <c r="CH100" s="648">
        <f t="shared" si="191"/>
        <v>0</v>
      </c>
      <c r="CI100" s="649">
        <f t="shared" si="192"/>
        <v>0</v>
      </c>
      <c r="CJ100" s="508" t="str">
        <f t="shared" si="193"/>
        <v/>
      </c>
      <c r="CK100" s="508" t="str">
        <f t="shared" si="194"/>
        <v/>
      </c>
      <c r="CL100" s="650" t="str">
        <f t="shared" si="152"/>
        <v/>
      </c>
      <c r="CM100" s="613"/>
      <c r="CN100" s="651">
        <v>0</v>
      </c>
      <c r="CO100" s="652">
        <v>0</v>
      </c>
      <c r="CP100" s="653">
        <v>0</v>
      </c>
      <c r="CQ100" s="513">
        <f t="shared" si="195"/>
        <v>0</v>
      </c>
      <c r="CR100" s="654">
        <v>0</v>
      </c>
      <c r="CS100" s="655">
        <v>0</v>
      </c>
      <c r="CT100" s="656">
        <f t="shared" si="196"/>
        <v>0</v>
      </c>
      <c r="CU100" s="657">
        <f t="shared" si="197"/>
        <v>0</v>
      </c>
      <c r="CV100" s="658">
        <v>0</v>
      </c>
      <c r="CW100" s="659">
        <v>0</v>
      </c>
      <c r="CX100" s="660">
        <f t="shared" si="198"/>
        <v>0</v>
      </c>
      <c r="CY100" s="661">
        <f t="shared" si="199"/>
        <v>0</v>
      </c>
      <c r="CZ100" s="520">
        <f t="shared" si="200"/>
        <v>0</v>
      </c>
      <c r="DA100" s="520" t="str">
        <f t="shared" si="201"/>
        <v/>
      </c>
      <c r="DB100" s="520" t="str">
        <f t="shared" si="202"/>
        <v/>
      </c>
      <c r="DC100" s="662" t="str">
        <f t="shared" si="203"/>
        <v/>
      </c>
      <c r="DD100" s="613"/>
      <c r="DE100" s="663">
        <v>0</v>
      </c>
      <c r="DF100" s="664">
        <v>0</v>
      </c>
      <c r="DG100" s="665">
        <v>0</v>
      </c>
      <c r="DH100" s="525">
        <f t="shared" si="204"/>
        <v>0</v>
      </c>
      <c r="DI100" s="666">
        <v>0</v>
      </c>
      <c r="DJ100" s="667">
        <v>0</v>
      </c>
      <c r="DK100" s="668">
        <f t="shared" si="205"/>
        <v>0</v>
      </c>
      <c r="DL100" s="669">
        <f t="shared" si="206"/>
        <v>0</v>
      </c>
      <c r="DM100" s="670">
        <v>0</v>
      </c>
      <c r="DN100" s="671">
        <v>0</v>
      </c>
      <c r="DO100" s="672">
        <f t="shared" si="207"/>
        <v>0</v>
      </c>
      <c r="DP100" s="673">
        <f t="shared" si="208"/>
        <v>0</v>
      </c>
      <c r="DQ100" s="532">
        <f t="shared" si="209"/>
        <v>0</v>
      </c>
      <c r="DR100" s="532" t="str">
        <f t="shared" si="210"/>
        <v/>
      </c>
      <c r="DS100" s="532" t="str">
        <f t="shared" si="211"/>
        <v/>
      </c>
      <c r="DT100" s="674" t="str">
        <f t="shared" si="212"/>
        <v/>
      </c>
      <c r="DU100" s="675">
        <v>0</v>
      </c>
      <c r="DV100" s="676">
        <v>0</v>
      </c>
      <c r="DW100" s="677">
        <v>0</v>
      </c>
      <c r="DX100" s="537">
        <f t="shared" si="213"/>
        <v>0</v>
      </c>
      <c r="DY100" s="678">
        <v>0</v>
      </c>
      <c r="DZ100" s="679">
        <v>0</v>
      </c>
      <c r="EA100" s="680">
        <f t="shared" si="214"/>
        <v>0</v>
      </c>
      <c r="EB100" s="681">
        <f t="shared" si="215"/>
        <v>0</v>
      </c>
      <c r="EC100" s="682">
        <v>0</v>
      </c>
      <c r="ED100" s="683">
        <v>0</v>
      </c>
      <c r="EE100" s="684">
        <f t="shared" si="216"/>
        <v>0</v>
      </c>
      <c r="EF100" s="685">
        <f t="shared" si="217"/>
        <v>0</v>
      </c>
      <c r="EG100" s="686">
        <f t="shared" si="218"/>
        <v>0</v>
      </c>
      <c r="EH100" s="687" t="str">
        <f t="shared" si="219"/>
        <v/>
      </c>
      <c r="EI100" s="688">
        <v>0</v>
      </c>
      <c r="EJ100" s="689">
        <v>0</v>
      </c>
      <c r="EK100" s="690">
        <v>0</v>
      </c>
      <c r="EL100" s="549">
        <f t="shared" si="220"/>
        <v>0</v>
      </c>
      <c r="EM100" s="691">
        <v>0</v>
      </c>
      <c r="EN100" s="692">
        <f t="shared" si="221"/>
        <v>0</v>
      </c>
      <c r="EO100" s="693">
        <v>0</v>
      </c>
      <c r="EP100" s="694">
        <v>0</v>
      </c>
      <c r="EQ100" s="695">
        <f t="shared" si="266"/>
        <v>0</v>
      </c>
      <c r="ER100" s="696">
        <f t="shared" si="222"/>
        <v>0</v>
      </c>
      <c r="ES100" s="697">
        <f t="shared" si="223"/>
        <v>0</v>
      </c>
      <c r="ET100" s="698" t="str">
        <f t="shared" si="224"/>
        <v/>
      </c>
      <c r="EU100" s="699">
        <v>0</v>
      </c>
      <c r="EV100" s="700">
        <v>0</v>
      </c>
      <c r="EW100" s="701">
        <f t="shared" si="149"/>
        <v>0</v>
      </c>
      <c r="EX100" s="561">
        <f t="shared" si="225"/>
        <v>0</v>
      </c>
      <c r="EY100" s="702">
        <v>0</v>
      </c>
      <c r="EZ100" s="703">
        <f t="shared" si="226"/>
        <v>0</v>
      </c>
      <c r="FA100" s="704">
        <v>0</v>
      </c>
      <c r="FB100" s="705">
        <v>0</v>
      </c>
      <c r="FC100" s="706">
        <f t="shared" si="267"/>
        <v>0</v>
      </c>
      <c r="FD100" s="707">
        <f t="shared" si="227"/>
        <v>0</v>
      </c>
      <c r="FE100" s="708">
        <f t="shared" si="228"/>
        <v>0</v>
      </c>
      <c r="FF100" s="709" t="str">
        <f t="shared" si="229"/>
        <v/>
      </c>
      <c r="FG100" s="731">
        <v>0</v>
      </c>
      <c r="FH100" s="732">
        <v>0</v>
      </c>
      <c r="FI100" s="732">
        <v>0</v>
      </c>
      <c r="FJ100" s="713">
        <f t="shared" si="146"/>
        <v>0</v>
      </c>
      <c r="FK100" s="714">
        <f t="shared" si="230"/>
        <v>0</v>
      </c>
      <c r="FL100" s="715" t="str">
        <f t="shared" si="231"/>
        <v/>
      </c>
      <c r="FM100" s="733"/>
      <c r="FN100" s="734"/>
      <c r="FO100" s="735" t="str">
        <f t="shared" si="145"/>
        <v/>
      </c>
      <c r="FP100" s="718">
        <f t="shared" si="232"/>
        <v>0</v>
      </c>
      <c r="FQ100" s="719">
        <f t="shared" si="233"/>
        <v>0</v>
      </c>
      <c r="FR100" s="720">
        <f t="shared" si="234"/>
        <v>0</v>
      </c>
      <c r="FS100" s="721" t="str">
        <f t="shared" si="235"/>
        <v/>
      </c>
      <c r="FT100" s="722" t="str">
        <f t="shared" si="236"/>
        <v/>
      </c>
      <c r="FU100" s="723" t="str">
        <f t="shared" si="237"/>
        <v/>
      </c>
      <c r="FV100" s="724" t="str">
        <f t="shared" si="238"/>
        <v/>
      </c>
      <c r="FW100" s="725">
        <f t="shared" si="239"/>
        <v>0</v>
      </c>
      <c r="FX100" s="726" t="str">
        <f t="shared" si="153"/>
        <v/>
      </c>
      <c r="FY100" s="727" t="str">
        <f t="shared" si="154"/>
        <v/>
      </c>
      <c r="FZ100" s="727" t="str">
        <f t="shared" si="155"/>
        <v/>
      </c>
      <c r="GA100" s="727" t="str">
        <f t="shared" si="156"/>
        <v/>
      </c>
      <c r="GB100" s="727" t="str">
        <f t="shared" si="157"/>
        <v/>
      </c>
      <c r="GC100" s="727" t="str">
        <f t="shared" si="240"/>
        <v/>
      </c>
      <c r="GD100" s="728" t="str">
        <f t="shared" si="241"/>
        <v/>
      </c>
      <c r="GE100" s="729">
        <f t="shared" si="242"/>
        <v>0</v>
      </c>
      <c r="GF100" s="727">
        <f t="shared" si="243"/>
        <v>0</v>
      </c>
      <c r="GG100" s="727">
        <f t="shared" si="244"/>
        <v>0</v>
      </c>
      <c r="GH100" s="727">
        <f t="shared" si="245"/>
        <v>0</v>
      </c>
      <c r="GI100" s="728"/>
      <c r="GJ100" s="1302"/>
      <c r="GK100" s="1302"/>
      <c r="GL100" s="18">
        <f t="shared" si="158"/>
        <v>0</v>
      </c>
      <c r="GM100" s="18" t="s">
        <v>158</v>
      </c>
      <c r="GN100" s="18">
        <f t="shared" si="159"/>
        <v>200</v>
      </c>
      <c r="GO100" s="18" t="str">
        <f t="shared" si="246"/>
        <v>0/200</v>
      </c>
      <c r="GP100" s="18">
        <f t="shared" si="247"/>
        <v>0</v>
      </c>
      <c r="GQ100" s="18" t="s">
        <v>158</v>
      </c>
      <c r="GR100" s="18">
        <f t="shared" si="248"/>
        <v>200</v>
      </c>
      <c r="GS100" s="18" t="str">
        <f t="shared" si="249"/>
        <v>0/200</v>
      </c>
      <c r="GT100" s="18">
        <f t="shared" si="250"/>
        <v>0</v>
      </c>
      <c r="GU100" s="18" t="s">
        <v>158</v>
      </c>
      <c r="GV100" s="18">
        <f t="shared" si="251"/>
        <v>200</v>
      </c>
      <c r="GW100" s="18" t="str">
        <f t="shared" si="252"/>
        <v>0/200</v>
      </c>
      <c r="GX100" s="18">
        <f t="shared" si="253"/>
        <v>0</v>
      </c>
      <c r="GY100" s="18" t="s">
        <v>158</v>
      </c>
      <c r="GZ100" s="18">
        <f t="shared" si="254"/>
        <v>100</v>
      </c>
      <c r="HA100" s="18" t="str">
        <f t="shared" si="255"/>
        <v>0/100</v>
      </c>
      <c r="HJ100" s="18">
        <f t="shared" si="268"/>
        <v>0</v>
      </c>
      <c r="HK100" s="18">
        <f t="shared" si="269"/>
        <v>0</v>
      </c>
      <c r="HL100" s="190">
        <f t="shared" si="256"/>
        <v>0</v>
      </c>
      <c r="HM100" s="190">
        <f t="shared" si="257"/>
        <v>0</v>
      </c>
      <c r="HN100" s="190">
        <f t="shared" si="258"/>
        <v>0</v>
      </c>
      <c r="HO100" s="190">
        <f t="shared" si="259"/>
        <v>0</v>
      </c>
      <c r="HP100" s="190">
        <f t="shared" si="260"/>
        <v>0</v>
      </c>
      <c r="HQ100" s="18">
        <f t="shared" si="270"/>
        <v>0</v>
      </c>
    </row>
    <row r="101" spans="1:225" ht="18">
      <c r="A101" s="17">
        <f t="shared" si="160"/>
        <v>0</v>
      </c>
      <c r="B101" s="42">
        <v>93</v>
      </c>
      <c r="C101" s="590">
        <v>93</v>
      </c>
      <c r="D101" s="544">
        <f t="shared" si="161"/>
        <v>0</v>
      </c>
      <c r="E101" s="2"/>
      <c r="F101" s="123"/>
      <c r="G101" s="1"/>
      <c r="H101" s="2"/>
      <c r="I101" s="2"/>
      <c r="J101" s="2"/>
      <c r="K101" s="976"/>
      <c r="L101" s="591">
        <v>0</v>
      </c>
      <c r="M101" s="592">
        <v>0</v>
      </c>
      <c r="N101" s="593">
        <v>0</v>
      </c>
      <c r="O101" s="452">
        <f t="shared" si="162"/>
        <v>0</v>
      </c>
      <c r="P101" s="594">
        <v>0</v>
      </c>
      <c r="Q101" s="595">
        <f t="shared" si="163"/>
        <v>0</v>
      </c>
      <c r="R101" s="596">
        <v>0</v>
      </c>
      <c r="S101" s="597">
        <v>0</v>
      </c>
      <c r="T101" s="598">
        <f t="shared" si="164"/>
        <v>0</v>
      </c>
      <c r="U101" s="599">
        <f t="shared" si="165"/>
        <v>0</v>
      </c>
      <c r="V101" s="600">
        <f t="shared" si="166"/>
        <v>0</v>
      </c>
      <c r="W101" s="459" t="str">
        <f t="shared" si="147"/>
        <v/>
      </c>
      <c r="X101" s="459" t="str">
        <f t="shared" si="167"/>
        <v/>
      </c>
      <c r="Y101" s="601" t="str">
        <f t="shared" si="148"/>
        <v/>
      </c>
      <c r="Z101" s="602">
        <v>0</v>
      </c>
      <c r="AA101" s="603">
        <v>0</v>
      </c>
      <c r="AB101" s="604">
        <v>0</v>
      </c>
      <c r="AC101" s="464">
        <f t="shared" si="168"/>
        <v>0</v>
      </c>
      <c r="AD101" s="605">
        <v>0</v>
      </c>
      <c r="AE101" s="606">
        <f t="shared" si="169"/>
        <v>0</v>
      </c>
      <c r="AF101" s="607">
        <v>0</v>
      </c>
      <c r="AG101" s="608">
        <v>0</v>
      </c>
      <c r="AH101" s="609">
        <f t="shared" si="265"/>
        <v>0</v>
      </c>
      <c r="AI101" s="610">
        <f t="shared" si="170"/>
        <v>0</v>
      </c>
      <c r="AJ101" s="611">
        <f t="shared" si="171"/>
        <v>0</v>
      </c>
      <c r="AK101" s="471" t="str">
        <f t="shared" si="261"/>
        <v/>
      </c>
      <c r="AL101" s="471" t="str">
        <f t="shared" si="172"/>
        <v/>
      </c>
      <c r="AM101" s="612" t="str">
        <f t="shared" si="262"/>
        <v/>
      </c>
      <c r="AN101" s="613"/>
      <c r="AO101" s="614">
        <v>0</v>
      </c>
      <c r="AP101" s="615">
        <v>0</v>
      </c>
      <c r="AQ101" s="615">
        <v>0</v>
      </c>
      <c r="AR101" s="477">
        <f t="shared" si="173"/>
        <v>0</v>
      </c>
      <c r="AS101" s="616">
        <v>0</v>
      </c>
      <c r="AT101" s="617">
        <v>0</v>
      </c>
      <c r="AU101" s="618">
        <f t="shared" si="174"/>
        <v>0</v>
      </c>
      <c r="AV101" s="619">
        <f t="shared" si="175"/>
        <v>0</v>
      </c>
      <c r="AW101" s="620">
        <v>0</v>
      </c>
      <c r="AX101" s="621">
        <v>0</v>
      </c>
      <c r="AY101" s="622">
        <f t="shared" si="176"/>
        <v>0</v>
      </c>
      <c r="AZ101" s="623">
        <f t="shared" si="177"/>
        <v>0</v>
      </c>
      <c r="BA101" s="624">
        <f t="shared" si="178"/>
        <v>0</v>
      </c>
      <c r="BB101" s="484" t="str">
        <f t="shared" si="263"/>
        <v/>
      </c>
      <c r="BC101" s="484" t="str">
        <f t="shared" si="179"/>
        <v/>
      </c>
      <c r="BD101" s="625" t="str">
        <f t="shared" si="150"/>
        <v/>
      </c>
      <c r="BE101" s="613"/>
      <c r="BF101" s="626">
        <v>0</v>
      </c>
      <c r="BG101" s="627">
        <v>0</v>
      </c>
      <c r="BH101" s="628">
        <v>0</v>
      </c>
      <c r="BI101" s="489">
        <f t="shared" si="180"/>
        <v>0</v>
      </c>
      <c r="BJ101" s="629">
        <v>0</v>
      </c>
      <c r="BK101" s="630">
        <v>0</v>
      </c>
      <c r="BL101" s="631">
        <f t="shared" si="181"/>
        <v>0</v>
      </c>
      <c r="BM101" s="632">
        <f t="shared" si="182"/>
        <v>0</v>
      </c>
      <c r="BN101" s="633">
        <v>0</v>
      </c>
      <c r="BO101" s="634">
        <v>0</v>
      </c>
      <c r="BP101" s="635">
        <f t="shared" si="183"/>
        <v>0</v>
      </c>
      <c r="BQ101" s="636">
        <f t="shared" si="184"/>
        <v>0</v>
      </c>
      <c r="BR101" s="496">
        <f t="shared" si="185"/>
        <v>0</v>
      </c>
      <c r="BS101" s="496" t="str">
        <f t="shared" si="264"/>
        <v/>
      </c>
      <c r="BT101" s="496" t="str">
        <f t="shared" si="186"/>
        <v/>
      </c>
      <c r="BU101" s="637" t="str">
        <f t="shared" si="151"/>
        <v/>
      </c>
      <c r="BV101" s="613"/>
      <c r="BW101" s="638">
        <v>0</v>
      </c>
      <c r="BX101" s="639">
        <v>0</v>
      </c>
      <c r="BY101" s="640">
        <v>0</v>
      </c>
      <c r="BZ101" s="501">
        <f t="shared" si="187"/>
        <v>0</v>
      </c>
      <c r="CA101" s="641">
        <v>0</v>
      </c>
      <c r="CB101" s="642">
        <v>0</v>
      </c>
      <c r="CC101" s="643">
        <f t="shared" si="188"/>
        <v>0</v>
      </c>
      <c r="CD101" s="644">
        <f t="shared" si="189"/>
        <v>0</v>
      </c>
      <c r="CE101" s="645">
        <v>0</v>
      </c>
      <c r="CF101" s="646">
        <v>0</v>
      </c>
      <c r="CG101" s="647">
        <f t="shared" si="190"/>
        <v>0</v>
      </c>
      <c r="CH101" s="648">
        <f t="shared" si="191"/>
        <v>0</v>
      </c>
      <c r="CI101" s="649">
        <f t="shared" si="192"/>
        <v>0</v>
      </c>
      <c r="CJ101" s="508" t="str">
        <f t="shared" si="193"/>
        <v/>
      </c>
      <c r="CK101" s="508" t="str">
        <f t="shared" si="194"/>
        <v/>
      </c>
      <c r="CL101" s="650" t="str">
        <f t="shared" si="152"/>
        <v/>
      </c>
      <c r="CM101" s="613"/>
      <c r="CN101" s="651">
        <v>0</v>
      </c>
      <c r="CO101" s="652">
        <v>0</v>
      </c>
      <c r="CP101" s="653">
        <v>0</v>
      </c>
      <c r="CQ101" s="513">
        <f t="shared" si="195"/>
        <v>0</v>
      </c>
      <c r="CR101" s="654">
        <v>0</v>
      </c>
      <c r="CS101" s="655">
        <v>0</v>
      </c>
      <c r="CT101" s="656">
        <f t="shared" si="196"/>
        <v>0</v>
      </c>
      <c r="CU101" s="657">
        <f t="shared" si="197"/>
        <v>0</v>
      </c>
      <c r="CV101" s="658">
        <v>0</v>
      </c>
      <c r="CW101" s="659">
        <v>0</v>
      </c>
      <c r="CX101" s="660">
        <f t="shared" si="198"/>
        <v>0</v>
      </c>
      <c r="CY101" s="661">
        <f t="shared" si="199"/>
        <v>0</v>
      </c>
      <c r="CZ101" s="520">
        <f t="shared" si="200"/>
        <v>0</v>
      </c>
      <c r="DA101" s="520" t="str">
        <f t="shared" si="201"/>
        <v/>
      </c>
      <c r="DB101" s="520" t="str">
        <f t="shared" si="202"/>
        <v/>
      </c>
      <c r="DC101" s="662" t="str">
        <f t="shared" si="203"/>
        <v/>
      </c>
      <c r="DD101" s="613"/>
      <c r="DE101" s="663">
        <v>0</v>
      </c>
      <c r="DF101" s="664">
        <v>0</v>
      </c>
      <c r="DG101" s="665">
        <v>0</v>
      </c>
      <c r="DH101" s="525">
        <f t="shared" si="204"/>
        <v>0</v>
      </c>
      <c r="DI101" s="666">
        <v>0</v>
      </c>
      <c r="DJ101" s="667">
        <v>0</v>
      </c>
      <c r="DK101" s="668">
        <f t="shared" si="205"/>
        <v>0</v>
      </c>
      <c r="DL101" s="669">
        <f t="shared" si="206"/>
        <v>0</v>
      </c>
      <c r="DM101" s="670">
        <v>0</v>
      </c>
      <c r="DN101" s="671">
        <v>0</v>
      </c>
      <c r="DO101" s="672">
        <f t="shared" si="207"/>
        <v>0</v>
      </c>
      <c r="DP101" s="673">
        <f t="shared" si="208"/>
        <v>0</v>
      </c>
      <c r="DQ101" s="532">
        <f t="shared" si="209"/>
        <v>0</v>
      </c>
      <c r="DR101" s="532" t="str">
        <f t="shared" si="210"/>
        <v/>
      </c>
      <c r="DS101" s="532" t="str">
        <f t="shared" si="211"/>
        <v/>
      </c>
      <c r="DT101" s="674" t="str">
        <f t="shared" si="212"/>
        <v/>
      </c>
      <c r="DU101" s="675">
        <v>0</v>
      </c>
      <c r="DV101" s="676">
        <v>0</v>
      </c>
      <c r="DW101" s="677">
        <v>0</v>
      </c>
      <c r="DX101" s="537">
        <f t="shared" si="213"/>
        <v>0</v>
      </c>
      <c r="DY101" s="678">
        <v>0</v>
      </c>
      <c r="DZ101" s="679">
        <v>0</v>
      </c>
      <c r="EA101" s="680">
        <f t="shared" si="214"/>
        <v>0</v>
      </c>
      <c r="EB101" s="681">
        <f t="shared" si="215"/>
        <v>0</v>
      </c>
      <c r="EC101" s="682">
        <v>0</v>
      </c>
      <c r="ED101" s="683">
        <v>0</v>
      </c>
      <c r="EE101" s="684">
        <f t="shared" si="216"/>
        <v>0</v>
      </c>
      <c r="EF101" s="685">
        <f t="shared" si="217"/>
        <v>0</v>
      </c>
      <c r="EG101" s="686">
        <f t="shared" si="218"/>
        <v>0</v>
      </c>
      <c r="EH101" s="687" t="str">
        <f t="shared" si="219"/>
        <v/>
      </c>
      <c r="EI101" s="688">
        <v>0</v>
      </c>
      <c r="EJ101" s="689">
        <v>0</v>
      </c>
      <c r="EK101" s="690">
        <v>0</v>
      </c>
      <c r="EL101" s="549">
        <f t="shared" si="220"/>
        <v>0</v>
      </c>
      <c r="EM101" s="691">
        <v>0</v>
      </c>
      <c r="EN101" s="692">
        <f t="shared" si="221"/>
        <v>0</v>
      </c>
      <c r="EO101" s="693">
        <v>0</v>
      </c>
      <c r="EP101" s="694">
        <v>0</v>
      </c>
      <c r="EQ101" s="695">
        <f t="shared" si="266"/>
        <v>0</v>
      </c>
      <c r="ER101" s="696">
        <f t="shared" si="222"/>
        <v>0</v>
      </c>
      <c r="ES101" s="697">
        <f t="shared" si="223"/>
        <v>0</v>
      </c>
      <c r="ET101" s="698" t="str">
        <f t="shared" si="224"/>
        <v/>
      </c>
      <c r="EU101" s="699">
        <v>0</v>
      </c>
      <c r="EV101" s="700">
        <v>0</v>
      </c>
      <c r="EW101" s="701">
        <f t="shared" si="149"/>
        <v>0</v>
      </c>
      <c r="EX101" s="561">
        <f t="shared" si="225"/>
        <v>0</v>
      </c>
      <c r="EY101" s="702">
        <v>0</v>
      </c>
      <c r="EZ101" s="703">
        <f t="shared" si="226"/>
        <v>0</v>
      </c>
      <c r="FA101" s="704">
        <v>0</v>
      </c>
      <c r="FB101" s="705">
        <v>0</v>
      </c>
      <c r="FC101" s="706">
        <f t="shared" si="267"/>
        <v>0</v>
      </c>
      <c r="FD101" s="707">
        <f t="shared" si="227"/>
        <v>0</v>
      </c>
      <c r="FE101" s="708">
        <f t="shared" si="228"/>
        <v>0</v>
      </c>
      <c r="FF101" s="709" t="str">
        <f t="shared" si="229"/>
        <v/>
      </c>
      <c r="FG101" s="731">
        <v>0</v>
      </c>
      <c r="FH101" s="732">
        <v>0</v>
      </c>
      <c r="FI101" s="732">
        <v>0</v>
      </c>
      <c r="FJ101" s="713">
        <f t="shared" si="146"/>
        <v>0</v>
      </c>
      <c r="FK101" s="714">
        <f t="shared" si="230"/>
        <v>0</v>
      </c>
      <c r="FL101" s="715" t="str">
        <f t="shared" si="231"/>
        <v/>
      </c>
      <c r="FM101" s="733"/>
      <c r="FN101" s="734"/>
      <c r="FO101" s="735" t="str">
        <f t="shared" si="145"/>
        <v/>
      </c>
      <c r="FP101" s="718">
        <f t="shared" si="232"/>
        <v>0</v>
      </c>
      <c r="FQ101" s="719">
        <f t="shared" si="233"/>
        <v>0</v>
      </c>
      <c r="FR101" s="720">
        <f t="shared" si="234"/>
        <v>0</v>
      </c>
      <c r="FS101" s="721" t="str">
        <f t="shared" si="235"/>
        <v/>
      </c>
      <c r="FT101" s="722" t="str">
        <f t="shared" si="236"/>
        <v/>
      </c>
      <c r="FU101" s="723" t="str">
        <f t="shared" si="237"/>
        <v/>
      </c>
      <c r="FV101" s="724" t="str">
        <f t="shared" si="238"/>
        <v/>
      </c>
      <c r="FW101" s="725">
        <f t="shared" si="239"/>
        <v>0</v>
      </c>
      <c r="FX101" s="726" t="str">
        <f t="shared" si="153"/>
        <v/>
      </c>
      <c r="FY101" s="727" t="str">
        <f t="shared" si="154"/>
        <v/>
      </c>
      <c r="FZ101" s="727" t="str">
        <f t="shared" si="155"/>
        <v/>
      </c>
      <c r="GA101" s="727" t="str">
        <f t="shared" si="156"/>
        <v/>
      </c>
      <c r="GB101" s="727" t="str">
        <f t="shared" si="157"/>
        <v/>
      </c>
      <c r="GC101" s="727" t="str">
        <f t="shared" si="240"/>
        <v/>
      </c>
      <c r="GD101" s="728" t="str">
        <f t="shared" si="241"/>
        <v/>
      </c>
      <c r="GE101" s="729">
        <f t="shared" si="242"/>
        <v>0</v>
      </c>
      <c r="GF101" s="727">
        <f t="shared" si="243"/>
        <v>0</v>
      </c>
      <c r="GG101" s="727">
        <f t="shared" si="244"/>
        <v>0</v>
      </c>
      <c r="GH101" s="727">
        <f t="shared" si="245"/>
        <v>0</v>
      </c>
      <c r="GI101" s="728"/>
      <c r="GJ101" s="1302"/>
      <c r="GK101" s="1302"/>
      <c r="GL101" s="18">
        <f t="shared" si="158"/>
        <v>0</v>
      </c>
      <c r="GM101" s="18" t="s">
        <v>158</v>
      </c>
      <c r="GN101" s="18">
        <f t="shared" si="159"/>
        <v>200</v>
      </c>
      <c r="GO101" s="18" t="str">
        <f t="shared" si="246"/>
        <v>0/200</v>
      </c>
      <c r="GP101" s="18">
        <f t="shared" si="247"/>
        <v>0</v>
      </c>
      <c r="GQ101" s="18" t="s">
        <v>158</v>
      </c>
      <c r="GR101" s="18">
        <f t="shared" si="248"/>
        <v>200</v>
      </c>
      <c r="GS101" s="18" t="str">
        <f t="shared" si="249"/>
        <v>0/200</v>
      </c>
      <c r="GT101" s="18">
        <f t="shared" si="250"/>
        <v>0</v>
      </c>
      <c r="GU101" s="18" t="s">
        <v>158</v>
      </c>
      <c r="GV101" s="18">
        <f t="shared" si="251"/>
        <v>200</v>
      </c>
      <c r="GW101" s="18" t="str">
        <f t="shared" si="252"/>
        <v>0/200</v>
      </c>
      <c r="GX101" s="18">
        <f t="shared" si="253"/>
        <v>0</v>
      </c>
      <c r="GY101" s="18" t="s">
        <v>158</v>
      </c>
      <c r="GZ101" s="18">
        <f t="shared" si="254"/>
        <v>100</v>
      </c>
      <c r="HA101" s="18" t="str">
        <f t="shared" si="255"/>
        <v>0/100</v>
      </c>
      <c r="HJ101" s="18">
        <f t="shared" si="268"/>
        <v>0</v>
      </c>
      <c r="HK101" s="18">
        <f t="shared" si="269"/>
        <v>0</v>
      </c>
      <c r="HL101" s="190">
        <f t="shared" si="256"/>
        <v>0</v>
      </c>
      <c r="HM101" s="190">
        <f t="shared" si="257"/>
        <v>0</v>
      </c>
      <c r="HN101" s="190">
        <f t="shared" si="258"/>
        <v>0</v>
      </c>
      <c r="HO101" s="190">
        <f t="shared" si="259"/>
        <v>0</v>
      </c>
      <c r="HP101" s="190">
        <f t="shared" si="260"/>
        <v>0</v>
      </c>
      <c r="HQ101" s="18">
        <f t="shared" si="270"/>
        <v>0</v>
      </c>
    </row>
    <row r="102" spans="1:225" ht="18">
      <c r="A102" s="17">
        <f t="shared" si="160"/>
        <v>0</v>
      </c>
      <c r="B102" s="42">
        <v>94</v>
      </c>
      <c r="C102" s="730">
        <v>94</v>
      </c>
      <c r="D102" s="544">
        <f t="shared" si="161"/>
        <v>0</v>
      </c>
      <c r="E102" s="2"/>
      <c r="F102" s="123"/>
      <c r="G102" s="2"/>
      <c r="H102" s="2"/>
      <c r="I102" s="2"/>
      <c r="J102" s="2"/>
      <c r="K102" s="976"/>
      <c r="L102" s="591">
        <v>0</v>
      </c>
      <c r="M102" s="592">
        <v>0</v>
      </c>
      <c r="N102" s="593">
        <v>0</v>
      </c>
      <c r="O102" s="452">
        <f t="shared" si="162"/>
        <v>0</v>
      </c>
      <c r="P102" s="594">
        <v>0</v>
      </c>
      <c r="Q102" s="595">
        <f t="shared" si="163"/>
        <v>0</v>
      </c>
      <c r="R102" s="596">
        <v>0</v>
      </c>
      <c r="S102" s="597">
        <v>0</v>
      </c>
      <c r="T102" s="598">
        <f t="shared" si="164"/>
        <v>0</v>
      </c>
      <c r="U102" s="599">
        <f t="shared" si="165"/>
        <v>0</v>
      </c>
      <c r="V102" s="600">
        <f t="shared" si="166"/>
        <v>0</v>
      </c>
      <c r="W102" s="459" t="str">
        <f t="shared" si="147"/>
        <v/>
      </c>
      <c r="X102" s="459" t="str">
        <f t="shared" si="167"/>
        <v/>
      </c>
      <c r="Y102" s="601" t="str">
        <f t="shared" si="148"/>
        <v/>
      </c>
      <c r="Z102" s="602">
        <v>0</v>
      </c>
      <c r="AA102" s="603">
        <v>0</v>
      </c>
      <c r="AB102" s="604">
        <v>0</v>
      </c>
      <c r="AC102" s="464">
        <f t="shared" si="168"/>
        <v>0</v>
      </c>
      <c r="AD102" s="605">
        <v>0</v>
      </c>
      <c r="AE102" s="606">
        <f t="shared" si="169"/>
        <v>0</v>
      </c>
      <c r="AF102" s="607">
        <v>0</v>
      </c>
      <c r="AG102" s="608">
        <v>0</v>
      </c>
      <c r="AH102" s="609">
        <f t="shared" si="265"/>
        <v>0</v>
      </c>
      <c r="AI102" s="610">
        <f t="shared" si="170"/>
        <v>0</v>
      </c>
      <c r="AJ102" s="611">
        <f t="shared" si="171"/>
        <v>0</v>
      </c>
      <c r="AK102" s="471" t="str">
        <f t="shared" si="261"/>
        <v/>
      </c>
      <c r="AL102" s="471" t="str">
        <f t="shared" si="172"/>
        <v/>
      </c>
      <c r="AM102" s="612" t="str">
        <f t="shared" si="262"/>
        <v/>
      </c>
      <c r="AN102" s="613"/>
      <c r="AO102" s="614">
        <v>0</v>
      </c>
      <c r="AP102" s="615">
        <v>0</v>
      </c>
      <c r="AQ102" s="615">
        <v>0</v>
      </c>
      <c r="AR102" s="477">
        <f t="shared" si="173"/>
        <v>0</v>
      </c>
      <c r="AS102" s="616">
        <v>0</v>
      </c>
      <c r="AT102" s="617">
        <v>0</v>
      </c>
      <c r="AU102" s="618">
        <f t="shared" si="174"/>
        <v>0</v>
      </c>
      <c r="AV102" s="619">
        <f t="shared" si="175"/>
        <v>0</v>
      </c>
      <c r="AW102" s="620">
        <v>0</v>
      </c>
      <c r="AX102" s="621">
        <v>0</v>
      </c>
      <c r="AY102" s="622">
        <f t="shared" si="176"/>
        <v>0</v>
      </c>
      <c r="AZ102" s="623">
        <f t="shared" si="177"/>
        <v>0</v>
      </c>
      <c r="BA102" s="624">
        <f t="shared" si="178"/>
        <v>0</v>
      </c>
      <c r="BB102" s="484" t="str">
        <f t="shared" si="263"/>
        <v/>
      </c>
      <c r="BC102" s="484" t="str">
        <f t="shared" si="179"/>
        <v/>
      </c>
      <c r="BD102" s="625" t="str">
        <f t="shared" si="150"/>
        <v/>
      </c>
      <c r="BE102" s="613"/>
      <c r="BF102" s="626">
        <v>0</v>
      </c>
      <c r="BG102" s="627">
        <v>0</v>
      </c>
      <c r="BH102" s="628">
        <v>0</v>
      </c>
      <c r="BI102" s="489">
        <f t="shared" si="180"/>
        <v>0</v>
      </c>
      <c r="BJ102" s="629">
        <v>0</v>
      </c>
      <c r="BK102" s="630">
        <v>0</v>
      </c>
      <c r="BL102" s="631">
        <f t="shared" si="181"/>
        <v>0</v>
      </c>
      <c r="BM102" s="632">
        <f t="shared" si="182"/>
        <v>0</v>
      </c>
      <c r="BN102" s="633">
        <v>0</v>
      </c>
      <c r="BO102" s="634">
        <v>0</v>
      </c>
      <c r="BP102" s="635">
        <f t="shared" si="183"/>
        <v>0</v>
      </c>
      <c r="BQ102" s="636">
        <f t="shared" si="184"/>
        <v>0</v>
      </c>
      <c r="BR102" s="496">
        <f t="shared" si="185"/>
        <v>0</v>
      </c>
      <c r="BS102" s="496" t="str">
        <f t="shared" si="264"/>
        <v/>
      </c>
      <c r="BT102" s="496" t="str">
        <f t="shared" si="186"/>
        <v/>
      </c>
      <c r="BU102" s="637" t="str">
        <f t="shared" si="151"/>
        <v/>
      </c>
      <c r="BV102" s="613"/>
      <c r="BW102" s="638">
        <v>0</v>
      </c>
      <c r="BX102" s="639">
        <v>0</v>
      </c>
      <c r="BY102" s="640">
        <v>0</v>
      </c>
      <c r="BZ102" s="501">
        <f t="shared" si="187"/>
        <v>0</v>
      </c>
      <c r="CA102" s="641">
        <v>0</v>
      </c>
      <c r="CB102" s="642">
        <v>0</v>
      </c>
      <c r="CC102" s="643">
        <f t="shared" si="188"/>
        <v>0</v>
      </c>
      <c r="CD102" s="644">
        <f t="shared" si="189"/>
        <v>0</v>
      </c>
      <c r="CE102" s="645">
        <v>0</v>
      </c>
      <c r="CF102" s="646">
        <v>0</v>
      </c>
      <c r="CG102" s="647">
        <f t="shared" si="190"/>
        <v>0</v>
      </c>
      <c r="CH102" s="648">
        <f t="shared" si="191"/>
        <v>0</v>
      </c>
      <c r="CI102" s="649">
        <f t="shared" si="192"/>
        <v>0</v>
      </c>
      <c r="CJ102" s="508" t="str">
        <f t="shared" si="193"/>
        <v/>
      </c>
      <c r="CK102" s="508" t="str">
        <f t="shared" si="194"/>
        <v/>
      </c>
      <c r="CL102" s="650" t="str">
        <f t="shared" si="152"/>
        <v/>
      </c>
      <c r="CM102" s="613"/>
      <c r="CN102" s="651">
        <v>0</v>
      </c>
      <c r="CO102" s="652">
        <v>0</v>
      </c>
      <c r="CP102" s="653">
        <v>0</v>
      </c>
      <c r="CQ102" s="513">
        <f t="shared" si="195"/>
        <v>0</v>
      </c>
      <c r="CR102" s="654">
        <v>0</v>
      </c>
      <c r="CS102" s="655">
        <v>0</v>
      </c>
      <c r="CT102" s="656">
        <f t="shared" si="196"/>
        <v>0</v>
      </c>
      <c r="CU102" s="657">
        <f t="shared" si="197"/>
        <v>0</v>
      </c>
      <c r="CV102" s="658">
        <v>0</v>
      </c>
      <c r="CW102" s="659">
        <v>0</v>
      </c>
      <c r="CX102" s="660">
        <f t="shared" si="198"/>
        <v>0</v>
      </c>
      <c r="CY102" s="661">
        <f t="shared" si="199"/>
        <v>0</v>
      </c>
      <c r="CZ102" s="520">
        <f t="shared" si="200"/>
        <v>0</v>
      </c>
      <c r="DA102" s="520" t="str">
        <f t="shared" si="201"/>
        <v/>
      </c>
      <c r="DB102" s="520" t="str">
        <f t="shared" si="202"/>
        <v/>
      </c>
      <c r="DC102" s="662" t="str">
        <f t="shared" si="203"/>
        <v/>
      </c>
      <c r="DD102" s="613"/>
      <c r="DE102" s="663">
        <v>0</v>
      </c>
      <c r="DF102" s="664">
        <v>0</v>
      </c>
      <c r="DG102" s="665">
        <v>0</v>
      </c>
      <c r="DH102" s="525">
        <f t="shared" si="204"/>
        <v>0</v>
      </c>
      <c r="DI102" s="666">
        <v>0</v>
      </c>
      <c r="DJ102" s="667">
        <v>0</v>
      </c>
      <c r="DK102" s="668">
        <f t="shared" si="205"/>
        <v>0</v>
      </c>
      <c r="DL102" s="669">
        <f t="shared" si="206"/>
        <v>0</v>
      </c>
      <c r="DM102" s="670">
        <v>0</v>
      </c>
      <c r="DN102" s="671">
        <v>0</v>
      </c>
      <c r="DO102" s="672">
        <f t="shared" si="207"/>
        <v>0</v>
      </c>
      <c r="DP102" s="673">
        <f t="shared" si="208"/>
        <v>0</v>
      </c>
      <c r="DQ102" s="532">
        <f t="shared" si="209"/>
        <v>0</v>
      </c>
      <c r="DR102" s="532" t="str">
        <f t="shared" si="210"/>
        <v/>
      </c>
      <c r="DS102" s="532" t="str">
        <f t="shared" si="211"/>
        <v/>
      </c>
      <c r="DT102" s="674" t="str">
        <f t="shared" si="212"/>
        <v/>
      </c>
      <c r="DU102" s="675">
        <v>0</v>
      </c>
      <c r="DV102" s="676">
        <v>0</v>
      </c>
      <c r="DW102" s="677">
        <v>0</v>
      </c>
      <c r="DX102" s="537">
        <f t="shared" si="213"/>
        <v>0</v>
      </c>
      <c r="DY102" s="678">
        <v>0</v>
      </c>
      <c r="DZ102" s="679">
        <v>0</v>
      </c>
      <c r="EA102" s="680">
        <f t="shared" si="214"/>
        <v>0</v>
      </c>
      <c r="EB102" s="681">
        <f t="shared" si="215"/>
        <v>0</v>
      </c>
      <c r="EC102" s="682">
        <v>0</v>
      </c>
      <c r="ED102" s="683">
        <v>0</v>
      </c>
      <c r="EE102" s="684">
        <f t="shared" si="216"/>
        <v>0</v>
      </c>
      <c r="EF102" s="685">
        <f t="shared" si="217"/>
        <v>0</v>
      </c>
      <c r="EG102" s="686">
        <f t="shared" si="218"/>
        <v>0</v>
      </c>
      <c r="EH102" s="687" t="str">
        <f t="shared" si="219"/>
        <v/>
      </c>
      <c r="EI102" s="688">
        <v>0</v>
      </c>
      <c r="EJ102" s="689">
        <v>0</v>
      </c>
      <c r="EK102" s="690">
        <v>0</v>
      </c>
      <c r="EL102" s="549">
        <f t="shared" si="220"/>
        <v>0</v>
      </c>
      <c r="EM102" s="691">
        <v>0</v>
      </c>
      <c r="EN102" s="692">
        <f t="shared" si="221"/>
        <v>0</v>
      </c>
      <c r="EO102" s="693">
        <v>0</v>
      </c>
      <c r="EP102" s="694">
        <v>0</v>
      </c>
      <c r="EQ102" s="695">
        <f t="shared" si="266"/>
        <v>0</v>
      </c>
      <c r="ER102" s="696">
        <f t="shared" si="222"/>
        <v>0</v>
      </c>
      <c r="ES102" s="697">
        <f t="shared" si="223"/>
        <v>0</v>
      </c>
      <c r="ET102" s="698" t="str">
        <f t="shared" si="224"/>
        <v/>
      </c>
      <c r="EU102" s="699">
        <v>0</v>
      </c>
      <c r="EV102" s="700">
        <v>0</v>
      </c>
      <c r="EW102" s="701">
        <f t="shared" si="149"/>
        <v>0</v>
      </c>
      <c r="EX102" s="561">
        <f t="shared" si="225"/>
        <v>0</v>
      </c>
      <c r="EY102" s="702">
        <v>0</v>
      </c>
      <c r="EZ102" s="703">
        <f t="shared" si="226"/>
        <v>0</v>
      </c>
      <c r="FA102" s="704">
        <v>0</v>
      </c>
      <c r="FB102" s="705">
        <v>0</v>
      </c>
      <c r="FC102" s="706">
        <f t="shared" si="267"/>
        <v>0</v>
      </c>
      <c r="FD102" s="707">
        <f t="shared" si="227"/>
        <v>0</v>
      </c>
      <c r="FE102" s="708">
        <f t="shared" si="228"/>
        <v>0</v>
      </c>
      <c r="FF102" s="709" t="str">
        <f t="shared" si="229"/>
        <v/>
      </c>
      <c r="FG102" s="731">
        <v>0</v>
      </c>
      <c r="FH102" s="732">
        <v>0</v>
      </c>
      <c r="FI102" s="732">
        <v>0</v>
      </c>
      <c r="FJ102" s="713">
        <f t="shared" si="146"/>
        <v>0</v>
      </c>
      <c r="FK102" s="714">
        <f t="shared" si="230"/>
        <v>0</v>
      </c>
      <c r="FL102" s="715" t="str">
        <f t="shared" si="231"/>
        <v/>
      </c>
      <c r="FM102" s="733"/>
      <c r="FN102" s="734"/>
      <c r="FO102" s="735" t="str">
        <f t="shared" si="145"/>
        <v/>
      </c>
      <c r="FP102" s="718">
        <f t="shared" si="232"/>
        <v>0</v>
      </c>
      <c r="FQ102" s="719">
        <f t="shared" si="233"/>
        <v>0</v>
      </c>
      <c r="FR102" s="720">
        <f t="shared" si="234"/>
        <v>0</v>
      </c>
      <c r="FS102" s="721" t="str">
        <f t="shared" si="235"/>
        <v/>
      </c>
      <c r="FT102" s="722" t="str">
        <f t="shared" si="236"/>
        <v/>
      </c>
      <c r="FU102" s="723" t="str">
        <f t="shared" si="237"/>
        <v/>
      </c>
      <c r="FV102" s="724" t="str">
        <f t="shared" si="238"/>
        <v/>
      </c>
      <c r="FW102" s="725">
        <f t="shared" si="239"/>
        <v>0</v>
      </c>
      <c r="FX102" s="726" t="str">
        <f t="shared" si="153"/>
        <v/>
      </c>
      <c r="FY102" s="727" t="str">
        <f t="shared" si="154"/>
        <v/>
      </c>
      <c r="FZ102" s="727" t="str">
        <f t="shared" si="155"/>
        <v/>
      </c>
      <c r="GA102" s="727" t="str">
        <f t="shared" si="156"/>
        <v/>
      </c>
      <c r="GB102" s="727" t="str">
        <f t="shared" si="157"/>
        <v/>
      </c>
      <c r="GC102" s="727" t="str">
        <f t="shared" si="240"/>
        <v/>
      </c>
      <c r="GD102" s="728" t="str">
        <f t="shared" si="241"/>
        <v/>
      </c>
      <c r="GE102" s="729">
        <f t="shared" si="242"/>
        <v>0</v>
      </c>
      <c r="GF102" s="727">
        <f t="shared" si="243"/>
        <v>0</v>
      </c>
      <c r="GG102" s="727">
        <f t="shared" si="244"/>
        <v>0</v>
      </c>
      <c r="GH102" s="727">
        <f t="shared" si="245"/>
        <v>0</v>
      </c>
      <c r="GI102" s="728"/>
      <c r="GJ102" s="1302"/>
      <c r="GK102" s="1302"/>
      <c r="GL102" s="18">
        <f t="shared" si="158"/>
        <v>0</v>
      </c>
      <c r="GM102" s="18" t="s">
        <v>158</v>
      </c>
      <c r="GN102" s="18">
        <f t="shared" si="159"/>
        <v>200</v>
      </c>
      <c r="GO102" s="18" t="str">
        <f t="shared" si="246"/>
        <v>0/200</v>
      </c>
      <c r="GP102" s="18">
        <f t="shared" si="247"/>
        <v>0</v>
      </c>
      <c r="GQ102" s="18" t="s">
        <v>158</v>
      </c>
      <c r="GR102" s="18">
        <f t="shared" si="248"/>
        <v>200</v>
      </c>
      <c r="GS102" s="18" t="str">
        <f t="shared" si="249"/>
        <v>0/200</v>
      </c>
      <c r="GT102" s="18">
        <f t="shared" si="250"/>
        <v>0</v>
      </c>
      <c r="GU102" s="18" t="s">
        <v>158</v>
      </c>
      <c r="GV102" s="18">
        <f t="shared" si="251"/>
        <v>200</v>
      </c>
      <c r="GW102" s="18" t="str">
        <f t="shared" si="252"/>
        <v>0/200</v>
      </c>
      <c r="GX102" s="18">
        <f t="shared" si="253"/>
        <v>0</v>
      </c>
      <c r="GY102" s="18" t="s">
        <v>158</v>
      </c>
      <c r="GZ102" s="18">
        <f t="shared" si="254"/>
        <v>100</v>
      </c>
      <c r="HA102" s="18" t="str">
        <f t="shared" si="255"/>
        <v>0/100</v>
      </c>
      <c r="HJ102" s="18">
        <f t="shared" si="268"/>
        <v>0</v>
      </c>
      <c r="HK102" s="18">
        <f t="shared" si="269"/>
        <v>0</v>
      </c>
      <c r="HL102" s="190">
        <f t="shared" si="256"/>
        <v>0</v>
      </c>
      <c r="HM102" s="190">
        <f t="shared" si="257"/>
        <v>0</v>
      </c>
      <c r="HN102" s="190">
        <f t="shared" si="258"/>
        <v>0</v>
      </c>
      <c r="HO102" s="190">
        <f t="shared" si="259"/>
        <v>0</v>
      </c>
      <c r="HP102" s="190">
        <f t="shared" si="260"/>
        <v>0</v>
      </c>
      <c r="HQ102" s="18">
        <f t="shared" si="270"/>
        <v>0</v>
      </c>
    </row>
    <row r="103" spans="1:225" ht="18">
      <c r="A103" s="17">
        <f t="shared" si="160"/>
        <v>0</v>
      </c>
      <c r="B103" s="42">
        <v>95</v>
      </c>
      <c r="C103" s="590">
        <v>95</v>
      </c>
      <c r="D103" s="544">
        <f t="shared" si="161"/>
        <v>0</v>
      </c>
      <c r="E103" s="2"/>
      <c r="F103" s="123"/>
      <c r="G103" s="1"/>
      <c r="H103" s="2"/>
      <c r="I103" s="2"/>
      <c r="J103" s="2"/>
      <c r="K103" s="976"/>
      <c r="L103" s="591">
        <v>0</v>
      </c>
      <c r="M103" s="592">
        <v>0</v>
      </c>
      <c r="N103" s="593">
        <v>0</v>
      </c>
      <c r="O103" s="452">
        <f t="shared" si="162"/>
        <v>0</v>
      </c>
      <c r="P103" s="594">
        <v>0</v>
      </c>
      <c r="Q103" s="595">
        <f t="shared" si="163"/>
        <v>0</v>
      </c>
      <c r="R103" s="596">
        <v>0</v>
      </c>
      <c r="S103" s="597">
        <v>0</v>
      </c>
      <c r="T103" s="598">
        <f t="shared" si="164"/>
        <v>0</v>
      </c>
      <c r="U103" s="599">
        <f t="shared" si="165"/>
        <v>0</v>
      </c>
      <c r="V103" s="600">
        <f t="shared" si="166"/>
        <v>0</v>
      </c>
      <c r="W103" s="459" t="str">
        <f t="shared" si="147"/>
        <v/>
      </c>
      <c r="X103" s="459" t="str">
        <f t="shared" si="167"/>
        <v/>
      </c>
      <c r="Y103" s="601" t="str">
        <f t="shared" si="148"/>
        <v/>
      </c>
      <c r="Z103" s="602">
        <v>0</v>
      </c>
      <c r="AA103" s="603">
        <v>0</v>
      </c>
      <c r="AB103" s="604">
        <v>0</v>
      </c>
      <c r="AC103" s="464">
        <f t="shared" si="168"/>
        <v>0</v>
      </c>
      <c r="AD103" s="605">
        <v>0</v>
      </c>
      <c r="AE103" s="606">
        <f t="shared" si="169"/>
        <v>0</v>
      </c>
      <c r="AF103" s="607">
        <v>0</v>
      </c>
      <c r="AG103" s="608">
        <v>0</v>
      </c>
      <c r="AH103" s="609">
        <f t="shared" si="265"/>
        <v>0</v>
      </c>
      <c r="AI103" s="610">
        <f t="shared" si="170"/>
        <v>0</v>
      </c>
      <c r="AJ103" s="611">
        <f t="shared" si="171"/>
        <v>0</v>
      </c>
      <c r="AK103" s="471" t="str">
        <f t="shared" si="261"/>
        <v/>
      </c>
      <c r="AL103" s="471" t="str">
        <f t="shared" si="172"/>
        <v/>
      </c>
      <c r="AM103" s="612" t="str">
        <f t="shared" si="262"/>
        <v/>
      </c>
      <c r="AN103" s="613"/>
      <c r="AO103" s="614">
        <v>0</v>
      </c>
      <c r="AP103" s="615">
        <v>0</v>
      </c>
      <c r="AQ103" s="615">
        <v>0</v>
      </c>
      <c r="AR103" s="477">
        <f t="shared" si="173"/>
        <v>0</v>
      </c>
      <c r="AS103" s="616">
        <v>0</v>
      </c>
      <c r="AT103" s="617">
        <v>0</v>
      </c>
      <c r="AU103" s="618">
        <f t="shared" si="174"/>
        <v>0</v>
      </c>
      <c r="AV103" s="619">
        <f t="shared" si="175"/>
        <v>0</v>
      </c>
      <c r="AW103" s="620">
        <v>0</v>
      </c>
      <c r="AX103" s="621">
        <v>0</v>
      </c>
      <c r="AY103" s="622">
        <f t="shared" si="176"/>
        <v>0</v>
      </c>
      <c r="AZ103" s="623">
        <f t="shared" si="177"/>
        <v>0</v>
      </c>
      <c r="BA103" s="624">
        <f t="shared" si="178"/>
        <v>0</v>
      </c>
      <c r="BB103" s="484" t="str">
        <f t="shared" si="263"/>
        <v/>
      </c>
      <c r="BC103" s="484" t="str">
        <f t="shared" si="179"/>
        <v/>
      </c>
      <c r="BD103" s="625" t="str">
        <f t="shared" si="150"/>
        <v/>
      </c>
      <c r="BE103" s="613"/>
      <c r="BF103" s="626">
        <v>0</v>
      </c>
      <c r="BG103" s="627">
        <v>0</v>
      </c>
      <c r="BH103" s="628">
        <v>0</v>
      </c>
      <c r="BI103" s="489">
        <f t="shared" si="180"/>
        <v>0</v>
      </c>
      <c r="BJ103" s="629">
        <v>0</v>
      </c>
      <c r="BK103" s="630">
        <v>0</v>
      </c>
      <c r="BL103" s="631">
        <f t="shared" si="181"/>
        <v>0</v>
      </c>
      <c r="BM103" s="632">
        <f t="shared" si="182"/>
        <v>0</v>
      </c>
      <c r="BN103" s="633">
        <v>0</v>
      </c>
      <c r="BO103" s="634">
        <v>0</v>
      </c>
      <c r="BP103" s="635">
        <f t="shared" si="183"/>
        <v>0</v>
      </c>
      <c r="BQ103" s="636">
        <f t="shared" si="184"/>
        <v>0</v>
      </c>
      <c r="BR103" s="496">
        <f t="shared" si="185"/>
        <v>0</v>
      </c>
      <c r="BS103" s="496" t="str">
        <f t="shared" si="264"/>
        <v/>
      </c>
      <c r="BT103" s="496" t="str">
        <f t="shared" si="186"/>
        <v/>
      </c>
      <c r="BU103" s="637" t="str">
        <f t="shared" si="151"/>
        <v/>
      </c>
      <c r="BV103" s="613"/>
      <c r="BW103" s="638">
        <v>0</v>
      </c>
      <c r="BX103" s="639">
        <v>0</v>
      </c>
      <c r="BY103" s="640">
        <v>0</v>
      </c>
      <c r="BZ103" s="501">
        <f t="shared" si="187"/>
        <v>0</v>
      </c>
      <c r="CA103" s="641">
        <v>0</v>
      </c>
      <c r="CB103" s="642">
        <v>0</v>
      </c>
      <c r="CC103" s="643">
        <f t="shared" si="188"/>
        <v>0</v>
      </c>
      <c r="CD103" s="644">
        <f t="shared" si="189"/>
        <v>0</v>
      </c>
      <c r="CE103" s="645">
        <v>0</v>
      </c>
      <c r="CF103" s="646">
        <v>0</v>
      </c>
      <c r="CG103" s="647">
        <f t="shared" si="190"/>
        <v>0</v>
      </c>
      <c r="CH103" s="648">
        <f t="shared" si="191"/>
        <v>0</v>
      </c>
      <c r="CI103" s="649">
        <f t="shared" si="192"/>
        <v>0</v>
      </c>
      <c r="CJ103" s="508" t="str">
        <f t="shared" si="193"/>
        <v/>
      </c>
      <c r="CK103" s="508" t="str">
        <f t="shared" si="194"/>
        <v/>
      </c>
      <c r="CL103" s="650" t="str">
        <f t="shared" si="152"/>
        <v/>
      </c>
      <c r="CM103" s="613"/>
      <c r="CN103" s="651">
        <v>0</v>
      </c>
      <c r="CO103" s="652">
        <v>0</v>
      </c>
      <c r="CP103" s="653">
        <v>0</v>
      </c>
      <c r="CQ103" s="513">
        <f t="shared" si="195"/>
        <v>0</v>
      </c>
      <c r="CR103" s="654">
        <v>0</v>
      </c>
      <c r="CS103" s="655">
        <v>0</v>
      </c>
      <c r="CT103" s="656">
        <f t="shared" si="196"/>
        <v>0</v>
      </c>
      <c r="CU103" s="657">
        <f t="shared" si="197"/>
        <v>0</v>
      </c>
      <c r="CV103" s="658">
        <v>0</v>
      </c>
      <c r="CW103" s="659">
        <v>0</v>
      </c>
      <c r="CX103" s="660">
        <f t="shared" si="198"/>
        <v>0</v>
      </c>
      <c r="CY103" s="661">
        <f t="shared" si="199"/>
        <v>0</v>
      </c>
      <c r="CZ103" s="520">
        <f t="shared" si="200"/>
        <v>0</v>
      </c>
      <c r="DA103" s="520" t="str">
        <f t="shared" si="201"/>
        <v/>
      </c>
      <c r="DB103" s="520" t="str">
        <f t="shared" si="202"/>
        <v/>
      </c>
      <c r="DC103" s="662" t="str">
        <f t="shared" si="203"/>
        <v/>
      </c>
      <c r="DD103" s="613"/>
      <c r="DE103" s="663">
        <v>0</v>
      </c>
      <c r="DF103" s="664">
        <v>0</v>
      </c>
      <c r="DG103" s="665">
        <v>0</v>
      </c>
      <c r="DH103" s="525">
        <f t="shared" si="204"/>
        <v>0</v>
      </c>
      <c r="DI103" s="666">
        <v>0</v>
      </c>
      <c r="DJ103" s="667">
        <v>0</v>
      </c>
      <c r="DK103" s="668">
        <f t="shared" si="205"/>
        <v>0</v>
      </c>
      <c r="DL103" s="669">
        <f t="shared" si="206"/>
        <v>0</v>
      </c>
      <c r="DM103" s="670">
        <v>0</v>
      </c>
      <c r="DN103" s="671">
        <v>0</v>
      </c>
      <c r="DO103" s="672">
        <f t="shared" si="207"/>
        <v>0</v>
      </c>
      <c r="DP103" s="673">
        <f t="shared" si="208"/>
        <v>0</v>
      </c>
      <c r="DQ103" s="532">
        <f t="shared" si="209"/>
        <v>0</v>
      </c>
      <c r="DR103" s="532" t="str">
        <f t="shared" si="210"/>
        <v/>
      </c>
      <c r="DS103" s="532" t="str">
        <f t="shared" si="211"/>
        <v/>
      </c>
      <c r="DT103" s="674" t="str">
        <f t="shared" si="212"/>
        <v/>
      </c>
      <c r="DU103" s="675">
        <v>0</v>
      </c>
      <c r="DV103" s="676">
        <v>0</v>
      </c>
      <c r="DW103" s="677">
        <v>0</v>
      </c>
      <c r="DX103" s="537">
        <f t="shared" si="213"/>
        <v>0</v>
      </c>
      <c r="DY103" s="678">
        <v>0</v>
      </c>
      <c r="DZ103" s="679">
        <v>0</v>
      </c>
      <c r="EA103" s="680">
        <f t="shared" si="214"/>
        <v>0</v>
      </c>
      <c r="EB103" s="681">
        <f t="shared" si="215"/>
        <v>0</v>
      </c>
      <c r="EC103" s="682">
        <v>0</v>
      </c>
      <c r="ED103" s="683">
        <v>0</v>
      </c>
      <c r="EE103" s="684">
        <f t="shared" si="216"/>
        <v>0</v>
      </c>
      <c r="EF103" s="685">
        <f t="shared" si="217"/>
        <v>0</v>
      </c>
      <c r="EG103" s="686">
        <f t="shared" si="218"/>
        <v>0</v>
      </c>
      <c r="EH103" s="687" t="str">
        <f t="shared" si="219"/>
        <v/>
      </c>
      <c r="EI103" s="688">
        <v>0</v>
      </c>
      <c r="EJ103" s="689">
        <v>0</v>
      </c>
      <c r="EK103" s="690">
        <v>0</v>
      </c>
      <c r="EL103" s="549">
        <f t="shared" si="220"/>
        <v>0</v>
      </c>
      <c r="EM103" s="691">
        <v>0</v>
      </c>
      <c r="EN103" s="692">
        <f t="shared" si="221"/>
        <v>0</v>
      </c>
      <c r="EO103" s="693">
        <v>0</v>
      </c>
      <c r="EP103" s="694">
        <v>0</v>
      </c>
      <c r="EQ103" s="695">
        <f t="shared" si="266"/>
        <v>0</v>
      </c>
      <c r="ER103" s="696">
        <f t="shared" si="222"/>
        <v>0</v>
      </c>
      <c r="ES103" s="697">
        <f t="shared" si="223"/>
        <v>0</v>
      </c>
      <c r="ET103" s="698" t="str">
        <f t="shared" si="224"/>
        <v/>
      </c>
      <c r="EU103" s="699">
        <v>0</v>
      </c>
      <c r="EV103" s="700">
        <v>0</v>
      </c>
      <c r="EW103" s="701">
        <f t="shared" si="149"/>
        <v>0</v>
      </c>
      <c r="EX103" s="561">
        <f t="shared" si="225"/>
        <v>0</v>
      </c>
      <c r="EY103" s="702">
        <v>0</v>
      </c>
      <c r="EZ103" s="703">
        <f t="shared" si="226"/>
        <v>0</v>
      </c>
      <c r="FA103" s="704">
        <v>0</v>
      </c>
      <c r="FB103" s="705">
        <v>0</v>
      </c>
      <c r="FC103" s="706">
        <f t="shared" si="267"/>
        <v>0</v>
      </c>
      <c r="FD103" s="707">
        <f t="shared" si="227"/>
        <v>0</v>
      </c>
      <c r="FE103" s="708">
        <f t="shared" si="228"/>
        <v>0</v>
      </c>
      <c r="FF103" s="709" t="str">
        <f t="shared" si="229"/>
        <v/>
      </c>
      <c r="FG103" s="731">
        <v>0</v>
      </c>
      <c r="FH103" s="732">
        <v>0</v>
      </c>
      <c r="FI103" s="732">
        <v>0</v>
      </c>
      <c r="FJ103" s="713">
        <f t="shared" si="146"/>
        <v>0</v>
      </c>
      <c r="FK103" s="714">
        <f t="shared" si="230"/>
        <v>0</v>
      </c>
      <c r="FL103" s="715" t="str">
        <f t="shared" si="231"/>
        <v/>
      </c>
      <c r="FM103" s="733"/>
      <c r="FN103" s="734"/>
      <c r="FO103" s="735" t="str">
        <f t="shared" si="145"/>
        <v/>
      </c>
      <c r="FP103" s="718">
        <f t="shared" si="232"/>
        <v>0</v>
      </c>
      <c r="FQ103" s="719">
        <f t="shared" si="233"/>
        <v>0</v>
      </c>
      <c r="FR103" s="720">
        <f t="shared" si="234"/>
        <v>0</v>
      </c>
      <c r="FS103" s="721" t="str">
        <f t="shared" si="235"/>
        <v/>
      </c>
      <c r="FT103" s="722" t="str">
        <f t="shared" si="236"/>
        <v/>
      </c>
      <c r="FU103" s="723" t="str">
        <f t="shared" si="237"/>
        <v/>
      </c>
      <c r="FV103" s="724" t="str">
        <f t="shared" si="238"/>
        <v/>
      </c>
      <c r="FW103" s="725">
        <f t="shared" si="239"/>
        <v>0</v>
      </c>
      <c r="FX103" s="726" t="str">
        <f t="shared" si="153"/>
        <v/>
      </c>
      <c r="FY103" s="727" t="str">
        <f t="shared" si="154"/>
        <v/>
      </c>
      <c r="FZ103" s="727" t="str">
        <f t="shared" si="155"/>
        <v/>
      </c>
      <c r="GA103" s="727" t="str">
        <f t="shared" si="156"/>
        <v/>
      </c>
      <c r="GB103" s="727" t="str">
        <f t="shared" si="157"/>
        <v/>
      </c>
      <c r="GC103" s="727" t="str">
        <f t="shared" si="240"/>
        <v/>
      </c>
      <c r="GD103" s="728" t="str">
        <f t="shared" si="241"/>
        <v/>
      </c>
      <c r="GE103" s="729">
        <f t="shared" si="242"/>
        <v>0</v>
      </c>
      <c r="GF103" s="727">
        <f t="shared" si="243"/>
        <v>0</v>
      </c>
      <c r="GG103" s="727">
        <f t="shared" si="244"/>
        <v>0</v>
      </c>
      <c r="GH103" s="727">
        <f t="shared" si="245"/>
        <v>0</v>
      </c>
      <c r="GI103" s="728"/>
      <c r="GJ103" s="1302"/>
      <c r="GK103" s="1302"/>
      <c r="GL103" s="18">
        <f t="shared" si="158"/>
        <v>0</v>
      </c>
      <c r="GM103" s="18" t="s">
        <v>158</v>
      </c>
      <c r="GN103" s="18">
        <f t="shared" si="159"/>
        <v>200</v>
      </c>
      <c r="GO103" s="18" t="str">
        <f t="shared" si="246"/>
        <v>0/200</v>
      </c>
      <c r="GP103" s="18">
        <f t="shared" si="247"/>
        <v>0</v>
      </c>
      <c r="GQ103" s="18" t="s">
        <v>158</v>
      </c>
      <c r="GR103" s="18">
        <f t="shared" si="248"/>
        <v>200</v>
      </c>
      <c r="GS103" s="18" t="str">
        <f t="shared" si="249"/>
        <v>0/200</v>
      </c>
      <c r="GT103" s="18">
        <f t="shared" si="250"/>
        <v>0</v>
      </c>
      <c r="GU103" s="18" t="s">
        <v>158</v>
      </c>
      <c r="GV103" s="18">
        <f t="shared" si="251"/>
        <v>200</v>
      </c>
      <c r="GW103" s="18" t="str">
        <f t="shared" si="252"/>
        <v>0/200</v>
      </c>
      <c r="GX103" s="18">
        <f t="shared" si="253"/>
        <v>0</v>
      </c>
      <c r="GY103" s="18" t="s">
        <v>158</v>
      </c>
      <c r="GZ103" s="18">
        <f t="shared" si="254"/>
        <v>100</v>
      </c>
      <c r="HA103" s="18" t="str">
        <f t="shared" si="255"/>
        <v>0/100</v>
      </c>
      <c r="HJ103" s="18">
        <f t="shared" si="268"/>
        <v>0</v>
      </c>
      <c r="HK103" s="18">
        <f t="shared" si="269"/>
        <v>0</v>
      </c>
      <c r="HL103" s="190">
        <f t="shared" si="256"/>
        <v>0</v>
      </c>
      <c r="HM103" s="190">
        <f t="shared" si="257"/>
        <v>0</v>
      </c>
      <c r="HN103" s="190">
        <f t="shared" si="258"/>
        <v>0</v>
      </c>
      <c r="HO103" s="190">
        <f t="shared" si="259"/>
        <v>0</v>
      </c>
      <c r="HP103" s="190">
        <f t="shared" si="260"/>
        <v>0</v>
      </c>
      <c r="HQ103" s="18">
        <f t="shared" si="270"/>
        <v>0</v>
      </c>
    </row>
    <row r="104" spans="1:225" ht="18">
      <c r="A104" s="17">
        <f t="shared" si="160"/>
        <v>0</v>
      </c>
      <c r="B104" s="42">
        <v>96</v>
      </c>
      <c r="C104" s="730">
        <v>96</v>
      </c>
      <c r="D104" s="544">
        <f t="shared" si="161"/>
        <v>0</v>
      </c>
      <c r="E104" s="2"/>
      <c r="F104" s="123"/>
      <c r="G104" s="2"/>
      <c r="H104" s="2"/>
      <c r="I104" s="2"/>
      <c r="J104" s="2"/>
      <c r="K104" s="976"/>
      <c r="L104" s="591">
        <v>0</v>
      </c>
      <c r="M104" s="592">
        <v>0</v>
      </c>
      <c r="N104" s="593">
        <v>0</v>
      </c>
      <c r="O104" s="452">
        <f t="shared" si="162"/>
        <v>0</v>
      </c>
      <c r="P104" s="594">
        <v>0</v>
      </c>
      <c r="Q104" s="595">
        <f t="shared" si="163"/>
        <v>0</v>
      </c>
      <c r="R104" s="596">
        <v>0</v>
      </c>
      <c r="S104" s="597">
        <v>0</v>
      </c>
      <c r="T104" s="598">
        <f t="shared" si="164"/>
        <v>0</v>
      </c>
      <c r="U104" s="599">
        <f t="shared" si="165"/>
        <v>0</v>
      </c>
      <c r="V104" s="600">
        <f t="shared" si="166"/>
        <v>0</v>
      </c>
      <c r="W104" s="459" t="str">
        <f t="shared" si="147"/>
        <v/>
      </c>
      <c r="X104" s="459" t="str">
        <f t="shared" si="167"/>
        <v/>
      </c>
      <c r="Y104" s="601" t="str">
        <f t="shared" si="148"/>
        <v/>
      </c>
      <c r="Z104" s="602">
        <v>0</v>
      </c>
      <c r="AA104" s="603">
        <v>0</v>
      </c>
      <c r="AB104" s="604">
        <v>0</v>
      </c>
      <c r="AC104" s="464">
        <f t="shared" si="168"/>
        <v>0</v>
      </c>
      <c r="AD104" s="605">
        <v>0</v>
      </c>
      <c r="AE104" s="606">
        <f t="shared" si="169"/>
        <v>0</v>
      </c>
      <c r="AF104" s="607">
        <v>0</v>
      </c>
      <c r="AG104" s="608">
        <v>0</v>
      </c>
      <c r="AH104" s="609">
        <f t="shared" si="265"/>
        <v>0</v>
      </c>
      <c r="AI104" s="610">
        <f t="shared" si="170"/>
        <v>0</v>
      </c>
      <c r="AJ104" s="611">
        <f t="shared" si="171"/>
        <v>0</v>
      </c>
      <c r="AK104" s="471" t="str">
        <f t="shared" si="261"/>
        <v/>
      </c>
      <c r="AL104" s="471" t="str">
        <f t="shared" si="172"/>
        <v/>
      </c>
      <c r="AM104" s="612" t="str">
        <f t="shared" si="262"/>
        <v/>
      </c>
      <c r="AN104" s="613"/>
      <c r="AO104" s="614">
        <v>0</v>
      </c>
      <c r="AP104" s="615">
        <v>0</v>
      </c>
      <c r="AQ104" s="615">
        <v>0</v>
      </c>
      <c r="AR104" s="477">
        <f t="shared" si="173"/>
        <v>0</v>
      </c>
      <c r="AS104" s="616">
        <v>0</v>
      </c>
      <c r="AT104" s="617">
        <v>0</v>
      </c>
      <c r="AU104" s="618">
        <f t="shared" si="174"/>
        <v>0</v>
      </c>
      <c r="AV104" s="619">
        <f t="shared" si="175"/>
        <v>0</v>
      </c>
      <c r="AW104" s="620">
        <v>0</v>
      </c>
      <c r="AX104" s="621">
        <v>0</v>
      </c>
      <c r="AY104" s="622">
        <f t="shared" si="176"/>
        <v>0</v>
      </c>
      <c r="AZ104" s="623">
        <f t="shared" si="177"/>
        <v>0</v>
      </c>
      <c r="BA104" s="624">
        <f t="shared" si="178"/>
        <v>0</v>
      </c>
      <c r="BB104" s="484" t="str">
        <f t="shared" si="263"/>
        <v/>
      </c>
      <c r="BC104" s="484" t="str">
        <f t="shared" si="179"/>
        <v/>
      </c>
      <c r="BD104" s="625" t="str">
        <f t="shared" si="150"/>
        <v/>
      </c>
      <c r="BE104" s="613"/>
      <c r="BF104" s="626">
        <v>0</v>
      </c>
      <c r="BG104" s="627">
        <v>0</v>
      </c>
      <c r="BH104" s="628">
        <v>0</v>
      </c>
      <c r="BI104" s="489">
        <f t="shared" si="180"/>
        <v>0</v>
      </c>
      <c r="BJ104" s="629">
        <v>0</v>
      </c>
      <c r="BK104" s="630">
        <v>0</v>
      </c>
      <c r="BL104" s="631">
        <f t="shared" si="181"/>
        <v>0</v>
      </c>
      <c r="BM104" s="632">
        <f t="shared" si="182"/>
        <v>0</v>
      </c>
      <c r="BN104" s="633">
        <v>0</v>
      </c>
      <c r="BO104" s="634">
        <v>0</v>
      </c>
      <c r="BP104" s="635">
        <f t="shared" si="183"/>
        <v>0</v>
      </c>
      <c r="BQ104" s="636">
        <f t="shared" si="184"/>
        <v>0</v>
      </c>
      <c r="BR104" s="496">
        <f t="shared" si="185"/>
        <v>0</v>
      </c>
      <c r="BS104" s="496" t="str">
        <f t="shared" si="264"/>
        <v/>
      </c>
      <c r="BT104" s="496" t="str">
        <f t="shared" si="186"/>
        <v/>
      </c>
      <c r="BU104" s="637" t="str">
        <f t="shared" si="151"/>
        <v/>
      </c>
      <c r="BV104" s="613"/>
      <c r="BW104" s="638">
        <v>0</v>
      </c>
      <c r="BX104" s="639">
        <v>0</v>
      </c>
      <c r="BY104" s="640">
        <v>0</v>
      </c>
      <c r="BZ104" s="501">
        <f t="shared" si="187"/>
        <v>0</v>
      </c>
      <c r="CA104" s="641">
        <v>0</v>
      </c>
      <c r="CB104" s="642">
        <v>0</v>
      </c>
      <c r="CC104" s="643">
        <f t="shared" si="188"/>
        <v>0</v>
      </c>
      <c r="CD104" s="644">
        <f t="shared" si="189"/>
        <v>0</v>
      </c>
      <c r="CE104" s="645">
        <v>0</v>
      </c>
      <c r="CF104" s="646">
        <v>0</v>
      </c>
      <c r="CG104" s="647">
        <f t="shared" si="190"/>
        <v>0</v>
      </c>
      <c r="CH104" s="648">
        <f t="shared" si="191"/>
        <v>0</v>
      </c>
      <c r="CI104" s="649">
        <f t="shared" si="192"/>
        <v>0</v>
      </c>
      <c r="CJ104" s="508" t="str">
        <f t="shared" si="193"/>
        <v/>
      </c>
      <c r="CK104" s="508" t="str">
        <f t="shared" si="194"/>
        <v/>
      </c>
      <c r="CL104" s="650" t="str">
        <f t="shared" si="152"/>
        <v/>
      </c>
      <c r="CM104" s="613"/>
      <c r="CN104" s="651">
        <v>0</v>
      </c>
      <c r="CO104" s="652">
        <v>0</v>
      </c>
      <c r="CP104" s="653">
        <v>0</v>
      </c>
      <c r="CQ104" s="513">
        <f t="shared" si="195"/>
        <v>0</v>
      </c>
      <c r="CR104" s="654">
        <v>0</v>
      </c>
      <c r="CS104" s="655">
        <v>0</v>
      </c>
      <c r="CT104" s="656">
        <f t="shared" si="196"/>
        <v>0</v>
      </c>
      <c r="CU104" s="657">
        <f t="shared" si="197"/>
        <v>0</v>
      </c>
      <c r="CV104" s="658">
        <v>0</v>
      </c>
      <c r="CW104" s="659">
        <v>0</v>
      </c>
      <c r="CX104" s="660">
        <f t="shared" si="198"/>
        <v>0</v>
      </c>
      <c r="CY104" s="661">
        <f t="shared" si="199"/>
        <v>0</v>
      </c>
      <c r="CZ104" s="520">
        <f t="shared" si="200"/>
        <v>0</v>
      </c>
      <c r="DA104" s="520" t="str">
        <f t="shared" si="201"/>
        <v/>
      </c>
      <c r="DB104" s="520" t="str">
        <f t="shared" si="202"/>
        <v/>
      </c>
      <c r="DC104" s="662" t="str">
        <f t="shared" si="203"/>
        <v/>
      </c>
      <c r="DD104" s="613"/>
      <c r="DE104" s="663">
        <v>0</v>
      </c>
      <c r="DF104" s="664">
        <v>0</v>
      </c>
      <c r="DG104" s="665">
        <v>0</v>
      </c>
      <c r="DH104" s="525">
        <f t="shared" si="204"/>
        <v>0</v>
      </c>
      <c r="DI104" s="666">
        <v>0</v>
      </c>
      <c r="DJ104" s="667">
        <v>0</v>
      </c>
      <c r="DK104" s="668">
        <f t="shared" si="205"/>
        <v>0</v>
      </c>
      <c r="DL104" s="669">
        <f t="shared" si="206"/>
        <v>0</v>
      </c>
      <c r="DM104" s="670">
        <v>0</v>
      </c>
      <c r="DN104" s="671">
        <v>0</v>
      </c>
      <c r="DO104" s="672">
        <f t="shared" si="207"/>
        <v>0</v>
      </c>
      <c r="DP104" s="673">
        <f t="shared" si="208"/>
        <v>0</v>
      </c>
      <c r="DQ104" s="532">
        <f t="shared" si="209"/>
        <v>0</v>
      </c>
      <c r="DR104" s="532" t="str">
        <f t="shared" si="210"/>
        <v/>
      </c>
      <c r="DS104" s="532" t="str">
        <f t="shared" si="211"/>
        <v/>
      </c>
      <c r="DT104" s="674" t="str">
        <f t="shared" si="212"/>
        <v/>
      </c>
      <c r="DU104" s="675">
        <v>0</v>
      </c>
      <c r="DV104" s="676">
        <v>0</v>
      </c>
      <c r="DW104" s="677">
        <v>0</v>
      </c>
      <c r="DX104" s="537">
        <f t="shared" si="213"/>
        <v>0</v>
      </c>
      <c r="DY104" s="678">
        <v>0</v>
      </c>
      <c r="DZ104" s="679">
        <v>0</v>
      </c>
      <c r="EA104" s="680">
        <f t="shared" si="214"/>
        <v>0</v>
      </c>
      <c r="EB104" s="681">
        <f t="shared" si="215"/>
        <v>0</v>
      </c>
      <c r="EC104" s="682">
        <v>0</v>
      </c>
      <c r="ED104" s="683">
        <v>0</v>
      </c>
      <c r="EE104" s="684">
        <f t="shared" si="216"/>
        <v>0</v>
      </c>
      <c r="EF104" s="685">
        <f t="shared" si="217"/>
        <v>0</v>
      </c>
      <c r="EG104" s="686">
        <f t="shared" si="218"/>
        <v>0</v>
      </c>
      <c r="EH104" s="687" t="str">
        <f t="shared" si="219"/>
        <v/>
      </c>
      <c r="EI104" s="688">
        <v>0</v>
      </c>
      <c r="EJ104" s="689">
        <v>0</v>
      </c>
      <c r="EK104" s="690">
        <v>0</v>
      </c>
      <c r="EL104" s="549">
        <f t="shared" si="220"/>
        <v>0</v>
      </c>
      <c r="EM104" s="691">
        <v>0</v>
      </c>
      <c r="EN104" s="692">
        <f t="shared" si="221"/>
        <v>0</v>
      </c>
      <c r="EO104" s="693">
        <v>0</v>
      </c>
      <c r="EP104" s="694">
        <v>0</v>
      </c>
      <c r="EQ104" s="695">
        <f t="shared" si="266"/>
        <v>0</v>
      </c>
      <c r="ER104" s="696">
        <f t="shared" si="222"/>
        <v>0</v>
      </c>
      <c r="ES104" s="697">
        <f t="shared" si="223"/>
        <v>0</v>
      </c>
      <c r="ET104" s="698" t="str">
        <f t="shared" si="224"/>
        <v/>
      </c>
      <c r="EU104" s="699">
        <v>0</v>
      </c>
      <c r="EV104" s="700">
        <v>0</v>
      </c>
      <c r="EW104" s="701">
        <f t="shared" si="149"/>
        <v>0</v>
      </c>
      <c r="EX104" s="561">
        <f t="shared" si="225"/>
        <v>0</v>
      </c>
      <c r="EY104" s="702">
        <v>0</v>
      </c>
      <c r="EZ104" s="703">
        <f t="shared" si="226"/>
        <v>0</v>
      </c>
      <c r="FA104" s="704">
        <v>0</v>
      </c>
      <c r="FB104" s="705">
        <v>0</v>
      </c>
      <c r="FC104" s="706">
        <f t="shared" si="267"/>
        <v>0</v>
      </c>
      <c r="FD104" s="707">
        <f t="shared" si="227"/>
        <v>0</v>
      </c>
      <c r="FE104" s="708">
        <f t="shared" si="228"/>
        <v>0</v>
      </c>
      <c r="FF104" s="709" t="str">
        <f t="shared" si="229"/>
        <v/>
      </c>
      <c r="FG104" s="731">
        <v>0</v>
      </c>
      <c r="FH104" s="732">
        <v>0</v>
      </c>
      <c r="FI104" s="732">
        <v>0</v>
      </c>
      <c r="FJ104" s="713">
        <f t="shared" si="146"/>
        <v>0</v>
      </c>
      <c r="FK104" s="714">
        <f t="shared" si="230"/>
        <v>0</v>
      </c>
      <c r="FL104" s="715" t="str">
        <f t="shared" si="231"/>
        <v/>
      </c>
      <c r="FM104" s="733"/>
      <c r="FN104" s="734"/>
      <c r="FO104" s="735" t="str">
        <f t="shared" si="145"/>
        <v/>
      </c>
      <c r="FP104" s="718">
        <f t="shared" si="232"/>
        <v>0</v>
      </c>
      <c r="FQ104" s="719">
        <f t="shared" si="233"/>
        <v>0</v>
      </c>
      <c r="FR104" s="720">
        <f t="shared" si="234"/>
        <v>0</v>
      </c>
      <c r="FS104" s="721" t="str">
        <f t="shared" si="235"/>
        <v/>
      </c>
      <c r="FT104" s="722" t="str">
        <f t="shared" si="236"/>
        <v/>
      </c>
      <c r="FU104" s="723" t="str">
        <f t="shared" si="237"/>
        <v/>
      </c>
      <c r="FV104" s="724" t="str">
        <f t="shared" si="238"/>
        <v/>
      </c>
      <c r="FW104" s="725">
        <f t="shared" si="239"/>
        <v>0</v>
      </c>
      <c r="FX104" s="726" t="str">
        <f t="shared" si="153"/>
        <v/>
      </c>
      <c r="FY104" s="727" t="str">
        <f t="shared" si="154"/>
        <v/>
      </c>
      <c r="FZ104" s="727" t="str">
        <f t="shared" si="155"/>
        <v/>
      </c>
      <c r="GA104" s="727" t="str">
        <f t="shared" si="156"/>
        <v/>
      </c>
      <c r="GB104" s="727" t="str">
        <f t="shared" si="157"/>
        <v/>
      </c>
      <c r="GC104" s="727" t="str">
        <f t="shared" si="240"/>
        <v/>
      </c>
      <c r="GD104" s="728" t="str">
        <f t="shared" si="241"/>
        <v/>
      </c>
      <c r="GE104" s="729">
        <f t="shared" si="242"/>
        <v>0</v>
      </c>
      <c r="GF104" s="727">
        <f t="shared" si="243"/>
        <v>0</v>
      </c>
      <c r="GG104" s="727">
        <f t="shared" si="244"/>
        <v>0</v>
      </c>
      <c r="GH104" s="727">
        <f t="shared" si="245"/>
        <v>0</v>
      </c>
      <c r="GI104" s="728"/>
      <c r="GJ104" s="1302"/>
      <c r="GK104" s="1302"/>
      <c r="GL104" s="18">
        <f t="shared" si="158"/>
        <v>0</v>
      </c>
      <c r="GM104" s="18" t="s">
        <v>158</v>
      </c>
      <c r="GN104" s="18">
        <f t="shared" si="159"/>
        <v>200</v>
      </c>
      <c r="GO104" s="18" t="str">
        <f t="shared" si="246"/>
        <v>0/200</v>
      </c>
      <c r="GP104" s="18">
        <f t="shared" si="247"/>
        <v>0</v>
      </c>
      <c r="GQ104" s="18" t="s">
        <v>158</v>
      </c>
      <c r="GR104" s="18">
        <f t="shared" si="248"/>
        <v>200</v>
      </c>
      <c r="GS104" s="18" t="str">
        <f t="shared" si="249"/>
        <v>0/200</v>
      </c>
      <c r="GT104" s="18">
        <f t="shared" si="250"/>
        <v>0</v>
      </c>
      <c r="GU104" s="18" t="s">
        <v>158</v>
      </c>
      <c r="GV104" s="18">
        <f t="shared" si="251"/>
        <v>200</v>
      </c>
      <c r="GW104" s="18" t="str">
        <f t="shared" si="252"/>
        <v>0/200</v>
      </c>
      <c r="GX104" s="18">
        <f t="shared" si="253"/>
        <v>0</v>
      </c>
      <c r="GY104" s="18" t="s">
        <v>158</v>
      </c>
      <c r="GZ104" s="18">
        <f t="shared" si="254"/>
        <v>100</v>
      </c>
      <c r="HA104" s="18" t="str">
        <f t="shared" si="255"/>
        <v>0/100</v>
      </c>
      <c r="HJ104" s="18">
        <f t="shared" si="268"/>
        <v>0</v>
      </c>
      <c r="HK104" s="18">
        <f t="shared" si="269"/>
        <v>0</v>
      </c>
      <c r="HL104" s="190">
        <f t="shared" si="256"/>
        <v>0</v>
      </c>
      <c r="HM104" s="190">
        <f t="shared" si="257"/>
        <v>0</v>
      </c>
      <c r="HN104" s="190">
        <f t="shared" si="258"/>
        <v>0</v>
      </c>
      <c r="HO104" s="190">
        <f t="shared" si="259"/>
        <v>0</v>
      </c>
      <c r="HP104" s="190">
        <f t="shared" si="260"/>
        <v>0</v>
      </c>
      <c r="HQ104" s="18">
        <f t="shared" si="270"/>
        <v>0</v>
      </c>
    </row>
    <row r="105" spans="1:225" ht="18">
      <c r="A105" s="17">
        <f t="shared" si="160"/>
        <v>0</v>
      </c>
      <c r="B105" s="42">
        <v>97</v>
      </c>
      <c r="C105" s="590">
        <v>97</v>
      </c>
      <c r="D105" s="544">
        <f t="shared" si="161"/>
        <v>0</v>
      </c>
      <c r="E105" s="2"/>
      <c r="F105" s="123"/>
      <c r="G105" s="1"/>
      <c r="H105" s="2"/>
      <c r="I105" s="2"/>
      <c r="J105" s="2"/>
      <c r="K105" s="976"/>
      <c r="L105" s="591">
        <v>0</v>
      </c>
      <c r="M105" s="592">
        <v>0</v>
      </c>
      <c r="N105" s="593">
        <v>0</v>
      </c>
      <c r="O105" s="452">
        <f t="shared" si="162"/>
        <v>0</v>
      </c>
      <c r="P105" s="594">
        <v>0</v>
      </c>
      <c r="Q105" s="595">
        <f t="shared" si="163"/>
        <v>0</v>
      </c>
      <c r="R105" s="596">
        <v>0</v>
      </c>
      <c r="S105" s="597">
        <v>0</v>
      </c>
      <c r="T105" s="598">
        <f t="shared" si="164"/>
        <v>0</v>
      </c>
      <c r="U105" s="599">
        <f t="shared" si="165"/>
        <v>0</v>
      </c>
      <c r="V105" s="600">
        <f t="shared" si="166"/>
        <v>0</v>
      </c>
      <c r="W105" s="459" t="str">
        <f t="shared" si="147"/>
        <v/>
      </c>
      <c r="X105" s="459" t="str">
        <f t="shared" si="167"/>
        <v/>
      </c>
      <c r="Y105" s="601" t="str">
        <f t="shared" si="148"/>
        <v/>
      </c>
      <c r="Z105" s="602">
        <v>0</v>
      </c>
      <c r="AA105" s="603">
        <v>0</v>
      </c>
      <c r="AB105" s="604">
        <v>0</v>
      </c>
      <c r="AC105" s="464">
        <f t="shared" si="168"/>
        <v>0</v>
      </c>
      <c r="AD105" s="605">
        <v>0</v>
      </c>
      <c r="AE105" s="606">
        <f t="shared" si="169"/>
        <v>0</v>
      </c>
      <c r="AF105" s="607">
        <v>0</v>
      </c>
      <c r="AG105" s="608">
        <v>0</v>
      </c>
      <c r="AH105" s="609">
        <f t="shared" si="265"/>
        <v>0</v>
      </c>
      <c r="AI105" s="610">
        <f t="shared" si="170"/>
        <v>0</v>
      </c>
      <c r="AJ105" s="611">
        <f t="shared" si="171"/>
        <v>0</v>
      </c>
      <c r="AK105" s="471" t="str">
        <f>IF(AF105="AB","AB",IF(AND(OR(Z105="ab",Z105="ml"),OR(AA105="ab",AA105="ml"),OR(AC105="ab",AC105="ml")),"AB",IF(AND(OR(Z105="ab",Z105="ml"),OR(AC105="ab",AC105="ml")),"AB","")))</f>
        <v/>
      </c>
      <c r="AL105" s="471" t="str">
        <f t="shared" si="172"/>
        <v/>
      </c>
      <c r="AM105" s="612" t="str">
        <f>IF(OR(AL105="",AL105=0,AL105="S",AL105="F",AL105="AB"),AL105,IF(AJ105&gt;=75,"D",IF(AJ105&gt;=60,"I",IF(AJ105&gt;=48,"II",IF(AJ105&gt;=36,"III",AL105)))))</f>
        <v/>
      </c>
      <c r="AN105" s="613"/>
      <c r="AO105" s="614">
        <v>0</v>
      </c>
      <c r="AP105" s="615">
        <v>0</v>
      </c>
      <c r="AQ105" s="615">
        <v>0</v>
      </c>
      <c r="AR105" s="477">
        <f t="shared" si="173"/>
        <v>0</v>
      </c>
      <c r="AS105" s="616">
        <v>0</v>
      </c>
      <c r="AT105" s="617">
        <v>0</v>
      </c>
      <c r="AU105" s="618">
        <f t="shared" si="174"/>
        <v>0</v>
      </c>
      <c r="AV105" s="619">
        <f t="shared" si="175"/>
        <v>0</v>
      </c>
      <c r="AW105" s="620">
        <v>0</v>
      </c>
      <c r="AX105" s="621">
        <v>0</v>
      </c>
      <c r="AY105" s="622">
        <f t="shared" si="176"/>
        <v>0</v>
      </c>
      <c r="AZ105" s="623">
        <f t="shared" si="177"/>
        <v>0</v>
      </c>
      <c r="BA105" s="624">
        <f t="shared" si="178"/>
        <v>0</v>
      </c>
      <c r="BB105" s="484" t="str">
        <f>IF(AV105="AB","AB",IF(AND(OR(AO105="ab",AO105="ml"),OR(AP105="ab",AP105="ml"),OR(AR105="ab",AR105="ml")),"AB",IF(AND(OR(AO105="ab",AO105="ml"),OR(AR105="ab",AR105="ml")),"AB","")))</f>
        <v/>
      </c>
      <c r="BC105" s="484" t="str">
        <f t="shared" si="179"/>
        <v/>
      </c>
      <c r="BD105" s="625" t="str">
        <f t="shared" si="150"/>
        <v/>
      </c>
      <c r="BE105" s="613"/>
      <c r="BF105" s="626">
        <v>0</v>
      </c>
      <c r="BG105" s="627">
        <v>0</v>
      </c>
      <c r="BH105" s="628">
        <v>0</v>
      </c>
      <c r="BI105" s="489">
        <f t="shared" si="180"/>
        <v>0</v>
      </c>
      <c r="BJ105" s="629">
        <v>0</v>
      </c>
      <c r="BK105" s="630">
        <v>0</v>
      </c>
      <c r="BL105" s="631">
        <f t="shared" si="181"/>
        <v>0</v>
      </c>
      <c r="BM105" s="632">
        <f t="shared" si="182"/>
        <v>0</v>
      </c>
      <c r="BN105" s="633">
        <v>0</v>
      </c>
      <c r="BO105" s="634">
        <v>0</v>
      </c>
      <c r="BP105" s="635">
        <f t="shared" si="183"/>
        <v>0</v>
      </c>
      <c r="BQ105" s="636">
        <f t="shared" si="184"/>
        <v>0</v>
      </c>
      <c r="BR105" s="496">
        <f t="shared" si="185"/>
        <v>0</v>
      </c>
      <c r="BS105" s="496" t="str">
        <f>IF(BM105="AB","AB",IF(AND(OR(BF105="ab",BF105="ml"),OR(BG105="ab",BG105="ml"),OR(BI105="ab",BI105="ml")),"AB",IF(AND(OR(BF105="ab",BF105="ml"),OR(BI105="ab",BI105="ml")),"AB","")))</f>
        <v/>
      </c>
      <c r="BT105" s="496" t="str">
        <f t="shared" si="186"/>
        <v/>
      </c>
      <c r="BU105" s="637" t="str">
        <f t="shared" si="151"/>
        <v/>
      </c>
      <c r="BV105" s="613"/>
      <c r="BW105" s="638">
        <v>0</v>
      </c>
      <c r="BX105" s="639">
        <v>0</v>
      </c>
      <c r="BY105" s="640">
        <v>0</v>
      </c>
      <c r="BZ105" s="501">
        <f t="shared" si="187"/>
        <v>0</v>
      </c>
      <c r="CA105" s="641">
        <v>0</v>
      </c>
      <c r="CB105" s="642">
        <v>0</v>
      </c>
      <c r="CC105" s="643">
        <f t="shared" si="188"/>
        <v>0</v>
      </c>
      <c r="CD105" s="644">
        <f t="shared" si="189"/>
        <v>0</v>
      </c>
      <c r="CE105" s="645">
        <v>0</v>
      </c>
      <c r="CF105" s="646">
        <v>0</v>
      </c>
      <c r="CG105" s="647">
        <f t="shared" si="190"/>
        <v>0</v>
      </c>
      <c r="CH105" s="648">
        <f t="shared" si="191"/>
        <v>0</v>
      </c>
      <c r="CI105" s="649">
        <f t="shared" si="192"/>
        <v>0</v>
      </c>
      <c r="CJ105" s="508" t="str">
        <f t="shared" si="193"/>
        <v/>
      </c>
      <c r="CK105" s="508" t="str">
        <f t="shared" si="194"/>
        <v/>
      </c>
      <c r="CL105" s="650" t="str">
        <f t="shared" si="152"/>
        <v/>
      </c>
      <c r="CM105" s="613"/>
      <c r="CN105" s="651">
        <v>0</v>
      </c>
      <c r="CO105" s="652">
        <v>0</v>
      </c>
      <c r="CP105" s="653">
        <v>0</v>
      </c>
      <c r="CQ105" s="513">
        <f t="shared" si="195"/>
        <v>0</v>
      </c>
      <c r="CR105" s="654">
        <v>0</v>
      </c>
      <c r="CS105" s="655">
        <v>0</v>
      </c>
      <c r="CT105" s="656">
        <f t="shared" si="196"/>
        <v>0</v>
      </c>
      <c r="CU105" s="657">
        <f t="shared" si="197"/>
        <v>0</v>
      </c>
      <c r="CV105" s="658">
        <v>0</v>
      </c>
      <c r="CW105" s="659">
        <v>0</v>
      </c>
      <c r="CX105" s="660">
        <f t="shared" si="198"/>
        <v>0</v>
      </c>
      <c r="CY105" s="661">
        <f t="shared" si="199"/>
        <v>0</v>
      </c>
      <c r="CZ105" s="520">
        <f t="shared" si="200"/>
        <v>0</v>
      </c>
      <c r="DA105" s="520" t="str">
        <f t="shared" si="201"/>
        <v/>
      </c>
      <c r="DB105" s="520" t="str">
        <f t="shared" si="202"/>
        <v/>
      </c>
      <c r="DC105" s="662" t="str">
        <f t="shared" si="203"/>
        <v/>
      </c>
      <c r="DD105" s="613"/>
      <c r="DE105" s="663">
        <v>0</v>
      </c>
      <c r="DF105" s="664">
        <v>0</v>
      </c>
      <c r="DG105" s="665">
        <v>0</v>
      </c>
      <c r="DH105" s="525">
        <f t="shared" si="204"/>
        <v>0</v>
      </c>
      <c r="DI105" s="666">
        <v>0</v>
      </c>
      <c r="DJ105" s="667">
        <v>0</v>
      </c>
      <c r="DK105" s="668">
        <f t="shared" si="205"/>
        <v>0</v>
      </c>
      <c r="DL105" s="669">
        <f t="shared" si="206"/>
        <v>0</v>
      </c>
      <c r="DM105" s="670">
        <v>0</v>
      </c>
      <c r="DN105" s="671">
        <v>0</v>
      </c>
      <c r="DO105" s="672">
        <f t="shared" si="207"/>
        <v>0</v>
      </c>
      <c r="DP105" s="673">
        <f t="shared" si="208"/>
        <v>0</v>
      </c>
      <c r="DQ105" s="532">
        <f t="shared" si="209"/>
        <v>0</v>
      </c>
      <c r="DR105" s="532" t="str">
        <f t="shared" si="210"/>
        <v/>
      </c>
      <c r="DS105" s="532" t="str">
        <f t="shared" si="211"/>
        <v/>
      </c>
      <c r="DT105" s="674" t="str">
        <f t="shared" si="212"/>
        <v/>
      </c>
      <c r="DU105" s="675">
        <v>0</v>
      </c>
      <c r="DV105" s="676">
        <v>0</v>
      </c>
      <c r="DW105" s="677">
        <v>0</v>
      </c>
      <c r="DX105" s="537">
        <f t="shared" si="213"/>
        <v>0</v>
      </c>
      <c r="DY105" s="678">
        <v>0</v>
      </c>
      <c r="DZ105" s="679">
        <v>0</v>
      </c>
      <c r="EA105" s="680">
        <f t="shared" si="214"/>
        <v>0</v>
      </c>
      <c r="EB105" s="681">
        <f t="shared" si="215"/>
        <v>0</v>
      </c>
      <c r="EC105" s="682">
        <v>0</v>
      </c>
      <c r="ED105" s="683">
        <v>0</v>
      </c>
      <c r="EE105" s="684">
        <f t="shared" si="216"/>
        <v>0</v>
      </c>
      <c r="EF105" s="685">
        <f t="shared" si="217"/>
        <v>0</v>
      </c>
      <c r="EG105" s="686">
        <f t="shared" si="218"/>
        <v>0</v>
      </c>
      <c r="EH105" s="687" t="str">
        <f t="shared" si="219"/>
        <v/>
      </c>
      <c r="EI105" s="688">
        <v>0</v>
      </c>
      <c r="EJ105" s="689">
        <v>0</v>
      </c>
      <c r="EK105" s="690">
        <v>0</v>
      </c>
      <c r="EL105" s="549">
        <f t="shared" si="220"/>
        <v>0</v>
      </c>
      <c r="EM105" s="691">
        <v>0</v>
      </c>
      <c r="EN105" s="692">
        <f t="shared" si="221"/>
        <v>0</v>
      </c>
      <c r="EO105" s="693">
        <v>0</v>
      </c>
      <c r="EP105" s="694">
        <v>0</v>
      </c>
      <c r="EQ105" s="695">
        <f t="shared" si="266"/>
        <v>0</v>
      </c>
      <c r="ER105" s="696">
        <f t="shared" si="222"/>
        <v>0</v>
      </c>
      <c r="ES105" s="697">
        <f t="shared" si="223"/>
        <v>0</v>
      </c>
      <c r="ET105" s="698" t="str">
        <f t="shared" si="224"/>
        <v/>
      </c>
      <c r="EU105" s="699">
        <v>0</v>
      </c>
      <c r="EV105" s="700">
        <v>0</v>
      </c>
      <c r="EW105" s="701">
        <f t="shared" si="149"/>
        <v>0</v>
      </c>
      <c r="EX105" s="561">
        <f t="shared" si="225"/>
        <v>0</v>
      </c>
      <c r="EY105" s="702">
        <v>0</v>
      </c>
      <c r="EZ105" s="703">
        <f t="shared" si="226"/>
        <v>0</v>
      </c>
      <c r="FA105" s="704">
        <v>0</v>
      </c>
      <c r="FB105" s="705">
        <v>0</v>
      </c>
      <c r="FC105" s="706">
        <f t="shared" si="267"/>
        <v>0</v>
      </c>
      <c r="FD105" s="707">
        <f t="shared" si="227"/>
        <v>0</v>
      </c>
      <c r="FE105" s="708">
        <f t="shared" si="228"/>
        <v>0</v>
      </c>
      <c r="FF105" s="709" t="str">
        <f t="shared" si="229"/>
        <v/>
      </c>
      <c r="FG105" s="731">
        <v>0</v>
      </c>
      <c r="FH105" s="732">
        <v>0</v>
      </c>
      <c r="FI105" s="732">
        <v>0</v>
      </c>
      <c r="FJ105" s="713">
        <f t="shared" si="146"/>
        <v>0</v>
      </c>
      <c r="FK105" s="714">
        <f t="shared" si="230"/>
        <v>0</v>
      </c>
      <c r="FL105" s="715" t="str">
        <f t="shared" si="231"/>
        <v/>
      </c>
      <c r="FM105" s="733"/>
      <c r="FN105" s="734"/>
      <c r="FO105" s="735" t="str">
        <f t="shared" si="145"/>
        <v/>
      </c>
      <c r="FP105" s="718">
        <f t="shared" si="232"/>
        <v>0</v>
      </c>
      <c r="FQ105" s="719">
        <f t="shared" si="233"/>
        <v>0</v>
      </c>
      <c r="FR105" s="720">
        <f t="shared" si="234"/>
        <v>0</v>
      </c>
      <c r="FS105" s="721" t="str">
        <f t="shared" si="235"/>
        <v/>
      </c>
      <c r="FT105" s="722" t="str">
        <f t="shared" si="236"/>
        <v/>
      </c>
      <c r="FU105" s="723" t="str">
        <f t="shared" si="237"/>
        <v/>
      </c>
      <c r="FV105" s="724" t="str">
        <f t="shared" si="238"/>
        <v/>
      </c>
      <c r="FW105" s="725">
        <f t="shared" si="239"/>
        <v>0</v>
      </c>
      <c r="FX105" s="726" t="str">
        <f t="shared" si="153"/>
        <v/>
      </c>
      <c r="FY105" s="727" t="str">
        <f t="shared" si="154"/>
        <v/>
      </c>
      <c r="FZ105" s="727" t="str">
        <f t="shared" si="155"/>
        <v/>
      </c>
      <c r="GA105" s="727" t="str">
        <f t="shared" si="156"/>
        <v/>
      </c>
      <c r="GB105" s="727" t="str">
        <f t="shared" si="157"/>
        <v/>
      </c>
      <c r="GC105" s="727" t="str">
        <f t="shared" si="240"/>
        <v/>
      </c>
      <c r="GD105" s="728" t="str">
        <f t="shared" si="241"/>
        <v/>
      </c>
      <c r="GE105" s="729">
        <f t="shared" si="242"/>
        <v>0</v>
      </c>
      <c r="GF105" s="727">
        <f t="shared" si="243"/>
        <v>0</v>
      </c>
      <c r="GG105" s="727">
        <f t="shared" si="244"/>
        <v>0</v>
      </c>
      <c r="GH105" s="727">
        <f t="shared" si="245"/>
        <v>0</v>
      </c>
      <c r="GI105" s="728"/>
      <c r="GJ105" s="1302"/>
      <c r="GK105" s="1302"/>
      <c r="GL105" s="18">
        <f t="shared" si="158"/>
        <v>0</v>
      </c>
      <c r="GM105" s="18" t="s">
        <v>158</v>
      </c>
      <c r="GN105" s="18">
        <f t="shared" si="159"/>
        <v>200</v>
      </c>
      <c r="GO105" s="18" t="str">
        <f t="shared" si="246"/>
        <v>0/200</v>
      </c>
      <c r="GP105" s="18">
        <f t="shared" si="247"/>
        <v>0</v>
      </c>
      <c r="GQ105" s="18" t="s">
        <v>158</v>
      </c>
      <c r="GR105" s="18">
        <f t="shared" si="248"/>
        <v>200</v>
      </c>
      <c r="GS105" s="18" t="str">
        <f t="shared" si="249"/>
        <v>0/200</v>
      </c>
      <c r="GT105" s="18">
        <f t="shared" si="250"/>
        <v>0</v>
      </c>
      <c r="GU105" s="18" t="s">
        <v>158</v>
      </c>
      <c r="GV105" s="18">
        <f t="shared" si="251"/>
        <v>200</v>
      </c>
      <c r="GW105" s="18" t="str">
        <f t="shared" si="252"/>
        <v>0/200</v>
      </c>
      <c r="GX105" s="18">
        <f t="shared" si="253"/>
        <v>0</v>
      </c>
      <c r="GY105" s="18" t="s">
        <v>158</v>
      </c>
      <c r="GZ105" s="18">
        <f t="shared" si="254"/>
        <v>100</v>
      </c>
      <c r="HA105" s="18" t="str">
        <f t="shared" si="255"/>
        <v>0/100</v>
      </c>
      <c r="HJ105" s="18">
        <f t="shared" si="268"/>
        <v>0</v>
      </c>
      <c r="HK105" s="18">
        <f t="shared" si="269"/>
        <v>0</v>
      </c>
      <c r="HL105" s="190">
        <f t="shared" si="256"/>
        <v>0</v>
      </c>
      <c r="HM105" s="190">
        <f t="shared" si="257"/>
        <v>0</v>
      </c>
      <c r="HN105" s="190">
        <f t="shared" si="258"/>
        <v>0</v>
      </c>
      <c r="HO105" s="190">
        <f t="shared" si="259"/>
        <v>0</v>
      </c>
      <c r="HP105" s="190">
        <f t="shared" si="260"/>
        <v>0</v>
      </c>
      <c r="HQ105" s="18">
        <f t="shared" si="270"/>
        <v>0</v>
      </c>
    </row>
    <row r="106" spans="1:225" ht="18">
      <c r="A106" s="17">
        <f t="shared" si="160"/>
        <v>0</v>
      </c>
      <c r="B106" s="42">
        <v>98</v>
      </c>
      <c r="C106" s="730">
        <v>98</v>
      </c>
      <c r="D106" s="544">
        <f t="shared" si="161"/>
        <v>0</v>
      </c>
      <c r="E106" s="2"/>
      <c r="F106" s="123"/>
      <c r="G106" s="2"/>
      <c r="H106" s="2"/>
      <c r="I106" s="2"/>
      <c r="J106" s="2"/>
      <c r="K106" s="976"/>
      <c r="L106" s="591">
        <v>0</v>
      </c>
      <c r="M106" s="592">
        <v>0</v>
      </c>
      <c r="N106" s="593">
        <v>0</v>
      </c>
      <c r="O106" s="452">
        <f t="shared" si="162"/>
        <v>0</v>
      </c>
      <c r="P106" s="594">
        <v>0</v>
      </c>
      <c r="Q106" s="595">
        <f t="shared" si="163"/>
        <v>0</v>
      </c>
      <c r="R106" s="596">
        <v>0</v>
      </c>
      <c r="S106" s="597">
        <v>0</v>
      </c>
      <c r="T106" s="598">
        <f t="shared" si="164"/>
        <v>0</v>
      </c>
      <c r="U106" s="599">
        <f t="shared" si="165"/>
        <v>0</v>
      </c>
      <c r="V106" s="600">
        <f t="shared" si="166"/>
        <v>0</v>
      </c>
      <c r="W106" s="459" t="str">
        <f t="shared" si="147"/>
        <v/>
      </c>
      <c r="X106" s="459" t="str">
        <f t="shared" si="167"/>
        <v/>
      </c>
      <c r="Y106" s="601" t="str">
        <f t="shared" si="148"/>
        <v/>
      </c>
      <c r="Z106" s="602">
        <v>0</v>
      </c>
      <c r="AA106" s="603">
        <v>0</v>
      </c>
      <c r="AB106" s="604">
        <v>0</v>
      </c>
      <c r="AC106" s="464">
        <f t="shared" si="168"/>
        <v>0</v>
      </c>
      <c r="AD106" s="605">
        <v>0</v>
      </c>
      <c r="AE106" s="606">
        <f t="shared" si="169"/>
        <v>0</v>
      </c>
      <c r="AF106" s="607">
        <v>0</v>
      </c>
      <c r="AG106" s="608">
        <v>0</v>
      </c>
      <c r="AH106" s="609">
        <f t="shared" si="265"/>
        <v>0</v>
      </c>
      <c r="AI106" s="610">
        <f t="shared" si="170"/>
        <v>0</v>
      </c>
      <c r="AJ106" s="611">
        <f t="shared" si="171"/>
        <v>0</v>
      </c>
      <c r="AK106" s="471" t="str">
        <f>IF(AF106="AB","AB",IF(AND(OR(Z106="ab",Z106="ml"),OR(AA106="ab",AA106="ml"),OR(AC106="ab",AC106="ml")),"AB",IF(AND(OR(Z106="ab",Z106="ml"),OR(AC106="ab",AC106="ml")),"AB","")))</f>
        <v/>
      </c>
      <c r="AL106" s="471" t="str">
        <f t="shared" si="172"/>
        <v/>
      </c>
      <c r="AM106" s="612" t="str">
        <f>IF(OR(AL106="",AL106=0,AL106="S",AL106="F",AL106="AB"),AL106,IF(AJ106&gt;=75,"D",IF(AJ106&gt;=60,"I",IF(AJ106&gt;=48,"II",IF(AJ106&gt;=36,"III",AL106)))))</f>
        <v/>
      </c>
      <c r="AN106" s="613"/>
      <c r="AO106" s="614">
        <v>0</v>
      </c>
      <c r="AP106" s="615">
        <v>0</v>
      </c>
      <c r="AQ106" s="615">
        <v>0</v>
      </c>
      <c r="AR106" s="477">
        <f t="shared" si="173"/>
        <v>0</v>
      </c>
      <c r="AS106" s="616">
        <v>0</v>
      </c>
      <c r="AT106" s="617">
        <v>0</v>
      </c>
      <c r="AU106" s="618">
        <f t="shared" si="174"/>
        <v>0</v>
      </c>
      <c r="AV106" s="619">
        <f t="shared" si="175"/>
        <v>0</v>
      </c>
      <c r="AW106" s="620">
        <v>0</v>
      </c>
      <c r="AX106" s="621">
        <v>0</v>
      </c>
      <c r="AY106" s="622">
        <f t="shared" si="176"/>
        <v>0</v>
      </c>
      <c r="AZ106" s="623">
        <f t="shared" si="177"/>
        <v>0</v>
      </c>
      <c r="BA106" s="624">
        <f t="shared" si="178"/>
        <v>0</v>
      </c>
      <c r="BB106" s="484" t="str">
        <f>IF(AV106="AB","AB",IF(AND(OR(AO106="ab",AO106="ml"),OR(AP106="ab",AP106="ml"),OR(AR106="ab",AR106="ml")),"AB",IF(AND(OR(AO106="ab",AO106="ml"),OR(AR106="ab",AR106="ml")),"AB","")))</f>
        <v/>
      </c>
      <c r="BC106" s="484" t="str">
        <f t="shared" si="179"/>
        <v/>
      </c>
      <c r="BD106" s="625" t="str">
        <f t="shared" si="150"/>
        <v/>
      </c>
      <c r="BE106" s="613"/>
      <c r="BF106" s="626">
        <v>0</v>
      </c>
      <c r="BG106" s="627">
        <v>0</v>
      </c>
      <c r="BH106" s="628">
        <v>0</v>
      </c>
      <c r="BI106" s="489">
        <f t="shared" si="180"/>
        <v>0</v>
      </c>
      <c r="BJ106" s="629">
        <v>0</v>
      </c>
      <c r="BK106" s="630">
        <v>0</v>
      </c>
      <c r="BL106" s="631">
        <f t="shared" si="181"/>
        <v>0</v>
      </c>
      <c r="BM106" s="632">
        <f t="shared" si="182"/>
        <v>0</v>
      </c>
      <c r="BN106" s="633">
        <v>0</v>
      </c>
      <c r="BO106" s="634">
        <v>0</v>
      </c>
      <c r="BP106" s="635">
        <f t="shared" si="183"/>
        <v>0</v>
      </c>
      <c r="BQ106" s="636">
        <f t="shared" si="184"/>
        <v>0</v>
      </c>
      <c r="BR106" s="496">
        <f t="shared" si="185"/>
        <v>0</v>
      </c>
      <c r="BS106" s="496" t="str">
        <f>IF(BM106="AB","AB",IF(AND(OR(BF106="ab",BF106="ml"),OR(BG106="ab",BG106="ml"),OR(BI106="ab",BI106="ml")),"AB",IF(AND(OR(BF106="ab",BF106="ml"),OR(BI106="ab",BI106="ml")),"AB","")))</f>
        <v/>
      </c>
      <c r="BT106" s="496" t="str">
        <f t="shared" si="186"/>
        <v/>
      </c>
      <c r="BU106" s="637" t="str">
        <f t="shared" si="151"/>
        <v/>
      </c>
      <c r="BV106" s="613"/>
      <c r="BW106" s="638">
        <v>0</v>
      </c>
      <c r="BX106" s="639">
        <v>0</v>
      </c>
      <c r="BY106" s="640">
        <v>0</v>
      </c>
      <c r="BZ106" s="501">
        <f t="shared" si="187"/>
        <v>0</v>
      </c>
      <c r="CA106" s="641">
        <v>0</v>
      </c>
      <c r="CB106" s="642">
        <v>0</v>
      </c>
      <c r="CC106" s="643">
        <f t="shared" si="188"/>
        <v>0</v>
      </c>
      <c r="CD106" s="644">
        <f t="shared" si="189"/>
        <v>0</v>
      </c>
      <c r="CE106" s="645">
        <v>0</v>
      </c>
      <c r="CF106" s="646">
        <v>0</v>
      </c>
      <c r="CG106" s="647">
        <f t="shared" si="190"/>
        <v>0</v>
      </c>
      <c r="CH106" s="648">
        <f t="shared" si="191"/>
        <v>0</v>
      </c>
      <c r="CI106" s="649">
        <f t="shared" si="192"/>
        <v>0</v>
      </c>
      <c r="CJ106" s="508" t="str">
        <f t="shared" si="193"/>
        <v/>
      </c>
      <c r="CK106" s="508" t="str">
        <f t="shared" si="194"/>
        <v/>
      </c>
      <c r="CL106" s="650" t="str">
        <f t="shared" si="152"/>
        <v/>
      </c>
      <c r="CM106" s="613"/>
      <c r="CN106" s="651">
        <v>0</v>
      </c>
      <c r="CO106" s="652">
        <v>0</v>
      </c>
      <c r="CP106" s="653">
        <v>0</v>
      </c>
      <c r="CQ106" s="513">
        <f t="shared" si="195"/>
        <v>0</v>
      </c>
      <c r="CR106" s="654">
        <v>0</v>
      </c>
      <c r="CS106" s="655">
        <v>0</v>
      </c>
      <c r="CT106" s="656">
        <f t="shared" si="196"/>
        <v>0</v>
      </c>
      <c r="CU106" s="657">
        <f t="shared" si="197"/>
        <v>0</v>
      </c>
      <c r="CV106" s="658">
        <v>0</v>
      </c>
      <c r="CW106" s="659">
        <v>0</v>
      </c>
      <c r="CX106" s="660">
        <f t="shared" si="198"/>
        <v>0</v>
      </c>
      <c r="CY106" s="661">
        <f t="shared" si="199"/>
        <v>0</v>
      </c>
      <c r="CZ106" s="520">
        <f t="shared" si="200"/>
        <v>0</v>
      </c>
      <c r="DA106" s="520" t="str">
        <f t="shared" si="201"/>
        <v/>
      </c>
      <c r="DB106" s="520" t="str">
        <f t="shared" si="202"/>
        <v/>
      </c>
      <c r="DC106" s="662" t="str">
        <f t="shared" si="203"/>
        <v/>
      </c>
      <c r="DD106" s="613"/>
      <c r="DE106" s="663">
        <v>0</v>
      </c>
      <c r="DF106" s="664">
        <v>0</v>
      </c>
      <c r="DG106" s="665">
        <v>0</v>
      </c>
      <c r="DH106" s="525">
        <f t="shared" si="204"/>
        <v>0</v>
      </c>
      <c r="DI106" s="666">
        <v>0</v>
      </c>
      <c r="DJ106" s="667">
        <v>0</v>
      </c>
      <c r="DK106" s="668">
        <f t="shared" si="205"/>
        <v>0</v>
      </c>
      <c r="DL106" s="669">
        <f t="shared" si="206"/>
        <v>0</v>
      </c>
      <c r="DM106" s="670">
        <v>0</v>
      </c>
      <c r="DN106" s="671">
        <v>0</v>
      </c>
      <c r="DO106" s="672">
        <f t="shared" si="207"/>
        <v>0</v>
      </c>
      <c r="DP106" s="673">
        <f t="shared" si="208"/>
        <v>0</v>
      </c>
      <c r="DQ106" s="532">
        <f t="shared" si="209"/>
        <v>0</v>
      </c>
      <c r="DR106" s="532" t="str">
        <f t="shared" si="210"/>
        <v/>
      </c>
      <c r="DS106" s="532" t="str">
        <f t="shared" si="211"/>
        <v/>
      </c>
      <c r="DT106" s="674" t="str">
        <f t="shared" si="212"/>
        <v/>
      </c>
      <c r="DU106" s="675">
        <v>0</v>
      </c>
      <c r="DV106" s="676">
        <v>0</v>
      </c>
      <c r="DW106" s="677">
        <v>0</v>
      </c>
      <c r="DX106" s="537">
        <f t="shared" si="213"/>
        <v>0</v>
      </c>
      <c r="DY106" s="678">
        <v>0</v>
      </c>
      <c r="DZ106" s="679">
        <v>0</v>
      </c>
      <c r="EA106" s="680">
        <f t="shared" si="214"/>
        <v>0</v>
      </c>
      <c r="EB106" s="681">
        <f t="shared" si="215"/>
        <v>0</v>
      </c>
      <c r="EC106" s="682">
        <v>0</v>
      </c>
      <c r="ED106" s="683">
        <v>0</v>
      </c>
      <c r="EE106" s="684">
        <f t="shared" si="216"/>
        <v>0</v>
      </c>
      <c r="EF106" s="685">
        <f t="shared" si="217"/>
        <v>0</v>
      </c>
      <c r="EG106" s="686">
        <f t="shared" si="218"/>
        <v>0</v>
      </c>
      <c r="EH106" s="687" t="str">
        <f t="shared" si="219"/>
        <v/>
      </c>
      <c r="EI106" s="688">
        <v>0</v>
      </c>
      <c r="EJ106" s="689">
        <v>0</v>
      </c>
      <c r="EK106" s="690">
        <v>0</v>
      </c>
      <c r="EL106" s="549">
        <f t="shared" si="220"/>
        <v>0</v>
      </c>
      <c r="EM106" s="691">
        <v>0</v>
      </c>
      <c r="EN106" s="692">
        <f t="shared" si="221"/>
        <v>0</v>
      </c>
      <c r="EO106" s="693">
        <v>0</v>
      </c>
      <c r="EP106" s="694">
        <v>0</v>
      </c>
      <c r="EQ106" s="695">
        <f t="shared" si="266"/>
        <v>0</v>
      </c>
      <c r="ER106" s="696">
        <f t="shared" si="222"/>
        <v>0</v>
      </c>
      <c r="ES106" s="697">
        <f t="shared" si="223"/>
        <v>0</v>
      </c>
      <c r="ET106" s="698" t="str">
        <f t="shared" si="224"/>
        <v/>
      </c>
      <c r="EU106" s="699">
        <v>0</v>
      </c>
      <c r="EV106" s="700">
        <v>0</v>
      </c>
      <c r="EW106" s="701">
        <f t="shared" si="149"/>
        <v>0</v>
      </c>
      <c r="EX106" s="561">
        <f t="shared" si="225"/>
        <v>0</v>
      </c>
      <c r="EY106" s="702">
        <v>0</v>
      </c>
      <c r="EZ106" s="703">
        <f t="shared" si="226"/>
        <v>0</v>
      </c>
      <c r="FA106" s="704">
        <v>0</v>
      </c>
      <c r="FB106" s="705">
        <v>0</v>
      </c>
      <c r="FC106" s="706">
        <f t="shared" si="267"/>
        <v>0</v>
      </c>
      <c r="FD106" s="707">
        <f t="shared" si="227"/>
        <v>0</v>
      </c>
      <c r="FE106" s="708">
        <f t="shared" si="228"/>
        <v>0</v>
      </c>
      <c r="FF106" s="709" t="str">
        <f t="shared" si="229"/>
        <v/>
      </c>
      <c r="FG106" s="731">
        <v>0</v>
      </c>
      <c r="FH106" s="732">
        <v>0</v>
      </c>
      <c r="FI106" s="732">
        <v>0</v>
      </c>
      <c r="FJ106" s="713">
        <f t="shared" si="146"/>
        <v>0</v>
      </c>
      <c r="FK106" s="714">
        <f t="shared" si="230"/>
        <v>0</v>
      </c>
      <c r="FL106" s="715" t="str">
        <f t="shared" si="231"/>
        <v/>
      </c>
      <c r="FM106" s="733"/>
      <c r="FN106" s="734"/>
      <c r="FO106" s="735" t="str">
        <f t="shared" si="145"/>
        <v/>
      </c>
      <c r="FP106" s="718">
        <f t="shared" si="232"/>
        <v>0</v>
      </c>
      <c r="FQ106" s="719">
        <f t="shared" si="233"/>
        <v>0</v>
      </c>
      <c r="FR106" s="720">
        <f t="shared" si="234"/>
        <v>0</v>
      </c>
      <c r="FS106" s="721" t="str">
        <f t="shared" si="235"/>
        <v/>
      </c>
      <c r="FT106" s="722" t="str">
        <f t="shared" si="236"/>
        <v/>
      </c>
      <c r="FU106" s="723" t="str">
        <f t="shared" si="237"/>
        <v/>
      </c>
      <c r="FV106" s="724" t="str">
        <f t="shared" si="238"/>
        <v/>
      </c>
      <c r="FW106" s="725">
        <f t="shared" si="239"/>
        <v>0</v>
      </c>
      <c r="FX106" s="726" t="str">
        <f t="shared" si="153"/>
        <v/>
      </c>
      <c r="FY106" s="727" t="str">
        <f t="shared" si="154"/>
        <v/>
      </c>
      <c r="FZ106" s="727" t="str">
        <f t="shared" si="155"/>
        <v/>
      </c>
      <c r="GA106" s="727" t="str">
        <f t="shared" si="156"/>
        <v/>
      </c>
      <c r="GB106" s="727" t="str">
        <f t="shared" si="157"/>
        <v/>
      </c>
      <c r="GC106" s="727" t="str">
        <f t="shared" si="240"/>
        <v/>
      </c>
      <c r="GD106" s="728" t="str">
        <f t="shared" si="241"/>
        <v/>
      </c>
      <c r="GE106" s="729">
        <f t="shared" si="242"/>
        <v>0</v>
      </c>
      <c r="GF106" s="727">
        <f t="shared" si="243"/>
        <v>0</v>
      </c>
      <c r="GG106" s="727">
        <f t="shared" si="244"/>
        <v>0</v>
      </c>
      <c r="GH106" s="727">
        <f t="shared" si="245"/>
        <v>0</v>
      </c>
      <c r="GI106" s="728"/>
      <c r="GJ106" s="1302"/>
      <c r="GK106" s="1302"/>
      <c r="GL106" s="18">
        <f t="shared" si="158"/>
        <v>0</v>
      </c>
      <c r="GM106" s="18" t="s">
        <v>158</v>
      </c>
      <c r="GN106" s="18">
        <f t="shared" si="159"/>
        <v>200</v>
      </c>
      <c r="GO106" s="18" t="str">
        <f t="shared" si="246"/>
        <v>0/200</v>
      </c>
      <c r="GP106" s="18">
        <f t="shared" si="247"/>
        <v>0</v>
      </c>
      <c r="GQ106" s="18" t="s">
        <v>158</v>
      </c>
      <c r="GR106" s="18">
        <f t="shared" si="248"/>
        <v>200</v>
      </c>
      <c r="GS106" s="18" t="str">
        <f t="shared" si="249"/>
        <v>0/200</v>
      </c>
      <c r="GT106" s="18">
        <f t="shared" si="250"/>
        <v>0</v>
      </c>
      <c r="GU106" s="18" t="s">
        <v>158</v>
      </c>
      <c r="GV106" s="18">
        <f t="shared" si="251"/>
        <v>200</v>
      </c>
      <c r="GW106" s="18" t="str">
        <f t="shared" si="252"/>
        <v>0/200</v>
      </c>
      <c r="GX106" s="18">
        <f t="shared" si="253"/>
        <v>0</v>
      </c>
      <c r="GY106" s="18" t="s">
        <v>158</v>
      </c>
      <c r="GZ106" s="18">
        <f t="shared" si="254"/>
        <v>100</v>
      </c>
      <c r="HA106" s="18" t="str">
        <f t="shared" si="255"/>
        <v>0/100</v>
      </c>
      <c r="HJ106" s="18">
        <f t="shared" si="268"/>
        <v>0</v>
      </c>
      <c r="HK106" s="18">
        <f t="shared" si="269"/>
        <v>0</v>
      </c>
      <c r="HL106" s="190">
        <f t="shared" si="256"/>
        <v>0</v>
      </c>
      <c r="HM106" s="190">
        <f t="shared" si="257"/>
        <v>0</v>
      </c>
      <c r="HN106" s="190">
        <f t="shared" si="258"/>
        <v>0</v>
      </c>
      <c r="HO106" s="190">
        <f t="shared" si="259"/>
        <v>0</v>
      </c>
      <c r="HP106" s="190">
        <f t="shared" si="260"/>
        <v>0</v>
      </c>
      <c r="HQ106" s="18">
        <f t="shared" si="270"/>
        <v>0</v>
      </c>
    </row>
    <row r="107" spans="1:225" ht="18">
      <c r="A107" s="17">
        <f t="shared" si="160"/>
        <v>0</v>
      </c>
      <c r="B107" s="42">
        <v>99</v>
      </c>
      <c r="C107" s="590">
        <v>99</v>
      </c>
      <c r="D107" s="544">
        <f t="shared" si="161"/>
        <v>0</v>
      </c>
      <c r="E107" s="2"/>
      <c r="F107" s="123"/>
      <c r="G107" s="1"/>
      <c r="H107" s="2"/>
      <c r="I107" s="2"/>
      <c r="J107" s="2"/>
      <c r="K107" s="976"/>
      <c r="L107" s="591">
        <v>0</v>
      </c>
      <c r="M107" s="592">
        <v>0</v>
      </c>
      <c r="N107" s="593">
        <v>0</v>
      </c>
      <c r="O107" s="452">
        <f t="shared" si="162"/>
        <v>0</v>
      </c>
      <c r="P107" s="594">
        <v>0</v>
      </c>
      <c r="Q107" s="595">
        <f t="shared" si="163"/>
        <v>0</v>
      </c>
      <c r="R107" s="596">
        <v>0</v>
      </c>
      <c r="S107" s="597">
        <v>0</v>
      </c>
      <c r="T107" s="598">
        <f t="shared" si="164"/>
        <v>0</v>
      </c>
      <c r="U107" s="599">
        <f t="shared" si="165"/>
        <v>0</v>
      </c>
      <c r="V107" s="600">
        <f t="shared" si="166"/>
        <v>0</v>
      </c>
      <c r="W107" s="459" t="str">
        <f t="shared" si="147"/>
        <v/>
      </c>
      <c r="X107" s="459" t="str">
        <f t="shared" si="167"/>
        <v/>
      </c>
      <c r="Y107" s="601" t="str">
        <f t="shared" si="148"/>
        <v/>
      </c>
      <c r="Z107" s="602">
        <v>0</v>
      </c>
      <c r="AA107" s="603">
        <v>0</v>
      </c>
      <c r="AB107" s="604">
        <v>0</v>
      </c>
      <c r="AC107" s="464">
        <f t="shared" si="168"/>
        <v>0</v>
      </c>
      <c r="AD107" s="605">
        <v>0</v>
      </c>
      <c r="AE107" s="606">
        <f t="shared" si="169"/>
        <v>0</v>
      </c>
      <c r="AF107" s="607">
        <v>0</v>
      </c>
      <c r="AG107" s="608">
        <v>0</v>
      </c>
      <c r="AH107" s="609">
        <f t="shared" si="265"/>
        <v>0</v>
      </c>
      <c r="AI107" s="610">
        <f t="shared" si="170"/>
        <v>0</v>
      </c>
      <c r="AJ107" s="611">
        <f t="shared" si="171"/>
        <v>0</v>
      </c>
      <c r="AK107" s="471" t="str">
        <f>IF(AF107="AB","AB",IF(AND(OR(Z107="ab",Z107="ml"),OR(AA107="ab",AA107="ml"),OR(AC107="ab",AC107="ml")),"AB",IF(AND(OR(Z107="ab",Z107="ml"),OR(AC107="ab",AC107="ml")),"AB","")))</f>
        <v/>
      </c>
      <c r="AL107" s="471" t="str">
        <f t="shared" si="172"/>
        <v/>
      </c>
      <c r="AM107" s="612" t="str">
        <f>IF(OR(AL107="",AL107=0,AL107="S",AL107="F",AL107="AB"),AL107,IF(AJ107&gt;=75,"D",IF(AJ107&gt;=60,"I",IF(AJ107&gt;=48,"II",IF(AJ107&gt;=36,"III",AL107)))))</f>
        <v/>
      </c>
      <c r="AN107" s="613"/>
      <c r="AO107" s="614">
        <v>0</v>
      </c>
      <c r="AP107" s="615">
        <v>0</v>
      </c>
      <c r="AQ107" s="615">
        <v>0</v>
      </c>
      <c r="AR107" s="477">
        <f t="shared" si="173"/>
        <v>0</v>
      </c>
      <c r="AS107" s="616">
        <v>0</v>
      </c>
      <c r="AT107" s="617">
        <v>0</v>
      </c>
      <c r="AU107" s="618">
        <f t="shared" si="174"/>
        <v>0</v>
      </c>
      <c r="AV107" s="619">
        <f t="shared" si="175"/>
        <v>0</v>
      </c>
      <c r="AW107" s="620">
        <v>0</v>
      </c>
      <c r="AX107" s="621">
        <v>0</v>
      </c>
      <c r="AY107" s="622">
        <f t="shared" si="176"/>
        <v>0</v>
      </c>
      <c r="AZ107" s="623">
        <f t="shared" si="177"/>
        <v>0</v>
      </c>
      <c r="BA107" s="624">
        <f t="shared" si="178"/>
        <v>0</v>
      </c>
      <c r="BB107" s="484" t="str">
        <f>IF(AV107="AB","AB",IF(AND(OR(AO107="ab",AO107="ml"),OR(AP107="ab",AP107="ml"),OR(AR107="ab",AR107="ml")),"AB",IF(AND(OR(AO107="ab",AO107="ml"),OR(AR107="ab",AR107="ml")),"AB","")))</f>
        <v/>
      </c>
      <c r="BC107" s="484" t="str">
        <f t="shared" si="179"/>
        <v/>
      </c>
      <c r="BD107" s="625" t="str">
        <f t="shared" si="150"/>
        <v/>
      </c>
      <c r="BE107" s="613"/>
      <c r="BF107" s="626">
        <v>0</v>
      </c>
      <c r="BG107" s="627">
        <v>0</v>
      </c>
      <c r="BH107" s="628">
        <v>0</v>
      </c>
      <c r="BI107" s="489">
        <f t="shared" si="180"/>
        <v>0</v>
      </c>
      <c r="BJ107" s="629">
        <v>0</v>
      </c>
      <c r="BK107" s="630">
        <v>0</v>
      </c>
      <c r="BL107" s="631">
        <f t="shared" si="181"/>
        <v>0</v>
      </c>
      <c r="BM107" s="632">
        <f t="shared" si="182"/>
        <v>0</v>
      </c>
      <c r="BN107" s="633">
        <v>0</v>
      </c>
      <c r="BO107" s="634">
        <v>0</v>
      </c>
      <c r="BP107" s="635">
        <f t="shared" si="183"/>
        <v>0</v>
      </c>
      <c r="BQ107" s="636">
        <f t="shared" si="184"/>
        <v>0</v>
      </c>
      <c r="BR107" s="496">
        <f t="shared" si="185"/>
        <v>0</v>
      </c>
      <c r="BS107" s="496" t="str">
        <f>IF(BM107="AB","AB",IF(AND(OR(BF107="ab",BF107="ml"),OR(BG107="ab",BG107="ml"),OR(BI107="ab",BI107="ml")),"AB",IF(AND(OR(BF107="ab",BF107="ml"),OR(BI107="ab",BI107="ml")),"AB","")))</f>
        <v/>
      </c>
      <c r="BT107" s="496" t="str">
        <f t="shared" si="186"/>
        <v/>
      </c>
      <c r="BU107" s="637" t="str">
        <f t="shared" si="151"/>
        <v/>
      </c>
      <c r="BV107" s="613"/>
      <c r="BW107" s="638">
        <v>0</v>
      </c>
      <c r="BX107" s="639">
        <v>0</v>
      </c>
      <c r="BY107" s="640">
        <v>0</v>
      </c>
      <c r="BZ107" s="501">
        <f t="shared" si="187"/>
        <v>0</v>
      </c>
      <c r="CA107" s="641">
        <v>0</v>
      </c>
      <c r="CB107" s="642">
        <v>0</v>
      </c>
      <c r="CC107" s="643">
        <f t="shared" si="188"/>
        <v>0</v>
      </c>
      <c r="CD107" s="644">
        <f t="shared" si="189"/>
        <v>0</v>
      </c>
      <c r="CE107" s="645">
        <v>0</v>
      </c>
      <c r="CF107" s="646">
        <v>0</v>
      </c>
      <c r="CG107" s="647">
        <f t="shared" si="190"/>
        <v>0</v>
      </c>
      <c r="CH107" s="648">
        <f t="shared" si="191"/>
        <v>0</v>
      </c>
      <c r="CI107" s="649">
        <f t="shared" si="192"/>
        <v>0</v>
      </c>
      <c r="CJ107" s="508" t="str">
        <f t="shared" si="193"/>
        <v/>
      </c>
      <c r="CK107" s="508" t="str">
        <f t="shared" si="194"/>
        <v/>
      </c>
      <c r="CL107" s="650" t="str">
        <f t="shared" si="152"/>
        <v/>
      </c>
      <c r="CM107" s="613"/>
      <c r="CN107" s="651">
        <v>0</v>
      </c>
      <c r="CO107" s="652">
        <v>0</v>
      </c>
      <c r="CP107" s="653">
        <v>0</v>
      </c>
      <c r="CQ107" s="513">
        <f t="shared" si="195"/>
        <v>0</v>
      </c>
      <c r="CR107" s="654">
        <v>0</v>
      </c>
      <c r="CS107" s="655">
        <v>0</v>
      </c>
      <c r="CT107" s="656">
        <f t="shared" si="196"/>
        <v>0</v>
      </c>
      <c r="CU107" s="657">
        <f t="shared" si="197"/>
        <v>0</v>
      </c>
      <c r="CV107" s="658">
        <v>0</v>
      </c>
      <c r="CW107" s="659">
        <v>0</v>
      </c>
      <c r="CX107" s="660">
        <f t="shared" si="198"/>
        <v>0</v>
      </c>
      <c r="CY107" s="661">
        <f t="shared" si="199"/>
        <v>0</v>
      </c>
      <c r="CZ107" s="520">
        <f t="shared" si="200"/>
        <v>0</v>
      </c>
      <c r="DA107" s="520" t="str">
        <f t="shared" si="201"/>
        <v/>
      </c>
      <c r="DB107" s="520" t="str">
        <f t="shared" si="202"/>
        <v/>
      </c>
      <c r="DC107" s="662" t="str">
        <f t="shared" si="203"/>
        <v/>
      </c>
      <c r="DD107" s="613"/>
      <c r="DE107" s="663">
        <v>0</v>
      </c>
      <c r="DF107" s="664">
        <v>0</v>
      </c>
      <c r="DG107" s="665">
        <v>0</v>
      </c>
      <c r="DH107" s="525">
        <f t="shared" si="204"/>
        <v>0</v>
      </c>
      <c r="DI107" s="666">
        <v>0</v>
      </c>
      <c r="DJ107" s="667">
        <v>0</v>
      </c>
      <c r="DK107" s="668">
        <f t="shared" si="205"/>
        <v>0</v>
      </c>
      <c r="DL107" s="669">
        <f t="shared" si="206"/>
        <v>0</v>
      </c>
      <c r="DM107" s="670">
        <v>0</v>
      </c>
      <c r="DN107" s="671">
        <v>0</v>
      </c>
      <c r="DO107" s="672">
        <f t="shared" si="207"/>
        <v>0</v>
      </c>
      <c r="DP107" s="673">
        <f t="shared" si="208"/>
        <v>0</v>
      </c>
      <c r="DQ107" s="532">
        <f t="shared" si="209"/>
        <v>0</v>
      </c>
      <c r="DR107" s="532" t="str">
        <f t="shared" si="210"/>
        <v/>
      </c>
      <c r="DS107" s="532" t="str">
        <f t="shared" si="211"/>
        <v/>
      </c>
      <c r="DT107" s="674" t="str">
        <f t="shared" si="212"/>
        <v/>
      </c>
      <c r="DU107" s="675">
        <v>0</v>
      </c>
      <c r="DV107" s="676">
        <v>0</v>
      </c>
      <c r="DW107" s="677">
        <v>0</v>
      </c>
      <c r="DX107" s="537">
        <f t="shared" si="213"/>
        <v>0</v>
      </c>
      <c r="DY107" s="678">
        <v>0</v>
      </c>
      <c r="DZ107" s="679">
        <v>0</v>
      </c>
      <c r="EA107" s="680">
        <f t="shared" si="214"/>
        <v>0</v>
      </c>
      <c r="EB107" s="681">
        <f t="shared" si="215"/>
        <v>0</v>
      </c>
      <c r="EC107" s="682">
        <v>0</v>
      </c>
      <c r="ED107" s="683">
        <v>0</v>
      </c>
      <c r="EE107" s="684">
        <f t="shared" si="216"/>
        <v>0</v>
      </c>
      <c r="EF107" s="685">
        <f t="shared" si="217"/>
        <v>0</v>
      </c>
      <c r="EG107" s="686">
        <f t="shared" si="218"/>
        <v>0</v>
      </c>
      <c r="EH107" s="687" t="str">
        <f t="shared" si="219"/>
        <v/>
      </c>
      <c r="EI107" s="688">
        <v>0</v>
      </c>
      <c r="EJ107" s="689">
        <v>0</v>
      </c>
      <c r="EK107" s="690">
        <v>0</v>
      </c>
      <c r="EL107" s="549">
        <f t="shared" si="220"/>
        <v>0</v>
      </c>
      <c r="EM107" s="691">
        <v>0</v>
      </c>
      <c r="EN107" s="692">
        <f t="shared" si="221"/>
        <v>0</v>
      </c>
      <c r="EO107" s="693">
        <v>0</v>
      </c>
      <c r="EP107" s="694">
        <v>0</v>
      </c>
      <c r="EQ107" s="695">
        <f t="shared" si="266"/>
        <v>0</v>
      </c>
      <c r="ER107" s="696">
        <f t="shared" si="222"/>
        <v>0</v>
      </c>
      <c r="ES107" s="697">
        <f t="shared" si="223"/>
        <v>0</v>
      </c>
      <c r="ET107" s="698" t="str">
        <f t="shared" si="224"/>
        <v/>
      </c>
      <c r="EU107" s="699">
        <v>0</v>
      </c>
      <c r="EV107" s="700">
        <v>0</v>
      </c>
      <c r="EW107" s="701">
        <f t="shared" si="149"/>
        <v>0</v>
      </c>
      <c r="EX107" s="561">
        <f t="shared" si="225"/>
        <v>0</v>
      </c>
      <c r="EY107" s="702">
        <v>0</v>
      </c>
      <c r="EZ107" s="703">
        <f t="shared" si="226"/>
        <v>0</v>
      </c>
      <c r="FA107" s="704">
        <v>0</v>
      </c>
      <c r="FB107" s="705">
        <v>0</v>
      </c>
      <c r="FC107" s="706">
        <f t="shared" si="267"/>
        <v>0</v>
      </c>
      <c r="FD107" s="707">
        <f t="shared" si="227"/>
        <v>0</v>
      </c>
      <c r="FE107" s="708">
        <f t="shared" si="228"/>
        <v>0</v>
      </c>
      <c r="FF107" s="709" t="str">
        <f t="shared" si="229"/>
        <v/>
      </c>
      <c r="FG107" s="731">
        <v>0</v>
      </c>
      <c r="FH107" s="732">
        <v>0</v>
      </c>
      <c r="FI107" s="732">
        <v>0</v>
      </c>
      <c r="FJ107" s="713">
        <f t="shared" si="146"/>
        <v>0</v>
      </c>
      <c r="FK107" s="714">
        <f t="shared" si="230"/>
        <v>0</v>
      </c>
      <c r="FL107" s="715" t="str">
        <f t="shared" si="231"/>
        <v/>
      </c>
      <c r="FM107" s="733"/>
      <c r="FN107" s="734"/>
      <c r="FO107" s="735" t="str">
        <f t="shared" si="145"/>
        <v/>
      </c>
      <c r="FP107" s="718">
        <f t="shared" si="232"/>
        <v>0</v>
      </c>
      <c r="FQ107" s="719">
        <f t="shared" si="233"/>
        <v>0</v>
      </c>
      <c r="FR107" s="720">
        <f t="shared" si="234"/>
        <v>0</v>
      </c>
      <c r="FS107" s="721" t="str">
        <f t="shared" si="235"/>
        <v/>
      </c>
      <c r="FT107" s="722" t="str">
        <f t="shared" si="236"/>
        <v/>
      </c>
      <c r="FU107" s="723" t="str">
        <f t="shared" si="237"/>
        <v/>
      </c>
      <c r="FV107" s="724" t="str">
        <f t="shared" si="238"/>
        <v/>
      </c>
      <c r="FW107" s="725">
        <f t="shared" si="239"/>
        <v>0</v>
      </c>
      <c r="FX107" s="726" t="str">
        <f t="shared" si="153"/>
        <v/>
      </c>
      <c r="FY107" s="727" t="str">
        <f t="shared" si="154"/>
        <v/>
      </c>
      <c r="FZ107" s="727" t="str">
        <f t="shared" si="155"/>
        <v/>
      </c>
      <c r="GA107" s="727" t="str">
        <f t="shared" si="156"/>
        <v/>
      </c>
      <c r="GB107" s="727" t="str">
        <f t="shared" si="157"/>
        <v/>
      </c>
      <c r="GC107" s="727" t="str">
        <f t="shared" si="240"/>
        <v/>
      </c>
      <c r="GD107" s="728" t="str">
        <f t="shared" si="241"/>
        <v/>
      </c>
      <c r="GE107" s="729">
        <f t="shared" si="242"/>
        <v>0</v>
      </c>
      <c r="GF107" s="727">
        <f t="shared" si="243"/>
        <v>0</v>
      </c>
      <c r="GG107" s="727">
        <f t="shared" si="244"/>
        <v>0</v>
      </c>
      <c r="GH107" s="727">
        <f t="shared" si="245"/>
        <v>0</v>
      </c>
      <c r="GI107" s="728"/>
      <c r="GJ107" s="1302"/>
      <c r="GK107" s="1302"/>
      <c r="GL107" s="18">
        <f t="shared" si="158"/>
        <v>0</v>
      </c>
      <c r="GM107" s="18" t="s">
        <v>158</v>
      </c>
      <c r="GN107" s="18">
        <f t="shared" si="159"/>
        <v>200</v>
      </c>
      <c r="GO107" s="18" t="str">
        <f t="shared" si="246"/>
        <v>0/200</v>
      </c>
      <c r="GP107" s="18">
        <f t="shared" si="247"/>
        <v>0</v>
      </c>
      <c r="GQ107" s="18" t="s">
        <v>158</v>
      </c>
      <c r="GR107" s="18">
        <f t="shared" si="248"/>
        <v>200</v>
      </c>
      <c r="GS107" s="18" t="str">
        <f t="shared" si="249"/>
        <v>0/200</v>
      </c>
      <c r="GT107" s="18">
        <f t="shared" si="250"/>
        <v>0</v>
      </c>
      <c r="GU107" s="18" t="s">
        <v>158</v>
      </c>
      <c r="GV107" s="18">
        <f t="shared" si="251"/>
        <v>200</v>
      </c>
      <c r="GW107" s="18" t="str">
        <f t="shared" si="252"/>
        <v>0/200</v>
      </c>
      <c r="GX107" s="18">
        <f t="shared" si="253"/>
        <v>0</v>
      </c>
      <c r="GY107" s="18" t="s">
        <v>158</v>
      </c>
      <c r="GZ107" s="18">
        <f t="shared" si="254"/>
        <v>100</v>
      </c>
      <c r="HA107" s="18" t="str">
        <f t="shared" si="255"/>
        <v>0/100</v>
      </c>
      <c r="HJ107" s="18">
        <f t="shared" si="268"/>
        <v>0</v>
      </c>
      <c r="HK107" s="18">
        <f t="shared" si="269"/>
        <v>0</v>
      </c>
      <c r="HL107" s="190">
        <f t="shared" si="256"/>
        <v>0</v>
      </c>
      <c r="HM107" s="190">
        <f t="shared" si="257"/>
        <v>0</v>
      </c>
      <c r="HN107" s="190">
        <f t="shared" si="258"/>
        <v>0</v>
      </c>
      <c r="HO107" s="190">
        <f t="shared" si="259"/>
        <v>0</v>
      </c>
      <c r="HP107" s="190">
        <f t="shared" si="260"/>
        <v>0</v>
      </c>
      <c r="HQ107" s="18">
        <f t="shared" si="270"/>
        <v>0</v>
      </c>
    </row>
    <row r="108" spans="1:225" ht="18.75" thickBot="1">
      <c r="A108" s="17">
        <f t="shared" si="160"/>
        <v>0</v>
      </c>
      <c r="B108" s="42">
        <v>100</v>
      </c>
      <c r="C108" s="730">
        <v>100</v>
      </c>
      <c r="D108" s="544">
        <f t="shared" si="161"/>
        <v>0</v>
      </c>
      <c r="E108" s="2"/>
      <c r="F108" s="123"/>
      <c r="G108" s="2"/>
      <c r="H108" s="2"/>
      <c r="I108" s="2"/>
      <c r="J108" s="2"/>
      <c r="K108" s="976"/>
      <c r="L108" s="591">
        <v>0</v>
      </c>
      <c r="M108" s="592">
        <v>0</v>
      </c>
      <c r="N108" s="593">
        <v>0</v>
      </c>
      <c r="O108" s="452">
        <f t="shared" si="162"/>
        <v>0</v>
      </c>
      <c r="P108" s="594">
        <v>0</v>
      </c>
      <c r="Q108" s="595">
        <f t="shared" si="163"/>
        <v>0</v>
      </c>
      <c r="R108" s="596">
        <v>0</v>
      </c>
      <c r="S108" s="597">
        <v>0</v>
      </c>
      <c r="T108" s="598">
        <f t="shared" si="164"/>
        <v>0</v>
      </c>
      <c r="U108" s="599">
        <f t="shared" si="165"/>
        <v>0</v>
      </c>
      <c r="V108" s="600">
        <f t="shared" si="166"/>
        <v>0</v>
      </c>
      <c r="W108" s="459" t="str">
        <f>IF(R108="AB","AB",IF(AND(OR(L108="ab",L108="ml"),OR(M108="ab",M108="ml"),OR(O108="ab",O108="ml")),"AB",IF(AND(OR(L108="ab",L108="ml"),OR(O108="ab",O108="ml")),"AB","")))</f>
        <v/>
      </c>
      <c r="X108" s="459" t="str">
        <f t="shared" si="167"/>
        <v/>
      </c>
      <c r="Y108" s="601" t="str">
        <f>IF(OR(X108="",X108=0,X108="S",X108="F",X108="AB"),X108,IF(V108&gt;=75,"D",IF(V108&gt;=60,"I",IF(V108&gt;=48,"II",IF(V108&gt;=36,"III",X108)))))</f>
        <v/>
      </c>
      <c r="Z108" s="602">
        <v>0</v>
      </c>
      <c r="AA108" s="603">
        <v>0</v>
      </c>
      <c r="AB108" s="604">
        <v>0</v>
      </c>
      <c r="AC108" s="464">
        <f t="shared" si="168"/>
        <v>0</v>
      </c>
      <c r="AD108" s="605">
        <v>0</v>
      </c>
      <c r="AE108" s="606">
        <f t="shared" si="169"/>
        <v>0</v>
      </c>
      <c r="AF108" s="607">
        <v>0</v>
      </c>
      <c r="AG108" s="608">
        <v>0</v>
      </c>
      <c r="AH108" s="609">
        <f t="shared" si="265"/>
        <v>0</v>
      </c>
      <c r="AI108" s="610">
        <f t="shared" si="170"/>
        <v>0</v>
      </c>
      <c r="AJ108" s="611">
        <f t="shared" si="171"/>
        <v>0</v>
      </c>
      <c r="AK108" s="471" t="str">
        <f>IF(AF108="AB","AB",IF(AND(OR(Z108="ab",Z108="ml"),OR(AA108="ab",AA108="ml"),OR(AC108="ab",AC108="ml")),"AB",IF(AND(OR(Z108="ab",Z108="ml"),OR(AC108="ab",AC108="ml")),"AB","")))</f>
        <v/>
      </c>
      <c r="AL108" s="471" t="str">
        <f t="shared" si="172"/>
        <v/>
      </c>
      <c r="AM108" s="612" t="str">
        <f>IF(OR(AL108="",AL108=0,AL108="S",AL108="F",AL108="AB"),AL108,IF(AJ108&gt;=75,"D",IF(AJ108&gt;=60,"I",IF(AJ108&gt;=48,"II",IF(AJ108&gt;=36,"III",AL108)))))</f>
        <v/>
      </c>
      <c r="AN108" s="613"/>
      <c r="AO108" s="614">
        <v>0</v>
      </c>
      <c r="AP108" s="615">
        <v>0</v>
      </c>
      <c r="AQ108" s="615">
        <v>0</v>
      </c>
      <c r="AR108" s="477">
        <f t="shared" si="173"/>
        <v>0</v>
      </c>
      <c r="AS108" s="616">
        <v>0</v>
      </c>
      <c r="AT108" s="617">
        <v>0</v>
      </c>
      <c r="AU108" s="618">
        <f t="shared" si="174"/>
        <v>0</v>
      </c>
      <c r="AV108" s="619">
        <f t="shared" si="175"/>
        <v>0</v>
      </c>
      <c r="AW108" s="620">
        <v>0</v>
      </c>
      <c r="AX108" s="621">
        <v>0</v>
      </c>
      <c r="AY108" s="622">
        <f t="shared" si="176"/>
        <v>0</v>
      </c>
      <c r="AZ108" s="623">
        <f t="shared" si="177"/>
        <v>0</v>
      </c>
      <c r="BA108" s="624">
        <f t="shared" si="178"/>
        <v>0</v>
      </c>
      <c r="BB108" s="484" t="str">
        <f>IF(AV108="AB","AB",IF(AND(OR(AO108="ab",AO108="ml"),OR(AP108="ab",AP108="ml"),OR(AR108="ab",AR108="ml")),"AB",IF(AND(OR(AO108="ab",AO108="ml"),OR(AR108="ab",AR108="ml")),"AB","")))</f>
        <v/>
      </c>
      <c r="BC108" s="484" t="str">
        <f t="shared" si="179"/>
        <v/>
      </c>
      <c r="BD108" s="625" t="str">
        <f>IF(OR(BC108="",BC108=0,BC108="S",BC108="F",BC108="AB"),BC108,IF(BA108&gt;=75,"D",IF(BA108&gt;=60,"I",IF(BA108&gt;=48,"II",IF(BA108&gt;=36,"III",BC108)))))</f>
        <v/>
      </c>
      <c r="BE108" s="613"/>
      <c r="BF108" s="626">
        <v>0</v>
      </c>
      <c r="BG108" s="627">
        <v>0</v>
      </c>
      <c r="BH108" s="628">
        <v>0</v>
      </c>
      <c r="BI108" s="489">
        <f t="shared" si="180"/>
        <v>0</v>
      </c>
      <c r="BJ108" s="629">
        <v>0</v>
      </c>
      <c r="BK108" s="630">
        <v>0</v>
      </c>
      <c r="BL108" s="631">
        <f t="shared" si="181"/>
        <v>0</v>
      </c>
      <c r="BM108" s="632">
        <f t="shared" si="182"/>
        <v>0</v>
      </c>
      <c r="BN108" s="633">
        <v>0</v>
      </c>
      <c r="BO108" s="634">
        <v>0</v>
      </c>
      <c r="BP108" s="635">
        <f t="shared" si="183"/>
        <v>0</v>
      </c>
      <c r="BQ108" s="636">
        <f t="shared" si="184"/>
        <v>0</v>
      </c>
      <c r="BR108" s="496">
        <f t="shared" si="185"/>
        <v>0</v>
      </c>
      <c r="BS108" s="496" t="str">
        <f>IF(BM108="AB","AB",IF(AND(OR(BF108="ab",BF108="ml"),OR(BG108="ab",BG108="ml"),OR(BI108="ab",BI108="ml")),"AB",IF(AND(OR(BF108="ab",BF108="ml"),OR(BI108="ab",BI108="ml")),"AB","")))</f>
        <v/>
      </c>
      <c r="BT108" s="496" t="str">
        <f t="shared" si="186"/>
        <v/>
      </c>
      <c r="BU108" s="637" t="str">
        <f>IF(OR(BT108="",BT108=0,BT108="S",BT108="F",BT108="AB"),BT108,IF(BR108&gt;=75,"D",IF(BR108&gt;=60,"I",IF(BR108&gt;=48,"II",IF(BR108&gt;=36,"III",BT108)))))</f>
        <v/>
      </c>
      <c r="BV108" s="613"/>
      <c r="BW108" s="638">
        <v>0</v>
      </c>
      <c r="BX108" s="639">
        <v>0</v>
      </c>
      <c r="BY108" s="640">
        <v>0</v>
      </c>
      <c r="BZ108" s="501">
        <f t="shared" si="187"/>
        <v>0</v>
      </c>
      <c r="CA108" s="641">
        <v>0</v>
      </c>
      <c r="CB108" s="642">
        <v>0</v>
      </c>
      <c r="CC108" s="643">
        <f t="shared" si="188"/>
        <v>0</v>
      </c>
      <c r="CD108" s="644">
        <f t="shared" si="189"/>
        <v>0</v>
      </c>
      <c r="CE108" s="645">
        <v>0</v>
      </c>
      <c r="CF108" s="646">
        <v>0</v>
      </c>
      <c r="CG108" s="647">
        <f t="shared" si="190"/>
        <v>0</v>
      </c>
      <c r="CH108" s="648">
        <f t="shared" si="191"/>
        <v>0</v>
      </c>
      <c r="CI108" s="649">
        <f t="shared" si="192"/>
        <v>0</v>
      </c>
      <c r="CJ108" s="508" t="str">
        <f t="shared" si="193"/>
        <v/>
      </c>
      <c r="CK108" s="508" t="str">
        <f t="shared" si="194"/>
        <v/>
      </c>
      <c r="CL108" s="650" t="str">
        <f>IF(OR(CK108="",CK108=0,CK108="S",CK108="F",CK108="AB"),CK108,IF(CI108&gt;=75,"D",IF(CI108&gt;=60,"I",IF(CI108&gt;=48,"II",IF(CI108&gt;=36,"III",CK108)))))</f>
        <v/>
      </c>
      <c r="CM108" s="613"/>
      <c r="CN108" s="651">
        <v>0</v>
      </c>
      <c r="CO108" s="652">
        <v>0</v>
      </c>
      <c r="CP108" s="653">
        <v>0</v>
      </c>
      <c r="CQ108" s="513">
        <f t="shared" si="195"/>
        <v>0</v>
      </c>
      <c r="CR108" s="654">
        <v>0</v>
      </c>
      <c r="CS108" s="655">
        <v>0</v>
      </c>
      <c r="CT108" s="656">
        <f t="shared" si="196"/>
        <v>0</v>
      </c>
      <c r="CU108" s="657">
        <f t="shared" si="197"/>
        <v>0</v>
      </c>
      <c r="CV108" s="658">
        <v>0</v>
      </c>
      <c r="CW108" s="659">
        <v>0</v>
      </c>
      <c r="CX108" s="660">
        <f t="shared" si="198"/>
        <v>0</v>
      </c>
      <c r="CY108" s="661">
        <f t="shared" si="199"/>
        <v>0</v>
      </c>
      <c r="CZ108" s="520">
        <f t="shared" si="200"/>
        <v>0</v>
      </c>
      <c r="DA108" s="520" t="str">
        <f t="shared" si="201"/>
        <v/>
      </c>
      <c r="DB108" s="520" t="str">
        <f t="shared" si="202"/>
        <v/>
      </c>
      <c r="DC108" s="662" t="str">
        <f t="shared" si="203"/>
        <v/>
      </c>
      <c r="DD108" s="613"/>
      <c r="DE108" s="663">
        <v>0</v>
      </c>
      <c r="DF108" s="664">
        <v>0</v>
      </c>
      <c r="DG108" s="665">
        <v>0</v>
      </c>
      <c r="DH108" s="525">
        <f t="shared" si="204"/>
        <v>0</v>
      </c>
      <c r="DI108" s="666">
        <v>0</v>
      </c>
      <c r="DJ108" s="667">
        <v>0</v>
      </c>
      <c r="DK108" s="668">
        <f t="shared" si="205"/>
        <v>0</v>
      </c>
      <c r="DL108" s="669">
        <f t="shared" si="206"/>
        <v>0</v>
      </c>
      <c r="DM108" s="670">
        <v>0</v>
      </c>
      <c r="DN108" s="671">
        <v>0</v>
      </c>
      <c r="DO108" s="672">
        <f t="shared" si="207"/>
        <v>0</v>
      </c>
      <c r="DP108" s="673">
        <f t="shared" si="208"/>
        <v>0</v>
      </c>
      <c r="DQ108" s="532">
        <f t="shared" si="209"/>
        <v>0</v>
      </c>
      <c r="DR108" s="532" t="str">
        <f t="shared" si="210"/>
        <v/>
      </c>
      <c r="DS108" s="532" t="str">
        <f t="shared" si="211"/>
        <v/>
      </c>
      <c r="DT108" s="674" t="str">
        <f t="shared" si="212"/>
        <v/>
      </c>
      <c r="DU108" s="675">
        <v>0</v>
      </c>
      <c r="DV108" s="676">
        <v>0</v>
      </c>
      <c r="DW108" s="677">
        <v>0</v>
      </c>
      <c r="DX108" s="537">
        <f t="shared" si="213"/>
        <v>0</v>
      </c>
      <c r="DY108" s="678">
        <v>0</v>
      </c>
      <c r="DZ108" s="679">
        <v>0</v>
      </c>
      <c r="EA108" s="680">
        <f t="shared" si="214"/>
        <v>0</v>
      </c>
      <c r="EB108" s="681">
        <f t="shared" si="215"/>
        <v>0</v>
      </c>
      <c r="EC108" s="682">
        <v>0</v>
      </c>
      <c r="ED108" s="683">
        <v>0</v>
      </c>
      <c r="EE108" s="684">
        <f t="shared" si="216"/>
        <v>0</v>
      </c>
      <c r="EF108" s="685">
        <f t="shared" si="217"/>
        <v>0</v>
      </c>
      <c r="EG108" s="686">
        <f t="shared" si="218"/>
        <v>0</v>
      </c>
      <c r="EH108" s="687" t="str">
        <f t="shared" si="219"/>
        <v/>
      </c>
      <c r="EI108" s="688">
        <v>0</v>
      </c>
      <c r="EJ108" s="689">
        <v>0</v>
      </c>
      <c r="EK108" s="690">
        <v>0</v>
      </c>
      <c r="EL108" s="549">
        <f t="shared" si="220"/>
        <v>0</v>
      </c>
      <c r="EM108" s="691">
        <v>0</v>
      </c>
      <c r="EN108" s="692">
        <f t="shared" si="221"/>
        <v>0</v>
      </c>
      <c r="EO108" s="693">
        <v>0</v>
      </c>
      <c r="EP108" s="694">
        <v>0</v>
      </c>
      <c r="EQ108" s="695">
        <f t="shared" si="266"/>
        <v>0</v>
      </c>
      <c r="ER108" s="696">
        <f t="shared" si="222"/>
        <v>0</v>
      </c>
      <c r="ES108" s="697">
        <f t="shared" si="223"/>
        <v>0</v>
      </c>
      <c r="ET108" s="698" t="str">
        <f t="shared" si="224"/>
        <v/>
      </c>
      <c r="EU108" s="699">
        <v>0</v>
      </c>
      <c r="EV108" s="700">
        <v>0</v>
      </c>
      <c r="EW108" s="701">
        <f>SUM(EU108:EV108)</f>
        <v>0</v>
      </c>
      <c r="EX108" s="561">
        <f t="shared" si="225"/>
        <v>0</v>
      </c>
      <c r="EY108" s="702">
        <v>0</v>
      </c>
      <c r="EZ108" s="703">
        <f t="shared" si="226"/>
        <v>0</v>
      </c>
      <c r="FA108" s="704">
        <v>0</v>
      </c>
      <c r="FB108" s="705">
        <v>0</v>
      </c>
      <c r="FC108" s="706">
        <f t="shared" si="267"/>
        <v>0</v>
      </c>
      <c r="FD108" s="707">
        <f t="shared" si="227"/>
        <v>0</v>
      </c>
      <c r="FE108" s="708">
        <f t="shared" si="228"/>
        <v>0</v>
      </c>
      <c r="FF108" s="709" t="str">
        <f t="shared" si="229"/>
        <v/>
      </c>
      <c r="FG108" s="731">
        <v>0</v>
      </c>
      <c r="FH108" s="732">
        <v>0</v>
      </c>
      <c r="FI108" s="732">
        <v>0</v>
      </c>
      <c r="FJ108" s="713">
        <f t="shared" si="146"/>
        <v>0</v>
      </c>
      <c r="FK108" s="714">
        <f t="shared" si="230"/>
        <v>0</v>
      </c>
      <c r="FL108" s="715" t="str">
        <f t="shared" si="231"/>
        <v/>
      </c>
      <c r="FM108" s="733"/>
      <c r="FN108" s="734"/>
      <c r="FO108" s="735" t="str">
        <f t="shared" si="145"/>
        <v/>
      </c>
      <c r="FP108" s="718">
        <f t="shared" si="232"/>
        <v>0</v>
      </c>
      <c r="FQ108" s="719">
        <f t="shared" si="233"/>
        <v>0</v>
      </c>
      <c r="FR108" s="720">
        <f t="shared" si="234"/>
        <v>0</v>
      </c>
      <c r="FS108" s="721" t="str">
        <f t="shared" si="235"/>
        <v/>
      </c>
      <c r="FT108" s="722" t="str">
        <f t="shared" si="236"/>
        <v/>
      </c>
      <c r="FU108" s="723" t="str">
        <f t="shared" si="237"/>
        <v/>
      </c>
      <c r="FV108" s="736" t="str">
        <f t="shared" si="238"/>
        <v/>
      </c>
      <c r="FW108" s="725">
        <f t="shared" si="239"/>
        <v>0</v>
      </c>
      <c r="FX108" s="737" t="str">
        <f t="shared" si="153"/>
        <v/>
      </c>
      <c r="FY108" s="738" t="str">
        <f t="shared" si="154"/>
        <v/>
      </c>
      <c r="FZ108" s="738" t="str">
        <f t="shared" si="155"/>
        <v/>
      </c>
      <c r="GA108" s="738" t="str">
        <f t="shared" si="156"/>
        <v/>
      </c>
      <c r="GB108" s="738" t="str">
        <f t="shared" si="157"/>
        <v/>
      </c>
      <c r="GC108" s="727" t="str">
        <f t="shared" si="240"/>
        <v/>
      </c>
      <c r="GD108" s="728" t="str">
        <f t="shared" si="241"/>
        <v/>
      </c>
      <c r="GE108" s="729">
        <f t="shared" si="242"/>
        <v>0</v>
      </c>
      <c r="GF108" s="727">
        <f t="shared" si="243"/>
        <v>0</v>
      </c>
      <c r="GG108" s="727">
        <f t="shared" si="244"/>
        <v>0</v>
      </c>
      <c r="GH108" s="727">
        <f t="shared" si="245"/>
        <v>0</v>
      </c>
      <c r="GI108" s="739"/>
      <c r="GJ108" s="1302"/>
      <c r="GK108" s="1302"/>
      <c r="GL108" s="18">
        <f t="shared" si="158"/>
        <v>0</v>
      </c>
      <c r="GM108" s="18" t="s">
        <v>158</v>
      </c>
      <c r="GN108" s="18">
        <f t="shared" si="159"/>
        <v>200</v>
      </c>
      <c r="GO108" s="18" t="str">
        <f t="shared" si="246"/>
        <v>0/200</v>
      </c>
      <c r="GP108" s="18">
        <f t="shared" si="247"/>
        <v>0</v>
      </c>
      <c r="GQ108" s="18" t="s">
        <v>158</v>
      </c>
      <c r="GR108" s="18">
        <f t="shared" si="248"/>
        <v>200</v>
      </c>
      <c r="GS108" s="18" t="str">
        <f t="shared" si="249"/>
        <v>0/200</v>
      </c>
      <c r="GT108" s="18">
        <f t="shared" si="250"/>
        <v>0</v>
      </c>
      <c r="GU108" s="18" t="s">
        <v>158</v>
      </c>
      <c r="GV108" s="18">
        <f t="shared" si="251"/>
        <v>200</v>
      </c>
      <c r="GW108" s="18" t="str">
        <f t="shared" si="252"/>
        <v>0/200</v>
      </c>
      <c r="GX108" s="18">
        <f t="shared" si="253"/>
        <v>0</v>
      </c>
      <c r="GY108" s="18" t="s">
        <v>158</v>
      </c>
      <c r="GZ108" s="18">
        <f t="shared" si="254"/>
        <v>100</v>
      </c>
      <c r="HA108" s="18" t="str">
        <f t="shared" si="255"/>
        <v>0/100</v>
      </c>
      <c r="HJ108" s="18">
        <f t="shared" si="268"/>
        <v>0</v>
      </c>
      <c r="HK108" s="18">
        <f t="shared" si="269"/>
        <v>0</v>
      </c>
      <c r="HL108" s="190">
        <f t="shared" si="256"/>
        <v>0</v>
      </c>
      <c r="HM108" s="190">
        <f t="shared" si="257"/>
        <v>0</v>
      </c>
      <c r="HN108" s="190">
        <f t="shared" si="258"/>
        <v>0</v>
      </c>
      <c r="HO108" s="190">
        <f t="shared" si="259"/>
        <v>0</v>
      </c>
      <c r="HP108" s="190">
        <f t="shared" si="260"/>
        <v>0</v>
      </c>
      <c r="HQ108" s="18">
        <f t="shared" si="270"/>
        <v>0</v>
      </c>
    </row>
    <row r="109" spans="1:225" ht="15" hidden="1">
      <c r="B109" s="42">
        <v>1</v>
      </c>
      <c r="C109" s="8">
        <v>2</v>
      </c>
      <c r="D109" s="8">
        <v>3</v>
      </c>
      <c r="E109" s="8">
        <v>4</v>
      </c>
      <c r="F109" s="8">
        <v>5</v>
      </c>
      <c r="G109" s="8">
        <v>6</v>
      </c>
      <c r="H109" s="8">
        <v>7</v>
      </c>
      <c r="I109" s="8">
        <v>8</v>
      </c>
      <c r="J109" s="8">
        <v>9</v>
      </c>
      <c r="K109" s="8">
        <v>10</v>
      </c>
      <c r="L109" s="8">
        <v>11</v>
      </c>
      <c r="M109" s="8">
        <v>12</v>
      </c>
      <c r="N109" s="8">
        <v>13</v>
      </c>
      <c r="O109" s="8">
        <v>14</v>
      </c>
      <c r="P109" s="8">
        <v>15</v>
      </c>
      <c r="Q109" s="8">
        <v>16</v>
      </c>
      <c r="R109" s="8">
        <v>17</v>
      </c>
      <c r="S109" s="8">
        <v>18</v>
      </c>
      <c r="T109" s="8">
        <v>19</v>
      </c>
      <c r="U109" s="8">
        <v>20</v>
      </c>
      <c r="V109" s="8">
        <v>21</v>
      </c>
      <c r="W109" s="8">
        <v>22</v>
      </c>
      <c r="X109" s="8">
        <v>23</v>
      </c>
      <c r="Y109" s="8">
        <v>24</v>
      </c>
      <c r="Z109" s="8">
        <v>25</v>
      </c>
      <c r="AA109" s="8">
        <v>26</v>
      </c>
      <c r="AB109" s="8">
        <v>27</v>
      </c>
      <c r="AC109" s="8">
        <v>28</v>
      </c>
      <c r="AD109" s="8">
        <v>29</v>
      </c>
      <c r="AE109" s="8">
        <v>30</v>
      </c>
      <c r="AF109" s="8">
        <v>31</v>
      </c>
      <c r="AG109" s="8">
        <v>32</v>
      </c>
      <c r="AH109" s="8">
        <v>33</v>
      </c>
      <c r="AI109" s="8">
        <v>34</v>
      </c>
      <c r="AJ109" s="8">
        <v>35</v>
      </c>
      <c r="AK109" s="8">
        <v>36</v>
      </c>
      <c r="AL109" s="8">
        <v>37</v>
      </c>
      <c r="AM109" s="8">
        <v>38</v>
      </c>
      <c r="AN109" s="8">
        <v>39</v>
      </c>
      <c r="AO109" s="8">
        <v>40</v>
      </c>
      <c r="AP109" s="8">
        <v>41</v>
      </c>
      <c r="AQ109" s="8">
        <v>42</v>
      </c>
      <c r="AR109" s="8">
        <v>43</v>
      </c>
      <c r="AS109" s="8">
        <v>44</v>
      </c>
      <c r="AT109" s="8">
        <v>45</v>
      </c>
      <c r="AU109" s="8">
        <v>46</v>
      </c>
      <c r="AV109" s="8">
        <v>47</v>
      </c>
      <c r="AW109" s="8">
        <v>48</v>
      </c>
      <c r="AX109" s="8">
        <v>49</v>
      </c>
      <c r="AY109" s="8">
        <v>50</v>
      </c>
      <c r="AZ109" s="8">
        <v>51</v>
      </c>
      <c r="BA109" s="8">
        <v>52</v>
      </c>
      <c r="BB109" s="8">
        <v>53</v>
      </c>
      <c r="BC109" s="8">
        <v>54</v>
      </c>
      <c r="BD109" s="8">
        <v>55</v>
      </c>
      <c r="BE109" s="8">
        <v>56</v>
      </c>
      <c r="BF109" s="8">
        <v>57</v>
      </c>
      <c r="BG109" s="8">
        <v>58</v>
      </c>
      <c r="BH109" s="8">
        <v>59</v>
      </c>
      <c r="BI109" s="8">
        <v>60</v>
      </c>
      <c r="BJ109" s="8">
        <v>61</v>
      </c>
      <c r="BK109" s="8">
        <v>62</v>
      </c>
      <c r="BL109" s="8">
        <v>63</v>
      </c>
      <c r="BM109" s="8">
        <v>64</v>
      </c>
      <c r="BN109" s="8">
        <v>65</v>
      </c>
      <c r="BO109" s="8">
        <v>66</v>
      </c>
      <c r="BP109" s="8">
        <v>67</v>
      </c>
      <c r="BQ109" s="8">
        <v>68</v>
      </c>
      <c r="BR109" s="8">
        <v>69</v>
      </c>
      <c r="BS109" s="8">
        <v>70</v>
      </c>
      <c r="BT109" s="8">
        <v>71</v>
      </c>
      <c r="BU109" s="8">
        <v>72</v>
      </c>
      <c r="BV109" s="8">
        <v>73</v>
      </c>
      <c r="BW109" s="8">
        <v>74</v>
      </c>
      <c r="BX109" s="8">
        <v>75</v>
      </c>
      <c r="BY109" s="8">
        <v>76</v>
      </c>
      <c r="BZ109" s="8">
        <v>77</v>
      </c>
      <c r="CA109" s="8">
        <v>78</v>
      </c>
      <c r="CB109" s="8">
        <v>79</v>
      </c>
      <c r="CC109" s="8">
        <v>80</v>
      </c>
      <c r="CD109" s="8">
        <v>81</v>
      </c>
      <c r="CE109" s="8">
        <v>82</v>
      </c>
      <c r="CF109" s="8">
        <v>83</v>
      </c>
      <c r="CG109" s="8">
        <v>84</v>
      </c>
      <c r="CH109" s="8">
        <v>85</v>
      </c>
      <c r="CI109" s="8">
        <v>86</v>
      </c>
      <c r="CJ109" s="8">
        <v>87</v>
      </c>
      <c r="CK109" s="8">
        <v>88</v>
      </c>
      <c r="CL109" s="8">
        <v>89</v>
      </c>
      <c r="CM109" s="8">
        <v>90</v>
      </c>
      <c r="CN109" s="8">
        <v>91</v>
      </c>
      <c r="CO109" s="8">
        <v>92</v>
      </c>
      <c r="CP109" s="8">
        <v>93</v>
      </c>
      <c r="CQ109" s="8">
        <v>94</v>
      </c>
      <c r="CR109" s="8">
        <v>95</v>
      </c>
      <c r="CS109" s="8">
        <v>96</v>
      </c>
      <c r="CT109" s="8">
        <v>97</v>
      </c>
      <c r="CU109" s="8">
        <v>98</v>
      </c>
      <c r="CV109" s="8">
        <v>99</v>
      </c>
      <c r="CW109" s="8">
        <v>100</v>
      </c>
      <c r="CX109" s="8">
        <v>101</v>
      </c>
      <c r="CY109" s="8">
        <v>102</v>
      </c>
      <c r="CZ109" s="8">
        <v>103</v>
      </c>
      <c r="DA109" s="8">
        <v>104</v>
      </c>
      <c r="DB109" s="8">
        <v>105</v>
      </c>
      <c r="DC109" s="8">
        <v>106</v>
      </c>
      <c r="DD109" s="8">
        <v>107</v>
      </c>
      <c r="DE109" s="8">
        <v>108</v>
      </c>
      <c r="DF109" s="8">
        <v>109</v>
      </c>
      <c r="DG109" s="8">
        <v>110</v>
      </c>
      <c r="DH109" s="8">
        <v>111</v>
      </c>
      <c r="DI109" s="8">
        <v>112</v>
      </c>
      <c r="DJ109" s="8">
        <v>113</v>
      </c>
      <c r="DK109" s="8">
        <v>114</v>
      </c>
      <c r="DL109" s="8">
        <v>115</v>
      </c>
      <c r="DM109" s="8">
        <v>116</v>
      </c>
      <c r="DN109" s="8">
        <v>117</v>
      </c>
      <c r="DO109" s="8">
        <v>118</v>
      </c>
      <c r="DP109" s="8">
        <v>119</v>
      </c>
      <c r="DQ109" s="8">
        <v>120</v>
      </c>
      <c r="DR109" s="8">
        <v>121</v>
      </c>
      <c r="DS109" s="8">
        <v>122</v>
      </c>
      <c r="DT109" s="8">
        <v>123</v>
      </c>
      <c r="DU109" s="8">
        <v>124</v>
      </c>
      <c r="DV109" s="8">
        <v>125</v>
      </c>
      <c r="DW109" s="8">
        <v>126</v>
      </c>
      <c r="DX109" s="8">
        <v>127</v>
      </c>
      <c r="DY109" s="8">
        <v>128</v>
      </c>
      <c r="DZ109" s="8">
        <v>129</v>
      </c>
      <c r="EA109" s="8">
        <v>130</v>
      </c>
      <c r="EB109" s="8">
        <v>131</v>
      </c>
      <c r="EC109" s="8">
        <v>132</v>
      </c>
      <c r="ED109" s="8">
        <v>133</v>
      </c>
      <c r="EE109" s="8">
        <v>134</v>
      </c>
      <c r="EF109" s="8">
        <v>135</v>
      </c>
      <c r="EG109" s="8">
        <v>136</v>
      </c>
      <c r="EH109" s="8">
        <v>137</v>
      </c>
      <c r="EI109" s="8">
        <v>138</v>
      </c>
      <c r="EJ109" s="8">
        <v>139</v>
      </c>
      <c r="EK109" s="8">
        <v>140</v>
      </c>
      <c r="EL109" s="8">
        <v>141</v>
      </c>
      <c r="EM109" s="8">
        <v>142</v>
      </c>
      <c r="EN109" s="8">
        <v>143</v>
      </c>
      <c r="EO109" s="8">
        <v>144</v>
      </c>
      <c r="EP109" s="8">
        <v>145</v>
      </c>
      <c r="EQ109" s="8">
        <v>146</v>
      </c>
      <c r="ER109" s="8">
        <v>147</v>
      </c>
      <c r="ES109" s="8">
        <v>148</v>
      </c>
      <c r="ET109" s="8">
        <v>149</v>
      </c>
      <c r="EU109" s="8">
        <v>150</v>
      </c>
      <c r="EV109" s="8">
        <v>151</v>
      </c>
      <c r="EW109" s="8">
        <v>152</v>
      </c>
      <c r="EX109" s="8">
        <v>153</v>
      </c>
      <c r="EY109" s="8">
        <v>154</v>
      </c>
      <c r="EZ109" s="8">
        <v>155</v>
      </c>
      <c r="FA109" s="8">
        <v>156</v>
      </c>
      <c r="FB109" s="8">
        <v>157</v>
      </c>
      <c r="FC109" s="8">
        <v>158</v>
      </c>
      <c r="FD109" s="8">
        <v>159</v>
      </c>
      <c r="FE109" s="8">
        <v>160</v>
      </c>
      <c r="FF109" s="8">
        <v>161</v>
      </c>
      <c r="FG109" s="8">
        <v>162</v>
      </c>
      <c r="FH109" s="8">
        <v>163</v>
      </c>
      <c r="FI109" s="8">
        <v>164</v>
      </c>
      <c r="FJ109" s="8">
        <v>165</v>
      </c>
      <c r="FK109" s="8">
        <v>166</v>
      </c>
      <c r="FL109" s="8">
        <v>167</v>
      </c>
      <c r="FM109" s="8">
        <v>168</v>
      </c>
      <c r="FN109" s="8">
        <v>169</v>
      </c>
      <c r="FO109" s="8">
        <v>170</v>
      </c>
      <c r="FP109" s="8">
        <v>171</v>
      </c>
      <c r="FQ109" s="8">
        <v>172</v>
      </c>
      <c r="FR109" s="8">
        <v>173</v>
      </c>
      <c r="FS109" s="8">
        <v>174</v>
      </c>
      <c r="FT109" s="8">
        <v>175</v>
      </c>
      <c r="FU109" s="8">
        <v>176</v>
      </c>
      <c r="FV109" s="8">
        <v>177</v>
      </c>
      <c r="FW109" s="8">
        <v>178</v>
      </c>
      <c r="FX109" s="8">
        <v>179</v>
      </c>
      <c r="FY109" s="8">
        <v>180</v>
      </c>
      <c r="FZ109" s="8">
        <v>181</v>
      </c>
      <c r="GA109" s="8">
        <v>182</v>
      </c>
      <c r="GB109" s="8">
        <v>183</v>
      </c>
      <c r="GC109" s="8">
        <v>184</v>
      </c>
      <c r="GD109" s="8">
        <v>185</v>
      </c>
      <c r="GE109" s="8">
        <v>186</v>
      </c>
      <c r="GF109" s="8">
        <v>187</v>
      </c>
      <c r="GG109" s="8">
        <v>188</v>
      </c>
      <c r="GH109" s="8">
        <v>189</v>
      </c>
      <c r="GI109" s="8">
        <v>190</v>
      </c>
      <c r="GJ109" s="8">
        <v>191</v>
      </c>
      <c r="GK109" s="8">
        <v>192</v>
      </c>
      <c r="GL109" s="8">
        <v>193</v>
      </c>
      <c r="GM109" s="8">
        <v>194</v>
      </c>
      <c r="GN109" s="8">
        <v>195</v>
      </c>
      <c r="GO109" s="8">
        <v>196</v>
      </c>
      <c r="GP109" s="8">
        <v>197</v>
      </c>
      <c r="GQ109" s="8">
        <v>198</v>
      </c>
      <c r="GR109" s="8">
        <v>199</v>
      </c>
      <c r="GS109" s="8">
        <v>200</v>
      </c>
      <c r="GT109" s="8">
        <v>201</v>
      </c>
      <c r="GU109" s="8">
        <v>202</v>
      </c>
      <c r="GV109" s="8">
        <v>203</v>
      </c>
      <c r="GW109" s="8">
        <v>204</v>
      </c>
      <c r="GX109" s="8">
        <v>205</v>
      </c>
      <c r="GY109" s="8">
        <v>206</v>
      </c>
      <c r="GZ109" s="8">
        <v>207</v>
      </c>
      <c r="HA109" s="8">
        <v>208</v>
      </c>
      <c r="HB109" s="8">
        <v>201</v>
      </c>
    </row>
    <row r="110" spans="1:225" ht="15" hidden="1">
      <c r="I110" s="8" t="str">
        <f>Master!L7</f>
        <v>HINDI Comp.</v>
      </c>
      <c r="J110" s="25" t="str">
        <f>Master!N7</f>
        <v>A</v>
      </c>
    </row>
    <row r="111" spans="1:225" ht="15" hidden="1">
      <c r="I111" s="8" t="str">
        <f>Master!L8</f>
        <v>ENGLISH Comp.</v>
      </c>
      <c r="J111" s="25" t="str">
        <f>Master!N8</f>
        <v>B</v>
      </c>
    </row>
    <row r="112" spans="1:225" ht="15" hidden="1">
      <c r="I112" s="8" t="str">
        <f>Master!L9</f>
        <v>Hindi Lit.</v>
      </c>
      <c r="J112" s="25" t="str">
        <f>Master!N9</f>
        <v>C</v>
      </c>
    </row>
    <row r="113" spans="9:10" ht="15" hidden="1">
      <c r="I113" s="8" t="str">
        <f>Master!L10</f>
        <v>History</v>
      </c>
      <c r="J113" s="25" t="str">
        <f>Master!N10</f>
        <v>D</v>
      </c>
    </row>
    <row r="114" spans="9:10" ht="15" hidden="1">
      <c r="I114" s="8" t="str">
        <f>Master!L11</f>
        <v>Pol. Sc.</v>
      </c>
      <c r="J114" s="25" t="str">
        <f>Master!N11</f>
        <v>E</v>
      </c>
    </row>
    <row r="115" spans="9:10" ht="15" hidden="1">
      <c r="I115" s="8" t="str">
        <f>Master!L12</f>
        <v>History</v>
      </c>
      <c r="J115" s="25" t="str">
        <f>Master!N12</f>
        <v>F</v>
      </c>
    </row>
    <row r="116" spans="9:10" ht="15" hidden="1">
      <c r="I116" s="8" t="str">
        <f>Master!L13</f>
        <v>Drawing</v>
      </c>
      <c r="J116" s="25" t="str">
        <f>Master!N13</f>
        <v>G</v>
      </c>
    </row>
    <row r="117" spans="9:10" ht="15" hidden="1">
      <c r="I117" s="8" t="str">
        <f>Master!L14</f>
        <v>Eng. Lit.</v>
      </c>
      <c r="J117" s="25">
        <f>Master!N14</f>
        <v>0</v>
      </c>
    </row>
    <row r="118" spans="9:10" ht="15" hidden="1">
      <c r="I118" s="8" t="str">
        <f>Master!L15</f>
        <v>BIOLOGY</v>
      </c>
      <c r="J118" s="25">
        <f>Master!N15</f>
        <v>0</v>
      </c>
    </row>
    <row r="119" spans="9:10" ht="15" hidden="1">
      <c r="I119" s="8" t="str">
        <f>Master!L16</f>
        <v>MATHEMATICS</v>
      </c>
      <c r="J119" s="25">
        <f>Master!N16</f>
        <v>0</v>
      </c>
    </row>
    <row r="120" spans="9:10" ht="15" hidden="1">
      <c r="I120" s="8" t="str">
        <f>Master!L17</f>
        <v>PHYSICS</v>
      </c>
      <c r="J120" s="25">
        <f>Master!N19</f>
        <v>0</v>
      </c>
    </row>
    <row r="121" spans="9:10" ht="15" hidden="1">
      <c r="I121" s="8" t="str">
        <f>Master!L18</f>
        <v>CHEMISTRY</v>
      </c>
      <c r="J121" s="25">
        <f>Master!N20</f>
        <v>0</v>
      </c>
    </row>
    <row r="122" spans="9:10" ht="15" hidden="1">
      <c r="I122" s="8">
        <f>Master!L19</f>
        <v>0</v>
      </c>
      <c r="J122" s="25">
        <f>Master!P7</f>
        <v>0</v>
      </c>
    </row>
    <row r="123" spans="9:10" ht="15" hidden="1">
      <c r="I123" s="8">
        <f>Master!L20</f>
        <v>0</v>
      </c>
      <c r="J123" s="25">
        <f>Master!P8</f>
        <v>0</v>
      </c>
    </row>
    <row r="124" spans="9:10" ht="15" hidden="1">
      <c r="J124" s="25">
        <f>Master!P9</f>
        <v>0</v>
      </c>
    </row>
    <row r="125" spans="9:10" ht="15" hidden="1">
      <c r="J125" s="25">
        <f>Master!P10</f>
        <v>0</v>
      </c>
    </row>
    <row r="126" spans="9:10" ht="15" hidden="1">
      <c r="J126" s="25">
        <f>Master!P11</f>
        <v>0</v>
      </c>
    </row>
    <row r="127" spans="9:10" ht="15" hidden="1">
      <c r="J127" s="25">
        <f>Master!P12</f>
        <v>0</v>
      </c>
    </row>
    <row r="128" spans="9:10" ht="15" hidden="1">
      <c r="J128" s="25">
        <f>Master!P13</f>
        <v>0</v>
      </c>
    </row>
    <row r="129" spans="10:10" ht="15" hidden="1">
      <c r="J129" s="25">
        <f>Master!P14</f>
        <v>0</v>
      </c>
    </row>
    <row r="130" spans="10:10" ht="15" hidden="1">
      <c r="J130" s="25">
        <f>Master!P15</f>
        <v>0</v>
      </c>
    </row>
    <row r="131" spans="10:10" ht="15" hidden="1">
      <c r="J131" s="25">
        <f>Master!P16</f>
        <v>0</v>
      </c>
    </row>
    <row r="132" spans="10:10" ht="15" hidden="1">
      <c r="J132" s="25">
        <f>Master!P19</f>
        <v>0</v>
      </c>
    </row>
    <row r="133" spans="10:10" ht="15" hidden="1">
      <c r="J133" s="25">
        <f>Master!P20</f>
        <v>0</v>
      </c>
    </row>
  </sheetData>
  <sheetProtection formatColumns="0" formatRows="0" selectLockedCells="1"/>
  <mergeCells count="179">
    <mergeCell ref="C1:K2"/>
    <mergeCell ref="DE3:DT3"/>
    <mergeCell ref="DE4:DT4"/>
    <mergeCell ref="C6:C7"/>
    <mergeCell ref="F6:F7"/>
    <mergeCell ref="G6:G7"/>
    <mergeCell ref="H6:H7"/>
    <mergeCell ref="D6:D7"/>
    <mergeCell ref="E6:E7"/>
    <mergeCell ref="V5:V7"/>
    <mergeCell ref="AI5:AI6"/>
    <mergeCell ref="AZ5:AZ6"/>
    <mergeCell ref="G3:H3"/>
    <mergeCell ref="J3:K3"/>
    <mergeCell ref="L3:Y3"/>
    <mergeCell ref="Z3:AM3"/>
    <mergeCell ref="AN3:AN7"/>
    <mergeCell ref="DB5:DB7"/>
    <mergeCell ref="G4:H4"/>
    <mergeCell ref="J4:K4"/>
    <mergeCell ref="L4:Y4"/>
    <mergeCell ref="Z4:AM4"/>
    <mergeCell ref="BA5:BA7"/>
    <mergeCell ref="P5:P6"/>
    <mergeCell ref="FX5:FX7"/>
    <mergeCell ref="EH6:EH7"/>
    <mergeCell ref="BF5:BH5"/>
    <mergeCell ref="BI5:BI6"/>
    <mergeCell ref="BJ5:BL5"/>
    <mergeCell ref="BM5:BM6"/>
    <mergeCell ref="BN5:BP5"/>
    <mergeCell ref="BW5:BY5"/>
    <mergeCell ref="BZ5:BZ6"/>
    <mergeCell ref="CA5:CC5"/>
    <mergeCell ref="CM3:CM7"/>
    <mergeCell ref="DD3:DD7"/>
    <mergeCell ref="CU5:CU6"/>
    <mergeCell ref="CV5:CX5"/>
    <mergeCell ref="DE5:DG5"/>
    <mergeCell ref="DH5:DH6"/>
    <mergeCell ref="DI5:DK5"/>
    <mergeCell ref="EM5:EM6"/>
    <mergeCell ref="EN5:EN6"/>
    <mergeCell ref="EO5:EO6"/>
    <mergeCell ref="EU5:EW5"/>
    <mergeCell ref="DQ5:DQ7"/>
    <mergeCell ref="DR5:DR7"/>
    <mergeCell ref="DS5:DS7"/>
    <mergeCell ref="GT7:GW7"/>
    <mergeCell ref="GX7:HA7"/>
    <mergeCell ref="ES5:ES7"/>
    <mergeCell ref="ET6:ET7"/>
    <mergeCell ref="EU3:FF3"/>
    <mergeCell ref="EU4:FF4"/>
    <mergeCell ref="FD5:FD6"/>
    <mergeCell ref="FE5:FE7"/>
    <mergeCell ref="FF6:FF7"/>
    <mergeCell ref="GL7:GO7"/>
    <mergeCell ref="GP7:GS7"/>
    <mergeCell ref="GB5:GB7"/>
    <mergeCell ref="GC5:GC7"/>
    <mergeCell ref="FY5:FY7"/>
    <mergeCell ref="FZ5:FZ7"/>
    <mergeCell ref="GA5:GA7"/>
    <mergeCell ref="EI3:ET3"/>
    <mergeCell ref="GE3:GE7"/>
    <mergeCell ref="GF3:GF7"/>
    <mergeCell ref="GG3:GG7"/>
    <mergeCell ref="GJ1:GK108"/>
    <mergeCell ref="FM3:FO3"/>
    <mergeCell ref="GH3:GH7"/>
    <mergeCell ref="GI3:GI7"/>
    <mergeCell ref="FG1:GI1"/>
    <mergeCell ref="Z2:GI2"/>
    <mergeCell ref="I6:I7"/>
    <mergeCell ref="AO4:BD4"/>
    <mergeCell ref="BF4:BU4"/>
    <mergeCell ref="U5:U6"/>
    <mergeCell ref="BD6:BD7"/>
    <mergeCell ref="BU6:BU7"/>
    <mergeCell ref="BQ5:BQ6"/>
    <mergeCell ref="BR5:BR7"/>
    <mergeCell ref="O5:O6"/>
    <mergeCell ref="FS4:FS7"/>
    <mergeCell ref="FT4:FT7"/>
    <mergeCell ref="FV4:FV7"/>
    <mergeCell ref="FM4:FM7"/>
    <mergeCell ref="FN4:FN7"/>
    <mergeCell ref="FQ4:FQ7"/>
    <mergeCell ref="AO3:BD3"/>
    <mergeCell ref="FR4:FR7"/>
    <mergeCell ref="FO4:FO7"/>
    <mergeCell ref="FP4:FP7"/>
    <mergeCell ref="ER5:ER6"/>
    <mergeCell ref="CK5:CK7"/>
    <mergeCell ref="CL6:CL7"/>
    <mergeCell ref="Q5:Q6"/>
    <mergeCell ref="R5:R6"/>
    <mergeCell ref="Z5:AB5"/>
    <mergeCell ref="AC5:AC6"/>
    <mergeCell ref="AD5:AD6"/>
    <mergeCell ref="AE5:AE6"/>
    <mergeCell ref="AF5:AF6"/>
    <mergeCell ref="AO5:AQ5"/>
    <mergeCell ref="DP5:DP6"/>
    <mergeCell ref="W5:W7"/>
    <mergeCell ref="AK5:AK7"/>
    <mergeCell ref="DT6:DT7"/>
    <mergeCell ref="DM5:DO5"/>
    <mergeCell ref="C3:F3"/>
    <mergeCell ref="AR5:AR6"/>
    <mergeCell ref="AS5:AU5"/>
    <mergeCell ref="AW5:AY5"/>
    <mergeCell ref="AV5:AV6"/>
    <mergeCell ref="EI4:ET4"/>
    <mergeCell ref="FG4:FL4"/>
    <mergeCell ref="FG3:FL3"/>
    <mergeCell ref="DU3:EH3"/>
    <mergeCell ref="DU4:EH4"/>
    <mergeCell ref="BF3:BU3"/>
    <mergeCell ref="EL5:EL6"/>
    <mergeCell ref="C5:K5"/>
    <mergeCell ref="C4:F4"/>
    <mergeCell ref="AJ5:AJ7"/>
    <mergeCell ref="AM6:AM7"/>
    <mergeCell ref="FH5:FH6"/>
    <mergeCell ref="FI5:FI6"/>
    <mergeCell ref="J6:J7"/>
    <mergeCell ref="K6:K7"/>
    <mergeCell ref="Y6:Y7"/>
    <mergeCell ref="X5:X7"/>
    <mergeCell ref="EC5:EE5"/>
    <mergeCell ref="L5:N5"/>
    <mergeCell ref="EI5:EK5"/>
    <mergeCell ref="EX5:EX6"/>
    <mergeCell ref="EY5:EY6"/>
    <mergeCell ref="EZ5:EZ6"/>
    <mergeCell ref="FA5:FA6"/>
    <mergeCell ref="CE5:CG5"/>
    <mergeCell ref="CN5:CP5"/>
    <mergeCell ref="CQ5:CQ6"/>
    <mergeCell ref="CR5:CT5"/>
    <mergeCell ref="CD5:CD6"/>
    <mergeCell ref="DL5:DL6"/>
    <mergeCell ref="BE3:BE7"/>
    <mergeCell ref="BV3:BV7"/>
    <mergeCell ref="EF5:EF6"/>
    <mergeCell ref="AL5:AL7"/>
    <mergeCell ref="BB5:BB7"/>
    <mergeCell ref="BC5:BC7"/>
    <mergeCell ref="BS5:BS7"/>
    <mergeCell ref="BT5:BT7"/>
    <mergeCell ref="CY5:CY6"/>
    <mergeCell ref="CZ5:CZ7"/>
    <mergeCell ref="DA5:DA7"/>
    <mergeCell ref="FX3:GD4"/>
    <mergeCell ref="GD5:GD7"/>
    <mergeCell ref="FW3:FW7"/>
    <mergeCell ref="L1:DC1"/>
    <mergeCell ref="L2:S2"/>
    <mergeCell ref="T2:Y2"/>
    <mergeCell ref="BW3:CL3"/>
    <mergeCell ref="CN3:DC3"/>
    <mergeCell ref="BW4:CL4"/>
    <mergeCell ref="CN4:DC4"/>
    <mergeCell ref="CH5:CH6"/>
    <mergeCell ref="CI5:CI7"/>
    <mergeCell ref="DC6:DC7"/>
    <mergeCell ref="CJ5:CJ7"/>
    <mergeCell ref="FJ5:FJ6"/>
    <mergeCell ref="FK5:FK7"/>
    <mergeCell ref="FL6:FL7"/>
    <mergeCell ref="FG5:FG6"/>
    <mergeCell ref="DU5:DW5"/>
    <mergeCell ref="DX5:DX6"/>
    <mergeCell ref="DY5:EA5"/>
    <mergeCell ref="EB5:EB6"/>
    <mergeCell ref="FP3:FV3"/>
    <mergeCell ref="EG5:EG7"/>
  </mergeCells>
  <conditionalFormatting sqref="AH21:AI21 AD21:AF21 Y8:Y108 AH59:AI59 AD59:AF59 AH84:AI84 AD84:AF84 AI11:AI108 AC11:AC108 AF11:AF108 AD9:AE108 Y9:AB108 AH9:AH108 FG9:FL108 AM8:FF108">
    <cfRule type="cellIs" dxfId="5006" priority="1999" operator="equal">
      <formula>"E"</formula>
    </cfRule>
    <cfRule type="cellIs" dxfId="5005" priority="2000" operator="equal">
      <formula>"D"</formula>
    </cfRule>
    <cfRule type="cellIs" dxfId="5004" priority="2001" operator="equal">
      <formula>"C"</formula>
    </cfRule>
    <cfRule type="cellIs" dxfId="5003" priority="2002" operator="equal">
      <formula>"B"</formula>
    </cfRule>
    <cfRule type="cellIs" dxfId="5002" priority="2003" operator="equal">
      <formula>"A"</formula>
    </cfRule>
  </conditionalFormatting>
  <conditionalFormatting sqref="FX8:GB108 GJ1:GK108 GE3:GI3 EF9:FF108 X1:X5 W1:W4 U9:W108 E9:M10 P1:Q4 U1:V108 S1:T4 L7:S108 L1:L5 O5:P5 Z10:AN10 Z11:FF47 Z13:FL13 Z15:FL15 Z17:FL17 Z19:FL19 Z23:FL23 Z25:FL25 Z27:FL27 Z29:FL29 Z31:FL31 Z33:FL33 Z35:FL35 Z37:FL37 Z39:FL39 Z41:FL41 Z43:FL43 Z45:FL45 Z47:FL47 Z48:FO108 EG5 EM6:EM108 EJ6:EJ108 EO5:EO108 EM6:EN10 EL5:EL108 EI3:EI108 T6:T108 AA1:FG1 FX5:GB5 FX3 GC5:GD108 GE8:GE108 GF3:GI108 M1:N4 O1:O5 R1:R5 Z7:AG108 Y1:Z108 L10:AH108 AX3:AY4 AX6:AY108 AT3:AV4 AT6:AU108 AV7:AV108 AW6:AY6 DU5:EF108 ER5:ER108 EI7:EP108 EP6:EQ108 EY6:EY108 EV6:EV108 FA5:FA108 EY6:EZ10 EX5:EX108 EU3:EU108 FD5:FD108 EU7:FB108 FB6:FC108 EH5:FF6 AW3:AW108 W8:X108 FT3:FW108 Z21:FR21 FS3:FS8 EG8:FF108 C1 AA3:AM108 AO3:AS108 Z3:BE3 AN8:AN108 AZ3:DU108 FG3:FR108 C3:K108">
    <cfRule type="cellIs" dxfId="5001" priority="1998" operator="equal">
      <formula>0</formula>
    </cfRule>
  </conditionalFormatting>
  <conditionalFormatting sqref="FO9:FO108">
    <cfRule type="cellIs" dxfId="5000" priority="1997" operator="lessThan">
      <formula>75</formula>
    </cfRule>
  </conditionalFormatting>
  <conditionalFormatting sqref="FT9:FU108">
    <cfRule type="cellIs" dxfId="4999" priority="1994" operator="equal">
      <formula>"Promoted in Next Class"</formula>
    </cfRule>
    <cfRule type="cellIs" dxfId="4998" priority="1995" operator="equal">
      <formula>"Transfered"</formula>
    </cfRule>
  </conditionalFormatting>
  <conditionalFormatting sqref="G4:H4 J4:K4">
    <cfRule type="cellIs" dxfId="4997" priority="1992" operator="equal">
      <formula>0</formula>
    </cfRule>
  </conditionalFormatting>
  <conditionalFormatting sqref="V8:Y108 FS8 AD21:AG21 AD59:AG59 AD84:AG84 AC11:AC108 AD9:AE108 B11:B109 R8:R108 AF8:AF108 FT9:GI108 S9:AB108 AJ8:FF108 AG9:FR108 B9:L108">
    <cfRule type="expression" dxfId="4996" priority="1989">
      <formula>$B8="TC"</formula>
    </cfRule>
    <cfRule type="expression" dxfId="4995" priority="1990">
      <formula>$B8="NSO"</formula>
    </cfRule>
    <cfRule type="expression" dxfId="4994" priority="1991">
      <formula>$B8="ab"</formula>
    </cfRule>
  </conditionalFormatting>
  <conditionalFormatting sqref="V8:Y108 FS8 AD21:AG21 AD59:AG59 AD84:AG84 AC11:AC108 AF11:AF108 AD9:AE108 FT9:GI108 S9:AB108 AJ8:FF108 AG9:FR108 C9:L108">
    <cfRule type="expression" dxfId="4993" priority="1988">
      <formula>$C8=0</formula>
    </cfRule>
  </conditionalFormatting>
  <conditionalFormatting sqref="T2:Y2">
    <cfRule type="cellIs" dxfId="4992" priority="1981" operator="equal">
      <formula>0</formula>
    </cfRule>
  </conditionalFormatting>
  <conditionalFormatting sqref="G3:H3 J3:K3">
    <cfRule type="cellIs" dxfId="4991" priority="1980" operator="equal">
      <formula>0</formula>
    </cfRule>
  </conditionalFormatting>
  <conditionalFormatting sqref="N8:N108">
    <cfRule type="expression" dxfId="4990" priority="1973">
      <formula>$B8="TC"</formula>
    </cfRule>
    <cfRule type="expression" dxfId="4989" priority="1974">
      <formula>$B8="NSO"</formula>
    </cfRule>
    <cfRule type="expression" dxfId="4988" priority="1975">
      <formula>$B8="ab"</formula>
    </cfRule>
  </conditionalFormatting>
  <conditionalFormatting sqref="P8:P108">
    <cfRule type="expression" dxfId="4987" priority="1970">
      <formula>$B8="TC"</formula>
    </cfRule>
    <cfRule type="expression" dxfId="4986" priority="1971">
      <formula>$B8="NSO"</formula>
    </cfRule>
    <cfRule type="expression" dxfId="4985" priority="1972">
      <formula>$B8="ab"</formula>
    </cfRule>
  </conditionalFormatting>
  <conditionalFormatting sqref="CI9:CK108">
    <cfRule type="expression" dxfId="4984" priority="1962">
      <formula>$B9="TC"</formula>
    </cfRule>
    <cfRule type="expression" dxfId="4983" priority="1963">
      <formula>$B9="NSO"</formula>
    </cfRule>
    <cfRule type="expression" dxfId="4982" priority="1964">
      <formula>$B9="ab"</formula>
    </cfRule>
  </conditionalFormatting>
  <conditionalFormatting sqref="CI9:CK108">
    <cfRule type="expression" dxfId="4981" priority="1961">
      <formula>$C9=0</formula>
    </cfRule>
  </conditionalFormatting>
  <conditionalFormatting sqref="AB8:AB108">
    <cfRule type="expression" dxfId="4980" priority="1958">
      <formula>$B8="TC"</formula>
    </cfRule>
    <cfRule type="expression" dxfId="4979" priority="1959">
      <formula>$B8="NSO"</formula>
    </cfRule>
    <cfRule type="expression" dxfId="4978" priority="1960">
      <formula>$B8="ab"</formula>
    </cfRule>
  </conditionalFormatting>
  <conditionalFormatting sqref="AD8:AD108">
    <cfRule type="expression" dxfId="4977" priority="1955">
      <formula>$B8="TC"</formula>
    </cfRule>
    <cfRule type="expression" dxfId="4976" priority="1956">
      <formula>$B8="NSO"</formula>
    </cfRule>
    <cfRule type="expression" dxfId="4975" priority="1957">
      <formula>$B8="ab"</formula>
    </cfRule>
  </conditionalFormatting>
  <conditionalFormatting sqref="AB9:AB108">
    <cfRule type="expression" dxfId="4974" priority="1952">
      <formula>$B9="TC"</formula>
    </cfRule>
    <cfRule type="expression" dxfId="4973" priority="1953">
      <formula>$B9="NSO"</formula>
    </cfRule>
    <cfRule type="expression" dxfId="4972" priority="1954">
      <formula>$B9="ab"</formula>
    </cfRule>
  </conditionalFormatting>
  <conditionalFormatting sqref="AD9:AD108">
    <cfRule type="expression" dxfId="4971" priority="1949">
      <formula>$B9="TC"</formula>
    </cfRule>
    <cfRule type="expression" dxfId="4970" priority="1950">
      <formula>$B9="NSO"</formula>
    </cfRule>
    <cfRule type="expression" dxfId="4969" priority="1951">
      <formula>$B9="ab"</formula>
    </cfRule>
  </conditionalFormatting>
  <conditionalFormatting sqref="AQ8:AQ108">
    <cfRule type="expression" dxfId="4968" priority="1945">
      <formula>$B8="TC"</formula>
    </cfRule>
    <cfRule type="expression" dxfId="4967" priority="1946">
      <formula>$B8="NSO"</formula>
    </cfRule>
    <cfRule type="expression" dxfId="4966" priority="1947">
      <formula>$B8="ab"</formula>
    </cfRule>
  </conditionalFormatting>
  <conditionalFormatting sqref="AT8:AT108">
    <cfRule type="expression" dxfId="4965" priority="1942">
      <formula>$B8="TC"</formula>
    </cfRule>
    <cfRule type="expression" dxfId="4964" priority="1943">
      <formula>$B8="NSO"</formula>
    </cfRule>
    <cfRule type="expression" dxfId="4963" priority="1944">
      <formula>$B8="ab"</formula>
    </cfRule>
  </conditionalFormatting>
  <conditionalFormatting sqref="BH8:BH108">
    <cfRule type="expression" dxfId="4962" priority="1939">
      <formula>$B8="TC"</formula>
    </cfRule>
    <cfRule type="expression" dxfId="4961" priority="1940">
      <formula>$B8="NSO"</formula>
    </cfRule>
    <cfRule type="expression" dxfId="4960" priority="1941">
      <formula>$B8="ab"</formula>
    </cfRule>
  </conditionalFormatting>
  <conditionalFormatting sqref="BK8:BK108">
    <cfRule type="expression" dxfId="4959" priority="1936">
      <formula>$B8="TC"</formula>
    </cfRule>
    <cfRule type="expression" dxfId="4958" priority="1937">
      <formula>$B8="NSO"</formula>
    </cfRule>
    <cfRule type="expression" dxfId="4957" priority="1938">
      <formula>$B8="ab"</formula>
    </cfRule>
  </conditionalFormatting>
  <conditionalFormatting sqref="BH9:BH108">
    <cfRule type="expression" dxfId="4956" priority="1933">
      <formula>$B9="TC"</formula>
    </cfRule>
    <cfRule type="expression" dxfId="4955" priority="1934">
      <formula>$B9="NSO"</formula>
    </cfRule>
    <cfRule type="expression" dxfId="4954" priority="1935">
      <formula>$B9="ab"</formula>
    </cfRule>
  </conditionalFormatting>
  <conditionalFormatting sqref="BK9:BK108">
    <cfRule type="expression" dxfId="4953" priority="1930">
      <formula>$B9="TC"</formula>
    </cfRule>
    <cfRule type="expression" dxfId="4952" priority="1931">
      <formula>$B9="NSO"</formula>
    </cfRule>
    <cfRule type="expression" dxfId="4951" priority="1932">
      <formula>$B9="ab"</formula>
    </cfRule>
  </conditionalFormatting>
  <conditionalFormatting sqref="BY8:BY108">
    <cfRule type="expression" dxfId="4950" priority="1926">
      <formula>$B8="TC"</formula>
    </cfRule>
    <cfRule type="expression" dxfId="4949" priority="1927">
      <formula>$B8="NSO"</formula>
    </cfRule>
    <cfRule type="expression" dxfId="4948" priority="1928">
      <formula>$B8="ab"</formula>
    </cfRule>
  </conditionalFormatting>
  <conditionalFormatting sqref="CB8:CB108">
    <cfRule type="expression" dxfId="4947" priority="1923">
      <formula>$B8="TC"</formula>
    </cfRule>
    <cfRule type="expression" dxfId="4946" priority="1924">
      <formula>$B8="NSO"</formula>
    </cfRule>
    <cfRule type="expression" dxfId="4945" priority="1925">
      <formula>$B8="ab"</formula>
    </cfRule>
  </conditionalFormatting>
  <conditionalFormatting sqref="CP8:CP108">
    <cfRule type="expression" dxfId="4944" priority="1920">
      <formula>$B8="TC"</formula>
    </cfRule>
    <cfRule type="expression" dxfId="4943" priority="1921">
      <formula>$B8="NSO"</formula>
    </cfRule>
    <cfRule type="expression" dxfId="4942" priority="1922">
      <formula>$B8="ab"</formula>
    </cfRule>
  </conditionalFormatting>
  <conditionalFormatting sqref="CR8:CS108">
    <cfRule type="expression" dxfId="4941" priority="1917">
      <formula>$B8="TC"</formula>
    </cfRule>
    <cfRule type="expression" dxfId="4940" priority="1918">
      <formula>$B8="NSO"</formula>
    </cfRule>
    <cfRule type="expression" dxfId="4939" priority="1919">
      <formula>$B8="ab"</formula>
    </cfRule>
  </conditionalFormatting>
  <conditionalFormatting sqref="CP9:CP108">
    <cfRule type="expression" dxfId="4938" priority="1914">
      <formula>$B9="TC"</formula>
    </cfRule>
    <cfRule type="expression" dxfId="4937" priority="1915">
      <formula>$B9="NSO"</formula>
    </cfRule>
    <cfRule type="expression" dxfId="4936" priority="1916">
      <formula>$B9="ab"</formula>
    </cfRule>
  </conditionalFormatting>
  <conditionalFormatting sqref="CR9:CS108">
    <cfRule type="expression" dxfId="4935" priority="1911">
      <formula>$B9="TC"</formula>
    </cfRule>
    <cfRule type="expression" dxfId="4934" priority="1912">
      <formula>$B9="NSO"</formula>
    </cfRule>
    <cfRule type="expression" dxfId="4933" priority="1913">
      <formula>$B9="ab"</formula>
    </cfRule>
  </conditionalFormatting>
  <conditionalFormatting sqref="DY8:DY108">
    <cfRule type="expression" dxfId="4932" priority="1907">
      <formula>$B8="TC"</formula>
    </cfRule>
    <cfRule type="expression" dxfId="4931" priority="1908">
      <formula>$B8="NSO"</formula>
    </cfRule>
    <cfRule type="expression" dxfId="4930" priority="1909">
      <formula>$B8="ab"</formula>
    </cfRule>
  </conditionalFormatting>
  <conditionalFormatting sqref="BU10:BV108">
    <cfRule type="expression" dxfId="4929" priority="1875">
      <formula>$B10="TC"</formula>
    </cfRule>
    <cfRule type="expression" dxfId="4928" priority="1876">
      <formula>$B10="NSO"</formula>
    </cfRule>
    <cfRule type="expression" dxfId="4927" priority="1877">
      <formula>$B10="ab"</formula>
    </cfRule>
  </conditionalFormatting>
  <conditionalFormatting sqref="BU10:BV108">
    <cfRule type="expression" dxfId="4926" priority="1874">
      <formula>$C10=0</formula>
    </cfRule>
  </conditionalFormatting>
  <conditionalFormatting sqref="FT9:FW108 D9:FR108">
    <cfRule type="expression" dxfId="4925" priority="1868">
      <formula>$D9=0</formula>
    </cfRule>
  </conditionalFormatting>
  <conditionalFormatting sqref="FT9:FT108">
    <cfRule type="cellIs" dxfId="4924" priority="1865" operator="equal">
      <formula>"Promoted in Next Class With G"</formula>
    </cfRule>
    <cfRule type="cellIs" dxfId="4923" priority="1866" operator="equal">
      <formula>"SUPPLEMENTARY"</formula>
    </cfRule>
    <cfRule type="cellIs" dxfId="4922" priority="1867" operator="equal">
      <formula>"FAILED"</formula>
    </cfRule>
  </conditionalFormatting>
  <conditionalFormatting sqref="C9:C108">
    <cfRule type="expression" dxfId="4921" priority="1862">
      <formula>$B9="TC"</formula>
    </cfRule>
    <cfRule type="expression" dxfId="4920" priority="1863">
      <formula>$B9="NSO"</formula>
    </cfRule>
    <cfRule type="expression" dxfId="4919" priority="1864">
      <formula>$B9="ab"</formula>
    </cfRule>
  </conditionalFormatting>
  <conditionalFormatting sqref="C9:C108">
    <cfRule type="expression" dxfId="4918" priority="1861">
      <formula>$C9=0</formula>
    </cfRule>
  </conditionalFormatting>
  <conditionalFormatting sqref="C9:C108">
    <cfRule type="expression" dxfId="4917" priority="1858">
      <formula>$B9="TC"</formula>
    </cfRule>
    <cfRule type="expression" dxfId="4916" priority="1859">
      <formula>$B9="NSO"</formula>
    </cfRule>
    <cfRule type="expression" dxfId="4915" priority="1860">
      <formula>$B9="ab"</formula>
    </cfRule>
  </conditionalFormatting>
  <conditionalFormatting sqref="C9:C108">
    <cfRule type="expression" dxfId="4914" priority="1857">
      <formula>$D9=0</formula>
    </cfRule>
  </conditionalFormatting>
  <conditionalFormatting sqref="C9:C108">
    <cfRule type="expression" dxfId="4913" priority="1854">
      <formula>$B9="TC"</formula>
    </cfRule>
    <cfRule type="expression" dxfId="4912" priority="1855">
      <formula>$B9="NSO"</formula>
    </cfRule>
    <cfRule type="expression" dxfId="4911" priority="1856">
      <formula>$B9="ab"</formula>
    </cfRule>
  </conditionalFormatting>
  <conditionalFormatting sqref="C9:C108">
    <cfRule type="expression" dxfId="4910" priority="1853">
      <formula>$C9=0</formula>
    </cfRule>
  </conditionalFormatting>
  <conditionalFormatting sqref="E9:K10 G12 G14 F10:F108 G16 G18 G20 G22 G24 G26 G28 G30 G32 G34 G36 G38 G40 G42 G44 G46 G48 G50 G52 G54 G56 G58 G60 G62 G64 G66 G68 G70 G72 G74 G76 G78 G80 G82 G84 G86 G88 G90 G92 G94 G96 G98 G100 G102 G104 G106 G108">
    <cfRule type="expression" dxfId="4909" priority="1849">
      <formula>$B9="TC"</formula>
    </cfRule>
    <cfRule type="expression" dxfId="4908" priority="1850">
      <formula>$B9="NSO"</formula>
    </cfRule>
    <cfRule type="expression" dxfId="4907" priority="1851">
      <formula>$B9="ab"</formula>
    </cfRule>
  </conditionalFormatting>
  <conditionalFormatting sqref="E9:K10 G12 G14 F10:F108 G16 G18 G20 G22 G24 G26 G28 G30 G32 G34 G36 G38 G40 G42 G44 G46 G48 G50 G52 G54 G56 G58 G60 G62 G64 G66 G68 G70 G72 G74 G76 G78 G80 G82 G84 G86 G88 G90 G92 G94 G96 G98 G100 G102 G104 G106 G108">
    <cfRule type="expression" dxfId="4906" priority="1848">
      <formula>$C9=0</formula>
    </cfRule>
  </conditionalFormatting>
  <conditionalFormatting sqref="E9:K10 G12 G14 F10:F108 G16 G18 G20 G22 G24 G26 G28 G30 G32 G34 G36 G38 G40 G42 G44 G46 G48 G50 G52 G54 G56 G58 G60 G62 G64 G66 G68 G70 G72 G74 G76 G78 G80 G82 G84 G86 G88 G90 G92 G94 G96 G98 G100 G102 G104 G106 G108">
    <cfRule type="expression" dxfId="4905" priority="1847">
      <formula>$D9=0</formula>
    </cfRule>
  </conditionalFormatting>
  <conditionalFormatting sqref="L9:L108">
    <cfRule type="expression" dxfId="4904" priority="1843">
      <formula>$B9="TC"</formula>
    </cfRule>
    <cfRule type="expression" dxfId="4903" priority="1844">
      <formula>$B9="NSO"</formula>
    </cfRule>
    <cfRule type="expression" dxfId="4902" priority="1845">
      <formula>$B9="ab"</formula>
    </cfRule>
  </conditionalFormatting>
  <conditionalFormatting sqref="L9:L108">
    <cfRule type="expression" dxfId="4901" priority="1842">
      <formula>$C9=0</formula>
    </cfRule>
  </conditionalFormatting>
  <conditionalFormatting sqref="L9:M108">
    <cfRule type="expression" dxfId="4900" priority="1841">
      <formula>$D9=0</formula>
    </cfRule>
  </conditionalFormatting>
  <conditionalFormatting sqref="O9:O108">
    <cfRule type="expression" dxfId="4899" priority="1839">
      <formula>$D9=0</formula>
    </cfRule>
  </conditionalFormatting>
  <conditionalFormatting sqref="T9:T108">
    <cfRule type="expression" dxfId="4898" priority="1835">
      <formula>$B9="TC"</formula>
    </cfRule>
    <cfRule type="expression" dxfId="4897" priority="1836">
      <formula>$B9="NSO"</formula>
    </cfRule>
    <cfRule type="expression" dxfId="4896" priority="1837">
      <formula>$B9="ab"</formula>
    </cfRule>
  </conditionalFormatting>
  <conditionalFormatting sqref="T9:T108">
    <cfRule type="expression" dxfId="4895" priority="1834">
      <formula>$C9=0</formula>
    </cfRule>
  </conditionalFormatting>
  <conditionalFormatting sqref="T9:T108">
    <cfRule type="expression" dxfId="4894" priority="1833">
      <formula>$D9=0</formula>
    </cfRule>
  </conditionalFormatting>
  <conditionalFormatting sqref="AB8:AB108">
    <cfRule type="expression" dxfId="4893" priority="1829">
      <formula>$B8="TC"</formula>
    </cfRule>
    <cfRule type="expression" dxfId="4892" priority="1830">
      <formula>$B8="NSO"</formula>
    </cfRule>
    <cfRule type="expression" dxfId="4891" priority="1831">
      <formula>$B8="ab"</formula>
    </cfRule>
  </conditionalFormatting>
  <conditionalFormatting sqref="AD8:AD108">
    <cfRule type="expression" dxfId="4890" priority="1826">
      <formula>$B8="TC"</formula>
    </cfRule>
    <cfRule type="expression" dxfId="4889" priority="1827">
      <formula>$B8="NSO"</formula>
    </cfRule>
    <cfRule type="expression" dxfId="4888" priority="1828">
      <formula>$B8="ab"</formula>
    </cfRule>
  </conditionalFormatting>
  <conditionalFormatting sqref="Z9:Z108">
    <cfRule type="expression" dxfId="4887" priority="1823">
      <formula>$B9="TC"</formula>
    </cfRule>
    <cfRule type="expression" dxfId="4886" priority="1824">
      <formula>$B9="NSO"</formula>
    </cfRule>
    <cfRule type="expression" dxfId="4885" priority="1825">
      <formula>$B9="ab"</formula>
    </cfRule>
  </conditionalFormatting>
  <conditionalFormatting sqref="Z9:Z108">
    <cfRule type="expression" dxfId="4884" priority="1822">
      <formula>$C9=0</formula>
    </cfRule>
  </conditionalFormatting>
  <conditionalFormatting sqref="Z9:AA108">
    <cfRule type="expression" dxfId="4883" priority="1821">
      <formula>$D9=0</formula>
    </cfRule>
  </conditionalFormatting>
  <conditionalFormatting sqref="AC9:AC108">
    <cfRule type="expression" dxfId="4882" priority="1820">
      <formula>$D9=0</formula>
    </cfRule>
  </conditionalFormatting>
  <conditionalFormatting sqref="AH9:AH108">
    <cfRule type="expression" dxfId="4881" priority="1817">
      <formula>$B9="TC"</formula>
    </cfRule>
    <cfRule type="expression" dxfId="4880" priority="1818">
      <formula>$B9="NSO"</formula>
    </cfRule>
    <cfRule type="expression" dxfId="4879" priority="1819">
      <formula>$B9="ab"</formula>
    </cfRule>
  </conditionalFormatting>
  <conditionalFormatting sqref="AH9:AH108">
    <cfRule type="expression" dxfId="4878" priority="1816">
      <formula>$C9=0</formula>
    </cfRule>
  </conditionalFormatting>
  <conditionalFormatting sqref="AH9:AH108">
    <cfRule type="expression" dxfId="4877" priority="1815">
      <formula>$D9=0</formula>
    </cfRule>
  </conditionalFormatting>
  <conditionalFormatting sqref="AB8:AB108">
    <cfRule type="expression" dxfId="4876" priority="1812">
      <formula>$B8="TC"</formula>
    </cfRule>
    <cfRule type="expression" dxfId="4875" priority="1813">
      <formula>$B8="NSO"</formula>
    </cfRule>
    <cfRule type="expression" dxfId="4874" priority="1814">
      <formula>$B8="ab"</formula>
    </cfRule>
  </conditionalFormatting>
  <conditionalFormatting sqref="AD8:AD108">
    <cfRule type="expression" dxfId="4873" priority="1809">
      <formula>$B8="TC"</formula>
    </cfRule>
    <cfRule type="expression" dxfId="4872" priority="1810">
      <formula>$B8="NSO"</formula>
    </cfRule>
    <cfRule type="expression" dxfId="4871" priority="1811">
      <formula>$B8="ab"</formula>
    </cfRule>
  </conditionalFormatting>
  <conditionalFormatting sqref="Z9:Z108">
    <cfRule type="expression" dxfId="4870" priority="1806">
      <formula>$B9="TC"</formula>
    </cfRule>
    <cfRule type="expression" dxfId="4869" priority="1807">
      <formula>$B9="NSO"</formula>
    </cfRule>
    <cfRule type="expression" dxfId="4868" priority="1808">
      <formula>$B9="ab"</formula>
    </cfRule>
  </conditionalFormatting>
  <conditionalFormatting sqref="Z9:Z108">
    <cfRule type="expression" dxfId="4867" priority="1805">
      <formula>$C9=0</formula>
    </cfRule>
  </conditionalFormatting>
  <conditionalFormatting sqref="Z9:AA108">
    <cfRule type="expression" dxfId="4866" priority="1804">
      <formula>$D9=0</formula>
    </cfRule>
  </conditionalFormatting>
  <conditionalFormatting sqref="AC9:AC108">
    <cfRule type="expression" dxfId="4865" priority="1803">
      <formula>$D9=0</formula>
    </cfRule>
  </conditionalFormatting>
  <conditionalFormatting sqref="AH9:AH108">
    <cfRule type="expression" dxfId="4864" priority="1800">
      <formula>$B9="TC"</formula>
    </cfRule>
    <cfRule type="expression" dxfId="4863" priority="1801">
      <formula>$B9="NSO"</formula>
    </cfRule>
    <cfRule type="expression" dxfId="4862" priority="1802">
      <formula>$B9="ab"</formula>
    </cfRule>
  </conditionalFormatting>
  <conditionalFormatting sqref="AH9:AH108">
    <cfRule type="expression" dxfId="4861" priority="1799">
      <formula>$C9=0</formula>
    </cfRule>
  </conditionalFormatting>
  <conditionalFormatting sqref="AH9:AH108">
    <cfRule type="expression" dxfId="4860" priority="1798">
      <formula>$D9=0</formula>
    </cfRule>
  </conditionalFormatting>
  <conditionalFormatting sqref="AQ8:AQ108">
    <cfRule type="expression" dxfId="4859" priority="1795">
      <formula>$B8="TC"</formula>
    </cfRule>
    <cfRule type="expression" dxfId="4858" priority="1796">
      <formula>$B8="NSO"</formula>
    </cfRule>
    <cfRule type="expression" dxfId="4857" priority="1797">
      <formula>$B8="ab"</formula>
    </cfRule>
  </conditionalFormatting>
  <conditionalFormatting sqref="AT8:AT108">
    <cfRule type="expression" dxfId="4856" priority="1792">
      <formula>$B8="TC"</formula>
    </cfRule>
    <cfRule type="expression" dxfId="4855" priority="1793">
      <formula>$B8="NSO"</formula>
    </cfRule>
    <cfRule type="expression" dxfId="4854" priority="1794">
      <formula>$B8="ab"</formula>
    </cfRule>
  </conditionalFormatting>
  <conditionalFormatting sqref="AQ9:AQ108">
    <cfRule type="expression" dxfId="4853" priority="1789">
      <formula>$B9="TC"</formula>
    </cfRule>
    <cfRule type="expression" dxfId="4852" priority="1790">
      <formula>$B9="NSO"</formula>
    </cfRule>
    <cfRule type="expression" dxfId="4851" priority="1791">
      <formula>$B9="ab"</formula>
    </cfRule>
  </conditionalFormatting>
  <conditionalFormatting sqref="AT9:AT108">
    <cfRule type="expression" dxfId="4850" priority="1786">
      <formula>$B9="TC"</formula>
    </cfRule>
    <cfRule type="expression" dxfId="4849" priority="1787">
      <formula>$B9="NSO"</formula>
    </cfRule>
    <cfRule type="expression" dxfId="4848" priority="1788">
      <formula>$B9="ab"</formula>
    </cfRule>
  </conditionalFormatting>
  <conditionalFormatting sqref="AQ8:AQ108">
    <cfRule type="expression" dxfId="4847" priority="1783">
      <formula>$B8="TC"</formula>
    </cfRule>
    <cfRule type="expression" dxfId="4846" priority="1784">
      <formula>$B8="NSO"</formula>
    </cfRule>
    <cfRule type="expression" dxfId="4845" priority="1785">
      <formula>$B8="ab"</formula>
    </cfRule>
  </conditionalFormatting>
  <conditionalFormatting sqref="AT8:AT108">
    <cfRule type="expression" dxfId="4844" priority="1780">
      <formula>$B8="TC"</formula>
    </cfRule>
    <cfRule type="expression" dxfId="4843" priority="1781">
      <formula>$B8="NSO"</formula>
    </cfRule>
    <cfRule type="expression" dxfId="4842" priority="1782">
      <formula>$B8="ab"</formula>
    </cfRule>
  </conditionalFormatting>
  <conditionalFormatting sqref="AO9:AO108">
    <cfRule type="expression" dxfId="4841" priority="1777">
      <formula>$B9="TC"</formula>
    </cfRule>
    <cfRule type="expression" dxfId="4840" priority="1778">
      <formula>$B9="NSO"</formula>
    </cfRule>
    <cfRule type="expression" dxfId="4839" priority="1779">
      <formula>$B9="ab"</formula>
    </cfRule>
  </conditionalFormatting>
  <conditionalFormatting sqref="AO9:AO108">
    <cfRule type="expression" dxfId="4838" priority="1776">
      <formula>$C9=0</formula>
    </cfRule>
  </conditionalFormatting>
  <conditionalFormatting sqref="AO9:AP108">
    <cfRule type="expression" dxfId="4837" priority="1775">
      <formula>$D9=0</formula>
    </cfRule>
  </conditionalFormatting>
  <conditionalFormatting sqref="AR9:AS108">
    <cfRule type="expression" dxfId="4836" priority="1774">
      <formula>$D9=0</formula>
    </cfRule>
  </conditionalFormatting>
  <conditionalFormatting sqref="AY9:AY108">
    <cfRule type="expression" dxfId="4835" priority="1771">
      <formula>$B9="TC"</formula>
    </cfRule>
    <cfRule type="expression" dxfId="4834" priority="1772">
      <formula>$B9="NSO"</formula>
    </cfRule>
    <cfRule type="expression" dxfId="4833" priority="1773">
      <formula>$B9="ab"</formula>
    </cfRule>
  </conditionalFormatting>
  <conditionalFormatting sqref="AY9:AY108">
    <cfRule type="expression" dxfId="4832" priority="1770">
      <formula>$C9=0</formula>
    </cfRule>
  </conditionalFormatting>
  <conditionalFormatting sqref="AY9:AY108">
    <cfRule type="expression" dxfId="4831" priority="1769">
      <formula>$D9=0</formula>
    </cfRule>
  </conditionalFormatting>
  <conditionalFormatting sqref="AQ8:AQ108">
    <cfRule type="expression" dxfId="4830" priority="1766">
      <formula>$B8="TC"</formula>
    </cfRule>
    <cfRule type="expression" dxfId="4829" priority="1767">
      <formula>$B8="NSO"</formula>
    </cfRule>
    <cfRule type="expression" dxfId="4828" priority="1768">
      <formula>$B8="ab"</formula>
    </cfRule>
  </conditionalFormatting>
  <conditionalFormatting sqref="AT8:AT108">
    <cfRule type="expression" dxfId="4827" priority="1763">
      <formula>$B8="TC"</formula>
    </cfRule>
    <cfRule type="expression" dxfId="4826" priority="1764">
      <formula>$B8="NSO"</formula>
    </cfRule>
    <cfRule type="expression" dxfId="4825" priority="1765">
      <formula>$B8="ab"</formula>
    </cfRule>
  </conditionalFormatting>
  <conditionalFormatting sqref="AO9:AO108">
    <cfRule type="expression" dxfId="4824" priority="1760">
      <formula>$B9="TC"</formula>
    </cfRule>
    <cfRule type="expression" dxfId="4823" priority="1761">
      <formula>$B9="NSO"</formula>
    </cfRule>
    <cfRule type="expression" dxfId="4822" priority="1762">
      <formula>$B9="ab"</formula>
    </cfRule>
  </conditionalFormatting>
  <conditionalFormatting sqref="AO9:AO108">
    <cfRule type="expression" dxfId="4821" priority="1759">
      <formula>$C9=0</formula>
    </cfRule>
  </conditionalFormatting>
  <conditionalFormatting sqref="AO9:AP108">
    <cfRule type="expression" dxfId="4820" priority="1758">
      <formula>$D9=0</formula>
    </cfRule>
  </conditionalFormatting>
  <conditionalFormatting sqref="AR9:AS108">
    <cfRule type="expression" dxfId="4819" priority="1757">
      <formula>$D9=0</formula>
    </cfRule>
  </conditionalFormatting>
  <conditionalFormatting sqref="AY9:AY108">
    <cfRule type="expression" dxfId="4818" priority="1754">
      <formula>$B9="TC"</formula>
    </cfRule>
    <cfRule type="expression" dxfId="4817" priority="1755">
      <formula>$B9="NSO"</formula>
    </cfRule>
    <cfRule type="expression" dxfId="4816" priority="1756">
      <formula>$B9="ab"</formula>
    </cfRule>
  </conditionalFormatting>
  <conditionalFormatting sqref="AY9:AY108">
    <cfRule type="expression" dxfId="4815" priority="1753">
      <formula>$C9=0</formula>
    </cfRule>
  </conditionalFormatting>
  <conditionalFormatting sqref="AY9:AY108">
    <cfRule type="expression" dxfId="4814" priority="1752">
      <formula>$D9=0</formula>
    </cfRule>
  </conditionalFormatting>
  <conditionalFormatting sqref="BH8:BH108">
    <cfRule type="expression" dxfId="4813" priority="1749">
      <formula>$B8="TC"</formula>
    </cfRule>
    <cfRule type="expression" dxfId="4812" priority="1750">
      <formula>$B8="NSO"</formula>
    </cfRule>
    <cfRule type="expression" dxfId="4811" priority="1751">
      <formula>$B8="ab"</formula>
    </cfRule>
  </conditionalFormatting>
  <conditionalFormatting sqref="BK8:BK108">
    <cfRule type="expression" dxfId="4810" priority="1746">
      <formula>$B8="TC"</formula>
    </cfRule>
    <cfRule type="expression" dxfId="4809" priority="1747">
      <formula>$B8="NSO"</formula>
    </cfRule>
    <cfRule type="expression" dxfId="4808" priority="1748">
      <formula>$B8="ab"</formula>
    </cfRule>
  </conditionalFormatting>
  <conditionalFormatting sqref="BH8:BH108">
    <cfRule type="expression" dxfId="4807" priority="1743">
      <formula>$B8="TC"</formula>
    </cfRule>
    <cfRule type="expression" dxfId="4806" priority="1744">
      <formula>$B8="NSO"</formula>
    </cfRule>
    <cfRule type="expression" dxfId="4805" priority="1745">
      <formula>$B8="ab"</formula>
    </cfRule>
  </conditionalFormatting>
  <conditionalFormatting sqref="BK8:BK108">
    <cfRule type="expression" dxfId="4804" priority="1740">
      <formula>$B8="TC"</formula>
    </cfRule>
    <cfRule type="expression" dxfId="4803" priority="1741">
      <formula>$B8="NSO"</formula>
    </cfRule>
    <cfRule type="expression" dxfId="4802" priority="1742">
      <formula>$B8="ab"</formula>
    </cfRule>
  </conditionalFormatting>
  <conditionalFormatting sqref="BH9:BH108">
    <cfRule type="expression" dxfId="4801" priority="1737">
      <formula>$B9="TC"</formula>
    </cfRule>
    <cfRule type="expression" dxfId="4800" priority="1738">
      <formula>$B9="NSO"</formula>
    </cfRule>
    <cfRule type="expression" dxfId="4799" priority="1739">
      <formula>$B9="ab"</formula>
    </cfRule>
  </conditionalFormatting>
  <conditionalFormatting sqref="BK9:BK108">
    <cfRule type="expression" dxfId="4798" priority="1734">
      <formula>$B9="TC"</formula>
    </cfRule>
    <cfRule type="expression" dxfId="4797" priority="1735">
      <formula>$B9="NSO"</formula>
    </cfRule>
    <cfRule type="expression" dxfId="4796" priority="1736">
      <formula>$B9="ab"</formula>
    </cfRule>
  </conditionalFormatting>
  <conditionalFormatting sqref="BH8:BH108">
    <cfRule type="expression" dxfId="4795" priority="1731">
      <formula>$B8="TC"</formula>
    </cfRule>
    <cfRule type="expression" dxfId="4794" priority="1732">
      <formula>$B8="NSO"</formula>
    </cfRule>
    <cfRule type="expression" dxfId="4793" priority="1733">
      <formula>$B8="ab"</formula>
    </cfRule>
  </conditionalFormatting>
  <conditionalFormatting sqref="BK8:BK108">
    <cfRule type="expression" dxfId="4792" priority="1728">
      <formula>$B8="TC"</formula>
    </cfRule>
    <cfRule type="expression" dxfId="4791" priority="1729">
      <formula>$B8="NSO"</formula>
    </cfRule>
    <cfRule type="expression" dxfId="4790" priority="1730">
      <formula>$B8="ab"</formula>
    </cfRule>
  </conditionalFormatting>
  <conditionalFormatting sqref="BF9:BF108">
    <cfRule type="expression" dxfId="4789" priority="1725">
      <formula>$B9="TC"</formula>
    </cfRule>
    <cfRule type="expression" dxfId="4788" priority="1726">
      <formula>$B9="NSO"</formula>
    </cfRule>
    <cfRule type="expression" dxfId="4787" priority="1727">
      <formula>$B9="ab"</formula>
    </cfRule>
  </conditionalFormatting>
  <conditionalFormatting sqref="BF9:BF108">
    <cfRule type="expression" dxfId="4786" priority="1724">
      <formula>$C9=0</formula>
    </cfRule>
  </conditionalFormatting>
  <conditionalFormatting sqref="BF9:BG108">
    <cfRule type="expression" dxfId="4785" priority="1723">
      <formula>$D9=0</formula>
    </cfRule>
  </conditionalFormatting>
  <conditionalFormatting sqref="BI9:BJ108">
    <cfRule type="expression" dxfId="4784" priority="1722">
      <formula>$D9=0</formula>
    </cfRule>
  </conditionalFormatting>
  <conditionalFormatting sqref="BP9:BP108">
    <cfRule type="expression" dxfId="4783" priority="1719">
      <formula>$B9="TC"</formula>
    </cfRule>
    <cfRule type="expression" dxfId="4782" priority="1720">
      <formula>$B9="NSO"</formula>
    </cfRule>
    <cfRule type="expression" dxfId="4781" priority="1721">
      <formula>$B9="ab"</formula>
    </cfRule>
  </conditionalFormatting>
  <conditionalFormatting sqref="BP9:BP108">
    <cfRule type="expression" dxfId="4780" priority="1718">
      <formula>$C9=0</formula>
    </cfRule>
  </conditionalFormatting>
  <conditionalFormatting sqref="BP9:BP108">
    <cfRule type="expression" dxfId="4779" priority="1717">
      <formula>$D9=0</formula>
    </cfRule>
  </conditionalFormatting>
  <conditionalFormatting sqref="BH8:BH108">
    <cfRule type="expression" dxfId="4778" priority="1714">
      <formula>$B8="TC"</formula>
    </cfRule>
    <cfRule type="expression" dxfId="4777" priority="1715">
      <formula>$B8="NSO"</formula>
    </cfRule>
    <cfRule type="expression" dxfId="4776" priority="1716">
      <formula>$B8="ab"</formula>
    </cfRule>
  </conditionalFormatting>
  <conditionalFormatting sqref="BK8:BK108">
    <cfRule type="expression" dxfId="4775" priority="1711">
      <formula>$B8="TC"</formula>
    </cfRule>
    <cfRule type="expression" dxfId="4774" priority="1712">
      <formula>$B8="NSO"</formula>
    </cfRule>
    <cfRule type="expression" dxfId="4773" priority="1713">
      <formula>$B8="ab"</formula>
    </cfRule>
  </conditionalFormatting>
  <conditionalFormatting sqref="BF9:BF108">
    <cfRule type="expression" dxfId="4772" priority="1708">
      <formula>$B9="TC"</formula>
    </cfRule>
    <cfRule type="expression" dxfId="4771" priority="1709">
      <formula>$B9="NSO"</formula>
    </cfRule>
    <cfRule type="expression" dxfId="4770" priority="1710">
      <formula>$B9="ab"</formula>
    </cfRule>
  </conditionalFormatting>
  <conditionalFormatting sqref="BF9:BF108">
    <cfRule type="expression" dxfId="4769" priority="1707">
      <formula>$C9=0</formula>
    </cfRule>
  </conditionalFormatting>
  <conditionalFormatting sqref="BF9:BG108">
    <cfRule type="expression" dxfId="4768" priority="1706">
      <formula>$D9=0</formula>
    </cfRule>
  </conditionalFormatting>
  <conditionalFormatting sqref="BI9:BJ108">
    <cfRule type="expression" dxfId="4767" priority="1705">
      <formula>$D9=0</formula>
    </cfRule>
  </conditionalFormatting>
  <conditionalFormatting sqref="BP9:BP108">
    <cfRule type="expression" dxfId="4766" priority="1702">
      <formula>$B9="TC"</formula>
    </cfRule>
    <cfRule type="expression" dxfId="4765" priority="1703">
      <formula>$B9="NSO"</formula>
    </cfRule>
    <cfRule type="expression" dxfId="4764" priority="1704">
      <formula>$B9="ab"</formula>
    </cfRule>
  </conditionalFormatting>
  <conditionalFormatting sqref="BP9:BP108">
    <cfRule type="expression" dxfId="4763" priority="1701">
      <formula>$C9=0</formula>
    </cfRule>
  </conditionalFormatting>
  <conditionalFormatting sqref="BP9:BP108">
    <cfRule type="expression" dxfId="4762" priority="1700">
      <formula>$D9=0</formula>
    </cfRule>
  </conditionalFormatting>
  <conditionalFormatting sqref="BY8:BY108">
    <cfRule type="expression" dxfId="4761" priority="1697">
      <formula>$B8="TC"</formula>
    </cfRule>
    <cfRule type="expression" dxfId="4760" priority="1698">
      <formula>$B8="NSO"</formula>
    </cfRule>
    <cfRule type="expression" dxfId="4759" priority="1699">
      <formula>$B8="ab"</formula>
    </cfRule>
  </conditionalFormatting>
  <conditionalFormatting sqref="CB8:CB108">
    <cfRule type="expression" dxfId="4758" priority="1694">
      <formula>$B8="TC"</formula>
    </cfRule>
    <cfRule type="expression" dxfId="4757" priority="1695">
      <formula>$B8="NSO"</formula>
    </cfRule>
    <cfRule type="expression" dxfId="4756" priority="1696">
      <formula>$B8="ab"</formula>
    </cfRule>
  </conditionalFormatting>
  <conditionalFormatting sqref="BY9:BY108">
    <cfRule type="expression" dxfId="4755" priority="1691">
      <formula>$B9="TC"</formula>
    </cfRule>
    <cfRule type="expression" dxfId="4754" priority="1692">
      <formula>$B9="NSO"</formula>
    </cfRule>
    <cfRule type="expression" dxfId="4753" priority="1693">
      <formula>$B9="ab"</formula>
    </cfRule>
  </conditionalFormatting>
  <conditionalFormatting sqref="CB9:CB108">
    <cfRule type="expression" dxfId="4752" priority="1688">
      <formula>$B9="TC"</formula>
    </cfRule>
    <cfRule type="expression" dxfId="4751" priority="1689">
      <formula>$B9="NSO"</formula>
    </cfRule>
    <cfRule type="expression" dxfId="4750" priority="1690">
      <formula>$B9="ab"</formula>
    </cfRule>
  </conditionalFormatting>
  <conditionalFormatting sqref="CL10:CM108">
    <cfRule type="expression" dxfId="4749" priority="1685">
      <formula>$B10="TC"</formula>
    </cfRule>
    <cfRule type="expression" dxfId="4748" priority="1686">
      <formula>$B10="NSO"</formula>
    </cfRule>
    <cfRule type="expression" dxfId="4747" priority="1687">
      <formula>$B10="ab"</formula>
    </cfRule>
  </conditionalFormatting>
  <conditionalFormatting sqref="CL10:CM108">
    <cfRule type="expression" dxfId="4746" priority="1684">
      <formula>$C10=0</formula>
    </cfRule>
  </conditionalFormatting>
  <conditionalFormatting sqref="BY8:BY108">
    <cfRule type="expression" dxfId="4745" priority="1681">
      <formula>$B8="TC"</formula>
    </cfRule>
    <cfRule type="expression" dxfId="4744" priority="1682">
      <formula>$B8="NSO"</formula>
    </cfRule>
    <cfRule type="expression" dxfId="4743" priority="1683">
      <formula>$B8="ab"</formula>
    </cfRule>
  </conditionalFormatting>
  <conditionalFormatting sqref="CB8:CB108">
    <cfRule type="expression" dxfId="4742" priority="1678">
      <formula>$B8="TC"</formula>
    </cfRule>
    <cfRule type="expression" dxfId="4741" priority="1679">
      <formula>$B8="NSO"</formula>
    </cfRule>
    <cfRule type="expression" dxfId="4740" priority="1680">
      <formula>$B8="ab"</formula>
    </cfRule>
  </conditionalFormatting>
  <conditionalFormatting sqref="BY8:BY108">
    <cfRule type="expression" dxfId="4739" priority="1675">
      <formula>$B8="TC"</formula>
    </cfRule>
    <cfRule type="expression" dxfId="4738" priority="1676">
      <formula>$B8="NSO"</formula>
    </cfRule>
    <cfRule type="expression" dxfId="4737" priority="1677">
      <formula>$B8="ab"</formula>
    </cfRule>
  </conditionalFormatting>
  <conditionalFormatting sqref="CB8:CB108">
    <cfRule type="expression" dxfId="4736" priority="1672">
      <formula>$B8="TC"</formula>
    </cfRule>
    <cfRule type="expression" dxfId="4735" priority="1673">
      <formula>$B8="NSO"</formula>
    </cfRule>
    <cfRule type="expression" dxfId="4734" priority="1674">
      <formula>$B8="ab"</formula>
    </cfRule>
  </conditionalFormatting>
  <conditionalFormatting sqref="BY9:BY108">
    <cfRule type="expression" dxfId="4733" priority="1669">
      <formula>$B9="TC"</formula>
    </cfRule>
    <cfRule type="expression" dxfId="4732" priority="1670">
      <formula>$B9="NSO"</formula>
    </cfRule>
    <cfRule type="expression" dxfId="4731" priority="1671">
      <formula>$B9="ab"</formula>
    </cfRule>
  </conditionalFormatting>
  <conditionalFormatting sqref="CB9:CB108">
    <cfRule type="expression" dxfId="4730" priority="1666">
      <formula>$B9="TC"</formula>
    </cfRule>
    <cfRule type="expression" dxfId="4729" priority="1667">
      <formula>$B9="NSO"</formula>
    </cfRule>
    <cfRule type="expression" dxfId="4728" priority="1668">
      <formula>$B9="ab"</formula>
    </cfRule>
  </conditionalFormatting>
  <conditionalFormatting sqref="BY8:BY108">
    <cfRule type="expression" dxfId="4727" priority="1663">
      <formula>$B8="TC"</formula>
    </cfRule>
    <cfRule type="expression" dxfId="4726" priority="1664">
      <formula>$B8="NSO"</formula>
    </cfRule>
    <cfRule type="expression" dxfId="4725" priority="1665">
      <formula>$B8="ab"</formula>
    </cfRule>
  </conditionalFormatting>
  <conditionalFormatting sqref="CB8:CB108">
    <cfRule type="expression" dxfId="4724" priority="1660">
      <formula>$B8="TC"</formula>
    </cfRule>
    <cfRule type="expression" dxfId="4723" priority="1661">
      <formula>$B8="NSO"</formula>
    </cfRule>
    <cfRule type="expression" dxfId="4722" priority="1662">
      <formula>$B8="ab"</formula>
    </cfRule>
  </conditionalFormatting>
  <conditionalFormatting sqref="BW9:BW108">
    <cfRule type="expression" dxfId="4721" priority="1657">
      <formula>$B9="TC"</formula>
    </cfRule>
    <cfRule type="expression" dxfId="4720" priority="1658">
      <formula>$B9="NSO"</formula>
    </cfRule>
    <cfRule type="expression" dxfId="4719" priority="1659">
      <formula>$B9="ab"</formula>
    </cfRule>
  </conditionalFormatting>
  <conditionalFormatting sqref="BW9:BW108">
    <cfRule type="expression" dxfId="4718" priority="1656">
      <formula>$C9=0</formula>
    </cfRule>
  </conditionalFormatting>
  <conditionalFormatting sqref="BW9:BX108">
    <cfRule type="expression" dxfId="4717" priority="1655">
      <formula>$D9=0</formula>
    </cfRule>
  </conditionalFormatting>
  <conditionalFormatting sqref="BZ9:CA108">
    <cfRule type="expression" dxfId="4716" priority="1654">
      <formula>$D9=0</formula>
    </cfRule>
  </conditionalFormatting>
  <conditionalFormatting sqref="CG9:CG108">
    <cfRule type="expression" dxfId="4715" priority="1651">
      <formula>$B9="TC"</formula>
    </cfRule>
    <cfRule type="expression" dxfId="4714" priority="1652">
      <formula>$B9="NSO"</formula>
    </cfRule>
    <cfRule type="expression" dxfId="4713" priority="1653">
      <formula>$B9="ab"</formula>
    </cfRule>
  </conditionalFormatting>
  <conditionalFormatting sqref="CG9:CG108">
    <cfRule type="expression" dxfId="4712" priority="1650">
      <formula>$C9=0</formula>
    </cfRule>
  </conditionalFormatting>
  <conditionalFormatting sqref="CG9:CG108">
    <cfRule type="expression" dxfId="4711" priority="1649">
      <formula>$D9=0</formula>
    </cfRule>
  </conditionalFormatting>
  <conditionalFormatting sqref="BY8:BY108">
    <cfRule type="expression" dxfId="4710" priority="1646">
      <formula>$B8="TC"</formula>
    </cfRule>
    <cfRule type="expression" dxfId="4709" priority="1647">
      <formula>$B8="NSO"</formula>
    </cfRule>
    <cfRule type="expression" dxfId="4708" priority="1648">
      <formula>$B8="ab"</formula>
    </cfRule>
  </conditionalFormatting>
  <conditionalFormatting sqref="CB8:CB108">
    <cfRule type="expression" dxfId="4707" priority="1643">
      <formula>$B8="TC"</formula>
    </cfRule>
    <cfRule type="expression" dxfId="4706" priority="1644">
      <formula>$B8="NSO"</formula>
    </cfRule>
    <cfRule type="expression" dxfId="4705" priority="1645">
      <formula>$B8="ab"</formula>
    </cfRule>
  </conditionalFormatting>
  <conditionalFormatting sqref="BW9:BW108">
    <cfRule type="expression" dxfId="4704" priority="1640">
      <formula>$B9="TC"</formula>
    </cfRule>
    <cfRule type="expression" dxfId="4703" priority="1641">
      <formula>$B9="NSO"</formula>
    </cfRule>
    <cfRule type="expression" dxfId="4702" priority="1642">
      <formula>$B9="ab"</formula>
    </cfRule>
  </conditionalFormatting>
  <conditionalFormatting sqref="BW9:BW108">
    <cfRule type="expression" dxfId="4701" priority="1639">
      <formula>$C9=0</formula>
    </cfRule>
  </conditionalFormatting>
  <conditionalFormatting sqref="BW9:BX108">
    <cfRule type="expression" dxfId="4700" priority="1638">
      <formula>$D9=0</formula>
    </cfRule>
  </conditionalFormatting>
  <conditionalFormatting sqref="BZ9:CA108">
    <cfRule type="expression" dxfId="4699" priority="1637">
      <formula>$D9=0</formula>
    </cfRule>
  </conditionalFormatting>
  <conditionalFormatting sqref="CG9:CG108">
    <cfRule type="expression" dxfId="4698" priority="1634">
      <formula>$B9="TC"</formula>
    </cfRule>
    <cfRule type="expression" dxfId="4697" priority="1635">
      <formula>$B9="NSO"</formula>
    </cfRule>
    <cfRule type="expression" dxfId="4696" priority="1636">
      <formula>$B9="ab"</formula>
    </cfRule>
  </conditionalFormatting>
  <conditionalFormatting sqref="CG9:CG108">
    <cfRule type="expression" dxfId="4695" priority="1633">
      <formula>$C9=0</formula>
    </cfRule>
  </conditionalFormatting>
  <conditionalFormatting sqref="CG9:CG108">
    <cfRule type="expression" dxfId="4694" priority="1632">
      <formula>$D9=0</formula>
    </cfRule>
  </conditionalFormatting>
  <conditionalFormatting sqref="CP8:CP108">
    <cfRule type="expression" dxfId="4693" priority="1629">
      <formula>$B8="TC"</formula>
    </cfRule>
    <cfRule type="expression" dxfId="4692" priority="1630">
      <formula>$B8="NSO"</formula>
    </cfRule>
    <cfRule type="expression" dxfId="4691" priority="1631">
      <formula>$B8="ab"</formula>
    </cfRule>
  </conditionalFormatting>
  <conditionalFormatting sqref="CR8:CS108">
    <cfRule type="expression" dxfId="4690" priority="1626">
      <formula>$B8="TC"</formula>
    </cfRule>
    <cfRule type="expression" dxfId="4689" priority="1627">
      <formula>$B8="NSO"</formula>
    </cfRule>
    <cfRule type="expression" dxfId="4688" priority="1628">
      <formula>$B8="ab"</formula>
    </cfRule>
  </conditionalFormatting>
  <conditionalFormatting sqref="CP8:CP108">
    <cfRule type="expression" dxfId="4687" priority="1623">
      <formula>$B8="TC"</formula>
    </cfRule>
    <cfRule type="expression" dxfId="4686" priority="1624">
      <formula>$B8="NSO"</formula>
    </cfRule>
    <cfRule type="expression" dxfId="4685" priority="1625">
      <formula>$B8="ab"</formula>
    </cfRule>
  </conditionalFormatting>
  <conditionalFormatting sqref="CR8:CS108">
    <cfRule type="expression" dxfId="4684" priority="1620">
      <formula>$B8="TC"</formula>
    </cfRule>
    <cfRule type="expression" dxfId="4683" priority="1621">
      <formula>$B8="NSO"</formula>
    </cfRule>
    <cfRule type="expression" dxfId="4682" priority="1622">
      <formula>$B8="ab"</formula>
    </cfRule>
  </conditionalFormatting>
  <conditionalFormatting sqref="CP9:CP108">
    <cfRule type="expression" dxfId="4681" priority="1617">
      <formula>$B9="TC"</formula>
    </cfRule>
    <cfRule type="expression" dxfId="4680" priority="1618">
      <formula>$B9="NSO"</formula>
    </cfRule>
    <cfRule type="expression" dxfId="4679" priority="1619">
      <formula>$B9="ab"</formula>
    </cfRule>
  </conditionalFormatting>
  <conditionalFormatting sqref="CR9:CS108">
    <cfRule type="expression" dxfId="4678" priority="1614">
      <formula>$B9="TC"</formula>
    </cfRule>
    <cfRule type="expression" dxfId="4677" priority="1615">
      <formula>$B9="NSO"</formula>
    </cfRule>
    <cfRule type="expression" dxfId="4676" priority="1616">
      <formula>$B9="ab"</formula>
    </cfRule>
  </conditionalFormatting>
  <conditionalFormatting sqref="DC10:DT108 DE9:DG13 DI9:DI13 DM9:DM13">
    <cfRule type="expression" dxfId="4675" priority="1611">
      <formula>$B9="TC"</formula>
    </cfRule>
    <cfRule type="expression" dxfId="4674" priority="1612">
      <formula>$B9="NSO"</formula>
    </cfRule>
    <cfRule type="expression" dxfId="4673" priority="1613">
      <formula>$B9="ab"</formula>
    </cfRule>
  </conditionalFormatting>
  <conditionalFormatting sqref="DC10:DT108 DE9:DG13 DI9:DI13 DM9:DM13">
    <cfRule type="expression" dxfId="4672" priority="1610">
      <formula>$C9=0</formula>
    </cfRule>
  </conditionalFormatting>
  <conditionalFormatting sqref="CP8:CP108">
    <cfRule type="expression" dxfId="4671" priority="1607">
      <formula>$B8="TC"</formula>
    </cfRule>
    <cfRule type="expression" dxfId="4670" priority="1608">
      <formula>$B8="NSO"</formula>
    </cfRule>
    <cfRule type="expression" dxfId="4669" priority="1609">
      <formula>$B8="ab"</formula>
    </cfRule>
  </conditionalFormatting>
  <conditionalFormatting sqref="CR8:CS108">
    <cfRule type="expression" dxfId="4668" priority="1604">
      <formula>$B8="TC"</formula>
    </cfRule>
    <cfRule type="expression" dxfId="4667" priority="1605">
      <formula>$B8="NSO"</formula>
    </cfRule>
    <cfRule type="expression" dxfId="4666" priority="1606">
      <formula>$B8="ab"</formula>
    </cfRule>
  </conditionalFormatting>
  <conditionalFormatting sqref="CP8:CP108">
    <cfRule type="expression" dxfId="4665" priority="1601">
      <formula>$B8="TC"</formula>
    </cfRule>
    <cfRule type="expression" dxfId="4664" priority="1602">
      <formula>$B8="NSO"</formula>
    </cfRule>
    <cfRule type="expression" dxfId="4663" priority="1603">
      <formula>$B8="ab"</formula>
    </cfRule>
  </conditionalFormatting>
  <conditionalFormatting sqref="CR8:CS108">
    <cfRule type="expression" dxfId="4662" priority="1598">
      <formula>$B8="TC"</formula>
    </cfRule>
    <cfRule type="expression" dxfId="4661" priority="1599">
      <formula>$B8="NSO"</formula>
    </cfRule>
    <cfRule type="expression" dxfId="4660" priority="1600">
      <formula>$B8="ab"</formula>
    </cfRule>
  </conditionalFormatting>
  <conditionalFormatting sqref="CP9:CP108">
    <cfRule type="expression" dxfId="4659" priority="1595">
      <formula>$B9="TC"</formula>
    </cfRule>
    <cfRule type="expression" dxfId="4658" priority="1596">
      <formula>$B9="NSO"</formula>
    </cfRule>
    <cfRule type="expression" dxfId="4657" priority="1597">
      <formula>$B9="ab"</formula>
    </cfRule>
  </conditionalFormatting>
  <conditionalFormatting sqref="CR9:CS108">
    <cfRule type="expression" dxfId="4656" priority="1592">
      <formula>$B9="TC"</formula>
    </cfRule>
    <cfRule type="expression" dxfId="4655" priority="1593">
      <formula>$B9="NSO"</formula>
    </cfRule>
    <cfRule type="expression" dxfId="4654" priority="1594">
      <formula>$B9="ab"</formula>
    </cfRule>
  </conditionalFormatting>
  <conditionalFormatting sqref="CP8:CP108">
    <cfRule type="expression" dxfId="4653" priority="1589">
      <formula>$B8="TC"</formula>
    </cfRule>
    <cfRule type="expression" dxfId="4652" priority="1590">
      <formula>$B8="NSO"</formula>
    </cfRule>
    <cfRule type="expression" dxfId="4651" priority="1591">
      <formula>$B8="ab"</formula>
    </cfRule>
  </conditionalFormatting>
  <conditionalFormatting sqref="CR8:CS108">
    <cfRule type="expression" dxfId="4650" priority="1586">
      <formula>$B8="TC"</formula>
    </cfRule>
    <cfRule type="expression" dxfId="4649" priority="1587">
      <formula>$B8="NSO"</formula>
    </cfRule>
    <cfRule type="expression" dxfId="4648" priority="1588">
      <formula>$B8="ab"</formula>
    </cfRule>
  </conditionalFormatting>
  <conditionalFormatting sqref="CN9:CN108">
    <cfRule type="expression" dxfId="4647" priority="1583">
      <formula>$B9="TC"</formula>
    </cfRule>
    <cfRule type="expression" dxfId="4646" priority="1584">
      <formula>$B9="NSO"</formula>
    </cfRule>
    <cfRule type="expression" dxfId="4645" priority="1585">
      <formula>$B9="ab"</formula>
    </cfRule>
  </conditionalFormatting>
  <conditionalFormatting sqref="CN9:CN108">
    <cfRule type="expression" dxfId="4644" priority="1582">
      <formula>$C9=0</formula>
    </cfRule>
  </conditionalFormatting>
  <conditionalFormatting sqref="CN9:CO108">
    <cfRule type="expression" dxfId="4643" priority="1581">
      <formula>$D9=0</formula>
    </cfRule>
  </conditionalFormatting>
  <conditionalFormatting sqref="CQ9:CQ108">
    <cfRule type="expression" dxfId="4642" priority="1580">
      <formula>$D9=0</formula>
    </cfRule>
  </conditionalFormatting>
  <conditionalFormatting sqref="CX9:CX108">
    <cfRule type="expression" dxfId="4641" priority="1577">
      <formula>$B9="TC"</formula>
    </cfRule>
    <cfRule type="expression" dxfId="4640" priority="1578">
      <formula>$B9="NSO"</formula>
    </cfRule>
    <cfRule type="expression" dxfId="4639" priority="1579">
      <formula>$B9="ab"</formula>
    </cfRule>
  </conditionalFormatting>
  <conditionalFormatting sqref="CX9:CX108">
    <cfRule type="expression" dxfId="4638" priority="1576">
      <formula>$C9=0</formula>
    </cfRule>
  </conditionalFormatting>
  <conditionalFormatting sqref="CX9:CX108">
    <cfRule type="expression" dxfId="4637" priority="1575">
      <formula>$D9=0</formula>
    </cfRule>
  </conditionalFormatting>
  <conditionalFormatting sqref="CP8:CP108">
    <cfRule type="expression" dxfId="4636" priority="1572">
      <formula>$B8="TC"</formula>
    </cfRule>
    <cfRule type="expression" dxfId="4635" priority="1573">
      <formula>$B8="NSO"</formula>
    </cfRule>
    <cfRule type="expression" dxfId="4634" priority="1574">
      <formula>$B8="ab"</formula>
    </cfRule>
  </conditionalFormatting>
  <conditionalFormatting sqref="CR8:CS108">
    <cfRule type="expression" dxfId="4633" priority="1569">
      <formula>$B8="TC"</formula>
    </cfRule>
    <cfRule type="expression" dxfId="4632" priority="1570">
      <formula>$B8="NSO"</formula>
    </cfRule>
    <cfRule type="expression" dxfId="4631" priority="1571">
      <formula>$B8="ab"</formula>
    </cfRule>
  </conditionalFormatting>
  <conditionalFormatting sqref="CN9:CN108">
    <cfRule type="expression" dxfId="4630" priority="1566">
      <formula>$B9="TC"</formula>
    </cfRule>
    <cfRule type="expression" dxfId="4629" priority="1567">
      <formula>$B9="NSO"</formula>
    </cfRule>
    <cfRule type="expression" dxfId="4628" priority="1568">
      <formula>$B9="ab"</formula>
    </cfRule>
  </conditionalFormatting>
  <conditionalFormatting sqref="CN9:CN108">
    <cfRule type="expression" dxfId="4627" priority="1565">
      <formula>$C9=0</formula>
    </cfRule>
  </conditionalFormatting>
  <conditionalFormatting sqref="CN9:CO108">
    <cfRule type="expression" dxfId="4626" priority="1564">
      <formula>$D9=0</formula>
    </cfRule>
  </conditionalFormatting>
  <conditionalFormatting sqref="CQ9:CQ108">
    <cfRule type="expression" dxfId="4625" priority="1563">
      <formula>$D9=0</formula>
    </cfRule>
  </conditionalFormatting>
  <conditionalFormatting sqref="CX9:CX108">
    <cfRule type="expression" dxfId="4624" priority="1560">
      <formula>$B9="TC"</formula>
    </cfRule>
    <cfRule type="expression" dxfId="4623" priority="1561">
      <formula>$B9="NSO"</formula>
    </cfRule>
    <cfRule type="expression" dxfId="4622" priority="1562">
      <formula>$B9="ab"</formula>
    </cfRule>
  </conditionalFormatting>
  <conditionalFormatting sqref="CX9:CX108">
    <cfRule type="expression" dxfId="4621" priority="1559">
      <formula>$C9=0</formula>
    </cfRule>
  </conditionalFormatting>
  <conditionalFormatting sqref="CX9:CX108">
    <cfRule type="expression" dxfId="4620" priority="1558">
      <formula>$D9=0</formula>
    </cfRule>
  </conditionalFormatting>
  <conditionalFormatting sqref="EG9:EG108">
    <cfRule type="expression" dxfId="4619" priority="1555">
      <formula>$B9="TC"</formula>
    </cfRule>
    <cfRule type="expression" dxfId="4618" priority="1556">
      <formula>$B9="NSO"</formula>
    </cfRule>
    <cfRule type="expression" dxfId="4617" priority="1557">
      <formula>$B9="ab"</formula>
    </cfRule>
  </conditionalFormatting>
  <conditionalFormatting sqref="EG9:EG108">
    <cfRule type="expression" dxfId="4616" priority="1554">
      <formula>$C9=0</formula>
    </cfRule>
  </conditionalFormatting>
  <conditionalFormatting sqref="DY8:DY108">
    <cfRule type="expression" dxfId="4615" priority="1551">
      <formula>$B8="TC"</formula>
    </cfRule>
    <cfRule type="expression" dxfId="4614" priority="1552">
      <formula>$B8="NSO"</formula>
    </cfRule>
    <cfRule type="expression" dxfId="4613" priority="1553">
      <formula>$B8="ab"</formula>
    </cfRule>
  </conditionalFormatting>
  <conditionalFormatting sqref="EA8:EA108">
    <cfRule type="expression" dxfId="4612" priority="1548">
      <formula>$B8="TC"</formula>
    </cfRule>
    <cfRule type="expression" dxfId="4611" priority="1549">
      <formula>$B8="NSO"</formula>
    </cfRule>
    <cfRule type="expression" dxfId="4610" priority="1550">
      <formula>$B8="ab"</formula>
    </cfRule>
  </conditionalFormatting>
  <conditionalFormatting sqref="DY9:DY108">
    <cfRule type="expression" dxfId="4609" priority="1545">
      <formula>$B9="TC"</formula>
    </cfRule>
    <cfRule type="expression" dxfId="4608" priority="1546">
      <formula>$B9="NSO"</formula>
    </cfRule>
    <cfRule type="expression" dxfId="4607" priority="1547">
      <formula>$B9="ab"</formula>
    </cfRule>
  </conditionalFormatting>
  <conditionalFormatting sqref="EA9:EA108">
    <cfRule type="expression" dxfId="4606" priority="1542">
      <formula>$B9="TC"</formula>
    </cfRule>
    <cfRule type="expression" dxfId="4605" priority="1543">
      <formula>$B9="NSO"</formula>
    </cfRule>
    <cfRule type="expression" dxfId="4604" priority="1544">
      <formula>$B9="ab"</formula>
    </cfRule>
  </conditionalFormatting>
  <conditionalFormatting sqref="DY8:DY108">
    <cfRule type="expression" dxfId="4603" priority="1539">
      <formula>$B8="TC"</formula>
    </cfRule>
    <cfRule type="expression" dxfId="4602" priority="1540">
      <formula>$B8="NSO"</formula>
    </cfRule>
    <cfRule type="expression" dxfId="4601" priority="1541">
      <formula>$B8="ab"</formula>
    </cfRule>
  </conditionalFormatting>
  <conditionalFormatting sqref="EA8:EA108">
    <cfRule type="expression" dxfId="4600" priority="1536">
      <formula>$B8="TC"</formula>
    </cfRule>
    <cfRule type="expression" dxfId="4599" priority="1537">
      <formula>$B8="NSO"</formula>
    </cfRule>
    <cfRule type="expression" dxfId="4598" priority="1538">
      <formula>$B8="ab"</formula>
    </cfRule>
  </conditionalFormatting>
  <conditionalFormatting sqref="DY8:DY108">
    <cfRule type="expression" dxfId="4597" priority="1533">
      <formula>$B8="TC"</formula>
    </cfRule>
    <cfRule type="expression" dxfId="4596" priority="1534">
      <formula>$B8="NSO"</formula>
    </cfRule>
    <cfRule type="expression" dxfId="4595" priority="1535">
      <formula>$B8="ab"</formula>
    </cfRule>
  </conditionalFormatting>
  <conditionalFormatting sqref="EA8:EA108">
    <cfRule type="expression" dxfId="4594" priority="1530">
      <formula>$B8="TC"</formula>
    </cfRule>
    <cfRule type="expression" dxfId="4593" priority="1531">
      <formula>$B8="NSO"</formula>
    </cfRule>
    <cfRule type="expression" dxfId="4592" priority="1532">
      <formula>$B8="ab"</formula>
    </cfRule>
  </conditionalFormatting>
  <conditionalFormatting sqref="DY9:DY108">
    <cfRule type="expression" dxfId="4591" priority="1527">
      <formula>$B9="TC"</formula>
    </cfRule>
    <cfRule type="expression" dxfId="4590" priority="1528">
      <formula>$B9="NSO"</formula>
    </cfRule>
    <cfRule type="expression" dxfId="4589" priority="1529">
      <formula>$B9="ab"</formula>
    </cfRule>
  </conditionalFormatting>
  <conditionalFormatting sqref="EA9:EA108">
    <cfRule type="expression" dxfId="4588" priority="1524">
      <formula>$B9="TC"</formula>
    </cfRule>
    <cfRule type="expression" dxfId="4587" priority="1525">
      <formula>$B9="NSO"</formula>
    </cfRule>
    <cfRule type="expression" dxfId="4586" priority="1526">
      <formula>$B9="ab"</formula>
    </cfRule>
  </conditionalFormatting>
  <conditionalFormatting sqref="DY8:DY108">
    <cfRule type="expression" dxfId="4585" priority="1521">
      <formula>$B8="TC"</formula>
    </cfRule>
    <cfRule type="expression" dxfId="4584" priority="1522">
      <formula>$B8="NSO"</formula>
    </cfRule>
    <cfRule type="expression" dxfId="4583" priority="1523">
      <formula>$B8="ab"</formula>
    </cfRule>
  </conditionalFormatting>
  <conditionalFormatting sqref="EA8:EA108">
    <cfRule type="expression" dxfId="4582" priority="1518">
      <formula>$B8="TC"</formula>
    </cfRule>
    <cfRule type="expression" dxfId="4581" priority="1519">
      <formula>$B8="NSO"</formula>
    </cfRule>
    <cfRule type="expression" dxfId="4580" priority="1520">
      <formula>$B8="ab"</formula>
    </cfRule>
  </conditionalFormatting>
  <conditionalFormatting sqref="DY8:DY108">
    <cfRule type="expression" dxfId="4579" priority="1515">
      <formula>$B8="TC"</formula>
    </cfRule>
    <cfRule type="expression" dxfId="4578" priority="1516">
      <formula>$B8="NSO"</formula>
    </cfRule>
    <cfRule type="expression" dxfId="4577" priority="1517">
      <formula>$B8="ab"</formula>
    </cfRule>
  </conditionalFormatting>
  <conditionalFormatting sqref="EA8:EA108">
    <cfRule type="expression" dxfId="4576" priority="1512">
      <formula>$B8="TC"</formula>
    </cfRule>
    <cfRule type="expression" dxfId="4575" priority="1513">
      <formula>$B8="NSO"</formula>
    </cfRule>
    <cfRule type="expression" dxfId="4574" priority="1514">
      <formula>$B8="ab"</formula>
    </cfRule>
  </conditionalFormatting>
  <conditionalFormatting sqref="DY9:DY108">
    <cfRule type="expression" dxfId="4573" priority="1509">
      <formula>$B9="TC"</formula>
    </cfRule>
    <cfRule type="expression" dxfId="4572" priority="1510">
      <formula>$B9="NSO"</formula>
    </cfRule>
    <cfRule type="expression" dxfId="4571" priority="1511">
      <formula>$B9="ab"</formula>
    </cfRule>
  </conditionalFormatting>
  <conditionalFormatting sqref="EA9:EA108">
    <cfRule type="expression" dxfId="4570" priority="1506">
      <formula>$B9="TC"</formula>
    </cfRule>
    <cfRule type="expression" dxfId="4569" priority="1507">
      <formula>$B9="NSO"</formula>
    </cfRule>
    <cfRule type="expression" dxfId="4568" priority="1508">
      <formula>$B9="ab"</formula>
    </cfRule>
  </conditionalFormatting>
  <conditionalFormatting sqref="DY8:DY108">
    <cfRule type="expression" dxfId="4567" priority="1503">
      <formula>$B8="TC"</formula>
    </cfRule>
    <cfRule type="expression" dxfId="4566" priority="1504">
      <formula>$B8="NSO"</formula>
    </cfRule>
    <cfRule type="expression" dxfId="4565" priority="1505">
      <formula>$B8="ab"</formula>
    </cfRule>
  </conditionalFormatting>
  <conditionalFormatting sqref="EA8:EA108">
    <cfRule type="expression" dxfId="4564" priority="1500">
      <formula>$B8="TC"</formula>
    </cfRule>
    <cfRule type="expression" dxfId="4563" priority="1501">
      <formula>$B8="NSO"</formula>
    </cfRule>
    <cfRule type="expression" dxfId="4562" priority="1502">
      <formula>$B8="ab"</formula>
    </cfRule>
  </conditionalFormatting>
  <conditionalFormatting sqref="DU9:DU108">
    <cfRule type="expression" dxfId="4561" priority="1497">
      <formula>$B9="TC"</formula>
    </cfRule>
    <cfRule type="expression" dxfId="4560" priority="1498">
      <formula>$B9="NSO"</formula>
    </cfRule>
    <cfRule type="expression" dxfId="4559" priority="1499">
      <formula>$B9="ab"</formula>
    </cfRule>
  </conditionalFormatting>
  <conditionalFormatting sqref="DU9:DU108">
    <cfRule type="expression" dxfId="4558" priority="1496">
      <formula>$C9=0</formula>
    </cfRule>
  </conditionalFormatting>
  <conditionalFormatting sqref="DU9:DX108">
    <cfRule type="expression" dxfId="4557" priority="1495">
      <formula>$D9=0</formula>
    </cfRule>
  </conditionalFormatting>
  <conditionalFormatting sqref="DZ9:DZ108">
    <cfRule type="expression" dxfId="4556" priority="1494">
      <formula>$D9=0</formula>
    </cfRule>
  </conditionalFormatting>
  <conditionalFormatting sqref="EE9:EE108">
    <cfRule type="expression" dxfId="4555" priority="1491">
      <formula>$B9="TC"</formula>
    </cfRule>
    <cfRule type="expression" dxfId="4554" priority="1492">
      <formula>$B9="NSO"</formula>
    </cfRule>
    <cfRule type="expression" dxfId="4553" priority="1493">
      <formula>$B9="ab"</formula>
    </cfRule>
  </conditionalFormatting>
  <conditionalFormatting sqref="EE9:EE108">
    <cfRule type="expression" dxfId="4552" priority="1490">
      <formula>$C9=0</formula>
    </cfRule>
  </conditionalFormatting>
  <conditionalFormatting sqref="EE9:EE108">
    <cfRule type="expression" dxfId="4551" priority="1489">
      <formula>$D9=0</formula>
    </cfRule>
  </conditionalFormatting>
  <conditionalFormatting sqref="DY8:DY108">
    <cfRule type="expression" dxfId="4550" priority="1486">
      <formula>$B8="TC"</formula>
    </cfRule>
    <cfRule type="expression" dxfId="4549" priority="1487">
      <formula>$B8="NSO"</formula>
    </cfRule>
    <cfRule type="expression" dxfId="4548" priority="1488">
      <formula>$B8="ab"</formula>
    </cfRule>
  </conditionalFormatting>
  <conditionalFormatting sqref="EA8:EA108">
    <cfRule type="expression" dxfId="4547" priority="1483">
      <formula>$B8="TC"</formula>
    </cfRule>
    <cfRule type="expression" dxfId="4546" priority="1484">
      <formula>$B8="NSO"</formula>
    </cfRule>
    <cfRule type="expression" dxfId="4545" priority="1485">
      <formula>$B8="ab"</formula>
    </cfRule>
  </conditionalFormatting>
  <conditionalFormatting sqref="DU9:DU108">
    <cfRule type="expression" dxfId="4544" priority="1480">
      <formula>$B9="TC"</formula>
    </cfRule>
    <cfRule type="expression" dxfId="4543" priority="1481">
      <formula>$B9="NSO"</formula>
    </cfRule>
    <cfRule type="expression" dxfId="4542" priority="1482">
      <formula>$B9="ab"</formula>
    </cfRule>
  </conditionalFormatting>
  <conditionalFormatting sqref="DU9:DU108">
    <cfRule type="expression" dxfId="4541" priority="1479">
      <formula>$C9=0</formula>
    </cfRule>
  </conditionalFormatting>
  <conditionalFormatting sqref="DU9:DX108">
    <cfRule type="expression" dxfId="4540" priority="1478">
      <formula>$D9=0</formula>
    </cfRule>
  </conditionalFormatting>
  <conditionalFormatting sqref="DZ9:DZ108">
    <cfRule type="expression" dxfId="4539" priority="1477">
      <formula>$D9=0</formula>
    </cfRule>
  </conditionalFormatting>
  <conditionalFormatting sqref="EE9:EE108">
    <cfRule type="expression" dxfId="4538" priority="1474">
      <formula>$B9="TC"</formula>
    </cfRule>
    <cfRule type="expression" dxfId="4537" priority="1475">
      <formula>$B9="NSO"</formula>
    </cfRule>
    <cfRule type="expression" dxfId="4536" priority="1476">
      <formula>$B9="ab"</formula>
    </cfRule>
  </conditionalFormatting>
  <conditionalFormatting sqref="EE9:EE108">
    <cfRule type="expression" dxfId="4535" priority="1473">
      <formula>$C9=0</formula>
    </cfRule>
  </conditionalFormatting>
  <conditionalFormatting sqref="EE9:EE108">
    <cfRule type="expression" dxfId="4534" priority="1472">
      <formula>$D9=0</formula>
    </cfRule>
  </conditionalFormatting>
  <conditionalFormatting sqref="FT9:FW108 A9:FR108">
    <cfRule type="expression" dxfId="4533" priority="1381">
      <formula>$A9="TC"</formula>
    </cfRule>
    <cfRule type="expression" dxfId="4532" priority="1382">
      <formula>$A9="NSO"</formula>
    </cfRule>
  </conditionalFormatting>
  <conditionalFormatting sqref="EK8:EK108">
    <cfRule type="expression" dxfId="4531" priority="1378">
      <formula>$B8="TC"</formula>
    </cfRule>
    <cfRule type="expression" dxfId="4530" priority="1379">
      <formula>$B8="NSO"</formula>
    </cfRule>
    <cfRule type="expression" dxfId="4529" priority="1380">
      <formula>$B8="ab"</formula>
    </cfRule>
  </conditionalFormatting>
  <conditionalFormatting sqref="ES9:ES108">
    <cfRule type="expression" dxfId="4528" priority="1375">
      <formula>$B9="TC"</formula>
    </cfRule>
    <cfRule type="expression" dxfId="4527" priority="1376">
      <formula>$B9="NSO"</formula>
    </cfRule>
    <cfRule type="expression" dxfId="4526" priority="1377">
      <formula>$B9="ab"</formula>
    </cfRule>
  </conditionalFormatting>
  <conditionalFormatting sqref="ES9:ES108">
    <cfRule type="expression" dxfId="4525" priority="1374">
      <formula>$C9=0</formula>
    </cfRule>
  </conditionalFormatting>
  <conditionalFormatting sqref="EK8:EK108">
    <cfRule type="expression" dxfId="4524" priority="1371">
      <formula>$B8="TC"</formula>
    </cfRule>
    <cfRule type="expression" dxfId="4523" priority="1372">
      <formula>$B8="NSO"</formula>
    </cfRule>
    <cfRule type="expression" dxfId="4522" priority="1373">
      <formula>$B8="ab"</formula>
    </cfRule>
  </conditionalFormatting>
  <conditionalFormatting sqref="EM8:EM108">
    <cfRule type="expression" dxfId="4521" priority="1368">
      <formula>$B8="TC"</formula>
    </cfRule>
    <cfRule type="expression" dxfId="4520" priority="1369">
      <formula>$B8="NSO"</formula>
    </cfRule>
    <cfRule type="expression" dxfId="4519" priority="1370">
      <formula>$B8="ab"</formula>
    </cfRule>
  </conditionalFormatting>
  <conditionalFormatting sqref="EK9:EK108">
    <cfRule type="expression" dxfId="4518" priority="1365">
      <formula>$B9="TC"</formula>
    </cfRule>
    <cfRule type="expression" dxfId="4517" priority="1366">
      <formula>$B9="NSO"</formula>
    </cfRule>
    <cfRule type="expression" dxfId="4516" priority="1367">
      <formula>$B9="ab"</formula>
    </cfRule>
  </conditionalFormatting>
  <conditionalFormatting sqref="EM9:EM108">
    <cfRule type="expression" dxfId="4515" priority="1362">
      <formula>$B9="TC"</formula>
    </cfRule>
    <cfRule type="expression" dxfId="4514" priority="1363">
      <formula>$B9="NSO"</formula>
    </cfRule>
    <cfRule type="expression" dxfId="4513" priority="1364">
      <formula>$B9="ab"</formula>
    </cfRule>
  </conditionalFormatting>
  <conditionalFormatting sqref="EK8:EK108">
    <cfRule type="expression" dxfId="4512" priority="1359">
      <formula>$B8="TC"</formula>
    </cfRule>
    <cfRule type="expression" dxfId="4511" priority="1360">
      <formula>$B8="NSO"</formula>
    </cfRule>
    <cfRule type="expression" dxfId="4510" priority="1361">
      <formula>$B8="ab"</formula>
    </cfRule>
  </conditionalFormatting>
  <conditionalFormatting sqref="EM8:EM108">
    <cfRule type="expression" dxfId="4509" priority="1356">
      <formula>$B8="TC"</formula>
    </cfRule>
    <cfRule type="expression" dxfId="4508" priority="1357">
      <formula>$B8="NSO"</formula>
    </cfRule>
    <cfRule type="expression" dxfId="4507" priority="1358">
      <formula>$B8="ab"</formula>
    </cfRule>
  </conditionalFormatting>
  <conditionalFormatting sqref="EK8:EK108">
    <cfRule type="expression" dxfId="4506" priority="1353">
      <formula>$B8="TC"</formula>
    </cfRule>
    <cfRule type="expression" dxfId="4505" priority="1354">
      <formula>$B8="NSO"</formula>
    </cfRule>
    <cfRule type="expression" dxfId="4504" priority="1355">
      <formula>$B8="ab"</formula>
    </cfRule>
  </conditionalFormatting>
  <conditionalFormatting sqref="EM8:EM108">
    <cfRule type="expression" dxfId="4503" priority="1350">
      <formula>$B8="TC"</formula>
    </cfRule>
    <cfRule type="expression" dxfId="4502" priority="1351">
      <formula>$B8="NSO"</formula>
    </cfRule>
    <cfRule type="expression" dxfId="4501" priority="1352">
      <formula>$B8="ab"</formula>
    </cfRule>
  </conditionalFormatting>
  <conditionalFormatting sqref="EK9:EK108">
    <cfRule type="expression" dxfId="4500" priority="1347">
      <formula>$B9="TC"</formula>
    </cfRule>
    <cfRule type="expression" dxfId="4499" priority="1348">
      <formula>$B9="NSO"</formula>
    </cfRule>
    <cfRule type="expression" dxfId="4498" priority="1349">
      <formula>$B9="ab"</formula>
    </cfRule>
  </conditionalFormatting>
  <conditionalFormatting sqref="EM9:EM108">
    <cfRule type="expression" dxfId="4497" priority="1344">
      <formula>$B9="TC"</formula>
    </cfRule>
    <cfRule type="expression" dxfId="4496" priority="1345">
      <formula>$B9="NSO"</formula>
    </cfRule>
    <cfRule type="expression" dxfId="4495" priority="1346">
      <formula>$B9="ab"</formula>
    </cfRule>
  </conditionalFormatting>
  <conditionalFormatting sqref="EK8:EK108">
    <cfRule type="expression" dxfId="4494" priority="1341">
      <formula>$B8="TC"</formula>
    </cfRule>
    <cfRule type="expression" dxfId="4493" priority="1342">
      <formula>$B8="NSO"</formula>
    </cfRule>
    <cfRule type="expression" dxfId="4492" priority="1343">
      <formula>$B8="ab"</formula>
    </cfRule>
  </conditionalFormatting>
  <conditionalFormatting sqref="EM8:EM108">
    <cfRule type="expression" dxfId="4491" priority="1338">
      <formula>$B8="TC"</formula>
    </cfRule>
    <cfRule type="expression" dxfId="4490" priority="1339">
      <formula>$B8="NSO"</formula>
    </cfRule>
    <cfRule type="expression" dxfId="4489" priority="1340">
      <formula>$B8="ab"</formula>
    </cfRule>
  </conditionalFormatting>
  <conditionalFormatting sqref="EK8:EK108">
    <cfRule type="expression" dxfId="4488" priority="1335">
      <formula>$B8="TC"</formula>
    </cfRule>
    <cfRule type="expression" dxfId="4487" priority="1336">
      <formula>$B8="NSO"</formula>
    </cfRule>
    <cfRule type="expression" dxfId="4486" priority="1337">
      <formula>$B8="ab"</formula>
    </cfRule>
  </conditionalFormatting>
  <conditionalFormatting sqref="EM8:EM108">
    <cfRule type="expression" dxfId="4485" priority="1332">
      <formula>$B8="TC"</formula>
    </cfRule>
    <cfRule type="expression" dxfId="4484" priority="1333">
      <formula>$B8="NSO"</formula>
    </cfRule>
    <cfRule type="expression" dxfId="4483" priority="1334">
      <formula>$B8="ab"</formula>
    </cfRule>
  </conditionalFormatting>
  <conditionalFormatting sqref="EK9:EK108">
    <cfRule type="expression" dxfId="4482" priority="1329">
      <formula>$B9="TC"</formula>
    </cfRule>
    <cfRule type="expression" dxfId="4481" priority="1330">
      <formula>$B9="NSO"</formula>
    </cfRule>
    <cfRule type="expression" dxfId="4480" priority="1331">
      <formula>$B9="ab"</formula>
    </cfRule>
  </conditionalFormatting>
  <conditionalFormatting sqref="EM9:EM108">
    <cfRule type="expression" dxfId="4479" priority="1326">
      <formula>$B9="TC"</formula>
    </cfRule>
    <cfRule type="expression" dxfId="4478" priority="1327">
      <formula>$B9="NSO"</formula>
    </cfRule>
    <cfRule type="expression" dxfId="4477" priority="1328">
      <formula>$B9="ab"</formula>
    </cfRule>
  </conditionalFormatting>
  <conditionalFormatting sqref="EK8:EK108">
    <cfRule type="expression" dxfId="4476" priority="1323">
      <formula>$B8="TC"</formula>
    </cfRule>
    <cfRule type="expression" dxfId="4475" priority="1324">
      <formula>$B8="NSO"</formula>
    </cfRule>
    <cfRule type="expression" dxfId="4474" priority="1325">
      <formula>$B8="ab"</formula>
    </cfRule>
  </conditionalFormatting>
  <conditionalFormatting sqref="EM8:EM108">
    <cfRule type="expression" dxfId="4473" priority="1320">
      <formula>$B8="TC"</formula>
    </cfRule>
    <cfRule type="expression" dxfId="4472" priority="1321">
      <formula>$B8="NSO"</formula>
    </cfRule>
    <cfRule type="expression" dxfId="4471" priority="1322">
      <formula>$B8="ab"</formula>
    </cfRule>
  </conditionalFormatting>
  <conditionalFormatting sqref="EI9:EI108">
    <cfRule type="expression" dxfId="4470" priority="1317">
      <formula>$B9="TC"</formula>
    </cfRule>
    <cfRule type="expression" dxfId="4469" priority="1318">
      <formula>$B9="NSO"</formula>
    </cfRule>
    <cfRule type="expression" dxfId="4468" priority="1319">
      <formula>$B9="ab"</formula>
    </cfRule>
  </conditionalFormatting>
  <conditionalFormatting sqref="EI9:EI108">
    <cfRule type="expression" dxfId="4467" priority="1316">
      <formula>$C9=0</formula>
    </cfRule>
  </conditionalFormatting>
  <conditionalFormatting sqref="EI9:EJ108">
    <cfRule type="expression" dxfId="4466" priority="1315">
      <formula>$D9=0</formula>
    </cfRule>
  </conditionalFormatting>
  <conditionalFormatting sqref="EL9:EL108">
    <cfRule type="expression" dxfId="4465" priority="1314">
      <formula>$D9=0</formula>
    </cfRule>
  </conditionalFormatting>
  <conditionalFormatting sqref="EQ9:EQ108">
    <cfRule type="expression" dxfId="4464" priority="1311">
      <formula>$B9="TC"</formula>
    </cfRule>
    <cfRule type="expression" dxfId="4463" priority="1312">
      <formula>$B9="NSO"</formula>
    </cfRule>
    <cfRule type="expression" dxfId="4462" priority="1313">
      <formula>$B9="ab"</formula>
    </cfRule>
  </conditionalFormatting>
  <conditionalFormatting sqref="EQ9:EQ108">
    <cfRule type="expression" dxfId="4461" priority="1310">
      <formula>$C9=0</formula>
    </cfRule>
  </conditionalFormatting>
  <conditionalFormatting sqref="EQ9:EQ108">
    <cfRule type="expression" dxfId="4460" priority="1309">
      <formula>$D9=0</formula>
    </cfRule>
  </conditionalFormatting>
  <conditionalFormatting sqref="EK8:EK108">
    <cfRule type="expression" dxfId="4459" priority="1306">
      <formula>$B8="TC"</formula>
    </cfRule>
    <cfRule type="expression" dxfId="4458" priority="1307">
      <formula>$B8="NSO"</formula>
    </cfRule>
    <cfRule type="expression" dxfId="4457" priority="1308">
      <formula>$B8="ab"</formula>
    </cfRule>
  </conditionalFormatting>
  <conditionalFormatting sqref="EM8:EM108">
    <cfRule type="expression" dxfId="4456" priority="1303">
      <formula>$B8="TC"</formula>
    </cfRule>
    <cfRule type="expression" dxfId="4455" priority="1304">
      <formula>$B8="NSO"</formula>
    </cfRule>
    <cfRule type="expression" dxfId="4454" priority="1305">
      <formula>$B8="ab"</formula>
    </cfRule>
  </conditionalFormatting>
  <conditionalFormatting sqref="EI9:EI108">
    <cfRule type="expression" dxfId="4453" priority="1300">
      <formula>$B9="TC"</formula>
    </cfRule>
    <cfRule type="expression" dxfId="4452" priority="1301">
      <formula>$B9="NSO"</formula>
    </cfRule>
    <cfRule type="expression" dxfId="4451" priority="1302">
      <formula>$B9="ab"</formula>
    </cfRule>
  </conditionalFormatting>
  <conditionalFormatting sqref="EI9:EI108">
    <cfRule type="expression" dxfId="4450" priority="1299">
      <formula>$C9=0</formula>
    </cfRule>
  </conditionalFormatting>
  <conditionalFormatting sqref="EI9:EJ108">
    <cfRule type="expression" dxfId="4449" priority="1298">
      <formula>$D9=0</formula>
    </cfRule>
  </conditionalFormatting>
  <conditionalFormatting sqref="EL9:EL108">
    <cfRule type="expression" dxfId="4448" priority="1297">
      <formula>$D9=0</formula>
    </cfRule>
  </conditionalFormatting>
  <conditionalFormatting sqref="EQ9:EQ108">
    <cfRule type="expression" dxfId="4447" priority="1294">
      <formula>$B9="TC"</formula>
    </cfRule>
    <cfRule type="expression" dxfId="4446" priority="1295">
      <formula>$B9="NSO"</formula>
    </cfRule>
    <cfRule type="expression" dxfId="4445" priority="1296">
      <formula>$B9="ab"</formula>
    </cfRule>
  </conditionalFormatting>
  <conditionalFormatting sqref="EQ9:EQ108">
    <cfRule type="expression" dxfId="4444" priority="1293">
      <formula>$C9=0</formula>
    </cfRule>
  </conditionalFormatting>
  <conditionalFormatting sqref="EQ9:EQ108">
    <cfRule type="expression" dxfId="4443" priority="1292">
      <formula>$D9=0</formula>
    </cfRule>
  </conditionalFormatting>
  <conditionalFormatting sqref="EW8:EW108">
    <cfRule type="expression" dxfId="4442" priority="1289">
      <formula>$B8="TC"</formula>
    </cfRule>
    <cfRule type="expression" dxfId="4441" priority="1290">
      <formula>$B8="NSO"</formula>
    </cfRule>
    <cfRule type="expression" dxfId="4440" priority="1291">
      <formula>$B8="ab"</formula>
    </cfRule>
  </conditionalFormatting>
  <conditionalFormatting sqref="FE9:FE108">
    <cfRule type="expression" dxfId="4439" priority="1286">
      <formula>$B9="TC"</formula>
    </cfRule>
    <cfRule type="expression" dxfId="4438" priority="1287">
      <formula>$B9="NSO"</formula>
    </cfRule>
    <cfRule type="expression" dxfId="4437" priority="1288">
      <formula>$B9="ab"</formula>
    </cfRule>
  </conditionalFormatting>
  <conditionalFormatting sqref="FE9:FE108">
    <cfRule type="expression" dxfId="4436" priority="1285">
      <formula>$C9=0</formula>
    </cfRule>
  </conditionalFormatting>
  <conditionalFormatting sqref="EW8:EW108">
    <cfRule type="expression" dxfId="4435" priority="1282">
      <formula>$B8="TC"</formula>
    </cfRule>
    <cfRule type="expression" dxfId="4434" priority="1283">
      <formula>$B8="NSO"</formula>
    </cfRule>
    <cfRule type="expression" dxfId="4433" priority="1284">
      <formula>$B8="ab"</formula>
    </cfRule>
  </conditionalFormatting>
  <conditionalFormatting sqref="EY8:EY108">
    <cfRule type="expression" dxfId="4432" priority="1279">
      <formula>$B8="TC"</formula>
    </cfRule>
    <cfRule type="expression" dxfId="4431" priority="1280">
      <formula>$B8="NSO"</formula>
    </cfRule>
    <cfRule type="expression" dxfId="4430" priority="1281">
      <formula>$B8="ab"</formula>
    </cfRule>
  </conditionalFormatting>
  <conditionalFormatting sqref="EW9:EW108">
    <cfRule type="expression" dxfId="4429" priority="1276">
      <formula>$B9="TC"</formula>
    </cfRule>
    <cfRule type="expression" dxfId="4428" priority="1277">
      <formula>$B9="NSO"</formula>
    </cfRule>
    <cfRule type="expression" dxfId="4427" priority="1278">
      <formula>$B9="ab"</formula>
    </cfRule>
  </conditionalFormatting>
  <conditionalFormatting sqref="EY9:EY108">
    <cfRule type="expression" dxfId="4426" priority="1273">
      <formula>$B9="TC"</formula>
    </cfRule>
    <cfRule type="expression" dxfId="4425" priority="1274">
      <formula>$B9="NSO"</formula>
    </cfRule>
    <cfRule type="expression" dxfId="4424" priority="1275">
      <formula>$B9="ab"</formula>
    </cfRule>
  </conditionalFormatting>
  <conditionalFormatting sqref="EW8:EW108">
    <cfRule type="expression" dxfId="4423" priority="1270">
      <formula>$B8="TC"</formula>
    </cfRule>
    <cfRule type="expression" dxfId="4422" priority="1271">
      <formula>$B8="NSO"</formula>
    </cfRule>
    <cfRule type="expression" dxfId="4421" priority="1272">
      <formula>$B8="ab"</formula>
    </cfRule>
  </conditionalFormatting>
  <conditionalFormatting sqref="EY8:EY108">
    <cfRule type="expression" dxfId="4420" priority="1267">
      <formula>$B8="TC"</formula>
    </cfRule>
    <cfRule type="expression" dxfId="4419" priority="1268">
      <formula>$B8="NSO"</formula>
    </cfRule>
    <cfRule type="expression" dxfId="4418" priority="1269">
      <formula>$B8="ab"</formula>
    </cfRule>
  </conditionalFormatting>
  <conditionalFormatting sqref="EW8:EW108">
    <cfRule type="expression" dxfId="4417" priority="1264">
      <formula>$B8="TC"</formula>
    </cfRule>
    <cfRule type="expression" dxfId="4416" priority="1265">
      <formula>$B8="NSO"</formula>
    </cfRule>
    <cfRule type="expression" dxfId="4415" priority="1266">
      <formula>$B8="ab"</formula>
    </cfRule>
  </conditionalFormatting>
  <conditionalFormatting sqref="EY8:EY108">
    <cfRule type="expression" dxfId="4414" priority="1261">
      <formula>$B8="TC"</formula>
    </cfRule>
    <cfRule type="expression" dxfId="4413" priority="1262">
      <formula>$B8="NSO"</formula>
    </cfRule>
    <cfRule type="expression" dxfId="4412" priority="1263">
      <formula>$B8="ab"</formula>
    </cfRule>
  </conditionalFormatting>
  <conditionalFormatting sqref="EW9:EW108">
    <cfRule type="expression" dxfId="4411" priority="1258">
      <formula>$B9="TC"</formula>
    </cfRule>
    <cfRule type="expression" dxfId="4410" priority="1259">
      <formula>$B9="NSO"</formula>
    </cfRule>
    <cfRule type="expression" dxfId="4409" priority="1260">
      <formula>$B9="ab"</formula>
    </cfRule>
  </conditionalFormatting>
  <conditionalFormatting sqref="EY9:EY108">
    <cfRule type="expression" dxfId="4408" priority="1255">
      <formula>$B9="TC"</formula>
    </cfRule>
    <cfRule type="expression" dxfId="4407" priority="1256">
      <formula>$B9="NSO"</formula>
    </cfRule>
    <cfRule type="expression" dxfId="4406" priority="1257">
      <formula>$B9="ab"</formula>
    </cfRule>
  </conditionalFormatting>
  <conditionalFormatting sqref="EW8:EW108">
    <cfRule type="expression" dxfId="4405" priority="1252">
      <formula>$B8="TC"</formula>
    </cfRule>
    <cfRule type="expression" dxfId="4404" priority="1253">
      <formula>$B8="NSO"</formula>
    </cfRule>
    <cfRule type="expression" dxfId="4403" priority="1254">
      <formula>$B8="ab"</formula>
    </cfRule>
  </conditionalFormatting>
  <conditionalFormatting sqref="EY8:EY108">
    <cfRule type="expression" dxfId="4402" priority="1249">
      <formula>$B8="TC"</formula>
    </cfRule>
    <cfRule type="expression" dxfId="4401" priority="1250">
      <formula>$B8="NSO"</formula>
    </cfRule>
    <cfRule type="expression" dxfId="4400" priority="1251">
      <formula>$B8="ab"</formula>
    </cfRule>
  </conditionalFormatting>
  <conditionalFormatting sqref="EW8:EW108">
    <cfRule type="expression" dxfId="4399" priority="1246">
      <formula>$B8="TC"</formula>
    </cfRule>
    <cfRule type="expression" dxfId="4398" priority="1247">
      <formula>$B8="NSO"</formula>
    </cfRule>
    <cfRule type="expression" dxfId="4397" priority="1248">
      <formula>$B8="ab"</formula>
    </cfRule>
  </conditionalFormatting>
  <conditionalFormatting sqref="EY8:EY108">
    <cfRule type="expression" dxfId="4396" priority="1243">
      <formula>$B8="TC"</formula>
    </cfRule>
    <cfRule type="expression" dxfId="4395" priority="1244">
      <formula>$B8="NSO"</formula>
    </cfRule>
    <cfRule type="expression" dxfId="4394" priority="1245">
      <formula>$B8="ab"</formula>
    </cfRule>
  </conditionalFormatting>
  <conditionalFormatting sqref="EW9:EW108">
    <cfRule type="expression" dxfId="4393" priority="1240">
      <formula>$B9="TC"</formula>
    </cfRule>
    <cfRule type="expression" dxfId="4392" priority="1241">
      <formula>$B9="NSO"</formula>
    </cfRule>
    <cfRule type="expression" dxfId="4391" priority="1242">
      <formula>$B9="ab"</formula>
    </cfRule>
  </conditionalFormatting>
  <conditionalFormatting sqref="EY9:EY108">
    <cfRule type="expression" dxfId="4390" priority="1237">
      <formula>$B9="TC"</formula>
    </cfRule>
    <cfRule type="expression" dxfId="4389" priority="1238">
      <formula>$B9="NSO"</formula>
    </cfRule>
    <cfRule type="expression" dxfId="4388" priority="1239">
      <formula>$B9="ab"</formula>
    </cfRule>
  </conditionalFormatting>
  <conditionalFormatting sqref="EW8:EW108">
    <cfRule type="expression" dxfId="4387" priority="1234">
      <formula>$B8="TC"</formula>
    </cfRule>
    <cfRule type="expression" dxfId="4386" priority="1235">
      <formula>$B8="NSO"</formula>
    </cfRule>
    <cfRule type="expression" dxfId="4385" priority="1236">
      <formula>$B8="ab"</formula>
    </cfRule>
  </conditionalFormatting>
  <conditionalFormatting sqref="EY8:EY108">
    <cfRule type="expression" dxfId="4384" priority="1231">
      <formula>$B8="TC"</formula>
    </cfRule>
    <cfRule type="expression" dxfId="4383" priority="1232">
      <formula>$B8="NSO"</formula>
    </cfRule>
    <cfRule type="expression" dxfId="4382" priority="1233">
      <formula>$B8="ab"</formula>
    </cfRule>
  </conditionalFormatting>
  <conditionalFormatting sqref="EU9:EU108">
    <cfRule type="expression" dxfId="4381" priority="1228">
      <formula>$B9="TC"</formula>
    </cfRule>
    <cfRule type="expression" dxfId="4380" priority="1229">
      <formula>$B9="NSO"</formula>
    </cfRule>
    <cfRule type="expression" dxfId="4379" priority="1230">
      <formula>$B9="ab"</formula>
    </cfRule>
  </conditionalFormatting>
  <conditionalFormatting sqref="EU9:EU108">
    <cfRule type="expression" dxfId="4378" priority="1227">
      <formula>$C9=0</formula>
    </cfRule>
  </conditionalFormatting>
  <conditionalFormatting sqref="EU9:EV108">
    <cfRule type="expression" dxfId="4377" priority="1226">
      <formula>$D9=0</formula>
    </cfRule>
  </conditionalFormatting>
  <conditionalFormatting sqref="EX9:EX108">
    <cfRule type="expression" dxfId="4376" priority="1225">
      <formula>$D9=0</formula>
    </cfRule>
  </conditionalFormatting>
  <conditionalFormatting sqref="FC9:FC108">
    <cfRule type="expression" dxfId="4375" priority="1222">
      <formula>$B9="TC"</formula>
    </cfRule>
    <cfRule type="expression" dxfId="4374" priority="1223">
      <formula>$B9="NSO"</formula>
    </cfRule>
    <cfRule type="expression" dxfId="4373" priority="1224">
      <formula>$B9="ab"</formula>
    </cfRule>
  </conditionalFormatting>
  <conditionalFormatting sqref="FC9:FC108">
    <cfRule type="expression" dxfId="4372" priority="1221">
      <formula>$C9=0</formula>
    </cfRule>
  </conditionalFormatting>
  <conditionalFormatting sqref="FC9:FC108">
    <cfRule type="expression" dxfId="4371" priority="1220">
      <formula>$D9=0</formula>
    </cfRule>
  </conditionalFormatting>
  <conditionalFormatting sqref="EW8:EW108">
    <cfRule type="expression" dxfId="4370" priority="1217">
      <formula>$B8="TC"</formula>
    </cfRule>
    <cfRule type="expression" dxfId="4369" priority="1218">
      <formula>$B8="NSO"</formula>
    </cfRule>
    <cfRule type="expression" dxfId="4368" priority="1219">
      <formula>$B8="ab"</formula>
    </cfRule>
  </conditionalFormatting>
  <conditionalFormatting sqref="EY8:EY108">
    <cfRule type="expression" dxfId="4367" priority="1214">
      <formula>$B8="TC"</formula>
    </cfRule>
    <cfRule type="expression" dxfId="4366" priority="1215">
      <formula>$B8="NSO"</formula>
    </cfRule>
    <cfRule type="expression" dxfId="4365" priority="1216">
      <formula>$B8="ab"</formula>
    </cfRule>
  </conditionalFormatting>
  <conditionalFormatting sqref="EU9:EU108">
    <cfRule type="expression" dxfId="4364" priority="1211">
      <formula>$B9="TC"</formula>
    </cfRule>
    <cfRule type="expression" dxfId="4363" priority="1212">
      <formula>$B9="NSO"</formula>
    </cfRule>
    <cfRule type="expression" dxfId="4362" priority="1213">
      <formula>$B9="ab"</formula>
    </cfRule>
  </conditionalFormatting>
  <conditionalFormatting sqref="EU9:EU108">
    <cfRule type="expression" dxfId="4361" priority="1210">
      <formula>$C9=0</formula>
    </cfRule>
  </conditionalFormatting>
  <conditionalFormatting sqref="EU9:EV108">
    <cfRule type="expression" dxfId="4360" priority="1209">
      <formula>$D9=0</formula>
    </cfRule>
  </conditionalFormatting>
  <conditionalFormatting sqref="EX9:EX108">
    <cfRule type="expression" dxfId="4359" priority="1208">
      <formula>$D9=0</formula>
    </cfRule>
  </conditionalFormatting>
  <conditionalFormatting sqref="FC9:FC108">
    <cfRule type="expression" dxfId="4358" priority="1205">
      <formula>$B9="TC"</formula>
    </cfRule>
    <cfRule type="expression" dxfId="4357" priority="1206">
      <formula>$B9="NSO"</formula>
    </cfRule>
    <cfRule type="expression" dxfId="4356" priority="1207">
      <formula>$B9="ab"</formula>
    </cfRule>
  </conditionalFormatting>
  <conditionalFormatting sqref="FC9:FC108">
    <cfRule type="expression" dxfId="4355" priority="1204">
      <formula>$C9=0</formula>
    </cfRule>
  </conditionalFormatting>
  <conditionalFormatting sqref="FC9:FC108">
    <cfRule type="expression" dxfId="4354" priority="1203">
      <formula>$D9=0</formula>
    </cfRule>
  </conditionalFormatting>
  <conditionalFormatting sqref="DG8:DG108">
    <cfRule type="expression" dxfId="4353" priority="1200">
      <formula>$B8="TC"</formula>
    </cfRule>
    <cfRule type="expression" dxfId="4352" priority="1201">
      <formula>$B8="NSO"</formula>
    </cfRule>
    <cfRule type="expression" dxfId="4351" priority="1202">
      <formula>$B8="ab"</formula>
    </cfRule>
  </conditionalFormatting>
  <conditionalFormatting sqref="DI8:DJ108">
    <cfRule type="expression" dxfId="4350" priority="1197">
      <formula>$B8="TC"</formula>
    </cfRule>
    <cfRule type="expression" dxfId="4349" priority="1198">
      <formula>$B8="NSO"</formula>
    </cfRule>
    <cfRule type="expression" dxfId="4348" priority="1199">
      <formula>$B8="ab"</formula>
    </cfRule>
  </conditionalFormatting>
  <conditionalFormatting sqref="DG9:DG108">
    <cfRule type="expression" dxfId="4347" priority="1194">
      <formula>$B9="TC"</formula>
    </cfRule>
    <cfRule type="expression" dxfId="4346" priority="1195">
      <formula>$B9="NSO"</formula>
    </cfRule>
    <cfRule type="expression" dxfId="4345" priority="1196">
      <formula>$B9="ab"</formula>
    </cfRule>
  </conditionalFormatting>
  <conditionalFormatting sqref="DI9:DJ108">
    <cfRule type="expression" dxfId="4344" priority="1191">
      <formula>$B9="TC"</formula>
    </cfRule>
    <cfRule type="expression" dxfId="4343" priority="1192">
      <formula>$B9="NSO"</formula>
    </cfRule>
    <cfRule type="expression" dxfId="4342" priority="1193">
      <formula>$B9="ab"</formula>
    </cfRule>
  </conditionalFormatting>
  <conditionalFormatting sqref="DG8:DG108">
    <cfRule type="expression" dxfId="4341" priority="1188">
      <formula>$B8="TC"</formula>
    </cfRule>
    <cfRule type="expression" dxfId="4340" priority="1189">
      <formula>$B8="NSO"</formula>
    </cfRule>
    <cfRule type="expression" dxfId="4339" priority="1190">
      <formula>$B8="ab"</formula>
    </cfRule>
  </conditionalFormatting>
  <conditionalFormatting sqref="DI8:DJ108">
    <cfRule type="expression" dxfId="4338" priority="1185">
      <formula>$B8="TC"</formula>
    </cfRule>
    <cfRule type="expression" dxfId="4337" priority="1186">
      <formula>$B8="NSO"</formula>
    </cfRule>
    <cfRule type="expression" dxfId="4336" priority="1187">
      <formula>$B8="ab"</formula>
    </cfRule>
  </conditionalFormatting>
  <conditionalFormatting sqref="DG8:DG108">
    <cfRule type="expression" dxfId="4335" priority="1182">
      <formula>$B8="TC"</formula>
    </cfRule>
    <cfRule type="expression" dxfId="4334" priority="1183">
      <formula>$B8="NSO"</formula>
    </cfRule>
    <cfRule type="expression" dxfId="4333" priority="1184">
      <formula>$B8="ab"</formula>
    </cfRule>
  </conditionalFormatting>
  <conditionalFormatting sqref="DI8:DJ108">
    <cfRule type="expression" dxfId="4332" priority="1179">
      <formula>$B8="TC"</formula>
    </cfRule>
    <cfRule type="expression" dxfId="4331" priority="1180">
      <formula>$B8="NSO"</formula>
    </cfRule>
    <cfRule type="expression" dxfId="4330" priority="1181">
      <formula>$B8="ab"</formula>
    </cfRule>
  </conditionalFormatting>
  <conditionalFormatting sqref="DG9:DG108">
    <cfRule type="expression" dxfId="4329" priority="1176">
      <formula>$B9="TC"</formula>
    </cfRule>
    <cfRule type="expression" dxfId="4328" priority="1177">
      <formula>$B9="NSO"</formula>
    </cfRule>
    <cfRule type="expression" dxfId="4327" priority="1178">
      <formula>$B9="ab"</formula>
    </cfRule>
  </conditionalFormatting>
  <conditionalFormatting sqref="DI9:DJ108">
    <cfRule type="expression" dxfId="4326" priority="1173">
      <formula>$B9="TC"</formula>
    </cfRule>
    <cfRule type="expression" dxfId="4325" priority="1174">
      <formula>$B9="NSO"</formula>
    </cfRule>
    <cfRule type="expression" dxfId="4324" priority="1175">
      <formula>$B9="ab"</formula>
    </cfRule>
  </conditionalFormatting>
  <conditionalFormatting sqref="DG8:DG108">
    <cfRule type="expression" dxfId="4323" priority="1170">
      <formula>$B8="TC"</formula>
    </cfRule>
    <cfRule type="expression" dxfId="4322" priority="1171">
      <formula>$B8="NSO"</formula>
    </cfRule>
    <cfRule type="expression" dxfId="4321" priority="1172">
      <formula>$B8="ab"</formula>
    </cfRule>
  </conditionalFormatting>
  <conditionalFormatting sqref="DI8:DJ108">
    <cfRule type="expression" dxfId="4320" priority="1167">
      <formula>$B8="TC"</formula>
    </cfRule>
    <cfRule type="expression" dxfId="4319" priority="1168">
      <formula>$B8="NSO"</formula>
    </cfRule>
    <cfRule type="expression" dxfId="4318" priority="1169">
      <formula>$B8="ab"</formula>
    </cfRule>
  </conditionalFormatting>
  <conditionalFormatting sqref="DG8:DG108">
    <cfRule type="expression" dxfId="4317" priority="1164">
      <formula>$B8="TC"</formula>
    </cfRule>
    <cfRule type="expression" dxfId="4316" priority="1165">
      <formula>$B8="NSO"</formula>
    </cfRule>
    <cfRule type="expression" dxfId="4315" priority="1166">
      <formula>$B8="ab"</formula>
    </cfRule>
  </conditionalFormatting>
  <conditionalFormatting sqref="DI8:DJ108">
    <cfRule type="expression" dxfId="4314" priority="1161">
      <formula>$B8="TC"</formula>
    </cfRule>
    <cfRule type="expression" dxfId="4313" priority="1162">
      <formula>$B8="NSO"</formula>
    </cfRule>
    <cfRule type="expression" dxfId="4312" priority="1163">
      <formula>$B8="ab"</formula>
    </cfRule>
  </conditionalFormatting>
  <conditionalFormatting sqref="DG9:DG108">
    <cfRule type="expression" dxfId="4311" priority="1158">
      <formula>$B9="TC"</formula>
    </cfRule>
    <cfRule type="expression" dxfId="4310" priority="1159">
      <formula>$B9="NSO"</formula>
    </cfRule>
    <cfRule type="expression" dxfId="4309" priority="1160">
      <formula>$B9="ab"</formula>
    </cfRule>
  </conditionalFormatting>
  <conditionalFormatting sqref="DI9:DJ108">
    <cfRule type="expression" dxfId="4308" priority="1155">
      <formula>$B9="TC"</formula>
    </cfRule>
    <cfRule type="expression" dxfId="4307" priority="1156">
      <formula>$B9="NSO"</formula>
    </cfRule>
    <cfRule type="expression" dxfId="4306" priority="1157">
      <formula>$B9="ab"</formula>
    </cfRule>
  </conditionalFormatting>
  <conditionalFormatting sqref="DG8:DG108">
    <cfRule type="expression" dxfId="4305" priority="1152">
      <formula>$B8="TC"</formula>
    </cfRule>
    <cfRule type="expression" dxfId="4304" priority="1153">
      <formula>$B8="NSO"</formula>
    </cfRule>
    <cfRule type="expression" dxfId="4303" priority="1154">
      <formula>$B8="ab"</formula>
    </cfRule>
  </conditionalFormatting>
  <conditionalFormatting sqref="DI8:DJ108">
    <cfRule type="expression" dxfId="4302" priority="1149">
      <formula>$B8="TC"</formula>
    </cfRule>
    <cfRule type="expression" dxfId="4301" priority="1150">
      <formula>$B8="NSO"</formula>
    </cfRule>
    <cfRule type="expression" dxfId="4300" priority="1151">
      <formula>$B8="ab"</formula>
    </cfRule>
  </conditionalFormatting>
  <conditionalFormatting sqref="DE9:DE108">
    <cfRule type="expression" dxfId="4299" priority="1146">
      <formula>$B9="TC"</formula>
    </cfRule>
    <cfRule type="expression" dxfId="4298" priority="1147">
      <formula>$B9="NSO"</formula>
    </cfRule>
    <cfRule type="expression" dxfId="4297" priority="1148">
      <formula>$B9="ab"</formula>
    </cfRule>
  </conditionalFormatting>
  <conditionalFormatting sqref="DE9:DE108">
    <cfRule type="expression" dxfId="4296" priority="1145">
      <formula>$C9=0</formula>
    </cfRule>
  </conditionalFormatting>
  <conditionalFormatting sqref="DE9:DF108">
    <cfRule type="expression" dxfId="4295" priority="1144">
      <formula>$D9=0</formula>
    </cfRule>
  </conditionalFormatting>
  <conditionalFormatting sqref="DH9:DH108">
    <cfRule type="expression" dxfId="4294" priority="1143">
      <formula>$D9=0</formula>
    </cfRule>
  </conditionalFormatting>
  <conditionalFormatting sqref="DO9:DO108">
    <cfRule type="expression" dxfId="4293" priority="1140">
      <formula>$B9="TC"</formula>
    </cfRule>
    <cfRule type="expression" dxfId="4292" priority="1141">
      <formula>$B9="NSO"</formula>
    </cfRule>
    <cfRule type="expression" dxfId="4291" priority="1142">
      <formula>$B9="ab"</formula>
    </cfRule>
  </conditionalFormatting>
  <conditionalFormatting sqref="DO9:DO108">
    <cfRule type="expression" dxfId="4290" priority="1139">
      <formula>$C9=0</formula>
    </cfRule>
  </conditionalFormatting>
  <conditionalFormatting sqref="DO9:DO108">
    <cfRule type="expression" dxfId="4289" priority="1138">
      <formula>$D9=0</formula>
    </cfRule>
  </conditionalFormatting>
  <conditionalFormatting sqref="DG8:DG108">
    <cfRule type="expression" dxfId="4288" priority="1135">
      <formula>$B8="TC"</formula>
    </cfRule>
    <cfRule type="expression" dxfId="4287" priority="1136">
      <formula>$B8="NSO"</formula>
    </cfRule>
    <cfRule type="expression" dxfId="4286" priority="1137">
      <formula>$B8="ab"</formula>
    </cfRule>
  </conditionalFormatting>
  <conditionalFormatting sqref="DI8:DJ108">
    <cfRule type="expression" dxfId="4285" priority="1132">
      <formula>$B8="TC"</formula>
    </cfRule>
    <cfRule type="expression" dxfId="4284" priority="1133">
      <formula>$B8="NSO"</formula>
    </cfRule>
    <cfRule type="expression" dxfId="4283" priority="1134">
      <formula>$B8="ab"</formula>
    </cfRule>
  </conditionalFormatting>
  <conditionalFormatting sqref="DE9:DE108">
    <cfRule type="expression" dxfId="4282" priority="1129">
      <formula>$B9="TC"</formula>
    </cfRule>
    <cfRule type="expression" dxfId="4281" priority="1130">
      <formula>$B9="NSO"</formula>
    </cfRule>
    <cfRule type="expression" dxfId="4280" priority="1131">
      <formula>$B9="ab"</formula>
    </cfRule>
  </conditionalFormatting>
  <conditionalFormatting sqref="DE9:DE108">
    <cfRule type="expression" dxfId="4279" priority="1128">
      <formula>$C9=0</formula>
    </cfRule>
  </conditionalFormatting>
  <conditionalFormatting sqref="DE9:DF108">
    <cfRule type="expression" dxfId="4278" priority="1127">
      <formula>$D9=0</formula>
    </cfRule>
  </conditionalFormatting>
  <conditionalFormatting sqref="DH9:DH108">
    <cfRule type="expression" dxfId="4277" priority="1126">
      <formula>$D9=0</formula>
    </cfRule>
  </conditionalFormatting>
  <conditionalFormatting sqref="DO9:DO108">
    <cfRule type="expression" dxfId="4276" priority="1123">
      <formula>$B9="TC"</formula>
    </cfRule>
    <cfRule type="expression" dxfId="4275" priority="1124">
      <formula>$B9="NSO"</formula>
    </cfRule>
    <cfRule type="expression" dxfId="4274" priority="1125">
      <formula>$B9="ab"</formula>
    </cfRule>
  </conditionalFormatting>
  <conditionalFormatting sqref="DO9:DO108">
    <cfRule type="expression" dxfId="4273" priority="1122">
      <formula>$C9=0</formula>
    </cfRule>
  </conditionalFormatting>
  <conditionalFormatting sqref="DO9:DO108">
    <cfRule type="expression" dxfId="4272" priority="1121">
      <formula>$D9=0</formula>
    </cfRule>
  </conditionalFormatting>
  <conditionalFormatting sqref="AB8:AB108">
    <cfRule type="expression" dxfId="4271" priority="1118">
      <formula>$B8="TC"</formula>
    </cfRule>
    <cfRule type="expression" dxfId="4270" priority="1119">
      <formula>$B8="NSO"</formula>
    </cfRule>
    <cfRule type="expression" dxfId="4269" priority="1120">
      <formula>$B8="ab"</formula>
    </cfRule>
  </conditionalFormatting>
  <conditionalFormatting sqref="AD8:AD108">
    <cfRule type="expression" dxfId="4268" priority="1115">
      <formula>$B8="TC"</formula>
    </cfRule>
    <cfRule type="expression" dxfId="4267" priority="1116">
      <formula>$B8="NSO"</formula>
    </cfRule>
    <cfRule type="expression" dxfId="4266" priority="1117">
      <formula>$B8="ab"</formula>
    </cfRule>
  </conditionalFormatting>
  <conditionalFormatting sqref="Z9:Z108">
    <cfRule type="expression" dxfId="4265" priority="1112">
      <formula>$B9="TC"</formula>
    </cfRule>
    <cfRule type="expression" dxfId="4264" priority="1113">
      <formula>$B9="NSO"</formula>
    </cfRule>
    <cfRule type="expression" dxfId="4263" priority="1114">
      <formula>$B9="ab"</formula>
    </cfRule>
  </conditionalFormatting>
  <conditionalFormatting sqref="Z9:Z108">
    <cfRule type="expression" dxfId="4262" priority="1111">
      <formula>$C9=0</formula>
    </cfRule>
  </conditionalFormatting>
  <conditionalFormatting sqref="Z9:AA108">
    <cfRule type="expression" dxfId="4261" priority="1110">
      <formula>$D9=0</formula>
    </cfRule>
  </conditionalFormatting>
  <conditionalFormatting sqref="AC9:AC108">
    <cfRule type="expression" dxfId="4260" priority="1109">
      <formula>$D9=0</formula>
    </cfRule>
  </conditionalFormatting>
  <conditionalFormatting sqref="AH9:AH108">
    <cfRule type="expression" dxfId="4259" priority="1106">
      <formula>$B9="TC"</formula>
    </cfRule>
    <cfRule type="expression" dxfId="4258" priority="1107">
      <formula>$B9="NSO"</formula>
    </cfRule>
    <cfRule type="expression" dxfId="4257" priority="1108">
      <formula>$B9="ab"</formula>
    </cfRule>
  </conditionalFormatting>
  <conditionalFormatting sqref="AH9:AH108">
    <cfRule type="expression" dxfId="4256" priority="1105">
      <formula>$C9=0</formula>
    </cfRule>
  </conditionalFormatting>
  <conditionalFormatting sqref="AH9:AH108">
    <cfRule type="expression" dxfId="4255" priority="1104">
      <formula>$D9=0</formula>
    </cfRule>
  </conditionalFormatting>
  <conditionalFormatting sqref="BH8:BH108">
    <cfRule type="expression" dxfId="4254" priority="1101">
      <formula>$B8="TC"</formula>
    </cfRule>
    <cfRule type="expression" dxfId="4253" priority="1102">
      <formula>$B8="NSO"</formula>
    </cfRule>
    <cfRule type="expression" dxfId="4252" priority="1103">
      <formula>$B8="ab"</formula>
    </cfRule>
  </conditionalFormatting>
  <conditionalFormatting sqref="BK8:BK108">
    <cfRule type="expression" dxfId="4251" priority="1098">
      <formula>$B8="TC"</formula>
    </cfRule>
    <cfRule type="expression" dxfId="4250" priority="1099">
      <formula>$B8="NSO"</formula>
    </cfRule>
    <cfRule type="expression" dxfId="4249" priority="1100">
      <formula>$B8="ab"</formula>
    </cfRule>
  </conditionalFormatting>
  <conditionalFormatting sqref="BH8:BH108">
    <cfRule type="expression" dxfId="4248" priority="1095">
      <formula>$B8="TC"</formula>
    </cfRule>
    <cfRule type="expression" dxfId="4247" priority="1096">
      <formula>$B8="NSO"</formula>
    </cfRule>
    <cfRule type="expression" dxfId="4246" priority="1097">
      <formula>$B8="ab"</formula>
    </cfRule>
  </conditionalFormatting>
  <conditionalFormatting sqref="BK8:BK108">
    <cfRule type="expression" dxfId="4245" priority="1092">
      <formula>$B8="TC"</formula>
    </cfRule>
    <cfRule type="expression" dxfId="4244" priority="1093">
      <formula>$B8="NSO"</formula>
    </cfRule>
    <cfRule type="expression" dxfId="4243" priority="1094">
      <formula>$B8="ab"</formula>
    </cfRule>
  </conditionalFormatting>
  <conditionalFormatting sqref="BH9:BH108">
    <cfRule type="expression" dxfId="4242" priority="1089">
      <formula>$B9="TC"</formula>
    </cfRule>
    <cfRule type="expression" dxfId="4241" priority="1090">
      <formula>$B9="NSO"</formula>
    </cfRule>
    <cfRule type="expression" dxfId="4240" priority="1091">
      <formula>$B9="ab"</formula>
    </cfRule>
  </conditionalFormatting>
  <conditionalFormatting sqref="BK9:BK108">
    <cfRule type="expression" dxfId="4239" priority="1086">
      <formula>$B9="TC"</formula>
    </cfRule>
    <cfRule type="expression" dxfId="4238" priority="1087">
      <formula>$B9="NSO"</formula>
    </cfRule>
    <cfRule type="expression" dxfId="4237" priority="1088">
      <formula>$B9="ab"</formula>
    </cfRule>
  </conditionalFormatting>
  <conditionalFormatting sqref="BH8:BH108">
    <cfRule type="expression" dxfId="4236" priority="1083">
      <formula>$B8="TC"</formula>
    </cfRule>
    <cfRule type="expression" dxfId="4235" priority="1084">
      <formula>$B8="NSO"</formula>
    </cfRule>
    <cfRule type="expression" dxfId="4234" priority="1085">
      <formula>$B8="ab"</formula>
    </cfRule>
  </conditionalFormatting>
  <conditionalFormatting sqref="BK8:BK108">
    <cfRule type="expression" dxfId="4233" priority="1080">
      <formula>$B8="TC"</formula>
    </cfRule>
    <cfRule type="expression" dxfId="4232" priority="1081">
      <formula>$B8="NSO"</formula>
    </cfRule>
    <cfRule type="expression" dxfId="4231" priority="1082">
      <formula>$B8="ab"</formula>
    </cfRule>
  </conditionalFormatting>
  <conditionalFormatting sqref="BF9:BF108">
    <cfRule type="expression" dxfId="4230" priority="1077">
      <formula>$B9="TC"</formula>
    </cfRule>
    <cfRule type="expression" dxfId="4229" priority="1078">
      <formula>$B9="NSO"</formula>
    </cfRule>
    <cfRule type="expression" dxfId="4228" priority="1079">
      <formula>$B9="ab"</formula>
    </cfRule>
  </conditionalFormatting>
  <conditionalFormatting sqref="BF9:BF108">
    <cfRule type="expression" dxfId="4227" priority="1076">
      <formula>$C9=0</formula>
    </cfRule>
  </conditionalFormatting>
  <conditionalFormatting sqref="BF9:BG108">
    <cfRule type="expression" dxfId="4226" priority="1075">
      <formula>$D9=0</formula>
    </cfRule>
  </conditionalFormatting>
  <conditionalFormatting sqref="BI9:BJ108">
    <cfRule type="expression" dxfId="4225" priority="1074">
      <formula>$D9=0</formula>
    </cfRule>
  </conditionalFormatting>
  <conditionalFormatting sqref="BP9:BP108">
    <cfRule type="expression" dxfId="4224" priority="1071">
      <formula>$B9="TC"</formula>
    </cfRule>
    <cfRule type="expression" dxfId="4223" priority="1072">
      <formula>$B9="NSO"</formula>
    </cfRule>
    <cfRule type="expression" dxfId="4222" priority="1073">
      <formula>$B9="ab"</formula>
    </cfRule>
  </conditionalFormatting>
  <conditionalFormatting sqref="BP9:BP108">
    <cfRule type="expression" dxfId="4221" priority="1070">
      <formula>$C9=0</formula>
    </cfRule>
  </conditionalFormatting>
  <conditionalFormatting sqref="BP9:BP108">
    <cfRule type="expression" dxfId="4220" priority="1069">
      <formula>$D9=0</formula>
    </cfRule>
  </conditionalFormatting>
  <conditionalFormatting sqref="BH8:BH108">
    <cfRule type="expression" dxfId="4219" priority="1066">
      <formula>$B8="TC"</formula>
    </cfRule>
    <cfRule type="expression" dxfId="4218" priority="1067">
      <formula>$B8="NSO"</formula>
    </cfRule>
    <cfRule type="expression" dxfId="4217" priority="1068">
      <formula>$B8="ab"</formula>
    </cfRule>
  </conditionalFormatting>
  <conditionalFormatting sqref="BK8:BK108">
    <cfRule type="expression" dxfId="4216" priority="1063">
      <formula>$B8="TC"</formula>
    </cfRule>
    <cfRule type="expression" dxfId="4215" priority="1064">
      <formula>$B8="NSO"</formula>
    </cfRule>
    <cfRule type="expression" dxfId="4214" priority="1065">
      <formula>$B8="ab"</formula>
    </cfRule>
  </conditionalFormatting>
  <conditionalFormatting sqref="BF9:BF108">
    <cfRule type="expression" dxfId="4213" priority="1060">
      <formula>$B9="TC"</formula>
    </cfRule>
    <cfRule type="expression" dxfId="4212" priority="1061">
      <formula>$B9="NSO"</formula>
    </cfRule>
    <cfRule type="expression" dxfId="4211" priority="1062">
      <formula>$B9="ab"</formula>
    </cfRule>
  </conditionalFormatting>
  <conditionalFormatting sqref="BF9:BF108">
    <cfRule type="expression" dxfId="4210" priority="1059">
      <formula>$C9=0</formula>
    </cfRule>
  </conditionalFormatting>
  <conditionalFormatting sqref="BF9:BG108">
    <cfRule type="expression" dxfId="4209" priority="1058">
      <formula>$D9=0</formula>
    </cfRule>
  </conditionalFormatting>
  <conditionalFormatting sqref="BI9:BJ108">
    <cfRule type="expression" dxfId="4208" priority="1057">
      <formula>$D9=0</formula>
    </cfRule>
  </conditionalFormatting>
  <conditionalFormatting sqref="BP9:BP108">
    <cfRule type="expression" dxfId="4207" priority="1054">
      <formula>$B9="TC"</formula>
    </cfRule>
    <cfRule type="expression" dxfId="4206" priority="1055">
      <formula>$B9="NSO"</formula>
    </cfRule>
    <cfRule type="expression" dxfId="4205" priority="1056">
      <formula>$B9="ab"</formula>
    </cfRule>
  </conditionalFormatting>
  <conditionalFormatting sqref="BP9:BP108">
    <cfRule type="expression" dxfId="4204" priority="1053">
      <formula>$C9=0</formula>
    </cfRule>
  </conditionalFormatting>
  <conditionalFormatting sqref="BP9:BP108">
    <cfRule type="expression" dxfId="4203" priority="1052">
      <formula>$D9=0</formula>
    </cfRule>
  </conditionalFormatting>
  <conditionalFormatting sqref="BY8:BY108">
    <cfRule type="expression" dxfId="4202" priority="1049">
      <formula>$B8="TC"</formula>
    </cfRule>
    <cfRule type="expression" dxfId="4201" priority="1050">
      <formula>$B8="NSO"</formula>
    </cfRule>
    <cfRule type="expression" dxfId="4200" priority="1051">
      <formula>$B8="ab"</formula>
    </cfRule>
  </conditionalFormatting>
  <conditionalFormatting sqref="CB8:CB108">
    <cfRule type="expression" dxfId="4199" priority="1046">
      <formula>$B8="TC"</formula>
    </cfRule>
    <cfRule type="expression" dxfId="4198" priority="1047">
      <formula>$B8="NSO"</formula>
    </cfRule>
    <cfRule type="expression" dxfId="4197" priority="1048">
      <formula>$B8="ab"</formula>
    </cfRule>
  </conditionalFormatting>
  <conditionalFormatting sqref="BY9:BY108">
    <cfRule type="expression" dxfId="4196" priority="1043">
      <formula>$B9="TC"</formula>
    </cfRule>
    <cfRule type="expression" dxfId="4195" priority="1044">
      <formula>$B9="NSO"</formula>
    </cfRule>
    <cfRule type="expression" dxfId="4194" priority="1045">
      <formula>$B9="ab"</formula>
    </cfRule>
  </conditionalFormatting>
  <conditionalFormatting sqref="CB9:CB108">
    <cfRule type="expression" dxfId="4193" priority="1040">
      <formula>$B9="TC"</formula>
    </cfRule>
    <cfRule type="expression" dxfId="4192" priority="1041">
      <formula>$B9="NSO"</formula>
    </cfRule>
    <cfRule type="expression" dxfId="4191" priority="1042">
      <formula>$B9="ab"</formula>
    </cfRule>
  </conditionalFormatting>
  <conditionalFormatting sqref="BY8:BY108">
    <cfRule type="expression" dxfId="4190" priority="1037">
      <formula>$B8="TC"</formula>
    </cfRule>
    <cfRule type="expression" dxfId="4189" priority="1038">
      <formula>$B8="NSO"</formula>
    </cfRule>
    <cfRule type="expression" dxfId="4188" priority="1039">
      <formula>$B8="ab"</formula>
    </cfRule>
  </conditionalFormatting>
  <conditionalFormatting sqref="CB8:CB108">
    <cfRule type="expression" dxfId="4187" priority="1034">
      <formula>$B8="TC"</formula>
    </cfRule>
    <cfRule type="expression" dxfId="4186" priority="1035">
      <formula>$B8="NSO"</formula>
    </cfRule>
    <cfRule type="expression" dxfId="4185" priority="1036">
      <formula>$B8="ab"</formula>
    </cfRule>
  </conditionalFormatting>
  <conditionalFormatting sqref="BY8:BY108">
    <cfRule type="expression" dxfId="4184" priority="1031">
      <formula>$B8="TC"</formula>
    </cfRule>
    <cfRule type="expression" dxfId="4183" priority="1032">
      <formula>$B8="NSO"</formula>
    </cfRule>
    <cfRule type="expression" dxfId="4182" priority="1033">
      <formula>$B8="ab"</formula>
    </cfRule>
  </conditionalFormatting>
  <conditionalFormatting sqref="CB8:CB108">
    <cfRule type="expression" dxfId="4181" priority="1028">
      <formula>$B8="TC"</formula>
    </cfRule>
    <cfRule type="expression" dxfId="4180" priority="1029">
      <formula>$B8="NSO"</formula>
    </cfRule>
    <cfRule type="expression" dxfId="4179" priority="1030">
      <formula>$B8="ab"</formula>
    </cfRule>
  </conditionalFormatting>
  <conditionalFormatting sqref="BY9:BY108">
    <cfRule type="expression" dxfId="4178" priority="1025">
      <formula>$B9="TC"</formula>
    </cfRule>
    <cfRule type="expression" dxfId="4177" priority="1026">
      <formula>$B9="NSO"</formula>
    </cfRule>
    <cfRule type="expression" dxfId="4176" priority="1027">
      <formula>$B9="ab"</formula>
    </cfRule>
  </conditionalFormatting>
  <conditionalFormatting sqref="CB9:CB108">
    <cfRule type="expression" dxfId="4175" priority="1022">
      <formula>$B9="TC"</formula>
    </cfRule>
    <cfRule type="expression" dxfId="4174" priority="1023">
      <formula>$B9="NSO"</formula>
    </cfRule>
    <cfRule type="expression" dxfId="4173" priority="1024">
      <formula>$B9="ab"</formula>
    </cfRule>
  </conditionalFormatting>
  <conditionalFormatting sqref="BY8:BY108">
    <cfRule type="expression" dxfId="4172" priority="1019">
      <formula>$B8="TC"</formula>
    </cfRule>
    <cfRule type="expression" dxfId="4171" priority="1020">
      <formula>$B8="NSO"</formula>
    </cfRule>
    <cfRule type="expression" dxfId="4170" priority="1021">
      <formula>$B8="ab"</formula>
    </cfRule>
  </conditionalFormatting>
  <conditionalFormatting sqref="CB8:CB108">
    <cfRule type="expression" dxfId="4169" priority="1016">
      <formula>$B8="TC"</formula>
    </cfRule>
    <cfRule type="expression" dxfId="4168" priority="1017">
      <formula>$B8="NSO"</formula>
    </cfRule>
    <cfRule type="expression" dxfId="4167" priority="1018">
      <formula>$B8="ab"</formula>
    </cfRule>
  </conditionalFormatting>
  <conditionalFormatting sqref="BW9:BW108">
    <cfRule type="expression" dxfId="4166" priority="1013">
      <formula>$B9="TC"</formula>
    </cfRule>
    <cfRule type="expression" dxfId="4165" priority="1014">
      <formula>$B9="NSO"</formula>
    </cfRule>
    <cfRule type="expression" dxfId="4164" priority="1015">
      <formula>$B9="ab"</formula>
    </cfRule>
  </conditionalFormatting>
  <conditionalFormatting sqref="BW9:BW108">
    <cfRule type="expression" dxfId="4163" priority="1012">
      <formula>$C9=0</formula>
    </cfRule>
  </conditionalFormatting>
  <conditionalFormatting sqref="BW9:BX108">
    <cfRule type="expression" dxfId="4162" priority="1011">
      <formula>$D9=0</formula>
    </cfRule>
  </conditionalFormatting>
  <conditionalFormatting sqref="BZ9:CA108">
    <cfRule type="expression" dxfId="4161" priority="1010">
      <formula>$D9=0</formula>
    </cfRule>
  </conditionalFormatting>
  <conditionalFormatting sqref="CG9:CG108">
    <cfRule type="expression" dxfId="4160" priority="1007">
      <formula>$B9="TC"</formula>
    </cfRule>
    <cfRule type="expression" dxfId="4159" priority="1008">
      <formula>$B9="NSO"</formula>
    </cfRule>
    <cfRule type="expression" dxfId="4158" priority="1009">
      <formula>$B9="ab"</formula>
    </cfRule>
  </conditionalFormatting>
  <conditionalFormatting sqref="CG9:CG108">
    <cfRule type="expression" dxfId="4157" priority="1006">
      <formula>$C9=0</formula>
    </cfRule>
  </conditionalFormatting>
  <conditionalFormatting sqref="CG9:CG108">
    <cfRule type="expression" dxfId="4156" priority="1005">
      <formula>$D9=0</formula>
    </cfRule>
  </conditionalFormatting>
  <conditionalFormatting sqref="BY8:BY108">
    <cfRule type="expression" dxfId="4155" priority="1002">
      <formula>$B8="TC"</formula>
    </cfRule>
    <cfRule type="expression" dxfId="4154" priority="1003">
      <formula>$B8="NSO"</formula>
    </cfRule>
    <cfRule type="expression" dxfId="4153" priority="1004">
      <formula>$B8="ab"</formula>
    </cfRule>
  </conditionalFormatting>
  <conditionalFormatting sqref="CB8:CB108">
    <cfRule type="expression" dxfId="4152" priority="999">
      <formula>$B8="TC"</formula>
    </cfRule>
    <cfRule type="expression" dxfId="4151" priority="1000">
      <formula>$B8="NSO"</formula>
    </cfRule>
    <cfRule type="expression" dxfId="4150" priority="1001">
      <formula>$B8="ab"</formula>
    </cfRule>
  </conditionalFormatting>
  <conditionalFormatting sqref="BW9:BW108">
    <cfRule type="expression" dxfId="4149" priority="996">
      <formula>$B9="TC"</formula>
    </cfRule>
    <cfRule type="expression" dxfId="4148" priority="997">
      <formula>$B9="NSO"</formula>
    </cfRule>
    <cfRule type="expression" dxfId="4147" priority="998">
      <formula>$B9="ab"</formula>
    </cfRule>
  </conditionalFormatting>
  <conditionalFormatting sqref="BW9:BW108">
    <cfRule type="expression" dxfId="4146" priority="995">
      <formula>$C9=0</formula>
    </cfRule>
  </conditionalFormatting>
  <conditionalFormatting sqref="BW9:BX108">
    <cfRule type="expression" dxfId="4145" priority="994">
      <formula>$D9=0</formula>
    </cfRule>
  </conditionalFormatting>
  <conditionalFormatting sqref="BZ9:CA108">
    <cfRule type="expression" dxfId="4144" priority="993">
      <formula>$D9=0</formula>
    </cfRule>
  </conditionalFormatting>
  <conditionalFormatting sqref="CG9:CG108">
    <cfRule type="expression" dxfId="4143" priority="990">
      <formula>$B9="TC"</formula>
    </cfRule>
    <cfRule type="expression" dxfId="4142" priority="991">
      <formula>$B9="NSO"</formula>
    </cfRule>
    <cfRule type="expression" dxfId="4141" priority="992">
      <formula>$B9="ab"</formula>
    </cfRule>
  </conditionalFormatting>
  <conditionalFormatting sqref="CG9:CG108">
    <cfRule type="expression" dxfId="4140" priority="989">
      <formula>$C9=0</formula>
    </cfRule>
  </conditionalFormatting>
  <conditionalFormatting sqref="CG9:CG108">
    <cfRule type="expression" dxfId="4139" priority="988">
      <formula>$D9=0</formula>
    </cfRule>
  </conditionalFormatting>
  <conditionalFormatting sqref="BY8:BY108">
    <cfRule type="expression" dxfId="4138" priority="985">
      <formula>$B8="TC"</formula>
    </cfRule>
    <cfRule type="expression" dxfId="4137" priority="986">
      <formula>$B8="NSO"</formula>
    </cfRule>
    <cfRule type="expression" dxfId="4136" priority="987">
      <formula>$B8="ab"</formula>
    </cfRule>
  </conditionalFormatting>
  <conditionalFormatting sqref="CB8:CB108">
    <cfRule type="expression" dxfId="4135" priority="982">
      <formula>$B8="TC"</formula>
    </cfRule>
    <cfRule type="expression" dxfId="4134" priority="983">
      <formula>$B8="NSO"</formula>
    </cfRule>
    <cfRule type="expression" dxfId="4133" priority="984">
      <formula>$B8="ab"</formula>
    </cfRule>
  </conditionalFormatting>
  <conditionalFormatting sqref="BY8:BY108">
    <cfRule type="expression" dxfId="4132" priority="979">
      <formula>$B8="TC"</formula>
    </cfRule>
    <cfRule type="expression" dxfId="4131" priority="980">
      <formula>$B8="NSO"</formula>
    </cfRule>
    <cfRule type="expression" dxfId="4130" priority="981">
      <formula>$B8="ab"</formula>
    </cfRule>
  </conditionalFormatting>
  <conditionalFormatting sqref="CB8:CB108">
    <cfRule type="expression" dxfId="4129" priority="976">
      <formula>$B8="TC"</formula>
    </cfRule>
    <cfRule type="expression" dxfId="4128" priority="977">
      <formula>$B8="NSO"</formula>
    </cfRule>
    <cfRule type="expression" dxfId="4127" priority="978">
      <formula>$B8="ab"</formula>
    </cfRule>
  </conditionalFormatting>
  <conditionalFormatting sqref="BY9:BY108">
    <cfRule type="expression" dxfId="4126" priority="973">
      <formula>$B9="TC"</formula>
    </cfRule>
    <cfRule type="expression" dxfId="4125" priority="974">
      <formula>$B9="NSO"</formula>
    </cfRule>
    <cfRule type="expression" dxfId="4124" priority="975">
      <formula>$B9="ab"</formula>
    </cfRule>
  </conditionalFormatting>
  <conditionalFormatting sqref="CB9:CB108">
    <cfRule type="expression" dxfId="4123" priority="970">
      <formula>$B9="TC"</formula>
    </cfRule>
    <cfRule type="expression" dxfId="4122" priority="971">
      <formula>$B9="NSO"</formula>
    </cfRule>
    <cfRule type="expression" dxfId="4121" priority="972">
      <formula>$B9="ab"</formula>
    </cfRule>
  </conditionalFormatting>
  <conditionalFormatting sqref="BY8:BY108">
    <cfRule type="expression" dxfId="4120" priority="967">
      <formula>$B8="TC"</formula>
    </cfRule>
    <cfRule type="expression" dxfId="4119" priority="968">
      <formula>$B8="NSO"</formula>
    </cfRule>
    <cfRule type="expression" dxfId="4118" priority="969">
      <formula>$B8="ab"</formula>
    </cfRule>
  </conditionalFormatting>
  <conditionalFormatting sqref="CB8:CB108">
    <cfRule type="expression" dxfId="4117" priority="964">
      <formula>$B8="TC"</formula>
    </cfRule>
    <cfRule type="expression" dxfId="4116" priority="965">
      <formula>$B8="NSO"</formula>
    </cfRule>
    <cfRule type="expression" dxfId="4115" priority="966">
      <formula>$B8="ab"</formula>
    </cfRule>
  </conditionalFormatting>
  <conditionalFormatting sqref="BW9:BW108">
    <cfRule type="expression" dxfId="4114" priority="961">
      <formula>$B9="TC"</formula>
    </cfRule>
    <cfRule type="expression" dxfId="4113" priority="962">
      <formula>$B9="NSO"</formula>
    </cfRule>
    <cfRule type="expression" dxfId="4112" priority="963">
      <formula>$B9="ab"</formula>
    </cfRule>
  </conditionalFormatting>
  <conditionalFormatting sqref="BW9:BW108">
    <cfRule type="expression" dxfId="4111" priority="960">
      <formula>$C9=0</formula>
    </cfRule>
  </conditionalFormatting>
  <conditionalFormatting sqref="BW9:BX108">
    <cfRule type="expression" dxfId="4110" priority="959">
      <formula>$D9=0</formula>
    </cfRule>
  </conditionalFormatting>
  <conditionalFormatting sqref="BZ9:CA108">
    <cfRule type="expression" dxfId="4109" priority="958">
      <formula>$D9=0</formula>
    </cfRule>
  </conditionalFormatting>
  <conditionalFormatting sqref="CG9:CG108">
    <cfRule type="expression" dxfId="4108" priority="955">
      <formula>$B9="TC"</formula>
    </cfRule>
    <cfRule type="expression" dxfId="4107" priority="956">
      <formula>$B9="NSO"</formula>
    </cfRule>
    <cfRule type="expression" dxfId="4106" priority="957">
      <formula>$B9="ab"</formula>
    </cfRule>
  </conditionalFormatting>
  <conditionalFormatting sqref="CG9:CG108">
    <cfRule type="expression" dxfId="4105" priority="954">
      <formula>$C9=0</formula>
    </cfRule>
  </conditionalFormatting>
  <conditionalFormatting sqref="CG9:CG108">
    <cfRule type="expression" dxfId="4104" priority="953">
      <formula>$D9=0</formula>
    </cfRule>
  </conditionalFormatting>
  <conditionalFormatting sqref="BY8:BY108">
    <cfRule type="expression" dxfId="4103" priority="950">
      <formula>$B8="TC"</formula>
    </cfRule>
    <cfRule type="expression" dxfId="4102" priority="951">
      <formula>$B8="NSO"</formula>
    </cfRule>
    <cfRule type="expression" dxfId="4101" priority="952">
      <formula>$B8="ab"</formula>
    </cfRule>
  </conditionalFormatting>
  <conditionalFormatting sqref="CB8:CB108">
    <cfRule type="expression" dxfId="4100" priority="947">
      <formula>$B8="TC"</formula>
    </cfRule>
    <cfRule type="expression" dxfId="4099" priority="948">
      <formula>$B8="NSO"</formula>
    </cfRule>
    <cfRule type="expression" dxfId="4098" priority="949">
      <formula>$B8="ab"</formula>
    </cfRule>
  </conditionalFormatting>
  <conditionalFormatting sqref="BW9:BW108">
    <cfRule type="expression" dxfId="4097" priority="944">
      <formula>$B9="TC"</formula>
    </cfRule>
    <cfRule type="expression" dxfId="4096" priority="945">
      <formula>$B9="NSO"</formula>
    </cfRule>
    <cfRule type="expression" dxfId="4095" priority="946">
      <formula>$B9="ab"</formula>
    </cfRule>
  </conditionalFormatting>
  <conditionalFormatting sqref="BW9:BW108">
    <cfRule type="expression" dxfId="4094" priority="943">
      <formula>$C9=0</formula>
    </cfRule>
  </conditionalFormatting>
  <conditionalFormatting sqref="BW9:BX108">
    <cfRule type="expression" dxfId="4093" priority="942">
      <formula>$D9=0</formula>
    </cfRule>
  </conditionalFormatting>
  <conditionalFormatting sqref="BZ9:CA108">
    <cfRule type="expression" dxfId="4092" priority="941">
      <formula>$D9=0</formula>
    </cfRule>
  </conditionalFormatting>
  <conditionalFormatting sqref="CG9:CG108">
    <cfRule type="expression" dxfId="4091" priority="938">
      <formula>$B9="TC"</formula>
    </cfRule>
    <cfRule type="expression" dxfId="4090" priority="939">
      <formula>$B9="NSO"</formula>
    </cfRule>
    <cfRule type="expression" dxfId="4089" priority="940">
      <formula>$B9="ab"</formula>
    </cfRule>
  </conditionalFormatting>
  <conditionalFormatting sqref="CG9:CG108">
    <cfRule type="expression" dxfId="4088" priority="937">
      <formula>$C9=0</formula>
    </cfRule>
  </conditionalFormatting>
  <conditionalFormatting sqref="CG9:CG108">
    <cfRule type="expression" dxfId="4087" priority="936">
      <formula>$D9=0</formula>
    </cfRule>
  </conditionalFormatting>
  <conditionalFormatting sqref="CP8:CP108">
    <cfRule type="expression" dxfId="4086" priority="933">
      <formula>$B8="TC"</formula>
    </cfRule>
    <cfRule type="expression" dxfId="4085" priority="934">
      <formula>$B8="NSO"</formula>
    </cfRule>
    <cfRule type="expression" dxfId="4084" priority="935">
      <formula>$B8="ab"</formula>
    </cfRule>
  </conditionalFormatting>
  <conditionalFormatting sqref="CS8:CS108">
    <cfRule type="expression" dxfId="4083" priority="930">
      <formula>$B8="TC"</formula>
    </cfRule>
    <cfRule type="expression" dxfId="4082" priority="931">
      <formula>$B8="NSO"</formula>
    </cfRule>
    <cfRule type="expression" dxfId="4081" priority="932">
      <formula>$B8="ab"</formula>
    </cfRule>
  </conditionalFormatting>
  <conditionalFormatting sqref="CP8:CP108">
    <cfRule type="expression" dxfId="4080" priority="927">
      <formula>$B8="TC"</formula>
    </cfRule>
    <cfRule type="expression" dxfId="4079" priority="928">
      <formula>$B8="NSO"</formula>
    </cfRule>
    <cfRule type="expression" dxfId="4078" priority="929">
      <formula>$B8="ab"</formula>
    </cfRule>
  </conditionalFormatting>
  <conditionalFormatting sqref="CS8:CS108">
    <cfRule type="expression" dxfId="4077" priority="924">
      <formula>$B8="TC"</formula>
    </cfRule>
    <cfRule type="expression" dxfId="4076" priority="925">
      <formula>$B8="NSO"</formula>
    </cfRule>
    <cfRule type="expression" dxfId="4075" priority="926">
      <formula>$B8="ab"</formula>
    </cfRule>
  </conditionalFormatting>
  <conditionalFormatting sqref="CP9:CP108">
    <cfRule type="expression" dxfId="4074" priority="921">
      <formula>$B9="TC"</formula>
    </cfRule>
    <cfRule type="expression" dxfId="4073" priority="922">
      <formula>$B9="NSO"</formula>
    </cfRule>
    <cfRule type="expression" dxfId="4072" priority="923">
      <formula>$B9="ab"</formula>
    </cfRule>
  </conditionalFormatting>
  <conditionalFormatting sqref="CS9:CS108">
    <cfRule type="expression" dxfId="4071" priority="918">
      <formula>$B9="TC"</formula>
    </cfRule>
    <cfRule type="expression" dxfId="4070" priority="919">
      <formula>$B9="NSO"</formula>
    </cfRule>
    <cfRule type="expression" dxfId="4069" priority="920">
      <formula>$B9="ab"</formula>
    </cfRule>
  </conditionalFormatting>
  <conditionalFormatting sqref="CP8:CP108">
    <cfRule type="expression" dxfId="4068" priority="915">
      <formula>$B8="TC"</formula>
    </cfRule>
    <cfRule type="expression" dxfId="4067" priority="916">
      <formula>$B8="NSO"</formula>
    </cfRule>
    <cfRule type="expression" dxfId="4066" priority="917">
      <formula>$B8="ab"</formula>
    </cfRule>
  </conditionalFormatting>
  <conditionalFormatting sqref="CS8:CS108">
    <cfRule type="expression" dxfId="4065" priority="912">
      <formula>$B8="TC"</formula>
    </cfRule>
    <cfRule type="expression" dxfId="4064" priority="913">
      <formula>$B8="NSO"</formula>
    </cfRule>
    <cfRule type="expression" dxfId="4063" priority="914">
      <formula>$B8="ab"</formula>
    </cfRule>
  </conditionalFormatting>
  <conditionalFormatting sqref="CP8:CP108">
    <cfRule type="expression" dxfId="4062" priority="909">
      <formula>$B8="TC"</formula>
    </cfRule>
    <cfRule type="expression" dxfId="4061" priority="910">
      <formula>$B8="NSO"</formula>
    </cfRule>
    <cfRule type="expression" dxfId="4060" priority="911">
      <formula>$B8="ab"</formula>
    </cfRule>
  </conditionalFormatting>
  <conditionalFormatting sqref="CS8:CS108">
    <cfRule type="expression" dxfId="4059" priority="906">
      <formula>$B8="TC"</formula>
    </cfRule>
    <cfRule type="expression" dxfId="4058" priority="907">
      <formula>$B8="NSO"</formula>
    </cfRule>
    <cfRule type="expression" dxfId="4057" priority="908">
      <formula>$B8="ab"</formula>
    </cfRule>
  </conditionalFormatting>
  <conditionalFormatting sqref="CP9:CP108">
    <cfRule type="expression" dxfId="4056" priority="903">
      <formula>$B9="TC"</formula>
    </cfRule>
    <cfRule type="expression" dxfId="4055" priority="904">
      <formula>$B9="NSO"</formula>
    </cfRule>
    <cfRule type="expression" dxfId="4054" priority="905">
      <formula>$B9="ab"</formula>
    </cfRule>
  </conditionalFormatting>
  <conditionalFormatting sqref="CS9:CS108">
    <cfRule type="expression" dxfId="4053" priority="900">
      <formula>$B9="TC"</formula>
    </cfRule>
    <cfRule type="expression" dxfId="4052" priority="901">
      <formula>$B9="NSO"</formula>
    </cfRule>
    <cfRule type="expression" dxfId="4051" priority="902">
      <formula>$B9="ab"</formula>
    </cfRule>
  </conditionalFormatting>
  <conditionalFormatting sqref="CP8:CP108">
    <cfRule type="expression" dxfId="4050" priority="897">
      <formula>$B8="TC"</formula>
    </cfRule>
    <cfRule type="expression" dxfId="4049" priority="898">
      <formula>$B8="NSO"</formula>
    </cfRule>
    <cfRule type="expression" dxfId="4048" priority="899">
      <formula>$B8="ab"</formula>
    </cfRule>
  </conditionalFormatting>
  <conditionalFormatting sqref="CS8:CS108">
    <cfRule type="expression" dxfId="4047" priority="894">
      <formula>$B8="TC"</formula>
    </cfRule>
    <cfRule type="expression" dxfId="4046" priority="895">
      <formula>$B8="NSO"</formula>
    </cfRule>
    <cfRule type="expression" dxfId="4045" priority="896">
      <formula>$B8="ab"</formula>
    </cfRule>
  </conditionalFormatting>
  <conditionalFormatting sqref="CN9:CN108">
    <cfRule type="expression" dxfId="4044" priority="891">
      <formula>$B9="TC"</formula>
    </cfRule>
    <cfRule type="expression" dxfId="4043" priority="892">
      <formula>$B9="NSO"</formula>
    </cfRule>
    <cfRule type="expression" dxfId="4042" priority="893">
      <formula>$B9="ab"</formula>
    </cfRule>
  </conditionalFormatting>
  <conditionalFormatting sqref="CN9:CN108">
    <cfRule type="expression" dxfId="4041" priority="890">
      <formula>$C9=0</formula>
    </cfRule>
  </conditionalFormatting>
  <conditionalFormatting sqref="CN9:CO108">
    <cfRule type="expression" dxfId="4040" priority="889">
      <formula>$D9=0</formula>
    </cfRule>
  </conditionalFormatting>
  <conditionalFormatting sqref="CQ9:CR108">
    <cfRule type="expression" dxfId="4039" priority="888">
      <formula>$D9=0</formula>
    </cfRule>
  </conditionalFormatting>
  <conditionalFormatting sqref="CX9:CX108">
    <cfRule type="expression" dxfId="4038" priority="885">
      <formula>$B9="TC"</formula>
    </cfRule>
    <cfRule type="expression" dxfId="4037" priority="886">
      <formula>$B9="NSO"</formula>
    </cfRule>
    <cfRule type="expression" dxfId="4036" priority="887">
      <formula>$B9="ab"</formula>
    </cfRule>
  </conditionalFormatting>
  <conditionalFormatting sqref="CX9:CX108">
    <cfRule type="expression" dxfId="4035" priority="884">
      <formula>$C9=0</formula>
    </cfRule>
  </conditionalFormatting>
  <conditionalFormatting sqref="CX9:CX108">
    <cfRule type="expression" dxfId="4034" priority="883">
      <formula>$D9=0</formula>
    </cfRule>
  </conditionalFormatting>
  <conditionalFormatting sqref="CP8:CP108">
    <cfRule type="expression" dxfId="4033" priority="880">
      <formula>$B8="TC"</formula>
    </cfRule>
    <cfRule type="expression" dxfId="4032" priority="881">
      <formula>$B8="NSO"</formula>
    </cfRule>
    <cfRule type="expression" dxfId="4031" priority="882">
      <formula>$B8="ab"</formula>
    </cfRule>
  </conditionalFormatting>
  <conditionalFormatting sqref="CS8:CS108">
    <cfRule type="expression" dxfId="4030" priority="877">
      <formula>$B8="TC"</formula>
    </cfRule>
    <cfRule type="expression" dxfId="4029" priority="878">
      <formula>$B8="NSO"</formula>
    </cfRule>
    <cfRule type="expression" dxfId="4028" priority="879">
      <formula>$B8="ab"</formula>
    </cfRule>
  </conditionalFormatting>
  <conditionalFormatting sqref="CN9:CN108">
    <cfRule type="expression" dxfId="4027" priority="874">
      <formula>$B9="TC"</formula>
    </cfRule>
    <cfRule type="expression" dxfId="4026" priority="875">
      <formula>$B9="NSO"</formula>
    </cfRule>
    <cfRule type="expression" dxfId="4025" priority="876">
      <formula>$B9="ab"</formula>
    </cfRule>
  </conditionalFormatting>
  <conditionalFormatting sqref="CN9:CN108">
    <cfRule type="expression" dxfId="4024" priority="873">
      <formula>$C9=0</formula>
    </cfRule>
  </conditionalFormatting>
  <conditionalFormatting sqref="CN9:CO108">
    <cfRule type="expression" dxfId="4023" priority="872">
      <formula>$D9=0</formula>
    </cfRule>
  </conditionalFormatting>
  <conditionalFormatting sqref="CQ9:CR108">
    <cfRule type="expression" dxfId="4022" priority="871">
      <formula>$D9=0</formula>
    </cfRule>
  </conditionalFormatting>
  <conditionalFormatting sqref="CX9:CX108">
    <cfRule type="expression" dxfId="4021" priority="868">
      <formula>$B9="TC"</formula>
    </cfRule>
    <cfRule type="expression" dxfId="4020" priority="869">
      <formula>$B9="NSO"</formula>
    </cfRule>
    <cfRule type="expression" dxfId="4019" priority="870">
      <formula>$B9="ab"</formula>
    </cfRule>
  </conditionalFormatting>
  <conditionalFormatting sqref="CX9:CX108">
    <cfRule type="expression" dxfId="4018" priority="867">
      <formula>$C9=0</formula>
    </cfRule>
  </conditionalFormatting>
  <conditionalFormatting sqref="CX9:CX108">
    <cfRule type="expression" dxfId="4017" priority="866">
      <formula>$D9=0</formula>
    </cfRule>
  </conditionalFormatting>
  <conditionalFormatting sqref="CP8:CP108">
    <cfRule type="expression" dxfId="4016" priority="863">
      <formula>$B8="TC"</formula>
    </cfRule>
    <cfRule type="expression" dxfId="4015" priority="864">
      <formula>$B8="NSO"</formula>
    </cfRule>
    <cfRule type="expression" dxfId="4014" priority="865">
      <formula>$B8="ab"</formula>
    </cfRule>
  </conditionalFormatting>
  <conditionalFormatting sqref="CS8:CS108">
    <cfRule type="expression" dxfId="4013" priority="860">
      <formula>$B8="TC"</formula>
    </cfRule>
    <cfRule type="expression" dxfId="4012" priority="861">
      <formula>$B8="NSO"</formula>
    </cfRule>
    <cfRule type="expression" dxfId="4011" priority="862">
      <formula>$B8="ab"</formula>
    </cfRule>
  </conditionalFormatting>
  <conditionalFormatting sqref="CP9:CP108">
    <cfRule type="expression" dxfId="4010" priority="857">
      <formula>$B9="TC"</formula>
    </cfRule>
    <cfRule type="expression" dxfId="4009" priority="858">
      <formula>$B9="NSO"</formula>
    </cfRule>
    <cfRule type="expression" dxfId="4008" priority="859">
      <formula>$B9="ab"</formula>
    </cfRule>
  </conditionalFormatting>
  <conditionalFormatting sqref="CS9:CS108">
    <cfRule type="expression" dxfId="4007" priority="854">
      <formula>$B9="TC"</formula>
    </cfRule>
    <cfRule type="expression" dxfId="4006" priority="855">
      <formula>$B9="NSO"</formula>
    </cfRule>
    <cfRule type="expression" dxfId="4005" priority="856">
      <formula>$B9="ab"</formula>
    </cfRule>
  </conditionalFormatting>
  <conditionalFormatting sqref="CP8:CP108">
    <cfRule type="expression" dxfId="4004" priority="851">
      <formula>$B8="TC"</formula>
    </cfRule>
    <cfRule type="expression" dxfId="4003" priority="852">
      <formula>$B8="NSO"</formula>
    </cfRule>
    <cfRule type="expression" dxfId="4002" priority="853">
      <formula>$B8="ab"</formula>
    </cfRule>
  </conditionalFormatting>
  <conditionalFormatting sqref="CS8:CS108">
    <cfRule type="expression" dxfId="4001" priority="848">
      <formula>$B8="TC"</formula>
    </cfRule>
    <cfRule type="expression" dxfId="4000" priority="849">
      <formula>$B8="NSO"</formula>
    </cfRule>
    <cfRule type="expression" dxfId="3999" priority="850">
      <formula>$B8="ab"</formula>
    </cfRule>
  </conditionalFormatting>
  <conditionalFormatting sqref="CP8:CP108">
    <cfRule type="expression" dxfId="3998" priority="845">
      <formula>$B8="TC"</formula>
    </cfRule>
    <cfRule type="expression" dxfId="3997" priority="846">
      <formula>$B8="NSO"</formula>
    </cfRule>
    <cfRule type="expression" dxfId="3996" priority="847">
      <formula>$B8="ab"</formula>
    </cfRule>
  </conditionalFormatting>
  <conditionalFormatting sqref="CS8:CS108">
    <cfRule type="expression" dxfId="3995" priority="842">
      <formula>$B8="TC"</formula>
    </cfRule>
    <cfRule type="expression" dxfId="3994" priority="843">
      <formula>$B8="NSO"</formula>
    </cfRule>
    <cfRule type="expression" dxfId="3993" priority="844">
      <formula>$B8="ab"</formula>
    </cfRule>
  </conditionalFormatting>
  <conditionalFormatting sqref="CP9:CP108">
    <cfRule type="expression" dxfId="3992" priority="839">
      <formula>$B9="TC"</formula>
    </cfRule>
    <cfRule type="expression" dxfId="3991" priority="840">
      <formula>$B9="NSO"</formula>
    </cfRule>
    <cfRule type="expression" dxfId="3990" priority="841">
      <formula>$B9="ab"</formula>
    </cfRule>
  </conditionalFormatting>
  <conditionalFormatting sqref="CS9:CS108">
    <cfRule type="expression" dxfId="3989" priority="836">
      <formula>$B9="TC"</formula>
    </cfRule>
    <cfRule type="expression" dxfId="3988" priority="837">
      <formula>$B9="NSO"</formula>
    </cfRule>
    <cfRule type="expression" dxfId="3987" priority="838">
      <formula>$B9="ab"</formula>
    </cfRule>
  </conditionalFormatting>
  <conditionalFormatting sqref="CP8:CP108">
    <cfRule type="expression" dxfId="3986" priority="833">
      <formula>$B8="TC"</formula>
    </cfRule>
    <cfRule type="expression" dxfId="3985" priority="834">
      <formula>$B8="NSO"</formula>
    </cfRule>
    <cfRule type="expression" dxfId="3984" priority="835">
      <formula>$B8="ab"</formula>
    </cfRule>
  </conditionalFormatting>
  <conditionalFormatting sqref="CS8:CS108">
    <cfRule type="expression" dxfId="3983" priority="830">
      <formula>$B8="TC"</formula>
    </cfRule>
    <cfRule type="expression" dxfId="3982" priority="831">
      <formula>$B8="NSO"</formula>
    </cfRule>
    <cfRule type="expression" dxfId="3981" priority="832">
      <formula>$B8="ab"</formula>
    </cfRule>
  </conditionalFormatting>
  <conditionalFormatting sqref="CN9:CN108">
    <cfRule type="expression" dxfId="3980" priority="827">
      <formula>$B9="TC"</formula>
    </cfRule>
    <cfRule type="expression" dxfId="3979" priority="828">
      <formula>$B9="NSO"</formula>
    </cfRule>
    <cfRule type="expression" dxfId="3978" priority="829">
      <formula>$B9="ab"</formula>
    </cfRule>
  </conditionalFormatting>
  <conditionalFormatting sqref="CN9:CN108">
    <cfRule type="expression" dxfId="3977" priority="826">
      <formula>$C9=0</formula>
    </cfRule>
  </conditionalFormatting>
  <conditionalFormatting sqref="CN9:CO108">
    <cfRule type="expression" dxfId="3976" priority="825">
      <formula>$D9=0</formula>
    </cfRule>
  </conditionalFormatting>
  <conditionalFormatting sqref="CQ9:CR108">
    <cfRule type="expression" dxfId="3975" priority="824">
      <formula>$D9=0</formula>
    </cfRule>
  </conditionalFormatting>
  <conditionalFormatting sqref="CX9:CX108">
    <cfRule type="expression" dxfId="3974" priority="821">
      <formula>$B9="TC"</formula>
    </cfRule>
    <cfRule type="expression" dxfId="3973" priority="822">
      <formula>$B9="NSO"</formula>
    </cfRule>
    <cfRule type="expression" dxfId="3972" priority="823">
      <formula>$B9="ab"</formula>
    </cfRule>
  </conditionalFormatting>
  <conditionalFormatting sqref="CX9:CX108">
    <cfRule type="expression" dxfId="3971" priority="820">
      <formula>$C9=0</formula>
    </cfRule>
  </conditionalFormatting>
  <conditionalFormatting sqref="CX9:CX108">
    <cfRule type="expression" dxfId="3970" priority="819">
      <formula>$D9=0</formula>
    </cfRule>
  </conditionalFormatting>
  <conditionalFormatting sqref="CP8:CP108">
    <cfRule type="expression" dxfId="3969" priority="816">
      <formula>$B8="TC"</formula>
    </cfRule>
    <cfRule type="expression" dxfId="3968" priority="817">
      <formula>$B8="NSO"</formula>
    </cfRule>
    <cfRule type="expression" dxfId="3967" priority="818">
      <formula>$B8="ab"</formula>
    </cfRule>
  </conditionalFormatting>
  <conditionalFormatting sqref="CS8:CS108">
    <cfRule type="expression" dxfId="3966" priority="813">
      <formula>$B8="TC"</formula>
    </cfRule>
    <cfRule type="expression" dxfId="3965" priority="814">
      <formula>$B8="NSO"</formula>
    </cfRule>
    <cfRule type="expression" dxfId="3964" priority="815">
      <formula>$B8="ab"</formula>
    </cfRule>
  </conditionalFormatting>
  <conditionalFormatting sqref="CN9:CN108">
    <cfRule type="expression" dxfId="3963" priority="810">
      <formula>$B9="TC"</formula>
    </cfRule>
    <cfRule type="expression" dxfId="3962" priority="811">
      <formula>$B9="NSO"</formula>
    </cfRule>
    <cfRule type="expression" dxfId="3961" priority="812">
      <formula>$B9="ab"</formula>
    </cfRule>
  </conditionalFormatting>
  <conditionalFormatting sqref="CN9:CN108">
    <cfRule type="expression" dxfId="3960" priority="809">
      <formula>$C9=0</formula>
    </cfRule>
  </conditionalFormatting>
  <conditionalFormatting sqref="CN9:CO108">
    <cfRule type="expression" dxfId="3959" priority="808">
      <formula>$D9=0</formula>
    </cfRule>
  </conditionalFormatting>
  <conditionalFormatting sqref="CQ9:CR108">
    <cfRule type="expression" dxfId="3958" priority="807">
      <formula>$D9=0</formula>
    </cfRule>
  </conditionalFormatting>
  <conditionalFormatting sqref="CX9:CX108">
    <cfRule type="expression" dxfId="3957" priority="804">
      <formula>$B9="TC"</formula>
    </cfRule>
    <cfRule type="expression" dxfId="3956" priority="805">
      <formula>$B9="NSO"</formula>
    </cfRule>
    <cfRule type="expression" dxfId="3955" priority="806">
      <formula>$B9="ab"</formula>
    </cfRule>
  </conditionalFormatting>
  <conditionalFormatting sqref="CX9:CX108">
    <cfRule type="expression" dxfId="3954" priority="803">
      <formula>$C9=0</formula>
    </cfRule>
  </conditionalFormatting>
  <conditionalFormatting sqref="CX9:CX108">
    <cfRule type="expression" dxfId="3953" priority="802">
      <formula>$D9=0</formula>
    </cfRule>
  </conditionalFormatting>
  <conditionalFormatting sqref="CP8:CP108">
    <cfRule type="expression" dxfId="3952" priority="799">
      <formula>$B8="TC"</formula>
    </cfRule>
    <cfRule type="expression" dxfId="3951" priority="800">
      <formula>$B8="NSO"</formula>
    </cfRule>
    <cfRule type="expression" dxfId="3950" priority="801">
      <formula>$B8="ab"</formula>
    </cfRule>
  </conditionalFormatting>
  <conditionalFormatting sqref="CS8:CS108">
    <cfRule type="expression" dxfId="3949" priority="796">
      <formula>$B8="TC"</formula>
    </cfRule>
    <cfRule type="expression" dxfId="3948" priority="797">
      <formula>$B8="NSO"</formula>
    </cfRule>
    <cfRule type="expression" dxfId="3947" priority="798">
      <formula>$B8="ab"</formula>
    </cfRule>
  </conditionalFormatting>
  <conditionalFormatting sqref="CP8:CP108">
    <cfRule type="expression" dxfId="3946" priority="793">
      <formula>$B8="TC"</formula>
    </cfRule>
    <cfRule type="expression" dxfId="3945" priority="794">
      <formula>$B8="NSO"</formula>
    </cfRule>
    <cfRule type="expression" dxfId="3944" priority="795">
      <formula>$B8="ab"</formula>
    </cfRule>
  </conditionalFormatting>
  <conditionalFormatting sqref="CS8:CS108">
    <cfRule type="expression" dxfId="3943" priority="790">
      <formula>$B8="TC"</formula>
    </cfRule>
    <cfRule type="expression" dxfId="3942" priority="791">
      <formula>$B8="NSO"</formula>
    </cfRule>
    <cfRule type="expression" dxfId="3941" priority="792">
      <formula>$B8="ab"</formula>
    </cfRule>
  </conditionalFormatting>
  <conditionalFormatting sqref="CP9:CP108">
    <cfRule type="expression" dxfId="3940" priority="787">
      <formula>$B9="TC"</formula>
    </cfRule>
    <cfRule type="expression" dxfId="3939" priority="788">
      <formula>$B9="NSO"</formula>
    </cfRule>
    <cfRule type="expression" dxfId="3938" priority="789">
      <formula>$B9="ab"</formula>
    </cfRule>
  </conditionalFormatting>
  <conditionalFormatting sqref="CS9:CS108">
    <cfRule type="expression" dxfId="3937" priority="784">
      <formula>$B9="TC"</formula>
    </cfRule>
    <cfRule type="expression" dxfId="3936" priority="785">
      <formula>$B9="NSO"</formula>
    </cfRule>
    <cfRule type="expression" dxfId="3935" priority="786">
      <formula>$B9="ab"</formula>
    </cfRule>
  </conditionalFormatting>
  <conditionalFormatting sqref="CP8:CP108">
    <cfRule type="expression" dxfId="3934" priority="781">
      <formula>$B8="TC"</formula>
    </cfRule>
    <cfRule type="expression" dxfId="3933" priority="782">
      <formula>$B8="NSO"</formula>
    </cfRule>
    <cfRule type="expression" dxfId="3932" priority="783">
      <formula>$B8="ab"</formula>
    </cfRule>
  </conditionalFormatting>
  <conditionalFormatting sqref="CS8:CS108">
    <cfRule type="expression" dxfId="3931" priority="778">
      <formula>$B8="TC"</formula>
    </cfRule>
    <cfRule type="expression" dxfId="3930" priority="779">
      <formula>$B8="NSO"</formula>
    </cfRule>
    <cfRule type="expression" dxfId="3929" priority="780">
      <formula>$B8="ab"</formula>
    </cfRule>
  </conditionalFormatting>
  <conditionalFormatting sqref="CN9:CN108">
    <cfRule type="expression" dxfId="3928" priority="775">
      <formula>$B9="TC"</formula>
    </cfRule>
    <cfRule type="expression" dxfId="3927" priority="776">
      <formula>$B9="NSO"</formula>
    </cfRule>
    <cfRule type="expression" dxfId="3926" priority="777">
      <formula>$B9="ab"</formula>
    </cfRule>
  </conditionalFormatting>
  <conditionalFormatting sqref="CN9:CN108">
    <cfRule type="expression" dxfId="3925" priority="774">
      <formula>$C9=0</formula>
    </cfRule>
  </conditionalFormatting>
  <conditionalFormatting sqref="CN9:CO108">
    <cfRule type="expression" dxfId="3924" priority="773">
      <formula>$D9=0</formula>
    </cfRule>
  </conditionalFormatting>
  <conditionalFormatting sqref="CQ9:CR108">
    <cfRule type="expression" dxfId="3923" priority="772">
      <formula>$D9=0</formula>
    </cfRule>
  </conditionalFormatting>
  <conditionalFormatting sqref="CX9:CX108">
    <cfRule type="expression" dxfId="3922" priority="769">
      <formula>$B9="TC"</formula>
    </cfRule>
    <cfRule type="expression" dxfId="3921" priority="770">
      <formula>$B9="NSO"</formula>
    </cfRule>
    <cfRule type="expression" dxfId="3920" priority="771">
      <formula>$B9="ab"</formula>
    </cfRule>
  </conditionalFormatting>
  <conditionalFormatting sqref="CX9:CX108">
    <cfRule type="expression" dxfId="3919" priority="768">
      <formula>$C9=0</formula>
    </cfRule>
  </conditionalFormatting>
  <conditionalFormatting sqref="CX9:CX108">
    <cfRule type="expression" dxfId="3918" priority="767">
      <formula>$D9=0</formula>
    </cfRule>
  </conditionalFormatting>
  <conditionalFormatting sqref="CP8:CP108">
    <cfRule type="expression" dxfId="3917" priority="764">
      <formula>$B8="TC"</formula>
    </cfRule>
    <cfRule type="expression" dxfId="3916" priority="765">
      <formula>$B8="NSO"</formula>
    </cfRule>
    <cfRule type="expression" dxfId="3915" priority="766">
      <formula>$B8="ab"</formula>
    </cfRule>
  </conditionalFormatting>
  <conditionalFormatting sqref="CS8:CS108">
    <cfRule type="expression" dxfId="3914" priority="761">
      <formula>$B8="TC"</formula>
    </cfRule>
    <cfRule type="expression" dxfId="3913" priority="762">
      <formula>$B8="NSO"</formula>
    </cfRule>
    <cfRule type="expression" dxfId="3912" priority="763">
      <formula>$B8="ab"</formula>
    </cfRule>
  </conditionalFormatting>
  <conditionalFormatting sqref="CN9:CN108">
    <cfRule type="expression" dxfId="3911" priority="758">
      <formula>$B9="TC"</formula>
    </cfRule>
    <cfRule type="expression" dxfId="3910" priority="759">
      <formula>$B9="NSO"</formula>
    </cfRule>
    <cfRule type="expression" dxfId="3909" priority="760">
      <formula>$B9="ab"</formula>
    </cfRule>
  </conditionalFormatting>
  <conditionalFormatting sqref="CN9:CN108">
    <cfRule type="expression" dxfId="3908" priority="757">
      <formula>$C9=0</formula>
    </cfRule>
  </conditionalFormatting>
  <conditionalFormatting sqref="CN9:CO108">
    <cfRule type="expression" dxfId="3907" priority="756">
      <formula>$D9=0</formula>
    </cfRule>
  </conditionalFormatting>
  <conditionalFormatting sqref="CQ9:CR108">
    <cfRule type="expression" dxfId="3906" priority="755">
      <formula>$D9=0</formula>
    </cfRule>
  </conditionalFormatting>
  <conditionalFormatting sqref="CX9:CX108">
    <cfRule type="expression" dxfId="3905" priority="752">
      <formula>$B9="TC"</formula>
    </cfRule>
    <cfRule type="expression" dxfId="3904" priority="753">
      <formula>$B9="NSO"</formula>
    </cfRule>
    <cfRule type="expression" dxfId="3903" priority="754">
      <formula>$B9="ab"</formula>
    </cfRule>
  </conditionalFormatting>
  <conditionalFormatting sqref="CX9:CX108">
    <cfRule type="expression" dxfId="3902" priority="751">
      <formula>$C9=0</formula>
    </cfRule>
  </conditionalFormatting>
  <conditionalFormatting sqref="CX9:CX108">
    <cfRule type="expression" dxfId="3901" priority="750">
      <formula>$D9=0</formula>
    </cfRule>
  </conditionalFormatting>
  <conditionalFormatting sqref="DG8:DG108">
    <cfRule type="expression" dxfId="3900" priority="747">
      <formula>$B8="TC"</formula>
    </cfRule>
    <cfRule type="expression" dxfId="3899" priority="748">
      <formula>$B8="NSO"</formula>
    </cfRule>
    <cfRule type="expression" dxfId="3898" priority="749">
      <formula>$B8="ab"</formula>
    </cfRule>
  </conditionalFormatting>
  <conditionalFormatting sqref="DI8:DJ108">
    <cfRule type="expression" dxfId="3897" priority="744">
      <formula>$B8="TC"</formula>
    </cfRule>
    <cfRule type="expression" dxfId="3896" priority="745">
      <formula>$B8="NSO"</formula>
    </cfRule>
    <cfRule type="expression" dxfId="3895" priority="746">
      <formula>$B8="ab"</formula>
    </cfRule>
  </conditionalFormatting>
  <conditionalFormatting sqref="DG9:DG108">
    <cfRule type="expression" dxfId="3894" priority="741">
      <formula>$B9="TC"</formula>
    </cfRule>
    <cfRule type="expression" dxfId="3893" priority="742">
      <formula>$B9="NSO"</formula>
    </cfRule>
    <cfRule type="expression" dxfId="3892" priority="743">
      <formula>$B9="ab"</formula>
    </cfRule>
  </conditionalFormatting>
  <conditionalFormatting sqref="DI9:DJ108">
    <cfRule type="expression" dxfId="3891" priority="738">
      <formula>$B9="TC"</formula>
    </cfRule>
    <cfRule type="expression" dxfId="3890" priority="739">
      <formula>$B9="NSO"</formula>
    </cfRule>
    <cfRule type="expression" dxfId="3889" priority="740">
      <formula>$B9="ab"</formula>
    </cfRule>
  </conditionalFormatting>
  <conditionalFormatting sqref="DG8:DG108">
    <cfRule type="expression" dxfId="3888" priority="735">
      <formula>$B8="TC"</formula>
    </cfRule>
    <cfRule type="expression" dxfId="3887" priority="736">
      <formula>$B8="NSO"</formula>
    </cfRule>
    <cfRule type="expression" dxfId="3886" priority="737">
      <formula>$B8="ab"</formula>
    </cfRule>
  </conditionalFormatting>
  <conditionalFormatting sqref="DI8:DJ108">
    <cfRule type="expression" dxfId="3885" priority="732">
      <formula>$B8="TC"</formula>
    </cfRule>
    <cfRule type="expression" dxfId="3884" priority="733">
      <formula>$B8="NSO"</formula>
    </cfRule>
    <cfRule type="expression" dxfId="3883" priority="734">
      <formula>$B8="ab"</formula>
    </cfRule>
  </conditionalFormatting>
  <conditionalFormatting sqref="DG8:DG108">
    <cfRule type="expression" dxfId="3882" priority="729">
      <formula>$B8="TC"</formula>
    </cfRule>
    <cfRule type="expression" dxfId="3881" priority="730">
      <formula>$B8="NSO"</formula>
    </cfRule>
    <cfRule type="expression" dxfId="3880" priority="731">
      <formula>$B8="ab"</formula>
    </cfRule>
  </conditionalFormatting>
  <conditionalFormatting sqref="DI8:DJ108">
    <cfRule type="expression" dxfId="3879" priority="726">
      <formula>$B8="TC"</formula>
    </cfRule>
    <cfRule type="expression" dxfId="3878" priority="727">
      <formula>$B8="NSO"</formula>
    </cfRule>
    <cfRule type="expression" dxfId="3877" priority="728">
      <formula>$B8="ab"</formula>
    </cfRule>
  </conditionalFormatting>
  <conditionalFormatting sqref="DG9:DG108">
    <cfRule type="expression" dxfId="3876" priority="723">
      <formula>$B9="TC"</formula>
    </cfRule>
    <cfRule type="expression" dxfId="3875" priority="724">
      <formula>$B9="NSO"</formula>
    </cfRule>
    <cfRule type="expression" dxfId="3874" priority="725">
      <formula>$B9="ab"</formula>
    </cfRule>
  </conditionalFormatting>
  <conditionalFormatting sqref="DI9:DJ108">
    <cfRule type="expression" dxfId="3873" priority="720">
      <formula>$B9="TC"</formula>
    </cfRule>
    <cfRule type="expression" dxfId="3872" priority="721">
      <formula>$B9="NSO"</formula>
    </cfRule>
    <cfRule type="expression" dxfId="3871" priority="722">
      <formula>$B9="ab"</formula>
    </cfRule>
  </conditionalFormatting>
  <conditionalFormatting sqref="DG8:DG108">
    <cfRule type="expression" dxfId="3870" priority="717">
      <formula>$B8="TC"</formula>
    </cfRule>
    <cfRule type="expression" dxfId="3869" priority="718">
      <formula>$B8="NSO"</formula>
    </cfRule>
    <cfRule type="expression" dxfId="3868" priority="719">
      <formula>$B8="ab"</formula>
    </cfRule>
  </conditionalFormatting>
  <conditionalFormatting sqref="DI8:DJ108">
    <cfRule type="expression" dxfId="3867" priority="714">
      <formula>$B8="TC"</formula>
    </cfRule>
    <cfRule type="expression" dxfId="3866" priority="715">
      <formula>$B8="NSO"</formula>
    </cfRule>
    <cfRule type="expression" dxfId="3865" priority="716">
      <formula>$B8="ab"</formula>
    </cfRule>
  </conditionalFormatting>
  <conditionalFormatting sqref="DG8:DG108">
    <cfRule type="expression" dxfId="3864" priority="711">
      <formula>$B8="TC"</formula>
    </cfRule>
    <cfRule type="expression" dxfId="3863" priority="712">
      <formula>$B8="NSO"</formula>
    </cfRule>
    <cfRule type="expression" dxfId="3862" priority="713">
      <formula>$B8="ab"</formula>
    </cfRule>
  </conditionalFormatting>
  <conditionalFormatting sqref="DI8:DJ108">
    <cfRule type="expression" dxfId="3861" priority="708">
      <formula>$B8="TC"</formula>
    </cfRule>
    <cfRule type="expression" dxfId="3860" priority="709">
      <formula>$B8="NSO"</formula>
    </cfRule>
    <cfRule type="expression" dxfId="3859" priority="710">
      <formula>$B8="ab"</formula>
    </cfRule>
  </conditionalFormatting>
  <conditionalFormatting sqref="DG9:DG108">
    <cfRule type="expression" dxfId="3858" priority="705">
      <formula>$B9="TC"</formula>
    </cfRule>
    <cfRule type="expression" dxfId="3857" priority="706">
      <formula>$B9="NSO"</formula>
    </cfRule>
    <cfRule type="expression" dxfId="3856" priority="707">
      <formula>$B9="ab"</formula>
    </cfRule>
  </conditionalFormatting>
  <conditionalFormatting sqref="DI9:DJ108">
    <cfRule type="expression" dxfId="3855" priority="702">
      <formula>$B9="TC"</formula>
    </cfRule>
    <cfRule type="expression" dxfId="3854" priority="703">
      <formula>$B9="NSO"</formula>
    </cfRule>
    <cfRule type="expression" dxfId="3853" priority="704">
      <formula>$B9="ab"</formula>
    </cfRule>
  </conditionalFormatting>
  <conditionalFormatting sqref="DG8:DG108">
    <cfRule type="expression" dxfId="3852" priority="699">
      <formula>$B8="TC"</formula>
    </cfRule>
    <cfRule type="expression" dxfId="3851" priority="700">
      <formula>$B8="NSO"</formula>
    </cfRule>
    <cfRule type="expression" dxfId="3850" priority="701">
      <formula>$B8="ab"</formula>
    </cfRule>
  </conditionalFormatting>
  <conditionalFormatting sqref="DI8:DJ108">
    <cfRule type="expression" dxfId="3849" priority="696">
      <formula>$B8="TC"</formula>
    </cfRule>
    <cfRule type="expression" dxfId="3848" priority="697">
      <formula>$B8="NSO"</formula>
    </cfRule>
    <cfRule type="expression" dxfId="3847" priority="698">
      <formula>$B8="ab"</formula>
    </cfRule>
  </conditionalFormatting>
  <conditionalFormatting sqref="DE9:DE108">
    <cfRule type="expression" dxfId="3846" priority="693">
      <formula>$B9="TC"</formula>
    </cfRule>
    <cfRule type="expression" dxfId="3845" priority="694">
      <formula>$B9="NSO"</formula>
    </cfRule>
    <cfRule type="expression" dxfId="3844" priority="695">
      <formula>$B9="ab"</formula>
    </cfRule>
  </conditionalFormatting>
  <conditionalFormatting sqref="DE9:DE108">
    <cfRule type="expression" dxfId="3843" priority="692">
      <formula>$C9=0</formula>
    </cfRule>
  </conditionalFormatting>
  <conditionalFormatting sqref="DE9:DF108">
    <cfRule type="expression" dxfId="3842" priority="691">
      <formula>$D9=0</formula>
    </cfRule>
  </conditionalFormatting>
  <conditionalFormatting sqref="DH9:DH108">
    <cfRule type="expression" dxfId="3841" priority="690">
      <formula>$D9=0</formula>
    </cfRule>
  </conditionalFormatting>
  <conditionalFormatting sqref="DO9:DO108">
    <cfRule type="expression" dxfId="3840" priority="687">
      <formula>$B9="TC"</formula>
    </cfRule>
    <cfRule type="expression" dxfId="3839" priority="688">
      <formula>$B9="NSO"</formula>
    </cfRule>
    <cfRule type="expression" dxfId="3838" priority="689">
      <formula>$B9="ab"</formula>
    </cfRule>
  </conditionalFormatting>
  <conditionalFormatting sqref="DO9:DO108">
    <cfRule type="expression" dxfId="3837" priority="686">
      <formula>$C9=0</formula>
    </cfRule>
  </conditionalFormatting>
  <conditionalFormatting sqref="DO9:DO108">
    <cfRule type="expression" dxfId="3836" priority="685">
      <formula>$D9=0</formula>
    </cfRule>
  </conditionalFormatting>
  <conditionalFormatting sqref="DG8:DG108">
    <cfRule type="expression" dxfId="3835" priority="682">
      <formula>$B8="TC"</formula>
    </cfRule>
    <cfRule type="expression" dxfId="3834" priority="683">
      <formula>$B8="NSO"</formula>
    </cfRule>
    <cfRule type="expression" dxfId="3833" priority="684">
      <formula>$B8="ab"</formula>
    </cfRule>
  </conditionalFormatting>
  <conditionalFormatting sqref="DI8:DJ108">
    <cfRule type="expression" dxfId="3832" priority="679">
      <formula>$B8="TC"</formula>
    </cfRule>
    <cfRule type="expression" dxfId="3831" priority="680">
      <formula>$B8="NSO"</formula>
    </cfRule>
    <cfRule type="expression" dxfId="3830" priority="681">
      <formula>$B8="ab"</formula>
    </cfRule>
  </conditionalFormatting>
  <conditionalFormatting sqref="DE9:DE108">
    <cfRule type="expression" dxfId="3829" priority="676">
      <formula>$B9="TC"</formula>
    </cfRule>
    <cfRule type="expression" dxfId="3828" priority="677">
      <formula>$B9="NSO"</formula>
    </cfRule>
    <cfRule type="expression" dxfId="3827" priority="678">
      <formula>$B9="ab"</formula>
    </cfRule>
  </conditionalFormatting>
  <conditionalFormatting sqref="DE9:DE108">
    <cfRule type="expression" dxfId="3826" priority="675">
      <formula>$C9=0</formula>
    </cfRule>
  </conditionalFormatting>
  <conditionalFormatting sqref="DE9:DF108">
    <cfRule type="expression" dxfId="3825" priority="674">
      <formula>$D9=0</formula>
    </cfRule>
  </conditionalFormatting>
  <conditionalFormatting sqref="DH9:DH108">
    <cfRule type="expression" dxfId="3824" priority="673">
      <formula>$D9=0</formula>
    </cfRule>
  </conditionalFormatting>
  <conditionalFormatting sqref="DO9:DO108">
    <cfRule type="expression" dxfId="3823" priority="670">
      <formula>$B9="TC"</formula>
    </cfRule>
    <cfRule type="expression" dxfId="3822" priority="671">
      <formula>$B9="NSO"</formula>
    </cfRule>
    <cfRule type="expression" dxfId="3821" priority="672">
      <formula>$B9="ab"</formula>
    </cfRule>
  </conditionalFormatting>
  <conditionalFormatting sqref="DO9:DO108">
    <cfRule type="expression" dxfId="3820" priority="669">
      <formula>$C9=0</formula>
    </cfRule>
  </conditionalFormatting>
  <conditionalFormatting sqref="DO9:DO108">
    <cfRule type="expression" dxfId="3819" priority="668">
      <formula>$D9=0</formula>
    </cfRule>
  </conditionalFormatting>
  <conditionalFormatting sqref="DG8:DG108">
    <cfRule type="expression" dxfId="3818" priority="665">
      <formula>$B8="TC"</formula>
    </cfRule>
    <cfRule type="expression" dxfId="3817" priority="666">
      <formula>$B8="NSO"</formula>
    </cfRule>
    <cfRule type="expression" dxfId="3816" priority="667">
      <formula>$B8="ab"</formula>
    </cfRule>
  </conditionalFormatting>
  <conditionalFormatting sqref="DJ8:DJ108">
    <cfRule type="expression" dxfId="3815" priority="662">
      <formula>$B8="TC"</formula>
    </cfRule>
    <cfRule type="expression" dxfId="3814" priority="663">
      <formula>$B8="NSO"</formula>
    </cfRule>
    <cfRule type="expression" dxfId="3813" priority="664">
      <formula>$B8="ab"</formula>
    </cfRule>
  </conditionalFormatting>
  <conditionalFormatting sqref="DG8:DG108">
    <cfRule type="expression" dxfId="3812" priority="659">
      <formula>$B8="TC"</formula>
    </cfRule>
    <cfRule type="expression" dxfId="3811" priority="660">
      <formula>$B8="NSO"</formula>
    </cfRule>
    <cfRule type="expression" dxfId="3810" priority="661">
      <formula>$B8="ab"</formula>
    </cfRule>
  </conditionalFormatting>
  <conditionalFormatting sqref="DJ8:DJ108">
    <cfRule type="expression" dxfId="3809" priority="656">
      <formula>$B8="TC"</formula>
    </cfRule>
    <cfRule type="expression" dxfId="3808" priority="657">
      <formula>$B8="NSO"</formula>
    </cfRule>
    <cfRule type="expression" dxfId="3807" priority="658">
      <formula>$B8="ab"</formula>
    </cfRule>
  </conditionalFormatting>
  <conditionalFormatting sqref="DG9:DG108">
    <cfRule type="expression" dxfId="3806" priority="653">
      <formula>$B9="TC"</formula>
    </cfRule>
    <cfRule type="expression" dxfId="3805" priority="654">
      <formula>$B9="NSO"</formula>
    </cfRule>
    <cfRule type="expression" dxfId="3804" priority="655">
      <formula>$B9="ab"</formula>
    </cfRule>
  </conditionalFormatting>
  <conditionalFormatting sqref="DJ9:DJ108">
    <cfRule type="expression" dxfId="3803" priority="650">
      <formula>$B9="TC"</formula>
    </cfRule>
    <cfRule type="expression" dxfId="3802" priority="651">
      <formula>$B9="NSO"</formula>
    </cfRule>
    <cfRule type="expression" dxfId="3801" priority="652">
      <formula>$B9="ab"</formula>
    </cfRule>
  </conditionalFormatting>
  <conditionalFormatting sqref="DG8:DG108">
    <cfRule type="expression" dxfId="3800" priority="647">
      <formula>$B8="TC"</formula>
    </cfRule>
    <cfRule type="expression" dxfId="3799" priority="648">
      <formula>$B8="NSO"</formula>
    </cfRule>
    <cfRule type="expression" dxfId="3798" priority="649">
      <formula>$B8="ab"</formula>
    </cfRule>
  </conditionalFormatting>
  <conditionalFormatting sqref="DJ8:DJ108">
    <cfRule type="expression" dxfId="3797" priority="644">
      <formula>$B8="TC"</formula>
    </cfRule>
    <cfRule type="expression" dxfId="3796" priority="645">
      <formula>$B8="NSO"</formula>
    </cfRule>
    <cfRule type="expression" dxfId="3795" priority="646">
      <formula>$B8="ab"</formula>
    </cfRule>
  </conditionalFormatting>
  <conditionalFormatting sqref="DG8:DG108">
    <cfRule type="expression" dxfId="3794" priority="641">
      <formula>$B8="TC"</formula>
    </cfRule>
    <cfRule type="expression" dxfId="3793" priority="642">
      <formula>$B8="NSO"</formula>
    </cfRule>
    <cfRule type="expression" dxfId="3792" priority="643">
      <formula>$B8="ab"</formula>
    </cfRule>
  </conditionalFormatting>
  <conditionalFormatting sqref="DJ8:DJ108">
    <cfRule type="expression" dxfId="3791" priority="638">
      <formula>$B8="TC"</formula>
    </cfRule>
    <cfRule type="expression" dxfId="3790" priority="639">
      <formula>$B8="NSO"</formula>
    </cfRule>
    <cfRule type="expression" dxfId="3789" priority="640">
      <formula>$B8="ab"</formula>
    </cfRule>
  </conditionalFormatting>
  <conditionalFormatting sqref="DG9:DG108">
    <cfRule type="expression" dxfId="3788" priority="635">
      <formula>$B9="TC"</formula>
    </cfRule>
    <cfRule type="expression" dxfId="3787" priority="636">
      <formula>$B9="NSO"</formula>
    </cfRule>
    <cfRule type="expression" dxfId="3786" priority="637">
      <formula>$B9="ab"</formula>
    </cfRule>
  </conditionalFormatting>
  <conditionalFormatting sqref="DJ9:DJ108">
    <cfRule type="expression" dxfId="3785" priority="632">
      <formula>$B9="TC"</formula>
    </cfRule>
    <cfRule type="expression" dxfId="3784" priority="633">
      <formula>$B9="NSO"</formula>
    </cfRule>
    <cfRule type="expression" dxfId="3783" priority="634">
      <formula>$B9="ab"</formula>
    </cfRule>
  </conditionalFormatting>
  <conditionalFormatting sqref="DG8:DG108">
    <cfRule type="expression" dxfId="3782" priority="629">
      <formula>$B8="TC"</formula>
    </cfRule>
    <cfRule type="expression" dxfId="3781" priority="630">
      <formula>$B8="NSO"</formula>
    </cfRule>
    <cfRule type="expression" dxfId="3780" priority="631">
      <formula>$B8="ab"</formula>
    </cfRule>
  </conditionalFormatting>
  <conditionalFormatting sqref="DJ8:DJ108">
    <cfRule type="expression" dxfId="3779" priority="626">
      <formula>$B8="TC"</formula>
    </cfRule>
    <cfRule type="expression" dxfId="3778" priority="627">
      <formula>$B8="NSO"</formula>
    </cfRule>
    <cfRule type="expression" dxfId="3777" priority="628">
      <formula>$B8="ab"</formula>
    </cfRule>
  </conditionalFormatting>
  <conditionalFormatting sqref="DE9:DE108">
    <cfRule type="expression" dxfId="3776" priority="623">
      <formula>$B9="TC"</formula>
    </cfRule>
    <cfRule type="expression" dxfId="3775" priority="624">
      <formula>$B9="NSO"</formula>
    </cfRule>
    <cfRule type="expression" dxfId="3774" priority="625">
      <formula>$B9="ab"</formula>
    </cfRule>
  </conditionalFormatting>
  <conditionalFormatting sqref="DE9:DE108">
    <cfRule type="expression" dxfId="3773" priority="622">
      <formula>$C9=0</formula>
    </cfRule>
  </conditionalFormatting>
  <conditionalFormatting sqref="DE9:DF108">
    <cfRule type="expression" dxfId="3772" priority="621">
      <formula>$D9=0</formula>
    </cfRule>
  </conditionalFormatting>
  <conditionalFormatting sqref="DH9:DI108">
    <cfRule type="expression" dxfId="3771" priority="620">
      <formula>$D9=0</formula>
    </cfRule>
  </conditionalFormatting>
  <conditionalFormatting sqref="DO9:DO108">
    <cfRule type="expression" dxfId="3770" priority="617">
      <formula>$B9="TC"</formula>
    </cfRule>
    <cfRule type="expression" dxfId="3769" priority="618">
      <formula>$B9="NSO"</formula>
    </cfRule>
    <cfRule type="expression" dxfId="3768" priority="619">
      <formula>$B9="ab"</formula>
    </cfRule>
  </conditionalFormatting>
  <conditionalFormatting sqref="DO9:DO108">
    <cfRule type="expression" dxfId="3767" priority="616">
      <formula>$C9=0</formula>
    </cfRule>
  </conditionalFormatting>
  <conditionalFormatting sqref="DO9:DO108">
    <cfRule type="expression" dxfId="3766" priority="615">
      <formula>$D9=0</formula>
    </cfRule>
  </conditionalFormatting>
  <conditionalFormatting sqref="DG8:DG108">
    <cfRule type="expression" dxfId="3765" priority="612">
      <formula>$B8="TC"</formula>
    </cfRule>
    <cfRule type="expression" dxfId="3764" priority="613">
      <formula>$B8="NSO"</formula>
    </cfRule>
    <cfRule type="expression" dxfId="3763" priority="614">
      <formula>$B8="ab"</formula>
    </cfRule>
  </conditionalFormatting>
  <conditionalFormatting sqref="DJ8:DJ108">
    <cfRule type="expression" dxfId="3762" priority="609">
      <formula>$B8="TC"</formula>
    </cfRule>
    <cfRule type="expression" dxfId="3761" priority="610">
      <formula>$B8="NSO"</formula>
    </cfRule>
    <cfRule type="expression" dxfId="3760" priority="611">
      <formula>$B8="ab"</formula>
    </cfRule>
  </conditionalFormatting>
  <conditionalFormatting sqref="DE9:DE108">
    <cfRule type="expression" dxfId="3759" priority="606">
      <formula>$B9="TC"</formula>
    </cfRule>
    <cfRule type="expression" dxfId="3758" priority="607">
      <formula>$B9="NSO"</formula>
    </cfRule>
    <cfRule type="expression" dxfId="3757" priority="608">
      <formula>$B9="ab"</formula>
    </cfRule>
  </conditionalFormatting>
  <conditionalFormatting sqref="DE9:DE108">
    <cfRule type="expression" dxfId="3756" priority="605">
      <formula>$C9=0</formula>
    </cfRule>
  </conditionalFormatting>
  <conditionalFormatting sqref="DE9:DF108">
    <cfRule type="expression" dxfId="3755" priority="604">
      <formula>$D9=0</formula>
    </cfRule>
  </conditionalFormatting>
  <conditionalFormatting sqref="DH9:DI108">
    <cfRule type="expression" dxfId="3754" priority="603">
      <formula>$D9=0</formula>
    </cfRule>
  </conditionalFormatting>
  <conditionalFormatting sqref="DO9:DO108">
    <cfRule type="expression" dxfId="3753" priority="600">
      <formula>$B9="TC"</formula>
    </cfRule>
    <cfRule type="expression" dxfId="3752" priority="601">
      <formula>$B9="NSO"</formula>
    </cfRule>
    <cfRule type="expression" dxfId="3751" priority="602">
      <formula>$B9="ab"</formula>
    </cfRule>
  </conditionalFormatting>
  <conditionalFormatting sqref="DO9:DO108">
    <cfRule type="expression" dxfId="3750" priority="599">
      <formula>$C9=0</formula>
    </cfRule>
  </conditionalFormatting>
  <conditionalFormatting sqref="DO9:DO108">
    <cfRule type="expression" dxfId="3749" priority="598">
      <formula>$D9=0</formula>
    </cfRule>
  </conditionalFormatting>
  <conditionalFormatting sqref="DG8:DG108">
    <cfRule type="expression" dxfId="3748" priority="595">
      <formula>$B8="TC"</formula>
    </cfRule>
    <cfRule type="expression" dxfId="3747" priority="596">
      <formula>$B8="NSO"</formula>
    </cfRule>
    <cfRule type="expression" dxfId="3746" priority="597">
      <formula>$B8="ab"</formula>
    </cfRule>
  </conditionalFormatting>
  <conditionalFormatting sqref="DJ8:DJ108">
    <cfRule type="expression" dxfId="3745" priority="592">
      <formula>$B8="TC"</formula>
    </cfRule>
    <cfRule type="expression" dxfId="3744" priority="593">
      <formula>$B8="NSO"</formula>
    </cfRule>
    <cfRule type="expression" dxfId="3743" priority="594">
      <formula>$B8="ab"</formula>
    </cfRule>
  </conditionalFormatting>
  <conditionalFormatting sqref="DG9:DG108">
    <cfRule type="expression" dxfId="3742" priority="589">
      <formula>$B9="TC"</formula>
    </cfRule>
    <cfRule type="expression" dxfId="3741" priority="590">
      <formula>$B9="NSO"</formula>
    </cfRule>
    <cfRule type="expression" dxfId="3740" priority="591">
      <formula>$B9="ab"</formula>
    </cfRule>
  </conditionalFormatting>
  <conditionalFormatting sqref="DJ9:DJ108">
    <cfRule type="expression" dxfId="3739" priority="586">
      <formula>$B9="TC"</formula>
    </cfRule>
    <cfRule type="expression" dxfId="3738" priority="587">
      <formula>$B9="NSO"</formula>
    </cfRule>
    <cfRule type="expression" dxfId="3737" priority="588">
      <formula>$B9="ab"</formula>
    </cfRule>
  </conditionalFormatting>
  <conditionalFormatting sqref="DG8:DG108">
    <cfRule type="expression" dxfId="3736" priority="583">
      <formula>$B8="TC"</formula>
    </cfRule>
    <cfRule type="expression" dxfId="3735" priority="584">
      <formula>$B8="NSO"</formula>
    </cfRule>
    <cfRule type="expression" dxfId="3734" priority="585">
      <formula>$B8="ab"</formula>
    </cfRule>
  </conditionalFormatting>
  <conditionalFormatting sqref="DJ8:DJ108">
    <cfRule type="expression" dxfId="3733" priority="580">
      <formula>$B8="TC"</formula>
    </cfRule>
    <cfRule type="expression" dxfId="3732" priority="581">
      <formula>$B8="NSO"</formula>
    </cfRule>
    <cfRule type="expression" dxfId="3731" priority="582">
      <formula>$B8="ab"</formula>
    </cfRule>
  </conditionalFormatting>
  <conditionalFormatting sqref="DG8:DG108">
    <cfRule type="expression" dxfId="3730" priority="577">
      <formula>$B8="TC"</formula>
    </cfRule>
    <cfRule type="expression" dxfId="3729" priority="578">
      <formula>$B8="NSO"</formula>
    </cfRule>
    <cfRule type="expression" dxfId="3728" priority="579">
      <formula>$B8="ab"</formula>
    </cfRule>
  </conditionalFormatting>
  <conditionalFormatting sqref="DJ8:DJ108">
    <cfRule type="expression" dxfId="3727" priority="574">
      <formula>$B8="TC"</formula>
    </cfRule>
    <cfRule type="expression" dxfId="3726" priority="575">
      <formula>$B8="NSO"</formula>
    </cfRule>
    <cfRule type="expression" dxfId="3725" priority="576">
      <formula>$B8="ab"</formula>
    </cfRule>
  </conditionalFormatting>
  <conditionalFormatting sqref="DG9:DG108">
    <cfRule type="expression" dxfId="3724" priority="571">
      <formula>$B9="TC"</formula>
    </cfRule>
    <cfRule type="expression" dxfId="3723" priority="572">
      <formula>$B9="NSO"</formula>
    </cfRule>
    <cfRule type="expression" dxfId="3722" priority="573">
      <formula>$B9="ab"</formula>
    </cfRule>
  </conditionalFormatting>
  <conditionalFormatting sqref="DJ9:DJ108">
    <cfRule type="expression" dxfId="3721" priority="568">
      <formula>$B9="TC"</formula>
    </cfRule>
    <cfRule type="expression" dxfId="3720" priority="569">
      <formula>$B9="NSO"</formula>
    </cfRule>
    <cfRule type="expression" dxfId="3719" priority="570">
      <formula>$B9="ab"</formula>
    </cfRule>
  </conditionalFormatting>
  <conditionalFormatting sqref="DG8:DG108">
    <cfRule type="expression" dxfId="3718" priority="565">
      <formula>$B8="TC"</formula>
    </cfRule>
    <cfRule type="expression" dxfId="3717" priority="566">
      <formula>$B8="NSO"</formula>
    </cfRule>
    <cfRule type="expression" dxfId="3716" priority="567">
      <formula>$B8="ab"</formula>
    </cfRule>
  </conditionalFormatting>
  <conditionalFormatting sqref="DJ8:DJ108">
    <cfRule type="expression" dxfId="3715" priority="562">
      <formula>$B8="TC"</formula>
    </cfRule>
    <cfRule type="expression" dxfId="3714" priority="563">
      <formula>$B8="NSO"</formula>
    </cfRule>
    <cfRule type="expression" dxfId="3713" priority="564">
      <formula>$B8="ab"</formula>
    </cfRule>
  </conditionalFormatting>
  <conditionalFormatting sqref="DE9:DE108">
    <cfRule type="expression" dxfId="3712" priority="559">
      <formula>$B9="TC"</formula>
    </cfRule>
    <cfRule type="expression" dxfId="3711" priority="560">
      <formula>$B9="NSO"</formula>
    </cfRule>
    <cfRule type="expression" dxfId="3710" priority="561">
      <formula>$B9="ab"</formula>
    </cfRule>
  </conditionalFormatting>
  <conditionalFormatting sqref="DE9:DE108">
    <cfRule type="expression" dxfId="3709" priority="558">
      <formula>$C9=0</formula>
    </cfRule>
  </conditionalFormatting>
  <conditionalFormatting sqref="DE9:DF108">
    <cfRule type="expression" dxfId="3708" priority="557">
      <formula>$D9=0</formula>
    </cfRule>
  </conditionalFormatting>
  <conditionalFormatting sqref="DH9:DI108">
    <cfRule type="expression" dxfId="3707" priority="556">
      <formula>$D9=0</formula>
    </cfRule>
  </conditionalFormatting>
  <conditionalFormatting sqref="DO9:DO108">
    <cfRule type="expression" dxfId="3706" priority="553">
      <formula>$B9="TC"</formula>
    </cfRule>
    <cfRule type="expression" dxfId="3705" priority="554">
      <formula>$B9="NSO"</formula>
    </cfRule>
    <cfRule type="expression" dxfId="3704" priority="555">
      <formula>$B9="ab"</formula>
    </cfRule>
  </conditionalFormatting>
  <conditionalFormatting sqref="DO9:DO108">
    <cfRule type="expression" dxfId="3703" priority="552">
      <formula>$C9=0</formula>
    </cfRule>
  </conditionalFormatting>
  <conditionalFormatting sqref="DO9:DO108">
    <cfRule type="expression" dxfId="3702" priority="551">
      <formula>$D9=0</formula>
    </cfRule>
  </conditionalFormatting>
  <conditionalFormatting sqref="DG8:DG108">
    <cfRule type="expression" dxfId="3701" priority="548">
      <formula>$B8="TC"</formula>
    </cfRule>
    <cfRule type="expression" dxfId="3700" priority="549">
      <formula>$B8="NSO"</formula>
    </cfRule>
    <cfRule type="expression" dxfId="3699" priority="550">
      <formula>$B8="ab"</formula>
    </cfRule>
  </conditionalFormatting>
  <conditionalFormatting sqref="DJ8:DJ108">
    <cfRule type="expression" dxfId="3698" priority="545">
      <formula>$B8="TC"</formula>
    </cfRule>
    <cfRule type="expression" dxfId="3697" priority="546">
      <formula>$B8="NSO"</formula>
    </cfRule>
    <cfRule type="expression" dxfId="3696" priority="547">
      <formula>$B8="ab"</formula>
    </cfRule>
  </conditionalFormatting>
  <conditionalFormatting sqref="DE9:DE108">
    <cfRule type="expression" dxfId="3695" priority="542">
      <formula>$B9="TC"</formula>
    </cfRule>
    <cfRule type="expression" dxfId="3694" priority="543">
      <formula>$B9="NSO"</formula>
    </cfRule>
    <cfRule type="expression" dxfId="3693" priority="544">
      <formula>$B9="ab"</formula>
    </cfRule>
  </conditionalFormatting>
  <conditionalFormatting sqref="DE9:DE108">
    <cfRule type="expression" dxfId="3692" priority="541">
      <formula>$C9=0</formula>
    </cfRule>
  </conditionalFormatting>
  <conditionalFormatting sqref="DE9:DF108">
    <cfRule type="expression" dxfId="3691" priority="540">
      <formula>$D9=0</formula>
    </cfRule>
  </conditionalFormatting>
  <conditionalFormatting sqref="DH9:DI108">
    <cfRule type="expression" dxfId="3690" priority="539">
      <formula>$D9=0</formula>
    </cfRule>
  </conditionalFormatting>
  <conditionalFormatting sqref="DO9:DO108">
    <cfRule type="expression" dxfId="3689" priority="536">
      <formula>$B9="TC"</formula>
    </cfRule>
    <cfRule type="expression" dxfId="3688" priority="537">
      <formula>$B9="NSO"</formula>
    </cfRule>
    <cfRule type="expression" dxfId="3687" priority="538">
      <formula>$B9="ab"</formula>
    </cfRule>
  </conditionalFormatting>
  <conditionalFormatting sqref="DO9:DO108">
    <cfRule type="expression" dxfId="3686" priority="535">
      <formula>$C9=0</formula>
    </cfRule>
  </conditionalFormatting>
  <conditionalFormatting sqref="DO9:DO108">
    <cfRule type="expression" dxfId="3685" priority="534">
      <formula>$D9=0</formula>
    </cfRule>
  </conditionalFormatting>
  <conditionalFormatting sqref="DG8:DG108">
    <cfRule type="expression" dxfId="3684" priority="531">
      <formula>$B8="TC"</formula>
    </cfRule>
    <cfRule type="expression" dxfId="3683" priority="532">
      <formula>$B8="NSO"</formula>
    </cfRule>
    <cfRule type="expression" dxfId="3682" priority="533">
      <formula>$B8="ab"</formula>
    </cfRule>
  </conditionalFormatting>
  <conditionalFormatting sqref="DJ8:DJ108">
    <cfRule type="expression" dxfId="3681" priority="528">
      <formula>$B8="TC"</formula>
    </cfRule>
    <cfRule type="expression" dxfId="3680" priority="529">
      <formula>$B8="NSO"</formula>
    </cfRule>
    <cfRule type="expression" dxfId="3679" priority="530">
      <formula>$B8="ab"</formula>
    </cfRule>
  </conditionalFormatting>
  <conditionalFormatting sqref="DG8:DG108">
    <cfRule type="expression" dxfId="3678" priority="525">
      <formula>$B8="TC"</formula>
    </cfRule>
    <cfRule type="expression" dxfId="3677" priority="526">
      <formula>$B8="NSO"</formula>
    </cfRule>
    <cfRule type="expression" dxfId="3676" priority="527">
      <formula>$B8="ab"</formula>
    </cfRule>
  </conditionalFormatting>
  <conditionalFormatting sqref="DJ8:DJ108">
    <cfRule type="expression" dxfId="3675" priority="522">
      <formula>$B8="TC"</formula>
    </cfRule>
    <cfRule type="expression" dxfId="3674" priority="523">
      <formula>$B8="NSO"</formula>
    </cfRule>
    <cfRule type="expression" dxfId="3673" priority="524">
      <formula>$B8="ab"</formula>
    </cfRule>
  </conditionalFormatting>
  <conditionalFormatting sqref="DG9:DG108">
    <cfRule type="expression" dxfId="3672" priority="519">
      <formula>$B9="TC"</formula>
    </cfRule>
    <cfRule type="expression" dxfId="3671" priority="520">
      <formula>$B9="NSO"</formula>
    </cfRule>
    <cfRule type="expression" dxfId="3670" priority="521">
      <formula>$B9="ab"</formula>
    </cfRule>
  </conditionalFormatting>
  <conditionalFormatting sqref="DJ9:DJ108">
    <cfRule type="expression" dxfId="3669" priority="516">
      <formula>$B9="TC"</formula>
    </cfRule>
    <cfRule type="expression" dxfId="3668" priority="517">
      <formula>$B9="NSO"</formula>
    </cfRule>
    <cfRule type="expression" dxfId="3667" priority="518">
      <formula>$B9="ab"</formula>
    </cfRule>
  </conditionalFormatting>
  <conditionalFormatting sqref="DG8:DG108">
    <cfRule type="expression" dxfId="3666" priority="513">
      <formula>$B8="TC"</formula>
    </cfRule>
    <cfRule type="expression" dxfId="3665" priority="514">
      <formula>$B8="NSO"</formula>
    </cfRule>
    <cfRule type="expression" dxfId="3664" priority="515">
      <formula>$B8="ab"</formula>
    </cfRule>
  </conditionalFormatting>
  <conditionalFormatting sqref="DJ8:DJ108">
    <cfRule type="expression" dxfId="3663" priority="510">
      <formula>$B8="TC"</formula>
    </cfRule>
    <cfRule type="expression" dxfId="3662" priority="511">
      <formula>$B8="NSO"</formula>
    </cfRule>
    <cfRule type="expression" dxfId="3661" priority="512">
      <formula>$B8="ab"</formula>
    </cfRule>
  </conditionalFormatting>
  <conditionalFormatting sqref="DE9:DE108">
    <cfRule type="expression" dxfId="3660" priority="507">
      <formula>$B9="TC"</formula>
    </cfRule>
    <cfRule type="expression" dxfId="3659" priority="508">
      <formula>$B9="NSO"</formula>
    </cfRule>
    <cfRule type="expression" dxfId="3658" priority="509">
      <formula>$B9="ab"</formula>
    </cfRule>
  </conditionalFormatting>
  <conditionalFormatting sqref="DE9:DE108">
    <cfRule type="expression" dxfId="3657" priority="506">
      <formula>$C9=0</formula>
    </cfRule>
  </conditionalFormatting>
  <conditionalFormatting sqref="DE9:DF108">
    <cfRule type="expression" dxfId="3656" priority="505">
      <formula>$D9=0</formula>
    </cfRule>
  </conditionalFormatting>
  <conditionalFormatting sqref="DH9:DI108">
    <cfRule type="expression" dxfId="3655" priority="504">
      <formula>$D9=0</formula>
    </cfRule>
  </conditionalFormatting>
  <conditionalFormatting sqref="DO9:DO108">
    <cfRule type="expression" dxfId="3654" priority="501">
      <formula>$B9="TC"</formula>
    </cfRule>
    <cfRule type="expression" dxfId="3653" priority="502">
      <formula>$B9="NSO"</formula>
    </cfRule>
    <cfRule type="expression" dxfId="3652" priority="503">
      <formula>$B9="ab"</formula>
    </cfRule>
  </conditionalFormatting>
  <conditionalFormatting sqref="DO9:DO108">
    <cfRule type="expression" dxfId="3651" priority="500">
      <formula>$C9=0</formula>
    </cfRule>
  </conditionalFormatting>
  <conditionalFormatting sqref="DO9:DO108">
    <cfRule type="expression" dxfId="3650" priority="499">
      <formula>$D9=0</formula>
    </cfRule>
  </conditionalFormatting>
  <conditionalFormatting sqref="DG8:DG108">
    <cfRule type="expression" dxfId="3649" priority="496">
      <formula>$B8="TC"</formula>
    </cfRule>
    <cfRule type="expression" dxfId="3648" priority="497">
      <formula>$B8="NSO"</formula>
    </cfRule>
    <cfRule type="expression" dxfId="3647" priority="498">
      <formula>$B8="ab"</formula>
    </cfRule>
  </conditionalFormatting>
  <conditionalFormatting sqref="DJ8:DJ108">
    <cfRule type="expression" dxfId="3646" priority="493">
      <formula>$B8="TC"</formula>
    </cfRule>
    <cfRule type="expression" dxfId="3645" priority="494">
      <formula>$B8="NSO"</formula>
    </cfRule>
    <cfRule type="expression" dxfId="3644" priority="495">
      <formula>$B8="ab"</formula>
    </cfRule>
  </conditionalFormatting>
  <conditionalFormatting sqref="DE9:DE108">
    <cfRule type="expression" dxfId="3643" priority="490">
      <formula>$B9="TC"</formula>
    </cfRule>
    <cfRule type="expression" dxfId="3642" priority="491">
      <formula>$B9="NSO"</formula>
    </cfRule>
    <cfRule type="expression" dxfId="3641" priority="492">
      <formula>$B9="ab"</formula>
    </cfRule>
  </conditionalFormatting>
  <conditionalFormatting sqref="DE9:DE108">
    <cfRule type="expression" dxfId="3640" priority="489">
      <formula>$C9=0</formula>
    </cfRule>
  </conditionalFormatting>
  <conditionalFormatting sqref="DE9:DF108">
    <cfRule type="expression" dxfId="3639" priority="488">
      <formula>$D9=0</formula>
    </cfRule>
  </conditionalFormatting>
  <conditionalFormatting sqref="DH9:DI108">
    <cfRule type="expression" dxfId="3638" priority="487">
      <formula>$D9=0</formula>
    </cfRule>
  </conditionalFormatting>
  <conditionalFormatting sqref="DO9:DO108">
    <cfRule type="expression" dxfId="3637" priority="484">
      <formula>$B9="TC"</formula>
    </cfRule>
    <cfRule type="expression" dxfId="3636" priority="485">
      <formula>$B9="NSO"</formula>
    </cfRule>
    <cfRule type="expression" dxfId="3635" priority="486">
      <formula>$B9="ab"</formula>
    </cfRule>
  </conditionalFormatting>
  <conditionalFormatting sqref="DO9:DO108">
    <cfRule type="expression" dxfId="3634" priority="483">
      <formula>$C9=0</formula>
    </cfRule>
  </conditionalFormatting>
  <conditionalFormatting sqref="DO9:DO108">
    <cfRule type="expression" dxfId="3633" priority="482">
      <formula>$D9=0</formula>
    </cfRule>
  </conditionalFormatting>
  <conditionalFormatting sqref="DU10:EF108">
    <cfRule type="expression" dxfId="3632" priority="479">
      <formula>$B10="TC"</formula>
    </cfRule>
    <cfRule type="expression" dxfId="3631" priority="480">
      <formula>$B10="NSO"</formula>
    </cfRule>
    <cfRule type="expression" dxfId="3630" priority="481">
      <formula>$B10="ab"</formula>
    </cfRule>
  </conditionalFormatting>
  <conditionalFormatting sqref="DU10:EF108">
    <cfRule type="expression" dxfId="3629" priority="478">
      <formula>$C10=0</formula>
    </cfRule>
  </conditionalFormatting>
  <conditionalFormatting sqref="DW8:DW108">
    <cfRule type="expression" dxfId="3628" priority="475">
      <formula>$B8="TC"</formula>
    </cfRule>
    <cfRule type="expression" dxfId="3627" priority="476">
      <formula>$B8="NSO"</formula>
    </cfRule>
    <cfRule type="expression" dxfId="3626" priority="477">
      <formula>$B8="ab"</formula>
    </cfRule>
  </conditionalFormatting>
  <conditionalFormatting sqref="DY8:DZ108">
    <cfRule type="expression" dxfId="3625" priority="472">
      <formula>$B8="TC"</formula>
    </cfRule>
    <cfRule type="expression" dxfId="3624" priority="473">
      <formula>$B8="NSO"</formula>
    </cfRule>
    <cfRule type="expression" dxfId="3623" priority="474">
      <formula>$B8="ab"</formula>
    </cfRule>
  </conditionalFormatting>
  <conditionalFormatting sqref="DW9:DW108">
    <cfRule type="expression" dxfId="3622" priority="469">
      <formula>$B9="TC"</formula>
    </cfRule>
    <cfRule type="expression" dxfId="3621" priority="470">
      <formula>$B9="NSO"</formula>
    </cfRule>
    <cfRule type="expression" dxfId="3620" priority="471">
      <formula>$B9="ab"</formula>
    </cfRule>
  </conditionalFormatting>
  <conditionalFormatting sqref="DY9:DZ108">
    <cfRule type="expression" dxfId="3619" priority="466">
      <formula>$B9="TC"</formula>
    </cfRule>
    <cfRule type="expression" dxfId="3618" priority="467">
      <formula>$B9="NSO"</formula>
    </cfRule>
    <cfRule type="expression" dxfId="3617" priority="468">
      <formula>$B9="ab"</formula>
    </cfRule>
  </conditionalFormatting>
  <conditionalFormatting sqref="DW8:DW108">
    <cfRule type="expression" dxfId="3616" priority="463">
      <formula>$B8="TC"</formula>
    </cfRule>
    <cfRule type="expression" dxfId="3615" priority="464">
      <formula>$B8="NSO"</formula>
    </cfRule>
    <cfRule type="expression" dxfId="3614" priority="465">
      <formula>$B8="ab"</formula>
    </cfRule>
  </conditionalFormatting>
  <conditionalFormatting sqref="DY8:DZ108">
    <cfRule type="expression" dxfId="3613" priority="460">
      <formula>$B8="TC"</formula>
    </cfRule>
    <cfRule type="expression" dxfId="3612" priority="461">
      <formula>$B8="NSO"</formula>
    </cfRule>
    <cfRule type="expression" dxfId="3611" priority="462">
      <formula>$B8="ab"</formula>
    </cfRule>
  </conditionalFormatting>
  <conditionalFormatting sqref="DW8:DW108">
    <cfRule type="expression" dxfId="3610" priority="457">
      <formula>$B8="TC"</formula>
    </cfRule>
    <cfRule type="expression" dxfId="3609" priority="458">
      <formula>$B8="NSO"</formula>
    </cfRule>
    <cfRule type="expression" dxfId="3608" priority="459">
      <formula>$B8="ab"</formula>
    </cfRule>
  </conditionalFormatting>
  <conditionalFormatting sqref="DY8:DZ108">
    <cfRule type="expression" dxfId="3607" priority="454">
      <formula>$B8="TC"</formula>
    </cfRule>
    <cfRule type="expression" dxfId="3606" priority="455">
      <formula>$B8="NSO"</formula>
    </cfRule>
    <cfRule type="expression" dxfId="3605" priority="456">
      <formula>$B8="ab"</formula>
    </cfRule>
  </conditionalFormatting>
  <conditionalFormatting sqref="DW9:DW108">
    <cfRule type="expression" dxfId="3604" priority="451">
      <formula>$B9="TC"</formula>
    </cfRule>
    <cfRule type="expression" dxfId="3603" priority="452">
      <formula>$B9="NSO"</formula>
    </cfRule>
    <cfRule type="expression" dxfId="3602" priority="453">
      <formula>$B9="ab"</formula>
    </cfRule>
  </conditionalFormatting>
  <conditionalFormatting sqref="DY9:DZ108">
    <cfRule type="expression" dxfId="3601" priority="448">
      <formula>$B9="TC"</formula>
    </cfRule>
    <cfRule type="expression" dxfId="3600" priority="449">
      <formula>$B9="NSO"</formula>
    </cfRule>
    <cfRule type="expression" dxfId="3599" priority="450">
      <formula>$B9="ab"</formula>
    </cfRule>
  </conditionalFormatting>
  <conditionalFormatting sqref="DW8:DW108">
    <cfRule type="expression" dxfId="3598" priority="445">
      <formula>$B8="TC"</formula>
    </cfRule>
    <cfRule type="expression" dxfId="3597" priority="446">
      <formula>$B8="NSO"</formula>
    </cfRule>
    <cfRule type="expression" dxfId="3596" priority="447">
      <formula>$B8="ab"</formula>
    </cfRule>
  </conditionalFormatting>
  <conditionalFormatting sqref="DY8:DZ108">
    <cfRule type="expression" dxfId="3595" priority="442">
      <formula>$B8="TC"</formula>
    </cfRule>
    <cfRule type="expression" dxfId="3594" priority="443">
      <formula>$B8="NSO"</formula>
    </cfRule>
    <cfRule type="expression" dxfId="3593" priority="444">
      <formula>$B8="ab"</formula>
    </cfRule>
  </conditionalFormatting>
  <conditionalFormatting sqref="DW8:DW108">
    <cfRule type="expression" dxfId="3592" priority="439">
      <formula>$B8="TC"</formula>
    </cfRule>
    <cfRule type="expression" dxfId="3591" priority="440">
      <formula>$B8="NSO"</formula>
    </cfRule>
    <cfRule type="expression" dxfId="3590" priority="441">
      <formula>$B8="ab"</formula>
    </cfRule>
  </conditionalFormatting>
  <conditionalFormatting sqref="DY8:DZ108">
    <cfRule type="expression" dxfId="3589" priority="436">
      <formula>$B8="TC"</formula>
    </cfRule>
    <cfRule type="expression" dxfId="3588" priority="437">
      <formula>$B8="NSO"</formula>
    </cfRule>
    <cfRule type="expression" dxfId="3587" priority="438">
      <formula>$B8="ab"</formula>
    </cfRule>
  </conditionalFormatting>
  <conditionalFormatting sqref="DW9:DW108">
    <cfRule type="expression" dxfId="3586" priority="433">
      <formula>$B9="TC"</formula>
    </cfRule>
    <cfRule type="expression" dxfId="3585" priority="434">
      <formula>$B9="NSO"</formula>
    </cfRule>
    <cfRule type="expression" dxfId="3584" priority="435">
      <formula>$B9="ab"</formula>
    </cfRule>
  </conditionalFormatting>
  <conditionalFormatting sqref="DY9:DZ108">
    <cfRule type="expression" dxfId="3583" priority="430">
      <formula>$B9="TC"</formula>
    </cfRule>
    <cfRule type="expression" dxfId="3582" priority="431">
      <formula>$B9="NSO"</formula>
    </cfRule>
    <cfRule type="expression" dxfId="3581" priority="432">
      <formula>$B9="ab"</formula>
    </cfRule>
  </conditionalFormatting>
  <conditionalFormatting sqref="DW8:DW108">
    <cfRule type="expression" dxfId="3580" priority="427">
      <formula>$B8="TC"</formula>
    </cfRule>
    <cfRule type="expression" dxfId="3579" priority="428">
      <formula>$B8="NSO"</formula>
    </cfRule>
    <cfRule type="expression" dxfId="3578" priority="429">
      <formula>$B8="ab"</formula>
    </cfRule>
  </conditionalFormatting>
  <conditionalFormatting sqref="DY8:DZ108">
    <cfRule type="expression" dxfId="3577" priority="424">
      <formula>$B8="TC"</formula>
    </cfRule>
    <cfRule type="expression" dxfId="3576" priority="425">
      <formula>$B8="NSO"</formula>
    </cfRule>
    <cfRule type="expression" dxfId="3575" priority="426">
      <formula>$B8="ab"</formula>
    </cfRule>
  </conditionalFormatting>
  <conditionalFormatting sqref="DU9:DU108">
    <cfRule type="expression" dxfId="3574" priority="421">
      <formula>$B9="TC"</formula>
    </cfRule>
    <cfRule type="expression" dxfId="3573" priority="422">
      <formula>$B9="NSO"</formula>
    </cfRule>
    <cfRule type="expression" dxfId="3572" priority="423">
      <formula>$B9="ab"</formula>
    </cfRule>
  </conditionalFormatting>
  <conditionalFormatting sqref="DU9:DU108">
    <cfRule type="expression" dxfId="3571" priority="420">
      <formula>$C9=0</formula>
    </cfRule>
  </conditionalFormatting>
  <conditionalFormatting sqref="DU9:DV108">
    <cfRule type="expression" dxfId="3570" priority="419">
      <formula>$D9=0</formula>
    </cfRule>
  </conditionalFormatting>
  <conditionalFormatting sqref="DX9:DX108">
    <cfRule type="expression" dxfId="3569" priority="418">
      <formula>$D9=0</formula>
    </cfRule>
  </conditionalFormatting>
  <conditionalFormatting sqref="EE9:EE108">
    <cfRule type="expression" dxfId="3568" priority="415">
      <formula>$B9="TC"</formula>
    </cfRule>
    <cfRule type="expression" dxfId="3567" priority="416">
      <formula>$B9="NSO"</formula>
    </cfRule>
    <cfRule type="expression" dxfId="3566" priority="417">
      <formula>$B9="ab"</formula>
    </cfRule>
  </conditionalFormatting>
  <conditionalFormatting sqref="EE9:EE108">
    <cfRule type="expression" dxfId="3565" priority="414">
      <formula>$C9=0</formula>
    </cfRule>
  </conditionalFormatting>
  <conditionalFormatting sqref="EE9:EE108">
    <cfRule type="expression" dxfId="3564" priority="413">
      <formula>$D9=0</formula>
    </cfRule>
  </conditionalFormatting>
  <conditionalFormatting sqref="DW8:DW108">
    <cfRule type="expression" dxfId="3563" priority="410">
      <formula>$B8="TC"</formula>
    </cfRule>
    <cfRule type="expression" dxfId="3562" priority="411">
      <formula>$B8="NSO"</formula>
    </cfRule>
    <cfRule type="expression" dxfId="3561" priority="412">
      <formula>$B8="ab"</formula>
    </cfRule>
  </conditionalFormatting>
  <conditionalFormatting sqref="DY8:DZ108">
    <cfRule type="expression" dxfId="3560" priority="407">
      <formula>$B8="TC"</formula>
    </cfRule>
    <cfRule type="expression" dxfId="3559" priority="408">
      <formula>$B8="NSO"</formula>
    </cfRule>
    <cfRule type="expression" dxfId="3558" priority="409">
      <formula>$B8="ab"</formula>
    </cfRule>
  </conditionalFormatting>
  <conditionalFormatting sqref="DU9:DU108">
    <cfRule type="expression" dxfId="3557" priority="404">
      <formula>$B9="TC"</formula>
    </cfRule>
    <cfRule type="expression" dxfId="3556" priority="405">
      <formula>$B9="NSO"</formula>
    </cfRule>
    <cfRule type="expression" dxfId="3555" priority="406">
      <formula>$B9="ab"</formula>
    </cfRule>
  </conditionalFormatting>
  <conditionalFormatting sqref="DU9:DU108">
    <cfRule type="expression" dxfId="3554" priority="403">
      <formula>$C9=0</formula>
    </cfRule>
  </conditionalFormatting>
  <conditionalFormatting sqref="DU9:DV108">
    <cfRule type="expression" dxfId="3553" priority="402">
      <formula>$D9=0</formula>
    </cfRule>
  </conditionalFormatting>
  <conditionalFormatting sqref="DX9:DX108">
    <cfRule type="expression" dxfId="3552" priority="401">
      <formula>$D9=0</formula>
    </cfRule>
  </conditionalFormatting>
  <conditionalFormatting sqref="EE9:EE108">
    <cfRule type="expression" dxfId="3551" priority="398">
      <formula>$B9="TC"</formula>
    </cfRule>
    <cfRule type="expression" dxfId="3550" priority="399">
      <formula>$B9="NSO"</formula>
    </cfRule>
    <cfRule type="expression" dxfId="3549" priority="400">
      <formula>$B9="ab"</formula>
    </cfRule>
  </conditionalFormatting>
  <conditionalFormatting sqref="EE9:EE108">
    <cfRule type="expression" dxfId="3548" priority="397">
      <formula>$C9=0</formula>
    </cfRule>
  </conditionalFormatting>
  <conditionalFormatting sqref="EE9:EE108">
    <cfRule type="expression" dxfId="3547" priority="396">
      <formula>$D9=0</formula>
    </cfRule>
  </conditionalFormatting>
  <conditionalFormatting sqref="DW8:DW108">
    <cfRule type="expression" dxfId="3546" priority="393">
      <formula>$B8="TC"</formula>
    </cfRule>
    <cfRule type="expression" dxfId="3545" priority="394">
      <formula>$B8="NSO"</formula>
    </cfRule>
    <cfRule type="expression" dxfId="3544" priority="395">
      <formula>$B8="ab"</formula>
    </cfRule>
  </conditionalFormatting>
  <conditionalFormatting sqref="DY8:DZ108">
    <cfRule type="expression" dxfId="3543" priority="390">
      <formula>$B8="TC"</formula>
    </cfRule>
    <cfRule type="expression" dxfId="3542" priority="391">
      <formula>$B8="NSO"</formula>
    </cfRule>
    <cfRule type="expression" dxfId="3541" priority="392">
      <formula>$B8="ab"</formula>
    </cfRule>
  </conditionalFormatting>
  <conditionalFormatting sqref="DW9:DW108">
    <cfRule type="expression" dxfId="3540" priority="387">
      <formula>$B9="TC"</formula>
    </cfRule>
    <cfRule type="expression" dxfId="3539" priority="388">
      <formula>$B9="NSO"</formula>
    </cfRule>
    <cfRule type="expression" dxfId="3538" priority="389">
      <formula>$B9="ab"</formula>
    </cfRule>
  </conditionalFormatting>
  <conditionalFormatting sqref="DY9:DZ108">
    <cfRule type="expression" dxfId="3537" priority="384">
      <formula>$B9="TC"</formula>
    </cfRule>
    <cfRule type="expression" dxfId="3536" priority="385">
      <formula>$B9="NSO"</formula>
    </cfRule>
    <cfRule type="expression" dxfId="3535" priority="386">
      <formula>$B9="ab"</formula>
    </cfRule>
  </conditionalFormatting>
  <conditionalFormatting sqref="DW8:DW108">
    <cfRule type="expression" dxfId="3534" priority="381">
      <formula>$B8="TC"</formula>
    </cfRule>
    <cfRule type="expression" dxfId="3533" priority="382">
      <formula>$B8="NSO"</formula>
    </cfRule>
    <cfRule type="expression" dxfId="3532" priority="383">
      <formula>$B8="ab"</formula>
    </cfRule>
  </conditionalFormatting>
  <conditionalFormatting sqref="DY8:DZ108">
    <cfRule type="expression" dxfId="3531" priority="378">
      <formula>$B8="TC"</formula>
    </cfRule>
    <cfRule type="expression" dxfId="3530" priority="379">
      <formula>$B8="NSO"</formula>
    </cfRule>
    <cfRule type="expression" dxfId="3529" priority="380">
      <formula>$B8="ab"</formula>
    </cfRule>
  </conditionalFormatting>
  <conditionalFormatting sqref="DW8:DW108">
    <cfRule type="expression" dxfId="3528" priority="375">
      <formula>$B8="TC"</formula>
    </cfRule>
    <cfRule type="expression" dxfId="3527" priority="376">
      <formula>$B8="NSO"</formula>
    </cfRule>
    <cfRule type="expression" dxfId="3526" priority="377">
      <formula>$B8="ab"</formula>
    </cfRule>
  </conditionalFormatting>
  <conditionalFormatting sqref="DY8:DZ108">
    <cfRule type="expression" dxfId="3525" priority="372">
      <formula>$B8="TC"</formula>
    </cfRule>
    <cfRule type="expression" dxfId="3524" priority="373">
      <formula>$B8="NSO"</formula>
    </cfRule>
    <cfRule type="expression" dxfId="3523" priority="374">
      <formula>$B8="ab"</formula>
    </cfRule>
  </conditionalFormatting>
  <conditionalFormatting sqref="DW9:DW108">
    <cfRule type="expression" dxfId="3522" priority="369">
      <formula>$B9="TC"</formula>
    </cfRule>
    <cfRule type="expression" dxfId="3521" priority="370">
      <formula>$B9="NSO"</formula>
    </cfRule>
    <cfRule type="expression" dxfId="3520" priority="371">
      <formula>$B9="ab"</formula>
    </cfRule>
  </conditionalFormatting>
  <conditionalFormatting sqref="DY9:DZ108">
    <cfRule type="expression" dxfId="3519" priority="366">
      <formula>$B9="TC"</formula>
    </cfRule>
    <cfRule type="expression" dxfId="3518" priority="367">
      <formula>$B9="NSO"</formula>
    </cfRule>
    <cfRule type="expression" dxfId="3517" priority="368">
      <formula>$B9="ab"</formula>
    </cfRule>
  </conditionalFormatting>
  <conditionalFormatting sqref="DW8:DW108">
    <cfRule type="expression" dxfId="3516" priority="363">
      <formula>$B8="TC"</formula>
    </cfRule>
    <cfRule type="expression" dxfId="3515" priority="364">
      <formula>$B8="NSO"</formula>
    </cfRule>
    <cfRule type="expression" dxfId="3514" priority="365">
      <formula>$B8="ab"</formula>
    </cfRule>
  </conditionalFormatting>
  <conditionalFormatting sqref="DY8:DZ108">
    <cfRule type="expression" dxfId="3513" priority="360">
      <formula>$B8="TC"</formula>
    </cfRule>
    <cfRule type="expression" dxfId="3512" priority="361">
      <formula>$B8="NSO"</formula>
    </cfRule>
    <cfRule type="expression" dxfId="3511" priority="362">
      <formula>$B8="ab"</formula>
    </cfRule>
  </conditionalFormatting>
  <conditionalFormatting sqref="DW8:DW108">
    <cfRule type="expression" dxfId="3510" priority="357">
      <formula>$B8="TC"</formula>
    </cfRule>
    <cfRule type="expression" dxfId="3509" priority="358">
      <formula>$B8="NSO"</formula>
    </cfRule>
    <cfRule type="expression" dxfId="3508" priority="359">
      <formula>$B8="ab"</formula>
    </cfRule>
  </conditionalFormatting>
  <conditionalFormatting sqref="DY8:DZ108">
    <cfRule type="expression" dxfId="3507" priority="354">
      <formula>$B8="TC"</formula>
    </cfRule>
    <cfRule type="expression" dxfId="3506" priority="355">
      <formula>$B8="NSO"</formula>
    </cfRule>
    <cfRule type="expression" dxfId="3505" priority="356">
      <formula>$B8="ab"</formula>
    </cfRule>
  </conditionalFormatting>
  <conditionalFormatting sqref="DW9:DW108">
    <cfRule type="expression" dxfId="3504" priority="351">
      <formula>$B9="TC"</formula>
    </cfRule>
    <cfRule type="expression" dxfId="3503" priority="352">
      <formula>$B9="NSO"</formula>
    </cfRule>
    <cfRule type="expression" dxfId="3502" priority="353">
      <formula>$B9="ab"</formula>
    </cfRule>
  </conditionalFormatting>
  <conditionalFormatting sqref="DY9:DZ108">
    <cfRule type="expression" dxfId="3501" priority="348">
      <formula>$B9="TC"</formula>
    </cfRule>
    <cfRule type="expression" dxfId="3500" priority="349">
      <formula>$B9="NSO"</formula>
    </cfRule>
    <cfRule type="expression" dxfId="3499" priority="350">
      <formula>$B9="ab"</formula>
    </cfRule>
  </conditionalFormatting>
  <conditionalFormatting sqref="DW8:DW108">
    <cfRule type="expression" dxfId="3498" priority="345">
      <formula>$B8="TC"</formula>
    </cfRule>
    <cfRule type="expression" dxfId="3497" priority="346">
      <formula>$B8="NSO"</formula>
    </cfRule>
    <cfRule type="expression" dxfId="3496" priority="347">
      <formula>$B8="ab"</formula>
    </cfRule>
  </conditionalFormatting>
  <conditionalFormatting sqref="DY8:DZ108">
    <cfRule type="expression" dxfId="3495" priority="342">
      <formula>$B8="TC"</formula>
    </cfRule>
    <cfRule type="expression" dxfId="3494" priority="343">
      <formula>$B8="NSO"</formula>
    </cfRule>
    <cfRule type="expression" dxfId="3493" priority="344">
      <formula>$B8="ab"</formula>
    </cfRule>
  </conditionalFormatting>
  <conditionalFormatting sqref="DU9:DU108">
    <cfRule type="expression" dxfId="3492" priority="339">
      <formula>$B9="TC"</formula>
    </cfRule>
    <cfRule type="expression" dxfId="3491" priority="340">
      <formula>$B9="NSO"</formula>
    </cfRule>
    <cfRule type="expression" dxfId="3490" priority="341">
      <formula>$B9="ab"</formula>
    </cfRule>
  </conditionalFormatting>
  <conditionalFormatting sqref="DU9:DU108">
    <cfRule type="expression" dxfId="3489" priority="338">
      <formula>$C9=0</formula>
    </cfRule>
  </conditionalFormatting>
  <conditionalFormatting sqref="DU9:DV108">
    <cfRule type="expression" dxfId="3488" priority="337">
      <formula>$D9=0</formula>
    </cfRule>
  </conditionalFormatting>
  <conditionalFormatting sqref="DX9:DX108">
    <cfRule type="expression" dxfId="3487" priority="336">
      <formula>$D9=0</formula>
    </cfRule>
  </conditionalFormatting>
  <conditionalFormatting sqref="EE9:EE108">
    <cfRule type="expression" dxfId="3486" priority="333">
      <formula>$B9="TC"</formula>
    </cfRule>
    <cfRule type="expression" dxfId="3485" priority="334">
      <formula>$B9="NSO"</formula>
    </cfRule>
    <cfRule type="expression" dxfId="3484" priority="335">
      <formula>$B9="ab"</formula>
    </cfRule>
  </conditionalFormatting>
  <conditionalFormatting sqref="EE9:EE108">
    <cfRule type="expression" dxfId="3483" priority="332">
      <formula>$C9=0</formula>
    </cfRule>
  </conditionalFormatting>
  <conditionalFormatting sqref="EE9:EE108">
    <cfRule type="expression" dxfId="3482" priority="331">
      <formula>$D9=0</formula>
    </cfRule>
  </conditionalFormatting>
  <conditionalFormatting sqref="DW8:DW108">
    <cfRule type="expression" dxfId="3481" priority="328">
      <formula>$B8="TC"</formula>
    </cfRule>
    <cfRule type="expression" dxfId="3480" priority="329">
      <formula>$B8="NSO"</formula>
    </cfRule>
    <cfRule type="expression" dxfId="3479" priority="330">
      <formula>$B8="ab"</formula>
    </cfRule>
  </conditionalFormatting>
  <conditionalFormatting sqref="DY8:DZ108">
    <cfRule type="expression" dxfId="3478" priority="325">
      <formula>$B8="TC"</formula>
    </cfRule>
    <cfRule type="expression" dxfId="3477" priority="326">
      <formula>$B8="NSO"</formula>
    </cfRule>
    <cfRule type="expression" dxfId="3476" priority="327">
      <formula>$B8="ab"</formula>
    </cfRule>
  </conditionalFormatting>
  <conditionalFormatting sqref="DU9:DU108">
    <cfRule type="expression" dxfId="3475" priority="322">
      <formula>$B9="TC"</formula>
    </cfRule>
    <cfRule type="expression" dxfId="3474" priority="323">
      <formula>$B9="NSO"</formula>
    </cfRule>
    <cfRule type="expression" dxfId="3473" priority="324">
      <formula>$B9="ab"</formula>
    </cfRule>
  </conditionalFormatting>
  <conditionalFormatting sqref="DU9:DU108">
    <cfRule type="expression" dxfId="3472" priority="321">
      <formula>$C9=0</formula>
    </cfRule>
  </conditionalFormatting>
  <conditionalFormatting sqref="DU9:DV108">
    <cfRule type="expression" dxfId="3471" priority="320">
      <formula>$D9=0</formula>
    </cfRule>
  </conditionalFormatting>
  <conditionalFormatting sqref="DX9:DX108">
    <cfRule type="expression" dxfId="3470" priority="319">
      <formula>$D9=0</formula>
    </cfRule>
  </conditionalFormatting>
  <conditionalFormatting sqref="EE9:EE108">
    <cfRule type="expression" dxfId="3469" priority="316">
      <formula>$B9="TC"</formula>
    </cfRule>
    <cfRule type="expression" dxfId="3468" priority="317">
      <formula>$B9="NSO"</formula>
    </cfRule>
    <cfRule type="expression" dxfId="3467" priority="318">
      <formula>$B9="ab"</formula>
    </cfRule>
  </conditionalFormatting>
  <conditionalFormatting sqref="EE9:EE108">
    <cfRule type="expression" dxfId="3466" priority="315">
      <formula>$C9=0</formula>
    </cfRule>
  </conditionalFormatting>
  <conditionalFormatting sqref="EE9:EE108">
    <cfRule type="expression" dxfId="3465" priority="314">
      <formula>$D9=0</formula>
    </cfRule>
  </conditionalFormatting>
  <conditionalFormatting sqref="DW8:DW108">
    <cfRule type="expression" dxfId="3464" priority="311">
      <formula>$B8="TC"</formula>
    </cfRule>
    <cfRule type="expression" dxfId="3463" priority="312">
      <formula>$B8="NSO"</formula>
    </cfRule>
    <cfRule type="expression" dxfId="3462" priority="313">
      <formula>$B8="ab"</formula>
    </cfRule>
  </conditionalFormatting>
  <conditionalFormatting sqref="DZ8:DZ108">
    <cfRule type="expression" dxfId="3461" priority="308">
      <formula>$B8="TC"</formula>
    </cfRule>
    <cfRule type="expression" dxfId="3460" priority="309">
      <formula>$B8="NSO"</formula>
    </cfRule>
    <cfRule type="expression" dxfId="3459" priority="310">
      <formula>$B8="ab"</formula>
    </cfRule>
  </conditionalFormatting>
  <conditionalFormatting sqref="DW8:DW108">
    <cfRule type="expression" dxfId="3458" priority="305">
      <formula>$B8="TC"</formula>
    </cfRule>
    <cfRule type="expression" dxfId="3457" priority="306">
      <formula>$B8="NSO"</formula>
    </cfRule>
    <cfRule type="expression" dxfId="3456" priority="307">
      <formula>$B8="ab"</formula>
    </cfRule>
  </conditionalFormatting>
  <conditionalFormatting sqref="DZ8:DZ108">
    <cfRule type="expression" dxfId="3455" priority="302">
      <formula>$B8="TC"</formula>
    </cfRule>
    <cfRule type="expression" dxfId="3454" priority="303">
      <formula>$B8="NSO"</formula>
    </cfRule>
    <cfRule type="expression" dxfId="3453" priority="304">
      <formula>$B8="ab"</formula>
    </cfRule>
  </conditionalFormatting>
  <conditionalFormatting sqref="DW9:DW108">
    <cfRule type="expression" dxfId="3452" priority="299">
      <formula>$B9="TC"</formula>
    </cfRule>
    <cfRule type="expression" dxfId="3451" priority="300">
      <formula>$B9="NSO"</formula>
    </cfRule>
    <cfRule type="expression" dxfId="3450" priority="301">
      <formula>$B9="ab"</formula>
    </cfRule>
  </conditionalFormatting>
  <conditionalFormatting sqref="DZ9:DZ108">
    <cfRule type="expression" dxfId="3449" priority="296">
      <formula>$B9="TC"</formula>
    </cfRule>
    <cfRule type="expression" dxfId="3448" priority="297">
      <formula>$B9="NSO"</formula>
    </cfRule>
    <cfRule type="expression" dxfId="3447" priority="298">
      <formula>$B9="ab"</formula>
    </cfRule>
  </conditionalFormatting>
  <conditionalFormatting sqref="DW8:DW108">
    <cfRule type="expression" dxfId="3446" priority="293">
      <formula>$B8="TC"</formula>
    </cfRule>
    <cfRule type="expression" dxfId="3445" priority="294">
      <formula>$B8="NSO"</formula>
    </cfRule>
    <cfRule type="expression" dxfId="3444" priority="295">
      <formula>$B8="ab"</formula>
    </cfRule>
  </conditionalFormatting>
  <conditionalFormatting sqref="DZ8:DZ108">
    <cfRule type="expression" dxfId="3443" priority="290">
      <formula>$B8="TC"</formula>
    </cfRule>
    <cfRule type="expression" dxfId="3442" priority="291">
      <formula>$B8="NSO"</formula>
    </cfRule>
    <cfRule type="expression" dxfId="3441" priority="292">
      <formula>$B8="ab"</formula>
    </cfRule>
  </conditionalFormatting>
  <conditionalFormatting sqref="DW8:DW108">
    <cfRule type="expression" dxfId="3440" priority="287">
      <formula>$B8="TC"</formula>
    </cfRule>
    <cfRule type="expression" dxfId="3439" priority="288">
      <formula>$B8="NSO"</formula>
    </cfRule>
    <cfRule type="expression" dxfId="3438" priority="289">
      <formula>$B8="ab"</formula>
    </cfRule>
  </conditionalFormatting>
  <conditionalFormatting sqref="DZ8:DZ108">
    <cfRule type="expression" dxfId="3437" priority="284">
      <formula>$B8="TC"</formula>
    </cfRule>
    <cfRule type="expression" dxfId="3436" priority="285">
      <formula>$B8="NSO"</formula>
    </cfRule>
    <cfRule type="expression" dxfId="3435" priority="286">
      <formula>$B8="ab"</formula>
    </cfRule>
  </conditionalFormatting>
  <conditionalFormatting sqref="DW9:DW108">
    <cfRule type="expression" dxfId="3434" priority="281">
      <formula>$B9="TC"</formula>
    </cfRule>
    <cfRule type="expression" dxfId="3433" priority="282">
      <formula>$B9="NSO"</formula>
    </cfRule>
    <cfRule type="expression" dxfId="3432" priority="283">
      <formula>$B9="ab"</formula>
    </cfRule>
  </conditionalFormatting>
  <conditionalFormatting sqref="DZ9:DZ108">
    <cfRule type="expression" dxfId="3431" priority="278">
      <formula>$B9="TC"</formula>
    </cfRule>
    <cfRule type="expression" dxfId="3430" priority="279">
      <formula>$B9="NSO"</formula>
    </cfRule>
    <cfRule type="expression" dxfId="3429" priority="280">
      <formula>$B9="ab"</formula>
    </cfRule>
  </conditionalFormatting>
  <conditionalFormatting sqref="DW8:DW108">
    <cfRule type="expression" dxfId="3428" priority="275">
      <formula>$B8="TC"</formula>
    </cfRule>
    <cfRule type="expression" dxfId="3427" priority="276">
      <formula>$B8="NSO"</formula>
    </cfRule>
    <cfRule type="expression" dxfId="3426" priority="277">
      <formula>$B8="ab"</formula>
    </cfRule>
  </conditionalFormatting>
  <conditionalFormatting sqref="DZ8:DZ108">
    <cfRule type="expression" dxfId="3425" priority="272">
      <formula>$B8="TC"</formula>
    </cfRule>
    <cfRule type="expression" dxfId="3424" priority="273">
      <formula>$B8="NSO"</formula>
    </cfRule>
    <cfRule type="expression" dxfId="3423" priority="274">
      <formula>$B8="ab"</formula>
    </cfRule>
  </conditionalFormatting>
  <conditionalFormatting sqref="DU9:DU108">
    <cfRule type="expression" dxfId="3422" priority="269">
      <formula>$B9="TC"</formula>
    </cfRule>
    <cfRule type="expression" dxfId="3421" priority="270">
      <formula>$B9="NSO"</formula>
    </cfRule>
    <cfRule type="expression" dxfId="3420" priority="271">
      <formula>$B9="ab"</formula>
    </cfRule>
  </conditionalFormatting>
  <conditionalFormatting sqref="DU9:DU108">
    <cfRule type="expression" dxfId="3419" priority="268">
      <formula>$C9=0</formula>
    </cfRule>
  </conditionalFormatting>
  <conditionalFormatting sqref="DU9:DV108">
    <cfRule type="expression" dxfId="3418" priority="267">
      <formula>$D9=0</formula>
    </cfRule>
  </conditionalFormatting>
  <conditionalFormatting sqref="DX9:DY108">
    <cfRule type="expression" dxfId="3417" priority="266">
      <formula>$D9=0</formula>
    </cfRule>
  </conditionalFormatting>
  <conditionalFormatting sqref="EE9:EE108">
    <cfRule type="expression" dxfId="3416" priority="263">
      <formula>$B9="TC"</formula>
    </cfRule>
    <cfRule type="expression" dxfId="3415" priority="264">
      <formula>$B9="NSO"</formula>
    </cfRule>
    <cfRule type="expression" dxfId="3414" priority="265">
      <formula>$B9="ab"</formula>
    </cfRule>
  </conditionalFormatting>
  <conditionalFormatting sqref="EE9:EE108">
    <cfRule type="expression" dxfId="3413" priority="262">
      <formula>$C9=0</formula>
    </cfRule>
  </conditionalFormatting>
  <conditionalFormatting sqref="EE9:EE108">
    <cfRule type="expression" dxfId="3412" priority="261">
      <formula>$D9=0</formula>
    </cfRule>
  </conditionalFormatting>
  <conditionalFormatting sqref="DW8:DW108">
    <cfRule type="expression" dxfId="3411" priority="258">
      <formula>$B8="TC"</formula>
    </cfRule>
    <cfRule type="expression" dxfId="3410" priority="259">
      <formula>$B8="NSO"</formula>
    </cfRule>
    <cfRule type="expression" dxfId="3409" priority="260">
      <formula>$B8="ab"</formula>
    </cfRule>
  </conditionalFormatting>
  <conditionalFormatting sqref="DZ8:DZ108">
    <cfRule type="expression" dxfId="3408" priority="255">
      <formula>$B8="TC"</formula>
    </cfRule>
    <cfRule type="expression" dxfId="3407" priority="256">
      <formula>$B8="NSO"</formula>
    </cfRule>
    <cfRule type="expression" dxfId="3406" priority="257">
      <formula>$B8="ab"</formula>
    </cfRule>
  </conditionalFormatting>
  <conditionalFormatting sqref="DU9:DU108">
    <cfRule type="expression" dxfId="3405" priority="252">
      <formula>$B9="TC"</formula>
    </cfRule>
    <cfRule type="expression" dxfId="3404" priority="253">
      <formula>$B9="NSO"</formula>
    </cfRule>
    <cfRule type="expression" dxfId="3403" priority="254">
      <formula>$B9="ab"</formula>
    </cfRule>
  </conditionalFormatting>
  <conditionalFormatting sqref="DU9:DU108">
    <cfRule type="expression" dxfId="3402" priority="251">
      <formula>$C9=0</formula>
    </cfRule>
  </conditionalFormatting>
  <conditionalFormatting sqref="DU9:DV108">
    <cfRule type="expression" dxfId="3401" priority="250">
      <formula>$D9=0</formula>
    </cfRule>
  </conditionalFormatting>
  <conditionalFormatting sqref="DX9:DY108">
    <cfRule type="expression" dxfId="3400" priority="249">
      <formula>$D9=0</formula>
    </cfRule>
  </conditionalFormatting>
  <conditionalFormatting sqref="EE9:EE108">
    <cfRule type="expression" dxfId="3399" priority="246">
      <formula>$B9="TC"</formula>
    </cfRule>
    <cfRule type="expression" dxfId="3398" priority="247">
      <formula>$B9="NSO"</formula>
    </cfRule>
    <cfRule type="expression" dxfId="3397" priority="248">
      <formula>$B9="ab"</formula>
    </cfRule>
  </conditionalFormatting>
  <conditionalFormatting sqref="EE9:EE108">
    <cfRule type="expression" dxfId="3396" priority="245">
      <formula>$C9=0</formula>
    </cfRule>
  </conditionalFormatting>
  <conditionalFormatting sqref="EE9:EE108">
    <cfRule type="expression" dxfId="3395" priority="244">
      <formula>$D9=0</formula>
    </cfRule>
  </conditionalFormatting>
  <conditionalFormatting sqref="DW8:DW108">
    <cfRule type="expression" dxfId="3394" priority="241">
      <formula>$B8="TC"</formula>
    </cfRule>
    <cfRule type="expression" dxfId="3393" priority="242">
      <formula>$B8="NSO"</formula>
    </cfRule>
    <cfRule type="expression" dxfId="3392" priority="243">
      <formula>$B8="ab"</formula>
    </cfRule>
  </conditionalFormatting>
  <conditionalFormatting sqref="DZ8:DZ108">
    <cfRule type="expression" dxfId="3391" priority="238">
      <formula>$B8="TC"</formula>
    </cfRule>
    <cfRule type="expression" dxfId="3390" priority="239">
      <formula>$B8="NSO"</formula>
    </cfRule>
    <cfRule type="expression" dxfId="3389" priority="240">
      <formula>$B8="ab"</formula>
    </cfRule>
  </conditionalFormatting>
  <conditionalFormatting sqref="DW9:DW108">
    <cfRule type="expression" dxfId="3388" priority="235">
      <formula>$B9="TC"</formula>
    </cfRule>
    <cfRule type="expression" dxfId="3387" priority="236">
      <formula>$B9="NSO"</formula>
    </cfRule>
    <cfRule type="expression" dxfId="3386" priority="237">
      <formula>$B9="ab"</formula>
    </cfRule>
  </conditionalFormatting>
  <conditionalFormatting sqref="DZ9:DZ108">
    <cfRule type="expression" dxfId="3385" priority="232">
      <formula>$B9="TC"</formula>
    </cfRule>
    <cfRule type="expression" dxfId="3384" priority="233">
      <formula>$B9="NSO"</formula>
    </cfRule>
    <cfRule type="expression" dxfId="3383" priority="234">
      <formula>$B9="ab"</formula>
    </cfRule>
  </conditionalFormatting>
  <conditionalFormatting sqref="DW8:DW108">
    <cfRule type="expression" dxfId="3382" priority="229">
      <formula>$B8="TC"</formula>
    </cfRule>
    <cfRule type="expression" dxfId="3381" priority="230">
      <formula>$B8="NSO"</formula>
    </cfRule>
    <cfRule type="expression" dxfId="3380" priority="231">
      <formula>$B8="ab"</formula>
    </cfRule>
  </conditionalFormatting>
  <conditionalFormatting sqref="DZ8:DZ108">
    <cfRule type="expression" dxfId="3379" priority="226">
      <formula>$B8="TC"</formula>
    </cfRule>
    <cfRule type="expression" dxfId="3378" priority="227">
      <formula>$B8="NSO"</formula>
    </cfRule>
    <cfRule type="expression" dxfId="3377" priority="228">
      <formula>$B8="ab"</formula>
    </cfRule>
  </conditionalFormatting>
  <conditionalFormatting sqref="DW8:DW108">
    <cfRule type="expression" dxfId="3376" priority="223">
      <formula>$B8="TC"</formula>
    </cfRule>
    <cfRule type="expression" dxfId="3375" priority="224">
      <formula>$B8="NSO"</formula>
    </cfRule>
    <cfRule type="expression" dxfId="3374" priority="225">
      <formula>$B8="ab"</formula>
    </cfRule>
  </conditionalFormatting>
  <conditionalFormatting sqref="DZ8:DZ108">
    <cfRule type="expression" dxfId="3373" priority="220">
      <formula>$B8="TC"</formula>
    </cfRule>
    <cfRule type="expression" dxfId="3372" priority="221">
      <formula>$B8="NSO"</formula>
    </cfRule>
    <cfRule type="expression" dxfId="3371" priority="222">
      <formula>$B8="ab"</formula>
    </cfRule>
  </conditionalFormatting>
  <conditionalFormatting sqref="DW9:DW108">
    <cfRule type="expression" dxfId="3370" priority="217">
      <formula>$B9="TC"</formula>
    </cfRule>
    <cfRule type="expression" dxfId="3369" priority="218">
      <formula>$B9="NSO"</formula>
    </cfRule>
    <cfRule type="expression" dxfId="3368" priority="219">
      <formula>$B9="ab"</formula>
    </cfRule>
  </conditionalFormatting>
  <conditionalFormatting sqref="DZ9:DZ108">
    <cfRule type="expression" dxfId="3367" priority="214">
      <formula>$B9="TC"</formula>
    </cfRule>
    <cfRule type="expression" dxfId="3366" priority="215">
      <formula>$B9="NSO"</formula>
    </cfRule>
    <cfRule type="expression" dxfId="3365" priority="216">
      <formula>$B9="ab"</formula>
    </cfRule>
  </conditionalFormatting>
  <conditionalFormatting sqref="DW8:DW108">
    <cfRule type="expression" dxfId="3364" priority="211">
      <formula>$B8="TC"</formula>
    </cfRule>
    <cfRule type="expression" dxfId="3363" priority="212">
      <formula>$B8="NSO"</formula>
    </cfRule>
    <cfRule type="expression" dxfId="3362" priority="213">
      <formula>$B8="ab"</formula>
    </cfRule>
  </conditionalFormatting>
  <conditionalFormatting sqref="DZ8:DZ108">
    <cfRule type="expression" dxfId="3361" priority="208">
      <formula>$B8="TC"</formula>
    </cfRule>
    <cfRule type="expression" dxfId="3360" priority="209">
      <formula>$B8="NSO"</formula>
    </cfRule>
    <cfRule type="expression" dxfId="3359" priority="210">
      <formula>$B8="ab"</formula>
    </cfRule>
  </conditionalFormatting>
  <conditionalFormatting sqref="DU9:DU108">
    <cfRule type="expression" dxfId="3358" priority="205">
      <formula>$B9="TC"</formula>
    </cfRule>
    <cfRule type="expression" dxfId="3357" priority="206">
      <formula>$B9="NSO"</formula>
    </cfRule>
    <cfRule type="expression" dxfId="3356" priority="207">
      <formula>$B9="ab"</formula>
    </cfRule>
  </conditionalFormatting>
  <conditionalFormatting sqref="DU9:DU108">
    <cfRule type="expression" dxfId="3355" priority="204">
      <formula>$C9=0</formula>
    </cfRule>
  </conditionalFormatting>
  <conditionalFormatting sqref="DU9:DV108">
    <cfRule type="expression" dxfId="3354" priority="203">
      <formula>$D9=0</formula>
    </cfRule>
  </conditionalFormatting>
  <conditionalFormatting sqref="DX9:DY108">
    <cfRule type="expression" dxfId="3353" priority="202">
      <formula>$D9=0</formula>
    </cfRule>
  </conditionalFormatting>
  <conditionalFormatting sqref="EE9:EE108">
    <cfRule type="expression" dxfId="3352" priority="199">
      <formula>$B9="TC"</formula>
    </cfRule>
    <cfRule type="expression" dxfId="3351" priority="200">
      <formula>$B9="NSO"</formula>
    </cfRule>
    <cfRule type="expression" dxfId="3350" priority="201">
      <formula>$B9="ab"</formula>
    </cfRule>
  </conditionalFormatting>
  <conditionalFormatting sqref="EE9:EE108">
    <cfRule type="expression" dxfId="3349" priority="198">
      <formula>$C9=0</formula>
    </cfRule>
  </conditionalFormatting>
  <conditionalFormatting sqref="EE9:EE108">
    <cfRule type="expression" dxfId="3348" priority="197">
      <formula>$D9=0</formula>
    </cfRule>
  </conditionalFormatting>
  <conditionalFormatting sqref="DW8:DW108">
    <cfRule type="expression" dxfId="3347" priority="194">
      <formula>$B8="TC"</formula>
    </cfRule>
    <cfRule type="expression" dxfId="3346" priority="195">
      <formula>$B8="NSO"</formula>
    </cfRule>
    <cfRule type="expression" dxfId="3345" priority="196">
      <formula>$B8="ab"</formula>
    </cfRule>
  </conditionalFormatting>
  <conditionalFormatting sqref="DZ8:DZ108">
    <cfRule type="expression" dxfId="3344" priority="191">
      <formula>$B8="TC"</formula>
    </cfRule>
    <cfRule type="expression" dxfId="3343" priority="192">
      <formula>$B8="NSO"</formula>
    </cfRule>
    <cfRule type="expression" dxfId="3342" priority="193">
      <formula>$B8="ab"</formula>
    </cfRule>
  </conditionalFormatting>
  <conditionalFormatting sqref="DU9:DU108">
    <cfRule type="expression" dxfId="3341" priority="188">
      <formula>$B9="TC"</formula>
    </cfRule>
    <cfRule type="expression" dxfId="3340" priority="189">
      <formula>$B9="NSO"</formula>
    </cfRule>
    <cfRule type="expression" dxfId="3339" priority="190">
      <formula>$B9="ab"</formula>
    </cfRule>
  </conditionalFormatting>
  <conditionalFormatting sqref="DU9:DU108">
    <cfRule type="expression" dxfId="3338" priority="187">
      <formula>$C9=0</formula>
    </cfRule>
  </conditionalFormatting>
  <conditionalFormatting sqref="DU9:DV108">
    <cfRule type="expression" dxfId="3337" priority="186">
      <formula>$D9=0</formula>
    </cfRule>
  </conditionalFormatting>
  <conditionalFormatting sqref="DX9:DY108">
    <cfRule type="expression" dxfId="3336" priority="185">
      <formula>$D9=0</formula>
    </cfRule>
  </conditionalFormatting>
  <conditionalFormatting sqref="EE9:EE108">
    <cfRule type="expression" dxfId="3335" priority="182">
      <formula>$B9="TC"</formula>
    </cfRule>
    <cfRule type="expression" dxfId="3334" priority="183">
      <formula>$B9="NSO"</formula>
    </cfRule>
    <cfRule type="expression" dxfId="3333" priority="184">
      <formula>$B9="ab"</formula>
    </cfRule>
  </conditionalFormatting>
  <conditionalFormatting sqref="EE9:EE108">
    <cfRule type="expression" dxfId="3332" priority="181">
      <formula>$C9=0</formula>
    </cfRule>
  </conditionalFormatting>
  <conditionalFormatting sqref="EE9:EE108">
    <cfRule type="expression" dxfId="3331" priority="180">
      <formula>$D9=0</formula>
    </cfRule>
  </conditionalFormatting>
  <conditionalFormatting sqref="DW8:DW108">
    <cfRule type="expression" dxfId="3330" priority="177">
      <formula>$B8="TC"</formula>
    </cfRule>
    <cfRule type="expression" dxfId="3329" priority="178">
      <formula>$B8="NSO"</formula>
    </cfRule>
    <cfRule type="expression" dxfId="3328" priority="179">
      <formula>$B8="ab"</formula>
    </cfRule>
  </conditionalFormatting>
  <conditionalFormatting sqref="DZ8:DZ108">
    <cfRule type="expression" dxfId="3327" priority="174">
      <formula>$B8="TC"</formula>
    </cfRule>
    <cfRule type="expression" dxfId="3326" priority="175">
      <formula>$B8="NSO"</formula>
    </cfRule>
    <cfRule type="expression" dxfId="3325" priority="176">
      <formula>$B8="ab"</formula>
    </cfRule>
  </conditionalFormatting>
  <conditionalFormatting sqref="DW8:DW108">
    <cfRule type="expression" dxfId="3324" priority="171">
      <formula>$B8="TC"</formula>
    </cfRule>
    <cfRule type="expression" dxfId="3323" priority="172">
      <formula>$B8="NSO"</formula>
    </cfRule>
    <cfRule type="expression" dxfId="3322" priority="173">
      <formula>$B8="ab"</formula>
    </cfRule>
  </conditionalFormatting>
  <conditionalFormatting sqref="DZ8:DZ108">
    <cfRule type="expression" dxfId="3321" priority="168">
      <formula>$B8="TC"</formula>
    </cfRule>
    <cfRule type="expression" dxfId="3320" priority="169">
      <formula>$B8="NSO"</formula>
    </cfRule>
    <cfRule type="expression" dxfId="3319" priority="170">
      <formula>$B8="ab"</formula>
    </cfRule>
  </conditionalFormatting>
  <conditionalFormatting sqref="DW9:DW108">
    <cfRule type="expression" dxfId="3318" priority="165">
      <formula>$B9="TC"</formula>
    </cfRule>
    <cfRule type="expression" dxfId="3317" priority="166">
      <formula>$B9="NSO"</formula>
    </cfRule>
    <cfRule type="expression" dxfId="3316" priority="167">
      <formula>$B9="ab"</formula>
    </cfRule>
  </conditionalFormatting>
  <conditionalFormatting sqref="DZ9:DZ108">
    <cfRule type="expression" dxfId="3315" priority="162">
      <formula>$B9="TC"</formula>
    </cfRule>
    <cfRule type="expression" dxfId="3314" priority="163">
      <formula>$B9="NSO"</formula>
    </cfRule>
    <cfRule type="expression" dxfId="3313" priority="164">
      <formula>$B9="ab"</formula>
    </cfRule>
  </conditionalFormatting>
  <conditionalFormatting sqref="DW8:DW108">
    <cfRule type="expression" dxfId="3312" priority="159">
      <formula>$B8="TC"</formula>
    </cfRule>
    <cfRule type="expression" dxfId="3311" priority="160">
      <formula>$B8="NSO"</formula>
    </cfRule>
    <cfRule type="expression" dxfId="3310" priority="161">
      <formula>$B8="ab"</formula>
    </cfRule>
  </conditionalFormatting>
  <conditionalFormatting sqref="DZ8:DZ108">
    <cfRule type="expression" dxfId="3309" priority="156">
      <formula>$B8="TC"</formula>
    </cfRule>
    <cfRule type="expression" dxfId="3308" priority="157">
      <formula>$B8="NSO"</formula>
    </cfRule>
    <cfRule type="expression" dxfId="3307" priority="158">
      <formula>$B8="ab"</formula>
    </cfRule>
  </conditionalFormatting>
  <conditionalFormatting sqref="DU9:DU108">
    <cfRule type="expression" dxfId="3306" priority="153">
      <formula>$B9="TC"</formula>
    </cfRule>
    <cfRule type="expression" dxfId="3305" priority="154">
      <formula>$B9="NSO"</formula>
    </cfRule>
    <cfRule type="expression" dxfId="3304" priority="155">
      <formula>$B9="ab"</formula>
    </cfRule>
  </conditionalFormatting>
  <conditionalFormatting sqref="DU9:DU108">
    <cfRule type="expression" dxfId="3303" priority="152">
      <formula>$C9=0</formula>
    </cfRule>
  </conditionalFormatting>
  <conditionalFormatting sqref="DU9:DV108">
    <cfRule type="expression" dxfId="3302" priority="151">
      <formula>$D9=0</formula>
    </cfRule>
  </conditionalFormatting>
  <conditionalFormatting sqref="DX9:DY108">
    <cfRule type="expression" dxfId="3301" priority="150">
      <formula>$D9=0</formula>
    </cfRule>
  </conditionalFormatting>
  <conditionalFormatting sqref="EE9:EE108">
    <cfRule type="expression" dxfId="3300" priority="147">
      <formula>$B9="TC"</formula>
    </cfRule>
    <cfRule type="expression" dxfId="3299" priority="148">
      <formula>$B9="NSO"</formula>
    </cfRule>
    <cfRule type="expression" dxfId="3298" priority="149">
      <formula>$B9="ab"</formula>
    </cfRule>
  </conditionalFormatting>
  <conditionalFormatting sqref="EE9:EE108">
    <cfRule type="expression" dxfId="3297" priority="146">
      <formula>$C9=0</formula>
    </cfRule>
  </conditionalFormatting>
  <conditionalFormatting sqref="EE9:EE108">
    <cfRule type="expression" dxfId="3296" priority="145">
      <formula>$D9=0</formula>
    </cfRule>
  </conditionalFormatting>
  <conditionalFormatting sqref="DW8:DW108">
    <cfRule type="expression" dxfId="3295" priority="142">
      <formula>$B8="TC"</formula>
    </cfRule>
    <cfRule type="expression" dxfId="3294" priority="143">
      <formula>$B8="NSO"</formula>
    </cfRule>
    <cfRule type="expression" dxfId="3293" priority="144">
      <formula>$B8="ab"</formula>
    </cfRule>
  </conditionalFormatting>
  <conditionalFormatting sqref="DZ8:DZ108">
    <cfRule type="expression" dxfId="3292" priority="139">
      <formula>$B8="TC"</formula>
    </cfRule>
    <cfRule type="expression" dxfId="3291" priority="140">
      <formula>$B8="NSO"</formula>
    </cfRule>
    <cfRule type="expression" dxfId="3290" priority="141">
      <formula>$B8="ab"</formula>
    </cfRule>
  </conditionalFormatting>
  <conditionalFormatting sqref="DU9:DU108">
    <cfRule type="expression" dxfId="3289" priority="136">
      <formula>$B9="TC"</formula>
    </cfRule>
    <cfRule type="expression" dxfId="3288" priority="137">
      <formula>$B9="NSO"</formula>
    </cfRule>
    <cfRule type="expression" dxfId="3287" priority="138">
      <formula>$B9="ab"</formula>
    </cfRule>
  </conditionalFormatting>
  <conditionalFormatting sqref="DU9:DU108">
    <cfRule type="expression" dxfId="3286" priority="135">
      <formula>$C9=0</formula>
    </cfRule>
  </conditionalFormatting>
  <conditionalFormatting sqref="DU9:DV108">
    <cfRule type="expression" dxfId="3285" priority="134">
      <formula>$D9=0</formula>
    </cfRule>
  </conditionalFormatting>
  <conditionalFormatting sqref="DX9:DY108">
    <cfRule type="expression" dxfId="3284" priority="133">
      <formula>$D9=0</formula>
    </cfRule>
  </conditionalFormatting>
  <conditionalFormatting sqref="EE9:EE108">
    <cfRule type="expression" dxfId="3283" priority="130">
      <formula>$B9="TC"</formula>
    </cfRule>
    <cfRule type="expression" dxfId="3282" priority="131">
      <formula>$B9="NSO"</formula>
    </cfRule>
    <cfRule type="expression" dxfId="3281" priority="132">
      <formula>$B9="ab"</formula>
    </cfRule>
  </conditionalFormatting>
  <conditionalFormatting sqref="EE9:EE108">
    <cfRule type="expression" dxfId="3280" priority="129">
      <formula>$C9=0</formula>
    </cfRule>
  </conditionalFormatting>
  <conditionalFormatting sqref="EE9:EE108">
    <cfRule type="expression" dxfId="3279" priority="128">
      <formula>$D9=0</formula>
    </cfRule>
  </conditionalFormatting>
  <conditionalFormatting sqref="EK8:EK108">
    <cfRule type="expression" dxfId="3278" priority="125">
      <formula>$B8="TC"</formula>
    </cfRule>
    <cfRule type="expression" dxfId="3277" priority="126">
      <formula>$B8="NSO"</formula>
    </cfRule>
    <cfRule type="expression" dxfId="3276" priority="127">
      <formula>$B8="ab"</formula>
    </cfRule>
  </conditionalFormatting>
  <conditionalFormatting sqref="EM8:EM108">
    <cfRule type="expression" dxfId="3275" priority="122">
      <formula>$B8="TC"</formula>
    </cfRule>
    <cfRule type="expression" dxfId="3274" priority="123">
      <formula>$B8="NSO"</formula>
    </cfRule>
    <cfRule type="expression" dxfId="3273" priority="124">
      <formula>$B8="ab"</formula>
    </cfRule>
  </conditionalFormatting>
  <conditionalFormatting sqref="EI9:EI108">
    <cfRule type="expression" dxfId="3272" priority="119">
      <formula>$B9="TC"</formula>
    </cfRule>
    <cfRule type="expression" dxfId="3271" priority="120">
      <formula>$B9="NSO"</formula>
    </cfRule>
    <cfRule type="expression" dxfId="3270" priority="121">
      <formula>$B9="ab"</formula>
    </cfRule>
  </conditionalFormatting>
  <conditionalFormatting sqref="EI9:EI108">
    <cfRule type="expression" dxfId="3269" priority="118">
      <formula>$C9=0</formula>
    </cfRule>
  </conditionalFormatting>
  <conditionalFormatting sqref="EI9:EJ108">
    <cfRule type="expression" dxfId="3268" priority="117">
      <formula>$D9=0</formula>
    </cfRule>
  </conditionalFormatting>
  <conditionalFormatting sqref="EL9:EL108">
    <cfRule type="expression" dxfId="3267" priority="116">
      <formula>$D9=0</formula>
    </cfRule>
  </conditionalFormatting>
  <conditionalFormatting sqref="EQ9:EQ108">
    <cfRule type="expression" dxfId="3266" priority="113">
      <formula>$B9="TC"</formula>
    </cfRule>
    <cfRule type="expression" dxfId="3265" priority="114">
      <formula>$B9="NSO"</formula>
    </cfRule>
    <cfRule type="expression" dxfId="3264" priority="115">
      <formula>$B9="ab"</formula>
    </cfRule>
  </conditionalFormatting>
  <conditionalFormatting sqref="EQ9:EQ108">
    <cfRule type="expression" dxfId="3263" priority="112">
      <formula>$C9=0</formula>
    </cfRule>
  </conditionalFormatting>
  <conditionalFormatting sqref="EQ9:EQ108">
    <cfRule type="expression" dxfId="3262" priority="111">
      <formula>$D9=0</formula>
    </cfRule>
  </conditionalFormatting>
  <conditionalFormatting sqref="EW8:EW108">
    <cfRule type="expression" dxfId="3261" priority="108">
      <formula>$B8="TC"</formula>
    </cfRule>
    <cfRule type="expression" dxfId="3260" priority="109">
      <formula>$B8="NSO"</formula>
    </cfRule>
    <cfRule type="expression" dxfId="3259" priority="110">
      <formula>$B8="ab"</formula>
    </cfRule>
  </conditionalFormatting>
  <conditionalFormatting sqref="EW8:EW108">
    <cfRule type="expression" dxfId="3258" priority="105">
      <formula>$B8="TC"</formula>
    </cfRule>
    <cfRule type="expression" dxfId="3257" priority="106">
      <formula>$B8="NSO"</formula>
    </cfRule>
    <cfRule type="expression" dxfId="3256" priority="107">
      <formula>$B8="ab"</formula>
    </cfRule>
  </conditionalFormatting>
  <conditionalFormatting sqref="EY8:EY108">
    <cfRule type="expression" dxfId="3255" priority="102">
      <formula>$B8="TC"</formula>
    </cfRule>
    <cfRule type="expression" dxfId="3254" priority="103">
      <formula>$B8="NSO"</formula>
    </cfRule>
    <cfRule type="expression" dxfId="3253" priority="104">
      <formula>$B8="ab"</formula>
    </cfRule>
  </conditionalFormatting>
  <conditionalFormatting sqref="EW9:EW108">
    <cfRule type="expression" dxfId="3252" priority="99">
      <formula>$B9="TC"</formula>
    </cfRule>
    <cfRule type="expression" dxfId="3251" priority="100">
      <formula>$B9="NSO"</formula>
    </cfRule>
    <cfRule type="expression" dxfId="3250" priority="101">
      <formula>$B9="ab"</formula>
    </cfRule>
  </conditionalFormatting>
  <conditionalFormatting sqref="EY9:EY108">
    <cfRule type="expression" dxfId="3249" priority="96">
      <formula>$B9="TC"</formula>
    </cfRule>
    <cfRule type="expression" dxfId="3248" priority="97">
      <formula>$B9="NSO"</formula>
    </cfRule>
    <cfRule type="expression" dxfId="3247" priority="98">
      <formula>$B9="ab"</formula>
    </cfRule>
  </conditionalFormatting>
  <conditionalFormatting sqref="EW8:EW108">
    <cfRule type="expression" dxfId="3246" priority="93">
      <formula>$B8="TC"</formula>
    </cfRule>
    <cfRule type="expression" dxfId="3245" priority="94">
      <formula>$B8="NSO"</formula>
    </cfRule>
    <cfRule type="expression" dxfId="3244" priority="95">
      <formula>$B8="ab"</formula>
    </cfRule>
  </conditionalFormatting>
  <conditionalFormatting sqref="EY8:EY108">
    <cfRule type="expression" dxfId="3243" priority="90">
      <formula>$B8="TC"</formula>
    </cfRule>
    <cfRule type="expression" dxfId="3242" priority="91">
      <formula>$B8="NSO"</formula>
    </cfRule>
    <cfRule type="expression" dxfId="3241" priority="92">
      <formula>$B8="ab"</formula>
    </cfRule>
  </conditionalFormatting>
  <conditionalFormatting sqref="EW8:EW108">
    <cfRule type="expression" dxfId="3240" priority="87">
      <formula>$B8="TC"</formula>
    </cfRule>
    <cfRule type="expression" dxfId="3239" priority="88">
      <formula>$B8="NSO"</formula>
    </cfRule>
    <cfRule type="expression" dxfId="3238" priority="89">
      <formula>$B8="ab"</formula>
    </cfRule>
  </conditionalFormatting>
  <conditionalFormatting sqref="EY8:EY108">
    <cfRule type="expression" dxfId="3237" priority="84">
      <formula>$B8="TC"</formula>
    </cfRule>
    <cfRule type="expression" dxfId="3236" priority="85">
      <formula>$B8="NSO"</formula>
    </cfRule>
    <cfRule type="expression" dxfId="3235" priority="86">
      <formula>$B8="ab"</formula>
    </cfRule>
  </conditionalFormatting>
  <conditionalFormatting sqref="EW9:EW108">
    <cfRule type="expression" dxfId="3234" priority="81">
      <formula>$B9="TC"</formula>
    </cfRule>
    <cfRule type="expression" dxfId="3233" priority="82">
      <formula>$B9="NSO"</formula>
    </cfRule>
    <cfRule type="expression" dxfId="3232" priority="83">
      <formula>$B9="ab"</formula>
    </cfRule>
  </conditionalFormatting>
  <conditionalFormatting sqref="EY9:EY108">
    <cfRule type="expression" dxfId="3231" priority="78">
      <formula>$B9="TC"</formula>
    </cfRule>
    <cfRule type="expression" dxfId="3230" priority="79">
      <formula>$B9="NSO"</formula>
    </cfRule>
    <cfRule type="expression" dxfId="3229" priority="80">
      <formula>$B9="ab"</formula>
    </cfRule>
  </conditionalFormatting>
  <conditionalFormatting sqref="EW8:EW108">
    <cfRule type="expression" dxfId="3228" priority="75">
      <formula>$B8="TC"</formula>
    </cfRule>
    <cfRule type="expression" dxfId="3227" priority="76">
      <formula>$B8="NSO"</formula>
    </cfRule>
    <cfRule type="expression" dxfId="3226" priority="77">
      <formula>$B8="ab"</formula>
    </cfRule>
  </conditionalFormatting>
  <conditionalFormatting sqref="EY8:EY108">
    <cfRule type="expression" dxfId="3225" priority="72">
      <formula>$B8="TC"</formula>
    </cfRule>
    <cfRule type="expression" dxfId="3224" priority="73">
      <formula>$B8="NSO"</formula>
    </cfRule>
    <cfRule type="expression" dxfId="3223" priority="74">
      <formula>$B8="ab"</formula>
    </cfRule>
  </conditionalFormatting>
  <conditionalFormatting sqref="EW8:EW108">
    <cfRule type="expression" dxfId="3222" priority="69">
      <formula>$B8="TC"</formula>
    </cfRule>
    <cfRule type="expression" dxfId="3221" priority="70">
      <formula>$B8="NSO"</formula>
    </cfRule>
    <cfRule type="expression" dxfId="3220" priority="71">
      <formula>$B8="ab"</formula>
    </cfRule>
  </conditionalFormatting>
  <conditionalFormatting sqref="EY8:EY108">
    <cfRule type="expression" dxfId="3219" priority="66">
      <formula>$B8="TC"</formula>
    </cfRule>
    <cfRule type="expression" dxfId="3218" priority="67">
      <formula>$B8="NSO"</formula>
    </cfRule>
    <cfRule type="expression" dxfId="3217" priority="68">
      <formula>$B8="ab"</formula>
    </cfRule>
  </conditionalFormatting>
  <conditionalFormatting sqref="EW9:EW108">
    <cfRule type="expression" dxfId="3216" priority="63">
      <formula>$B9="TC"</formula>
    </cfRule>
    <cfRule type="expression" dxfId="3215" priority="64">
      <formula>$B9="NSO"</formula>
    </cfRule>
    <cfRule type="expression" dxfId="3214" priority="65">
      <formula>$B9="ab"</formula>
    </cfRule>
  </conditionalFormatting>
  <conditionalFormatting sqref="EY9:EY108">
    <cfRule type="expression" dxfId="3213" priority="60">
      <formula>$B9="TC"</formula>
    </cfRule>
    <cfRule type="expression" dxfId="3212" priority="61">
      <formula>$B9="NSO"</formula>
    </cfRule>
    <cfRule type="expression" dxfId="3211" priority="62">
      <formula>$B9="ab"</formula>
    </cfRule>
  </conditionalFormatting>
  <conditionalFormatting sqref="EW8:EW108">
    <cfRule type="expression" dxfId="3210" priority="57">
      <formula>$B8="TC"</formula>
    </cfRule>
    <cfRule type="expression" dxfId="3209" priority="58">
      <formula>$B8="NSO"</formula>
    </cfRule>
    <cfRule type="expression" dxfId="3208" priority="59">
      <formula>$B8="ab"</formula>
    </cfRule>
  </conditionalFormatting>
  <conditionalFormatting sqref="EY8:EY108">
    <cfRule type="expression" dxfId="3207" priority="54">
      <formula>$B8="TC"</formula>
    </cfRule>
    <cfRule type="expression" dxfId="3206" priority="55">
      <formula>$B8="NSO"</formula>
    </cfRule>
    <cfRule type="expression" dxfId="3205" priority="56">
      <formula>$B8="ab"</formula>
    </cfRule>
  </conditionalFormatting>
  <conditionalFormatting sqref="EU9:EU108">
    <cfRule type="expression" dxfId="3204" priority="51">
      <formula>$B9="TC"</formula>
    </cfRule>
    <cfRule type="expression" dxfId="3203" priority="52">
      <formula>$B9="NSO"</formula>
    </cfRule>
    <cfRule type="expression" dxfId="3202" priority="53">
      <formula>$B9="ab"</formula>
    </cfRule>
  </conditionalFormatting>
  <conditionalFormatting sqref="EU9:EU108">
    <cfRule type="expression" dxfId="3201" priority="50">
      <formula>$C9=0</formula>
    </cfRule>
  </conditionalFormatting>
  <conditionalFormatting sqref="EU9:EV108">
    <cfRule type="expression" dxfId="3200" priority="49">
      <formula>$D9=0</formula>
    </cfRule>
  </conditionalFormatting>
  <conditionalFormatting sqref="EX9:EX108">
    <cfRule type="expression" dxfId="3199" priority="48">
      <formula>$D9=0</formula>
    </cfRule>
  </conditionalFormatting>
  <conditionalFormatting sqref="FC9:FC108">
    <cfRule type="expression" dxfId="3198" priority="45">
      <formula>$B9="TC"</formula>
    </cfRule>
    <cfRule type="expression" dxfId="3197" priority="46">
      <formula>$B9="NSO"</formula>
    </cfRule>
    <cfRule type="expression" dxfId="3196" priority="47">
      <formula>$B9="ab"</formula>
    </cfRule>
  </conditionalFormatting>
  <conditionalFormatting sqref="FC9:FC108">
    <cfRule type="expression" dxfId="3195" priority="44">
      <formula>$C9=0</formula>
    </cfRule>
  </conditionalFormatting>
  <conditionalFormatting sqref="FC9:FC108">
    <cfRule type="expression" dxfId="3194" priority="43">
      <formula>$D9=0</formula>
    </cfRule>
  </conditionalFormatting>
  <conditionalFormatting sqref="EW8:EW108">
    <cfRule type="expression" dxfId="3193" priority="40">
      <formula>$B8="TC"</formula>
    </cfRule>
    <cfRule type="expression" dxfId="3192" priority="41">
      <formula>$B8="NSO"</formula>
    </cfRule>
    <cfRule type="expression" dxfId="3191" priority="42">
      <formula>$B8="ab"</formula>
    </cfRule>
  </conditionalFormatting>
  <conditionalFormatting sqref="EY8:EY108">
    <cfRule type="expression" dxfId="3190" priority="37">
      <formula>$B8="TC"</formula>
    </cfRule>
    <cfRule type="expression" dxfId="3189" priority="38">
      <formula>$B8="NSO"</formula>
    </cfRule>
    <cfRule type="expression" dxfId="3188" priority="39">
      <formula>$B8="ab"</formula>
    </cfRule>
  </conditionalFormatting>
  <conditionalFormatting sqref="EU9:EU108">
    <cfRule type="expression" dxfId="3187" priority="34">
      <formula>$B9="TC"</formula>
    </cfRule>
    <cfRule type="expression" dxfId="3186" priority="35">
      <formula>$B9="NSO"</formula>
    </cfRule>
    <cfRule type="expression" dxfId="3185" priority="36">
      <formula>$B9="ab"</formula>
    </cfRule>
  </conditionalFormatting>
  <conditionalFormatting sqref="EU9:EU108">
    <cfRule type="expression" dxfId="3184" priority="33">
      <formula>$C9=0</formula>
    </cfRule>
  </conditionalFormatting>
  <conditionalFormatting sqref="EU9:EV108">
    <cfRule type="expression" dxfId="3183" priority="32">
      <formula>$D9=0</formula>
    </cfRule>
  </conditionalFormatting>
  <conditionalFormatting sqref="EX9:EX108">
    <cfRule type="expression" dxfId="3182" priority="31">
      <formula>$D9=0</formula>
    </cfRule>
  </conditionalFormatting>
  <conditionalFormatting sqref="FC9:FC108">
    <cfRule type="expression" dxfId="3181" priority="28">
      <formula>$B9="TC"</formula>
    </cfRule>
    <cfRule type="expression" dxfId="3180" priority="29">
      <formula>$B9="NSO"</formula>
    </cfRule>
    <cfRule type="expression" dxfId="3179" priority="30">
      <formula>$B9="ab"</formula>
    </cfRule>
  </conditionalFormatting>
  <conditionalFormatting sqref="FC9:FC108">
    <cfRule type="expression" dxfId="3178" priority="27">
      <formula>$C9=0</formula>
    </cfRule>
  </conditionalFormatting>
  <conditionalFormatting sqref="FC9:FC108">
    <cfRule type="expression" dxfId="3177" priority="26">
      <formula>$D9=0</formula>
    </cfRule>
  </conditionalFormatting>
  <conditionalFormatting sqref="EW8:EW108">
    <cfRule type="expression" dxfId="3176" priority="23">
      <formula>$B8="TC"</formula>
    </cfRule>
    <cfRule type="expression" dxfId="3175" priority="24">
      <formula>$B8="NSO"</formula>
    </cfRule>
    <cfRule type="expression" dxfId="3174" priority="25">
      <formula>$B8="ab"</formula>
    </cfRule>
  </conditionalFormatting>
  <conditionalFormatting sqref="EY8:EY108">
    <cfRule type="expression" dxfId="3173" priority="20">
      <formula>$B8="TC"</formula>
    </cfRule>
    <cfRule type="expression" dxfId="3172" priority="21">
      <formula>$B8="NSO"</formula>
    </cfRule>
    <cfRule type="expression" dxfId="3171" priority="22">
      <formula>$B8="ab"</formula>
    </cfRule>
  </conditionalFormatting>
  <conditionalFormatting sqref="EU9:EU108">
    <cfRule type="expression" dxfId="3170" priority="17">
      <formula>$B9="TC"</formula>
    </cfRule>
    <cfRule type="expression" dxfId="3169" priority="18">
      <formula>$B9="NSO"</formula>
    </cfRule>
    <cfRule type="expression" dxfId="3168" priority="19">
      <formula>$B9="ab"</formula>
    </cfRule>
  </conditionalFormatting>
  <conditionalFormatting sqref="EU9:EU108">
    <cfRule type="expression" dxfId="3167" priority="16">
      <formula>$C9=0</formula>
    </cfRule>
  </conditionalFormatting>
  <conditionalFormatting sqref="EU9:EV108">
    <cfRule type="expression" dxfId="3166" priority="15">
      <formula>$D9=0</formula>
    </cfRule>
  </conditionalFormatting>
  <conditionalFormatting sqref="EX9:EX108">
    <cfRule type="expression" dxfId="3165" priority="14">
      <formula>$D9=0</formula>
    </cfRule>
  </conditionalFormatting>
  <conditionalFormatting sqref="FC9:FC108">
    <cfRule type="expression" dxfId="3164" priority="11">
      <formula>$B9="TC"</formula>
    </cfRule>
    <cfRule type="expression" dxfId="3163" priority="12">
      <formula>$B9="NSO"</formula>
    </cfRule>
    <cfRule type="expression" dxfId="3162" priority="13">
      <formula>$B9="ab"</formula>
    </cfRule>
  </conditionalFormatting>
  <conditionalFormatting sqref="FC9:FC108">
    <cfRule type="expression" dxfId="3161" priority="10">
      <formula>$C9=0</formula>
    </cfRule>
  </conditionalFormatting>
  <conditionalFormatting sqref="FC9:FC108">
    <cfRule type="expression" dxfId="3160" priority="9">
      <formula>$D9=0</formula>
    </cfRule>
  </conditionalFormatting>
  <conditionalFormatting sqref="AQ9:AQ108">
    <cfRule type="expression" dxfId="3159" priority="8">
      <formula>$D9=0</formula>
    </cfRule>
  </conditionalFormatting>
  <conditionalFormatting sqref="AQ9:AQ108">
    <cfRule type="expression" dxfId="3158" priority="7">
      <formula>$D9=0</formula>
    </cfRule>
  </conditionalFormatting>
  <conditionalFormatting sqref="FS9:FS108">
    <cfRule type="cellIs" dxfId="3157" priority="4" operator="equal">
      <formula>"Third"</formula>
    </cfRule>
    <cfRule type="cellIs" dxfId="3156" priority="5" operator="equal">
      <formula>"Second"</formula>
    </cfRule>
    <cfRule type="cellIs" dxfId="3155" priority="6" operator="equal">
      <formula>"First"</formula>
    </cfRule>
  </conditionalFormatting>
  <conditionalFormatting sqref="AB9:AB108">
    <cfRule type="expression" dxfId="3154" priority="1">
      <formula>$B9="TC"</formula>
    </cfRule>
    <cfRule type="expression" dxfId="3153" priority="2">
      <formula>$B9="NSO"</formula>
    </cfRule>
    <cfRule type="expression" dxfId="3152" priority="3">
      <formula>$B9="ab"</formula>
    </cfRule>
  </conditionalFormatting>
  <dataValidations count="6">
    <dataValidation type="list" allowBlank="1" showInputMessage="1" showErrorMessage="1" sqref="FG4:FL4 EU4 EI4 L4:AM4 AO4:BD4 BF4:BU4 BW4:CL4 CN4:DC4 DE4:DU4">
      <formula1>$J$110:$J$133</formula1>
    </dataValidation>
    <dataValidation type="list" allowBlank="1" showInputMessage="1" showErrorMessage="1" sqref="G4:H4">
      <formula1>"0,1,2,3,4,5,6,7,8,9,11"</formula1>
    </dataValidation>
    <dataValidation type="list" allowBlank="1" showInputMessage="1" showErrorMessage="1" sqref="L3:AM3 AO3:BD3 BF3:BU3 BW3:CL3 CN3:DC3 DE3:DT3">
      <formula1>$I$110:$I$123</formula1>
    </dataValidation>
    <dataValidation type="list" allowBlank="1" showInputMessage="1" showErrorMessage="1" sqref="F9:F108">
      <formula1>"GEN,SBC,OBC,SC,ST,MIN"</formula1>
    </dataValidation>
    <dataValidation type="custom" allowBlank="1" showInputMessage="1" showErrorMessage="1" error="कृपया सही वैल्यू भरें" sqref="L9:N108 P9:P108 R9:R108 Z9:AB108 AD9:AD108 AF9:AF108 AO9:AQ108 AS9:AT108 AW9:AX108 BF9:BH108 BJ9:BK108 BN9:BO108 BW9:BY108 CA9:CB108 CE9:CF108 CN9:CP108 CR9:CS108 CV9:CW108 DE9:DG108 DI9:DJ108 DM9:DN108 DU9:DW108 DY9:DZ108 EC9:ED108 EI9:EK108 EM9:EM108 EO9:EO108 EU9:EW108 EY9:EY108 FA9:FA108 FG9:FI108">
      <formula1>OR(L9&lt;=L$7,L9="ML",L9="NA",L9="AB")</formula1>
    </dataValidation>
    <dataValidation type="list" allowBlank="1" showInputMessage="1" showErrorMessage="1" sqref="AN9:AN108 CM9:CM108 BE9:BE108 BV9:BV108 DD9:DD108">
      <formula1>"0,1,2,3,4,5"</formula1>
    </dataValidation>
  </dataValidations>
  <pageMargins left="0.18" right="0.17" top="0.2" bottom="0.19" header="0.17" footer="0.16"/>
  <pageSetup paperSize="9" scale="62" orientation="portrait" r:id="rId1"/>
  <legacyDrawing r:id="rId2"/>
</worksheet>
</file>

<file path=xl/worksheets/sheet4.xml><?xml version="1.0" encoding="utf-8"?>
<worksheet xmlns="http://schemas.openxmlformats.org/spreadsheetml/2006/main" xmlns:r="http://schemas.openxmlformats.org/officeDocument/2006/relationships">
  <sheetPr>
    <tabColor rgb="FF4B10E0"/>
  </sheetPr>
  <dimension ref="A1:LB226"/>
  <sheetViews>
    <sheetView zoomScale="85" zoomScaleNormal="85" zoomScaleSheetLayoutView="85" workbookViewId="0">
      <selection activeCell="J7" sqref="J7:J106"/>
    </sheetView>
  </sheetViews>
  <sheetFormatPr defaultColWidth="0" defaultRowHeight="15" zeroHeight="1"/>
  <cols>
    <col min="1" max="1" width="2.85546875" style="17" customWidth="1"/>
    <col min="2" max="2" width="5.7109375" style="17" customWidth="1"/>
    <col min="3" max="3" width="9.140625" style="17" hidden="1" customWidth="1"/>
    <col min="4" max="4" width="9.28515625" style="17" customWidth="1"/>
    <col min="5" max="5" width="9.140625" style="17" hidden="1" customWidth="1"/>
    <col min="6" max="6" width="9.140625" style="17" customWidth="1"/>
    <col min="7" max="7" width="24.5703125" style="19" bestFit="1" customWidth="1"/>
    <col min="8" max="8" width="30.42578125" style="19" bestFit="1" customWidth="1"/>
    <col min="9" max="9" width="26" style="19" bestFit="1" customWidth="1"/>
    <col min="10" max="10" width="16" style="17" customWidth="1"/>
    <col min="11" max="17" width="5.140625" style="18" customWidth="1"/>
    <col min="18" max="19" width="5.140625" style="140" hidden="1" customWidth="1"/>
    <col min="20" max="20" width="5.140625" style="18" customWidth="1"/>
    <col min="21" max="22" width="5.140625" style="140" hidden="1" customWidth="1"/>
    <col min="23" max="23" width="4.7109375" style="140" hidden="1" customWidth="1"/>
    <col min="24" max="31" width="5.140625" style="18" customWidth="1"/>
    <col min="32" max="33" width="5.140625" style="18" hidden="1" customWidth="1"/>
    <col min="34" max="34" width="5.140625" style="18" customWidth="1"/>
    <col min="35" max="36" width="5.140625" style="18" hidden="1" customWidth="1"/>
    <col min="37" max="37" width="5.140625" style="48" hidden="1" customWidth="1"/>
    <col min="38" max="38" width="5.140625" style="18" customWidth="1"/>
    <col min="39" max="39" width="5.140625" style="257" hidden="1" customWidth="1"/>
    <col min="40" max="50" width="5.140625" style="18" customWidth="1"/>
    <col min="51" max="51" width="7" style="18" customWidth="1"/>
    <col min="52" max="52" width="4" style="18" hidden="1" customWidth="1"/>
    <col min="53" max="54" width="4" style="48" hidden="1" customWidth="1"/>
    <col min="55" max="55" width="5.140625" style="18" customWidth="1"/>
    <col min="56" max="56" width="5.140625" style="257" hidden="1" customWidth="1"/>
    <col min="57" max="68" width="4.28515625" style="18" customWidth="1"/>
    <col min="69" max="69" width="4.28515625" style="18" hidden="1" customWidth="1"/>
    <col min="70" max="70" width="4" style="18" hidden="1" customWidth="1"/>
    <col min="71" max="71" width="4" style="48" hidden="1" customWidth="1"/>
    <col min="72" max="72" width="4.28515625" style="18" customWidth="1"/>
    <col min="73" max="73" width="4.28515625" style="257" hidden="1" customWidth="1"/>
    <col min="74" max="85" width="4.28515625" style="18" customWidth="1"/>
    <col min="86" max="86" width="4.28515625" style="18" hidden="1" customWidth="1"/>
    <col min="87" max="87" width="4.85546875" style="18" hidden="1" customWidth="1"/>
    <col min="88" max="88" width="4.85546875" style="48" hidden="1" customWidth="1"/>
    <col min="89" max="89" width="4.28515625" style="18" customWidth="1"/>
    <col min="90" max="90" width="4.28515625" style="257" hidden="1" customWidth="1"/>
    <col min="91" max="95" width="3.85546875" style="18" customWidth="1"/>
    <col min="96" max="102" width="5.140625" style="18" customWidth="1"/>
    <col min="103" max="103" width="5.140625" style="18" hidden="1" customWidth="1"/>
    <col min="104" max="104" width="3.85546875" style="18" hidden="1" customWidth="1"/>
    <col min="105" max="105" width="3.85546875" style="48" hidden="1" customWidth="1"/>
    <col min="106" max="106" width="3.85546875" style="18" customWidth="1"/>
    <col min="107" max="107" width="3.85546875" style="257" hidden="1" customWidth="1"/>
    <col min="108" max="112" width="3.85546875" style="18" customWidth="1"/>
    <col min="113" max="119" width="5.140625" style="18" customWidth="1"/>
    <col min="120" max="120" width="5.140625" style="18" hidden="1" customWidth="1"/>
    <col min="121" max="121" width="3.85546875" style="18" hidden="1" customWidth="1"/>
    <col min="122" max="122" width="3.85546875" style="48" hidden="1" customWidth="1"/>
    <col min="123" max="123" width="3.85546875" style="18" customWidth="1"/>
    <col min="124" max="135" width="4.7109375" style="18" customWidth="1"/>
    <col min="136" max="136" width="4.7109375" style="18" hidden="1" customWidth="1"/>
    <col min="137" max="137" width="4.7109375" style="18" customWidth="1"/>
    <col min="138" max="144" width="4.5703125" style="18" customWidth="1"/>
    <col min="145" max="146" width="4.5703125" style="18" hidden="1" customWidth="1"/>
    <col min="147" max="147" width="6.5703125" style="18" customWidth="1"/>
    <col min="148" max="148" width="4.28515625" style="18" hidden="1" customWidth="1"/>
    <col min="149" max="149" width="4.5703125" style="18" customWidth="1"/>
    <col min="150" max="156" width="3.85546875" style="18" customWidth="1"/>
    <col min="157" max="158" width="3.85546875" style="18" hidden="1" customWidth="1"/>
    <col min="159" max="159" width="6.28515625" style="18" customWidth="1"/>
    <col min="160" max="160" width="4.28515625" style="18" hidden="1" customWidth="1"/>
    <col min="161" max="161" width="3.85546875" style="18" customWidth="1"/>
    <col min="162" max="165" width="3.85546875" style="17" customWidth="1"/>
    <col min="166" max="166" width="3.85546875" style="17" hidden="1" customWidth="1"/>
    <col min="167" max="167" width="3.85546875" style="17" customWidth="1"/>
    <col min="168" max="168" width="9.5703125" style="17" customWidth="1"/>
    <col min="169" max="169" width="6.7109375" style="17" customWidth="1"/>
    <col min="170" max="170" width="7.5703125" style="17" customWidth="1"/>
    <col min="171" max="173" width="6.7109375" style="17" customWidth="1"/>
    <col min="174" max="174" width="8.42578125" style="19" customWidth="1"/>
    <col min="175" max="175" width="18.28515625" style="19" customWidth="1"/>
    <col min="176" max="176" width="3.42578125" style="17" hidden="1" customWidth="1"/>
    <col min="177" max="177" width="9.28515625" style="17" customWidth="1"/>
    <col min="178" max="179" width="4.85546875" style="17" hidden="1" customWidth="1"/>
    <col min="180" max="180" width="0" style="17" hidden="1" customWidth="1"/>
    <col min="181" max="183" width="4.85546875" style="17" hidden="1" customWidth="1"/>
    <col min="184" max="192" width="0" style="17" hidden="1" customWidth="1"/>
    <col min="193" max="193" width="4.85546875" style="17" hidden="1" customWidth="1"/>
    <col min="194" max="194" width="0" style="17" hidden="1" customWidth="1"/>
    <col min="195" max="196" width="4.85546875" style="17" hidden="1" customWidth="1"/>
    <col min="197" max="197" width="0" style="17" hidden="1" customWidth="1"/>
    <col min="198" max="201" width="4.85546875" style="17" hidden="1" customWidth="1"/>
    <col min="202" max="219" width="0" style="17" hidden="1" customWidth="1"/>
    <col min="220" max="220" width="4.85546875" style="17" hidden="1" customWidth="1"/>
    <col min="221" max="233" width="0" style="17" hidden="1" customWidth="1"/>
    <col min="234" max="234" width="4.85546875" style="17" hidden="1" customWidth="1"/>
    <col min="235" max="243" width="0" style="17" hidden="1" customWidth="1"/>
    <col min="244" max="244" width="4.85546875" style="17" hidden="1" customWidth="1"/>
    <col min="245" max="245" width="0" style="17" hidden="1" customWidth="1"/>
    <col min="246" max="247" width="4.85546875" style="17" hidden="1" customWidth="1"/>
    <col min="248" max="248" width="0" style="17" hidden="1" customWidth="1"/>
    <col min="249" max="251" width="4.85546875" style="17" hidden="1" customWidth="1"/>
    <col min="252" max="260" width="0" style="17" hidden="1" customWidth="1"/>
    <col min="261" max="261" width="4.85546875" style="17" hidden="1" customWidth="1"/>
    <col min="262" max="262" width="0" style="17" hidden="1" customWidth="1"/>
    <col min="263" max="264" width="4.85546875" style="17" hidden="1" customWidth="1"/>
    <col min="265" max="265" width="0" style="17" hidden="1" customWidth="1"/>
    <col min="266" max="271" width="4.85546875" style="17" hidden="1" customWidth="1"/>
    <col min="272" max="272" width="0" style="17" hidden="1" customWidth="1"/>
    <col min="273" max="284" width="4.85546875" style="17" hidden="1" customWidth="1"/>
    <col min="285" max="285" width="0" style="17" hidden="1" customWidth="1"/>
    <col min="286" max="314" width="4.85546875" style="17" hidden="1" customWidth="1"/>
    <col min="315" max="16384" width="9.140625" style="17" hidden="1"/>
  </cols>
  <sheetData>
    <row r="1" spans="1:178" ht="15.75" thickBot="1">
      <c r="A1" s="23"/>
      <c r="B1" s="23"/>
      <c r="C1" s="23"/>
      <c r="D1" s="23"/>
      <c r="E1" s="23"/>
      <c r="F1" s="23"/>
      <c r="G1" s="23"/>
      <c r="H1" s="23"/>
      <c r="I1" s="23"/>
      <c r="J1" s="23"/>
      <c r="K1" s="46"/>
      <c r="L1" s="46"/>
      <c r="M1" s="46"/>
      <c r="N1" s="46"/>
      <c r="O1" s="46"/>
      <c r="P1" s="46"/>
      <c r="Q1" s="46"/>
      <c r="R1" s="139"/>
      <c r="S1" s="139"/>
      <c r="T1" s="46"/>
      <c r="U1" s="139"/>
      <c r="V1" s="139"/>
      <c r="W1" s="139"/>
      <c r="X1" s="46"/>
      <c r="Y1" s="46"/>
      <c r="Z1" s="46"/>
      <c r="AA1" s="46"/>
      <c r="AB1" s="46"/>
      <c r="AC1" s="46"/>
      <c r="AD1" s="46"/>
      <c r="AE1" s="46"/>
      <c r="AF1" s="46"/>
      <c r="AG1" s="46"/>
      <c r="AH1" s="46"/>
      <c r="AI1" s="46"/>
      <c r="AJ1" s="46"/>
      <c r="AK1" s="47"/>
      <c r="AL1" s="46"/>
      <c r="AM1" s="46"/>
      <c r="AN1" s="46"/>
      <c r="AO1" s="46"/>
      <c r="AP1" s="46"/>
      <c r="AQ1" s="46"/>
      <c r="AR1" s="46"/>
      <c r="AS1" s="46"/>
      <c r="AT1" s="46"/>
      <c r="AU1" s="46"/>
      <c r="AV1" s="46"/>
      <c r="AW1" s="46"/>
      <c r="AX1" s="46"/>
      <c r="AY1" s="46"/>
      <c r="AZ1" s="46"/>
      <c r="BA1" s="47"/>
      <c r="BB1" s="47"/>
      <c r="BC1" s="46"/>
      <c r="BD1" s="46"/>
      <c r="BE1" s="46"/>
      <c r="BF1" s="46"/>
      <c r="BG1" s="46"/>
      <c r="BH1" s="46"/>
      <c r="BI1" s="46"/>
      <c r="BJ1" s="46"/>
      <c r="BK1" s="46"/>
      <c r="BL1" s="46"/>
      <c r="BM1" s="46"/>
      <c r="BN1" s="46"/>
      <c r="BO1" s="46"/>
      <c r="BP1" s="46"/>
      <c r="BQ1" s="46"/>
      <c r="BR1" s="46"/>
      <c r="BS1" s="47"/>
      <c r="BT1" s="46"/>
      <c r="BU1" s="46"/>
      <c r="BV1" s="46"/>
      <c r="BW1" s="46"/>
      <c r="BX1" s="46"/>
      <c r="BY1" s="46"/>
      <c r="BZ1" s="46"/>
      <c r="CA1" s="46"/>
      <c r="CB1" s="46"/>
      <c r="CC1" s="46"/>
      <c r="CD1" s="46"/>
      <c r="CE1" s="46"/>
      <c r="CF1" s="46"/>
      <c r="CG1" s="46"/>
      <c r="CH1" s="46"/>
      <c r="CI1" s="46"/>
      <c r="CJ1" s="47"/>
      <c r="CK1" s="46"/>
      <c r="CL1" s="46"/>
      <c r="CM1" s="46"/>
      <c r="CN1" s="46"/>
      <c r="CO1" s="46"/>
      <c r="CP1" s="46"/>
      <c r="CQ1" s="46"/>
      <c r="CR1" s="46"/>
      <c r="CS1" s="46"/>
      <c r="CT1" s="46"/>
      <c r="CU1" s="46"/>
      <c r="CV1" s="46"/>
      <c r="CW1" s="46"/>
      <c r="CX1" s="46"/>
      <c r="CY1" s="46"/>
      <c r="CZ1" s="46"/>
      <c r="DA1" s="47"/>
      <c r="DB1" s="46"/>
      <c r="DC1" s="46"/>
      <c r="DD1" s="46"/>
      <c r="DE1" s="46"/>
      <c r="DF1" s="46"/>
      <c r="DG1" s="46"/>
      <c r="DH1" s="46"/>
      <c r="DI1" s="46"/>
      <c r="DJ1" s="46"/>
      <c r="DK1" s="46"/>
      <c r="DL1" s="46"/>
      <c r="DM1" s="46"/>
      <c r="DN1" s="46"/>
      <c r="DO1" s="46"/>
      <c r="DP1" s="46"/>
      <c r="DQ1" s="46"/>
      <c r="DR1" s="47"/>
      <c r="DS1" s="46"/>
      <c r="DT1" s="46"/>
      <c r="DU1" s="46"/>
      <c r="DV1" s="46"/>
      <c r="DW1" s="46"/>
      <c r="DX1" s="46"/>
      <c r="DY1" s="46"/>
      <c r="DZ1" s="46"/>
      <c r="EA1" s="46"/>
      <c r="EB1" s="46"/>
      <c r="EC1" s="46"/>
      <c r="ED1" s="46"/>
      <c r="EE1" s="46"/>
      <c r="EF1" s="46"/>
      <c r="EG1" s="46"/>
      <c r="EH1" s="46"/>
      <c r="EI1" s="46"/>
      <c r="EJ1" s="46"/>
      <c r="EK1" s="46"/>
      <c r="EL1" s="46"/>
      <c r="EM1" s="46"/>
      <c r="EN1" s="46"/>
      <c r="EO1" s="46"/>
      <c r="EP1" s="46"/>
      <c r="EQ1" s="46"/>
      <c r="ER1" s="46"/>
      <c r="ES1" s="46"/>
      <c r="ET1" s="46"/>
      <c r="EU1" s="46"/>
      <c r="EV1" s="46"/>
      <c r="EW1" s="46"/>
      <c r="EX1" s="46"/>
      <c r="EY1" s="46"/>
      <c r="EZ1" s="46"/>
      <c r="FA1" s="46"/>
      <c r="FB1" s="46"/>
      <c r="FC1" s="46"/>
      <c r="FD1" s="46"/>
      <c r="FE1" s="46"/>
      <c r="FF1" s="23"/>
      <c r="FG1" s="23"/>
      <c r="FH1" s="23"/>
      <c r="FI1" s="23"/>
      <c r="FJ1" s="23"/>
      <c r="FK1" s="23"/>
      <c r="FL1" s="23"/>
      <c r="FM1" s="23"/>
      <c r="FN1" s="23"/>
      <c r="FO1" s="23"/>
      <c r="FP1" s="23"/>
      <c r="FQ1" s="23"/>
      <c r="FR1" s="23"/>
      <c r="FS1" s="23"/>
      <c r="FT1" s="23"/>
      <c r="FU1" s="23"/>
    </row>
    <row r="2" spans="1:178" ht="22.5" customHeight="1" thickBot="1">
      <c r="A2" s="1478"/>
      <c r="B2" s="740"/>
      <c r="C2" s="741"/>
      <c r="D2" s="741"/>
      <c r="E2" s="741" t="s">
        <v>105</v>
      </c>
      <c r="F2" s="1371" t="s">
        <v>105</v>
      </c>
      <c r="G2" s="1372"/>
      <c r="H2" s="1372"/>
      <c r="I2" s="1372"/>
      <c r="J2" s="1373"/>
      <c r="K2" s="1451" t="str">
        <f>'Result Entry'!L3</f>
        <v>HINDI Comp.</v>
      </c>
      <c r="L2" s="1452"/>
      <c r="M2" s="1452"/>
      <c r="N2" s="1452"/>
      <c r="O2" s="1452"/>
      <c r="P2" s="1452"/>
      <c r="Q2" s="1452"/>
      <c r="R2" s="1452"/>
      <c r="S2" s="1452"/>
      <c r="T2" s="1452"/>
      <c r="U2" s="1452"/>
      <c r="V2" s="1452"/>
      <c r="W2" s="1453"/>
      <c r="X2" s="1454"/>
      <c r="Y2" s="1451" t="str">
        <f>'Result Entry'!Z3</f>
        <v>ENGLISH Comp.</v>
      </c>
      <c r="Z2" s="1452"/>
      <c r="AA2" s="1452"/>
      <c r="AB2" s="1452"/>
      <c r="AC2" s="1452"/>
      <c r="AD2" s="1452"/>
      <c r="AE2" s="1452"/>
      <c r="AF2" s="1452"/>
      <c r="AG2" s="1452"/>
      <c r="AH2" s="1452"/>
      <c r="AI2" s="1452"/>
      <c r="AJ2" s="1452"/>
      <c r="AK2" s="1453"/>
      <c r="AL2" s="1454"/>
      <c r="AM2" s="742"/>
      <c r="AN2" s="1504" t="str">
        <f>'Result Entry'!AO3</f>
        <v>PHYSICS</v>
      </c>
      <c r="AO2" s="1505"/>
      <c r="AP2" s="1505"/>
      <c r="AQ2" s="1505"/>
      <c r="AR2" s="1505"/>
      <c r="AS2" s="1505"/>
      <c r="AT2" s="1505"/>
      <c r="AU2" s="1505"/>
      <c r="AV2" s="1505"/>
      <c r="AW2" s="1505"/>
      <c r="AX2" s="1505"/>
      <c r="AY2" s="1505"/>
      <c r="AZ2" s="1505"/>
      <c r="BA2" s="1506"/>
      <c r="BB2" s="1506"/>
      <c r="BC2" s="1507"/>
      <c r="BD2" s="258"/>
      <c r="BE2" s="1504" t="str">
        <f>'Result Entry'!BF3</f>
        <v>CHEMISTRY</v>
      </c>
      <c r="BF2" s="1505"/>
      <c r="BG2" s="1505"/>
      <c r="BH2" s="1505"/>
      <c r="BI2" s="1505"/>
      <c r="BJ2" s="1505"/>
      <c r="BK2" s="1505"/>
      <c r="BL2" s="1505"/>
      <c r="BM2" s="1505"/>
      <c r="BN2" s="1505"/>
      <c r="BO2" s="1505"/>
      <c r="BP2" s="1505"/>
      <c r="BQ2" s="1505"/>
      <c r="BR2" s="1506"/>
      <c r="BS2" s="1506"/>
      <c r="BT2" s="1507"/>
      <c r="BU2" s="258"/>
      <c r="BV2" s="1504" t="str">
        <f>'Result Entry'!BW3</f>
        <v>BIOLOGY</v>
      </c>
      <c r="BW2" s="1505"/>
      <c r="BX2" s="1505"/>
      <c r="BY2" s="1505"/>
      <c r="BZ2" s="1505"/>
      <c r="CA2" s="1505"/>
      <c r="CB2" s="1505"/>
      <c r="CC2" s="1505"/>
      <c r="CD2" s="1505"/>
      <c r="CE2" s="1505"/>
      <c r="CF2" s="1505"/>
      <c r="CG2" s="1505"/>
      <c r="CH2" s="1505"/>
      <c r="CI2" s="1506"/>
      <c r="CJ2" s="1506"/>
      <c r="CK2" s="1507"/>
      <c r="CL2" s="258"/>
      <c r="CM2" s="1504" t="str">
        <f>'Result Entry'!CN3</f>
        <v>History</v>
      </c>
      <c r="CN2" s="1505"/>
      <c r="CO2" s="1505"/>
      <c r="CP2" s="1505"/>
      <c r="CQ2" s="1505"/>
      <c r="CR2" s="1505"/>
      <c r="CS2" s="1505"/>
      <c r="CT2" s="1505"/>
      <c r="CU2" s="1505"/>
      <c r="CV2" s="1505"/>
      <c r="CW2" s="1505"/>
      <c r="CX2" s="1505"/>
      <c r="CY2" s="1505"/>
      <c r="CZ2" s="1506"/>
      <c r="DA2" s="1506"/>
      <c r="DB2" s="1507"/>
      <c r="DC2" s="258"/>
      <c r="DD2" s="1504">
        <f>'Result Entry'!DE3</f>
        <v>0</v>
      </c>
      <c r="DE2" s="1505"/>
      <c r="DF2" s="1505"/>
      <c r="DG2" s="1505"/>
      <c r="DH2" s="1505"/>
      <c r="DI2" s="1505"/>
      <c r="DJ2" s="1505"/>
      <c r="DK2" s="1505"/>
      <c r="DL2" s="1505"/>
      <c r="DM2" s="1505"/>
      <c r="DN2" s="1505"/>
      <c r="DO2" s="1505"/>
      <c r="DP2" s="1505"/>
      <c r="DQ2" s="1506"/>
      <c r="DR2" s="1506"/>
      <c r="DS2" s="1507"/>
      <c r="DT2" s="1455" t="str">
        <f>'Result Entry'!DU3</f>
        <v>Foundation Of Information Tech.</v>
      </c>
      <c r="DU2" s="1456"/>
      <c r="DV2" s="1456"/>
      <c r="DW2" s="1456"/>
      <c r="DX2" s="1456"/>
      <c r="DY2" s="1456"/>
      <c r="DZ2" s="1456"/>
      <c r="EA2" s="1456"/>
      <c r="EB2" s="1456"/>
      <c r="EC2" s="1456"/>
      <c r="ED2" s="1456"/>
      <c r="EE2" s="1456"/>
      <c r="EF2" s="1456"/>
      <c r="EG2" s="1457"/>
      <c r="EH2" s="1526" t="str">
        <f>'Result Entry'!EI3</f>
        <v>G.I.A.I.-II</v>
      </c>
      <c r="EI2" s="1527"/>
      <c r="EJ2" s="1527"/>
      <c r="EK2" s="1527"/>
      <c r="EL2" s="1527"/>
      <c r="EM2" s="1527"/>
      <c r="EN2" s="1527"/>
      <c r="EO2" s="1527"/>
      <c r="EP2" s="1527"/>
      <c r="EQ2" s="1527"/>
      <c r="ER2" s="1527"/>
      <c r="ES2" s="1528"/>
      <c r="ET2" s="1526" t="str">
        <f>'Result Entry'!EU3</f>
        <v>SOC.SER.PLAN</v>
      </c>
      <c r="EU2" s="1527"/>
      <c r="EV2" s="1527"/>
      <c r="EW2" s="1527"/>
      <c r="EX2" s="1527"/>
      <c r="EY2" s="1527"/>
      <c r="EZ2" s="1527"/>
      <c r="FA2" s="1527"/>
      <c r="FB2" s="1527"/>
      <c r="FC2" s="1527"/>
      <c r="FD2" s="1527"/>
      <c r="FE2" s="1528"/>
      <c r="FF2" s="1436" t="str">
        <f>'Result Entry'!FG3</f>
        <v>Jeewan Kaushal</v>
      </c>
      <c r="FG2" s="1437"/>
      <c r="FH2" s="1437"/>
      <c r="FI2" s="1437"/>
      <c r="FJ2" s="1437"/>
      <c r="FK2" s="1438"/>
      <c r="FL2" s="1439" t="s">
        <v>36</v>
      </c>
      <c r="FM2" s="1440"/>
      <c r="FN2" s="1441"/>
      <c r="FO2" s="1423" t="s">
        <v>42</v>
      </c>
      <c r="FP2" s="1424"/>
      <c r="FQ2" s="1424"/>
      <c r="FR2" s="1424"/>
      <c r="FS2" s="1424"/>
      <c r="FT2" s="1424"/>
      <c r="FU2" s="1425"/>
      <c r="FV2" s="1426" t="s">
        <v>48</v>
      </c>
    </row>
    <row r="3" spans="1:178" ht="15" customHeight="1" thickBot="1">
      <c r="A3" s="1478"/>
      <c r="B3" s="1491" t="s">
        <v>107</v>
      </c>
      <c r="C3" s="1492"/>
      <c r="D3" s="1492"/>
      <c r="E3" s="1492"/>
      <c r="F3" s="1493" t="str">
        <f>CONCATENATE(Master!E8,Master!E11)</f>
        <v>Govt. Sr. Secondary School P.S.-Bapini (Jodhpur)</v>
      </c>
      <c r="G3" s="1494"/>
      <c r="H3" s="1494"/>
      <c r="I3" s="1494"/>
      <c r="J3" s="1495"/>
      <c r="K3" s="1429">
        <f>'Result Entry'!L4</f>
        <v>0</v>
      </c>
      <c r="L3" s="1429"/>
      <c r="M3" s="1429"/>
      <c r="N3" s="1429"/>
      <c r="O3" s="1429"/>
      <c r="P3" s="1429"/>
      <c r="Q3" s="1429"/>
      <c r="R3" s="1429"/>
      <c r="S3" s="1429"/>
      <c r="T3" s="1429"/>
      <c r="U3" s="1429"/>
      <c r="V3" s="1429"/>
      <c r="W3" s="1429"/>
      <c r="X3" s="1430"/>
      <c r="Y3" s="1429">
        <f>'Result Entry'!Z4</f>
        <v>0</v>
      </c>
      <c r="Z3" s="1429"/>
      <c r="AA3" s="1429"/>
      <c r="AB3" s="1429"/>
      <c r="AC3" s="1429"/>
      <c r="AD3" s="1429"/>
      <c r="AE3" s="1429"/>
      <c r="AF3" s="1429"/>
      <c r="AG3" s="1429"/>
      <c r="AH3" s="1429"/>
      <c r="AI3" s="1429"/>
      <c r="AJ3" s="1429"/>
      <c r="AK3" s="1429"/>
      <c r="AL3" s="1430"/>
      <c r="AM3" s="743"/>
      <c r="AN3" s="1508">
        <f>'Result Entry'!AO4</f>
        <v>0</v>
      </c>
      <c r="AO3" s="1509"/>
      <c r="AP3" s="1509"/>
      <c r="AQ3" s="1509"/>
      <c r="AR3" s="1509"/>
      <c r="AS3" s="1509"/>
      <c r="AT3" s="1509"/>
      <c r="AU3" s="1509"/>
      <c r="AV3" s="1509"/>
      <c r="AW3" s="1509"/>
      <c r="AX3" s="1509"/>
      <c r="AY3" s="1509"/>
      <c r="AZ3" s="1509"/>
      <c r="BA3" s="1509"/>
      <c r="BB3" s="1509"/>
      <c r="BC3" s="1510"/>
      <c r="BD3" s="267"/>
      <c r="BE3" s="1508">
        <f>'Result Entry'!BF4</f>
        <v>0</v>
      </c>
      <c r="BF3" s="1509"/>
      <c r="BG3" s="1509"/>
      <c r="BH3" s="1509"/>
      <c r="BI3" s="1509"/>
      <c r="BJ3" s="1509"/>
      <c r="BK3" s="1509"/>
      <c r="BL3" s="1509"/>
      <c r="BM3" s="1509"/>
      <c r="BN3" s="1509"/>
      <c r="BO3" s="1509"/>
      <c r="BP3" s="1509"/>
      <c r="BQ3" s="1509"/>
      <c r="BR3" s="1509"/>
      <c r="BS3" s="1509"/>
      <c r="BT3" s="1510"/>
      <c r="BU3" s="267"/>
      <c r="BV3" s="1508">
        <f>'Result Entry'!BW4</f>
        <v>0</v>
      </c>
      <c r="BW3" s="1509"/>
      <c r="BX3" s="1509"/>
      <c r="BY3" s="1509"/>
      <c r="BZ3" s="1509"/>
      <c r="CA3" s="1509"/>
      <c r="CB3" s="1509"/>
      <c r="CC3" s="1509"/>
      <c r="CD3" s="1509"/>
      <c r="CE3" s="1509"/>
      <c r="CF3" s="1509"/>
      <c r="CG3" s="1509"/>
      <c r="CH3" s="1509"/>
      <c r="CI3" s="1509"/>
      <c r="CJ3" s="1509"/>
      <c r="CK3" s="1510"/>
      <c r="CL3" s="267"/>
      <c r="CM3" s="1508">
        <f>'Result Entry'!CN4</f>
        <v>0</v>
      </c>
      <c r="CN3" s="1509"/>
      <c r="CO3" s="1509"/>
      <c r="CP3" s="1509"/>
      <c r="CQ3" s="1509"/>
      <c r="CR3" s="1509"/>
      <c r="CS3" s="1509"/>
      <c r="CT3" s="1509"/>
      <c r="CU3" s="1509"/>
      <c r="CV3" s="1509"/>
      <c r="CW3" s="1509"/>
      <c r="CX3" s="1509"/>
      <c r="CY3" s="1509"/>
      <c r="CZ3" s="1509"/>
      <c r="DA3" s="1509"/>
      <c r="DB3" s="1510"/>
      <c r="DC3" s="267"/>
      <c r="DD3" s="1508">
        <f>'Result Entry'!DE4</f>
        <v>0</v>
      </c>
      <c r="DE3" s="1509"/>
      <c r="DF3" s="1509"/>
      <c r="DG3" s="1509"/>
      <c r="DH3" s="1509"/>
      <c r="DI3" s="1509"/>
      <c r="DJ3" s="1509"/>
      <c r="DK3" s="1509"/>
      <c r="DL3" s="1509"/>
      <c r="DM3" s="1509"/>
      <c r="DN3" s="1509"/>
      <c r="DO3" s="1509"/>
      <c r="DP3" s="1509"/>
      <c r="DQ3" s="1509"/>
      <c r="DR3" s="1509"/>
      <c r="DS3" s="1510"/>
      <c r="DT3" s="1482">
        <f>'Result Entry'!DU4</f>
        <v>0</v>
      </c>
      <c r="DU3" s="1483"/>
      <c r="DV3" s="1483"/>
      <c r="DW3" s="1483"/>
      <c r="DX3" s="1483"/>
      <c r="DY3" s="1483"/>
      <c r="DZ3" s="1483"/>
      <c r="EA3" s="1483"/>
      <c r="EB3" s="1483"/>
      <c r="EC3" s="1483"/>
      <c r="ED3" s="1483"/>
      <c r="EE3" s="1483"/>
      <c r="EF3" s="1483"/>
      <c r="EG3" s="1484"/>
      <c r="EH3" s="1529">
        <f>'Result Entry'!EI4</f>
        <v>0</v>
      </c>
      <c r="EI3" s="1530"/>
      <c r="EJ3" s="1530"/>
      <c r="EK3" s="1530"/>
      <c r="EL3" s="1530"/>
      <c r="EM3" s="1530"/>
      <c r="EN3" s="1530"/>
      <c r="EO3" s="1530"/>
      <c r="EP3" s="1530"/>
      <c r="EQ3" s="1530"/>
      <c r="ER3" s="1530"/>
      <c r="ES3" s="1531"/>
      <c r="ET3" s="1529">
        <f>'Result Entry'!EU4</f>
        <v>0</v>
      </c>
      <c r="EU3" s="1530"/>
      <c r="EV3" s="1530"/>
      <c r="EW3" s="1530"/>
      <c r="EX3" s="1530"/>
      <c r="EY3" s="1530"/>
      <c r="EZ3" s="1530"/>
      <c r="FA3" s="1530"/>
      <c r="FB3" s="1530"/>
      <c r="FC3" s="1530"/>
      <c r="FD3" s="1530"/>
      <c r="FE3" s="1531"/>
      <c r="FF3" s="1431">
        <f>'Result Entry'!FG4</f>
        <v>0</v>
      </c>
      <c r="FG3" s="1432"/>
      <c r="FH3" s="1432"/>
      <c r="FI3" s="1432"/>
      <c r="FJ3" s="1432"/>
      <c r="FK3" s="1433"/>
      <c r="FL3" s="1434" t="s">
        <v>34</v>
      </c>
      <c r="FM3" s="1461" t="s">
        <v>35</v>
      </c>
      <c r="FN3" s="1463" t="s">
        <v>37</v>
      </c>
      <c r="FO3" s="1465" t="s">
        <v>75</v>
      </c>
      <c r="FP3" s="1466" t="s">
        <v>40</v>
      </c>
      <c r="FQ3" s="1466" t="s">
        <v>41</v>
      </c>
      <c r="FR3" s="1467" t="s">
        <v>91</v>
      </c>
      <c r="FS3" s="1447" t="s">
        <v>39</v>
      </c>
      <c r="FT3" s="744"/>
      <c r="FU3" s="1458" t="s">
        <v>43</v>
      </c>
      <c r="FV3" s="1427"/>
    </row>
    <row r="4" spans="1:178" s="22" customFormat="1" ht="21" customHeight="1" thickBot="1">
      <c r="A4" s="1478"/>
      <c r="B4" s="1480" t="s">
        <v>106</v>
      </c>
      <c r="C4" s="1481"/>
      <c r="D4" s="1481"/>
      <c r="E4" s="745">
        <f>A7</f>
        <v>0</v>
      </c>
      <c r="F4" s="746" t="str">
        <f>CONCATENATE('Result Entry'!G4,'Result Entry'!J4)</f>
        <v>11(A)</v>
      </c>
      <c r="G4" s="747" t="s">
        <v>51</v>
      </c>
      <c r="H4" s="1496" t="str">
        <f>Master!E6</f>
        <v>2023-24</v>
      </c>
      <c r="I4" s="1496"/>
      <c r="J4" s="1497"/>
      <c r="K4" s="1513" t="str">
        <f>'Result Entry'!L5</f>
        <v>Tests</v>
      </c>
      <c r="L4" s="1514"/>
      <c r="M4" s="1514"/>
      <c r="N4" s="1515" t="str">
        <f>'Result Entry'!O5</f>
        <v>Total Tests</v>
      </c>
      <c r="O4" s="1577" t="str">
        <f>'Result Entry'!P5</f>
        <v>Half Yearly</v>
      </c>
      <c r="P4" s="1515" t="str">
        <f>'Result Entry'!Q5</f>
        <v>Total (Tests+H.Y.)</v>
      </c>
      <c r="Q4" s="1577" t="str">
        <f>'Result Entry'!R5</f>
        <v>Yearly Exam</v>
      </c>
      <c r="R4" s="748"/>
      <c r="S4" s="749"/>
      <c r="T4" s="1564" t="str">
        <f>'Result Entry'!U5</f>
        <v>Total Marks</v>
      </c>
      <c r="U4" s="1521" t="str">
        <f>'Result Entry'!V5</f>
        <v>MARKS %</v>
      </c>
      <c r="V4" s="1521" t="str">
        <f>'Result Entry'!W5</f>
        <v>2T+E OR 2E+T</v>
      </c>
      <c r="W4" s="1521" t="str">
        <f>'Result Entry'!X5</f>
        <v>Result</v>
      </c>
      <c r="X4" s="750" t="str">
        <f>'Result Entry'!Y5</f>
        <v>Div.</v>
      </c>
      <c r="Y4" s="1513" t="str">
        <f>'Result Entry'!L5</f>
        <v>Tests</v>
      </c>
      <c r="Z4" s="1514"/>
      <c r="AA4" s="1514"/>
      <c r="AB4" s="1515" t="str">
        <f>'Result Entry'!O5</f>
        <v>Total Tests</v>
      </c>
      <c r="AC4" s="1577" t="str">
        <f>'Result Entry'!P5</f>
        <v>Half Yearly</v>
      </c>
      <c r="AD4" s="1515" t="str">
        <f>'Result Entry'!Q5</f>
        <v>Total (Tests+H.Y.)</v>
      </c>
      <c r="AE4" s="1577" t="str">
        <f>'Result Entry'!R5</f>
        <v>Yearly Exam</v>
      </c>
      <c r="AF4" s="748"/>
      <c r="AG4" s="749"/>
      <c r="AH4" s="1564" t="str">
        <f>'Result Entry'!U5</f>
        <v>Total Marks</v>
      </c>
      <c r="AI4" s="1521" t="str">
        <f>'Result Entry'!V5</f>
        <v>MARKS %</v>
      </c>
      <c r="AJ4" s="1521" t="str">
        <f>'Result Entry'!W5</f>
        <v>2T+E OR 2E+T</v>
      </c>
      <c r="AK4" s="1521" t="str">
        <f>'Result Entry'!X5</f>
        <v>Result</v>
      </c>
      <c r="AL4" s="750" t="str">
        <f>'Result Entry'!Y5</f>
        <v>Div.</v>
      </c>
      <c r="AM4" s="751"/>
      <c r="AN4" s="1513" t="str">
        <f>'Result Entry'!AO5</f>
        <v>Tests</v>
      </c>
      <c r="AO4" s="1514"/>
      <c r="AP4" s="1514"/>
      <c r="AQ4" s="1515" t="str">
        <f>'Result Entry'!AR5</f>
        <v>Total Tests</v>
      </c>
      <c r="AR4" s="1516" t="str">
        <f>'Result Entry'!AS5</f>
        <v>Half Yeary</v>
      </c>
      <c r="AS4" s="1517"/>
      <c r="AT4" s="1518"/>
      <c r="AU4" s="1519" t="str">
        <f>'Result Entry'!AV5</f>
        <v>Total (Tests+H.Y.)</v>
      </c>
      <c r="AV4" s="1516" t="str">
        <f>'Result Entry'!AW5</f>
        <v>Yearly Exam</v>
      </c>
      <c r="AW4" s="1517"/>
      <c r="AX4" s="1518"/>
      <c r="AY4" s="1450" t="str">
        <f>'Result Entry'!AZ5</f>
        <v>Total Marks</v>
      </c>
      <c r="AZ4" s="1521" t="str">
        <f>'Result Entry'!BA5</f>
        <v>MARKS %</v>
      </c>
      <c r="BA4" s="1521" t="str">
        <f>'Result Entry'!BB5</f>
        <v>2T+E OR 2E+T</v>
      </c>
      <c r="BB4" s="1521" t="str">
        <f>'Result Entry'!BC5</f>
        <v>Result</v>
      </c>
      <c r="BC4" s="750" t="str">
        <f>'Result Entry'!BD5</f>
        <v>Div.</v>
      </c>
      <c r="BD4" s="751"/>
      <c r="BE4" s="1513" t="str">
        <f>'Result Entry'!AO5</f>
        <v>Tests</v>
      </c>
      <c r="BF4" s="1514"/>
      <c r="BG4" s="1514"/>
      <c r="BH4" s="1515" t="str">
        <f>'Result Entry'!AR5</f>
        <v>Total Tests</v>
      </c>
      <c r="BI4" s="1516" t="str">
        <f>'Result Entry'!AS5</f>
        <v>Half Yeary</v>
      </c>
      <c r="BJ4" s="1517"/>
      <c r="BK4" s="1518"/>
      <c r="BL4" s="1519" t="str">
        <f>'Result Entry'!AV5</f>
        <v>Total (Tests+H.Y.)</v>
      </c>
      <c r="BM4" s="1516" t="str">
        <f>'Result Entry'!AW5</f>
        <v>Yearly Exam</v>
      </c>
      <c r="BN4" s="1517"/>
      <c r="BO4" s="1518"/>
      <c r="BP4" s="1450" t="str">
        <f>'Result Entry'!AZ5</f>
        <v>Total Marks</v>
      </c>
      <c r="BQ4" s="1521" t="str">
        <f>'Result Entry'!BA5</f>
        <v>MARKS %</v>
      </c>
      <c r="BR4" s="1521" t="str">
        <f>'Result Entry'!BB5</f>
        <v>2T+E OR 2E+T</v>
      </c>
      <c r="BS4" s="1521" t="str">
        <f>'Result Entry'!BC5</f>
        <v>Result</v>
      </c>
      <c r="BT4" s="750" t="str">
        <f>'Result Entry'!BD5</f>
        <v>Div.</v>
      </c>
      <c r="BU4" s="751"/>
      <c r="BV4" s="1513" t="str">
        <f>'Result Entry'!AO5</f>
        <v>Tests</v>
      </c>
      <c r="BW4" s="1514"/>
      <c r="BX4" s="1514"/>
      <c r="BY4" s="1515" t="str">
        <f>'Result Entry'!AR5</f>
        <v>Total Tests</v>
      </c>
      <c r="BZ4" s="1516" t="str">
        <f>'Result Entry'!AS5</f>
        <v>Half Yeary</v>
      </c>
      <c r="CA4" s="1517"/>
      <c r="CB4" s="1518"/>
      <c r="CC4" s="1519" t="str">
        <f>'Result Entry'!AV5</f>
        <v>Total (Tests+H.Y.)</v>
      </c>
      <c r="CD4" s="1516" t="str">
        <f>'Result Entry'!AW5</f>
        <v>Yearly Exam</v>
      </c>
      <c r="CE4" s="1517"/>
      <c r="CF4" s="1518"/>
      <c r="CG4" s="1450" t="str">
        <f>'Result Entry'!AZ5</f>
        <v>Total Marks</v>
      </c>
      <c r="CH4" s="1521" t="str">
        <f>'Result Entry'!BA5</f>
        <v>MARKS %</v>
      </c>
      <c r="CI4" s="1521" t="str">
        <f>'Result Entry'!BB5</f>
        <v>2T+E OR 2E+T</v>
      </c>
      <c r="CJ4" s="1521" t="str">
        <f>'Result Entry'!BC5</f>
        <v>Result</v>
      </c>
      <c r="CK4" s="750" t="str">
        <f>'Result Entry'!BD5</f>
        <v>Div.</v>
      </c>
      <c r="CL4" s="751"/>
      <c r="CM4" s="1513" t="str">
        <f>'Result Entry'!BF5</f>
        <v>Tests</v>
      </c>
      <c r="CN4" s="1514"/>
      <c r="CO4" s="1514"/>
      <c r="CP4" s="1515" t="str">
        <f>'Result Entry'!BI5</f>
        <v>Total Tests</v>
      </c>
      <c r="CQ4" s="1516" t="str">
        <f>'Result Entry'!BJ5</f>
        <v>Half Yeary</v>
      </c>
      <c r="CR4" s="1517"/>
      <c r="CS4" s="1518"/>
      <c r="CT4" s="1519" t="str">
        <f>'Result Entry'!BM5</f>
        <v>Total (Tests+H.Y.)</v>
      </c>
      <c r="CU4" s="1516" t="str">
        <f>'Result Entry'!BN5</f>
        <v>Yearly Exam</v>
      </c>
      <c r="CV4" s="1517"/>
      <c r="CW4" s="1518"/>
      <c r="CX4" s="1450" t="str">
        <f>'Result Entry'!BQ5</f>
        <v>Total Marks</v>
      </c>
      <c r="CY4" s="1521" t="str">
        <f>'Result Entry'!BR5</f>
        <v>MARKS %</v>
      </c>
      <c r="CZ4" s="1521" t="str">
        <f>'Result Entry'!BS5</f>
        <v>2T+E OR 2E+T</v>
      </c>
      <c r="DA4" s="1521" t="str">
        <f>'Result Entry'!BT5</f>
        <v>Result</v>
      </c>
      <c r="DB4" s="750" t="str">
        <f>'Result Entry'!BU5</f>
        <v>Div.</v>
      </c>
      <c r="DC4" s="751"/>
      <c r="DD4" s="1513" t="str">
        <f>'Result Entry'!BF5</f>
        <v>Tests</v>
      </c>
      <c r="DE4" s="1514"/>
      <c r="DF4" s="1514"/>
      <c r="DG4" s="1515" t="str">
        <f>'Result Entry'!BI5</f>
        <v>Total Tests</v>
      </c>
      <c r="DH4" s="1516" t="str">
        <f>'Result Entry'!BJ5</f>
        <v>Half Yeary</v>
      </c>
      <c r="DI4" s="1517"/>
      <c r="DJ4" s="1518"/>
      <c r="DK4" s="1519" t="str">
        <f>'Result Entry'!BM5</f>
        <v>Total (Tests+H.Y.)</v>
      </c>
      <c r="DL4" s="1516" t="str">
        <f>'Result Entry'!BN5</f>
        <v>Yearly Exam</v>
      </c>
      <c r="DM4" s="1517"/>
      <c r="DN4" s="1518"/>
      <c r="DO4" s="1450" t="str">
        <f>'Result Entry'!BQ5</f>
        <v>Total Marks</v>
      </c>
      <c r="DP4" s="1521" t="str">
        <f>'Result Entry'!BR5</f>
        <v>MARKS %</v>
      </c>
      <c r="DQ4" s="1521" t="str">
        <f>'Result Entry'!BS5</f>
        <v>2T+E OR 2E+T</v>
      </c>
      <c r="DR4" s="1521" t="str">
        <f>'Result Entry'!BT5</f>
        <v>Result</v>
      </c>
      <c r="DS4" s="750" t="str">
        <f>'Result Entry'!BU5</f>
        <v>Div.</v>
      </c>
      <c r="DT4" s="1475" t="str">
        <f>'Result Entry'!DU5</f>
        <v>Tests</v>
      </c>
      <c r="DU4" s="1476"/>
      <c r="DV4" s="1476"/>
      <c r="DW4" s="1534" t="str">
        <f>'Result Entry'!DX5</f>
        <v>Total Tests</v>
      </c>
      <c r="DX4" s="1584" t="str">
        <f>'Result Entry'!DY5</f>
        <v>Half Yeary</v>
      </c>
      <c r="DY4" s="1585">
        <f>'Result Entry'!DZ5</f>
        <v>0</v>
      </c>
      <c r="DZ4" s="1586">
        <f>'Result Entry'!EA5</f>
        <v>0</v>
      </c>
      <c r="EA4" s="1587" t="str">
        <f>'Result Entry'!EB5</f>
        <v>Total (Tests+H.Y.)</v>
      </c>
      <c r="EB4" s="1584" t="str">
        <f>'Result Entry'!EC5</f>
        <v>Yearly Exam</v>
      </c>
      <c r="EC4" s="1585">
        <f>'Result Entry'!ED5</f>
        <v>0</v>
      </c>
      <c r="ED4" s="1586">
        <f>'Result Entry'!EE5</f>
        <v>0</v>
      </c>
      <c r="EE4" s="1589" t="str">
        <f>'Result Entry'!EF5</f>
        <v>Total Marks</v>
      </c>
      <c r="EF4" s="1541" t="str">
        <f>'Result Entry'!EG5</f>
        <v>MARKS %</v>
      </c>
      <c r="EG4" s="752" t="str">
        <f>'Result Entry'!EH5</f>
        <v>Grd.</v>
      </c>
      <c r="EH4" s="1532" t="str">
        <f>'Result Entry'!EI5</f>
        <v>Tests</v>
      </c>
      <c r="EI4" s="1533"/>
      <c r="EJ4" s="1533"/>
      <c r="EK4" s="1534" t="str">
        <f>'Result Entry'!EL5</f>
        <v>Total Tests</v>
      </c>
      <c r="EL4" s="1538" t="str">
        <f>'Result Entry'!EM5</f>
        <v>Half Yearly</v>
      </c>
      <c r="EM4" s="1539" t="str">
        <f>'Result Entry'!EN5</f>
        <v>Total (Tests+H.Y.)</v>
      </c>
      <c r="EN4" s="1538" t="str">
        <f>'Result Entry'!EO5</f>
        <v>Yearly Exam</v>
      </c>
      <c r="EO4" s="753">
        <f>'Result Entry'!EP5</f>
        <v>0</v>
      </c>
      <c r="EP4" s="754"/>
      <c r="EQ4" s="1540" t="str">
        <f>'Result Entry'!ER5</f>
        <v>Total Marks</v>
      </c>
      <c r="ER4" s="1541">
        <f>'Result Entry'!EH:ES</f>
        <v>0</v>
      </c>
      <c r="ES4" s="752" t="str">
        <f>'Result Entry'!ET5</f>
        <v>Grd.</v>
      </c>
      <c r="ET4" s="1532" t="str">
        <f>'Result Entry'!EI5</f>
        <v>Tests</v>
      </c>
      <c r="EU4" s="1533"/>
      <c r="EV4" s="1533"/>
      <c r="EW4" s="1534" t="str">
        <f>'Result Entry'!EL5</f>
        <v>Total Tests</v>
      </c>
      <c r="EX4" s="1538" t="str">
        <f>'Result Entry'!EM5</f>
        <v>Half Yearly</v>
      </c>
      <c r="EY4" s="1539" t="str">
        <f>'Result Entry'!EN5</f>
        <v>Total (Tests+H.Y.)</v>
      </c>
      <c r="EZ4" s="1538" t="str">
        <f>'Result Entry'!EO5</f>
        <v>Yearly Exam</v>
      </c>
      <c r="FA4" s="753">
        <f>'Result Entry'!EP5</f>
        <v>0</v>
      </c>
      <c r="FB4" s="754"/>
      <c r="FC4" s="1540" t="str">
        <f>'Result Entry'!ER5</f>
        <v>Total Marks</v>
      </c>
      <c r="FD4" s="1541" t="e">
        <f>'Result Entry'!EH:ES</f>
        <v>#VALUE!</v>
      </c>
      <c r="FE4" s="752" t="str">
        <f>'Result Entry'!ET5</f>
        <v>Grd.</v>
      </c>
      <c r="FF4" s="1474" t="str">
        <f>'Result Entry'!FG5</f>
        <v>Cont. Assmnt.</v>
      </c>
      <c r="FG4" s="1442" t="s">
        <v>87</v>
      </c>
      <c r="FH4" s="1442" t="s">
        <v>88</v>
      </c>
      <c r="FI4" s="1443" t="s">
        <v>57</v>
      </c>
      <c r="FJ4" s="1445" t="s">
        <v>33</v>
      </c>
      <c r="FK4" s="755" t="s">
        <v>30</v>
      </c>
      <c r="FL4" s="1434"/>
      <c r="FM4" s="1461"/>
      <c r="FN4" s="1463"/>
      <c r="FO4" s="1434"/>
      <c r="FP4" s="1461"/>
      <c r="FQ4" s="1461"/>
      <c r="FR4" s="1468"/>
      <c r="FS4" s="1448"/>
      <c r="FT4" s="756"/>
      <c r="FU4" s="1459"/>
      <c r="FV4" s="1427"/>
    </row>
    <row r="5" spans="1:178" ht="51" customHeight="1">
      <c r="A5" s="1479"/>
      <c r="B5" s="1489" t="s">
        <v>31</v>
      </c>
      <c r="C5" s="1485" t="s">
        <v>26</v>
      </c>
      <c r="D5" s="1485" t="s">
        <v>20</v>
      </c>
      <c r="E5" s="1485" t="s">
        <v>27</v>
      </c>
      <c r="F5" s="1485" t="s">
        <v>21</v>
      </c>
      <c r="G5" s="1485" t="s">
        <v>22</v>
      </c>
      <c r="H5" s="1485" t="s">
        <v>23</v>
      </c>
      <c r="I5" s="1485" t="s">
        <v>24</v>
      </c>
      <c r="J5" s="1487" t="s">
        <v>25</v>
      </c>
      <c r="K5" s="757" t="str">
        <f>'Result Entry'!L6</f>
        <v>First Test</v>
      </c>
      <c r="L5" s="758" t="str">
        <f>'Result Entry'!M6</f>
        <v>Second Test</v>
      </c>
      <c r="M5" s="759" t="str">
        <f>'Result Entry'!N6</f>
        <v>Third Test</v>
      </c>
      <c r="N5" s="1515">
        <f>'Result Entry'!O6</f>
        <v>0</v>
      </c>
      <c r="O5" s="1577">
        <f>'Result Entry'!P6</f>
        <v>0</v>
      </c>
      <c r="P5" s="1515">
        <f>'Result Entry'!Q6</f>
        <v>0</v>
      </c>
      <c r="Q5" s="1577">
        <f>'Result Entry'!R6</f>
        <v>0</v>
      </c>
      <c r="R5" s="760"/>
      <c r="S5" s="761"/>
      <c r="T5" s="1565">
        <f>'Result Entry'!U6</f>
        <v>0</v>
      </c>
      <c r="U5" s="1522">
        <f>'Result Entry'!V6</f>
        <v>0</v>
      </c>
      <c r="V5" s="1522">
        <f>'Result Entry'!W6</f>
        <v>0</v>
      </c>
      <c r="W5" s="1522">
        <f>'Result Entry'!X6</f>
        <v>0</v>
      </c>
      <c r="X5" s="1524" t="str">
        <f>'Result Entry'!Y6</f>
        <v>D/I/II/III/S</v>
      </c>
      <c r="Y5" s="757" t="str">
        <f>'Result Entry'!L6</f>
        <v>First Test</v>
      </c>
      <c r="Z5" s="758" t="str">
        <f>'Result Entry'!M6</f>
        <v>Second Test</v>
      </c>
      <c r="AA5" s="759" t="str">
        <f>'Result Entry'!N6</f>
        <v>Third Test</v>
      </c>
      <c r="AB5" s="1515">
        <f>'Result Entry'!O6</f>
        <v>0</v>
      </c>
      <c r="AC5" s="1577">
        <f>'Result Entry'!P6</f>
        <v>0</v>
      </c>
      <c r="AD5" s="1515">
        <f>'Result Entry'!Q6</f>
        <v>0</v>
      </c>
      <c r="AE5" s="1577">
        <f>'Result Entry'!R6</f>
        <v>0</v>
      </c>
      <c r="AF5" s="760"/>
      <c r="AG5" s="761"/>
      <c r="AH5" s="1565">
        <f>'Result Entry'!U6</f>
        <v>0</v>
      </c>
      <c r="AI5" s="1522">
        <f>'Result Entry'!V6</f>
        <v>0</v>
      </c>
      <c r="AJ5" s="1522">
        <f>'Result Entry'!W6</f>
        <v>0</v>
      </c>
      <c r="AK5" s="1522">
        <f>'Result Entry'!X6</f>
        <v>0</v>
      </c>
      <c r="AL5" s="1524" t="str">
        <f>'Result Entry'!Y6</f>
        <v>D/I/II/III/S</v>
      </c>
      <c r="AM5" s="762"/>
      <c r="AN5" s="757" t="str">
        <f>'Result Entry'!AO6</f>
        <v>First Test</v>
      </c>
      <c r="AO5" s="758" t="str">
        <f>'Result Entry'!AP6</f>
        <v>Second Test</v>
      </c>
      <c r="AP5" s="759" t="str">
        <f>'Result Entry'!AQ6</f>
        <v>Third Test</v>
      </c>
      <c r="AQ5" s="1515">
        <f>'Result Entry'!AR6</f>
        <v>0</v>
      </c>
      <c r="AR5" s="142" t="str">
        <f>'Result Entry'!AS6</f>
        <v>Theory</v>
      </c>
      <c r="AS5" s="142" t="str">
        <f>'Result Entry'!AT6</f>
        <v>Practical</v>
      </c>
      <c r="AT5" s="763" t="str">
        <f>'Result Entry'!AU6</f>
        <v>Total H.Y.</v>
      </c>
      <c r="AU5" s="1520">
        <f>'Result Entry'!AV6</f>
        <v>0</v>
      </c>
      <c r="AV5" s="142" t="str">
        <f>'Result Entry'!AW6</f>
        <v>Theory</v>
      </c>
      <c r="AW5" s="142" t="str">
        <f>'Result Entry'!AX6</f>
        <v>Practical</v>
      </c>
      <c r="AX5" s="763" t="str">
        <f>'Result Entry'!AY6</f>
        <v>Total Yearly</v>
      </c>
      <c r="AY5" s="1450">
        <f>'Result Entry'!AZ6</f>
        <v>0</v>
      </c>
      <c r="AZ5" s="1522">
        <f>'Result Entry'!BA6</f>
        <v>0</v>
      </c>
      <c r="BA5" s="1522">
        <f>'Result Entry'!BB6</f>
        <v>0</v>
      </c>
      <c r="BB5" s="1522">
        <f>'Result Entry'!BC6</f>
        <v>0</v>
      </c>
      <c r="BC5" s="1524" t="str">
        <f>'Result Entry'!BD6</f>
        <v>D/I/II/III/S</v>
      </c>
      <c r="BD5" s="762"/>
      <c r="BE5" s="757" t="str">
        <f>'Result Entry'!AO6</f>
        <v>First Test</v>
      </c>
      <c r="BF5" s="758" t="str">
        <f>'Result Entry'!AP6</f>
        <v>Second Test</v>
      </c>
      <c r="BG5" s="759" t="str">
        <f>'Result Entry'!AQ6</f>
        <v>Third Test</v>
      </c>
      <c r="BH5" s="1515">
        <f>'Result Entry'!AR6</f>
        <v>0</v>
      </c>
      <c r="BI5" s="142" t="str">
        <f>'Result Entry'!AS6</f>
        <v>Theory</v>
      </c>
      <c r="BJ5" s="142" t="str">
        <f>'Result Entry'!AT6</f>
        <v>Practical</v>
      </c>
      <c r="BK5" s="763" t="str">
        <f>'Result Entry'!AU6</f>
        <v>Total H.Y.</v>
      </c>
      <c r="BL5" s="1520">
        <f>'Result Entry'!AV6</f>
        <v>0</v>
      </c>
      <c r="BM5" s="142" t="str">
        <f>'Result Entry'!AW6</f>
        <v>Theory</v>
      </c>
      <c r="BN5" s="142" t="str">
        <f>'Result Entry'!AX6</f>
        <v>Practical</v>
      </c>
      <c r="BO5" s="763" t="str">
        <f>'Result Entry'!AY6</f>
        <v>Total Yearly</v>
      </c>
      <c r="BP5" s="1450">
        <f>'Result Entry'!AZ6</f>
        <v>0</v>
      </c>
      <c r="BQ5" s="1522">
        <f>'Result Entry'!BA6</f>
        <v>0</v>
      </c>
      <c r="BR5" s="1522">
        <f>'Result Entry'!BB6</f>
        <v>0</v>
      </c>
      <c r="BS5" s="1522">
        <f>'Result Entry'!BC6</f>
        <v>0</v>
      </c>
      <c r="BT5" s="1524" t="str">
        <f>'Result Entry'!BD6</f>
        <v>D/I/II/III/S</v>
      </c>
      <c r="BU5" s="762"/>
      <c r="BV5" s="757" t="str">
        <f>'Result Entry'!AO6</f>
        <v>First Test</v>
      </c>
      <c r="BW5" s="758" t="str">
        <f>'Result Entry'!AP6</f>
        <v>Second Test</v>
      </c>
      <c r="BX5" s="759" t="str">
        <f>'Result Entry'!AQ6</f>
        <v>Third Test</v>
      </c>
      <c r="BY5" s="1515">
        <f>'Result Entry'!AR6</f>
        <v>0</v>
      </c>
      <c r="BZ5" s="142" t="str">
        <f>'Result Entry'!AS6</f>
        <v>Theory</v>
      </c>
      <c r="CA5" s="142" t="str">
        <f>'Result Entry'!AT6</f>
        <v>Practical</v>
      </c>
      <c r="CB5" s="763" t="str">
        <f>'Result Entry'!AU6</f>
        <v>Total H.Y.</v>
      </c>
      <c r="CC5" s="1520">
        <f>'Result Entry'!AV6</f>
        <v>0</v>
      </c>
      <c r="CD5" s="142" t="str">
        <f>'Result Entry'!AW6</f>
        <v>Theory</v>
      </c>
      <c r="CE5" s="142" t="str">
        <f>'Result Entry'!AX6</f>
        <v>Practical</v>
      </c>
      <c r="CF5" s="763" t="str">
        <f>'Result Entry'!AY6</f>
        <v>Total Yearly</v>
      </c>
      <c r="CG5" s="1450">
        <f>'Result Entry'!AZ6</f>
        <v>0</v>
      </c>
      <c r="CH5" s="1522">
        <f>'Result Entry'!BA6</f>
        <v>0</v>
      </c>
      <c r="CI5" s="1522">
        <f>'Result Entry'!BB6</f>
        <v>0</v>
      </c>
      <c r="CJ5" s="1522">
        <f>'Result Entry'!BC6</f>
        <v>0</v>
      </c>
      <c r="CK5" s="1524" t="str">
        <f>'Result Entry'!BD6</f>
        <v>D/I/II/III/S</v>
      </c>
      <c r="CL5" s="762"/>
      <c r="CM5" s="757" t="str">
        <f>'Result Entry'!BF6</f>
        <v>First Test</v>
      </c>
      <c r="CN5" s="758" t="str">
        <f>'Result Entry'!BG6</f>
        <v>Second Test</v>
      </c>
      <c r="CO5" s="759" t="str">
        <f>'Result Entry'!BH6</f>
        <v>Third Test</v>
      </c>
      <c r="CP5" s="1515">
        <f>'Result Entry'!BI6</f>
        <v>0</v>
      </c>
      <c r="CQ5" s="142" t="str">
        <f>'Result Entry'!BJ6</f>
        <v>Theory</v>
      </c>
      <c r="CR5" s="142" t="str">
        <f>'Result Entry'!BK6</f>
        <v>Practical</v>
      </c>
      <c r="CS5" s="763" t="str">
        <f>'Result Entry'!BL6</f>
        <v>Total H.Y.</v>
      </c>
      <c r="CT5" s="1520">
        <f>'Result Entry'!BM6</f>
        <v>0</v>
      </c>
      <c r="CU5" s="142" t="str">
        <f>'Result Entry'!BN6</f>
        <v>Theory</v>
      </c>
      <c r="CV5" s="142" t="str">
        <f>'Result Entry'!BO6</f>
        <v>Practical</v>
      </c>
      <c r="CW5" s="763" t="str">
        <f>'Result Entry'!BP6</f>
        <v>Total Yearly</v>
      </c>
      <c r="CX5" s="1450">
        <f>'Result Entry'!BQ6</f>
        <v>0</v>
      </c>
      <c r="CY5" s="1522">
        <f>'Result Entry'!BR6</f>
        <v>0</v>
      </c>
      <c r="CZ5" s="1522">
        <f>'Result Entry'!BS6</f>
        <v>0</v>
      </c>
      <c r="DA5" s="1522">
        <f>'Result Entry'!BT6</f>
        <v>0</v>
      </c>
      <c r="DB5" s="1524" t="str">
        <f>'Result Entry'!BU6</f>
        <v>D/I/II/III/S</v>
      </c>
      <c r="DC5" s="762"/>
      <c r="DD5" s="757" t="str">
        <f>'Result Entry'!BF6</f>
        <v>First Test</v>
      </c>
      <c r="DE5" s="758" t="str">
        <f>'Result Entry'!BG6</f>
        <v>Second Test</v>
      </c>
      <c r="DF5" s="759" t="str">
        <f>'Result Entry'!BH6</f>
        <v>Third Test</v>
      </c>
      <c r="DG5" s="1515">
        <f>'Result Entry'!BI6</f>
        <v>0</v>
      </c>
      <c r="DH5" s="142" t="str">
        <f>'Result Entry'!BJ6</f>
        <v>Theory</v>
      </c>
      <c r="DI5" s="142" t="str">
        <f>'Result Entry'!BK6</f>
        <v>Practical</v>
      </c>
      <c r="DJ5" s="763" t="str">
        <f>'Result Entry'!BL6</f>
        <v>Total H.Y.</v>
      </c>
      <c r="DK5" s="1520">
        <f>'Result Entry'!BM6</f>
        <v>0</v>
      </c>
      <c r="DL5" s="142" t="str">
        <f>'Result Entry'!BN6</f>
        <v>Theory</v>
      </c>
      <c r="DM5" s="142" t="str">
        <f>'Result Entry'!BO6</f>
        <v>Practical</v>
      </c>
      <c r="DN5" s="763" t="str">
        <f>'Result Entry'!BP6</f>
        <v>Total Yearly</v>
      </c>
      <c r="DO5" s="1450">
        <f>'Result Entry'!BQ6</f>
        <v>0</v>
      </c>
      <c r="DP5" s="1522">
        <f>'Result Entry'!BR6</f>
        <v>0</v>
      </c>
      <c r="DQ5" s="1522">
        <f>'Result Entry'!BS6</f>
        <v>0</v>
      </c>
      <c r="DR5" s="1522">
        <f>'Result Entry'!BT6</f>
        <v>0</v>
      </c>
      <c r="DS5" s="1524" t="str">
        <f>'Result Entry'!BU6</f>
        <v>D/I/II/III/S</v>
      </c>
      <c r="DT5" s="764" t="str">
        <f>'Result Entry'!DU6</f>
        <v>First Test</v>
      </c>
      <c r="DU5" s="765" t="str">
        <f>'Result Entry'!DV6</f>
        <v>Second Test</v>
      </c>
      <c r="DV5" s="766" t="str">
        <f>'Result Entry'!DW6</f>
        <v>Third Test</v>
      </c>
      <c r="DW5" s="1534">
        <f>'Result Entry'!DX6</f>
        <v>0</v>
      </c>
      <c r="DX5" s="144" t="str">
        <f>'Result Entry'!DY6</f>
        <v>Theory</v>
      </c>
      <c r="DY5" s="144" t="str">
        <f>'Result Entry'!DZ6</f>
        <v>Practical</v>
      </c>
      <c r="DZ5" s="767" t="str">
        <f>'Result Entry'!EA6</f>
        <v>Total H.Y.</v>
      </c>
      <c r="EA5" s="1588">
        <f>'Result Entry'!EB6</f>
        <v>0</v>
      </c>
      <c r="EB5" s="144" t="str">
        <f>'Result Entry'!EC6</f>
        <v>Theory</v>
      </c>
      <c r="EC5" s="144" t="str">
        <f>'Result Entry'!ED6</f>
        <v>Practical</v>
      </c>
      <c r="ED5" s="767" t="str">
        <f>'Result Entry'!EE6</f>
        <v>Total Yearly</v>
      </c>
      <c r="EE5" s="1589">
        <f>'Result Entry'!EF6</f>
        <v>0</v>
      </c>
      <c r="EF5" s="1542">
        <f>'Result Entry'!EG6</f>
        <v>0</v>
      </c>
      <c r="EG5" s="1544" t="str">
        <f>'Result Entry'!EH6</f>
        <v>A//B/C/D</v>
      </c>
      <c r="EH5" s="768" t="str">
        <f>'Result Entry'!EI6</f>
        <v>First Test</v>
      </c>
      <c r="EI5" s="769" t="str">
        <f>'Result Entry'!EJ6</f>
        <v>Second Test</v>
      </c>
      <c r="EJ5" s="770" t="str">
        <f>'Result Entry'!EK6</f>
        <v>Third Test</v>
      </c>
      <c r="EK5" s="1534">
        <f>'Result Entry'!EL6</f>
        <v>0</v>
      </c>
      <c r="EL5" s="1538">
        <f>'Result Entry'!EM6</f>
        <v>0</v>
      </c>
      <c r="EM5" s="1539">
        <f>'Result Entry'!EN6</f>
        <v>0</v>
      </c>
      <c r="EN5" s="1538">
        <f>'Result Entry'!EO6</f>
        <v>0</v>
      </c>
      <c r="EO5" s="771">
        <f>'Result Entry'!EP6</f>
        <v>0</v>
      </c>
      <c r="EP5" s="767">
        <f>'Result Entry'!EQ6</f>
        <v>0</v>
      </c>
      <c r="EQ5" s="1540">
        <f>'Result Entry'!ER6</f>
        <v>0</v>
      </c>
      <c r="ER5" s="1542">
        <f>'Result Entry'!ES6</f>
        <v>0</v>
      </c>
      <c r="ES5" s="1544" t="str">
        <f>'Result Entry'!ET6</f>
        <v>A//B/C/D</v>
      </c>
      <c r="ET5" s="768" t="str">
        <f>'Result Entry'!EI6</f>
        <v>First Test</v>
      </c>
      <c r="EU5" s="769" t="str">
        <f>'Result Entry'!EJ6</f>
        <v>Second Test</v>
      </c>
      <c r="EV5" s="770" t="str">
        <f>'Result Entry'!EK6</f>
        <v>Third Test</v>
      </c>
      <c r="EW5" s="1534">
        <f>'Result Entry'!EL6</f>
        <v>0</v>
      </c>
      <c r="EX5" s="1538">
        <f>'Result Entry'!EM6</f>
        <v>0</v>
      </c>
      <c r="EY5" s="1539">
        <f>'Result Entry'!EN6</f>
        <v>0</v>
      </c>
      <c r="EZ5" s="1538">
        <f>'Result Entry'!EO6</f>
        <v>0</v>
      </c>
      <c r="FA5" s="771">
        <f>'Result Entry'!EP6</f>
        <v>0</v>
      </c>
      <c r="FB5" s="767">
        <f>'Result Entry'!EQ6</f>
        <v>0</v>
      </c>
      <c r="FC5" s="1540">
        <f>'Result Entry'!ER6</f>
        <v>0</v>
      </c>
      <c r="FD5" s="1542">
        <f>'Result Entry'!ES6</f>
        <v>0</v>
      </c>
      <c r="FE5" s="1544" t="str">
        <f>'Result Entry'!ET6</f>
        <v>A//B/C/D</v>
      </c>
      <c r="FF5" s="1474"/>
      <c r="FG5" s="1442"/>
      <c r="FH5" s="1442"/>
      <c r="FI5" s="1444"/>
      <c r="FJ5" s="1445"/>
      <c r="FK5" s="1472" t="s">
        <v>99</v>
      </c>
      <c r="FL5" s="1434"/>
      <c r="FM5" s="1461"/>
      <c r="FN5" s="1463"/>
      <c r="FO5" s="1434"/>
      <c r="FP5" s="1461"/>
      <c r="FQ5" s="1461"/>
      <c r="FR5" s="1468"/>
      <c r="FS5" s="1448"/>
      <c r="FT5" s="772"/>
      <c r="FU5" s="1459"/>
      <c r="FV5" s="1427"/>
    </row>
    <row r="6" spans="1:178" ht="15.75" customHeight="1" thickBot="1">
      <c r="A6" s="1479"/>
      <c r="B6" s="1490"/>
      <c r="C6" s="1486"/>
      <c r="D6" s="1486"/>
      <c r="E6" s="1486"/>
      <c r="F6" s="1486"/>
      <c r="G6" s="1486"/>
      <c r="H6" s="1486"/>
      <c r="I6" s="1486"/>
      <c r="J6" s="1488"/>
      <c r="K6" s="133">
        <f>'Result Entry'!L7</f>
        <v>10</v>
      </c>
      <c r="L6" s="134">
        <f>'Result Entry'!M7</f>
        <v>10</v>
      </c>
      <c r="M6" s="134">
        <f>'Result Entry'!N7</f>
        <v>10</v>
      </c>
      <c r="N6" s="138">
        <f>'Result Entry'!O7</f>
        <v>30</v>
      </c>
      <c r="O6" s="135">
        <f>'Result Entry'!P7</f>
        <v>70</v>
      </c>
      <c r="P6" s="773">
        <f>'Result Entry'!Q7</f>
        <v>100</v>
      </c>
      <c r="Q6" s="136">
        <f>'Result Entry'!R7</f>
        <v>100</v>
      </c>
      <c r="R6" s="141">
        <f>'Result Entry'!S7</f>
        <v>0</v>
      </c>
      <c r="S6" s="141">
        <f>'Result Entry'!T7</f>
        <v>0</v>
      </c>
      <c r="T6" s="774">
        <f>'Result Entry'!U7</f>
        <v>200</v>
      </c>
      <c r="U6" s="1523">
        <f>'Result Entry'!V7</f>
        <v>0</v>
      </c>
      <c r="V6" s="1523">
        <f>'Result Entry'!W7</f>
        <v>0</v>
      </c>
      <c r="W6" s="1523">
        <f>'Result Entry'!X7</f>
        <v>0</v>
      </c>
      <c r="X6" s="1525">
        <f>'Result Entry'!Y7</f>
        <v>0</v>
      </c>
      <c r="Y6" s="133">
        <f>'Result Entry'!Z7</f>
        <v>10</v>
      </c>
      <c r="Z6" s="134">
        <f>'Result Entry'!AA7</f>
        <v>10</v>
      </c>
      <c r="AA6" s="134">
        <f>'Result Entry'!AB7</f>
        <v>10</v>
      </c>
      <c r="AB6" s="138">
        <f>'Result Entry'!AC7</f>
        <v>30</v>
      </c>
      <c r="AC6" s="135">
        <f>'Result Entry'!AD7</f>
        <v>70</v>
      </c>
      <c r="AD6" s="773">
        <f>'Result Entry'!AE7</f>
        <v>100</v>
      </c>
      <c r="AE6" s="136">
        <f>'Result Entry'!AF7</f>
        <v>100</v>
      </c>
      <c r="AF6" s="141">
        <f>'Result Entry'!AG7</f>
        <v>0</v>
      </c>
      <c r="AG6" s="141">
        <f>'Result Entry'!AH7</f>
        <v>0</v>
      </c>
      <c r="AH6" s="774">
        <f>'Result Entry'!AI7</f>
        <v>200</v>
      </c>
      <c r="AI6" s="1523">
        <f>'Result Entry'!V7</f>
        <v>0</v>
      </c>
      <c r="AJ6" s="1523">
        <f>'Result Entry'!W7</f>
        <v>0</v>
      </c>
      <c r="AK6" s="1523">
        <f>'Result Entry'!X7</f>
        <v>0</v>
      </c>
      <c r="AL6" s="1525">
        <f>'Result Entry'!Y7</f>
        <v>0</v>
      </c>
      <c r="AM6" s="775"/>
      <c r="AN6" s="133">
        <f>'Result Entry'!AO7</f>
        <v>10</v>
      </c>
      <c r="AO6" s="134">
        <f>'Result Entry'!AP7</f>
        <v>10</v>
      </c>
      <c r="AP6" s="134">
        <f>'Result Entry'!AQ7</f>
        <v>10</v>
      </c>
      <c r="AQ6" s="138">
        <f>'Result Entry'!AR7</f>
        <v>30</v>
      </c>
      <c r="AR6" s="135">
        <f>'Result Entry'!AS7</f>
        <v>40</v>
      </c>
      <c r="AS6" s="135">
        <f>'Result Entry'!AT7</f>
        <v>30</v>
      </c>
      <c r="AT6" s="776">
        <f>'Result Entry'!AU7</f>
        <v>70</v>
      </c>
      <c r="AU6" s="777">
        <f>'Result Entry'!AV7</f>
        <v>100</v>
      </c>
      <c r="AV6" s="136">
        <f>'Result Entry'!AW7</f>
        <v>100</v>
      </c>
      <c r="AW6" s="137">
        <f>'Result Entry'!AX7</f>
        <v>0</v>
      </c>
      <c r="AX6" s="776">
        <f>'Result Entry'!AY7</f>
        <v>100</v>
      </c>
      <c r="AY6" s="774">
        <f>'Result Entry'!AZ7</f>
        <v>200</v>
      </c>
      <c r="AZ6" s="1523">
        <f>'Result Entry'!BA7</f>
        <v>0</v>
      </c>
      <c r="BA6" s="1523">
        <f>'Result Entry'!BB7</f>
        <v>0</v>
      </c>
      <c r="BB6" s="1523">
        <f>'Result Entry'!BC7</f>
        <v>0</v>
      </c>
      <c r="BC6" s="1525">
        <f>'Result Entry'!BD7</f>
        <v>0</v>
      </c>
      <c r="BD6" s="775"/>
      <c r="BE6" s="133">
        <f>'Result Entry'!BF7</f>
        <v>10</v>
      </c>
      <c r="BF6" s="134">
        <f>'Result Entry'!BG7</f>
        <v>10</v>
      </c>
      <c r="BG6" s="134">
        <f>'Result Entry'!BH7</f>
        <v>10</v>
      </c>
      <c r="BH6" s="138">
        <f>'Result Entry'!BI7</f>
        <v>30</v>
      </c>
      <c r="BI6" s="135">
        <f>'Result Entry'!BJ7</f>
        <v>70</v>
      </c>
      <c r="BJ6" s="135">
        <f>'Result Entry'!BK7</f>
        <v>0</v>
      </c>
      <c r="BK6" s="776">
        <f>'Result Entry'!BL7</f>
        <v>70</v>
      </c>
      <c r="BL6" s="777">
        <f>'Result Entry'!BM7</f>
        <v>100</v>
      </c>
      <c r="BM6" s="136">
        <f>'Result Entry'!BN7</f>
        <v>100</v>
      </c>
      <c r="BN6" s="137">
        <f>'Result Entry'!BO7</f>
        <v>0</v>
      </c>
      <c r="BO6" s="776">
        <f>'Result Entry'!BP7</f>
        <v>100</v>
      </c>
      <c r="BP6" s="774">
        <f>'Result Entry'!BQ7</f>
        <v>200</v>
      </c>
      <c r="BQ6" s="1523">
        <f>'Result Entry'!BA7</f>
        <v>0</v>
      </c>
      <c r="BR6" s="1523">
        <f>'Result Entry'!BB7</f>
        <v>0</v>
      </c>
      <c r="BS6" s="1523">
        <f>'Result Entry'!BC7</f>
        <v>0</v>
      </c>
      <c r="BT6" s="1525">
        <f>'Result Entry'!BD7</f>
        <v>0</v>
      </c>
      <c r="BU6" s="775"/>
      <c r="BV6" s="133">
        <f>'Result Entry'!BW7</f>
        <v>10</v>
      </c>
      <c r="BW6" s="134">
        <f>'Result Entry'!BX7</f>
        <v>10</v>
      </c>
      <c r="BX6" s="134">
        <f>'Result Entry'!BY7</f>
        <v>10</v>
      </c>
      <c r="BY6" s="138">
        <f>'Result Entry'!BZ7</f>
        <v>30</v>
      </c>
      <c r="BZ6" s="135">
        <f>'Result Entry'!CA7</f>
        <v>70</v>
      </c>
      <c r="CA6" s="135">
        <f>'Result Entry'!CB7</f>
        <v>0</v>
      </c>
      <c r="CB6" s="776">
        <f>'Result Entry'!CC7</f>
        <v>70</v>
      </c>
      <c r="CC6" s="777">
        <f>'Result Entry'!CD7</f>
        <v>100</v>
      </c>
      <c r="CD6" s="136">
        <f>'Result Entry'!CE7</f>
        <v>100</v>
      </c>
      <c r="CE6" s="137">
        <f>'Result Entry'!CF7</f>
        <v>0</v>
      </c>
      <c r="CF6" s="776">
        <f>'Result Entry'!CG7</f>
        <v>100</v>
      </c>
      <c r="CG6" s="774">
        <f>'Result Entry'!CH7</f>
        <v>200</v>
      </c>
      <c r="CH6" s="1523">
        <f>'Result Entry'!BA7</f>
        <v>0</v>
      </c>
      <c r="CI6" s="1523">
        <f>'Result Entry'!BB7</f>
        <v>0</v>
      </c>
      <c r="CJ6" s="1523">
        <f>'Result Entry'!BC7</f>
        <v>0</v>
      </c>
      <c r="CK6" s="1525">
        <f>'Result Entry'!BD7</f>
        <v>0</v>
      </c>
      <c r="CL6" s="775"/>
      <c r="CM6" s="133">
        <f>'Result Entry'!CN7</f>
        <v>10</v>
      </c>
      <c r="CN6" s="134">
        <f>'Result Entry'!CO7</f>
        <v>10</v>
      </c>
      <c r="CO6" s="134">
        <f>'Result Entry'!CP7</f>
        <v>10</v>
      </c>
      <c r="CP6" s="138">
        <f>'Result Entry'!CQ7</f>
        <v>30</v>
      </c>
      <c r="CQ6" s="135">
        <f>'Result Entry'!CR7</f>
        <v>70</v>
      </c>
      <c r="CR6" s="135">
        <f>'Result Entry'!CS7</f>
        <v>0</v>
      </c>
      <c r="CS6" s="776">
        <f>'Result Entry'!CT7</f>
        <v>70</v>
      </c>
      <c r="CT6" s="777">
        <f>'Result Entry'!CU7</f>
        <v>100</v>
      </c>
      <c r="CU6" s="136">
        <f>'Result Entry'!CV7</f>
        <v>100</v>
      </c>
      <c r="CV6" s="137">
        <f>'Result Entry'!CW7</f>
        <v>0</v>
      </c>
      <c r="CW6" s="776">
        <f>'Result Entry'!CX7</f>
        <v>100</v>
      </c>
      <c r="CX6" s="774">
        <f>'Result Entry'!CY7</f>
        <v>200</v>
      </c>
      <c r="CY6" s="1523">
        <f>'Result Entry'!BR7</f>
        <v>0</v>
      </c>
      <c r="CZ6" s="1523">
        <f>'Result Entry'!BS7</f>
        <v>0</v>
      </c>
      <c r="DA6" s="1523">
        <f>'Result Entry'!BT7</f>
        <v>0</v>
      </c>
      <c r="DB6" s="1525">
        <f>'Result Entry'!BU7</f>
        <v>0</v>
      </c>
      <c r="DC6" s="775"/>
      <c r="DD6" s="133">
        <f>'Result Entry'!DE7</f>
        <v>10</v>
      </c>
      <c r="DE6" s="134">
        <f>'Result Entry'!DF7</f>
        <v>10</v>
      </c>
      <c r="DF6" s="134">
        <f>'Result Entry'!DG7</f>
        <v>10</v>
      </c>
      <c r="DG6" s="138">
        <f>'Result Entry'!DH7</f>
        <v>30</v>
      </c>
      <c r="DH6" s="135">
        <f>'Result Entry'!DI7</f>
        <v>70</v>
      </c>
      <c r="DI6" s="135">
        <f>'Result Entry'!DJ7</f>
        <v>0</v>
      </c>
      <c r="DJ6" s="776">
        <f>'Result Entry'!DK7</f>
        <v>70</v>
      </c>
      <c r="DK6" s="777">
        <f>'Result Entry'!DL7</f>
        <v>100</v>
      </c>
      <c r="DL6" s="136">
        <f>'Result Entry'!DM7</f>
        <v>100</v>
      </c>
      <c r="DM6" s="137">
        <f>'Result Entry'!DN7</f>
        <v>0</v>
      </c>
      <c r="DN6" s="776">
        <f>'Result Entry'!DO7</f>
        <v>100</v>
      </c>
      <c r="DO6" s="774">
        <f>'Result Entry'!DP7</f>
        <v>200</v>
      </c>
      <c r="DP6" s="1523">
        <f>'Result Entry'!BR7</f>
        <v>0</v>
      </c>
      <c r="DQ6" s="1523">
        <f>'Result Entry'!BS7</f>
        <v>0</v>
      </c>
      <c r="DR6" s="1523">
        <f>'Result Entry'!BT7</f>
        <v>0</v>
      </c>
      <c r="DS6" s="1525">
        <f>'Result Entry'!BU7</f>
        <v>0</v>
      </c>
      <c r="DT6" s="145">
        <f>'Result Entry'!DU7</f>
        <v>10</v>
      </c>
      <c r="DU6" s="146">
        <f>'Result Entry'!DV7</f>
        <v>10</v>
      </c>
      <c r="DV6" s="146">
        <f>'Result Entry'!DW7</f>
        <v>10</v>
      </c>
      <c r="DW6" s="156">
        <f>'Result Entry'!DX7</f>
        <v>30</v>
      </c>
      <c r="DX6" s="147">
        <f>'Result Entry'!DY7</f>
        <v>70</v>
      </c>
      <c r="DY6" s="147">
        <f>'Result Entry'!DZ7</f>
        <v>0</v>
      </c>
      <c r="DZ6" s="778">
        <f>'Result Entry'!EA7</f>
        <v>70</v>
      </c>
      <c r="EA6" s="779">
        <f>'Result Entry'!EB7</f>
        <v>100</v>
      </c>
      <c r="EB6" s="148">
        <f>'Result Entry'!EC7</f>
        <v>100</v>
      </c>
      <c r="EC6" s="149">
        <f>'Result Entry'!ED7</f>
        <v>0</v>
      </c>
      <c r="ED6" s="778">
        <f>'Result Entry'!EE7</f>
        <v>100</v>
      </c>
      <c r="EE6" s="780">
        <f>'Result Entry'!EF7</f>
        <v>200</v>
      </c>
      <c r="EF6" s="1543">
        <f>'Result Entry'!EG7</f>
        <v>0</v>
      </c>
      <c r="EG6" s="1545">
        <f>'Result Entry'!EH7</f>
        <v>0</v>
      </c>
      <c r="EH6" s="151">
        <f>'Result Entry'!EI7</f>
        <v>10</v>
      </c>
      <c r="EI6" s="152">
        <f>'Result Entry'!EJ7</f>
        <v>10</v>
      </c>
      <c r="EJ6" s="146">
        <f>'Result Entry'!EK7</f>
        <v>10</v>
      </c>
      <c r="EK6" s="156">
        <f>'Result Entry'!EL7</f>
        <v>30</v>
      </c>
      <c r="EL6" s="153">
        <f>'Result Entry'!EM7</f>
        <v>70</v>
      </c>
      <c r="EM6" s="781">
        <f>'Result Entry'!EN7</f>
        <v>100</v>
      </c>
      <c r="EN6" s="154">
        <f>'Result Entry'!EO7</f>
        <v>100</v>
      </c>
      <c r="EO6" s="155">
        <f>'Result Entry'!EP7</f>
        <v>0</v>
      </c>
      <c r="EP6" s="778">
        <f>'Result Entry'!EQ7</f>
        <v>0</v>
      </c>
      <c r="EQ6" s="782">
        <f>'Result Entry'!ER7</f>
        <v>200</v>
      </c>
      <c r="ER6" s="1543">
        <f>'Result Entry'!ES7</f>
        <v>0</v>
      </c>
      <c r="ES6" s="1545">
        <f>'Result Entry'!ET7</f>
        <v>0</v>
      </c>
      <c r="ET6" s="151">
        <f>'Result Entry'!EU7</f>
        <v>10</v>
      </c>
      <c r="EU6" s="152">
        <f>'Result Entry'!EV7</f>
        <v>10</v>
      </c>
      <c r="EV6" s="146">
        <f>'Result Entry'!EW7</f>
        <v>10</v>
      </c>
      <c r="EW6" s="156">
        <f>'Result Entry'!EX7</f>
        <v>30</v>
      </c>
      <c r="EX6" s="153">
        <f>'Result Entry'!EY7</f>
        <v>70</v>
      </c>
      <c r="EY6" s="781">
        <f>'Result Entry'!EZ7</f>
        <v>100</v>
      </c>
      <c r="EZ6" s="154">
        <f>'Result Entry'!FA7</f>
        <v>100</v>
      </c>
      <c r="FA6" s="155">
        <f>'Result Entry'!FB7</f>
        <v>0</v>
      </c>
      <c r="FB6" s="778">
        <f>'Result Entry'!FC7</f>
        <v>0</v>
      </c>
      <c r="FC6" s="782">
        <f>'Result Entry'!FD7</f>
        <v>200</v>
      </c>
      <c r="FD6" s="1543">
        <f>'Result Entry'!ES7</f>
        <v>0</v>
      </c>
      <c r="FE6" s="1545">
        <f>'Result Entry'!ET7</f>
        <v>0</v>
      </c>
      <c r="FF6" s="783">
        <f>'Result Entry'!FG7</f>
        <v>30</v>
      </c>
      <c r="FG6" s="152">
        <f>'Result Entry'!FH7</f>
        <v>30</v>
      </c>
      <c r="FH6" s="152">
        <f>'Result Entry'!FI7</f>
        <v>40</v>
      </c>
      <c r="FI6" s="784">
        <f>'Result Entry'!FJ7</f>
        <v>100</v>
      </c>
      <c r="FJ6" s="1446"/>
      <c r="FK6" s="1473"/>
      <c r="FL6" s="1435"/>
      <c r="FM6" s="1462"/>
      <c r="FN6" s="1464"/>
      <c r="FO6" s="1435"/>
      <c r="FP6" s="1462"/>
      <c r="FQ6" s="1462"/>
      <c r="FR6" s="1469"/>
      <c r="FS6" s="1449"/>
      <c r="FT6" s="785"/>
      <c r="FU6" s="1460"/>
      <c r="FV6" s="1428"/>
    </row>
    <row r="7" spans="1:178" s="30" customFormat="1" ht="17.25" customHeight="1">
      <c r="A7" s="1479"/>
      <c r="B7" s="786">
        <f>IF(F7&gt;0,1,0)</f>
        <v>1</v>
      </c>
      <c r="C7" s="787">
        <f>'Result Entry'!D9</f>
        <v>11</v>
      </c>
      <c r="D7" s="787">
        <f>'Result Entry'!E9</f>
        <v>793</v>
      </c>
      <c r="E7" s="787" t="str">
        <f>'Result Entry'!F9</f>
        <v>SC</v>
      </c>
      <c r="F7" s="787">
        <f>'Result Entry'!$G9</f>
        <v>1101</v>
      </c>
      <c r="G7" s="787" t="str">
        <f>'Result Entry'!$H9</f>
        <v>ABHISHEK</v>
      </c>
      <c r="H7" s="787" t="str">
        <f>'Result Entry'!I9</f>
        <v>RAMU KHAN</v>
      </c>
      <c r="I7" s="787" t="str">
        <f>'Result Entry'!J9</f>
        <v>SEEPA DEVI</v>
      </c>
      <c r="J7" s="977">
        <f>'Result Entry'!K9</f>
        <v>38555</v>
      </c>
      <c r="K7" s="788">
        <f>'Result Entry'!L9</f>
        <v>8</v>
      </c>
      <c r="L7" s="789">
        <f>'Result Entry'!M9</f>
        <v>10</v>
      </c>
      <c r="M7" s="789">
        <f>'Result Entry'!N9</f>
        <v>5</v>
      </c>
      <c r="N7" s="790">
        <f>'Result Entry'!O9</f>
        <v>23</v>
      </c>
      <c r="O7" s="789">
        <f>'Result Entry'!P9</f>
        <v>10</v>
      </c>
      <c r="P7" s="790">
        <f>'Result Entry'!Q9</f>
        <v>33</v>
      </c>
      <c r="Q7" s="789">
        <f>'Result Entry'!R9</f>
        <v>40</v>
      </c>
      <c r="R7" s="791">
        <f>'Result Entry'!S9</f>
        <v>0</v>
      </c>
      <c r="S7" s="791">
        <f>'Result Entry'!T9</f>
        <v>0</v>
      </c>
      <c r="T7" s="792">
        <f>'Result Entry'!U9</f>
        <v>73</v>
      </c>
      <c r="U7" s="793">
        <f>'Result Entry'!V9</f>
        <v>36.5</v>
      </c>
      <c r="V7" s="794" t="str">
        <f>'Result Entry'!W9</f>
        <v/>
      </c>
      <c r="W7" s="795" t="str">
        <f>'Result Entry'!X9</f>
        <v>P</v>
      </c>
      <c r="X7" s="796" t="str">
        <f>'Result Entry'!Y9</f>
        <v>III</v>
      </c>
      <c r="Y7" s="788">
        <f>'Result Entry'!Z9</f>
        <v>2</v>
      </c>
      <c r="Z7" s="789">
        <f>'Result Entry'!AA9</f>
        <v>10</v>
      </c>
      <c r="AA7" s="789">
        <f>'Result Entry'!AB9</f>
        <v>5</v>
      </c>
      <c r="AB7" s="790">
        <f>'Result Entry'!AC9</f>
        <v>17</v>
      </c>
      <c r="AC7" s="789">
        <f>'Result Entry'!AD9</f>
        <v>40</v>
      </c>
      <c r="AD7" s="790">
        <f>'Result Entry'!AE9</f>
        <v>57</v>
      </c>
      <c r="AE7" s="789">
        <f>'Result Entry'!AF9</f>
        <v>40</v>
      </c>
      <c r="AF7" s="791">
        <f>'Result Entry'!AG9</f>
        <v>0</v>
      </c>
      <c r="AG7" s="791">
        <f>'Result Entry'!AH9</f>
        <v>0</v>
      </c>
      <c r="AH7" s="792">
        <f>'Result Entry'!AI9</f>
        <v>97</v>
      </c>
      <c r="AI7" s="793">
        <f>'Result Entry'!AJ9</f>
        <v>48.5</v>
      </c>
      <c r="AJ7" s="794" t="str">
        <f>'Result Entry'!AK9</f>
        <v/>
      </c>
      <c r="AK7" s="795" t="str">
        <f>'Result Entry'!AL9</f>
        <v>P</v>
      </c>
      <c r="AL7" s="796" t="str">
        <f>'Result Entry'!AM9</f>
        <v>II</v>
      </c>
      <c r="AM7" s="797">
        <f>'Result Entry'!AN9</f>
        <v>1</v>
      </c>
      <c r="AN7" s="788">
        <f>'Result Entry'!AO9</f>
        <v>10</v>
      </c>
      <c r="AO7" s="798">
        <f>'Result Entry'!AP9</f>
        <v>10</v>
      </c>
      <c r="AP7" s="789">
        <f>'Result Entry'!AQ9</f>
        <v>10</v>
      </c>
      <c r="AQ7" s="790">
        <f>'Result Entry'!AR9</f>
        <v>30</v>
      </c>
      <c r="AR7" s="789">
        <f>'Result Entry'!AS9</f>
        <v>35</v>
      </c>
      <c r="AS7" s="789">
        <f>'Result Entry'!AT9</f>
        <v>25</v>
      </c>
      <c r="AT7" s="799">
        <f>'Result Entry'!AU9</f>
        <v>60</v>
      </c>
      <c r="AU7" s="790">
        <f>'Result Entry'!AV9</f>
        <v>90</v>
      </c>
      <c r="AV7" s="789">
        <f>'Result Entry'!AW9</f>
        <v>100</v>
      </c>
      <c r="AW7" s="789">
        <f>'Result Entry'!AX9</f>
        <v>0</v>
      </c>
      <c r="AX7" s="799">
        <f>'Result Entry'!AY9</f>
        <v>100</v>
      </c>
      <c r="AY7" s="792">
        <f>'Result Entry'!AZ9</f>
        <v>190</v>
      </c>
      <c r="AZ7" s="1511">
        <f>'Result Entry'!BA9</f>
        <v>95</v>
      </c>
      <c r="BA7" s="1512" t="str">
        <f>'Result Entry'!BB9</f>
        <v/>
      </c>
      <c r="BB7" s="795" t="str">
        <f>'Result Entry'!BC9</f>
        <v>P</v>
      </c>
      <c r="BC7" s="796" t="str">
        <f>'Result Entry'!BD9</f>
        <v>D</v>
      </c>
      <c r="BD7" s="797">
        <f>'Result Entry'!BE9</f>
        <v>2</v>
      </c>
      <c r="BE7" s="788">
        <f>'Result Entry'!BF9</f>
        <v>10</v>
      </c>
      <c r="BF7" s="798">
        <f>'Result Entry'!BG9</f>
        <v>10</v>
      </c>
      <c r="BG7" s="789">
        <f>'Result Entry'!BH9</f>
        <v>10</v>
      </c>
      <c r="BH7" s="790">
        <f>'Result Entry'!BI9</f>
        <v>30</v>
      </c>
      <c r="BI7" s="789">
        <f>'Result Entry'!BJ9</f>
        <v>70</v>
      </c>
      <c r="BJ7" s="789">
        <f>'Result Entry'!BK9</f>
        <v>0</v>
      </c>
      <c r="BK7" s="799">
        <f>'Result Entry'!BL9</f>
        <v>70</v>
      </c>
      <c r="BL7" s="790">
        <f>'Result Entry'!BM9</f>
        <v>100</v>
      </c>
      <c r="BM7" s="789">
        <f>'Result Entry'!BN9</f>
        <v>100</v>
      </c>
      <c r="BN7" s="789">
        <f>'Result Entry'!BO9</f>
        <v>0</v>
      </c>
      <c r="BO7" s="799">
        <f>'Result Entry'!BP9</f>
        <v>100</v>
      </c>
      <c r="BP7" s="792">
        <f>'Result Entry'!BQ9</f>
        <v>200</v>
      </c>
      <c r="BQ7" s="1511">
        <f>'Result Entry'!BR9</f>
        <v>100</v>
      </c>
      <c r="BR7" s="1512" t="str">
        <f>'Result Entry'!BS9</f>
        <v/>
      </c>
      <c r="BS7" s="795" t="str">
        <f>'Result Entry'!BT9</f>
        <v>P</v>
      </c>
      <c r="BT7" s="796" t="str">
        <f>'Result Entry'!BU9</f>
        <v>D</v>
      </c>
      <c r="BU7" s="797">
        <f>'Result Entry'!BV9</f>
        <v>3</v>
      </c>
      <c r="BV7" s="788">
        <f>'Result Entry'!BW9</f>
        <v>10</v>
      </c>
      <c r="BW7" s="798">
        <f>'Result Entry'!BX9</f>
        <v>10</v>
      </c>
      <c r="BX7" s="789">
        <f>'Result Entry'!BY9</f>
        <v>10</v>
      </c>
      <c r="BY7" s="790">
        <f>'Result Entry'!BZ9</f>
        <v>30</v>
      </c>
      <c r="BZ7" s="789">
        <f>'Result Entry'!CA9</f>
        <v>70</v>
      </c>
      <c r="CA7" s="789">
        <f>'Result Entry'!CB9</f>
        <v>0</v>
      </c>
      <c r="CB7" s="799">
        <f>'Result Entry'!CC9</f>
        <v>70</v>
      </c>
      <c r="CC7" s="790">
        <f>'Result Entry'!CD9</f>
        <v>100</v>
      </c>
      <c r="CD7" s="789">
        <f>'Result Entry'!CE9</f>
        <v>100</v>
      </c>
      <c r="CE7" s="789">
        <f>'Result Entry'!CF9</f>
        <v>0</v>
      </c>
      <c r="CF7" s="799">
        <f>'Result Entry'!CG9</f>
        <v>100</v>
      </c>
      <c r="CG7" s="792">
        <f>'Result Entry'!CH9</f>
        <v>200</v>
      </c>
      <c r="CH7" s="1511">
        <f>'Result Entry'!CI9</f>
        <v>100</v>
      </c>
      <c r="CI7" s="1512" t="str">
        <f>'Result Entry'!CJ9</f>
        <v/>
      </c>
      <c r="CJ7" s="795" t="str">
        <f>'Result Entry'!CK9</f>
        <v>P</v>
      </c>
      <c r="CK7" s="796" t="str">
        <f>'Result Entry'!CL9</f>
        <v>D</v>
      </c>
      <c r="CL7" s="797">
        <f>'Result Entry'!CM9</f>
        <v>0</v>
      </c>
      <c r="CM7" s="788">
        <f>'Result Entry'!CN9</f>
        <v>0</v>
      </c>
      <c r="CN7" s="798">
        <f>'Result Entry'!CO9</f>
        <v>0</v>
      </c>
      <c r="CO7" s="789">
        <f>'Result Entry'!CP9</f>
        <v>0</v>
      </c>
      <c r="CP7" s="790">
        <f>'Result Entry'!CQ9</f>
        <v>0</v>
      </c>
      <c r="CQ7" s="789">
        <f>'Result Entry'!CR9</f>
        <v>0</v>
      </c>
      <c r="CR7" s="789">
        <f>'Result Entry'!CS9</f>
        <v>0</v>
      </c>
      <c r="CS7" s="799">
        <f>'Result Entry'!CT9</f>
        <v>0</v>
      </c>
      <c r="CT7" s="790">
        <f>'Result Entry'!CU9</f>
        <v>0</v>
      </c>
      <c r="CU7" s="789">
        <f>'Result Entry'!CV9</f>
        <v>0</v>
      </c>
      <c r="CV7" s="789">
        <f>'Result Entry'!CW9</f>
        <v>0</v>
      </c>
      <c r="CW7" s="799">
        <f>'Result Entry'!CX9</f>
        <v>0</v>
      </c>
      <c r="CX7" s="792">
        <f>'Result Entry'!CY9</f>
        <v>0</v>
      </c>
      <c r="CY7" s="1511">
        <f>'Result Entry'!CZ9</f>
        <v>0</v>
      </c>
      <c r="CZ7" s="1512" t="str">
        <f>'Result Entry'!DA9</f>
        <v/>
      </c>
      <c r="DA7" s="795" t="str">
        <f>'Result Entry'!DB9</f>
        <v>F</v>
      </c>
      <c r="DB7" s="796" t="str">
        <f>'Result Entry'!DC9</f>
        <v/>
      </c>
      <c r="DC7" s="797">
        <f>'Result Entry'!DD9</f>
        <v>0</v>
      </c>
      <c r="DD7" s="788">
        <f>'Result Entry'!DE9</f>
        <v>0</v>
      </c>
      <c r="DE7" s="798">
        <f>'Result Entry'!DF9</f>
        <v>0</v>
      </c>
      <c r="DF7" s="789">
        <f>'Result Entry'!DG9</f>
        <v>0</v>
      </c>
      <c r="DG7" s="790">
        <f>'Result Entry'!DH9</f>
        <v>0</v>
      </c>
      <c r="DH7" s="789">
        <f>'Result Entry'!DI9</f>
        <v>0</v>
      </c>
      <c r="DI7" s="789">
        <f>'Result Entry'!DJ9</f>
        <v>0</v>
      </c>
      <c r="DJ7" s="799">
        <f>'Result Entry'!DK9</f>
        <v>0</v>
      </c>
      <c r="DK7" s="790">
        <f>'Result Entry'!DL9</f>
        <v>0</v>
      </c>
      <c r="DL7" s="789">
        <f>'Result Entry'!DM9</f>
        <v>0</v>
      </c>
      <c r="DM7" s="789">
        <f>'Result Entry'!DN9</f>
        <v>0</v>
      </c>
      <c r="DN7" s="799">
        <f>'Result Entry'!DO9</f>
        <v>0</v>
      </c>
      <c r="DO7" s="792">
        <f>'Result Entry'!DP9</f>
        <v>0</v>
      </c>
      <c r="DP7" s="1511">
        <f>'Result Entry'!DQ9</f>
        <v>0</v>
      </c>
      <c r="DQ7" s="1512" t="str">
        <f>'Result Entry'!DR9</f>
        <v/>
      </c>
      <c r="DR7" s="795" t="str">
        <f>'Result Entry'!DS9</f>
        <v/>
      </c>
      <c r="DS7" s="796" t="str">
        <f>'Result Entry'!DT9</f>
        <v/>
      </c>
      <c r="DT7" s="788">
        <f>'Result Entry'!DU9</f>
        <v>10</v>
      </c>
      <c r="DU7" s="789">
        <f>'Result Entry'!DV9</f>
        <v>10</v>
      </c>
      <c r="DV7" s="789">
        <f>'Result Entry'!DW9</f>
        <v>10</v>
      </c>
      <c r="DW7" s="790">
        <f>'Result Entry'!DX9</f>
        <v>30</v>
      </c>
      <c r="DX7" s="789">
        <f>'Result Entry'!DY9</f>
        <v>70</v>
      </c>
      <c r="DY7" s="789">
        <f>'Result Entry'!DZ9</f>
        <v>0</v>
      </c>
      <c r="DZ7" s="799">
        <f>'Result Entry'!EA9</f>
        <v>70</v>
      </c>
      <c r="EA7" s="790">
        <f>'Result Entry'!EB9</f>
        <v>100</v>
      </c>
      <c r="EB7" s="789">
        <f>'Result Entry'!EC9</f>
        <v>100</v>
      </c>
      <c r="EC7" s="789">
        <f>'Result Entry'!ED9</f>
        <v>0</v>
      </c>
      <c r="ED7" s="799">
        <f>'Result Entry'!EE9</f>
        <v>100</v>
      </c>
      <c r="EE7" s="800">
        <f>'Result Entry'!EF9</f>
        <v>200</v>
      </c>
      <c r="EF7" s="801">
        <f>'Result Entry'!EG9</f>
        <v>100</v>
      </c>
      <c r="EG7" s="802" t="str">
        <f>'Result Entry'!EH9</f>
        <v>A</v>
      </c>
      <c r="EH7" s="788">
        <f>'Result Entry'!EI9</f>
        <v>2</v>
      </c>
      <c r="EI7" s="789">
        <f>'Result Entry'!EJ9</f>
        <v>10</v>
      </c>
      <c r="EJ7" s="789">
        <f>'Result Entry'!EK9</f>
        <v>2</v>
      </c>
      <c r="EK7" s="790">
        <f>'Result Entry'!EL9</f>
        <v>14</v>
      </c>
      <c r="EL7" s="789">
        <f>'Result Entry'!EM9</f>
        <v>40</v>
      </c>
      <c r="EM7" s="799">
        <f>'Result Entry'!EN9</f>
        <v>54</v>
      </c>
      <c r="EN7" s="789">
        <f>'Result Entry'!EO9</f>
        <v>40</v>
      </c>
      <c r="EO7" s="789">
        <f>'Result Entry'!EP9</f>
        <v>0</v>
      </c>
      <c r="EP7" s="789">
        <f>'Result Entry'!EQ9</f>
        <v>0</v>
      </c>
      <c r="EQ7" s="792">
        <f>'Result Entry'!ER9</f>
        <v>94</v>
      </c>
      <c r="ER7" s="801">
        <f>'Result Entry'!ES9</f>
        <v>47</v>
      </c>
      <c r="ES7" s="802" t="str">
        <f>'Result Entry'!ET9</f>
        <v>C</v>
      </c>
      <c r="ET7" s="788">
        <f>'Result Entry'!EU9</f>
        <v>2</v>
      </c>
      <c r="EU7" s="798">
        <f>'Result Entry'!EV9</f>
        <v>10</v>
      </c>
      <c r="EV7" s="789">
        <f>'Result Entry'!EW9</f>
        <v>12</v>
      </c>
      <c r="EW7" s="799">
        <f>'Result Entry'!EX9</f>
        <v>24</v>
      </c>
      <c r="EX7" s="789">
        <f>'Result Entry'!EY9</f>
        <v>65</v>
      </c>
      <c r="EY7" s="799">
        <f>'Result Entry'!EZ9</f>
        <v>89</v>
      </c>
      <c r="EZ7" s="789">
        <f>'Result Entry'!FA9</f>
        <v>40</v>
      </c>
      <c r="FA7" s="789">
        <f>'Result Entry'!FB9</f>
        <v>0</v>
      </c>
      <c r="FB7" s="789">
        <f>'Result Entry'!FC9</f>
        <v>0</v>
      </c>
      <c r="FC7" s="800">
        <f>'Result Entry'!FD9</f>
        <v>129</v>
      </c>
      <c r="FD7" s="801">
        <f>'Result Entry'!FE9</f>
        <v>64.5</v>
      </c>
      <c r="FE7" s="802" t="str">
        <f>'Result Entry'!FF9</f>
        <v>B</v>
      </c>
      <c r="FF7" s="788">
        <f>'Result Entry'!FG9</f>
        <v>20</v>
      </c>
      <c r="FG7" s="789">
        <f>'Result Entry'!FH9</f>
        <v>20</v>
      </c>
      <c r="FH7" s="789">
        <f>'Result Entry'!FI9</f>
        <v>15</v>
      </c>
      <c r="FI7" s="789">
        <f>'Result Entry'!FJ9</f>
        <v>55</v>
      </c>
      <c r="FJ7" s="791">
        <f>'Result Entry'!FK9</f>
        <v>55.000000000000007</v>
      </c>
      <c r="FK7" s="796" t="str">
        <f>'Result Entry'!FL9</f>
        <v>C</v>
      </c>
      <c r="FL7" s="786">
        <f>'Result Entry'!FM9</f>
        <v>362</v>
      </c>
      <c r="FM7" s="787">
        <f>'Result Entry'!FN9</f>
        <v>274</v>
      </c>
      <c r="FN7" s="803">
        <f>'Result Entry'!FO9</f>
        <v>75.690607734806619</v>
      </c>
      <c r="FO7" s="786">
        <f>'Result Entry'!FP9</f>
        <v>1000</v>
      </c>
      <c r="FP7" s="787">
        <f>'Result Entry'!FQ9</f>
        <v>760</v>
      </c>
      <c r="FQ7" s="804">
        <f>'Result Entry'!FR9</f>
        <v>76</v>
      </c>
      <c r="FR7" s="787" t="str">
        <f>IF(OR(FS7="PASSED",FS7="PASSED WITH G"),'Result Entry'!FS9,"")</f>
        <v>First</v>
      </c>
      <c r="FS7" s="787" t="str">
        <f>'Result Entry'!FT9</f>
        <v>Passed</v>
      </c>
      <c r="FT7" s="787">
        <f>'Result Entry'!FU9</f>
        <v>76</v>
      </c>
      <c r="FU7" s="805">
        <f>'Result Entry'!FV9</f>
        <v>0.99999999999999856</v>
      </c>
      <c r="FV7" s="29" t="str">
        <f>'Result Entry'!FX9</f>
        <v>III</v>
      </c>
    </row>
    <row r="8" spans="1:178" s="30" customFormat="1" ht="17.25" customHeight="1">
      <c r="A8" s="1479"/>
      <c r="B8" s="786">
        <f>IF(F8&gt;0,B7+1,0)</f>
        <v>2</v>
      </c>
      <c r="C8" s="787">
        <f>'Result Entry'!D10</f>
        <v>11</v>
      </c>
      <c r="D8" s="787">
        <f>'Result Entry'!E10</f>
        <v>565</v>
      </c>
      <c r="E8" s="787" t="str">
        <f>'Result Entry'!F10</f>
        <v>SC</v>
      </c>
      <c r="F8" s="787">
        <f>'Result Entry'!$G10</f>
        <v>1102</v>
      </c>
      <c r="G8" s="787" t="str">
        <f>'Result Entry'!$H10</f>
        <v>DASFS`</v>
      </c>
      <c r="H8" s="787" t="str">
        <f>'Result Entry'!I10</f>
        <v>GBGHG</v>
      </c>
      <c r="I8" s="787" t="str">
        <f>'Result Entry'!J10</f>
        <v>GHGHG</v>
      </c>
      <c r="J8" s="977">
        <f>'Result Entry'!K10</f>
        <v>38555</v>
      </c>
      <c r="K8" s="788">
        <f>'Result Entry'!L10</f>
        <v>5</v>
      </c>
      <c r="L8" s="789">
        <f>'Result Entry'!M10</f>
        <v>10</v>
      </c>
      <c r="M8" s="789">
        <f>'Result Entry'!N10</f>
        <v>4</v>
      </c>
      <c r="N8" s="790">
        <f>'Result Entry'!O10</f>
        <v>19</v>
      </c>
      <c r="O8" s="789">
        <f>'Result Entry'!P10</f>
        <v>10</v>
      </c>
      <c r="P8" s="790">
        <f>'Result Entry'!Q10</f>
        <v>29</v>
      </c>
      <c r="Q8" s="789">
        <f>'Result Entry'!R10</f>
        <v>20</v>
      </c>
      <c r="R8" s="791">
        <f>'Result Entry'!S10</f>
        <v>0</v>
      </c>
      <c r="S8" s="791">
        <f>'Result Entry'!T10</f>
        <v>0</v>
      </c>
      <c r="T8" s="792">
        <f>'Result Entry'!U10</f>
        <v>49</v>
      </c>
      <c r="U8" s="806">
        <f>'Result Entry'!V10</f>
        <v>24.5</v>
      </c>
      <c r="V8" s="807" t="str">
        <f>'Result Entry'!W10</f>
        <v/>
      </c>
      <c r="W8" s="795" t="str">
        <f>'Result Entry'!X10</f>
        <v>F</v>
      </c>
      <c r="X8" s="796" t="str">
        <f>'Result Entry'!Y10</f>
        <v>F</v>
      </c>
      <c r="Y8" s="788">
        <f>'Result Entry'!Z10</f>
        <v>10</v>
      </c>
      <c r="Z8" s="789">
        <f>'Result Entry'!AA10</f>
        <v>10</v>
      </c>
      <c r="AA8" s="789">
        <f>'Result Entry'!AB10</f>
        <v>4</v>
      </c>
      <c r="AB8" s="790">
        <f>'Result Entry'!AC10</f>
        <v>24</v>
      </c>
      <c r="AC8" s="789">
        <f>'Result Entry'!AD10</f>
        <v>10</v>
      </c>
      <c r="AD8" s="790">
        <f>'Result Entry'!AE10</f>
        <v>34</v>
      </c>
      <c r="AE8" s="789">
        <f>'Result Entry'!AF10</f>
        <v>10</v>
      </c>
      <c r="AF8" s="791">
        <f>'Result Entry'!AG10</f>
        <v>0</v>
      </c>
      <c r="AG8" s="791">
        <f>'Result Entry'!AH10</f>
        <v>0</v>
      </c>
      <c r="AH8" s="792">
        <f>'Result Entry'!AI10</f>
        <v>44</v>
      </c>
      <c r="AI8" s="806">
        <f>'Result Entry'!AJ10</f>
        <v>22</v>
      </c>
      <c r="AJ8" s="807" t="str">
        <f>'Result Entry'!AK10</f>
        <v/>
      </c>
      <c r="AK8" s="795" t="str">
        <f>'Result Entry'!AL10</f>
        <v>F</v>
      </c>
      <c r="AL8" s="796" t="str">
        <f>'Result Entry'!AM10</f>
        <v>F</v>
      </c>
      <c r="AM8" s="797">
        <f>'Result Entry'!AN10</f>
        <v>1</v>
      </c>
      <c r="AN8" s="788">
        <f>'Result Entry'!AO10</f>
        <v>10</v>
      </c>
      <c r="AO8" s="798">
        <f>'Result Entry'!AP10</f>
        <v>10</v>
      </c>
      <c r="AP8" s="789">
        <f>'Result Entry'!AQ10</f>
        <v>10</v>
      </c>
      <c r="AQ8" s="790">
        <f>'Result Entry'!AR10</f>
        <v>30</v>
      </c>
      <c r="AR8" s="789">
        <f>'Result Entry'!AS10</f>
        <v>70</v>
      </c>
      <c r="AS8" s="789">
        <f>'Result Entry'!AT10</f>
        <v>0</v>
      </c>
      <c r="AT8" s="799">
        <f>'Result Entry'!AU10</f>
        <v>70</v>
      </c>
      <c r="AU8" s="790">
        <f>'Result Entry'!AV10</f>
        <v>100</v>
      </c>
      <c r="AV8" s="789">
        <f>'Result Entry'!AW10</f>
        <v>100</v>
      </c>
      <c r="AW8" s="789">
        <f>'Result Entry'!AX10</f>
        <v>0</v>
      </c>
      <c r="AX8" s="799">
        <f>'Result Entry'!AY10</f>
        <v>100</v>
      </c>
      <c r="AY8" s="792">
        <f>'Result Entry'!AZ10</f>
        <v>200</v>
      </c>
      <c r="AZ8" s="1470">
        <f>'Result Entry'!BA10</f>
        <v>100</v>
      </c>
      <c r="BA8" s="1471" t="str">
        <f>'Result Entry'!BB10</f>
        <v/>
      </c>
      <c r="BB8" s="795" t="str">
        <f>'Result Entry'!BC10</f>
        <v>P</v>
      </c>
      <c r="BC8" s="796" t="str">
        <f>'Result Entry'!BD10</f>
        <v>D</v>
      </c>
      <c r="BD8" s="797">
        <f>'Result Entry'!BE10</f>
        <v>2</v>
      </c>
      <c r="BE8" s="788">
        <f>'Result Entry'!BF10</f>
        <v>10</v>
      </c>
      <c r="BF8" s="798">
        <f>'Result Entry'!BG10</f>
        <v>10</v>
      </c>
      <c r="BG8" s="789">
        <f>'Result Entry'!BH10</f>
        <v>10</v>
      </c>
      <c r="BH8" s="790">
        <f>'Result Entry'!BI10</f>
        <v>30</v>
      </c>
      <c r="BI8" s="789">
        <f>'Result Entry'!BJ10</f>
        <v>70</v>
      </c>
      <c r="BJ8" s="789">
        <f>'Result Entry'!BK10</f>
        <v>0</v>
      </c>
      <c r="BK8" s="799">
        <f>'Result Entry'!BL10</f>
        <v>70</v>
      </c>
      <c r="BL8" s="790">
        <f>'Result Entry'!BM10</f>
        <v>100</v>
      </c>
      <c r="BM8" s="789">
        <f>'Result Entry'!BN10</f>
        <v>100</v>
      </c>
      <c r="BN8" s="789">
        <f>'Result Entry'!BO10</f>
        <v>0</v>
      </c>
      <c r="BO8" s="799">
        <f>'Result Entry'!BP10</f>
        <v>100</v>
      </c>
      <c r="BP8" s="792">
        <f>'Result Entry'!BQ10</f>
        <v>200</v>
      </c>
      <c r="BQ8" s="1470">
        <f>'Result Entry'!BR10</f>
        <v>100</v>
      </c>
      <c r="BR8" s="1471" t="str">
        <f>'Result Entry'!BS10</f>
        <v/>
      </c>
      <c r="BS8" s="795" t="str">
        <f>'Result Entry'!BT10</f>
        <v>P</v>
      </c>
      <c r="BT8" s="796" t="str">
        <f>'Result Entry'!BU10</f>
        <v>D</v>
      </c>
      <c r="BU8" s="797">
        <f>'Result Entry'!BV10</f>
        <v>3</v>
      </c>
      <c r="BV8" s="788">
        <f>'Result Entry'!BW10</f>
        <v>10</v>
      </c>
      <c r="BW8" s="798">
        <f>'Result Entry'!BX10</f>
        <v>10</v>
      </c>
      <c r="BX8" s="789">
        <f>'Result Entry'!BY10</f>
        <v>10</v>
      </c>
      <c r="BY8" s="790">
        <f>'Result Entry'!BZ10</f>
        <v>30</v>
      </c>
      <c r="BZ8" s="789">
        <f>'Result Entry'!CA10</f>
        <v>70</v>
      </c>
      <c r="CA8" s="789">
        <f>'Result Entry'!CB10</f>
        <v>0</v>
      </c>
      <c r="CB8" s="799">
        <f>'Result Entry'!CC10</f>
        <v>70</v>
      </c>
      <c r="CC8" s="790">
        <f>'Result Entry'!CD10</f>
        <v>100</v>
      </c>
      <c r="CD8" s="789">
        <f>'Result Entry'!CE10</f>
        <v>100</v>
      </c>
      <c r="CE8" s="789">
        <f>'Result Entry'!CF10</f>
        <v>0</v>
      </c>
      <c r="CF8" s="799">
        <f>'Result Entry'!CG10</f>
        <v>100</v>
      </c>
      <c r="CG8" s="792">
        <f>'Result Entry'!CH10</f>
        <v>200</v>
      </c>
      <c r="CH8" s="1470">
        <f>'Result Entry'!CI10</f>
        <v>100</v>
      </c>
      <c r="CI8" s="1471" t="str">
        <f>'Result Entry'!CJ10</f>
        <v/>
      </c>
      <c r="CJ8" s="795" t="str">
        <f>'Result Entry'!CK10</f>
        <v>P</v>
      </c>
      <c r="CK8" s="796" t="str">
        <f>'Result Entry'!CL10</f>
        <v>D</v>
      </c>
      <c r="CL8" s="797">
        <f>'Result Entry'!CM10</f>
        <v>0</v>
      </c>
      <c r="CM8" s="788">
        <f>'Result Entry'!CN10</f>
        <v>0</v>
      </c>
      <c r="CN8" s="798">
        <f>'Result Entry'!CO10</f>
        <v>0</v>
      </c>
      <c r="CO8" s="789">
        <f>'Result Entry'!CP10</f>
        <v>0</v>
      </c>
      <c r="CP8" s="790">
        <f>'Result Entry'!CQ10</f>
        <v>0</v>
      </c>
      <c r="CQ8" s="789">
        <f>'Result Entry'!CR10</f>
        <v>0</v>
      </c>
      <c r="CR8" s="789">
        <f>'Result Entry'!CS10</f>
        <v>0</v>
      </c>
      <c r="CS8" s="799">
        <f>'Result Entry'!CT10</f>
        <v>0</v>
      </c>
      <c r="CT8" s="790">
        <f>'Result Entry'!CU10</f>
        <v>0</v>
      </c>
      <c r="CU8" s="789">
        <f>'Result Entry'!CV10</f>
        <v>0</v>
      </c>
      <c r="CV8" s="789">
        <f>'Result Entry'!CW10</f>
        <v>0</v>
      </c>
      <c r="CW8" s="799">
        <f>'Result Entry'!CX10</f>
        <v>0</v>
      </c>
      <c r="CX8" s="792">
        <f>'Result Entry'!CY10</f>
        <v>0</v>
      </c>
      <c r="CY8" s="1470">
        <f>'Result Entry'!CZ10</f>
        <v>0</v>
      </c>
      <c r="CZ8" s="1471" t="str">
        <f>'Result Entry'!DA10</f>
        <v/>
      </c>
      <c r="DA8" s="795" t="str">
        <f>'Result Entry'!DB10</f>
        <v>F</v>
      </c>
      <c r="DB8" s="796" t="str">
        <f>'Result Entry'!DC10</f>
        <v/>
      </c>
      <c r="DC8" s="797">
        <f>'Result Entry'!DD10</f>
        <v>0</v>
      </c>
      <c r="DD8" s="788">
        <f>'Result Entry'!DE10</f>
        <v>0</v>
      </c>
      <c r="DE8" s="798">
        <f>'Result Entry'!DF10</f>
        <v>0</v>
      </c>
      <c r="DF8" s="789">
        <f>'Result Entry'!DG10</f>
        <v>0</v>
      </c>
      <c r="DG8" s="790">
        <f>'Result Entry'!DH10</f>
        <v>0</v>
      </c>
      <c r="DH8" s="789">
        <f>'Result Entry'!DI10</f>
        <v>0</v>
      </c>
      <c r="DI8" s="789">
        <f>'Result Entry'!DJ10</f>
        <v>0</v>
      </c>
      <c r="DJ8" s="799">
        <f>'Result Entry'!DK10</f>
        <v>0</v>
      </c>
      <c r="DK8" s="790">
        <f>'Result Entry'!DL10</f>
        <v>0</v>
      </c>
      <c r="DL8" s="789">
        <f>'Result Entry'!DM10</f>
        <v>0</v>
      </c>
      <c r="DM8" s="789">
        <f>'Result Entry'!DN10</f>
        <v>0</v>
      </c>
      <c r="DN8" s="799">
        <f>'Result Entry'!DO10</f>
        <v>0</v>
      </c>
      <c r="DO8" s="792">
        <f>'Result Entry'!DP10</f>
        <v>0</v>
      </c>
      <c r="DP8" s="1470">
        <f>'Result Entry'!DQ10</f>
        <v>0</v>
      </c>
      <c r="DQ8" s="1471" t="str">
        <f>'Result Entry'!DR10</f>
        <v/>
      </c>
      <c r="DR8" s="795" t="str">
        <f>'Result Entry'!DS10</f>
        <v/>
      </c>
      <c r="DS8" s="796" t="str">
        <f>'Result Entry'!DT10</f>
        <v/>
      </c>
      <c r="DT8" s="788">
        <f>'Result Entry'!DU10</f>
        <v>10</v>
      </c>
      <c r="DU8" s="789">
        <f>'Result Entry'!DV10</f>
        <v>10</v>
      </c>
      <c r="DV8" s="789">
        <f>'Result Entry'!DW10</f>
        <v>10</v>
      </c>
      <c r="DW8" s="790">
        <f>'Result Entry'!DX10</f>
        <v>30</v>
      </c>
      <c r="DX8" s="789">
        <f>'Result Entry'!DY10</f>
        <v>70</v>
      </c>
      <c r="DY8" s="789">
        <f>'Result Entry'!DZ10</f>
        <v>0</v>
      </c>
      <c r="DZ8" s="799">
        <f>'Result Entry'!EA10</f>
        <v>70</v>
      </c>
      <c r="EA8" s="790">
        <f>'Result Entry'!EB10</f>
        <v>100</v>
      </c>
      <c r="EB8" s="789">
        <f>'Result Entry'!EC10</f>
        <v>100</v>
      </c>
      <c r="EC8" s="789">
        <f>'Result Entry'!ED10</f>
        <v>0</v>
      </c>
      <c r="ED8" s="799">
        <f>'Result Entry'!EE10</f>
        <v>100</v>
      </c>
      <c r="EE8" s="800">
        <f>'Result Entry'!EF10</f>
        <v>200</v>
      </c>
      <c r="EF8" s="801">
        <f>'Result Entry'!EG10</f>
        <v>100</v>
      </c>
      <c r="EG8" s="802" t="str">
        <f>'Result Entry'!EH10</f>
        <v>A</v>
      </c>
      <c r="EH8" s="788">
        <f>'Result Entry'!EI10</f>
        <v>20</v>
      </c>
      <c r="EI8" s="789">
        <f>'Result Entry'!EJ10</f>
        <v>10</v>
      </c>
      <c r="EJ8" s="789">
        <f>'Result Entry'!EK10</f>
        <v>3</v>
      </c>
      <c r="EK8" s="790">
        <f>'Result Entry'!EL10</f>
        <v>33</v>
      </c>
      <c r="EL8" s="789">
        <f>'Result Entry'!EM10</f>
        <v>45</v>
      </c>
      <c r="EM8" s="799">
        <f>'Result Entry'!EN10</f>
        <v>78</v>
      </c>
      <c r="EN8" s="789">
        <f>'Result Entry'!EO10</f>
        <v>10</v>
      </c>
      <c r="EO8" s="789">
        <f>'Result Entry'!EP10</f>
        <v>0</v>
      </c>
      <c r="EP8" s="789">
        <f>'Result Entry'!EQ10</f>
        <v>0</v>
      </c>
      <c r="EQ8" s="792">
        <f>'Result Entry'!ER10</f>
        <v>88</v>
      </c>
      <c r="ER8" s="801">
        <f>'Result Entry'!ES10</f>
        <v>44</v>
      </c>
      <c r="ES8" s="802" t="str">
        <f>'Result Entry'!ET10</f>
        <v>C</v>
      </c>
      <c r="ET8" s="788">
        <f>'Result Entry'!EU10</f>
        <v>20</v>
      </c>
      <c r="EU8" s="798">
        <f>'Result Entry'!EV10</f>
        <v>10</v>
      </c>
      <c r="EV8" s="789">
        <f>'Result Entry'!EW10</f>
        <v>30</v>
      </c>
      <c r="EW8" s="799">
        <f>'Result Entry'!EX10</f>
        <v>60</v>
      </c>
      <c r="EX8" s="789">
        <f>'Result Entry'!EY10</f>
        <v>10</v>
      </c>
      <c r="EY8" s="799">
        <f>'Result Entry'!EZ10</f>
        <v>70</v>
      </c>
      <c r="EZ8" s="789">
        <f>'Result Entry'!FA10</f>
        <v>10</v>
      </c>
      <c r="FA8" s="789">
        <f>'Result Entry'!FB10</f>
        <v>0</v>
      </c>
      <c r="FB8" s="789">
        <f>'Result Entry'!FC10</f>
        <v>0</v>
      </c>
      <c r="FC8" s="800">
        <f>'Result Entry'!FD10</f>
        <v>80</v>
      </c>
      <c r="FD8" s="801">
        <f>'Result Entry'!FE10</f>
        <v>40</v>
      </c>
      <c r="FE8" s="802" t="str">
        <f>'Result Entry'!FF10</f>
        <v>C</v>
      </c>
      <c r="FF8" s="788">
        <f>'Result Entry'!FG10</f>
        <v>0</v>
      </c>
      <c r="FG8" s="789">
        <f>'Result Entry'!FH10</f>
        <v>0</v>
      </c>
      <c r="FH8" s="789">
        <f>'Result Entry'!FI10</f>
        <v>0</v>
      </c>
      <c r="FI8" s="789">
        <f>'Result Entry'!FJ10</f>
        <v>0</v>
      </c>
      <c r="FJ8" s="791">
        <f>'Result Entry'!FK10</f>
        <v>0</v>
      </c>
      <c r="FK8" s="796">
        <f>'Result Entry'!FL10</f>
        <v>0</v>
      </c>
      <c r="FL8" s="786">
        <f>'Result Entry'!FM10</f>
        <v>362</v>
      </c>
      <c r="FM8" s="787">
        <f>'Result Entry'!FN10</f>
        <v>275</v>
      </c>
      <c r="FN8" s="803">
        <f>'Result Entry'!FO10</f>
        <v>75.966850828729278</v>
      </c>
      <c r="FO8" s="786">
        <f>'Result Entry'!FP10</f>
        <v>1000</v>
      </c>
      <c r="FP8" s="787">
        <f>'Result Entry'!FQ10</f>
        <v>693</v>
      </c>
      <c r="FQ8" s="804">
        <f>'Result Entry'!FR10</f>
        <v>0</v>
      </c>
      <c r="FR8" s="787" t="str">
        <f>IF(OR(FS8="PASSED",FS8="PASSED WITH G"),'Result Entry'!FS10,"")</f>
        <v/>
      </c>
      <c r="FS8" s="787" t="str">
        <f>'Result Entry'!FT10</f>
        <v>FAILED</v>
      </c>
      <c r="FT8" s="787" t="str">
        <f>'Result Entry'!FU10</f>
        <v/>
      </c>
      <c r="FU8" s="805" t="str">
        <f>'Result Entry'!FV10</f>
        <v/>
      </c>
      <c r="FV8" s="29" t="str">
        <f>'Result Entry'!FX10</f>
        <v>F</v>
      </c>
    </row>
    <row r="9" spans="1:178" s="30" customFormat="1" ht="17.25" customHeight="1">
      <c r="A9" s="1479"/>
      <c r="B9" s="786">
        <f t="shared" ref="B9:B72" si="0">IF(F9&gt;0,B8+1,0)</f>
        <v>3</v>
      </c>
      <c r="C9" s="787">
        <f>'Result Entry'!D11</f>
        <v>11</v>
      </c>
      <c r="D9" s="787">
        <f>'Result Entry'!E11</f>
        <v>123</v>
      </c>
      <c r="E9" s="787" t="str">
        <f>'Result Entry'!F11</f>
        <v>ST</v>
      </c>
      <c r="F9" s="787">
        <f>'Result Entry'!$G11</f>
        <v>1103</v>
      </c>
      <c r="G9" s="787" t="str">
        <f>'Result Entry'!$H11</f>
        <v>JHGBHJ</v>
      </c>
      <c r="H9" s="787" t="str">
        <f>'Result Entry'!I11</f>
        <v>HB</v>
      </c>
      <c r="I9" s="787" t="str">
        <f>'Result Entry'!J11</f>
        <v>BJH</v>
      </c>
      <c r="J9" s="977">
        <f>'Result Entry'!K11</f>
        <v>0</v>
      </c>
      <c r="K9" s="788">
        <f>'Result Entry'!L11</f>
        <v>10</v>
      </c>
      <c r="L9" s="789">
        <f>'Result Entry'!M11</f>
        <v>11</v>
      </c>
      <c r="M9" s="789">
        <f>'Result Entry'!N11</f>
        <v>2</v>
      </c>
      <c r="N9" s="790">
        <f>'Result Entry'!O11</f>
        <v>23</v>
      </c>
      <c r="O9" s="789">
        <f>'Result Entry'!P11</f>
        <v>8</v>
      </c>
      <c r="P9" s="790">
        <f>'Result Entry'!Q11</f>
        <v>31</v>
      </c>
      <c r="Q9" s="789">
        <f>'Result Entry'!R11</f>
        <v>45</v>
      </c>
      <c r="R9" s="791">
        <f>'Result Entry'!S11</f>
        <v>0</v>
      </c>
      <c r="S9" s="791">
        <f>'Result Entry'!T11</f>
        <v>0</v>
      </c>
      <c r="T9" s="792">
        <f>'Result Entry'!U11</f>
        <v>76</v>
      </c>
      <c r="U9" s="806">
        <f>'Result Entry'!V11</f>
        <v>38</v>
      </c>
      <c r="V9" s="807" t="str">
        <f>'Result Entry'!W11</f>
        <v/>
      </c>
      <c r="W9" s="795" t="str">
        <f>'Result Entry'!X11</f>
        <v>P</v>
      </c>
      <c r="X9" s="796" t="str">
        <f>'Result Entry'!Y11</f>
        <v>III</v>
      </c>
      <c r="Y9" s="788">
        <f>'Result Entry'!Z11</f>
        <v>10</v>
      </c>
      <c r="Z9" s="789">
        <f>'Result Entry'!AA11</f>
        <v>11</v>
      </c>
      <c r="AA9" s="789">
        <f>'Result Entry'!AB11</f>
        <v>2</v>
      </c>
      <c r="AB9" s="790">
        <f>'Result Entry'!AC11</f>
        <v>23</v>
      </c>
      <c r="AC9" s="789">
        <f>'Result Entry'!AD11</f>
        <v>8</v>
      </c>
      <c r="AD9" s="790">
        <f>'Result Entry'!AE11</f>
        <v>31</v>
      </c>
      <c r="AE9" s="789">
        <f>'Result Entry'!AF11</f>
        <v>45</v>
      </c>
      <c r="AF9" s="791">
        <f>'Result Entry'!AG11</f>
        <v>0</v>
      </c>
      <c r="AG9" s="791">
        <f>'Result Entry'!AH11</f>
        <v>0</v>
      </c>
      <c r="AH9" s="792">
        <f>'Result Entry'!AI11</f>
        <v>76</v>
      </c>
      <c r="AI9" s="806">
        <f>'Result Entry'!AJ11</f>
        <v>38</v>
      </c>
      <c r="AJ9" s="807" t="str">
        <f>'Result Entry'!AK11</f>
        <v/>
      </c>
      <c r="AK9" s="795" t="str">
        <f>'Result Entry'!AL11</f>
        <v>P</v>
      </c>
      <c r="AL9" s="796" t="str">
        <f>'Result Entry'!AM11</f>
        <v>III</v>
      </c>
      <c r="AM9" s="797">
        <f>'Result Entry'!AN11</f>
        <v>1</v>
      </c>
      <c r="AN9" s="788">
        <f>'Result Entry'!AO11</f>
        <v>10</v>
      </c>
      <c r="AO9" s="798">
        <f>'Result Entry'!AP11</f>
        <v>10</v>
      </c>
      <c r="AP9" s="789">
        <f>'Result Entry'!AQ11</f>
        <v>10</v>
      </c>
      <c r="AQ9" s="790">
        <f>'Result Entry'!AR11</f>
        <v>30</v>
      </c>
      <c r="AR9" s="789">
        <f>'Result Entry'!AS11</f>
        <v>20</v>
      </c>
      <c r="AS9" s="789">
        <f>'Result Entry'!AT11</f>
        <v>0</v>
      </c>
      <c r="AT9" s="799">
        <f>'Result Entry'!AU11</f>
        <v>20</v>
      </c>
      <c r="AU9" s="790">
        <f>'Result Entry'!AV11</f>
        <v>50</v>
      </c>
      <c r="AV9" s="789">
        <f>'Result Entry'!AW11</f>
        <v>40</v>
      </c>
      <c r="AW9" s="789">
        <f>'Result Entry'!AX11</f>
        <v>0</v>
      </c>
      <c r="AX9" s="799">
        <f>'Result Entry'!AY11</f>
        <v>40</v>
      </c>
      <c r="AY9" s="792">
        <f>'Result Entry'!AZ11</f>
        <v>90</v>
      </c>
      <c r="AZ9" s="1470">
        <f>'Result Entry'!BA11</f>
        <v>45</v>
      </c>
      <c r="BA9" s="1471" t="str">
        <f>'Result Entry'!BB11</f>
        <v/>
      </c>
      <c r="BB9" s="795" t="str">
        <f>'Result Entry'!BC11</f>
        <v>P</v>
      </c>
      <c r="BC9" s="796" t="str">
        <f>'Result Entry'!BD11</f>
        <v>III</v>
      </c>
      <c r="BD9" s="797">
        <f>'Result Entry'!BE11</f>
        <v>2</v>
      </c>
      <c r="BE9" s="788">
        <f>'Result Entry'!BF11</f>
        <v>10</v>
      </c>
      <c r="BF9" s="798">
        <f>'Result Entry'!BG11</f>
        <v>10</v>
      </c>
      <c r="BG9" s="789">
        <f>'Result Entry'!BH11</f>
        <v>10</v>
      </c>
      <c r="BH9" s="790">
        <f>'Result Entry'!BI11</f>
        <v>30</v>
      </c>
      <c r="BI9" s="789">
        <f>'Result Entry'!BJ11</f>
        <v>70</v>
      </c>
      <c r="BJ9" s="789">
        <f>'Result Entry'!BK11</f>
        <v>0</v>
      </c>
      <c r="BK9" s="799">
        <f>'Result Entry'!BL11</f>
        <v>70</v>
      </c>
      <c r="BL9" s="790">
        <f>'Result Entry'!BM11</f>
        <v>100</v>
      </c>
      <c r="BM9" s="789">
        <f>'Result Entry'!BN11</f>
        <v>40</v>
      </c>
      <c r="BN9" s="789">
        <f>'Result Entry'!BO11</f>
        <v>0</v>
      </c>
      <c r="BO9" s="799">
        <f>'Result Entry'!BP11</f>
        <v>40</v>
      </c>
      <c r="BP9" s="792">
        <f>'Result Entry'!BQ11</f>
        <v>140</v>
      </c>
      <c r="BQ9" s="1470">
        <f>'Result Entry'!BR11</f>
        <v>70</v>
      </c>
      <c r="BR9" s="1471" t="str">
        <f>'Result Entry'!BS11</f>
        <v/>
      </c>
      <c r="BS9" s="795" t="str">
        <f>'Result Entry'!BT11</f>
        <v>P</v>
      </c>
      <c r="BT9" s="796" t="str">
        <f>'Result Entry'!BU11</f>
        <v>I</v>
      </c>
      <c r="BU9" s="797">
        <f>'Result Entry'!BV11</f>
        <v>3</v>
      </c>
      <c r="BV9" s="788">
        <f>'Result Entry'!BW11</f>
        <v>10</v>
      </c>
      <c r="BW9" s="798">
        <f>'Result Entry'!BX11</f>
        <v>10</v>
      </c>
      <c r="BX9" s="789">
        <f>'Result Entry'!BY11</f>
        <v>10</v>
      </c>
      <c r="BY9" s="790">
        <f>'Result Entry'!BZ11</f>
        <v>30</v>
      </c>
      <c r="BZ9" s="789">
        <f>'Result Entry'!CA11</f>
        <v>35</v>
      </c>
      <c r="CA9" s="789">
        <f>'Result Entry'!CB11</f>
        <v>0</v>
      </c>
      <c r="CB9" s="799">
        <f>'Result Entry'!CC11</f>
        <v>35</v>
      </c>
      <c r="CC9" s="790">
        <f>'Result Entry'!CD11</f>
        <v>65</v>
      </c>
      <c r="CD9" s="789">
        <f>'Result Entry'!CE11</f>
        <v>35</v>
      </c>
      <c r="CE9" s="789">
        <f>'Result Entry'!CF11</f>
        <v>0</v>
      </c>
      <c r="CF9" s="799">
        <f>'Result Entry'!CG11</f>
        <v>35</v>
      </c>
      <c r="CG9" s="792">
        <f>'Result Entry'!CH11</f>
        <v>100</v>
      </c>
      <c r="CH9" s="1470">
        <f>'Result Entry'!CI11</f>
        <v>50</v>
      </c>
      <c r="CI9" s="1471" t="str">
        <f>'Result Entry'!CJ11</f>
        <v/>
      </c>
      <c r="CJ9" s="795" t="str">
        <f>'Result Entry'!CK11</f>
        <v>P</v>
      </c>
      <c r="CK9" s="796" t="str">
        <f>'Result Entry'!CL11</f>
        <v>II</v>
      </c>
      <c r="CL9" s="797">
        <f>'Result Entry'!CM11</f>
        <v>0</v>
      </c>
      <c r="CM9" s="788">
        <f>'Result Entry'!CN11</f>
        <v>0</v>
      </c>
      <c r="CN9" s="798">
        <f>'Result Entry'!CO11</f>
        <v>0</v>
      </c>
      <c r="CO9" s="789">
        <f>'Result Entry'!CP11</f>
        <v>0</v>
      </c>
      <c r="CP9" s="790">
        <f>'Result Entry'!CQ11</f>
        <v>0</v>
      </c>
      <c r="CQ9" s="789">
        <f>'Result Entry'!CR11</f>
        <v>0</v>
      </c>
      <c r="CR9" s="789">
        <f>'Result Entry'!CS11</f>
        <v>0</v>
      </c>
      <c r="CS9" s="799">
        <f>'Result Entry'!CT11</f>
        <v>0</v>
      </c>
      <c r="CT9" s="790">
        <f>'Result Entry'!CU11</f>
        <v>0</v>
      </c>
      <c r="CU9" s="789">
        <f>'Result Entry'!CV11</f>
        <v>0</v>
      </c>
      <c r="CV9" s="789">
        <f>'Result Entry'!CW11</f>
        <v>0</v>
      </c>
      <c r="CW9" s="799">
        <f>'Result Entry'!CX11</f>
        <v>0</v>
      </c>
      <c r="CX9" s="792">
        <f>'Result Entry'!CY11</f>
        <v>0</v>
      </c>
      <c r="CY9" s="1470">
        <f>'Result Entry'!CZ11</f>
        <v>0</v>
      </c>
      <c r="CZ9" s="1471" t="str">
        <f>'Result Entry'!DA11</f>
        <v/>
      </c>
      <c r="DA9" s="795" t="str">
        <f>'Result Entry'!DB11</f>
        <v>F</v>
      </c>
      <c r="DB9" s="796" t="str">
        <f>'Result Entry'!DC11</f>
        <v/>
      </c>
      <c r="DC9" s="797">
        <f>'Result Entry'!DD11</f>
        <v>0</v>
      </c>
      <c r="DD9" s="788">
        <f>'Result Entry'!DE11</f>
        <v>0</v>
      </c>
      <c r="DE9" s="798">
        <f>'Result Entry'!DF11</f>
        <v>0</v>
      </c>
      <c r="DF9" s="789">
        <f>'Result Entry'!DG11</f>
        <v>0</v>
      </c>
      <c r="DG9" s="790">
        <f>'Result Entry'!DH11</f>
        <v>0</v>
      </c>
      <c r="DH9" s="789">
        <f>'Result Entry'!DI11</f>
        <v>0</v>
      </c>
      <c r="DI9" s="789">
        <f>'Result Entry'!DJ11</f>
        <v>0</v>
      </c>
      <c r="DJ9" s="799">
        <f>'Result Entry'!DK11</f>
        <v>0</v>
      </c>
      <c r="DK9" s="790">
        <f>'Result Entry'!DL11</f>
        <v>0</v>
      </c>
      <c r="DL9" s="789">
        <f>'Result Entry'!DM11</f>
        <v>0</v>
      </c>
      <c r="DM9" s="789">
        <f>'Result Entry'!DN11</f>
        <v>0</v>
      </c>
      <c r="DN9" s="799">
        <f>'Result Entry'!DO11</f>
        <v>0</v>
      </c>
      <c r="DO9" s="792">
        <f>'Result Entry'!DP11</f>
        <v>0</v>
      </c>
      <c r="DP9" s="1470">
        <f>'Result Entry'!DQ11</f>
        <v>0</v>
      </c>
      <c r="DQ9" s="1471" t="str">
        <f>'Result Entry'!DR11</f>
        <v/>
      </c>
      <c r="DR9" s="795" t="str">
        <f>'Result Entry'!DS11</f>
        <v/>
      </c>
      <c r="DS9" s="796" t="str">
        <f>'Result Entry'!DT11</f>
        <v/>
      </c>
      <c r="DT9" s="788">
        <f>'Result Entry'!DU11</f>
        <v>10</v>
      </c>
      <c r="DU9" s="789">
        <f>'Result Entry'!DV11</f>
        <v>10</v>
      </c>
      <c r="DV9" s="789">
        <f>'Result Entry'!DW11</f>
        <v>10</v>
      </c>
      <c r="DW9" s="790">
        <f>'Result Entry'!DX11</f>
        <v>30</v>
      </c>
      <c r="DX9" s="789">
        <f>'Result Entry'!DY11</f>
        <v>70</v>
      </c>
      <c r="DY9" s="789">
        <f>'Result Entry'!DZ11</f>
        <v>0</v>
      </c>
      <c r="DZ9" s="799">
        <f>'Result Entry'!EA11</f>
        <v>70</v>
      </c>
      <c r="EA9" s="790">
        <f>'Result Entry'!EB11</f>
        <v>100</v>
      </c>
      <c r="EB9" s="789">
        <f>'Result Entry'!EC11</f>
        <v>100</v>
      </c>
      <c r="EC9" s="789">
        <f>'Result Entry'!ED11</f>
        <v>0</v>
      </c>
      <c r="ED9" s="799">
        <f>'Result Entry'!EE11</f>
        <v>100</v>
      </c>
      <c r="EE9" s="800">
        <f>'Result Entry'!EF11</f>
        <v>200</v>
      </c>
      <c r="EF9" s="801">
        <f>'Result Entry'!EG11</f>
        <v>100</v>
      </c>
      <c r="EG9" s="802" t="str">
        <f>'Result Entry'!EH11</f>
        <v>A</v>
      </c>
      <c r="EH9" s="788">
        <f>'Result Entry'!EI11</f>
        <v>10</v>
      </c>
      <c r="EI9" s="789">
        <f>'Result Entry'!EJ11</f>
        <v>11</v>
      </c>
      <c r="EJ9" s="789">
        <f>'Result Entry'!EK11</f>
        <v>4</v>
      </c>
      <c r="EK9" s="790">
        <f>'Result Entry'!EL11</f>
        <v>25</v>
      </c>
      <c r="EL9" s="789">
        <f>'Result Entry'!EM11</f>
        <v>8</v>
      </c>
      <c r="EM9" s="799">
        <f>'Result Entry'!EN11</f>
        <v>33</v>
      </c>
      <c r="EN9" s="789">
        <f>'Result Entry'!EO11</f>
        <v>45</v>
      </c>
      <c r="EO9" s="789">
        <f>'Result Entry'!EP11</f>
        <v>0</v>
      </c>
      <c r="EP9" s="789">
        <f>'Result Entry'!EQ11</f>
        <v>0</v>
      </c>
      <c r="EQ9" s="792">
        <f>'Result Entry'!ER11</f>
        <v>78</v>
      </c>
      <c r="ER9" s="801">
        <f>'Result Entry'!ES11</f>
        <v>39</v>
      </c>
      <c r="ES9" s="802" t="str">
        <f>'Result Entry'!ET11</f>
        <v>D</v>
      </c>
      <c r="ET9" s="788">
        <f>'Result Entry'!EU11</f>
        <v>10</v>
      </c>
      <c r="EU9" s="798">
        <f>'Result Entry'!EV11</f>
        <v>11</v>
      </c>
      <c r="EV9" s="789">
        <f>'Result Entry'!EW11</f>
        <v>21</v>
      </c>
      <c r="EW9" s="799">
        <f>'Result Entry'!EX11</f>
        <v>42</v>
      </c>
      <c r="EX9" s="789">
        <f>'Result Entry'!EY11</f>
        <v>8</v>
      </c>
      <c r="EY9" s="799">
        <f>'Result Entry'!EZ11</f>
        <v>50</v>
      </c>
      <c r="EZ9" s="789">
        <f>'Result Entry'!FA11</f>
        <v>45</v>
      </c>
      <c r="FA9" s="789">
        <f>'Result Entry'!FB11</f>
        <v>0</v>
      </c>
      <c r="FB9" s="789">
        <f>'Result Entry'!FC11</f>
        <v>0</v>
      </c>
      <c r="FC9" s="800">
        <f>'Result Entry'!FD11</f>
        <v>95</v>
      </c>
      <c r="FD9" s="801">
        <f>'Result Entry'!FE11</f>
        <v>47.5</v>
      </c>
      <c r="FE9" s="802" t="str">
        <f>'Result Entry'!FF11</f>
        <v>C</v>
      </c>
      <c r="FF9" s="788">
        <f>'Result Entry'!FG11</f>
        <v>0</v>
      </c>
      <c r="FG9" s="789">
        <f>'Result Entry'!FH11</f>
        <v>0</v>
      </c>
      <c r="FH9" s="789">
        <f>'Result Entry'!FI11</f>
        <v>0</v>
      </c>
      <c r="FI9" s="789">
        <f>'Result Entry'!FJ11</f>
        <v>0</v>
      </c>
      <c r="FJ9" s="791">
        <f>'Result Entry'!FK11</f>
        <v>0</v>
      </c>
      <c r="FK9" s="796">
        <f>'Result Entry'!FL11</f>
        <v>0</v>
      </c>
      <c r="FL9" s="786">
        <f>'Result Entry'!FM11</f>
        <v>0</v>
      </c>
      <c r="FM9" s="787">
        <f>'Result Entry'!FN11</f>
        <v>0</v>
      </c>
      <c r="FN9" s="803" t="str">
        <f>'Result Entry'!FO11</f>
        <v/>
      </c>
      <c r="FO9" s="786">
        <f>'Result Entry'!FP11</f>
        <v>1000</v>
      </c>
      <c r="FP9" s="787">
        <f>'Result Entry'!FQ11</f>
        <v>482</v>
      </c>
      <c r="FQ9" s="804">
        <f>'Result Entry'!FR11</f>
        <v>48.199999999999996</v>
      </c>
      <c r="FR9" s="787" t="str">
        <f>IF(OR(FS9="PASSED",FS9="PASSED WITH G"),'Result Entry'!FS11,"")</f>
        <v>Second</v>
      </c>
      <c r="FS9" s="787" t="str">
        <f>'Result Entry'!FT11</f>
        <v>Passed</v>
      </c>
      <c r="FT9" s="787">
        <f>'Result Entry'!FU11</f>
        <v>48.199999999999996</v>
      </c>
      <c r="FU9" s="805">
        <f>'Result Entry'!FV11</f>
        <v>2.9999999999999964</v>
      </c>
      <c r="FV9" s="29" t="str">
        <f>'Result Entry'!FX11</f>
        <v>III</v>
      </c>
    </row>
    <row r="10" spans="1:178" s="30" customFormat="1" ht="17.25" customHeight="1">
      <c r="A10" s="1479"/>
      <c r="B10" s="786">
        <f t="shared" si="0"/>
        <v>4</v>
      </c>
      <c r="C10" s="787">
        <f>'Result Entry'!D12</f>
        <v>11</v>
      </c>
      <c r="D10" s="787">
        <f>'Result Entry'!E12</f>
        <v>51</v>
      </c>
      <c r="E10" s="787" t="str">
        <f>'Result Entry'!F12</f>
        <v>GEN</v>
      </c>
      <c r="F10" s="787" t="str">
        <f>'Result Entry'!$G12</f>
        <v>NSO</v>
      </c>
      <c r="G10" s="787" t="str">
        <f>'Result Entry'!$H12</f>
        <v>HGJG</v>
      </c>
      <c r="H10" s="787" t="str">
        <f>'Result Entry'!I12</f>
        <v>HJGG</v>
      </c>
      <c r="I10" s="787" t="str">
        <f>'Result Entry'!J12</f>
        <v>BGJHGJ</v>
      </c>
      <c r="J10" s="977">
        <f>'Result Entry'!K12</f>
        <v>0</v>
      </c>
      <c r="K10" s="788">
        <f>'Result Entry'!L12</f>
        <v>10</v>
      </c>
      <c r="L10" s="789">
        <f>'Result Entry'!M12</f>
        <v>14</v>
      </c>
      <c r="M10" s="789">
        <f>'Result Entry'!N12</f>
        <v>3</v>
      </c>
      <c r="N10" s="790">
        <f>'Result Entry'!O12</f>
        <v>27</v>
      </c>
      <c r="O10" s="789">
        <f>'Result Entry'!P12</f>
        <v>10</v>
      </c>
      <c r="P10" s="790">
        <f>'Result Entry'!Q12</f>
        <v>37</v>
      </c>
      <c r="Q10" s="789">
        <f>'Result Entry'!R12</f>
        <v>51</v>
      </c>
      <c r="R10" s="791">
        <f>'Result Entry'!S12</f>
        <v>0</v>
      </c>
      <c r="S10" s="791">
        <f>'Result Entry'!T12</f>
        <v>0</v>
      </c>
      <c r="T10" s="792">
        <f>'Result Entry'!U12</f>
        <v>88</v>
      </c>
      <c r="U10" s="806">
        <f>'Result Entry'!V12</f>
        <v>44</v>
      </c>
      <c r="V10" s="807" t="str">
        <f>'Result Entry'!W12</f>
        <v/>
      </c>
      <c r="W10" s="795" t="str">
        <f>'Result Entry'!X12</f>
        <v/>
      </c>
      <c r="X10" s="796" t="str">
        <f>'Result Entry'!Y12</f>
        <v/>
      </c>
      <c r="Y10" s="788">
        <f>'Result Entry'!Z12</f>
        <v>10</v>
      </c>
      <c r="Z10" s="789">
        <f>'Result Entry'!AA12</f>
        <v>14</v>
      </c>
      <c r="AA10" s="789">
        <f>'Result Entry'!AB12</f>
        <v>3</v>
      </c>
      <c r="AB10" s="790">
        <f>'Result Entry'!AC12</f>
        <v>27</v>
      </c>
      <c r="AC10" s="789">
        <f>'Result Entry'!AD12</f>
        <v>10</v>
      </c>
      <c r="AD10" s="790">
        <f>'Result Entry'!AE12</f>
        <v>37</v>
      </c>
      <c r="AE10" s="789">
        <f>'Result Entry'!AF12</f>
        <v>51</v>
      </c>
      <c r="AF10" s="791">
        <f>'Result Entry'!AG12</f>
        <v>0</v>
      </c>
      <c r="AG10" s="791">
        <f>'Result Entry'!AH12</f>
        <v>0</v>
      </c>
      <c r="AH10" s="792">
        <f>'Result Entry'!AI12</f>
        <v>88</v>
      </c>
      <c r="AI10" s="806">
        <f>'Result Entry'!AJ12</f>
        <v>44</v>
      </c>
      <c r="AJ10" s="807" t="str">
        <f>'Result Entry'!AK12</f>
        <v/>
      </c>
      <c r="AK10" s="795" t="str">
        <f>'Result Entry'!AL12</f>
        <v/>
      </c>
      <c r="AL10" s="796" t="str">
        <f>'Result Entry'!AM12</f>
        <v/>
      </c>
      <c r="AM10" s="797">
        <f>'Result Entry'!AN12</f>
        <v>1</v>
      </c>
      <c r="AN10" s="788">
        <f>'Result Entry'!AO12</f>
        <v>10</v>
      </c>
      <c r="AO10" s="798">
        <f>'Result Entry'!AP12</f>
        <v>10</v>
      </c>
      <c r="AP10" s="789">
        <f>'Result Entry'!AQ12</f>
        <v>10</v>
      </c>
      <c r="AQ10" s="790">
        <f>'Result Entry'!AR12</f>
        <v>30</v>
      </c>
      <c r="AR10" s="789">
        <f>'Result Entry'!AS12</f>
        <v>70</v>
      </c>
      <c r="AS10" s="789">
        <f>'Result Entry'!AT12</f>
        <v>0</v>
      </c>
      <c r="AT10" s="799">
        <f>'Result Entry'!AU12</f>
        <v>70</v>
      </c>
      <c r="AU10" s="790">
        <f>'Result Entry'!AV12</f>
        <v>100</v>
      </c>
      <c r="AV10" s="789">
        <f>'Result Entry'!AW12</f>
        <v>100</v>
      </c>
      <c r="AW10" s="789">
        <f>'Result Entry'!AX12</f>
        <v>0</v>
      </c>
      <c r="AX10" s="799">
        <f>'Result Entry'!AY12</f>
        <v>100</v>
      </c>
      <c r="AY10" s="792">
        <f>'Result Entry'!AZ12</f>
        <v>200</v>
      </c>
      <c r="AZ10" s="1470">
        <f>'Result Entry'!BA12</f>
        <v>100</v>
      </c>
      <c r="BA10" s="1471" t="str">
        <f>'Result Entry'!BB12</f>
        <v/>
      </c>
      <c r="BB10" s="795" t="str">
        <f>'Result Entry'!BC12</f>
        <v/>
      </c>
      <c r="BC10" s="796" t="str">
        <f>'Result Entry'!BD12</f>
        <v/>
      </c>
      <c r="BD10" s="797">
        <f>'Result Entry'!BE12</f>
        <v>2</v>
      </c>
      <c r="BE10" s="788">
        <f>'Result Entry'!BF12</f>
        <v>10</v>
      </c>
      <c r="BF10" s="798">
        <f>'Result Entry'!BG12</f>
        <v>10</v>
      </c>
      <c r="BG10" s="789">
        <f>'Result Entry'!BH12</f>
        <v>10</v>
      </c>
      <c r="BH10" s="790">
        <f>'Result Entry'!BI12</f>
        <v>30</v>
      </c>
      <c r="BI10" s="789">
        <f>'Result Entry'!BJ12</f>
        <v>70</v>
      </c>
      <c r="BJ10" s="789">
        <f>'Result Entry'!BK12</f>
        <v>0</v>
      </c>
      <c r="BK10" s="799">
        <f>'Result Entry'!BL12</f>
        <v>70</v>
      </c>
      <c r="BL10" s="790">
        <f>'Result Entry'!BM12</f>
        <v>100</v>
      </c>
      <c r="BM10" s="789">
        <f>'Result Entry'!BN12</f>
        <v>100</v>
      </c>
      <c r="BN10" s="789">
        <f>'Result Entry'!BO12</f>
        <v>0</v>
      </c>
      <c r="BO10" s="799">
        <f>'Result Entry'!BP12</f>
        <v>100</v>
      </c>
      <c r="BP10" s="792">
        <f>'Result Entry'!BQ12</f>
        <v>200</v>
      </c>
      <c r="BQ10" s="1470">
        <f>'Result Entry'!BR12</f>
        <v>100</v>
      </c>
      <c r="BR10" s="1471" t="str">
        <f>'Result Entry'!BS12</f>
        <v/>
      </c>
      <c r="BS10" s="795" t="str">
        <f>'Result Entry'!BT12</f>
        <v/>
      </c>
      <c r="BT10" s="796" t="str">
        <f>'Result Entry'!BU12</f>
        <v/>
      </c>
      <c r="BU10" s="797">
        <f>'Result Entry'!BV12</f>
        <v>3</v>
      </c>
      <c r="BV10" s="788">
        <f>'Result Entry'!BW12</f>
        <v>10</v>
      </c>
      <c r="BW10" s="798">
        <f>'Result Entry'!BX12</f>
        <v>10</v>
      </c>
      <c r="BX10" s="789">
        <f>'Result Entry'!BY12</f>
        <v>10</v>
      </c>
      <c r="BY10" s="790">
        <f>'Result Entry'!BZ12</f>
        <v>30</v>
      </c>
      <c r="BZ10" s="789">
        <f>'Result Entry'!CA12</f>
        <v>70</v>
      </c>
      <c r="CA10" s="789">
        <f>'Result Entry'!CB12</f>
        <v>0</v>
      </c>
      <c r="CB10" s="799">
        <f>'Result Entry'!CC12</f>
        <v>70</v>
      </c>
      <c r="CC10" s="790">
        <f>'Result Entry'!CD12</f>
        <v>100</v>
      </c>
      <c r="CD10" s="789">
        <f>'Result Entry'!CE12</f>
        <v>100</v>
      </c>
      <c r="CE10" s="789">
        <f>'Result Entry'!CF12</f>
        <v>0</v>
      </c>
      <c r="CF10" s="799">
        <f>'Result Entry'!CG12</f>
        <v>100</v>
      </c>
      <c r="CG10" s="792">
        <f>'Result Entry'!CH12</f>
        <v>200</v>
      </c>
      <c r="CH10" s="1470">
        <f>'Result Entry'!CI12</f>
        <v>100</v>
      </c>
      <c r="CI10" s="1471" t="str">
        <f>'Result Entry'!CJ12</f>
        <v/>
      </c>
      <c r="CJ10" s="795" t="str">
        <f>'Result Entry'!CK12</f>
        <v/>
      </c>
      <c r="CK10" s="796" t="str">
        <f>'Result Entry'!CL12</f>
        <v/>
      </c>
      <c r="CL10" s="797">
        <f>'Result Entry'!CM12</f>
        <v>0</v>
      </c>
      <c r="CM10" s="788">
        <f>'Result Entry'!CN12</f>
        <v>0</v>
      </c>
      <c r="CN10" s="798">
        <f>'Result Entry'!CO12</f>
        <v>0</v>
      </c>
      <c r="CO10" s="789">
        <f>'Result Entry'!CP12</f>
        <v>0</v>
      </c>
      <c r="CP10" s="790">
        <f>'Result Entry'!CQ12</f>
        <v>0</v>
      </c>
      <c r="CQ10" s="789">
        <f>'Result Entry'!CR12</f>
        <v>0</v>
      </c>
      <c r="CR10" s="789">
        <f>'Result Entry'!CS12</f>
        <v>0</v>
      </c>
      <c r="CS10" s="799">
        <f>'Result Entry'!CT12</f>
        <v>0</v>
      </c>
      <c r="CT10" s="790">
        <f>'Result Entry'!CU12</f>
        <v>0</v>
      </c>
      <c r="CU10" s="789">
        <f>'Result Entry'!CV12</f>
        <v>0</v>
      </c>
      <c r="CV10" s="789">
        <f>'Result Entry'!CW12</f>
        <v>0</v>
      </c>
      <c r="CW10" s="799">
        <f>'Result Entry'!CX12</f>
        <v>0</v>
      </c>
      <c r="CX10" s="792">
        <f>'Result Entry'!CY12</f>
        <v>0</v>
      </c>
      <c r="CY10" s="1470">
        <f>'Result Entry'!CZ12</f>
        <v>0</v>
      </c>
      <c r="CZ10" s="1471" t="str">
        <f>'Result Entry'!DA12</f>
        <v/>
      </c>
      <c r="DA10" s="795" t="str">
        <f>'Result Entry'!DB12</f>
        <v/>
      </c>
      <c r="DB10" s="796" t="str">
        <f>'Result Entry'!DC12</f>
        <v/>
      </c>
      <c r="DC10" s="797">
        <f>'Result Entry'!DD12</f>
        <v>0</v>
      </c>
      <c r="DD10" s="788">
        <f>'Result Entry'!DE12</f>
        <v>0</v>
      </c>
      <c r="DE10" s="798">
        <f>'Result Entry'!DF12</f>
        <v>0</v>
      </c>
      <c r="DF10" s="789">
        <f>'Result Entry'!DG12</f>
        <v>0</v>
      </c>
      <c r="DG10" s="790">
        <f>'Result Entry'!DH12</f>
        <v>0</v>
      </c>
      <c r="DH10" s="789">
        <f>'Result Entry'!DI12</f>
        <v>0</v>
      </c>
      <c r="DI10" s="789">
        <f>'Result Entry'!DJ12</f>
        <v>0</v>
      </c>
      <c r="DJ10" s="799">
        <f>'Result Entry'!DK12</f>
        <v>0</v>
      </c>
      <c r="DK10" s="790">
        <f>'Result Entry'!DL12</f>
        <v>0</v>
      </c>
      <c r="DL10" s="789">
        <f>'Result Entry'!DM12</f>
        <v>0</v>
      </c>
      <c r="DM10" s="789">
        <f>'Result Entry'!DN12</f>
        <v>0</v>
      </c>
      <c r="DN10" s="799">
        <f>'Result Entry'!DO12</f>
        <v>0</v>
      </c>
      <c r="DO10" s="792">
        <f>'Result Entry'!DP12</f>
        <v>0</v>
      </c>
      <c r="DP10" s="1470">
        <f>'Result Entry'!DQ12</f>
        <v>0</v>
      </c>
      <c r="DQ10" s="1471" t="str">
        <f>'Result Entry'!DR12</f>
        <v/>
      </c>
      <c r="DR10" s="795" t="str">
        <f>'Result Entry'!DS12</f>
        <v/>
      </c>
      <c r="DS10" s="796" t="str">
        <f>'Result Entry'!DT12</f>
        <v/>
      </c>
      <c r="DT10" s="788">
        <f>'Result Entry'!DU12</f>
        <v>10</v>
      </c>
      <c r="DU10" s="789">
        <f>'Result Entry'!DV12</f>
        <v>10</v>
      </c>
      <c r="DV10" s="789">
        <f>'Result Entry'!DW12</f>
        <v>10</v>
      </c>
      <c r="DW10" s="790">
        <f>'Result Entry'!DX12</f>
        <v>30</v>
      </c>
      <c r="DX10" s="789">
        <f>'Result Entry'!DY12</f>
        <v>70</v>
      </c>
      <c r="DY10" s="789">
        <f>'Result Entry'!DZ12</f>
        <v>0</v>
      </c>
      <c r="DZ10" s="799">
        <f>'Result Entry'!EA12</f>
        <v>70</v>
      </c>
      <c r="EA10" s="790">
        <f>'Result Entry'!EB12</f>
        <v>100</v>
      </c>
      <c r="EB10" s="789">
        <f>'Result Entry'!EC12</f>
        <v>100</v>
      </c>
      <c r="EC10" s="789">
        <f>'Result Entry'!ED12</f>
        <v>0</v>
      </c>
      <c r="ED10" s="799">
        <f>'Result Entry'!EE12</f>
        <v>100</v>
      </c>
      <c r="EE10" s="800">
        <f>'Result Entry'!EF12</f>
        <v>200</v>
      </c>
      <c r="EF10" s="801">
        <f>'Result Entry'!EG12</f>
        <v>100</v>
      </c>
      <c r="EG10" s="802" t="str">
        <f>'Result Entry'!EH12</f>
        <v/>
      </c>
      <c r="EH10" s="788">
        <f>'Result Entry'!EI12</f>
        <v>10</v>
      </c>
      <c r="EI10" s="789">
        <f>'Result Entry'!EJ12</f>
        <v>4</v>
      </c>
      <c r="EJ10" s="789">
        <f>'Result Entry'!EK12</f>
        <v>5</v>
      </c>
      <c r="EK10" s="790">
        <f>'Result Entry'!EL12</f>
        <v>19</v>
      </c>
      <c r="EL10" s="789">
        <f>'Result Entry'!EM12</f>
        <v>10</v>
      </c>
      <c r="EM10" s="799">
        <f>'Result Entry'!EN12</f>
        <v>29</v>
      </c>
      <c r="EN10" s="789">
        <f>'Result Entry'!EO12</f>
        <v>51</v>
      </c>
      <c r="EO10" s="789">
        <f>'Result Entry'!EP12</f>
        <v>0</v>
      </c>
      <c r="EP10" s="789">
        <f>'Result Entry'!EQ12</f>
        <v>0</v>
      </c>
      <c r="EQ10" s="792">
        <f>'Result Entry'!ER12</f>
        <v>80</v>
      </c>
      <c r="ER10" s="801">
        <f>'Result Entry'!ES12</f>
        <v>40</v>
      </c>
      <c r="ES10" s="802" t="str">
        <f>'Result Entry'!ET12</f>
        <v/>
      </c>
      <c r="ET10" s="788">
        <f>'Result Entry'!EU12</f>
        <v>10</v>
      </c>
      <c r="EU10" s="798">
        <f>'Result Entry'!EV12</f>
        <v>14</v>
      </c>
      <c r="EV10" s="789">
        <f>'Result Entry'!EW12</f>
        <v>24</v>
      </c>
      <c r="EW10" s="799">
        <f>'Result Entry'!EX12</f>
        <v>48</v>
      </c>
      <c r="EX10" s="789">
        <f>'Result Entry'!EY12</f>
        <v>10</v>
      </c>
      <c r="EY10" s="799">
        <f>'Result Entry'!EZ12</f>
        <v>58</v>
      </c>
      <c r="EZ10" s="789">
        <f>'Result Entry'!FA12</f>
        <v>51</v>
      </c>
      <c r="FA10" s="789">
        <f>'Result Entry'!FB12</f>
        <v>0</v>
      </c>
      <c r="FB10" s="789">
        <f>'Result Entry'!FC12</f>
        <v>0</v>
      </c>
      <c r="FC10" s="800">
        <f>'Result Entry'!FD12</f>
        <v>109</v>
      </c>
      <c r="FD10" s="801">
        <f>'Result Entry'!FE12</f>
        <v>54.500000000000007</v>
      </c>
      <c r="FE10" s="802" t="str">
        <f>'Result Entry'!FF12</f>
        <v/>
      </c>
      <c r="FF10" s="788">
        <f>'Result Entry'!FG12</f>
        <v>0</v>
      </c>
      <c r="FG10" s="789">
        <f>'Result Entry'!FH12</f>
        <v>0</v>
      </c>
      <c r="FH10" s="789">
        <f>'Result Entry'!FI12</f>
        <v>0</v>
      </c>
      <c r="FI10" s="789">
        <f>'Result Entry'!FJ12</f>
        <v>0</v>
      </c>
      <c r="FJ10" s="791">
        <f>'Result Entry'!FK12</f>
        <v>0</v>
      </c>
      <c r="FK10" s="796" t="str">
        <f>'Result Entry'!FL12</f>
        <v/>
      </c>
      <c r="FL10" s="786">
        <f>'Result Entry'!FM12</f>
        <v>0</v>
      </c>
      <c r="FM10" s="787">
        <f>'Result Entry'!FN12</f>
        <v>0</v>
      </c>
      <c r="FN10" s="803" t="str">
        <f>'Result Entry'!FO12</f>
        <v/>
      </c>
      <c r="FO10" s="786">
        <f>'Result Entry'!FP12</f>
        <v>1000</v>
      </c>
      <c r="FP10" s="787">
        <f>'Result Entry'!FQ12</f>
        <v>776</v>
      </c>
      <c r="FQ10" s="804">
        <f>'Result Entry'!FR12</f>
        <v>0</v>
      </c>
      <c r="FR10" s="787" t="str">
        <f>IF(OR(FS10="PASSED",FS10="PASSED WITH G"),'Result Entry'!FS12,"")</f>
        <v/>
      </c>
      <c r="FS10" s="787" t="str">
        <f>'Result Entry'!FT12</f>
        <v>NSO</v>
      </c>
      <c r="FT10" s="787" t="str">
        <f>'Result Entry'!FU12</f>
        <v/>
      </c>
      <c r="FU10" s="805" t="str">
        <f>'Result Entry'!FV12</f>
        <v/>
      </c>
      <c r="FV10" s="29" t="str">
        <f>'Result Entry'!FX12</f>
        <v/>
      </c>
    </row>
    <row r="11" spans="1:178" s="30" customFormat="1" ht="17.25" customHeight="1">
      <c r="A11" s="1477"/>
      <c r="B11" s="786">
        <f t="shared" si="0"/>
        <v>5</v>
      </c>
      <c r="C11" s="787">
        <f>'Result Entry'!D13</f>
        <v>11</v>
      </c>
      <c r="D11" s="787">
        <f>'Result Entry'!E13</f>
        <v>745</v>
      </c>
      <c r="E11" s="787" t="str">
        <f>'Result Entry'!F13</f>
        <v>OBC</v>
      </c>
      <c r="F11" s="787">
        <f>'Result Entry'!$G13</f>
        <v>1105</v>
      </c>
      <c r="G11" s="787" t="str">
        <f>'Result Entry'!$H13</f>
        <v>BHKBK</v>
      </c>
      <c r="H11" s="787" t="str">
        <f>'Result Entry'!I13</f>
        <v>KJKHK</v>
      </c>
      <c r="I11" s="787" t="str">
        <f>'Result Entry'!J13</f>
        <v>HKHK</v>
      </c>
      <c r="J11" s="977">
        <f>'Result Entry'!K13</f>
        <v>0</v>
      </c>
      <c r="K11" s="788">
        <f>'Result Entry'!L13</f>
        <v>8</v>
      </c>
      <c r="L11" s="789">
        <f>'Result Entry'!M13</f>
        <v>11</v>
      </c>
      <c r="M11" s="789">
        <f>'Result Entry'!N13</f>
        <v>2</v>
      </c>
      <c r="N11" s="790">
        <f>'Result Entry'!O13</f>
        <v>21</v>
      </c>
      <c r="O11" s="789">
        <f>'Result Entry'!P13</f>
        <v>10</v>
      </c>
      <c r="P11" s="790">
        <f>'Result Entry'!Q13</f>
        <v>31</v>
      </c>
      <c r="Q11" s="789">
        <f>'Result Entry'!R13</f>
        <v>55</v>
      </c>
      <c r="R11" s="791">
        <f>'Result Entry'!S13</f>
        <v>0</v>
      </c>
      <c r="S11" s="791">
        <f>'Result Entry'!T13</f>
        <v>0</v>
      </c>
      <c r="T11" s="792">
        <f>'Result Entry'!U13</f>
        <v>86</v>
      </c>
      <c r="U11" s="806">
        <f>'Result Entry'!V13</f>
        <v>43</v>
      </c>
      <c r="V11" s="807" t="str">
        <f>'Result Entry'!W13</f>
        <v/>
      </c>
      <c r="W11" s="795" t="str">
        <f>'Result Entry'!X13</f>
        <v>P</v>
      </c>
      <c r="X11" s="796" t="str">
        <f>'Result Entry'!Y13</f>
        <v>III</v>
      </c>
      <c r="Y11" s="788">
        <f>'Result Entry'!Z13</f>
        <v>8</v>
      </c>
      <c r="Z11" s="789">
        <f>'Result Entry'!AA13</f>
        <v>11</v>
      </c>
      <c r="AA11" s="789">
        <f>'Result Entry'!AB13</f>
        <v>2</v>
      </c>
      <c r="AB11" s="790">
        <f>'Result Entry'!AC13</f>
        <v>21</v>
      </c>
      <c r="AC11" s="789">
        <f>'Result Entry'!AD13</f>
        <v>10</v>
      </c>
      <c r="AD11" s="790">
        <f>'Result Entry'!AE13</f>
        <v>31</v>
      </c>
      <c r="AE11" s="789">
        <f>'Result Entry'!AF13</f>
        <v>55</v>
      </c>
      <c r="AF11" s="791">
        <f>'Result Entry'!AG13</f>
        <v>0</v>
      </c>
      <c r="AG11" s="791">
        <f>'Result Entry'!AH13</f>
        <v>0</v>
      </c>
      <c r="AH11" s="792">
        <f>'Result Entry'!AI13</f>
        <v>86</v>
      </c>
      <c r="AI11" s="806">
        <f>'Result Entry'!AJ13</f>
        <v>43</v>
      </c>
      <c r="AJ11" s="807" t="str">
        <f>'Result Entry'!AK13</f>
        <v/>
      </c>
      <c r="AK11" s="795" t="str">
        <f>'Result Entry'!AL13</f>
        <v>P</v>
      </c>
      <c r="AL11" s="796" t="str">
        <f>'Result Entry'!AM13</f>
        <v>III</v>
      </c>
      <c r="AM11" s="797">
        <f>'Result Entry'!AN13</f>
        <v>1</v>
      </c>
      <c r="AN11" s="788">
        <f>'Result Entry'!AO13</f>
        <v>10</v>
      </c>
      <c r="AO11" s="798">
        <f>'Result Entry'!AP13</f>
        <v>10</v>
      </c>
      <c r="AP11" s="789">
        <f>'Result Entry'!AQ13</f>
        <v>10</v>
      </c>
      <c r="AQ11" s="790">
        <f>'Result Entry'!AR13</f>
        <v>30</v>
      </c>
      <c r="AR11" s="789">
        <f>'Result Entry'!AS13</f>
        <v>70</v>
      </c>
      <c r="AS11" s="789">
        <f>'Result Entry'!AT13</f>
        <v>20</v>
      </c>
      <c r="AT11" s="799">
        <f>'Result Entry'!AU13</f>
        <v>90</v>
      </c>
      <c r="AU11" s="790">
        <f>'Result Entry'!AV13</f>
        <v>120</v>
      </c>
      <c r="AV11" s="789">
        <f>'Result Entry'!AW13</f>
        <v>10</v>
      </c>
      <c r="AW11" s="789">
        <f>'Result Entry'!AX13</f>
        <v>0</v>
      </c>
      <c r="AX11" s="799">
        <f>'Result Entry'!AY13</f>
        <v>10</v>
      </c>
      <c r="AY11" s="792">
        <f>'Result Entry'!AZ13</f>
        <v>130</v>
      </c>
      <c r="AZ11" s="1470">
        <f>'Result Entry'!BA13</f>
        <v>65</v>
      </c>
      <c r="BA11" s="1471" t="str">
        <f>'Result Entry'!BB13</f>
        <v/>
      </c>
      <c r="BB11" s="795" t="str">
        <f>'Result Entry'!BC13</f>
        <v>G2</v>
      </c>
      <c r="BC11" s="796" t="str">
        <f>'Result Entry'!BD13</f>
        <v>I</v>
      </c>
      <c r="BD11" s="797">
        <f>'Result Entry'!BE13</f>
        <v>2</v>
      </c>
      <c r="BE11" s="788">
        <f>'Result Entry'!BF13</f>
        <v>10</v>
      </c>
      <c r="BF11" s="798">
        <f>'Result Entry'!BG13</f>
        <v>10</v>
      </c>
      <c r="BG11" s="789">
        <f>'Result Entry'!BH13</f>
        <v>10</v>
      </c>
      <c r="BH11" s="790">
        <f>'Result Entry'!BI13</f>
        <v>30</v>
      </c>
      <c r="BI11" s="789">
        <f>'Result Entry'!BJ13</f>
        <v>70</v>
      </c>
      <c r="BJ11" s="789">
        <f>'Result Entry'!BK13</f>
        <v>0</v>
      </c>
      <c r="BK11" s="799">
        <f>'Result Entry'!BL13</f>
        <v>70</v>
      </c>
      <c r="BL11" s="790">
        <f>'Result Entry'!BM13</f>
        <v>100</v>
      </c>
      <c r="BM11" s="789">
        <f>'Result Entry'!BN13</f>
        <v>100</v>
      </c>
      <c r="BN11" s="789">
        <f>'Result Entry'!BO13</f>
        <v>0</v>
      </c>
      <c r="BO11" s="799">
        <f>'Result Entry'!BP13</f>
        <v>100</v>
      </c>
      <c r="BP11" s="792">
        <f>'Result Entry'!BQ13</f>
        <v>200</v>
      </c>
      <c r="BQ11" s="1470">
        <f>'Result Entry'!BR13</f>
        <v>100</v>
      </c>
      <c r="BR11" s="1471" t="str">
        <f>'Result Entry'!BS13</f>
        <v/>
      </c>
      <c r="BS11" s="795" t="str">
        <f>'Result Entry'!BT13</f>
        <v>P</v>
      </c>
      <c r="BT11" s="796" t="str">
        <f>'Result Entry'!BU13</f>
        <v>D</v>
      </c>
      <c r="BU11" s="797">
        <f>'Result Entry'!BV13</f>
        <v>0</v>
      </c>
      <c r="BV11" s="788">
        <f>'Result Entry'!BW13</f>
        <v>0</v>
      </c>
      <c r="BW11" s="798">
        <f>'Result Entry'!BX13</f>
        <v>0</v>
      </c>
      <c r="BX11" s="789">
        <f>'Result Entry'!BY13</f>
        <v>0</v>
      </c>
      <c r="BY11" s="790">
        <f>'Result Entry'!BZ13</f>
        <v>0</v>
      </c>
      <c r="BZ11" s="789">
        <f>'Result Entry'!CA13</f>
        <v>0</v>
      </c>
      <c r="CA11" s="789">
        <f>'Result Entry'!CB13</f>
        <v>0</v>
      </c>
      <c r="CB11" s="799">
        <f>'Result Entry'!CC13</f>
        <v>0</v>
      </c>
      <c r="CC11" s="790">
        <f>'Result Entry'!CD13</f>
        <v>0</v>
      </c>
      <c r="CD11" s="789">
        <f>'Result Entry'!CE13</f>
        <v>0</v>
      </c>
      <c r="CE11" s="789">
        <f>'Result Entry'!CF13</f>
        <v>0</v>
      </c>
      <c r="CF11" s="799">
        <f>'Result Entry'!CG13</f>
        <v>0</v>
      </c>
      <c r="CG11" s="792">
        <f>'Result Entry'!CH13</f>
        <v>0</v>
      </c>
      <c r="CH11" s="1470">
        <f>'Result Entry'!CI13</f>
        <v>0</v>
      </c>
      <c r="CI11" s="1471" t="str">
        <f>'Result Entry'!CJ13</f>
        <v/>
      </c>
      <c r="CJ11" s="795" t="str">
        <f>'Result Entry'!CK13</f>
        <v/>
      </c>
      <c r="CK11" s="796" t="str">
        <f>'Result Entry'!CL13</f>
        <v/>
      </c>
      <c r="CL11" s="797">
        <f>'Result Entry'!CM13</f>
        <v>3</v>
      </c>
      <c r="CM11" s="788">
        <f>'Result Entry'!CN13</f>
        <v>10</v>
      </c>
      <c r="CN11" s="798">
        <f>'Result Entry'!CO13</f>
        <v>5</v>
      </c>
      <c r="CO11" s="789">
        <f>'Result Entry'!CP13</f>
        <v>6</v>
      </c>
      <c r="CP11" s="790">
        <f>'Result Entry'!CQ13</f>
        <v>21</v>
      </c>
      <c r="CQ11" s="789">
        <f>'Result Entry'!CR13</f>
        <v>50</v>
      </c>
      <c r="CR11" s="789">
        <f>'Result Entry'!CS13</f>
        <v>0</v>
      </c>
      <c r="CS11" s="799">
        <f>'Result Entry'!CT13</f>
        <v>50</v>
      </c>
      <c r="CT11" s="790">
        <f>'Result Entry'!CU13</f>
        <v>71</v>
      </c>
      <c r="CU11" s="789">
        <f>'Result Entry'!CV13</f>
        <v>60</v>
      </c>
      <c r="CV11" s="789">
        <f>'Result Entry'!CW13</f>
        <v>0</v>
      </c>
      <c r="CW11" s="799">
        <f>'Result Entry'!CX13</f>
        <v>60</v>
      </c>
      <c r="CX11" s="792">
        <f>'Result Entry'!CY13</f>
        <v>131</v>
      </c>
      <c r="CY11" s="1470">
        <f>'Result Entry'!CZ13</f>
        <v>65.5</v>
      </c>
      <c r="CZ11" s="1471" t="str">
        <f>'Result Entry'!DA13</f>
        <v/>
      </c>
      <c r="DA11" s="795" t="str">
        <f>'Result Entry'!DB13</f>
        <v>P</v>
      </c>
      <c r="DB11" s="796" t="str">
        <f>'Result Entry'!DC13</f>
        <v>I</v>
      </c>
      <c r="DC11" s="797">
        <f>'Result Entry'!DD13</f>
        <v>0</v>
      </c>
      <c r="DD11" s="788">
        <f>'Result Entry'!DE13</f>
        <v>0</v>
      </c>
      <c r="DE11" s="798">
        <f>'Result Entry'!DF13</f>
        <v>0</v>
      </c>
      <c r="DF11" s="789">
        <f>'Result Entry'!DG13</f>
        <v>0</v>
      </c>
      <c r="DG11" s="790">
        <f>'Result Entry'!DH13</f>
        <v>0</v>
      </c>
      <c r="DH11" s="789">
        <f>'Result Entry'!DI13</f>
        <v>0</v>
      </c>
      <c r="DI11" s="789">
        <f>'Result Entry'!DJ13</f>
        <v>0</v>
      </c>
      <c r="DJ11" s="799">
        <f>'Result Entry'!DK13</f>
        <v>0</v>
      </c>
      <c r="DK11" s="790">
        <f>'Result Entry'!DL13</f>
        <v>0</v>
      </c>
      <c r="DL11" s="789">
        <f>'Result Entry'!DM13</f>
        <v>0</v>
      </c>
      <c r="DM11" s="789">
        <f>'Result Entry'!DN13</f>
        <v>0</v>
      </c>
      <c r="DN11" s="799">
        <f>'Result Entry'!DO13</f>
        <v>0</v>
      </c>
      <c r="DO11" s="792">
        <f>'Result Entry'!DP13</f>
        <v>0</v>
      </c>
      <c r="DP11" s="1470">
        <f>'Result Entry'!DQ13</f>
        <v>0</v>
      </c>
      <c r="DQ11" s="1471" t="str">
        <f>'Result Entry'!DR13</f>
        <v/>
      </c>
      <c r="DR11" s="795" t="str">
        <f>'Result Entry'!DS13</f>
        <v/>
      </c>
      <c r="DS11" s="796" t="str">
        <f>'Result Entry'!DT13</f>
        <v/>
      </c>
      <c r="DT11" s="788">
        <f>'Result Entry'!DU13</f>
        <v>10</v>
      </c>
      <c r="DU11" s="789">
        <f>'Result Entry'!DV13</f>
        <v>10</v>
      </c>
      <c r="DV11" s="789">
        <f>'Result Entry'!DW13</f>
        <v>10</v>
      </c>
      <c r="DW11" s="790">
        <f>'Result Entry'!DX13</f>
        <v>30</v>
      </c>
      <c r="DX11" s="789">
        <f>'Result Entry'!DY13</f>
        <v>70</v>
      </c>
      <c r="DY11" s="789">
        <f>'Result Entry'!DZ13</f>
        <v>0</v>
      </c>
      <c r="DZ11" s="799">
        <f>'Result Entry'!EA13</f>
        <v>70</v>
      </c>
      <c r="EA11" s="790">
        <f>'Result Entry'!EB13</f>
        <v>100</v>
      </c>
      <c r="EB11" s="789">
        <f>'Result Entry'!EC13</f>
        <v>100</v>
      </c>
      <c r="EC11" s="789">
        <f>'Result Entry'!ED13</f>
        <v>0</v>
      </c>
      <c r="ED11" s="799">
        <f>'Result Entry'!EE13</f>
        <v>100</v>
      </c>
      <c r="EE11" s="800">
        <f>'Result Entry'!EF13</f>
        <v>200</v>
      </c>
      <c r="EF11" s="801">
        <f>'Result Entry'!EG13</f>
        <v>100</v>
      </c>
      <c r="EG11" s="802" t="str">
        <f>'Result Entry'!EH13</f>
        <v>A</v>
      </c>
      <c r="EH11" s="788">
        <f>'Result Entry'!EI13</f>
        <v>0</v>
      </c>
      <c r="EI11" s="789">
        <f>'Result Entry'!EJ13</f>
        <v>0</v>
      </c>
      <c r="EJ11" s="789">
        <f>'Result Entry'!EK13</f>
        <v>0</v>
      </c>
      <c r="EK11" s="790">
        <f>'Result Entry'!EL13</f>
        <v>0</v>
      </c>
      <c r="EL11" s="789">
        <f>'Result Entry'!EM13</f>
        <v>0</v>
      </c>
      <c r="EM11" s="799">
        <f>'Result Entry'!EN13</f>
        <v>0</v>
      </c>
      <c r="EN11" s="789">
        <f>'Result Entry'!EO13</f>
        <v>0</v>
      </c>
      <c r="EO11" s="789">
        <f>'Result Entry'!EP13</f>
        <v>0</v>
      </c>
      <c r="EP11" s="789">
        <f>'Result Entry'!EQ13</f>
        <v>0</v>
      </c>
      <c r="EQ11" s="792">
        <f>'Result Entry'!ER13</f>
        <v>0</v>
      </c>
      <c r="ER11" s="801">
        <f>'Result Entry'!ES13</f>
        <v>0</v>
      </c>
      <c r="ES11" s="802">
        <f>'Result Entry'!ET13</f>
        <v>0</v>
      </c>
      <c r="ET11" s="788">
        <f>'Result Entry'!EU13</f>
        <v>8</v>
      </c>
      <c r="EU11" s="798">
        <f>'Result Entry'!EV13</f>
        <v>11</v>
      </c>
      <c r="EV11" s="789">
        <f>'Result Entry'!EW13</f>
        <v>19</v>
      </c>
      <c r="EW11" s="799">
        <f>'Result Entry'!EX13</f>
        <v>38</v>
      </c>
      <c r="EX11" s="789">
        <f>'Result Entry'!EY13</f>
        <v>10</v>
      </c>
      <c r="EY11" s="799">
        <f>'Result Entry'!EZ13</f>
        <v>48</v>
      </c>
      <c r="EZ11" s="789">
        <f>'Result Entry'!FA13</f>
        <v>55</v>
      </c>
      <c r="FA11" s="789">
        <f>'Result Entry'!FB13</f>
        <v>0</v>
      </c>
      <c r="FB11" s="789">
        <f>'Result Entry'!FC13</f>
        <v>0</v>
      </c>
      <c r="FC11" s="800">
        <f>'Result Entry'!FD13</f>
        <v>103</v>
      </c>
      <c r="FD11" s="801">
        <f>'Result Entry'!FE13</f>
        <v>51.5</v>
      </c>
      <c r="FE11" s="802" t="str">
        <f>'Result Entry'!FF13</f>
        <v>C</v>
      </c>
      <c r="FF11" s="788">
        <f>'Result Entry'!FG13</f>
        <v>0</v>
      </c>
      <c r="FG11" s="789">
        <f>'Result Entry'!FH13</f>
        <v>0</v>
      </c>
      <c r="FH11" s="789">
        <f>'Result Entry'!FI13</f>
        <v>0</v>
      </c>
      <c r="FI11" s="789">
        <f>'Result Entry'!FJ13</f>
        <v>0</v>
      </c>
      <c r="FJ11" s="791">
        <f>'Result Entry'!FK13</f>
        <v>0</v>
      </c>
      <c r="FK11" s="796">
        <f>'Result Entry'!FL13</f>
        <v>0</v>
      </c>
      <c r="FL11" s="786">
        <f>'Result Entry'!FM13</f>
        <v>0</v>
      </c>
      <c r="FM11" s="787">
        <f>'Result Entry'!FN13</f>
        <v>0</v>
      </c>
      <c r="FN11" s="803" t="str">
        <f>'Result Entry'!FO13</f>
        <v/>
      </c>
      <c r="FO11" s="786">
        <f>'Result Entry'!FP13</f>
        <v>1000</v>
      </c>
      <c r="FP11" s="787">
        <f>'Result Entry'!FQ13</f>
        <v>633</v>
      </c>
      <c r="FQ11" s="804">
        <f>'Result Entry'!FR13</f>
        <v>63.3</v>
      </c>
      <c r="FR11" s="787" t="str">
        <f>IF(OR(FS11="PASSED",FS11="PASSED WITH G"),'Result Entry'!FS13,"")</f>
        <v>First</v>
      </c>
      <c r="FS11" s="787" t="str">
        <f>'Result Entry'!FT13</f>
        <v>Passed</v>
      </c>
      <c r="FT11" s="787">
        <f>'Result Entry'!FU13</f>
        <v>63.3</v>
      </c>
      <c r="FU11" s="805">
        <f>'Result Entry'!FV13</f>
        <v>1.9999999999999964</v>
      </c>
      <c r="FV11" s="29" t="str">
        <f>'Result Entry'!FX13</f>
        <v>III</v>
      </c>
    </row>
    <row r="12" spans="1:178" s="30" customFormat="1" ht="17.25" customHeight="1">
      <c r="A12" s="1477"/>
      <c r="B12" s="786">
        <f t="shared" si="0"/>
        <v>0</v>
      </c>
      <c r="C12" s="787">
        <f>'Result Entry'!D14</f>
        <v>0</v>
      </c>
      <c r="D12" s="787">
        <f>'Result Entry'!E14</f>
        <v>0</v>
      </c>
      <c r="E12" s="787">
        <f>'Result Entry'!F14</f>
        <v>0</v>
      </c>
      <c r="F12" s="787">
        <f>'Result Entry'!$G14</f>
        <v>0</v>
      </c>
      <c r="G12" s="787">
        <f>'Result Entry'!$H14</f>
        <v>0</v>
      </c>
      <c r="H12" s="787">
        <f>'Result Entry'!I14</f>
        <v>0</v>
      </c>
      <c r="I12" s="787">
        <f>'Result Entry'!J14</f>
        <v>0</v>
      </c>
      <c r="J12" s="977">
        <f>'Result Entry'!K14</f>
        <v>0</v>
      </c>
      <c r="K12" s="788">
        <f>'Result Entry'!L14</f>
        <v>0</v>
      </c>
      <c r="L12" s="789">
        <f>'Result Entry'!M14</f>
        <v>0</v>
      </c>
      <c r="M12" s="789">
        <f>'Result Entry'!N14</f>
        <v>0</v>
      </c>
      <c r="N12" s="790">
        <f>'Result Entry'!O14</f>
        <v>0</v>
      </c>
      <c r="O12" s="789">
        <f>'Result Entry'!P14</f>
        <v>0</v>
      </c>
      <c r="P12" s="790">
        <f>'Result Entry'!Q14</f>
        <v>0</v>
      </c>
      <c r="Q12" s="789">
        <f>'Result Entry'!R14</f>
        <v>0</v>
      </c>
      <c r="R12" s="791">
        <f>'Result Entry'!S14</f>
        <v>0</v>
      </c>
      <c r="S12" s="791">
        <f>'Result Entry'!T14</f>
        <v>0</v>
      </c>
      <c r="T12" s="792">
        <f>'Result Entry'!U14</f>
        <v>0</v>
      </c>
      <c r="U12" s="806">
        <f>'Result Entry'!V14</f>
        <v>0</v>
      </c>
      <c r="V12" s="807" t="str">
        <f>'Result Entry'!W14</f>
        <v/>
      </c>
      <c r="W12" s="795" t="str">
        <f>'Result Entry'!X14</f>
        <v/>
      </c>
      <c r="X12" s="796" t="str">
        <f>'Result Entry'!Y14</f>
        <v/>
      </c>
      <c r="Y12" s="788">
        <f>'Result Entry'!Z14</f>
        <v>0</v>
      </c>
      <c r="Z12" s="789">
        <f>'Result Entry'!AA14</f>
        <v>0</v>
      </c>
      <c r="AA12" s="789">
        <f>'Result Entry'!AB14</f>
        <v>0</v>
      </c>
      <c r="AB12" s="790">
        <f>'Result Entry'!AC14</f>
        <v>0</v>
      </c>
      <c r="AC12" s="789">
        <f>'Result Entry'!AD14</f>
        <v>0</v>
      </c>
      <c r="AD12" s="790">
        <f>'Result Entry'!AE14</f>
        <v>0</v>
      </c>
      <c r="AE12" s="789">
        <f>'Result Entry'!AF14</f>
        <v>0</v>
      </c>
      <c r="AF12" s="791">
        <f>'Result Entry'!AG14</f>
        <v>0</v>
      </c>
      <c r="AG12" s="791">
        <f>'Result Entry'!AH14</f>
        <v>0</v>
      </c>
      <c r="AH12" s="792">
        <f>'Result Entry'!AI14</f>
        <v>0</v>
      </c>
      <c r="AI12" s="806">
        <f>'Result Entry'!AJ14</f>
        <v>0</v>
      </c>
      <c r="AJ12" s="807" t="str">
        <f>'Result Entry'!AK14</f>
        <v/>
      </c>
      <c r="AK12" s="795" t="str">
        <f>'Result Entry'!AL14</f>
        <v/>
      </c>
      <c r="AL12" s="796" t="str">
        <f>'Result Entry'!AM14</f>
        <v/>
      </c>
      <c r="AM12" s="797">
        <f>'Result Entry'!AN14</f>
        <v>0</v>
      </c>
      <c r="AN12" s="788">
        <f>'Result Entry'!AO14</f>
        <v>0</v>
      </c>
      <c r="AO12" s="798">
        <f>'Result Entry'!AP14</f>
        <v>0</v>
      </c>
      <c r="AP12" s="789">
        <f>'Result Entry'!AQ14</f>
        <v>0</v>
      </c>
      <c r="AQ12" s="790">
        <f>'Result Entry'!AR14</f>
        <v>0</v>
      </c>
      <c r="AR12" s="789">
        <f>'Result Entry'!AS14</f>
        <v>0</v>
      </c>
      <c r="AS12" s="789">
        <f>'Result Entry'!AT14</f>
        <v>0</v>
      </c>
      <c r="AT12" s="799">
        <f>'Result Entry'!AU14</f>
        <v>0</v>
      </c>
      <c r="AU12" s="790">
        <f>'Result Entry'!AV14</f>
        <v>0</v>
      </c>
      <c r="AV12" s="789">
        <f>'Result Entry'!AW14</f>
        <v>0</v>
      </c>
      <c r="AW12" s="789">
        <f>'Result Entry'!AX14</f>
        <v>0</v>
      </c>
      <c r="AX12" s="799">
        <f>'Result Entry'!AY14</f>
        <v>0</v>
      </c>
      <c r="AY12" s="792">
        <f>'Result Entry'!AZ14</f>
        <v>0</v>
      </c>
      <c r="AZ12" s="1470">
        <f>'Result Entry'!BA14</f>
        <v>0</v>
      </c>
      <c r="BA12" s="1471" t="str">
        <f>'Result Entry'!BB14</f>
        <v/>
      </c>
      <c r="BB12" s="795" t="str">
        <f>'Result Entry'!BC14</f>
        <v/>
      </c>
      <c r="BC12" s="796" t="str">
        <f>'Result Entry'!BD14</f>
        <v/>
      </c>
      <c r="BD12" s="797">
        <f>'Result Entry'!BE14</f>
        <v>0</v>
      </c>
      <c r="BE12" s="788">
        <f>'Result Entry'!BF14</f>
        <v>0</v>
      </c>
      <c r="BF12" s="798">
        <f>'Result Entry'!BG14</f>
        <v>0</v>
      </c>
      <c r="BG12" s="789">
        <f>'Result Entry'!BH14</f>
        <v>0</v>
      </c>
      <c r="BH12" s="790">
        <f>'Result Entry'!BI14</f>
        <v>0</v>
      </c>
      <c r="BI12" s="789">
        <f>'Result Entry'!BJ14</f>
        <v>0</v>
      </c>
      <c r="BJ12" s="789">
        <f>'Result Entry'!BK14</f>
        <v>0</v>
      </c>
      <c r="BK12" s="799">
        <f>'Result Entry'!BL14</f>
        <v>0</v>
      </c>
      <c r="BL12" s="790">
        <f>'Result Entry'!BM14</f>
        <v>0</v>
      </c>
      <c r="BM12" s="789">
        <f>'Result Entry'!BN14</f>
        <v>0</v>
      </c>
      <c r="BN12" s="789">
        <f>'Result Entry'!BO14</f>
        <v>0</v>
      </c>
      <c r="BO12" s="799">
        <f>'Result Entry'!BP14</f>
        <v>0</v>
      </c>
      <c r="BP12" s="792">
        <f>'Result Entry'!BQ14</f>
        <v>0</v>
      </c>
      <c r="BQ12" s="1470">
        <f>'Result Entry'!BR14</f>
        <v>0</v>
      </c>
      <c r="BR12" s="1471" t="str">
        <f>'Result Entry'!BS14</f>
        <v/>
      </c>
      <c r="BS12" s="795" t="str">
        <f>'Result Entry'!BT14</f>
        <v/>
      </c>
      <c r="BT12" s="796" t="str">
        <f>'Result Entry'!BU14</f>
        <v/>
      </c>
      <c r="BU12" s="797">
        <f>'Result Entry'!BV14</f>
        <v>0</v>
      </c>
      <c r="BV12" s="788">
        <f>'Result Entry'!BW14</f>
        <v>0</v>
      </c>
      <c r="BW12" s="798">
        <f>'Result Entry'!BX14</f>
        <v>0</v>
      </c>
      <c r="BX12" s="789">
        <f>'Result Entry'!BY14</f>
        <v>0</v>
      </c>
      <c r="BY12" s="790">
        <f>'Result Entry'!BZ14</f>
        <v>0</v>
      </c>
      <c r="BZ12" s="789">
        <f>'Result Entry'!CA14</f>
        <v>0</v>
      </c>
      <c r="CA12" s="789">
        <f>'Result Entry'!CB14</f>
        <v>0</v>
      </c>
      <c r="CB12" s="799">
        <f>'Result Entry'!CC14</f>
        <v>0</v>
      </c>
      <c r="CC12" s="790">
        <f>'Result Entry'!CD14</f>
        <v>0</v>
      </c>
      <c r="CD12" s="789">
        <f>'Result Entry'!CE14</f>
        <v>0</v>
      </c>
      <c r="CE12" s="789">
        <f>'Result Entry'!CF14</f>
        <v>0</v>
      </c>
      <c r="CF12" s="799">
        <f>'Result Entry'!CG14</f>
        <v>0</v>
      </c>
      <c r="CG12" s="792">
        <f>'Result Entry'!CH14</f>
        <v>0</v>
      </c>
      <c r="CH12" s="1470">
        <f>'Result Entry'!CI14</f>
        <v>0</v>
      </c>
      <c r="CI12" s="1471" t="str">
        <f>'Result Entry'!CJ14</f>
        <v/>
      </c>
      <c r="CJ12" s="795" t="str">
        <f>'Result Entry'!CK14</f>
        <v/>
      </c>
      <c r="CK12" s="796" t="str">
        <f>'Result Entry'!CL14</f>
        <v/>
      </c>
      <c r="CL12" s="797">
        <f>'Result Entry'!CM14</f>
        <v>0</v>
      </c>
      <c r="CM12" s="788">
        <f>'Result Entry'!CN14</f>
        <v>0</v>
      </c>
      <c r="CN12" s="798">
        <f>'Result Entry'!CO14</f>
        <v>0</v>
      </c>
      <c r="CO12" s="789">
        <f>'Result Entry'!CP14</f>
        <v>0</v>
      </c>
      <c r="CP12" s="790">
        <f>'Result Entry'!CQ14</f>
        <v>0</v>
      </c>
      <c r="CQ12" s="789">
        <f>'Result Entry'!CR14</f>
        <v>0</v>
      </c>
      <c r="CR12" s="789">
        <f>'Result Entry'!CS14</f>
        <v>0</v>
      </c>
      <c r="CS12" s="799">
        <f>'Result Entry'!CT14</f>
        <v>0</v>
      </c>
      <c r="CT12" s="790">
        <f>'Result Entry'!CU14</f>
        <v>0</v>
      </c>
      <c r="CU12" s="789">
        <f>'Result Entry'!CV14</f>
        <v>0</v>
      </c>
      <c r="CV12" s="789">
        <f>'Result Entry'!CW14</f>
        <v>0</v>
      </c>
      <c r="CW12" s="799">
        <f>'Result Entry'!CX14</f>
        <v>0</v>
      </c>
      <c r="CX12" s="792">
        <f>'Result Entry'!CY14</f>
        <v>0</v>
      </c>
      <c r="CY12" s="1470">
        <f>'Result Entry'!CZ14</f>
        <v>0</v>
      </c>
      <c r="CZ12" s="1471" t="str">
        <f>'Result Entry'!DA14</f>
        <v/>
      </c>
      <c r="DA12" s="795" t="str">
        <f>'Result Entry'!DB14</f>
        <v/>
      </c>
      <c r="DB12" s="796" t="str">
        <f>'Result Entry'!DC14</f>
        <v/>
      </c>
      <c r="DC12" s="797">
        <f>'Result Entry'!DD14</f>
        <v>0</v>
      </c>
      <c r="DD12" s="788">
        <f>'Result Entry'!DE14</f>
        <v>0</v>
      </c>
      <c r="DE12" s="798">
        <f>'Result Entry'!DF14</f>
        <v>0</v>
      </c>
      <c r="DF12" s="789">
        <f>'Result Entry'!DG14</f>
        <v>0</v>
      </c>
      <c r="DG12" s="790">
        <f>'Result Entry'!DH14</f>
        <v>0</v>
      </c>
      <c r="DH12" s="789">
        <f>'Result Entry'!DI14</f>
        <v>0</v>
      </c>
      <c r="DI12" s="789">
        <f>'Result Entry'!DJ14</f>
        <v>0</v>
      </c>
      <c r="DJ12" s="799">
        <f>'Result Entry'!DK14</f>
        <v>0</v>
      </c>
      <c r="DK12" s="790">
        <f>'Result Entry'!DL14</f>
        <v>0</v>
      </c>
      <c r="DL12" s="789">
        <f>'Result Entry'!DM14</f>
        <v>0</v>
      </c>
      <c r="DM12" s="789">
        <f>'Result Entry'!DN14</f>
        <v>0</v>
      </c>
      <c r="DN12" s="799">
        <f>'Result Entry'!DO14</f>
        <v>0</v>
      </c>
      <c r="DO12" s="792">
        <f>'Result Entry'!DP14</f>
        <v>0</v>
      </c>
      <c r="DP12" s="1470">
        <f>'Result Entry'!DQ14</f>
        <v>0</v>
      </c>
      <c r="DQ12" s="1471" t="str">
        <f>'Result Entry'!DR14</f>
        <v/>
      </c>
      <c r="DR12" s="795" t="str">
        <f>'Result Entry'!DS14</f>
        <v/>
      </c>
      <c r="DS12" s="796" t="str">
        <f>'Result Entry'!DT14</f>
        <v/>
      </c>
      <c r="DT12" s="788">
        <f>'Result Entry'!DU14</f>
        <v>0</v>
      </c>
      <c r="DU12" s="789">
        <f>'Result Entry'!DV14</f>
        <v>0</v>
      </c>
      <c r="DV12" s="789">
        <f>'Result Entry'!DW14</f>
        <v>0</v>
      </c>
      <c r="DW12" s="790">
        <f>'Result Entry'!DX14</f>
        <v>0</v>
      </c>
      <c r="DX12" s="789">
        <f>'Result Entry'!DY14</f>
        <v>0</v>
      </c>
      <c r="DY12" s="789">
        <f>'Result Entry'!DZ14</f>
        <v>0</v>
      </c>
      <c r="DZ12" s="799">
        <f>'Result Entry'!EA14</f>
        <v>0</v>
      </c>
      <c r="EA12" s="790">
        <f>'Result Entry'!EB14</f>
        <v>0</v>
      </c>
      <c r="EB12" s="789">
        <f>'Result Entry'!EC14</f>
        <v>0</v>
      </c>
      <c r="EC12" s="789">
        <f>'Result Entry'!ED14</f>
        <v>0</v>
      </c>
      <c r="ED12" s="799">
        <f>'Result Entry'!EE14</f>
        <v>0</v>
      </c>
      <c r="EE12" s="800">
        <f>'Result Entry'!EF14</f>
        <v>0</v>
      </c>
      <c r="EF12" s="801">
        <f>'Result Entry'!EG14</f>
        <v>0</v>
      </c>
      <c r="EG12" s="802" t="str">
        <f>'Result Entry'!EH14</f>
        <v/>
      </c>
      <c r="EH12" s="788">
        <f>'Result Entry'!EI14</f>
        <v>0</v>
      </c>
      <c r="EI12" s="789">
        <f>'Result Entry'!EJ14</f>
        <v>0</v>
      </c>
      <c r="EJ12" s="789">
        <f>'Result Entry'!EK14</f>
        <v>0</v>
      </c>
      <c r="EK12" s="790">
        <f>'Result Entry'!EL14</f>
        <v>0</v>
      </c>
      <c r="EL12" s="789">
        <f>'Result Entry'!EM14</f>
        <v>0</v>
      </c>
      <c r="EM12" s="799">
        <f>'Result Entry'!EN14</f>
        <v>0</v>
      </c>
      <c r="EN12" s="789">
        <f>'Result Entry'!EO14</f>
        <v>0</v>
      </c>
      <c r="EO12" s="789">
        <f>'Result Entry'!EP14</f>
        <v>0</v>
      </c>
      <c r="EP12" s="789">
        <f>'Result Entry'!EQ14</f>
        <v>0</v>
      </c>
      <c r="EQ12" s="792">
        <f>'Result Entry'!ER14</f>
        <v>0</v>
      </c>
      <c r="ER12" s="801">
        <f>'Result Entry'!ES14</f>
        <v>0</v>
      </c>
      <c r="ES12" s="802" t="str">
        <f>'Result Entry'!ET14</f>
        <v/>
      </c>
      <c r="ET12" s="788">
        <f>'Result Entry'!EU14</f>
        <v>0</v>
      </c>
      <c r="EU12" s="798">
        <f>'Result Entry'!EV14</f>
        <v>0</v>
      </c>
      <c r="EV12" s="789">
        <f>'Result Entry'!EW14</f>
        <v>0</v>
      </c>
      <c r="EW12" s="799">
        <f>'Result Entry'!EX14</f>
        <v>0</v>
      </c>
      <c r="EX12" s="789">
        <f>'Result Entry'!EY14</f>
        <v>0</v>
      </c>
      <c r="EY12" s="799">
        <f>'Result Entry'!EZ14</f>
        <v>0</v>
      </c>
      <c r="EZ12" s="789">
        <f>'Result Entry'!FA14</f>
        <v>0</v>
      </c>
      <c r="FA12" s="789">
        <f>'Result Entry'!FB14</f>
        <v>0</v>
      </c>
      <c r="FB12" s="789">
        <f>'Result Entry'!FC14</f>
        <v>0</v>
      </c>
      <c r="FC12" s="800">
        <f>'Result Entry'!FD14</f>
        <v>0</v>
      </c>
      <c r="FD12" s="801">
        <f>'Result Entry'!FE14</f>
        <v>0</v>
      </c>
      <c r="FE12" s="802" t="str">
        <f>'Result Entry'!FF14</f>
        <v/>
      </c>
      <c r="FF12" s="788">
        <f>'Result Entry'!FG14</f>
        <v>0</v>
      </c>
      <c r="FG12" s="789">
        <f>'Result Entry'!FH14</f>
        <v>0</v>
      </c>
      <c r="FH12" s="789">
        <f>'Result Entry'!FI14</f>
        <v>0</v>
      </c>
      <c r="FI12" s="789">
        <f>'Result Entry'!FJ14</f>
        <v>0</v>
      </c>
      <c r="FJ12" s="791">
        <f>'Result Entry'!FK14</f>
        <v>0</v>
      </c>
      <c r="FK12" s="796" t="str">
        <f>'Result Entry'!FL14</f>
        <v/>
      </c>
      <c r="FL12" s="786">
        <f>'Result Entry'!FM14</f>
        <v>0</v>
      </c>
      <c r="FM12" s="787">
        <f>'Result Entry'!FN14</f>
        <v>0</v>
      </c>
      <c r="FN12" s="803" t="str">
        <f>'Result Entry'!FO14</f>
        <v/>
      </c>
      <c r="FO12" s="786">
        <f>'Result Entry'!FP14</f>
        <v>0</v>
      </c>
      <c r="FP12" s="787">
        <f>'Result Entry'!FQ14</f>
        <v>0</v>
      </c>
      <c r="FQ12" s="804">
        <f>'Result Entry'!FR14</f>
        <v>0</v>
      </c>
      <c r="FR12" s="787" t="str">
        <f>IF(OR(FS12="PASSED",FS12="PASSED WITH G"),'Result Entry'!FS14,"")</f>
        <v/>
      </c>
      <c r="FS12" s="787" t="str">
        <f>'Result Entry'!FT14</f>
        <v/>
      </c>
      <c r="FT12" s="787" t="str">
        <f>'Result Entry'!FU14</f>
        <v/>
      </c>
      <c r="FU12" s="805" t="str">
        <f>'Result Entry'!FV14</f>
        <v/>
      </c>
      <c r="FV12" s="29" t="str">
        <f>'Result Entry'!FX14</f>
        <v/>
      </c>
    </row>
    <row r="13" spans="1:178" s="30" customFormat="1" ht="17.25" customHeight="1">
      <c r="A13" s="1477"/>
      <c r="B13" s="786">
        <f t="shared" si="0"/>
        <v>0</v>
      </c>
      <c r="C13" s="787">
        <f>'Result Entry'!D15</f>
        <v>0</v>
      </c>
      <c r="D13" s="787">
        <f>'Result Entry'!E15</f>
        <v>0</v>
      </c>
      <c r="E13" s="787">
        <f>'Result Entry'!F15</f>
        <v>0</v>
      </c>
      <c r="F13" s="787">
        <f>'Result Entry'!$G15</f>
        <v>0</v>
      </c>
      <c r="G13" s="787">
        <f>'Result Entry'!$H15</f>
        <v>0</v>
      </c>
      <c r="H13" s="787">
        <f>'Result Entry'!I15</f>
        <v>0</v>
      </c>
      <c r="I13" s="787">
        <f>'Result Entry'!J15</f>
        <v>0</v>
      </c>
      <c r="J13" s="977">
        <f>'Result Entry'!K15</f>
        <v>0</v>
      </c>
      <c r="K13" s="788">
        <f>'Result Entry'!L15</f>
        <v>0</v>
      </c>
      <c r="L13" s="789">
        <f>'Result Entry'!M15</f>
        <v>0</v>
      </c>
      <c r="M13" s="789">
        <f>'Result Entry'!N15</f>
        <v>0</v>
      </c>
      <c r="N13" s="790">
        <f>'Result Entry'!O15</f>
        <v>0</v>
      </c>
      <c r="O13" s="789">
        <f>'Result Entry'!P15</f>
        <v>0</v>
      </c>
      <c r="P13" s="790">
        <f>'Result Entry'!Q15</f>
        <v>0</v>
      </c>
      <c r="Q13" s="789">
        <f>'Result Entry'!R15</f>
        <v>0</v>
      </c>
      <c r="R13" s="791">
        <f>'Result Entry'!S15</f>
        <v>0</v>
      </c>
      <c r="S13" s="791">
        <f>'Result Entry'!T15</f>
        <v>0</v>
      </c>
      <c r="T13" s="792">
        <f>'Result Entry'!U15</f>
        <v>0</v>
      </c>
      <c r="U13" s="806">
        <f>'Result Entry'!V15</f>
        <v>0</v>
      </c>
      <c r="V13" s="807" t="str">
        <f>'Result Entry'!W15</f>
        <v/>
      </c>
      <c r="W13" s="795" t="str">
        <f>'Result Entry'!X15</f>
        <v/>
      </c>
      <c r="X13" s="796" t="str">
        <f>'Result Entry'!Y15</f>
        <v/>
      </c>
      <c r="Y13" s="788">
        <f>'Result Entry'!Z15</f>
        <v>0</v>
      </c>
      <c r="Z13" s="789">
        <f>'Result Entry'!AA15</f>
        <v>0</v>
      </c>
      <c r="AA13" s="789">
        <f>'Result Entry'!AB15</f>
        <v>0</v>
      </c>
      <c r="AB13" s="790">
        <f>'Result Entry'!AC15</f>
        <v>0</v>
      </c>
      <c r="AC13" s="789">
        <f>'Result Entry'!AD15</f>
        <v>0</v>
      </c>
      <c r="AD13" s="790">
        <f>'Result Entry'!AE15</f>
        <v>0</v>
      </c>
      <c r="AE13" s="789">
        <f>'Result Entry'!AF15</f>
        <v>0</v>
      </c>
      <c r="AF13" s="791">
        <f>'Result Entry'!AG15</f>
        <v>0</v>
      </c>
      <c r="AG13" s="791">
        <f>'Result Entry'!AH15</f>
        <v>0</v>
      </c>
      <c r="AH13" s="792">
        <f>'Result Entry'!AI15</f>
        <v>0</v>
      </c>
      <c r="AI13" s="806">
        <f>'Result Entry'!AJ15</f>
        <v>0</v>
      </c>
      <c r="AJ13" s="807" t="str">
        <f>'Result Entry'!AK15</f>
        <v/>
      </c>
      <c r="AK13" s="795" t="str">
        <f>'Result Entry'!AL15</f>
        <v/>
      </c>
      <c r="AL13" s="796" t="str">
        <f>'Result Entry'!AM15</f>
        <v/>
      </c>
      <c r="AM13" s="797">
        <f>'Result Entry'!AN15</f>
        <v>0</v>
      </c>
      <c r="AN13" s="788">
        <f>'Result Entry'!AO15</f>
        <v>0</v>
      </c>
      <c r="AO13" s="798">
        <f>'Result Entry'!AP15</f>
        <v>0</v>
      </c>
      <c r="AP13" s="789">
        <f>'Result Entry'!AQ15</f>
        <v>0</v>
      </c>
      <c r="AQ13" s="790">
        <f>'Result Entry'!AR15</f>
        <v>0</v>
      </c>
      <c r="AR13" s="789">
        <f>'Result Entry'!AS15</f>
        <v>0</v>
      </c>
      <c r="AS13" s="789">
        <f>'Result Entry'!AT15</f>
        <v>0</v>
      </c>
      <c r="AT13" s="799">
        <f>'Result Entry'!AU15</f>
        <v>0</v>
      </c>
      <c r="AU13" s="790">
        <f>'Result Entry'!AV15</f>
        <v>0</v>
      </c>
      <c r="AV13" s="789">
        <f>'Result Entry'!AW15</f>
        <v>0</v>
      </c>
      <c r="AW13" s="789">
        <f>'Result Entry'!AX15</f>
        <v>0</v>
      </c>
      <c r="AX13" s="799">
        <f>'Result Entry'!AY15</f>
        <v>0</v>
      </c>
      <c r="AY13" s="792">
        <f>'Result Entry'!AZ15</f>
        <v>0</v>
      </c>
      <c r="AZ13" s="1470">
        <f>'Result Entry'!BA15</f>
        <v>0</v>
      </c>
      <c r="BA13" s="1471" t="str">
        <f>'Result Entry'!BB15</f>
        <v/>
      </c>
      <c r="BB13" s="795" t="str">
        <f>'Result Entry'!BC15</f>
        <v/>
      </c>
      <c r="BC13" s="796" t="str">
        <f>'Result Entry'!BD15</f>
        <v/>
      </c>
      <c r="BD13" s="797">
        <f>'Result Entry'!BE15</f>
        <v>0</v>
      </c>
      <c r="BE13" s="788">
        <f>'Result Entry'!BF15</f>
        <v>0</v>
      </c>
      <c r="BF13" s="798">
        <f>'Result Entry'!BG15</f>
        <v>0</v>
      </c>
      <c r="BG13" s="789">
        <f>'Result Entry'!BH15</f>
        <v>0</v>
      </c>
      <c r="BH13" s="790">
        <f>'Result Entry'!BI15</f>
        <v>0</v>
      </c>
      <c r="BI13" s="789">
        <f>'Result Entry'!BJ15</f>
        <v>0</v>
      </c>
      <c r="BJ13" s="789">
        <f>'Result Entry'!BK15</f>
        <v>0</v>
      </c>
      <c r="BK13" s="799">
        <f>'Result Entry'!BL15</f>
        <v>0</v>
      </c>
      <c r="BL13" s="790">
        <f>'Result Entry'!BM15</f>
        <v>0</v>
      </c>
      <c r="BM13" s="789">
        <f>'Result Entry'!BN15</f>
        <v>0</v>
      </c>
      <c r="BN13" s="789">
        <f>'Result Entry'!BO15</f>
        <v>0</v>
      </c>
      <c r="BO13" s="799">
        <f>'Result Entry'!BP15</f>
        <v>0</v>
      </c>
      <c r="BP13" s="792">
        <f>'Result Entry'!BQ15</f>
        <v>0</v>
      </c>
      <c r="BQ13" s="1470">
        <f>'Result Entry'!BR15</f>
        <v>0</v>
      </c>
      <c r="BR13" s="1471" t="str">
        <f>'Result Entry'!BS15</f>
        <v/>
      </c>
      <c r="BS13" s="795" t="str">
        <f>'Result Entry'!BT15</f>
        <v/>
      </c>
      <c r="BT13" s="796" t="str">
        <f>'Result Entry'!BU15</f>
        <v/>
      </c>
      <c r="BU13" s="797">
        <f>'Result Entry'!BV15</f>
        <v>0</v>
      </c>
      <c r="BV13" s="788">
        <f>'Result Entry'!BW15</f>
        <v>0</v>
      </c>
      <c r="BW13" s="798">
        <f>'Result Entry'!BX15</f>
        <v>0</v>
      </c>
      <c r="BX13" s="789">
        <f>'Result Entry'!BY15</f>
        <v>0</v>
      </c>
      <c r="BY13" s="790">
        <f>'Result Entry'!BZ15</f>
        <v>0</v>
      </c>
      <c r="BZ13" s="789">
        <f>'Result Entry'!CA15</f>
        <v>0</v>
      </c>
      <c r="CA13" s="789">
        <f>'Result Entry'!CB15</f>
        <v>0</v>
      </c>
      <c r="CB13" s="799">
        <f>'Result Entry'!CC15</f>
        <v>0</v>
      </c>
      <c r="CC13" s="790">
        <f>'Result Entry'!CD15</f>
        <v>0</v>
      </c>
      <c r="CD13" s="789">
        <f>'Result Entry'!CE15</f>
        <v>0</v>
      </c>
      <c r="CE13" s="789">
        <f>'Result Entry'!CF15</f>
        <v>0</v>
      </c>
      <c r="CF13" s="799">
        <f>'Result Entry'!CG15</f>
        <v>0</v>
      </c>
      <c r="CG13" s="792">
        <f>'Result Entry'!CH15</f>
        <v>0</v>
      </c>
      <c r="CH13" s="1470">
        <f>'Result Entry'!CI15</f>
        <v>0</v>
      </c>
      <c r="CI13" s="1471" t="str">
        <f>'Result Entry'!CJ15</f>
        <v/>
      </c>
      <c r="CJ13" s="795" t="str">
        <f>'Result Entry'!CK15</f>
        <v/>
      </c>
      <c r="CK13" s="796" t="str">
        <f>'Result Entry'!CL15</f>
        <v/>
      </c>
      <c r="CL13" s="797">
        <f>'Result Entry'!CM15</f>
        <v>0</v>
      </c>
      <c r="CM13" s="788">
        <f>'Result Entry'!CN15</f>
        <v>0</v>
      </c>
      <c r="CN13" s="798">
        <f>'Result Entry'!CO15</f>
        <v>0</v>
      </c>
      <c r="CO13" s="789">
        <f>'Result Entry'!CP15</f>
        <v>0</v>
      </c>
      <c r="CP13" s="790">
        <f>'Result Entry'!CQ15</f>
        <v>0</v>
      </c>
      <c r="CQ13" s="789">
        <f>'Result Entry'!CR15</f>
        <v>0</v>
      </c>
      <c r="CR13" s="789">
        <f>'Result Entry'!CS15</f>
        <v>0</v>
      </c>
      <c r="CS13" s="799">
        <f>'Result Entry'!CT15</f>
        <v>0</v>
      </c>
      <c r="CT13" s="790">
        <f>'Result Entry'!CU15</f>
        <v>0</v>
      </c>
      <c r="CU13" s="789">
        <f>'Result Entry'!CV15</f>
        <v>0</v>
      </c>
      <c r="CV13" s="789">
        <f>'Result Entry'!CW15</f>
        <v>0</v>
      </c>
      <c r="CW13" s="799">
        <f>'Result Entry'!CX15</f>
        <v>0</v>
      </c>
      <c r="CX13" s="792">
        <f>'Result Entry'!CY15</f>
        <v>0</v>
      </c>
      <c r="CY13" s="1470">
        <f>'Result Entry'!CZ15</f>
        <v>0</v>
      </c>
      <c r="CZ13" s="1471" t="str">
        <f>'Result Entry'!DA15</f>
        <v/>
      </c>
      <c r="DA13" s="795" t="str">
        <f>'Result Entry'!DB15</f>
        <v/>
      </c>
      <c r="DB13" s="796" t="str">
        <f>'Result Entry'!DC15</f>
        <v/>
      </c>
      <c r="DC13" s="797">
        <f>'Result Entry'!DD15</f>
        <v>0</v>
      </c>
      <c r="DD13" s="788">
        <f>'Result Entry'!DE15</f>
        <v>0</v>
      </c>
      <c r="DE13" s="798">
        <f>'Result Entry'!DF15</f>
        <v>0</v>
      </c>
      <c r="DF13" s="789">
        <f>'Result Entry'!DG15</f>
        <v>0</v>
      </c>
      <c r="DG13" s="790">
        <f>'Result Entry'!DH15</f>
        <v>0</v>
      </c>
      <c r="DH13" s="789">
        <f>'Result Entry'!DI15</f>
        <v>0</v>
      </c>
      <c r="DI13" s="789">
        <f>'Result Entry'!DJ15</f>
        <v>0</v>
      </c>
      <c r="DJ13" s="799">
        <f>'Result Entry'!DK15</f>
        <v>0</v>
      </c>
      <c r="DK13" s="790">
        <f>'Result Entry'!DL15</f>
        <v>0</v>
      </c>
      <c r="DL13" s="789">
        <f>'Result Entry'!DM15</f>
        <v>0</v>
      </c>
      <c r="DM13" s="789">
        <f>'Result Entry'!DN15</f>
        <v>0</v>
      </c>
      <c r="DN13" s="799">
        <f>'Result Entry'!DO15</f>
        <v>0</v>
      </c>
      <c r="DO13" s="792">
        <f>'Result Entry'!DP15</f>
        <v>0</v>
      </c>
      <c r="DP13" s="1470">
        <f>'Result Entry'!DQ15</f>
        <v>0</v>
      </c>
      <c r="DQ13" s="1471" t="str">
        <f>'Result Entry'!DR15</f>
        <v/>
      </c>
      <c r="DR13" s="795" t="str">
        <f>'Result Entry'!DS15</f>
        <v/>
      </c>
      <c r="DS13" s="796" t="str">
        <f>'Result Entry'!DT15</f>
        <v/>
      </c>
      <c r="DT13" s="788">
        <f>'Result Entry'!DU15</f>
        <v>0</v>
      </c>
      <c r="DU13" s="789">
        <f>'Result Entry'!DV15</f>
        <v>0</v>
      </c>
      <c r="DV13" s="789">
        <f>'Result Entry'!DW15</f>
        <v>0</v>
      </c>
      <c r="DW13" s="790">
        <f>'Result Entry'!DX15</f>
        <v>0</v>
      </c>
      <c r="DX13" s="789">
        <f>'Result Entry'!DY15</f>
        <v>0</v>
      </c>
      <c r="DY13" s="789">
        <f>'Result Entry'!DZ15</f>
        <v>0</v>
      </c>
      <c r="DZ13" s="799">
        <f>'Result Entry'!EA15</f>
        <v>0</v>
      </c>
      <c r="EA13" s="790">
        <f>'Result Entry'!EB15</f>
        <v>0</v>
      </c>
      <c r="EB13" s="789">
        <f>'Result Entry'!EC15</f>
        <v>0</v>
      </c>
      <c r="EC13" s="789">
        <f>'Result Entry'!ED15</f>
        <v>0</v>
      </c>
      <c r="ED13" s="799">
        <f>'Result Entry'!EE15</f>
        <v>0</v>
      </c>
      <c r="EE13" s="800">
        <f>'Result Entry'!EF15</f>
        <v>0</v>
      </c>
      <c r="EF13" s="801">
        <f>'Result Entry'!EG15</f>
        <v>0</v>
      </c>
      <c r="EG13" s="802" t="str">
        <f>'Result Entry'!EH15</f>
        <v/>
      </c>
      <c r="EH13" s="788">
        <f>'Result Entry'!EI15</f>
        <v>0</v>
      </c>
      <c r="EI13" s="789">
        <f>'Result Entry'!EJ15</f>
        <v>0</v>
      </c>
      <c r="EJ13" s="789">
        <f>'Result Entry'!EK15</f>
        <v>0</v>
      </c>
      <c r="EK13" s="790">
        <f>'Result Entry'!EL15</f>
        <v>0</v>
      </c>
      <c r="EL13" s="789">
        <f>'Result Entry'!EM15</f>
        <v>0</v>
      </c>
      <c r="EM13" s="799">
        <f>'Result Entry'!EN15</f>
        <v>0</v>
      </c>
      <c r="EN13" s="789">
        <f>'Result Entry'!EO15</f>
        <v>0</v>
      </c>
      <c r="EO13" s="789">
        <f>'Result Entry'!EP15</f>
        <v>0</v>
      </c>
      <c r="EP13" s="789">
        <f>'Result Entry'!EQ15</f>
        <v>0</v>
      </c>
      <c r="EQ13" s="792">
        <f>'Result Entry'!ER15</f>
        <v>0</v>
      </c>
      <c r="ER13" s="801">
        <f>'Result Entry'!ES15</f>
        <v>0</v>
      </c>
      <c r="ES13" s="802" t="str">
        <f>'Result Entry'!ET15</f>
        <v/>
      </c>
      <c r="ET13" s="788">
        <f>'Result Entry'!EU15</f>
        <v>0</v>
      </c>
      <c r="EU13" s="798">
        <f>'Result Entry'!EV15</f>
        <v>0</v>
      </c>
      <c r="EV13" s="789">
        <f>'Result Entry'!EW15</f>
        <v>0</v>
      </c>
      <c r="EW13" s="799">
        <f>'Result Entry'!EX15</f>
        <v>0</v>
      </c>
      <c r="EX13" s="789">
        <f>'Result Entry'!EY15</f>
        <v>0</v>
      </c>
      <c r="EY13" s="799">
        <f>'Result Entry'!EZ15</f>
        <v>0</v>
      </c>
      <c r="EZ13" s="789">
        <f>'Result Entry'!FA15</f>
        <v>0</v>
      </c>
      <c r="FA13" s="789">
        <f>'Result Entry'!FB15</f>
        <v>0</v>
      </c>
      <c r="FB13" s="789">
        <f>'Result Entry'!FC15</f>
        <v>0</v>
      </c>
      <c r="FC13" s="800">
        <f>'Result Entry'!FD15</f>
        <v>0</v>
      </c>
      <c r="FD13" s="801">
        <f>'Result Entry'!FE15</f>
        <v>0</v>
      </c>
      <c r="FE13" s="802" t="str">
        <f>'Result Entry'!FF15</f>
        <v/>
      </c>
      <c r="FF13" s="788">
        <f>'Result Entry'!FG15</f>
        <v>0</v>
      </c>
      <c r="FG13" s="789">
        <f>'Result Entry'!FH15</f>
        <v>0</v>
      </c>
      <c r="FH13" s="789">
        <f>'Result Entry'!FI15</f>
        <v>0</v>
      </c>
      <c r="FI13" s="789">
        <f>'Result Entry'!FJ15</f>
        <v>0</v>
      </c>
      <c r="FJ13" s="791">
        <f>'Result Entry'!FK15</f>
        <v>0</v>
      </c>
      <c r="FK13" s="796" t="str">
        <f>'Result Entry'!FL15</f>
        <v/>
      </c>
      <c r="FL13" s="786">
        <f>'Result Entry'!FM15</f>
        <v>0</v>
      </c>
      <c r="FM13" s="787">
        <f>'Result Entry'!FN15</f>
        <v>0</v>
      </c>
      <c r="FN13" s="803" t="str">
        <f>'Result Entry'!FO15</f>
        <v/>
      </c>
      <c r="FO13" s="786">
        <f>'Result Entry'!FP15</f>
        <v>0</v>
      </c>
      <c r="FP13" s="787">
        <f>'Result Entry'!FQ15</f>
        <v>0</v>
      </c>
      <c r="FQ13" s="804">
        <f>'Result Entry'!FR15</f>
        <v>0</v>
      </c>
      <c r="FR13" s="787" t="str">
        <f>IF(OR(FS13="PASSED",FS13="PASSED WITH G"),'Result Entry'!FS15,"")</f>
        <v/>
      </c>
      <c r="FS13" s="787" t="str">
        <f>'Result Entry'!FT15</f>
        <v/>
      </c>
      <c r="FT13" s="787" t="str">
        <f>'Result Entry'!FU15</f>
        <v/>
      </c>
      <c r="FU13" s="805" t="str">
        <f>'Result Entry'!FV15</f>
        <v/>
      </c>
      <c r="FV13" s="29" t="str">
        <f>'Result Entry'!FX15</f>
        <v/>
      </c>
    </row>
    <row r="14" spans="1:178" s="30" customFormat="1" ht="17.25" customHeight="1">
      <c r="A14" s="1477"/>
      <c r="B14" s="786">
        <f t="shared" si="0"/>
        <v>0</v>
      </c>
      <c r="C14" s="787">
        <f>'Result Entry'!D16</f>
        <v>0</v>
      </c>
      <c r="D14" s="787">
        <f>'Result Entry'!E16</f>
        <v>0</v>
      </c>
      <c r="E14" s="787">
        <f>'Result Entry'!F16</f>
        <v>0</v>
      </c>
      <c r="F14" s="787">
        <f>'Result Entry'!$G16</f>
        <v>0</v>
      </c>
      <c r="G14" s="787">
        <f>'Result Entry'!$H16</f>
        <v>0</v>
      </c>
      <c r="H14" s="787">
        <f>'Result Entry'!I16</f>
        <v>0</v>
      </c>
      <c r="I14" s="787">
        <f>'Result Entry'!J16</f>
        <v>0</v>
      </c>
      <c r="J14" s="977">
        <f>'Result Entry'!K16</f>
        <v>0</v>
      </c>
      <c r="K14" s="788">
        <f>'Result Entry'!L16</f>
        <v>0</v>
      </c>
      <c r="L14" s="789">
        <f>'Result Entry'!M16</f>
        <v>0</v>
      </c>
      <c r="M14" s="789">
        <f>'Result Entry'!N16</f>
        <v>0</v>
      </c>
      <c r="N14" s="790">
        <f>'Result Entry'!O16</f>
        <v>0</v>
      </c>
      <c r="O14" s="789">
        <f>'Result Entry'!P16</f>
        <v>0</v>
      </c>
      <c r="P14" s="790">
        <f>'Result Entry'!Q16</f>
        <v>0</v>
      </c>
      <c r="Q14" s="789">
        <f>'Result Entry'!R16</f>
        <v>0</v>
      </c>
      <c r="R14" s="791">
        <f>'Result Entry'!S16</f>
        <v>0</v>
      </c>
      <c r="S14" s="791">
        <f>'Result Entry'!T16</f>
        <v>0</v>
      </c>
      <c r="T14" s="792">
        <f>'Result Entry'!U16</f>
        <v>0</v>
      </c>
      <c r="U14" s="806">
        <f>'Result Entry'!V16</f>
        <v>0</v>
      </c>
      <c r="V14" s="807" t="str">
        <f>'Result Entry'!W16</f>
        <v/>
      </c>
      <c r="W14" s="795" t="str">
        <f>'Result Entry'!X16</f>
        <v/>
      </c>
      <c r="X14" s="796" t="str">
        <f>'Result Entry'!Y16</f>
        <v/>
      </c>
      <c r="Y14" s="788">
        <f>'Result Entry'!Z16</f>
        <v>0</v>
      </c>
      <c r="Z14" s="789">
        <f>'Result Entry'!AA16</f>
        <v>0</v>
      </c>
      <c r="AA14" s="789">
        <f>'Result Entry'!AB16</f>
        <v>0</v>
      </c>
      <c r="AB14" s="790">
        <f>'Result Entry'!AC16</f>
        <v>0</v>
      </c>
      <c r="AC14" s="789">
        <f>'Result Entry'!AD16</f>
        <v>0</v>
      </c>
      <c r="AD14" s="790">
        <f>'Result Entry'!AE16</f>
        <v>0</v>
      </c>
      <c r="AE14" s="789">
        <f>'Result Entry'!AF16</f>
        <v>0</v>
      </c>
      <c r="AF14" s="791">
        <f>'Result Entry'!AG16</f>
        <v>0</v>
      </c>
      <c r="AG14" s="791">
        <f>'Result Entry'!AH16</f>
        <v>0</v>
      </c>
      <c r="AH14" s="792">
        <f>'Result Entry'!AI16</f>
        <v>0</v>
      </c>
      <c r="AI14" s="806">
        <f>'Result Entry'!AJ16</f>
        <v>0</v>
      </c>
      <c r="AJ14" s="807" t="str">
        <f>'Result Entry'!AK16</f>
        <v/>
      </c>
      <c r="AK14" s="795" t="str">
        <f>'Result Entry'!AL16</f>
        <v/>
      </c>
      <c r="AL14" s="796" t="str">
        <f>'Result Entry'!AM16</f>
        <v/>
      </c>
      <c r="AM14" s="797">
        <f>'Result Entry'!AN16</f>
        <v>0</v>
      </c>
      <c r="AN14" s="788">
        <f>'Result Entry'!AO16</f>
        <v>0</v>
      </c>
      <c r="AO14" s="798">
        <f>'Result Entry'!AP16</f>
        <v>0</v>
      </c>
      <c r="AP14" s="789">
        <f>'Result Entry'!AQ16</f>
        <v>0</v>
      </c>
      <c r="AQ14" s="790">
        <f>'Result Entry'!AR16</f>
        <v>0</v>
      </c>
      <c r="AR14" s="789">
        <f>'Result Entry'!AS16</f>
        <v>0</v>
      </c>
      <c r="AS14" s="789">
        <f>'Result Entry'!AT16</f>
        <v>0</v>
      </c>
      <c r="AT14" s="799">
        <f>'Result Entry'!AU16</f>
        <v>0</v>
      </c>
      <c r="AU14" s="790">
        <f>'Result Entry'!AV16</f>
        <v>0</v>
      </c>
      <c r="AV14" s="789">
        <f>'Result Entry'!AW16</f>
        <v>0</v>
      </c>
      <c r="AW14" s="789">
        <f>'Result Entry'!AX16</f>
        <v>0</v>
      </c>
      <c r="AX14" s="799">
        <f>'Result Entry'!AY16</f>
        <v>0</v>
      </c>
      <c r="AY14" s="792">
        <f>'Result Entry'!AZ16</f>
        <v>0</v>
      </c>
      <c r="AZ14" s="1470">
        <f>'Result Entry'!BA16</f>
        <v>0</v>
      </c>
      <c r="BA14" s="1471" t="str">
        <f>'Result Entry'!BB16</f>
        <v/>
      </c>
      <c r="BB14" s="795" t="str">
        <f>'Result Entry'!BC16</f>
        <v/>
      </c>
      <c r="BC14" s="796" t="str">
        <f>'Result Entry'!BD16</f>
        <v/>
      </c>
      <c r="BD14" s="797">
        <f>'Result Entry'!BE16</f>
        <v>0</v>
      </c>
      <c r="BE14" s="788">
        <f>'Result Entry'!BF16</f>
        <v>0</v>
      </c>
      <c r="BF14" s="798">
        <f>'Result Entry'!BG16</f>
        <v>0</v>
      </c>
      <c r="BG14" s="789">
        <f>'Result Entry'!BH16</f>
        <v>0</v>
      </c>
      <c r="BH14" s="790">
        <f>'Result Entry'!BI16</f>
        <v>0</v>
      </c>
      <c r="BI14" s="789">
        <f>'Result Entry'!BJ16</f>
        <v>0</v>
      </c>
      <c r="BJ14" s="789">
        <f>'Result Entry'!BK16</f>
        <v>0</v>
      </c>
      <c r="BK14" s="799">
        <f>'Result Entry'!BL16</f>
        <v>0</v>
      </c>
      <c r="BL14" s="790">
        <f>'Result Entry'!BM16</f>
        <v>0</v>
      </c>
      <c r="BM14" s="789">
        <f>'Result Entry'!BN16</f>
        <v>0</v>
      </c>
      <c r="BN14" s="789">
        <f>'Result Entry'!BO16</f>
        <v>0</v>
      </c>
      <c r="BO14" s="799">
        <f>'Result Entry'!BP16</f>
        <v>0</v>
      </c>
      <c r="BP14" s="792">
        <f>'Result Entry'!BQ16</f>
        <v>0</v>
      </c>
      <c r="BQ14" s="1470">
        <f>'Result Entry'!BR16</f>
        <v>0</v>
      </c>
      <c r="BR14" s="1471" t="str">
        <f>'Result Entry'!BS16</f>
        <v/>
      </c>
      <c r="BS14" s="795" t="str">
        <f>'Result Entry'!BT16</f>
        <v/>
      </c>
      <c r="BT14" s="796" t="str">
        <f>'Result Entry'!BU16</f>
        <v/>
      </c>
      <c r="BU14" s="797">
        <f>'Result Entry'!BV16</f>
        <v>0</v>
      </c>
      <c r="BV14" s="788">
        <f>'Result Entry'!BW16</f>
        <v>0</v>
      </c>
      <c r="BW14" s="798">
        <f>'Result Entry'!BX16</f>
        <v>0</v>
      </c>
      <c r="BX14" s="789">
        <f>'Result Entry'!BY16</f>
        <v>0</v>
      </c>
      <c r="BY14" s="790">
        <f>'Result Entry'!BZ16</f>
        <v>0</v>
      </c>
      <c r="BZ14" s="789">
        <f>'Result Entry'!CA16</f>
        <v>0</v>
      </c>
      <c r="CA14" s="789">
        <f>'Result Entry'!CB16</f>
        <v>0</v>
      </c>
      <c r="CB14" s="799">
        <f>'Result Entry'!CC16</f>
        <v>0</v>
      </c>
      <c r="CC14" s="790">
        <f>'Result Entry'!CD16</f>
        <v>0</v>
      </c>
      <c r="CD14" s="789">
        <f>'Result Entry'!CE16</f>
        <v>0</v>
      </c>
      <c r="CE14" s="789">
        <f>'Result Entry'!CF16</f>
        <v>0</v>
      </c>
      <c r="CF14" s="799">
        <f>'Result Entry'!CG16</f>
        <v>0</v>
      </c>
      <c r="CG14" s="792">
        <f>'Result Entry'!CH16</f>
        <v>0</v>
      </c>
      <c r="CH14" s="1470">
        <f>'Result Entry'!CI16</f>
        <v>0</v>
      </c>
      <c r="CI14" s="1471" t="str">
        <f>'Result Entry'!CJ16</f>
        <v/>
      </c>
      <c r="CJ14" s="795" t="str">
        <f>'Result Entry'!CK16</f>
        <v/>
      </c>
      <c r="CK14" s="796" t="str">
        <f>'Result Entry'!CL16</f>
        <v/>
      </c>
      <c r="CL14" s="797">
        <f>'Result Entry'!CM16</f>
        <v>0</v>
      </c>
      <c r="CM14" s="788">
        <f>'Result Entry'!CN16</f>
        <v>0</v>
      </c>
      <c r="CN14" s="798">
        <f>'Result Entry'!CO16</f>
        <v>0</v>
      </c>
      <c r="CO14" s="789">
        <f>'Result Entry'!CP16</f>
        <v>0</v>
      </c>
      <c r="CP14" s="790">
        <f>'Result Entry'!CQ16</f>
        <v>0</v>
      </c>
      <c r="CQ14" s="789">
        <f>'Result Entry'!CR16</f>
        <v>0</v>
      </c>
      <c r="CR14" s="789">
        <f>'Result Entry'!CS16</f>
        <v>0</v>
      </c>
      <c r="CS14" s="799">
        <f>'Result Entry'!CT16</f>
        <v>0</v>
      </c>
      <c r="CT14" s="790">
        <f>'Result Entry'!CU16</f>
        <v>0</v>
      </c>
      <c r="CU14" s="789">
        <f>'Result Entry'!CV16</f>
        <v>0</v>
      </c>
      <c r="CV14" s="789">
        <f>'Result Entry'!CW16</f>
        <v>0</v>
      </c>
      <c r="CW14" s="799">
        <f>'Result Entry'!CX16</f>
        <v>0</v>
      </c>
      <c r="CX14" s="792">
        <f>'Result Entry'!CY16</f>
        <v>0</v>
      </c>
      <c r="CY14" s="1470">
        <f>'Result Entry'!CZ16</f>
        <v>0</v>
      </c>
      <c r="CZ14" s="1471" t="str">
        <f>'Result Entry'!DA16</f>
        <v/>
      </c>
      <c r="DA14" s="795" t="str">
        <f>'Result Entry'!DB16</f>
        <v/>
      </c>
      <c r="DB14" s="796" t="str">
        <f>'Result Entry'!DC16</f>
        <v/>
      </c>
      <c r="DC14" s="797">
        <f>'Result Entry'!DD16</f>
        <v>0</v>
      </c>
      <c r="DD14" s="788">
        <f>'Result Entry'!DE16</f>
        <v>0</v>
      </c>
      <c r="DE14" s="798">
        <f>'Result Entry'!DF16</f>
        <v>0</v>
      </c>
      <c r="DF14" s="789">
        <f>'Result Entry'!DG16</f>
        <v>0</v>
      </c>
      <c r="DG14" s="790">
        <f>'Result Entry'!DH16</f>
        <v>0</v>
      </c>
      <c r="DH14" s="789">
        <f>'Result Entry'!DI16</f>
        <v>0</v>
      </c>
      <c r="DI14" s="789">
        <f>'Result Entry'!DJ16</f>
        <v>0</v>
      </c>
      <c r="DJ14" s="799">
        <f>'Result Entry'!DK16</f>
        <v>0</v>
      </c>
      <c r="DK14" s="790">
        <f>'Result Entry'!DL16</f>
        <v>0</v>
      </c>
      <c r="DL14" s="789">
        <f>'Result Entry'!DM16</f>
        <v>0</v>
      </c>
      <c r="DM14" s="789">
        <f>'Result Entry'!DN16</f>
        <v>0</v>
      </c>
      <c r="DN14" s="799">
        <f>'Result Entry'!DO16</f>
        <v>0</v>
      </c>
      <c r="DO14" s="792">
        <f>'Result Entry'!DP16</f>
        <v>0</v>
      </c>
      <c r="DP14" s="1470">
        <f>'Result Entry'!DQ16</f>
        <v>0</v>
      </c>
      <c r="DQ14" s="1471" t="str">
        <f>'Result Entry'!DR16</f>
        <v/>
      </c>
      <c r="DR14" s="795" t="str">
        <f>'Result Entry'!DS16</f>
        <v/>
      </c>
      <c r="DS14" s="796" t="str">
        <f>'Result Entry'!DT16</f>
        <v/>
      </c>
      <c r="DT14" s="788">
        <f>'Result Entry'!DU16</f>
        <v>0</v>
      </c>
      <c r="DU14" s="789">
        <f>'Result Entry'!DV16</f>
        <v>0</v>
      </c>
      <c r="DV14" s="789">
        <f>'Result Entry'!DW16</f>
        <v>0</v>
      </c>
      <c r="DW14" s="790">
        <f>'Result Entry'!DX16</f>
        <v>0</v>
      </c>
      <c r="DX14" s="789">
        <f>'Result Entry'!DY16</f>
        <v>0</v>
      </c>
      <c r="DY14" s="789">
        <f>'Result Entry'!DZ16</f>
        <v>0</v>
      </c>
      <c r="DZ14" s="799">
        <f>'Result Entry'!EA16</f>
        <v>0</v>
      </c>
      <c r="EA14" s="790">
        <f>'Result Entry'!EB16</f>
        <v>0</v>
      </c>
      <c r="EB14" s="789">
        <f>'Result Entry'!EC16</f>
        <v>0</v>
      </c>
      <c r="EC14" s="789">
        <f>'Result Entry'!ED16</f>
        <v>0</v>
      </c>
      <c r="ED14" s="799">
        <f>'Result Entry'!EE16</f>
        <v>0</v>
      </c>
      <c r="EE14" s="800">
        <f>'Result Entry'!EF16</f>
        <v>0</v>
      </c>
      <c r="EF14" s="801">
        <f>'Result Entry'!EG16</f>
        <v>0</v>
      </c>
      <c r="EG14" s="802" t="str">
        <f>'Result Entry'!EH16</f>
        <v/>
      </c>
      <c r="EH14" s="788">
        <f>'Result Entry'!EI16</f>
        <v>0</v>
      </c>
      <c r="EI14" s="789">
        <f>'Result Entry'!EJ16</f>
        <v>0</v>
      </c>
      <c r="EJ14" s="789">
        <f>'Result Entry'!EK16</f>
        <v>0</v>
      </c>
      <c r="EK14" s="790">
        <f>'Result Entry'!EL16</f>
        <v>0</v>
      </c>
      <c r="EL14" s="789">
        <f>'Result Entry'!EM16</f>
        <v>0</v>
      </c>
      <c r="EM14" s="799">
        <f>'Result Entry'!EN16</f>
        <v>0</v>
      </c>
      <c r="EN14" s="789">
        <f>'Result Entry'!EO16</f>
        <v>0</v>
      </c>
      <c r="EO14" s="789">
        <f>'Result Entry'!EP16</f>
        <v>0</v>
      </c>
      <c r="EP14" s="789">
        <f>'Result Entry'!EQ16</f>
        <v>0</v>
      </c>
      <c r="EQ14" s="792">
        <f>'Result Entry'!ER16</f>
        <v>0</v>
      </c>
      <c r="ER14" s="801">
        <f>'Result Entry'!ES16</f>
        <v>0</v>
      </c>
      <c r="ES14" s="802" t="str">
        <f>'Result Entry'!ET16</f>
        <v/>
      </c>
      <c r="ET14" s="788">
        <f>'Result Entry'!EU16</f>
        <v>0</v>
      </c>
      <c r="EU14" s="798">
        <f>'Result Entry'!EV16</f>
        <v>0</v>
      </c>
      <c r="EV14" s="789">
        <f>'Result Entry'!EW16</f>
        <v>0</v>
      </c>
      <c r="EW14" s="799">
        <f>'Result Entry'!EX16</f>
        <v>0</v>
      </c>
      <c r="EX14" s="789">
        <f>'Result Entry'!EY16</f>
        <v>0</v>
      </c>
      <c r="EY14" s="799">
        <f>'Result Entry'!EZ16</f>
        <v>0</v>
      </c>
      <c r="EZ14" s="789">
        <f>'Result Entry'!FA16</f>
        <v>0</v>
      </c>
      <c r="FA14" s="789">
        <f>'Result Entry'!FB16</f>
        <v>0</v>
      </c>
      <c r="FB14" s="789">
        <f>'Result Entry'!FC16</f>
        <v>0</v>
      </c>
      <c r="FC14" s="800">
        <f>'Result Entry'!FD16</f>
        <v>0</v>
      </c>
      <c r="FD14" s="801">
        <f>'Result Entry'!FE16</f>
        <v>0</v>
      </c>
      <c r="FE14" s="802" t="str">
        <f>'Result Entry'!FF16</f>
        <v/>
      </c>
      <c r="FF14" s="788">
        <f>'Result Entry'!FG16</f>
        <v>0</v>
      </c>
      <c r="FG14" s="789">
        <f>'Result Entry'!FH16</f>
        <v>0</v>
      </c>
      <c r="FH14" s="789">
        <f>'Result Entry'!FI16</f>
        <v>0</v>
      </c>
      <c r="FI14" s="789">
        <f>'Result Entry'!FJ16</f>
        <v>0</v>
      </c>
      <c r="FJ14" s="791">
        <f>'Result Entry'!FK16</f>
        <v>0</v>
      </c>
      <c r="FK14" s="796" t="str">
        <f>'Result Entry'!FL16</f>
        <v/>
      </c>
      <c r="FL14" s="786">
        <f>'Result Entry'!FM16</f>
        <v>0</v>
      </c>
      <c r="FM14" s="787">
        <f>'Result Entry'!FN16</f>
        <v>0</v>
      </c>
      <c r="FN14" s="803" t="str">
        <f>'Result Entry'!FO16</f>
        <v/>
      </c>
      <c r="FO14" s="786">
        <f>'Result Entry'!FP16</f>
        <v>0</v>
      </c>
      <c r="FP14" s="787">
        <f>'Result Entry'!FQ16</f>
        <v>0</v>
      </c>
      <c r="FQ14" s="804">
        <f>'Result Entry'!FR16</f>
        <v>0</v>
      </c>
      <c r="FR14" s="787" t="str">
        <f>IF(OR(FS14="PASSED",FS14="PASSED WITH G"),'Result Entry'!FS16,"")</f>
        <v/>
      </c>
      <c r="FS14" s="787" t="str">
        <f>'Result Entry'!FT16</f>
        <v/>
      </c>
      <c r="FT14" s="787" t="str">
        <f>'Result Entry'!FU16</f>
        <v/>
      </c>
      <c r="FU14" s="805" t="str">
        <f>'Result Entry'!FV16</f>
        <v/>
      </c>
      <c r="FV14" s="29" t="str">
        <f>'Result Entry'!FX16</f>
        <v/>
      </c>
    </row>
    <row r="15" spans="1:178" s="30" customFormat="1" ht="17.25" customHeight="1">
      <c r="A15" s="1477"/>
      <c r="B15" s="786">
        <f t="shared" si="0"/>
        <v>0</v>
      </c>
      <c r="C15" s="787">
        <f>'Result Entry'!D17</f>
        <v>0</v>
      </c>
      <c r="D15" s="787">
        <f>'Result Entry'!E17</f>
        <v>0</v>
      </c>
      <c r="E15" s="787">
        <f>'Result Entry'!F17</f>
        <v>0</v>
      </c>
      <c r="F15" s="787">
        <f>'Result Entry'!$G17</f>
        <v>0</v>
      </c>
      <c r="G15" s="787">
        <f>'Result Entry'!$H17</f>
        <v>0</v>
      </c>
      <c r="H15" s="787">
        <f>'Result Entry'!I17</f>
        <v>0</v>
      </c>
      <c r="I15" s="787">
        <f>'Result Entry'!J17</f>
        <v>0</v>
      </c>
      <c r="J15" s="977">
        <f>'Result Entry'!K17</f>
        <v>0</v>
      </c>
      <c r="K15" s="788">
        <f>'Result Entry'!L17</f>
        <v>0</v>
      </c>
      <c r="L15" s="789">
        <f>'Result Entry'!M17</f>
        <v>0</v>
      </c>
      <c r="M15" s="789">
        <f>'Result Entry'!N17</f>
        <v>0</v>
      </c>
      <c r="N15" s="790">
        <f>'Result Entry'!O17</f>
        <v>0</v>
      </c>
      <c r="O15" s="789">
        <f>'Result Entry'!P17</f>
        <v>0</v>
      </c>
      <c r="P15" s="790">
        <f>'Result Entry'!Q17</f>
        <v>0</v>
      </c>
      <c r="Q15" s="789">
        <f>'Result Entry'!R17</f>
        <v>0</v>
      </c>
      <c r="R15" s="791">
        <f>'Result Entry'!S17</f>
        <v>0</v>
      </c>
      <c r="S15" s="791">
        <f>'Result Entry'!T17</f>
        <v>0</v>
      </c>
      <c r="T15" s="792">
        <f>'Result Entry'!U17</f>
        <v>0</v>
      </c>
      <c r="U15" s="806">
        <f>'Result Entry'!V17</f>
        <v>0</v>
      </c>
      <c r="V15" s="807" t="str">
        <f>'Result Entry'!W17</f>
        <v/>
      </c>
      <c r="W15" s="795" t="str">
        <f>'Result Entry'!X17</f>
        <v/>
      </c>
      <c r="X15" s="796" t="str">
        <f>'Result Entry'!Y17</f>
        <v/>
      </c>
      <c r="Y15" s="788">
        <f>'Result Entry'!Z17</f>
        <v>0</v>
      </c>
      <c r="Z15" s="789">
        <f>'Result Entry'!AA17</f>
        <v>0</v>
      </c>
      <c r="AA15" s="789">
        <f>'Result Entry'!AB17</f>
        <v>0</v>
      </c>
      <c r="AB15" s="790">
        <f>'Result Entry'!AC17</f>
        <v>0</v>
      </c>
      <c r="AC15" s="789">
        <f>'Result Entry'!AD17</f>
        <v>0</v>
      </c>
      <c r="AD15" s="790">
        <f>'Result Entry'!AE17</f>
        <v>0</v>
      </c>
      <c r="AE15" s="789">
        <f>'Result Entry'!AF17</f>
        <v>0</v>
      </c>
      <c r="AF15" s="791">
        <f>'Result Entry'!AG17</f>
        <v>0</v>
      </c>
      <c r="AG15" s="791">
        <f>'Result Entry'!AH17</f>
        <v>0</v>
      </c>
      <c r="AH15" s="792">
        <f>'Result Entry'!AI17</f>
        <v>0</v>
      </c>
      <c r="AI15" s="806">
        <f>'Result Entry'!AJ17</f>
        <v>0</v>
      </c>
      <c r="AJ15" s="807" t="str">
        <f>'Result Entry'!AK17</f>
        <v/>
      </c>
      <c r="AK15" s="795" t="str">
        <f>'Result Entry'!AL17</f>
        <v/>
      </c>
      <c r="AL15" s="796" t="str">
        <f>'Result Entry'!AM17</f>
        <v/>
      </c>
      <c r="AM15" s="797">
        <f>'Result Entry'!AN17</f>
        <v>0</v>
      </c>
      <c r="AN15" s="788">
        <f>'Result Entry'!AO17</f>
        <v>0</v>
      </c>
      <c r="AO15" s="798">
        <f>'Result Entry'!AP17</f>
        <v>0</v>
      </c>
      <c r="AP15" s="789">
        <f>'Result Entry'!AQ17</f>
        <v>0</v>
      </c>
      <c r="AQ15" s="790">
        <f>'Result Entry'!AR17</f>
        <v>0</v>
      </c>
      <c r="AR15" s="789">
        <f>'Result Entry'!AS17</f>
        <v>0</v>
      </c>
      <c r="AS15" s="789">
        <f>'Result Entry'!AT17</f>
        <v>0</v>
      </c>
      <c r="AT15" s="799">
        <f>'Result Entry'!AU17</f>
        <v>0</v>
      </c>
      <c r="AU15" s="790">
        <f>'Result Entry'!AV17</f>
        <v>0</v>
      </c>
      <c r="AV15" s="789">
        <f>'Result Entry'!AW17</f>
        <v>0</v>
      </c>
      <c r="AW15" s="789">
        <f>'Result Entry'!AX17</f>
        <v>0</v>
      </c>
      <c r="AX15" s="799">
        <f>'Result Entry'!AY17</f>
        <v>0</v>
      </c>
      <c r="AY15" s="792">
        <f>'Result Entry'!AZ17</f>
        <v>0</v>
      </c>
      <c r="AZ15" s="1470">
        <f>'Result Entry'!BA17</f>
        <v>0</v>
      </c>
      <c r="BA15" s="1471" t="str">
        <f>'Result Entry'!BB17</f>
        <v/>
      </c>
      <c r="BB15" s="795" t="str">
        <f>'Result Entry'!BC17</f>
        <v/>
      </c>
      <c r="BC15" s="796" t="str">
        <f>'Result Entry'!BD17</f>
        <v/>
      </c>
      <c r="BD15" s="797">
        <f>'Result Entry'!BE17</f>
        <v>0</v>
      </c>
      <c r="BE15" s="788">
        <f>'Result Entry'!BF17</f>
        <v>0</v>
      </c>
      <c r="BF15" s="798">
        <f>'Result Entry'!BG17</f>
        <v>0</v>
      </c>
      <c r="BG15" s="789">
        <f>'Result Entry'!BH17</f>
        <v>0</v>
      </c>
      <c r="BH15" s="790">
        <f>'Result Entry'!BI17</f>
        <v>0</v>
      </c>
      <c r="BI15" s="789">
        <f>'Result Entry'!BJ17</f>
        <v>0</v>
      </c>
      <c r="BJ15" s="789">
        <f>'Result Entry'!BK17</f>
        <v>0</v>
      </c>
      <c r="BK15" s="799">
        <f>'Result Entry'!BL17</f>
        <v>0</v>
      </c>
      <c r="BL15" s="790">
        <f>'Result Entry'!BM17</f>
        <v>0</v>
      </c>
      <c r="BM15" s="789">
        <f>'Result Entry'!BN17</f>
        <v>0</v>
      </c>
      <c r="BN15" s="789">
        <f>'Result Entry'!BO17</f>
        <v>0</v>
      </c>
      <c r="BO15" s="799">
        <f>'Result Entry'!BP17</f>
        <v>0</v>
      </c>
      <c r="BP15" s="792">
        <f>'Result Entry'!BQ17</f>
        <v>0</v>
      </c>
      <c r="BQ15" s="1470">
        <f>'Result Entry'!BR17</f>
        <v>0</v>
      </c>
      <c r="BR15" s="1471" t="str">
        <f>'Result Entry'!BS17</f>
        <v/>
      </c>
      <c r="BS15" s="795" t="str">
        <f>'Result Entry'!BT17</f>
        <v/>
      </c>
      <c r="BT15" s="796" t="str">
        <f>'Result Entry'!BU17</f>
        <v/>
      </c>
      <c r="BU15" s="797">
        <f>'Result Entry'!BV17</f>
        <v>0</v>
      </c>
      <c r="BV15" s="788">
        <f>'Result Entry'!BW17</f>
        <v>0</v>
      </c>
      <c r="BW15" s="798">
        <f>'Result Entry'!BX17</f>
        <v>0</v>
      </c>
      <c r="BX15" s="789">
        <f>'Result Entry'!BY17</f>
        <v>0</v>
      </c>
      <c r="BY15" s="790">
        <f>'Result Entry'!BZ17</f>
        <v>0</v>
      </c>
      <c r="BZ15" s="789">
        <f>'Result Entry'!CA17</f>
        <v>0</v>
      </c>
      <c r="CA15" s="789">
        <f>'Result Entry'!CB17</f>
        <v>0</v>
      </c>
      <c r="CB15" s="799">
        <f>'Result Entry'!CC17</f>
        <v>0</v>
      </c>
      <c r="CC15" s="790">
        <f>'Result Entry'!CD17</f>
        <v>0</v>
      </c>
      <c r="CD15" s="789">
        <f>'Result Entry'!CE17</f>
        <v>0</v>
      </c>
      <c r="CE15" s="789">
        <f>'Result Entry'!CF17</f>
        <v>0</v>
      </c>
      <c r="CF15" s="799">
        <f>'Result Entry'!CG17</f>
        <v>0</v>
      </c>
      <c r="CG15" s="792">
        <f>'Result Entry'!CH17</f>
        <v>0</v>
      </c>
      <c r="CH15" s="1470">
        <f>'Result Entry'!CI17</f>
        <v>0</v>
      </c>
      <c r="CI15" s="1471" t="str">
        <f>'Result Entry'!CJ17</f>
        <v/>
      </c>
      <c r="CJ15" s="795" t="str">
        <f>'Result Entry'!CK17</f>
        <v/>
      </c>
      <c r="CK15" s="796" t="str">
        <f>'Result Entry'!CL17</f>
        <v/>
      </c>
      <c r="CL15" s="797">
        <f>'Result Entry'!CM17</f>
        <v>0</v>
      </c>
      <c r="CM15" s="788">
        <f>'Result Entry'!CN17</f>
        <v>0</v>
      </c>
      <c r="CN15" s="798">
        <f>'Result Entry'!CO17</f>
        <v>0</v>
      </c>
      <c r="CO15" s="789">
        <f>'Result Entry'!CP17</f>
        <v>0</v>
      </c>
      <c r="CP15" s="790">
        <f>'Result Entry'!CQ17</f>
        <v>0</v>
      </c>
      <c r="CQ15" s="789">
        <f>'Result Entry'!CR17</f>
        <v>0</v>
      </c>
      <c r="CR15" s="789">
        <f>'Result Entry'!CS17</f>
        <v>0</v>
      </c>
      <c r="CS15" s="799">
        <f>'Result Entry'!CT17</f>
        <v>0</v>
      </c>
      <c r="CT15" s="790">
        <f>'Result Entry'!CU17</f>
        <v>0</v>
      </c>
      <c r="CU15" s="789">
        <f>'Result Entry'!CV17</f>
        <v>0</v>
      </c>
      <c r="CV15" s="789">
        <f>'Result Entry'!CW17</f>
        <v>0</v>
      </c>
      <c r="CW15" s="799">
        <f>'Result Entry'!CX17</f>
        <v>0</v>
      </c>
      <c r="CX15" s="792">
        <f>'Result Entry'!CY17</f>
        <v>0</v>
      </c>
      <c r="CY15" s="1470">
        <f>'Result Entry'!CZ17</f>
        <v>0</v>
      </c>
      <c r="CZ15" s="1471" t="str">
        <f>'Result Entry'!DA17</f>
        <v/>
      </c>
      <c r="DA15" s="795" t="str">
        <f>'Result Entry'!DB17</f>
        <v/>
      </c>
      <c r="DB15" s="796" t="str">
        <f>'Result Entry'!DC17</f>
        <v/>
      </c>
      <c r="DC15" s="797">
        <f>'Result Entry'!DD17</f>
        <v>0</v>
      </c>
      <c r="DD15" s="788">
        <f>'Result Entry'!DE17</f>
        <v>0</v>
      </c>
      <c r="DE15" s="798">
        <f>'Result Entry'!DF17</f>
        <v>0</v>
      </c>
      <c r="DF15" s="789">
        <f>'Result Entry'!DG17</f>
        <v>0</v>
      </c>
      <c r="DG15" s="790">
        <f>'Result Entry'!DH17</f>
        <v>0</v>
      </c>
      <c r="DH15" s="789">
        <f>'Result Entry'!DI17</f>
        <v>0</v>
      </c>
      <c r="DI15" s="789">
        <f>'Result Entry'!DJ17</f>
        <v>0</v>
      </c>
      <c r="DJ15" s="799">
        <f>'Result Entry'!DK17</f>
        <v>0</v>
      </c>
      <c r="DK15" s="790">
        <f>'Result Entry'!DL17</f>
        <v>0</v>
      </c>
      <c r="DL15" s="789">
        <f>'Result Entry'!DM17</f>
        <v>0</v>
      </c>
      <c r="DM15" s="789">
        <f>'Result Entry'!DN17</f>
        <v>0</v>
      </c>
      <c r="DN15" s="799">
        <f>'Result Entry'!DO17</f>
        <v>0</v>
      </c>
      <c r="DO15" s="792">
        <f>'Result Entry'!DP17</f>
        <v>0</v>
      </c>
      <c r="DP15" s="1470">
        <f>'Result Entry'!DQ17</f>
        <v>0</v>
      </c>
      <c r="DQ15" s="1471" t="str">
        <f>'Result Entry'!DR17</f>
        <v/>
      </c>
      <c r="DR15" s="795" t="str">
        <f>'Result Entry'!DS17</f>
        <v/>
      </c>
      <c r="DS15" s="796" t="str">
        <f>'Result Entry'!DT17</f>
        <v/>
      </c>
      <c r="DT15" s="788">
        <f>'Result Entry'!DU17</f>
        <v>0</v>
      </c>
      <c r="DU15" s="789">
        <f>'Result Entry'!DV17</f>
        <v>0</v>
      </c>
      <c r="DV15" s="789">
        <f>'Result Entry'!DW17</f>
        <v>0</v>
      </c>
      <c r="DW15" s="790">
        <f>'Result Entry'!DX17</f>
        <v>0</v>
      </c>
      <c r="DX15" s="789">
        <f>'Result Entry'!DY17</f>
        <v>0</v>
      </c>
      <c r="DY15" s="789">
        <f>'Result Entry'!DZ17</f>
        <v>0</v>
      </c>
      <c r="DZ15" s="799">
        <f>'Result Entry'!EA17</f>
        <v>0</v>
      </c>
      <c r="EA15" s="790">
        <f>'Result Entry'!EB17</f>
        <v>0</v>
      </c>
      <c r="EB15" s="789">
        <f>'Result Entry'!EC17</f>
        <v>0</v>
      </c>
      <c r="EC15" s="789">
        <f>'Result Entry'!ED17</f>
        <v>0</v>
      </c>
      <c r="ED15" s="799">
        <f>'Result Entry'!EE17</f>
        <v>0</v>
      </c>
      <c r="EE15" s="800">
        <f>'Result Entry'!EF17</f>
        <v>0</v>
      </c>
      <c r="EF15" s="801">
        <f>'Result Entry'!EG17</f>
        <v>0</v>
      </c>
      <c r="EG15" s="802" t="str">
        <f>'Result Entry'!EH17</f>
        <v/>
      </c>
      <c r="EH15" s="788">
        <f>'Result Entry'!EI17</f>
        <v>0</v>
      </c>
      <c r="EI15" s="789">
        <f>'Result Entry'!EJ17</f>
        <v>0</v>
      </c>
      <c r="EJ15" s="789">
        <f>'Result Entry'!EK17</f>
        <v>0</v>
      </c>
      <c r="EK15" s="790">
        <f>'Result Entry'!EL17</f>
        <v>0</v>
      </c>
      <c r="EL15" s="789">
        <f>'Result Entry'!EM17</f>
        <v>0</v>
      </c>
      <c r="EM15" s="799">
        <f>'Result Entry'!EN17</f>
        <v>0</v>
      </c>
      <c r="EN15" s="789">
        <f>'Result Entry'!EO17</f>
        <v>0</v>
      </c>
      <c r="EO15" s="789">
        <f>'Result Entry'!EP17</f>
        <v>0</v>
      </c>
      <c r="EP15" s="789">
        <f>'Result Entry'!EQ17</f>
        <v>0</v>
      </c>
      <c r="EQ15" s="792">
        <f>'Result Entry'!ER17</f>
        <v>0</v>
      </c>
      <c r="ER15" s="801">
        <f>'Result Entry'!ES17</f>
        <v>0</v>
      </c>
      <c r="ES15" s="802" t="str">
        <f>'Result Entry'!ET17</f>
        <v/>
      </c>
      <c r="ET15" s="788">
        <f>'Result Entry'!EU17</f>
        <v>0</v>
      </c>
      <c r="EU15" s="798">
        <f>'Result Entry'!EV17</f>
        <v>0</v>
      </c>
      <c r="EV15" s="789">
        <f>'Result Entry'!EW17</f>
        <v>0</v>
      </c>
      <c r="EW15" s="799">
        <f>'Result Entry'!EX17</f>
        <v>0</v>
      </c>
      <c r="EX15" s="789">
        <f>'Result Entry'!EY17</f>
        <v>0</v>
      </c>
      <c r="EY15" s="799">
        <f>'Result Entry'!EZ17</f>
        <v>0</v>
      </c>
      <c r="EZ15" s="789">
        <f>'Result Entry'!FA17</f>
        <v>0</v>
      </c>
      <c r="FA15" s="789">
        <f>'Result Entry'!FB17</f>
        <v>0</v>
      </c>
      <c r="FB15" s="789">
        <f>'Result Entry'!FC17</f>
        <v>0</v>
      </c>
      <c r="FC15" s="800">
        <f>'Result Entry'!FD17</f>
        <v>0</v>
      </c>
      <c r="FD15" s="801">
        <f>'Result Entry'!FE17</f>
        <v>0</v>
      </c>
      <c r="FE15" s="802" t="str">
        <f>'Result Entry'!FF17</f>
        <v/>
      </c>
      <c r="FF15" s="788">
        <f>'Result Entry'!FG17</f>
        <v>0</v>
      </c>
      <c r="FG15" s="789">
        <f>'Result Entry'!FH17</f>
        <v>0</v>
      </c>
      <c r="FH15" s="789">
        <f>'Result Entry'!FI17</f>
        <v>0</v>
      </c>
      <c r="FI15" s="789">
        <f>'Result Entry'!FJ17</f>
        <v>0</v>
      </c>
      <c r="FJ15" s="791">
        <f>'Result Entry'!FK17</f>
        <v>0</v>
      </c>
      <c r="FK15" s="796" t="str">
        <f>'Result Entry'!FL17</f>
        <v/>
      </c>
      <c r="FL15" s="786">
        <f>'Result Entry'!FM17</f>
        <v>0</v>
      </c>
      <c r="FM15" s="787">
        <f>'Result Entry'!FN17</f>
        <v>0</v>
      </c>
      <c r="FN15" s="803" t="str">
        <f>'Result Entry'!FO17</f>
        <v/>
      </c>
      <c r="FO15" s="786">
        <f>'Result Entry'!FP17</f>
        <v>0</v>
      </c>
      <c r="FP15" s="787">
        <f>'Result Entry'!FQ17</f>
        <v>0</v>
      </c>
      <c r="FQ15" s="804">
        <f>'Result Entry'!FR17</f>
        <v>0</v>
      </c>
      <c r="FR15" s="787" t="str">
        <f>IF(OR(FS15="PASSED",FS15="PASSED WITH G"),'Result Entry'!FS17,"")</f>
        <v/>
      </c>
      <c r="FS15" s="787" t="str">
        <f>'Result Entry'!FT17</f>
        <v/>
      </c>
      <c r="FT15" s="787" t="str">
        <f>'Result Entry'!FU17</f>
        <v/>
      </c>
      <c r="FU15" s="805" t="str">
        <f>'Result Entry'!FV17</f>
        <v/>
      </c>
      <c r="FV15" s="29" t="str">
        <f>'Result Entry'!FX17</f>
        <v/>
      </c>
    </row>
    <row r="16" spans="1:178" s="30" customFormat="1" ht="17.25" customHeight="1">
      <c r="A16" s="1477"/>
      <c r="B16" s="786">
        <f t="shared" si="0"/>
        <v>0</v>
      </c>
      <c r="C16" s="787">
        <f>'Result Entry'!D18</f>
        <v>0</v>
      </c>
      <c r="D16" s="787">
        <f>'Result Entry'!E18</f>
        <v>0</v>
      </c>
      <c r="E16" s="787">
        <f>'Result Entry'!F18</f>
        <v>0</v>
      </c>
      <c r="F16" s="787">
        <f>'Result Entry'!$G18</f>
        <v>0</v>
      </c>
      <c r="G16" s="787">
        <f>'Result Entry'!$H18</f>
        <v>0</v>
      </c>
      <c r="H16" s="787">
        <f>'Result Entry'!I18</f>
        <v>0</v>
      </c>
      <c r="I16" s="787">
        <f>'Result Entry'!J18</f>
        <v>0</v>
      </c>
      <c r="J16" s="977">
        <f>'Result Entry'!K18</f>
        <v>0</v>
      </c>
      <c r="K16" s="788">
        <f>'Result Entry'!L18</f>
        <v>0</v>
      </c>
      <c r="L16" s="789">
        <f>'Result Entry'!M18</f>
        <v>0</v>
      </c>
      <c r="M16" s="789">
        <f>'Result Entry'!N18</f>
        <v>0</v>
      </c>
      <c r="N16" s="790">
        <f>'Result Entry'!O18</f>
        <v>0</v>
      </c>
      <c r="O16" s="789">
        <f>'Result Entry'!P18</f>
        <v>0</v>
      </c>
      <c r="P16" s="790">
        <f>'Result Entry'!Q18</f>
        <v>0</v>
      </c>
      <c r="Q16" s="789">
        <f>'Result Entry'!R18</f>
        <v>0</v>
      </c>
      <c r="R16" s="791">
        <f>'Result Entry'!S18</f>
        <v>0</v>
      </c>
      <c r="S16" s="791">
        <f>'Result Entry'!T18</f>
        <v>0</v>
      </c>
      <c r="T16" s="792">
        <f>'Result Entry'!U18</f>
        <v>0</v>
      </c>
      <c r="U16" s="806">
        <f>'Result Entry'!V18</f>
        <v>0</v>
      </c>
      <c r="V16" s="807" t="str">
        <f>'Result Entry'!W18</f>
        <v/>
      </c>
      <c r="W16" s="795" t="str">
        <f>'Result Entry'!X18</f>
        <v/>
      </c>
      <c r="X16" s="796" t="str">
        <f>'Result Entry'!Y18</f>
        <v/>
      </c>
      <c r="Y16" s="788">
        <f>'Result Entry'!Z18</f>
        <v>0</v>
      </c>
      <c r="Z16" s="789">
        <f>'Result Entry'!AA18</f>
        <v>0</v>
      </c>
      <c r="AA16" s="789">
        <f>'Result Entry'!AB18</f>
        <v>0</v>
      </c>
      <c r="AB16" s="790">
        <f>'Result Entry'!AC18</f>
        <v>0</v>
      </c>
      <c r="AC16" s="789">
        <f>'Result Entry'!AD18</f>
        <v>0</v>
      </c>
      <c r="AD16" s="790">
        <f>'Result Entry'!AE18</f>
        <v>0</v>
      </c>
      <c r="AE16" s="789">
        <f>'Result Entry'!AF18</f>
        <v>0</v>
      </c>
      <c r="AF16" s="791">
        <f>'Result Entry'!AG18</f>
        <v>0</v>
      </c>
      <c r="AG16" s="791">
        <f>'Result Entry'!AH18</f>
        <v>0</v>
      </c>
      <c r="AH16" s="792">
        <f>'Result Entry'!AI18</f>
        <v>0</v>
      </c>
      <c r="AI16" s="806">
        <f>'Result Entry'!AJ18</f>
        <v>0</v>
      </c>
      <c r="AJ16" s="807" t="str">
        <f>'Result Entry'!AK18</f>
        <v/>
      </c>
      <c r="AK16" s="795" t="str">
        <f>'Result Entry'!AL18</f>
        <v/>
      </c>
      <c r="AL16" s="796" t="str">
        <f>'Result Entry'!AM18</f>
        <v/>
      </c>
      <c r="AM16" s="797">
        <f>'Result Entry'!AN18</f>
        <v>0</v>
      </c>
      <c r="AN16" s="788">
        <f>'Result Entry'!AO18</f>
        <v>0</v>
      </c>
      <c r="AO16" s="798">
        <f>'Result Entry'!AP18</f>
        <v>0</v>
      </c>
      <c r="AP16" s="789">
        <f>'Result Entry'!AQ18</f>
        <v>0</v>
      </c>
      <c r="AQ16" s="790">
        <f>'Result Entry'!AR18</f>
        <v>0</v>
      </c>
      <c r="AR16" s="789">
        <f>'Result Entry'!AS18</f>
        <v>0</v>
      </c>
      <c r="AS16" s="789">
        <f>'Result Entry'!AT18</f>
        <v>0</v>
      </c>
      <c r="AT16" s="799">
        <f>'Result Entry'!AU18</f>
        <v>0</v>
      </c>
      <c r="AU16" s="790">
        <f>'Result Entry'!AV18</f>
        <v>0</v>
      </c>
      <c r="AV16" s="789">
        <f>'Result Entry'!AW18</f>
        <v>0</v>
      </c>
      <c r="AW16" s="789">
        <f>'Result Entry'!AX18</f>
        <v>0</v>
      </c>
      <c r="AX16" s="799">
        <f>'Result Entry'!AY18</f>
        <v>0</v>
      </c>
      <c r="AY16" s="792">
        <f>'Result Entry'!AZ18</f>
        <v>0</v>
      </c>
      <c r="AZ16" s="1470">
        <f>'Result Entry'!BA18</f>
        <v>0</v>
      </c>
      <c r="BA16" s="1471" t="str">
        <f>'Result Entry'!BB18</f>
        <v/>
      </c>
      <c r="BB16" s="795" t="str">
        <f>'Result Entry'!BC18</f>
        <v/>
      </c>
      <c r="BC16" s="796" t="str">
        <f>'Result Entry'!BD18</f>
        <v/>
      </c>
      <c r="BD16" s="797">
        <f>'Result Entry'!BE18</f>
        <v>0</v>
      </c>
      <c r="BE16" s="788">
        <f>'Result Entry'!BF18</f>
        <v>0</v>
      </c>
      <c r="BF16" s="798">
        <f>'Result Entry'!BG18</f>
        <v>0</v>
      </c>
      <c r="BG16" s="789">
        <f>'Result Entry'!BH18</f>
        <v>0</v>
      </c>
      <c r="BH16" s="790">
        <f>'Result Entry'!BI18</f>
        <v>0</v>
      </c>
      <c r="BI16" s="789">
        <f>'Result Entry'!BJ18</f>
        <v>0</v>
      </c>
      <c r="BJ16" s="789">
        <f>'Result Entry'!BK18</f>
        <v>0</v>
      </c>
      <c r="BK16" s="799">
        <f>'Result Entry'!BL18</f>
        <v>0</v>
      </c>
      <c r="BL16" s="790">
        <f>'Result Entry'!BM18</f>
        <v>0</v>
      </c>
      <c r="BM16" s="789">
        <f>'Result Entry'!BN18</f>
        <v>0</v>
      </c>
      <c r="BN16" s="789">
        <f>'Result Entry'!BO18</f>
        <v>0</v>
      </c>
      <c r="BO16" s="799">
        <f>'Result Entry'!BP18</f>
        <v>0</v>
      </c>
      <c r="BP16" s="792">
        <f>'Result Entry'!BQ18</f>
        <v>0</v>
      </c>
      <c r="BQ16" s="1470">
        <f>'Result Entry'!BR18</f>
        <v>0</v>
      </c>
      <c r="BR16" s="1471" t="str">
        <f>'Result Entry'!BS18</f>
        <v/>
      </c>
      <c r="BS16" s="795" t="str">
        <f>'Result Entry'!BT18</f>
        <v/>
      </c>
      <c r="BT16" s="796" t="str">
        <f>'Result Entry'!BU18</f>
        <v/>
      </c>
      <c r="BU16" s="797">
        <f>'Result Entry'!BV18</f>
        <v>0</v>
      </c>
      <c r="BV16" s="788">
        <f>'Result Entry'!BW18</f>
        <v>0</v>
      </c>
      <c r="BW16" s="798">
        <f>'Result Entry'!BX18</f>
        <v>0</v>
      </c>
      <c r="BX16" s="789">
        <f>'Result Entry'!BY18</f>
        <v>0</v>
      </c>
      <c r="BY16" s="790">
        <f>'Result Entry'!BZ18</f>
        <v>0</v>
      </c>
      <c r="BZ16" s="789">
        <f>'Result Entry'!CA18</f>
        <v>0</v>
      </c>
      <c r="CA16" s="789">
        <f>'Result Entry'!CB18</f>
        <v>0</v>
      </c>
      <c r="CB16" s="799">
        <f>'Result Entry'!CC18</f>
        <v>0</v>
      </c>
      <c r="CC16" s="790">
        <f>'Result Entry'!CD18</f>
        <v>0</v>
      </c>
      <c r="CD16" s="789">
        <f>'Result Entry'!CE18</f>
        <v>0</v>
      </c>
      <c r="CE16" s="789">
        <f>'Result Entry'!CF18</f>
        <v>0</v>
      </c>
      <c r="CF16" s="799">
        <f>'Result Entry'!CG18</f>
        <v>0</v>
      </c>
      <c r="CG16" s="792">
        <f>'Result Entry'!CH18</f>
        <v>0</v>
      </c>
      <c r="CH16" s="1470">
        <f>'Result Entry'!CI18</f>
        <v>0</v>
      </c>
      <c r="CI16" s="1471" t="str">
        <f>'Result Entry'!CJ18</f>
        <v/>
      </c>
      <c r="CJ16" s="795" t="str">
        <f>'Result Entry'!CK18</f>
        <v/>
      </c>
      <c r="CK16" s="796" t="str">
        <f>'Result Entry'!CL18</f>
        <v/>
      </c>
      <c r="CL16" s="797">
        <f>'Result Entry'!CM18</f>
        <v>0</v>
      </c>
      <c r="CM16" s="788">
        <f>'Result Entry'!CN18</f>
        <v>0</v>
      </c>
      <c r="CN16" s="798">
        <f>'Result Entry'!CO18</f>
        <v>0</v>
      </c>
      <c r="CO16" s="789">
        <f>'Result Entry'!CP18</f>
        <v>0</v>
      </c>
      <c r="CP16" s="790">
        <f>'Result Entry'!CQ18</f>
        <v>0</v>
      </c>
      <c r="CQ16" s="789">
        <f>'Result Entry'!CR18</f>
        <v>0</v>
      </c>
      <c r="CR16" s="789">
        <f>'Result Entry'!CS18</f>
        <v>0</v>
      </c>
      <c r="CS16" s="799">
        <f>'Result Entry'!CT18</f>
        <v>0</v>
      </c>
      <c r="CT16" s="790">
        <f>'Result Entry'!CU18</f>
        <v>0</v>
      </c>
      <c r="CU16" s="789">
        <f>'Result Entry'!CV18</f>
        <v>0</v>
      </c>
      <c r="CV16" s="789">
        <f>'Result Entry'!CW18</f>
        <v>0</v>
      </c>
      <c r="CW16" s="799">
        <f>'Result Entry'!CX18</f>
        <v>0</v>
      </c>
      <c r="CX16" s="792">
        <f>'Result Entry'!CY18</f>
        <v>0</v>
      </c>
      <c r="CY16" s="1470">
        <f>'Result Entry'!CZ18</f>
        <v>0</v>
      </c>
      <c r="CZ16" s="1471" t="str">
        <f>'Result Entry'!DA18</f>
        <v/>
      </c>
      <c r="DA16" s="795" t="str">
        <f>'Result Entry'!DB18</f>
        <v/>
      </c>
      <c r="DB16" s="796" t="str">
        <f>'Result Entry'!DC18</f>
        <v/>
      </c>
      <c r="DC16" s="797">
        <f>'Result Entry'!DD18</f>
        <v>0</v>
      </c>
      <c r="DD16" s="788">
        <f>'Result Entry'!DE18</f>
        <v>0</v>
      </c>
      <c r="DE16" s="798">
        <f>'Result Entry'!DF18</f>
        <v>0</v>
      </c>
      <c r="DF16" s="789">
        <f>'Result Entry'!DG18</f>
        <v>0</v>
      </c>
      <c r="DG16" s="790">
        <f>'Result Entry'!DH18</f>
        <v>0</v>
      </c>
      <c r="DH16" s="789">
        <f>'Result Entry'!DI18</f>
        <v>0</v>
      </c>
      <c r="DI16" s="789">
        <f>'Result Entry'!DJ18</f>
        <v>0</v>
      </c>
      <c r="DJ16" s="799">
        <f>'Result Entry'!DK18</f>
        <v>0</v>
      </c>
      <c r="DK16" s="790">
        <f>'Result Entry'!DL18</f>
        <v>0</v>
      </c>
      <c r="DL16" s="789">
        <f>'Result Entry'!DM18</f>
        <v>0</v>
      </c>
      <c r="DM16" s="789">
        <f>'Result Entry'!DN18</f>
        <v>0</v>
      </c>
      <c r="DN16" s="799">
        <f>'Result Entry'!DO18</f>
        <v>0</v>
      </c>
      <c r="DO16" s="792">
        <f>'Result Entry'!DP18</f>
        <v>0</v>
      </c>
      <c r="DP16" s="1470">
        <f>'Result Entry'!DQ18</f>
        <v>0</v>
      </c>
      <c r="DQ16" s="1471" t="str">
        <f>'Result Entry'!DR18</f>
        <v/>
      </c>
      <c r="DR16" s="795" t="str">
        <f>'Result Entry'!DS18</f>
        <v/>
      </c>
      <c r="DS16" s="796" t="str">
        <f>'Result Entry'!DT18</f>
        <v/>
      </c>
      <c r="DT16" s="788">
        <f>'Result Entry'!DU18</f>
        <v>0</v>
      </c>
      <c r="DU16" s="789">
        <f>'Result Entry'!DV18</f>
        <v>0</v>
      </c>
      <c r="DV16" s="789">
        <f>'Result Entry'!DW18</f>
        <v>0</v>
      </c>
      <c r="DW16" s="790">
        <f>'Result Entry'!DX18</f>
        <v>0</v>
      </c>
      <c r="DX16" s="789">
        <f>'Result Entry'!DY18</f>
        <v>0</v>
      </c>
      <c r="DY16" s="789">
        <f>'Result Entry'!DZ18</f>
        <v>0</v>
      </c>
      <c r="DZ16" s="799">
        <f>'Result Entry'!EA18</f>
        <v>0</v>
      </c>
      <c r="EA16" s="790">
        <f>'Result Entry'!EB18</f>
        <v>0</v>
      </c>
      <c r="EB16" s="789">
        <f>'Result Entry'!EC18</f>
        <v>0</v>
      </c>
      <c r="EC16" s="789">
        <f>'Result Entry'!ED18</f>
        <v>0</v>
      </c>
      <c r="ED16" s="799">
        <f>'Result Entry'!EE18</f>
        <v>0</v>
      </c>
      <c r="EE16" s="800">
        <f>'Result Entry'!EF18</f>
        <v>0</v>
      </c>
      <c r="EF16" s="801">
        <f>'Result Entry'!EG18</f>
        <v>0</v>
      </c>
      <c r="EG16" s="802" t="str">
        <f>'Result Entry'!EH18</f>
        <v/>
      </c>
      <c r="EH16" s="788">
        <f>'Result Entry'!EI18</f>
        <v>0</v>
      </c>
      <c r="EI16" s="789">
        <f>'Result Entry'!EJ18</f>
        <v>0</v>
      </c>
      <c r="EJ16" s="789">
        <f>'Result Entry'!EK18</f>
        <v>0</v>
      </c>
      <c r="EK16" s="790">
        <f>'Result Entry'!EL18</f>
        <v>0</v>
      </c>
      <c r="EL16" s="789">
        <f>'Result Entry'!EM18</f>
        <v>0</v>
      </c>
      <c r="EM16" s="799">
        <f>'Result Entry'!EN18</f>
        <v>0</v>
      </c>
      <c r="EN16" s="789">
        <f>'Result Entry'!EO18</f>
        <v>0</v>
      </c>
      <c r="EO16" s="789">
        <f>'Result Entry'!EP18</f>
        <v>0</v>
      </c>
      <c r="EP16" s="789">
        <f>'Result Entry'!EQ18</f>
        <v>0</v>
      </c>
      <c r="EQ16" s="792">
        <f>'Result Entry'!ER18</f>
        <v>0</v>
      </c>
      <c r="ER16" s="801">
        <f>'Result Entry'!ES18</f>
        <v>0</v>
      </c>
      <c r="ES16" s="802" t="str">
        <f>'Result Entry'!ET18</f>
        <v/>
      </c>
      <c r="ET16" s="788">
        <f>'Result Entry'!EU18</f>
        <v>0</v>
      </c>
      <c r="EU16" s="798">
        <f>'Result Entry'!EV18</f>
        <v>0</v>
      </c>
      <c r="EV16" s="789">
        <f>'Result Entry'!EW18</f>
        <v>0</v>
      </c>
      <c r="EW16" s="799">
        <f>'Result Entry'!EX18</f>
        <v>0</v>
      </c>
      <c r="EX16" s="789">
        <f>'Result Entry'!EY18</f>
        <v>0</v>
      </c>
      <c r="EY16" s="799">
        <f>'Result Entry'!EZ18</f>
        <v>0</v>
      </c>
      <c r="EZ16" s="789">
        <f>'Result Entry'!FA18</f>
        <v>0</v>
      </c>
      <c r="FA16" s="789">
        <f>'Result Entry'!FB18</f>
        <v>0</v>
      </c>
      <c r="FB16" s="789">
        <f>'Result Entry'!FC18</f>
        <v>0</v>
      </c>
      <c r="FC16" s="800">
        <f>'Result Entry'!FD18</f>
        <v>0</v>
      </c>
      <c r="FD16" s="801">
        <f>'Result Entry'!FE18</f>
        <v>0</v>
      </c>
      <c r="FE16" s="802" t="str">
        <f>'Result Entry'!FF18</f>
        <v/>
      </c>
      <c r="FF16" s="788">
        <f>'Result Entry'!FG18</f>
        <v>0</v>
      </c>
      <c r="FG16" s="789">
        <f>'Result Entry'!FH18</f>
        <v>0</v>
      </c>
      <c r="FH16" s="789">
        <f>'Result Entry'!FI18</f>
        <v>0</v>
      </c>
      <c r="FI16" s="789">
        <f>'Result Entry'!FJ18</f>
        <v>0</v>
      </c>
      <c r="FJ16" s="791">
        <f>'Result Entry'!FK18</f>
        <v>0</v>
      </c>
      <c r="FK16" s="796" t="str">
        <f>'Result Entry'!FL18</f>
        <v/>
      </c>
      <c r="FL16" s="786">
        <f>'Result Entry'!FM18</f>
        <v>0</v>
      </c>
      <c r="FM16" s="787">
        <f>'Result Entry'!FN18</f>
        <v>0</v>
      </c>
      <c r="FN16" s="803" t="str">
        <f>'Result Entry'!FO18</f>
        <v/>
      </c>
      <c r="FO16" s="786">
        <f>'Result Entry'!FP18</f>
        <v>0</v>
      </c>
      <c r="FP16" s="787">
        <f>'Result Entry'!FQ18</f>
        <v>0</v>
      </c>
      <c r="FQ16" s="804">
        <f>'Result Entry'!FR18</f>
        <v>0</v>
      </c>
      <c r="FR16" s="787" t="str">
        <f>IF(OR(FS16="PASSED",FS16="PASSED WITH G"),'Result Entry'!FS18,"")</f>
        <v/>
      </c>
      <c r="FS16" s="787" t="str">
        <f>'Result Entry'!FT18</f>
        <v/>
      </c>
      <c r="FT16" s="787" t="str">
        <f>'Result Entry'!FU18</f>
        <v/>
      </c>
      <c r="FU16" s="805" t="str">
        <f>'Result Entry'!FV18</f>
        <v/>
      </c>
      <c r="FV16" s="29" t="str">
        <f>'Result Entry'!FX18</f>
        <v/>
      </c>
    </row>
    <row r="17" spans="1:178" s="30" customFormat="1" ht="17.25" customHeight="1">
      <c r="A17" s="1477"/>
      <c r="B17" s="786">
        <f t="shared" si="0"/>
        <v>0</v>
      </c>
      <c r="C17" s="787">
        <f>'Result Entry'!D19</f>
        <v>0</v>
      </c>
      <c r="D17" s="787">
        <f>'Result Entry'!E19</f>
        <v>0</v>
      </c>
      <c r="E17" s="787">
        <f>'Result Entry'!F19</f>
        <v>0</v>
      </c>
      <c r="F17" s="787">
        <f>'Result Entry'!$G19</f>
        <v>0</v>
      </c>
      <c r="G17" s="787">
        <f>'Result Entry'!$H19</f>
        <v>0</v>
      </c>
      <c r="H17" s="787">
        <f>'Result Entry'!I19</f>
        <v>0</v>
      </c>
      <c r="I17" s="787">
        <f>'Result Entry'!J19</f>
        <v>0</v>
      </c>
      <c r="J17" s="977">
        <f>'Result Entry'!K19</f>
        <v>0</v>
      </c>
      <c r="K17" s="788">
        <f>'Result Entry'!L19</f>
        <v>0</v>
      </c>
      <c r="L17" s="789">
        <f>'Result Entry'!M19</f>
        <v>0</v>
      </c>
      <c r="M17" s="789">
        <f>'Result Entry'!N19</f>
        <v>0</v>
      </c>
      <c r="N17" s="790">
        <f>'Result Entry'!O19</f>
        <v>0</v>
      </c>
      <c r="O17" s="789">
        <f>'Result Entry'!P19</f>
        <v>0</v>
      </c>
      <c r="P17" s="790">
        <f>'Result Entry'!Q19</f>
        <v>0</v>
      </c>
      <c r="Q17" s="789">
        <f>'Result Entry'!R19</f>
        <v>0</v>
      </c>
      <c r="R17" s="791">
        <f>'Result Entry'!S19</f>
        <v>0</v>
      </c>
      <c r="S17" s="791">
        <f>'Result Entry'!T19</f>
        <v>0</v>
      </c>
      <c r="T17" s="792">
        <f>'Result Entry'!U19</f>
        <v>0</v>
      </c>
      <c r="U17" s="806">
        <f>'Result Entry'!V19</f>
        <v>0</v>
      </c>
      <c r="V17" s="807" t="str">
        <f>'Result Entry'!W19</f>
        <v/>
      </c>
      <c r="W17" s="795" t="str">
        <f>'Result Entry'!X19</f>
        <v/>
      </c>
      <c r="X17" s="796" t="str">
        <f>'Result Entry'!Y19</f>
        <v/>
      </c>
      <c r="Y17" s="788">
        <f>'Result Entry'!Z19</f>
        <v>0</v>
      </c>
      <c r="Z17" s="789">
        <f>'Result Entry'!AA19</f>
        <v>0</v>
      </c>
      <c r="AA17" s="789">
        <f>'Result Entry'!AB19</f>
        <v>0</v>
      </c>
      <c r="AB17" s="790">
        <f>'Result Entry'!AC19</f>
        <v>0</v>
      </c>
      <c r="AC17" s="789">
        <f>'Result Entry'!AD19</f>
        <v>0</v>
      </c>
      <c r="AD17" s="790">
        <f>'Result Entry'!AE19</f>
        <v>0</v>
      </c>
      <c r="AE17" s="789">
        <f>'Result Entry'!AF19</f>
        <v>0</v>
      </c>
      <c r="AF17" s="791">
        <f>'Result Entry'!AG19</f>
        <v>0</v>
      </c>
      <c r="AG17" s="791">
        <f>'Result Entry'!AH19</f>
        <v>0</v>
      </c>
      <c r="AH17" s="792">
        <f>'Result Entry'!AI19</f>
        <v>0</v>
      </c>
      <c r="AI17" s="806">
        <f>'Result Entry'!AJ19</f>
        <v>0</v>
      </c>
      <c r="AJ17" s="807" t="str">
        <f>'Result Entry'!AK19</f>
        <v/>
      </c>
      <c r="AK17" s="795" t="str">
        <f>'Result Entry'!AL19</f>
        <v/>
      </c>
      <c r="AL17" s="796" t="str">
        <f>'Result Entry'!AM19</f>
        <v/>
      </c>
      <c r="AM17" s="797">
        <f>'Result Entry'!AN19</f>
        <v>0</v>
      </c>
      <c r="AN17" s="788">
        <f>'Result Entry'!AO19</f>
        <v>0</v>
      </c>
      <c r="AO17" s="798">
        <f>'Result Entry'!AP19</f>
        <v>0</v>
      </c>
      <c r="AP17" s="789">
        <f>'Result Entry'!AQ19</f>
        <v>0</v>
      </c>
      <c r="AQ17" s="790">
        <f>'Result Entry'!AR19</f>
        <v>0</v>
      </c>
      <c r="AR17" s="789">
        <f>'Result Entry'!AS19</f>
        <v>0</v>
      </c>
      <c r="AS17" s="789">
        <f>'Result Entry'!AT19</f>
        <v>0</v>
      </c>
      <c r="AT17" s="799">
        <f>'Result Entry'!AU19</f>
        <v>0</v>
      </c>
      <c r="AU17" s="790">
        <f>'Result Entry'!AV19</f>
        <v>0</v>
      </c>
      <c r="AV17" s="789">
        <f>'Result Entry'!AW19</f>
        <v>0</v>
      </c>
      <c r="AW17" s="789">
        <f>'Result Entry'!AX19</f>
        <v>0</v>
      </c>
      <c r="AX17" s="799">
        <f>'Result Entry'!AY19</f>
        <v>0</v>
      </c>
      <c r="AY17" s="792">
        <f>'Result Entry'!AZ19</f>
        <v>0</v>
      </c>
      <c r="AZ17" s="1470">
        <f>'Result Entry'!BA19</f>
        <v>0</v>
      </c>
      <c r="BA17" s="1471" t="str">
        <f>'Result Entry'!BB19</f>
        <v/>
      </c>
      <c r="BB17" s="795" t="str">
        <f>'Result Entry'!BC19</f>
        <v/>
      </c>
      <c r="BC17" s="796" t="str">
        <f>'Result Entry'!BD19</f>
        <v/>
      </c>
      <c r="BD17" s="797">
        <f>'Result Entry'!BE19</f>
        <v>0</v>
      </c>
      <c r="BE17" s="788">
        <f>'Result Entry'!BF19</f>
        <v>0</v>
      </c>
      <c r="BF17" s="798">
        <f>'Result Entry'!BG19</f>
        <v>0</v>
      </c>
      <c r="BG17" s="789">
        <f>'Result Entry'!BH19</f>
        <v>0</v>
      </c>
      <c r="BH17" s="790">
        <f>'Result Entry'!BI19</f>
        <v>0</v>
      </c>
      <c r="BI17" s="789">
        <f>'Result Entry'!BJ19</f>
        <v>0</v>
      </c>
      <c r="BJ17" s="789">
        <f>'Result Entry'!BK19</f>
        <v>0</v>
      </c>
      <c r="BK17" s="799">
        <f>'Result Entry'!BL19</f>
        <v>0</v>
      </c>
      <c r="BL17" s="790">
        <f>'Result Entry'!BM19</f>
        <v>0</v>
      </c>
      <c r="BM17" s="789">
        <f>'Result Entry'!BN19</f>
        <v>0</v>
      </c>
      <c r="BN17" s="789">
        <f>'Result Entry'!BO19</f>
        <v>0</v>
      </c>
      <c r="BO17" s="799">
        <f>'Result Entry'!BP19</f>
        <v>0</v>
      </c>
      <c r="BP17" s="792">
        <f>'Result Entry'!BQ19</f>
        <v>0</v>
      </c>
      <c r="BQ17" s="1470">
        <f>'Result Entry'!BR19</f>
        <v>0</v>
      </c>
      <c r="BR17" s="1471" t="str">
        <f>'Result Entry'!BS19</f>
        <v/>
      </c>
      <c r="BS17" s="795" t="str">
        <f>'Result Entry'!BT19</f>
        <v/>
      </c>
      <c r="BT17" s="796" t="str">
        <f>'Result Entry'!BU19</f>
        <v/>
      </c>
      <c r="BU17" s="797">
        <f>'Result Entry'!BV19</f>
        <v>0</v>
      </c>
      <c r="BV17" s="788">
        <f>'Result Entry'!BW19</f>
        <v>0</v>
      </c>
      <c r="BW17" s="798">
        <f>'Result Entry'!BX19</f>
        <v>0</v>
      </c>
      <c r="BX17" s="789">
        <f>'Result Entry'!BY19</f>
        <v>0</v>
      </c>
      <c r="BY17" s="790">
        <f>'Result Entry'!BZ19</f>
        <v>0</v>
      </c>
      <c r="BZ17" s="789">
        <f>'Result Entry'!CA19</f>
        <v>0</v>
      </c>
      <c r="CA17" s="789">
        <f>'Result Entry'!CB19</f>
        <v>0</v>
      </c>
      <c r="CB17" s="799">
        <f>'Result Entry'!CC19</f>
        <v>0</v>
      </c>
      <c r="CC17" s="790">
        <f>'Result Entry'!CD19</f>
        <v>0</v>
      </c>
      <c r="CD17" s="789">
        <f>'Result Entry'!CE19</f>
        <v>0</v>
      </c>
      <c r="CE17" s="789">
        <f>'Result Entry'!CF19</f>
        <v>0</v>
      </c>
      <c r="CF17" s="799">
        <f>'Result Entry'!CG19</f>
        <v>0</v>
      </c>
      <c r="CG17" s="792">
        <f>'Result Entry'!CH19</f>
        <v>0</v>
      </c>
      <c r="CH17" s="1470">
        <f>'Result Entry'!CI19</f>
        <v>0</v>
      </c>
      <c r="CI17" s="1471" t="str">
        <f>'Result Entry'!CJ19</f>
        <v/>
      </c>
      <c r="CJ17" s="795" t="str">
        <f>'Result Entry'!CK19</f>
        <v/>
      </c>
      <c r="CK17" s="796" t="str">
        <f>'Result Entry'!CL19</f>
        <v/>
      </c>
      <c r="CL17" s="797">
        <f>'Result Entry'!CM19</f>
        <v>0</v>
      </c>
      <c r="CM17" s="788">
        <f>'Result Entry'!CN19</f>
        <v>0</v>
      </c>
      <c r="CN17" s="798">
        <f>'Result Entry'!CO19</f>
        <v>0</v>
      </c>
      <c r="CO17" s="789">
        <f>'Result Entry'!CP19</f>
        <v>0</v>
      </c>
      <c r="CP17" s="790">
        <f>'Result Entry'!CQ19</f>
        <v>0</v>
      </c>
      <c r="CQ17" s="789">
        <f>'Result Entry'!CR19</f>
        <v>0</v>
      </c>
      <c r="CR17" s="789">
        <f>'Result Entry'!CS19</f>
        <v>0</v>
      </c>
      <c r="CS17" s="799">
        <f>'Result Entry'!CT19</f>
        <v>0</v>
      </c>
      <c r="CT17" s="790">
        <f>'Result Entry'!CU19</f>
        <v>0</v>
      </c>
      <c r="CU17" s="789">
        <f>'Result Entry'!CV19</f>
        <v>0</v>
      </c>
      <c r="CV17" s="789">
        <f>'Result Entry'!CW19</f>
        <v>0</v>
      </c>
      <c r="CW17" s="799">
        <f>'Result Entry'!CX19</f>
        <v>0</v>
      </c>
      <c r="CX17" s="792">
        <f>'Result Entry'!CY19</f>
        <v>0</v>
      </c>
      <c r="CY17" s="1470">
        <f>'Result Entry'!CZ19</f>
        <v>0</v>
      </c>
      <c r="CZ17" s="1471" t="str">
        <f>'Result Entry'!DA19</f>
        <v/>
      </c>
      <c r="DA17" s="795" t="str">
        <f>'Result Entry'!DB19</f>
        <v/>
      </c>
      <c r="DB17" s="796" t="str">
        <f>'Result Entry'!DC19</f>
        <v/>
      </c>
      <c r="DC17" s="797">
        <f>'Result Entry'!DD19</f>
        <v>0</v>
      </c>
      <c r="DD17" s="788">
        <f>'Result Entry'!DE19</f>
        <v>0</v>
      </c>
      <c r="DE17" s="798">
        <f>'Result Entry'!DF19</f>
        <v>0</v>
      </c>
      <c r="DF17" s="789">
        <f>'Result Entry'!DG19</f>
        <v>0</v>
      </c>
      <c r="DG17" s="790">
        <f>'Result Entry'!DH19</f>
        <v>0</v>
      </c>
      <c r="DH17" s="789">
        <f>'Result Entry'!DI19</f>
        <v>0</v>
      </c>
      <c r="DI17" s="789">
        <f>'Result Entry'!DJ19</f>
        <v>0</v>
      </c>
      <c r="DJ17" s="799">
        <f>'Result Entry'!DK19</f>
        <v>0</v>
      </c>
      <c r="DK17" s="790">
        <f>'Result Entry'!DL19</f>
        <v>0</v>
      </c>
      <c r="DL17" s="789">
        <f>'Result Entry'!DM19</f>
        <v>0</v>
      </c>
      <c r="DM17" s="789">
        <f>'Result Entry'!DN19</f>
        <v>0</v>
      </c>
      <c r="DN17" s="799">
        <f>'Result Entry'!DO19</f>
        <v>0</v>
      </c>
      <c r="DO17" s="792">
        <f>'Result Entry'!DP19</f>
        <v>0</v>
      </c>
      <c r="DP17" s="1470">
        <f>'Result Entry'!DQ19</f>
        <v>0</v>
      </c>
      <c r="DQ17" s="1471" t="str">
        <f>'Result Entry'!DR19</f>
        <v/>
      </c>
      <c r="DR17" s="795" t="str">
        <f>'Result Entry'!DS19</f>
        <v/>
      </c>
      <c r="DS17" s="796" t="str">
        <f>'Result Entry'!DT19</f>
        <v/>
      </c>
      <c r="DT17" s="788">
        <f>'Result Entry'!DU19</f>
        <v>0</v>
      </c>
      <c r="DU17" s="789">
        <f>'Result Entry'!DV19</f>
        <v>0</v>
      </c>
      <c r="DV17" s="789">
        <f>'Result Entry'!DW19</f>
        <v>0</v>
      </c>
      <c r="DW17" s="790">
        <f>'Result Entry'!DX19</f>
        <v>0</v>
      </c>
      <c r="DX17" s="789">
        <f>'Result Entry'!DY19</f>
        <v>0</v>
      </c>
      <c r="DY17" s="789">
        <f>'Result Entry'!DZ19</f>
        <v>0</v>
      </c>
      <c r="DZ17" s="799">
        <f>'Result Entry'!EA19</f>
        <v>0</v>
      </c>
      <c r="EA17" s="790">
        <f>'Result Entry'!EB19</f>
        <v>0</v>
      </c>
      <c r="EB17" s="789">
        <f>'Result Entry'!EC19</f>
        <v>0</v>
      </c>
      <c r="EC17" s="789">
        <f>'Result Entry'!ED19</f>
        <v>0</v>
      </c>
      <c r="ED17" s="799">
        <f>'Result Entry'!EE19</f>
        <v>0</v>
      </c>
      <c r="EE17" s="800">
        <f>'Result Entry'!EF19</f>
        <v>0</v>
      </c>
      <c r="EF17" s="801">
        <f>'Result Entry'!EG19</f>
        <v>0</v>
      </c>
      <c r="EG17" s="802" t="str">
        <f>'Result Entry'!EH19</f>
        <v/>
      </c>
      <c r="EH17" s="788">
        <f>'Result Entry'!EI19</f>
        <v>0</v>
      </c>
      <c r="EI17" s="789">
        <f>'Result Entry'!EJ19</f>
        <v>0</v>
      </c>
      <c r="EJ17" s="789">
        <f>'Result Entry'!EK19</f>
        <v>0</v>
      </c>
      <c r="EK17" s="790">
        <f>'Result Entry'!EL19</f>
        <v>0</v>
      </c>
      <c r="EL17" s="789">
        <f>'Result Entry'!EM19</f>
        <v>0</v>
      </c>
      <c r="EM17" s="799">
        <f>'Result Entry'!EN19</f>
        <v>0</v>
      </c>
      <c r="EN17" s="789">
        <f>'Result Entry'!EO19</f>
        <v>0</v>
      </c>
      <c r="EO17" s="789">
        <f>'Result Entry'!EP19</f>
        <v>0</v>
      </c>
      <c r="EP17" s="789">
        <f>'Result Entry'!EQ19</f>
        <v>0</v>
      </c>
      <c r="EQ17" s="792">
        <f>'Result Entry'!ER19</f>
        <v>0</v>
      </c>
      <c r="ER17" s="801">
        <f>'Result Entry'!ES19</f>
        <v>0</v>
      </c>
      <c r="ES17" s="802" t="str">
        <f>'Result Entry'!ET19</f>
        <v/>
      </c>
      <c r="ET17" s="788">
        <f>'Result Entry'!EU19</f>
        <v>0</v>
      </c>
      <c r="EU17" s="798">
        <f>'Result Entry'!EV19</f>
        <v>0</v>
      </c>
      <c r="EV17" s="789">
        <f>'Result Entry'!EW19</f>
        <v>0</v>
      </c>
      <c r="EW17" s="799">
        <f>'Result Entry'!EX19</f>
        <v>0</v>
      </c>
      <c r="EX17" s="789">
        <f>'Result Entry'!EY19</f>
        <v>0</v>
      </c>
      <c r="EY17" s="799">
        <f>'Result Entry'!EZ19</f>
        <v>0</v>
      </c>
      <c r="EZ17" s="789">
        <f>'Result Entry'!FA19</f>
        <v>0</v>
      </c>
      <c r="FA17" s="789">
        <f>'Result Entry'!FB19</f>
        <v>0</v>
      </c>
      <c r="FB17" s="789">
        <f>'Result Entry'!FC19</f>
        <v>0</v>
      </c>
      <c r="FC17" s="800">
        <f>'Result Entry'!FD19</f>
        <v>0</v>
      </c>
      <c r="FD17" s="801">
        <f>'Result Entry'!FE19</f>
        <v>0</v>
      </c>
      <c r="FE17" s="802" t="str">
        <f>'Result Entry'!FF19</f>
        <v/>
      </c>
      <c r="FF17" s="788">
        <f>'Result Entry'!FG19</f>
        <v>0</v>
      </c>
      <c r="FG17" s="789">
        <f>'Result Entry'!FH19</f>
        <v>0</v>
      </c>
      <c r="FH17" s="789">
        <f>'Result Entry'!FI19</f>
        <v>0</v>
      </c>
      <c r="FI17" s="789">
        <f>'Result Entry'!FJ19</f>
        <v>0</v>
      </c>
      <c r="FJ17" s="791">
        <f>'Result Entry'!FK19</f>
        <v>0</v>
      </c>
      <c r="FK17" s="796" t="str">
        <f>'Result Entry'!FL19</f>
        <v/>
      </c>
      <c r="FL17" s="786">
        <f>'Result Entry'!FM19</f>
        <v>0</v>
      </c>
      <c r="FM17" s="787">
        <f>'Result Entry'!FN19</f>
        <v>0</v>
      </c>
      <c r="FN17" s="803" t="str">
        <f>'Result Entry'!FO19</f>
        <v/>
      </c>
      <c r="FO17" s="786">
        <f>'Result Entry'!FP19</f>
        <v>0</v>
      </c>
      <c r="FP17" s="787">
        <f>'Result Entry'!FQ19</f>
        <v>0</v>
      </c>
      <c r="FQ17" s="804">
        <f>'Result Entry'!FR19</f>
        <v>0</v>
      </c>
      <c r="FR17" s="787" t="str">
        <f>IF(OR(FS17="PASSED",FS17="PASSED WITH G"),'Result Entry'!FS19,"")</f>
        <v/>
      </c>
      <c r="FS17" s="787" t="str">
        <f>'Result Entry'!FT19</f>
        <v/>
      </c>
      <c r="FT17" s="787" t="str">
        <f>'Result Entry'!FU19</f>
        <v/>
      </c>
      <c r="FU17" s="805" t="str">
        <f>'Result Entry'!FV19</f>
        <v/>
      </c>
      <c r="FV17" s="29" t="str">
        <f>'Result Entry'!FX19</f>
        <v/>
      </c>
    </row>
    <row r="18" spans="1:178" s="30" customFormat="1" ht="17.25" customHeight="1">
      <c r="A18" s="1477"/>
      <c r="B18" s="786">
        <f t="shared" si="0"/>
        <v>0</v>
      </c>
      <c r="C18" s="787">
        <f>'Result Entry'!D20</f>
        <v>0</v>
      </c>
      <c r="D18" s="787">
        <f>'Result Entry'!E20</f>
        <v>0</v>
      </c>
      <c r="E18" s="787">
        <f>'Result Entry'!F20</f>
        <v>0</v>
      </c>
      <c r="F18" s="787">
        <f>'Result Entry'!$G20</f>
        <v>0</v>
      </c>
      <c r="G18" s="787">
        <f>'Result Entry'!$H20</f>
        <v>0</v>
      </c>
      <c r="H18" s="787">
        <f>'Result Entry'!I20</f>
        <v>0</v>
      </c>
      <c r="I18" s="787">
        <f>'Result Entry'!J20</f>
        <v>0</v>
      </c>
      <c r="J18" s="977">
        <f>'Result Entry'!K20</f>
        <v>0</v>
      </c>
      <c r="K18" s="788">
        <f>'Result Entry'!L20</f>
        <v>0</v>
      </c>
      <c r="L18" s="789">
        <f>'Result Entry'!M20</f>
        <v>0</v>
      </c>
      <c r="M18" s="789">
        <f>'Result Entry'!N20</f>
        <v>0</v>
      </c>
      <c r="N18" s="790">
        <f>'Result Entry'!O20</f>
        <v>0</v>
      </c>
      <c r="O18" s="789">
        <f>'Result Entry'!P20</f>
        <v>0</v>
      </c>
      <c r="P18" s="790">
        <f>'Result Entry'!Q20</f>
        <v>0</v>
      </c>
      <c r="Q18" s="789">
        <f>'Result Entry'!R20</f>
        <v>0</v>
      </c>
      <c r="R18" s="791">
        <f>'Result Entry'!S20</f>
        <v>0</v>
      </c>
      <c r="S18" s="791">
        <f>'Result Entry'!T20</f>
        <v>0</v>
      </c>
      <c r="T18" s="792">
        <f>'Result Entry'!U20</f>
        <v>0</v>
      </c>
      <c r="U18" s="806">
        <f>'Result Entry'!V20</f>
        <v>0</v>
      </c>
      <c r="V18" s="807" t="str">
        <f>'Result Entry'!W20</f>
        <v/>
      </c>
      <c r="W18" s="795" t="str">
        <f>'Result Entry'!X20</f>
        <v/>
      </c>
      <c r="X18" s="796" t="str">
        <f>'Result Entry'!Y20</f>
        <v/>
      </c>
      <c r="Y18" s="788">
        <f>'Result Entry'!Z20</f>
        <v>0</v>
      </c>
      <c r="Z18" s="789">
        <f>'Result Entry'!AA20</f>
        <v>0</v>
      </c>
      <c r="AA18" s="789">
        <f>'Result Entry'!AB20</f>
        <v>0</v>
      </c>
      <c r="AB18" s="790">
        <f>'Result Entry'!AC20</f>
        <v>0</v>
      </c>
      <c r="AC18" s="789">
        <f>'Result Entry'!AD20</f>
        <v>0</v>
      </c>
      <c r="AD18" s="790">
        <f>'Result Entry'!AE20</f>
        <v>0</v>
      </c>
      <c r="AE18" s="789">
        <f>'Result Entry'!AF20</f>
        <v>0</v>
      </c>
      <c r="AF18" s="791">
        <f>'Result Entry'!AG20</f>
        <v>0</v>
      </c>
      <c r="AG18" s="791">
        <f>'Result Entry'!AH20</f>
        <v>0</v>
      </c>
      <c r="AH18" s="792">
        <f>'Result Entry'!AI20</f>
        <v>0</v>
      </c>
      <c r="AI18" s="806">
        <f>'Result Entry'!AJ20</f>
        <v>0</v>
      </c>
      <c r="AJ18" s="807" t="str">
        <f>'Result Entry'!AK20</f>
        <v/>
      </c>
      <c r="AK18" s="795" t="str">
        <f>'Result Entry'!AL20</f>
        <v/>
      </c>
      <c r="AL18" s="796" t="str">
        <f>'Result Entry'!AM20</f>
        <v/>
      </c>
      <c r="AM18" s="797">
        <f>'Result Entry'!AN20</f>
        <v>0</v>
      </c>
      <c r="AN18" s="788">
        <f>'Result Entry'!AO20</f>
        <v>0</v>
      </c>
      <c r="AO18" s="798">
        <f>'Result Entry'!AP20</f>
        <v>0</v>
      </c>
      <c r="AP18" s="789">
        <f>'Result Entry'!AQ20</f>
        <v>0</v>
      </c>
      <c r="AQ18" s="790">
        <f>'Result Entry'!AR20</f>
        <v>0</v>
      </c>
      <c r="AR18" s="789">
        <f>'Result Entry'!AS20</f>
        <v>0</v>
      </c>
      <c r="AS18" s="789">
        <f>'Result Entry'!AT20</f>
        <v>0</v>
      </c>
      <c r="AT18" s="799">
        <f>'Result Entry'!AU20</f>
        <v>0</v>
      </c>
      <c r="AU18" s="790">
        <f>'Result Entry'!AV20</f>
        <v>0</v>
      </c>
      <c r="AV18" s="789">
        <f>'Result Entry'!AW20</f>
        <v>0</v>
      </c>
      <c r="AW18" s="789">
        <f>'Result Entry'!AX20</f>
        <v>0</v>
      </c>
      <c r="AX18" s="799">
        <f>'Result Entry'!AY20</f>
        <v>0</v>
      </c>
      <c r="AY18" s="792">
        <f>'Result Entry'!AZ20</f>
        <v>0</v>
      </c>
      <c r="AZ18" s="1470">
        <f>'Result Entry'!BA20</f>
        <v>0</v>
      </c>
      <c r="BA18" s="1471" t="str">
        <f>'Result Entry'!BB20</f>
        <v/>
      </c>
      <c r="BB18" s="795" t="str">
        <f>'Result Entry'!BC20</f>
        <v/>
      </c>
      <c r="BC18" s="796" t="str">
        <f>'Result Entry'!BD20</f>
        <v/>
      </c>
      <c r="BD18" s="797">
        <f>'Result Entry'!BE20</f>
        <v>0</v>
      </c>
      <c r="BE18" s="788">
        <f>'Result Entry'!BF20</f>
        <v>0</v>
      </c>
      <c r="BF18" s="798">
        <f>'Result Entry'!BG20</f>
        <v>0</v>
      </c>
      <c r="BG18" s="789">
        <f>'Result Entry'!BH20</f>
        <v>0</v>
      </c>
      <c r="BH18" s="790">
        <f>'Result Entry'!BI20</f>
        <v>0</v>
      </c>
      <c r="BI18" s="789">
        <f>'Result Entry'!BJ20</f>
        <v>0</v>
      </c>
      <c r="BJ18" s="789">
        <f>'Result Entry'!BK20</f>
        <v>0</v>
      </c>
      <c r="BK18" s="799">
        <f>'Result Entry'!BL20</f>
        <v>0</v>
      </c>
      <c r="BL18" s="790">
        <f>'Result Entry'!BM20</f>
        <v>0</v>
      </c>
      <c r="BM18" s="789">
        <f>'Result Entry'!BN20</f>
        <v>0</v>
      </c>
      <c r="BN18" s="789">
        <f>'Result Entry'!BO20</f>
        <v>0</v>
      </c>
      <c r="BO18" s="799">
        <f>'Result Entry'!BP20</f>
        <v>0</v>
      </c>
      <c r="BP18" s="792">
        <f>'Result Entry'!BQ20</f>
        <v>0</v>
      </c>
      <c r="BQ18" s="1470">
        <f>'Result Entry'!BR20</f>
        <v>0</v>
      </c>
      <c r="BR18" s="1471" t="str">
        <f>'Result Entry'!BS20</f>
        <v/>
      </c>
      <c r="BS18" s="795" t="str">
        <f>'Result Entry'!BT20</f>
        <v/>
      </c>
      <c r="BT18" s="796" t="str">
        <f>'Result Entry'!BU20</f>
        <v/>
      </c>
      <c r="BU18" s="797">
        <f>'Result Entry'!BV20</f>
        <v>0</v>
      </c>
      <c r="BV18" s="788">
        <f>'Result Entry'!BW20</f>
        <v>0</v>
      </c>
      <c r="BW18" s="798">
        <f>'Result Entry'!BX20</f>
        <v>0</v>
      </c>
      <c r="BX18" s="789">
        <f>'Result Entry'!BY20</f>
        <v>0</v>
      </c>
      <c r="BY18" s="790">
        <f>'Result Entry'!BZ20</f>
        <v>0</v>
      </c>
      <c r="BZ18" s="789">
        <f>'Result Entry'!CA20</f>
        <v>0</v>
      </c>
      <c r="CA18" s="789">
        <f>'Result Entry'!CB20</f>
        <v>0</v>
      </c>
      <c r="CB18" s="799">
        <f>'Result Entry'!CC20</f>
        <v>0</v>
      </c>
      <c r="CC18" s="790">
        <f>'Result Entry'!CD20</f>
        <v>0</v>
      </c>
      <c r="CD18" s="789">
        <f>'Result Entry'!CE20</f>
        <v>0</v>
      </c>
      <c r="CE18" s="789">
        <f>'Result Entry'!CF20</f>
        <v>0</v>
      </c>
      <c r="CF18" s="799">
        <f>'Result Entry'!CG20</f>
        <v>0</v>
      </c>
      <c r="CG18" s="792">
        <f>'Result Entry'!CH20</f>
        <v>0</v>
      </c>
      <c r="CH18" s="1470">
        <f>'Result Entry'!CI20</f>
        <v>0</v>
      </c>
      <c r="CI18" s="1471" t="str">
        <f>'Result Entry'!CJ20</f>
        <v/>
      </c>
      <c r="CJ18" s="795" t="str">
        <f>'Result Entry'!CK20</f>
        <v/>
      </c>
      <c r="CK18" s="796" t="str">
        <f>'Result Entry'!CL20</f>
        <v/>
      </c>
      <c r="CL18" s="797">
        <f>'Result Entry'!CM20</f>
        <v>0</v>
      </c>
      <c r="CM18" s="788">
        <f>'Result Entry'!CN20</f>
        <v>0</v>
      </c>
      <c r="CN18" s="798">
        <f>'Result Entry'!CO20</f>
        <v>0</v>
      </c>
      <c r="CO18" s="789">
        <f>'Result Entry'!CP20</f>
        <v>0</v>
      </c>
      <c r="CP18" s="790">
        <f>'Result Entry'!CQ20</f>
        <v>0</v>
      </c>
      <c r="CQ18" s="789">
        <f>'Result Entry'!CR20</f>
        <v>0</v>
      </c>
      <c r="CR18" s="789">
        <f>'Result Entry'!CS20</f>
        <v>0</v>
      </c>
      <c r="CS18" s="799">
        <f>'Result Entry'!CT20</f>
        <v>0</v>
      </c>
      <c r="CT18" s="790">
        <f>'Result Entry'!CU20</f>
        <v>0</v>
      </c>
      <c r="CU18" s="789">
        <f>'Result Entry'!CV20</f>
        <v>0</v>
      </c>
      <c r="CV18" s="789">
        <f>'Result Entry'!CW20</f>
        <v>0</v>
      </c>
      <c r="CW18" s="799">
        <f>'Result Entry'!CX20</f>
        <v>0</v>
      </c>
      <c r="CX18" s="792">
        <f>'Result Entry'!CY20</f>
        <v>0</v>
      </c>
      <c r="CY18" s="1470">
        <f>'Result Entry'!CZ20</f>
        <v>0</v>
      </c>
      <c r="CZ18" s="1471" t="str">
        <f>'Result Entry'!DA20</f>
        <v/>
      </c>
      <c r="DA18" s="795" t="str">
        <f>'Result Entry'!DB20</f>
        <v/>
      </c>
      <c r="DB18" s="796" t="str">
        <f>'Result Entry'!DC20</f>
        <v/>
      </c>
      <c r="DC18" s="797">
        <f>'Result Entry'!DD20</f>
        <v>0</v>
      </c>
      <c r="DD18" s="788">
        <f>'Result Entry'!DE20</f>
        <v>0</v>
      </c>
      <c r="DE18" s="798">
        <f>'Result Entry'!DF20</f>
        <v>0</v>
      </c>
      <c r="DF18" s="789">
        <f>'Result Entry'!DG20</f>
        <v>0</v>
      </c>
      <c r="DG18" s="790">
        <f>'Result Entry'!DH20</f>
        <v>0</v>
      </c>
      <c r="DH18" s="789">
        <f>'Result Entry'!DI20</f>
        <v>0</v>
      </c>
      <c r="DI18" s="789">
        <f>'Result Entry'!DJ20</f>
        <v>0</v>
      </c>
      <c r="DJ18" s="799">
        <f>'Result Entry'!DK20</f>
        <v>0</v>
      </c>
      <c r="DK18" s="790">
        <f>'Result Entry'!DL20</f>
        <v>0</v>
      </c>
      <c r="DL18" s="789">
        <f>'Result Entry'!DM20</f>
        <v>0</v>
      </c>
      <c r="DM18" s="789">
        <f>'Result Entry'!DN20</f>
        <v>0</v>
      </c>
      <c r="DN18" s="799">
        <f>'Result Entry'!DO20</f>
        <v>0</v>
      </c>
      <c r="DO18" s="792">
        <f>'Result Entry'!DP20</f>
        <v>0</v>
      </c>
      <c r="DP18" s="1470">
        <f>'Result Entry'!DQ20</f>
        <v>0</v>
      </c>
      <c r="DQ18" s="1471" t="str">
        <f>'Result Entry'!DR20</f>
        <v/>
      </c>
      <c r="DR18" s="795" t="str">
        <f>'Result Entry'!DS20</f>
        <v/>
      </c>
      <c r="DS18" s="796" t="str">
        <f>'Result Entry'!DT20</f>
        <v/>
      </c>
      <c r="DT18" s="788">
        <f>'Result Entry'!DU20</f>
        <v>0</v>
      </c>
      <c r="DU18" s="789">
        <f>'Result Entry'!DV20</f>
        <v>0</v>
      </c>
      <c r="DV18" s="789">
        <f>'Result Entry'!DW20</f>
        <v>0</v>
      </c>
      <c r="DW18" s="790">
        <f>'Result Entry'!DX20</f>
        <v>0</v>
      </c>
      <c r="DX18" s="789">
        <f>'Result Entry'!DY20</f>
        <v>0</v>
      </c>
      <c r="DY18" s="789">
        <f>'Result Entry'!DZ20</f>
        <v>0</v>
      </c>
      <c r="DZ18" s="799">
        <f>'Result Entry'!EA20</f>
        <v>0</v>
      </c>
      <c r="EA18" s="790">
        <f>'Result Entry'!EB20</f>
        <v>0</v>
      </c>
      <c r="EB18" s="789">
        <f>'Result Entry'!EC20</f>
        <v>0</v>
      </c>
      <c r="EC18" s="789">
        <f>'Result Entry'!ED20</f>
        <v>0</v>
      </c>
      <c r="ED18" s="799">
        <f>'Result Entry'!EE20</f>
        <v>0</v>
      </c>
      <c r="EE18" s="800">
        <f>'Result Entry'!EF20</f>
        <v>0</v>
      </c>
      <c r="EF18" s="801">
        <f>'Result Entry'!EG20</f>
        <v>0</v>
      </c>
      <c r="EG18" s="802" t="str">
        <f>'Result Entry'!EH20</f>
        <v/>
      </c>
      <c r="EH18" s="788">
        <f>'Result Entry'!EI20</f>
        <v>0</v>
      </c>
      <c r="EI18" s="789">
        <f>'Result Entry'!EJ20</f>
        <v>0</v>
      </c>
      <c r="EJ18" s="789">
        <f>'Result Entry'!EK20</f>
        <v>0</v>
      </c>
      <c r="EK18" s="790">
        <f>'Result Entry'!EL20</f>
        <v>0</v>
      </c>
      <c r="EL18" s="789">
        <f>'Result Entry'!EM20</f>
        <v>0</v>
      </c>
      <c r="EM18" s="799">
        <f>'Result Entry'!EN20</f>
        <v>0</v>
      </c>
      <c r="EN18" s="789">
        <f>'Result Entry'!EO20</f>
        <v>0</v>
      </c>
      <c r="EO18" s="789">
        <f>'Result Entry'!EP20</f>
        <v>0</v>
      </c>
      <c r="EP18" s="789">
        <f>'Result Entry'!EQ20</f>
        <v>0</v>
      </c>
      <c r="EQ18" s="792">
        <f>'Result Entry'!ER20</f>
        <v>0</v>
      </c>
      <c r="ER18" s="801">
        <f>'Result Entry'!ES20</f>
        <v>0</v>
      </c>
      <c r="ES18" s="802" t="str">
        <f>'Result Entry'!ET20</f>
        <v/>
      </c>
      <c r="ET18" s="788">
        <f>'Result Entry'!EU20</f>
        <v>0</v>
      </c>
      <c r="EU18" s="798">
        <f>'Result Entry'!EV20</f>
        <v>0</v>
      </c>
      <c r="EV18" s="789">
        <f>'Result Entry'!EW20</f>
        <v>0</v>
      </c>
      <c r="EW18" s="799">
        <f>'Result Entry'!EX20</f>
        <v>0</v>
      </c>
      <c r="EX18" s="789">
        <f>'Result Entry'!EY20</f>
        <v>0</v>
      </c>
      <c r="EY18" s="799">
        <f>'Result Entry'!EZ20</f>
        <v>0</v>
      </c>
      <c r="EZ18" s="789">
        <f>'Result Entry'!FA20</f>
        <v>0</v>
      </c>
      <c r="FA18" s="789">
        <f>'Result Entry'!FB20</f>
        <v>0</v>
      </c>
      <c r="FB18" s="789">
        <f>'Result Entry'!FC20</f>
        <v>0</v>
      </c>
      <c r="FC18" s="800">
        <f>'Result Entry'!FD20</f>
        <v>0</v>
      </c>
      <c r="FD18" s="801">
        <f>'Result Entry'!FE20</f>
        <v>0</v>
      </c>
      <c r="FE18" s="802" t="str">
        <f>'Result Entry'!FF20</f>
        <v/>
      </c>
      <c r="FF18" s="788">
        <f>'Result Entry'!FG20</f>
        <v>0</v>
      </c>
      <c r="FG18" s="789">
        <f>'Result Entry'!FH20</f>
        <v>0</v>
      </c>
      <c r="FH18" s="789">
        <f>'Result Entry'!FI20</f>
        <v>0</v>
      </c>
      <c r="FI18" s="789">
        <f>'Result Entry'!FJ20</f>
        <v>0</v>
      </c>
      <c r="FJ18" s="791">
        <f>'Result Entry'!FK20</f>
        <v>0</v>
      </c>
      <c r="FK18" s="796" t="str">
        <f>'Result Entry'!FL20</f>
        <v/>
      </c>
      <c r="FL18" s="786">
        <f>'Result Entry'!FM20</f>
        <v>0</v>
      </c>
      <c r="FM18" s="787">
        <f>'Result Entry'!FN20</f>
        <v>0</v>
      </c>
      <c r="FN18" s="803" t="str">
        <f>'Result Entry'!FO20</f>
        <v/>
      </c>
      <c r="FO18" s="786">
        <f>'Result Entry'!FP20</f>
        <v>0</v>
      </c>
      <c r="FP18" s="787">
        <f>'Result Entry'!FQ20</f>
        <v>0</v>
      </c>
      <c r="FQ18" s="804">
        <f>'Result Entry'!FR20</f>
        <v>0</v>
      </c>
      <c r="FR18" s="787" t="str">
        <f>IF(OR(FS18="PASSED",FS18="PASSED WITH G"),'Result Entry'!FS20,"")</f>
        <v/>
      </c>
      <c r="FS18" s="787" t="str">
        <f>'Result Entry'!FT20</f>
        <v/>
      </c>
      <c r="FT18" s="787" t="str">
        <f>'Result Entry'!FU20</f>
        <v/>
      </c>
      <c r="FU18" s="805" t="str">
        <f>'Result Entry'!FV20</f>
        <v/>
      </c>
      <c r="FV18" s="29" t="str">
        <f>'Result Entry'!FX20</f>
        <v/>
      </c>
    </row>
    <row r="19" spans="1:178" s="30" customFormat="1" ht="17.25" customHeight="1">
      <c r="A19" s="1477"/>
      <c r="B19" s="786">
        <f t="shared" si="0"/>
        <v>0</v>
      </c>
      <c r="C19" s="787">
        <f>'Result Entry'!D21</f>
        <v>0</v>
      </c>
      <c r="D19" s="787">
        <f>'Result Entry'!E21</f>
        <v>0</v>
      </c>
      <c r="E19" s="787">
        <f>'Result Entry'!F21</f>
        <v>0</v>
      </c>
      <c r="F19" s="787">
        <f>'Result Entry'!$G21</f>
        <v>0</v>
      </c>
      <c r="G19" s="787">
        <f>'Result Entry'!$H21</f>
        <v>0</v>
      </c>
      <c r="H19" s="787">
        <f>'Result Entry'!I21</f>
        <v>0</v>
      </c>
      <c r="I19" s="787">
        <f>'Result Entry'!J21</f>
        <v>0</v>
      </c>
      <c r="J19" s="977">
        <f>'Result Entry'!K21</f>
        <v>0</v>
      </c>
      <c r="K19" s="788">
        <f>'Result Entry'!L21</f>
        <v>0</v>
      </c>
      <c r="L19" s="789">
        <f>'Result Entry'!M21</f>
        <v>0</v>
      </c>
      <c r="M19" s="789">
        <f>'Result Entry'!N21</f>
        <v>0</v>
      </c>
      <c r="N19" s="790">
        <f>'Result Entry'!O21</f>
        <v>0</v>
      </c>
      <c r="O19" s="789">
        <f>'Result Entry'!P21</f>
        <v>0</v>
      </c>
      <c r="P19" s="790">
        <f>'Result Entry'!Q21</f>
        <v>0</v>
      </c>
      <c r="Q19" s="789">
        <f>'Result Entry'!R21</f>
        <v>0</v>
      </c>
      <c r="R19" s="791">
        <f>'Result Entry'!S21</f>
        <v>0</v>
      </c>
      <c r="S19" s="791">
        <f>'Result Entry'!T21</f>
        <v>0</v>
      </c>
      <c r="T19" s="792">
        <f>'Result Entry'!U21</f>
        <v>0</v>
      </c>
      <c r="U19" s="806">
        <f>'Result Entry'!V21</f>
        <v>0</v>
      </c>
      <c r="V19" s="807" t="str">
        <f>'Result Entry'!W21</f>
        <v/>
      </c>
      <c r="W19" s="795" t="str">
        <f>'Result Entry'!X21</f>
        <v/>
      </c>
      <c r="X19" s="796" t="str">
        <f>'Result Entry'!Y21</f>
        <v/>
      </c>
      <c r="Y19" s="788">
        <f>'Result Entry'!Z21</f>
        <v>0</v>
      </c>
      <c r="Z19" s="789">
        <f>'Result Entry'!AA21</f>
        <v>0</v>
      </c>
      <c r="AA19" s="789">
        <f>'Result Entry'!AB21</f>
        <v>0</v>
      </c>
      <c r="AB19" s="790">
        <f>'Result Entry'!AC21</f>
        <v>0</v>
      </c>
      <c r="AC19" s="789">
        <f>'Result Entry'!AD21</f>
        <v>0</v>
      </c>
      <c r="AD19" s="790">
        <f>'Result Entry'!AE21</f>
        <v>0</v>
      </c>
      <c r="AE19" s="789">
        <f>'Result Entry'!AF21</f>
        <v>0</v>
      </c>
      <c r="AF19" s="791">
        <f>'Result Entry'!AG21</f>
        <v>0</v>
      </c>
      <c r="AG19" s="791">
        <f>'Result Entry'!AH21</f>
        <v>0</v>
      </c>
      <c r="AH19" s="792">
        <f>'Result Entry'!AI21</f>
        <v>0</v>
      </c>
      <c r="AI19" s="806">
        <f>'Result Entry'!AJ21</f>
        <v>0</v>
      </c>
      <c r="AJ19" s="807" t="str">
        <f>'Result Entry'!AK21</f>
        <v/>
      </c>
      <c r="AK19" s="795" t="str">
        <f>'Result Entry'!AL21</f>
        <v/>
      </c>
      <c r="AL19" s="796" t="str">
        <f>'Result Entry'!AM21</f>
        <v/>
      </c>
      <c r="AM19" s="797">
        <f>'Result Entry'!AN21</f>
        <v>0</v>
      </c>
      <c r="AN19" s="788">
        <f>'Result Entry'!AO21</f>
        <v>0</v>
      </c>
      <c r="AO19" s="798">
        <f>'Result Entry'!AP21</f>
        <v>0</v>
      </c>
      <c r="AP19" s="789">
        <f>'Result Entry'!AQ21</f>
        <v>0</v>
      </c>
      <c r="AQ19" s="790">
        <f>'Result Entry'!AR21</f>
        <v>0</v>
      </c>
      <c r="AR19" s="789">
        <f>'Result Entry'!AS21</f>
        <v>0</v>
      </c>
      <c r="AS19" s="789">
        <f>'Result Entry'!AT21</f>
        <v>0</v>
      </c>
      <c r="AT19" s="799">
        <f>'Result Entry'!AU21</f>
        <v>0</v>
      </c>
      <c r="AU19" s="790">
        <f>'Result Entry'!AV21</f>
        <v>0</v>
      </c>
      <c r="AV19" s="789">
        <f>'Result Entry'!AW21</f>
        <v>0</v>
      </c>
      <c r="AW19" s="789">
        <f>'Result Entry'!AX21</f>
        <v>0</v>
      </c>
      <c r="AX19" s="799">
        <f>'Result Entry'!AY21</f>
        <v>0</v>
      </c>
      <c r="AY19" s="792">
        <f>'Result Entry'!AZ21</f>
        <v>0</v>
      </c>
      <c r="AZ19" s="1470">
        <f>'Result Entry'!BA21</f>
        <v>0</v>
      </c>
      <c r="BA19" s="1471" t="str">
        <f>'Result Entry'!BB21</f>
        <v/>
      </c>
      <c r="BB19" s="795" t="str">
        <f>'Result Entry'!BC21</f>
        <v/>
      </c>
      <c r="BC19" s="796" t="str">
        <f>'Result Entry'!BD21</f>
        <v/>
      </c>
      <c r="BD19" s="797">
        <f>'Result Entry'!BE21</f>
        <v>0</v>
      </c>
      <c r="BE19" s="788">
        <f>'Result Entry'!BF21</f>
        <v>0</v>
      </c>
      <c r="BF19" s="798">
        <f>'Result Entry'!BG21</f>
        <v>0</v>
      </c>
      <c r="BG19" s="789">
        <f>'Result Entry'!BH21</f>
        <v>0</v>
      </c>
      <c r="BH19" s="790">
        <f>'Result Entry'!BI21</f>
        <v>0</v>
      </c>
      <c r="BI19" s="789">
        <f>'Result Entry'!BJ21</f>
        <v>0</v>
      </c>
      <c r="BJ19" s="789">
        <f>'Result Entry'!BK21</f>
        <v>0</v>
      </c>
      <c r="BK19" s="799">
        <f>'Result Entry'!BL21</f>
        <v>0</v>
      </c>
      <c r="BL19" s="790">
        <f>'Result Entry'!BM21</f>
        <v>0</v>
      </c>
      <c r="BM19" s="789">
        <f>'Result Entry'!BN21</f>
        <v>0</v>
      </c>
      <c r="BN19" s="789">
        <f>'Result Entry'!BO21</f>
        <v>0</v>
      </c>
      <c r="BO19" s="799">
        <f>'Result Entry'!BP21</f>
        <v>0</v>
      </c>
      <c r="BP19" s="792">
        <f>'Result Entry'!BQ21</f>
        <v>0</v>
      </c>
      <c r="BQ19" s="1470">
        <f>'Result Entry'!BR21</f>
        <v>0</v>
      </c>
      <c r="BR19" s="1471" t="str">
        <f>'Result Entry'!BS21</f>
        <v/>
      </c>
      <c r="BS19" s="795" t="str">
        <f>'Result Entry'!BT21</f>
        <v/>
      </c>
      <c r="BT19" s="796" t="str">
        <f>'Result Entry'!BU21</f>
        <v/>
      </c>
      <c r="BU19" s="797">
        <f>'Result Entry'!BV21</f>
        <v>0</v>
      </c>
      <c r="BV19" s="788">
        <f>'Result Entry'!BW21</f>
        <v>0</v>
      </c>
      <c r="BW19" s="798">
        <f>'Result Entry'!BX21</f>
        <v>0</v>
      </c>
      <c r="BX19" s="789">
        <f>'Result Entry'!BY21</f>
        <v>0</v>
      </c>
      <c r="BY19" s="790">
        <f>'Result Entry'!BZ21</f>
        <v>0</v>
      </c>
      <c r="BZ19" s="789">
        <f>'Result Entry'!CA21</f>
        <v>0</v>
      </c>
      <c r="CA19" s="789">
        <f>'Result Entry'!CB21</f>
        <v>0</v>
      </c>
      <c r="CB19" s="799">
        <f>'Result Entry'!CC21</f>
        <v>0</v>
      </c>
      <c r="CC19" s="790">
        <f>'Result Entry'!CD21</f>
        <v>0</v>
      </c>
      <c r="CD19" s="789">
        <f>'Result Entry'!CE21</f>
        <v>0</v>
      </c>
      <c r="CE19" s="789">
        <f>'Result Entry'!CF21</f>
        <v>0</v>
      </c>
      <c r="CF19" s="799">
        <f>'Result Entry'!CG21</f>
        <v>0</v>
      </c>
      <c r="CG19" s="792">
        <f>'Result Entry'!CH21</f>
        <v>0</v>
      </c>
      <c r="CH19" s="1470">
        <f>'Result Entry'!CI21</f>
        <v>0</v>
      </c>
      <c r="CI19" s="1471" t="str">
        <f>'Result Entry'!CJ21</f>
        <v/>
      </c>
      <c r="CJ19" s="795" t="str">
        <f>'Result Entry'!CK21</f>
        <v/>
      </c>
      <c r="CK19" s="796" t="str">
        <f>'Result Entry'!CL21</f>
        <v/>
      </c>
      <c r="CL19" s="797">
        <f>'Result Entry'!CM21</f>
        <v>0</v>
      </c>
      <c r="CM19" s="788">
        <f>'Result Entry'!CN21</f>
        <v>0</v>
      </c>
      <c r="CN19" s="798">
        <f>'Result Entry'!CO21</f>
        <v>0</v>
      </c>
      <c r="CO19" s="789">
        <f>'Result Entry'!CP21</f>
        <v>0</v>
      </c>
      <c r="CP19" s="790">
        <f>'Result Entry'!CQ21</f>
        <v>0</v>
      </c>
      <c r="CQ19" s="789">
        <f>'Result Entry'!CR21</f>
        <v>0</v>
      </c>
      <c r="CR19" s="789">
        <f>'Result Entry'!CS21</f>
        <v>0</v>
      </c>
      <c r="CS19" s="799">
        <f>'Result Entry'!CT21</f>
        <v>0</v>
      </c>
      <c r="CT19" s="790">
        <f>'Result Entry'!CU21</f>
        <v>0</v>
      </c>
      <c r="CU19" s="789">
        <f>'Result Entry'!CV21</f>
        <v>0</v>
      </c>
      <c r="CV19" s="789">
        <f>'Result Entry'!CW21</f>
        <v>0</v>
      </c>
      <c r="CW19" s="799">
        <f>'Result Entry'!CX21</f>
        <v>0</v>
      </c>
      <c r="CX19" s="792">
        <f>'Result Entry'!CY21</f>
        <v>0</v>
      </c>
      <c r="CY19" s="1470">
        <f>'Result Entry'!CZ21</f>
        <v>0</v>
      </c>
      <c r="CZ19" s="1471" t="str">
        <f>'Result Entry'!DA21</f>
        <v/>
      </c>
      <c r="DA19" s="795" t="str">
        <f>'Result Entry'!DB21</f>
        <v/>
      </c>
      <c r="DB19" s="796" t="str">
        <f>'Result Entry'!DC21</f>
        <v/>
      </c>
      <c r="DC19" s="797">
        <f>'Result Entry'!DD21</f>
        <v>0</v>
      </c>
      <c r="DD19" s="788">
        <f>'Result Entry'!DE21</f>
        <v>0</v>
      </c>
      <c r="DE19" s="798">
        <f>'Result Entry'!DF21</f>
        <v>0</v>
      </c>
      <c r="DF19" s="789">
        <f>'Result Entry'!DG21</f>
        <v>0</v>
      </c>
      <c r="DG19" s="790">
        <f>'Result Entry'!DH21</f>
        <v>0</v>
      </c>
      <c r="DH19" s="789">
        <f>'Result Entry'!DI21</f>
        <v>0</v>
      </c>
      <c r="DI19" s="789">
        <f>'Result Entry'!DJ21</f>
        <v>0</v>
      </c>
      <c r="DJ19" s="799">
        <f>'Result Entry'!DK21</f>
        <v>0</v>
      </c>
      <c r="DK19" s="790">
        <f>'Result Entry'!DL21</f>
        <v>0</v>
      </c>
      <c r="DL19" s="789">
        <f>'Result Entry'!DM21</f>
        <v>0</v>
      </c>
      <c r="DM19" s="789">
        <f>'Result Entry'!DN21</f>
        <v>0</v>
      </c>
      <c r="DN19" s="799">
        <f>'Result Entry'!DO21</f>
        <v>0</v>
      </c>
      <c r="DO19" s="792">
        <f>'Result Entry'!DP21</f>
        <v>0</v>
      </c>
      <c r="DP19" s="1470">
        <f>'Result Entry'!DQ21</f>
        <v>0</v>
      </c>
      <c r="DQ19" s="1471" t="str">
        <f>'Result Entry'!DR21</f>
        <v/>
      </c>
      <c r="DR19" s="795" t="str">
        <f>'Result Entry'!DS21</f>
        <v/>
      </c>
      <c r="DS19" s="796" t="str">
        <f>'Result Entry'!DT21</f>
        <v/>
      </c>
      <c r="DT19" s="788">
        <f>'Result Entry'!DU21</f>
        <v>0</v>
      </c>
      <c r="DU19" s="789">
        <f>'Result Entry'!DV21</f>
        <v>0</v>
      </c>
      <c r="DV19" s="789">
        <f>'Result Entry'!DW21</f>
        <v>0</v>
      </c>
      <c r="DW19" s="790">
        <f>'Result Entry'!DX21</f>
        <v>0</v>
      </c>
      <c r="DX19" s="789">
        <f>'Result Entry'!DY21</f>
        <v>0</v>
      </c>
      <c r="DY19" s="789">
        <f>'Result Entry'!DZ21</f>
        <v>0</v>
      </c>
      <c r="DZ19" s="799">
        <f>'Result Entry'!EA21</f>
        <v>0</v>
      </c>
      <c r="EA19" s="790">
        <f>'Result Entry'!EB21</f>
        <v>0</v>
      </c>
      <c r="EB19" s="789">
        <f>'Result Entry'!EC21</f>
        <v>0</v>
      </c>
      <c r="EC19" s="789">
        <f>'Result Entry'!ED21</f>
        <v>0</v>
      </c>
      <c r="ED19" s="799">
        <f>'Result Entry'!EE21</f>
        <v>0</v>
      </c>
      <c r="EE19" s="800">
        <f>'Result Entry'!EF21</f>
        <v>0</v>
      </c>
      <c r="EF19" s="801">
        <f>'Result Entry'!EG21</f>
        <v>0</v>
      </c>
      <c r="EG19" s="802" t="str">
        <f>'Result Entry'!EH21</f>
        <v/>
      </c>
      <c r="EH19" s="788">
        <f>'Result Entry'!EI21</f>
        <v>0</v>
      </c>
      <c r="EI19" s="789">
        <f>'Result Entry'!EJ21</f>
        <v>0</v>
      </c>
      <c r="EJ19" s="789">
        <f>'Result Entry'!EK21</f>
        <v>0</v>
      </c>
      <c r="EK19" s="790">
        <f>'Result Entry'!EL21</f>
        <v>0</v>
      </c>
      <c r="EL19" s="789">
        <f>'Result Entry'!EM21</f>
        <v>0</v>
      </c>
      <c r="EM19" s="799">
        <f>'Result Entry'!EN21</f>
        <v>0</v>
      </c>
      <c r="EN19" s="789">
        <f>'Result Entry'!EO21</f>
        <v>0</v>
      </c>
      <c r="EO19" s="789">
        <f>'Result Entry'!EP21</f>
        <v>0</v>
      </c>
      <c r="EP19" s="789">
        <f>'Result Entry'!EQ21</f>
        <v>0</v>
      </c>
      <c r="EQ19" s="792">
        <f>'Result Entry'!ER21</f>
        <v>0</v>
      </c>
      <c r="ER19" s="801">
        <f>'Result Entry'!ES21</f>
        <v>0</v>
      </c>
      <c r="ES19" s="802" t="str">
        <f>'Result Entry'!ET21</f>
        <v/>
      </c>
      <c r="ET19" s="788">
        <f>'Result Entry'!EU21</f>
        <v>0</v>
      </c>
      <c r="EU19" s="798">
        <f>'Result Entry'!EV21</f>
        <v>0</v>
      </c>
      <c r="EV19" s="789">
        <f>'Result Entry'!EW21</f>
        <v>0</v>
      </c>
      <c r="EW19" s="799">
        <f>'Result Entry'!EX21</f>
        <v>0</v>
      </c>
      <c r="EX19" s="789">
        <f>'Result Entry'!EY21</f>
        <v>0</v>
      </c>
      <c r="EY19" s="799">
        <f>'Result Entry'!EZ21</f>
        <v>0</v>
      </c>
      <c r="EZ19" s="789">
        <f>'Result Entry'!FA21</f>
        <v>0</v>
      </c>
      <c r="FA19" s="789">
        <f>'Result Entry'!FB21</f>
        <v>0</v>
      </c>
      <c r="FB19" s="789">
        <f>'Result Entry'!FC21</f>
        <v>0</v>
      </c>
      <c r="FC19" s="800">
        <f>'Result Entry'!FD21</f>
        <v>0</v>
      </c>
      <c r="FD19" s="801">
        <f>'Result Entry'!FE21</f>
        <v>0</v>
      </c>
      <c r="FE19" s="802" t="str">
        <f>'Result Entry'!FF21</f>
        <v/>
      </c>
      <c r="FF19" s="788">
        <f>'Result Entry'!FG21</f>
        <v>0</v>
      </c>
      <c r="FG19" s="789">
        <f>'Result Entry'!FH21</f>
        <v>0</v>
      </c>
      <c r="FH19" s="789">
        <f>'Result Entry'!FI21</f>
        <v>0</v>
      </c>
      <c r="FI19" s="789">
        <f>'Result Entry'!FJ21</f>
        <v>0</v>
      </c>
      <c r="FJ19" s="791">
        <f>'Result Entry'!FK21</f>
        <v>0</v>
      </c>
      <c r="FK19" s="796" t="str">
        <f>'Result Entry'!FL21</f>
        <v/>
      </c>
      <c r="FL19" s="786">
        <f>'Result Entry'!FM21</f>
        <v>0</v>
      </c>
      <c r="FM19" s="787">
        <f>'Result Entry'!FN21</f>
        <v>0</v>
      </c>
      <c r="FN19" s="803" t="str">
        <f>'Result Entry'!FO21</f>
        <v/>
      </c>
      <c r="FO19" s="786">
        <f>'Result Entry'!FP21</f>
        <v>0</v>
      </c>
      <c r="FP19" s="787">
        <f>'Result Entry'!FQ21</f>
        <v>0</v>
      </c>
      <c r="FQ19" s="804">
        <f>'Result Entry'!FR21</f>
        <v>0</v>
      </c>
      <c r="FR19" s="787" t="str">
        <f>IF(OR(FS19="PASSED",FS19="PASSED WITH G"),'Result Entry'!FS21,"")</f>
        <v/>
      </c>
      <c r="FS19" s="787" t="str">
        <f>'Result Entry'!FT21</f>
        <v/>
      </c>
      <c r="FT19" s="787" t="str">
        <f>'Result Entry'!FU21</f>
        <v/>
      </c>
      <c r="FU19" s="805" t="str">
        <f>'Result Entry'!FV21</f>
        <v/>
      </c>
      <c r="FV19" s="29" t="str">
        <f>'Result Entry'!FX21</f>
        <v/>
      </c>
    </row>
    <row r="20" spans="1:178" s="30" customFormat="1" ht="17.25" customHeight="1">
      <c r="A20" s="1477"/>
      <c r="B20" s="786">
        <f t="shared" si="0"/>
        <v>0</v>
      </c>
      <c r="C20" s="787">
        <f>'Result Entry'!D22</f>
        <v>0</v>
      </c>
      <c r="D20" s="787">
        <f>'Result Entry'!E22</f>
        <v>0</v>
      </c>
      <c r="E20" s="787">
        <f>'Result Entry'!F22</f>
        <v>0</v>
      </c>
      <c r="F20" s="787">
        <f>'Result Entry'!$G22</f>
        <v>0</v>
      </c>
      <c r="G20" s="787">
        <f>'Result Entry'!$H22</f>
        <v>0</v>
      </c>
      <c r="H20" s="787">
        <f>'Result Entry'!I22</f>
        <v>0</v>
      </c>
      <c r="I20" s="787">
        <f>'Result Entry'!J22</f>
        <v>0</v>
      </c>
      <c r="J20" s="977">
        <f>'Result Entry'!K22</f>
        <v>0</v>
      </c>
      <c r="K20" s="788">
        <f>'Result Entry'!L22</f>
        <v>0</v>
      </c>
      <c r="L20" s="789">
        <f>'Result Entry'!M22</f>
        <v>0</v>
      </c>
      <c r="M20" s="789">
        <f>'Result Entry'!N22</f>
        <v>0</v>
      </c>
      <c r="N20" s="790">
        <f>'Result Entry'!O22</f>
        <v>0</v>
      </c>
      <c r="O20" s="789">
        <f>'Result Entry'!P22</f>
        <v>0</v>
      </c>
      <c r="P20" s="790">
        <f>'Result Entry'!Q22</f>
        <v>0</v>
      </c>
      <c r="Q20" s="789">
        <f>'Result Entry'!R22</f>
        <v>0</v>
      </c>
      <c r="R20" s="791">
        <f>'Result Entry'!S22</f>
        <v>0</v>
      </c>
      <c r="S20" s="791">
        <f>'Result Entry'!T22</f>
        <v>0</v>
      </c>
      <c r="T20" s="792">
        <f>'Result Entry'!U22</f>
        <v>0</v>
      </c>
      <c r="U20" s="806">
        <f>'Result Entry'!V22</f>
        <v>0</v>
      </c>
      <c r="V20" s="807" t="str">
        <f>'Result Entry'!W22</f>
        <v/>
      </c>
      <c r="W20" s="795" t="str">
        <f>'Result Entry'!X22</f>
        <v/>
      </c>
      <c r="X20" s="796" t="str">
        <f>'Result Entry'!Y22</f>
        <v/>
      </c>
      <c r="Y20" s="788">
        <f>'Result Entry'!Z22</f>
        <v>0</v>
      </c>
      <c r="Z20" s="789">
        <f>'Result Entry'!AA22</f>
        <v>0</v>
      </c>
      <c r="AA20" s="789">
        <f>'Result Entry'!AB22</f>
        <v>0</v>
      </c>
      <c r="AB20" s="790">
        <f>'Result Entry'!AC22</f>
        <v>0</v>
      </c>
      <c r="AC20" s="789">
        <f>'Result Entry'!AD22</f>
        <v>0</v>
      </c>
      <c r="AD20" s="790">
        <f>'Result Entry'!AE22</f>
        <v>0</v>
      </c>
      <c r="AE20" s="789">
        <f>'Result Entry'!AF22</f>
        <v>0</v>
      </c>
      <c r="AF20" s="791">
        <f>'Result Entry'!AG22</f>
        <v>0</v>
      </c>
      <c r="AG20" s="791">
        <f>'Result Entry'!AH22</f>
        <v>0</v>
      </c>
      <c r="AH20" s="792">
        <f>'Result Entry'!AI22</f>
        <v>0</v>
      </c>
      <c r="AI20" s="806">
        <f>'Result Entry'!AJ22</f>
        <v>0</v>
      </c>
      <c r="AJ20" s="807" t="str">
        <f>'Result Entry'!AK22</f>
        <v/>
      </c>
      <c r="AK20" s="795" t="str">
        <f>'Result Entry'!AL22</f>
        <v/>
      </c>
      <c r="AL20" s="796" t="str">
        <f>'Result Entry'!AM22</f>
        <v/>
      </c>
      <c r="AM20" s="797">
        <f>'Result Entry'!AN22</f>
        <v>0</v>
      </c>
      <c r="AN20" s="788">
        <f>'Result Entry'!AO22</f>
        <v>0</v>
      </c>
      <c r="AO20" s="798">
        <f>'Result Entry'!AP22</f>
        <v>0</v>
      </c>
      <c r="AP20" s="789">
        <f>'Result Entry'!AQ22</f>
        <v>0</v>
      </c>
      <c r="AQ20" s="790">
        <f>'Result Entry'!AR22</f>
        <v>0</v>
      </c>
      <c r="AR20" s="789">
        <f>'Result Entry'!AS22</f>
        <v>0</v>
      </c>
      <c r="AS20" s="789">
        <f>'Result Entry'!AT22</f>
        <v>0</v>
      </c>
      <c r="AT20" s="799">
        <f>'Result Entry'!AU22</f>
        <v>0</v>
      </c>
      <c r="AU20" s="790">
        <f>'Result Entry'!AV22</f>
        <v>0</v>
      </c>
      <c r="AV20" s="789">
        <f>'Result Entry'!AW22</f>
        <v>0</v>
      </c>
      <c r="AW20" s="789">
        <f>'Result Entry'!AX22</f>
        <v>0</v>
      </c>
      <c r="AX20" s="799">
        <f>'Result Entry'!AY22</f>
        <v>0</v>
      </c>
      <c r="AY20" s="792">
        <f>'Result Entry'!AZ22</f>
        <v>0</v>
      </c>
      <c r="AZ20" s="1470">
        <f>'Result Entry'!BA22</f>
        <v>0</v>
      </c>
      <c r="BA20" s="1471" t="str">
        <f>'Result Entry'!BB22</f>
        <v/>
      </c>
      <c r="BB20" s="795" t="str">
        <f>'Result Entry'!BC22</f>
        <v/>
      </c>
      <c r="BC20" s="796" t="str">
        <f>'Result Entry'!BD22</f>
        <v/>
      </c>
      <c r="BD20" s="797">
        <f>'Result Entry'!BE22</f>
        <v>0</v>
      </c>
      <c r="BE20" s="788">
        <f>'Result Entry'!BF22</f>
        <v>0</v>
      </c>
      <c r="BF20" s="798">
        <f>'Result Entry'!BG22</f>
        <v>0</v>
      </c>
      <c r="BG20" s="789">
        <f>'Result Entry'!BH22</f>
        <v>0</v>
      </c>
      <c r="BH20" s="790">
        <f>'Result Entry'!BI22</f>
        <v>0</v>
      </c>
      <c r="BI20" s="789">
        <f>'Result Entry'!BJ22</f>
        <v>0</v>
      </c>
      <c r="BJ20" s="789">
        <f>'Result Entry'!BK22</f>
        <v>0</v>
      </c>
      <c r="BK20" s="799">
        <f>'Result Entry'!BL22</f>
        <v>0</v>
      </c>
      <c r="BL20" s="790">
        <f>'Result Entry'!BM22</f>
        <v>0</v>
      </c>
      <c r="BM20" s="789">
        <f>'Result Entry'!BN22</f>
        <v>0</v>
      </c>
      <c r="BN20" s="789">
        <f>'Result Entry'!BO22</f>
        <v>0</v>
      </c>
      <c r="BO20" s="799">
        <f>'Result Entry'!BP22</f>
        <v>0</v>
      </c>
      <c r="BP20" s="792">
        <f>'Result Entry'!BQ22</f>
        <v>0</v>
      </c>
      <c r="BQ20" s="1470">
        <f>'Result Entry'!BR22</f>
        <v>0</v>
      </c>
      <c r="BR20" s="1471" t="str">
        <f>'Result Entry'!BS22</f>
        <v/>
      </c>
      <c r="BS20" s="795" t="str">
        <f>'Result Entry'!BT22</f>
        <v/>
      </c>
      <c r="BT20" s="796" t="str">
        <f>'Result Entry'!BU22</f>
        <v/>
      </c>
      <c r="BU20" s="797">
        <f>'Result Entry'!BV22</f>
        <v>0</v>
      </c>
      <c r="BV20" s="788">
        <f>'Result Entry'!BW22</f>
        <v>0</v>
      </c>
      <c r="BW20" s="798">
        <f>'Result Entry'!BX22</f>
        <v>0</v>
      </c>
      <c r="BX20" s="789">
        <f>'Result Entry'!BY22</f>
        <v>0</v>
      </c>
      <c r="BY20" s="790">
        <f>'Result Entry'!BZ22</f>
        <v>0</v>
      </c>
      <c r="BZ20" s="789">
        <f>'Result Entry'!CA22</f>
        <v>0</v>
      </c>
      <c r="CA20" s="789">
        <f>'Result Entry'!CB22</f>
        <v>0</v>
      </c>
      <c r="CB20" s="799">
        <f>'Result Entry'!CC22</f>
        <v>0</v>
      </c>
      <c r="CC20" s="790">
        <f>'Result Entry'!CD22</f>
        <v>0</v>
      </c>
      <c r="CD20" s="789">
        <f>'Result Entry'!CE22</f>
        <v>0</v>
      </c>
      <c r="CE20" s="789">
        <f>'Result Entry'!CF22</f>
        <v>0</v>
      </c>
      <c r="CF20" s="799">
        <f>'Result Entry'!CG22</f>
        <v>0</v>
      </c>
      <c r="CG20" s="792">
        <f>'Result Entry'!CH22</f>
        <v>0</v>
      </c>
      <c r="CH20" s="1470">
        <f>'Result Entry'!CI22</f>
        <v>0</v>
      </c>
      <c r="CI20" s="1471" t="str">
        <f>'Result Entry'!CJ22</f>
        <v/>
      </c>
      <c r="CJ20" s="795" t="str">
        <f>'Result Entry'!CK22</f>
        <v/>
      </c>
      <c r="CK20" s="796" t="str">
        <f>'Result Entry'!CL22</f>
        <v/>
      </c>
      <c r="CL20" s="797">
        <f>'Result Entry'!CM22</f>
        <v>0</v>
      </c>
      <c r="CM20" s="788">
        <f>'Result Entry'!CN22</f>
        <v>0</v>
      </c>
      <c r="CN20" s="798">
        <f>'Result Entry'!CO22</f>
        <v>0</v>
      </c>
      <c r="CO20" s="789">
        <f>'Result Entry'!CP22</f>
        <v>0</v>
      </c>
      <c r="CP20" s="790">
        <f>'Result Entry'!CQ22</f>
        <v>0</v>
      </c>
      <c r="CQ20" s="789">
        <f>'Result Entry'!CR22</f>
        <v>0</v>
      </c>
      <c r="CR20" s="789">
        <f>'Result Entry'!CS22</f>
        <v>0</v>
      </c>
      <c r="CS20" s="799">
        <f>'Result Entry'!CT22</f>
        <v>0</v>
      </c>
      <c r="CT20" s="790">
        <f>'Result Entry'!CU22</f>
        <v>0</v>
      </c>
      <c r="CU20" s="789">
        <f>'Result Entry'!CV22</f>
        <v>0</v>
      </c>
      <c r="CV20" s="789">
        <f>'Result Entry'!CW22</f>
        <v>0</v>
      </c>
      <c r="CW20" s="799">
        <f>'Result Entry'!CX22</f>
        <v>0</v>
      </c>
      <c r="CX20" s="792">
        <f>'Result Entry'!CY22</f>
        <v>0</v>
      </c>
      <c r="CY20" s="1470">
        <f>'Result Entry'!CZ22</f>
        <v>0</v>
      </c>
      <c r="CZ20" s="1471" t="str">
        <f>'Result Entry'!DA22</f>
        <v/>
      </c>
      <c r="DA20" s="795" t="str">
        <f>'Result Entry'!DB22</f>
        <v/>
      </c>
      <c r="DB20" s="796" t="str">
        <f>'Result Entry'!DC22</f>
        <v/>
      </c>
      <c r="DC20" s="797">
        <f>'Result Entry'!DD22</f>
        <v>0</v>
      </c>
      <c r="DD20" s="788">
        <f>'Result Entry'!DE22</f>
        <v>0</v>
      </c>
      <c r="DE20" s="798">
        <f>'Result Entry'!DF22</f>
        <v>0</v>
      </c>
      <c r="DF20" s="789">
        <f>'Result Entry'!DG22</f>
        <v>0</v>
      </c>
      <c r="DG20" s="790">
        <f>'Result Entry'!DH22</f>
        <v>0</v>
      </c>
      <c r="DH20" s="789">
        <f>'Result Entry'!DI22</f>
        <v>0</v>
      </c>
      <c r="DI20" s="789">
        <f>'Result Entry'!DJ22</f>
        <v>0</v>
      </c>
      <c r="DJ20" s="799">
        <f>'Result Entry'!DK22</f>
        <v>0</v>
      </c>
      <c r="DK20" s="790">
        <f>'Result Entry'!DL22</f>
        <v>0</v>
      </c>
      <c r="DL20" s="789">
        <f>'Result Entry'!DM22</f>
        <v>0</v>
      </c>
      <c r="DM20" s="789">
        <f>'Result Entry'!DN22</f>
        <v>0</v>
      </c>
      <c r="DN20" s="799">
        <f>'Result Entry'!DO22</f>
        <v>0</v>
      </c>
      <c r="DO20" s="792">
        <f>'Result Entry'!DP22</f>
        <v>0</v>
      </c>
      <c r="DP20" s="1470">
        <f>'Result Entry'!DQ22</f>
        <v>0</v>
      </c>
      <c r="DQ20" s="1471" t="str">
        <f>'Result Entry'!DR22</f>
        <v/>
      </c>
      <c r="DR20" s="795" t="str">
        <f>'Result Entry'!DS22</f>
        <v/>
      </c>
      <c r="DS20" s="796" t="str">
        <f>'Result Entry'!DT22</f>
        <v/>
      </c>
      <c r="DT20" s="788">
        <f>'Result Entry'!DU22</f>
        <v>0</v>
      </c>
      <c r="DU20" s="789">
        <f>'Result Entry'!DV22</f>
        <v>0</v>
      </c>
      <c r="DV20" s="789">
        <f>'Result Entry'!DW22</f>
        <v>0</v>
      </c>
      <c r="DW20" s="790">
        <f>'Result Entry'!DX22</f>
        <v>0</v>
      </c>
      <c r="DX20" s="789">
        <f>'Result Entry'!DY22</f>
        <v>0</v>
      </c>
      <c r="DY20" s="789">
        <f>'Result Entry'!DZ22</f>
        <v>0</v>
      </c>
      <c r="DZ20" s="799">
        <f>'Result Entry'!EA22</f>
        <v>0</v>
      </c>
      <c r="EA20" s="790">
        <f>'Result Entry'!EB22</f>
        <v>0</v>
      </c>
      <c r="EB20" s="789">
        <f>'Result Entry'!EC22</f>
        <v>0</v>
      </c>
      <c r="EC20" s="789">
        <f>'Result Entry'!ED22</f>
        <v>0</v>
      </c>
      <c r="ED20" s="799">
        <f>'Result Entry'!EE22</f>
        <v>0</v>
      </c>
      <c r="EE20" s="800">
        <f>'Result Entry'!EF22</f>
        <v>0</v>
      </c>
      <c r="EF20" s="801">
        <f>'Result Entry'!EG22</f>
        <v>0</v>
      </c>
      <c r="EG20" s="802" t="str">
        <f>'Result Entry'!EH22</f>
        <v/>
      </c>
      <c r="EH20" s="788">
        <f>'Result Entry'!EI22</f>
        <v>0</v>
      </c>
      <c r="EI20" s="789">
        <f>'Result Entry'!EJ22</f>
        <v>0</v>
      </c>
      <c r="EJ20" s="789">
        <f>'Result Entry'!EK22</f>
        <v>0</v>
      </c>
      <c r="EK20" s="790">
        <f>'Result Entry'!EL22</f>
        <v>0</v>
      </c>
      <c r="EL20" s="789">
        <f>'Result Entry'!EM22</f>
        <v>0</v>
      </c>
      <c r="EM20" s="799">
        <f>'Result Entry'!EN22</f>
        <v>0</v>
      </c>
      <c r="EN20" s="789">
        <f>'Result Entry'!EO22</f>
        <v>0</v>
      </c>
      <c r="EO20" s="789">
        <f>'Result Entry'!EP22</f>
        <v>0</v>
      </c>
      <c r="EP20" s="789">
        <f>'Result Entry'!EQ22</f>
        <v>0</v>
      </c>
      <c r="EQ20" s="792">
        <f>'Result Entry'!ER22</f>
        <v>0</v>
      </c>
      <c r="ER20" s="801">
        <f>'Result Entry'!ES22</f>
        <v>0</v>
      </c>
      <c r="ES20" s="802" t="str">
        <f>'Result Entry'!ET22</f>
        <v/>
      </c>
      <c r="ET20" s="788">
        <f>'Result Entry'!EU22</f>
        <v>0</v>
      </c>
      <c r="EU20" s="798">
        <f>'Result Entry'!EV22</f>
        <v>0</v>
      </c>
      <c r="EV20" s="789">
        <f>'Result Entry'!EW22</f>
        <v>0</v>
      </c>
      <c r="EW20" s="799">
        <f>'Result Entry'!EX22</f>
        <v>0</v>
      </c>
      <c r="EX20" s="789">
        <f>'Result Entry'!EY22</f>
        <v>0</v>
      </c>
      <c r="EY20" s="799">
        <f>'Result Entry'!EZ22</f>
        <v>0</v>
      </c>
      <c r="EZ20" s="789">
        <f>'Result Entry'!FA22</f>
        <v>0</v>
      </c>
      <c r="FA20" s="789">
        <f>'Result Entry'!FB22</f>
        <v>0</v>
      </c>
      <c r="FB20" s="789">
        <f>'Result Entry'!FC22</f>
        <v>0</v>
      </c>
      <c r="FC20" s="800">
        <f>'Result Entry'!FD22</f>
        <v>0</v>
      </c>
      <c r="FD20" s="801">
        <f>'Result Entry'!FE22</f>
        <v>0</v>
      </c>
      <c r="FE20" s="802" t="str">
        <f>'Result Entry'!FF22</f>
        <v/>
      </c>
      <c r="FF20" s="788">
        <f>'Result Entry'!FG22</f>
        <v>0</v>
      </c>
      <c r="FG20" s="789">
        <f>'Result Entry'!FH22</f>
        <v>0</v>
      </c>
      <c r="FH20" s="789">
        <f>'Result Entry'!FI22</f>
        <v>0</v>
      </c>
      <c r="FI20" s="789">
        <f>'Result Entry'!FJ22</f>
        <v>0</v>
      </c>
      <c r="FJ20" s="791">
        <f>'Result Entry'!FK22</f>
        <v>0</v>
      </c>
      <c r="FK20" s="796" t="str">
        <f>'Result Entry'!FL22</f>
        <v/>
      </c>
      <c r="FL20" s="786">
        <f>'Result Entry'!FM22</f>
        <v>0</v>
      </c>
      <c r="FM20" s="787">
        <f>'Result Entry'!FN22</f>
        <v>0</v>
      </c>
      <c r="FN20" s="803" t="str">
        <f>'Result Entry'!FO22</f>
        <v/>
      </c>
      <c r="FO20" s="786">
        <f>'Result Entry'!FP22</f>
        <v>0</v>
      </c>
      <c r="FP20" s="787">
        <f>'Result Entry'!FQ22</f>
        <v>0</v>
      </c>
      <c r="FQ20" s="804">
        <f>'Result Entry'!FR22</f>
        <v>0</v>
      </c>
      <c r="FR20" s="787" t="str">
        <f>IF(OR(FS20="PASSED",FS20="PASSED WITH G"),'Result Entry'!FS22,"")</f>
        <v/>
      </c>
      <c r="FS20" s="787" t="str">
        <f>'Result Entry'!FT22</f>
        <v/>
      </c>
      <c r="FT20" s="787" t="str">
        <f>'Result Entry'!FU22</f>
        <v/>
      </c>
      <c r="FU20" s="805" t="str">
        <f>'Result Entry'!FV22</f>
        <v/>
      </c>
      <c r="FV20" s="29" t="str">
        <f>'Result Entry'!FX22</f>
        <v/>
      </c>
    </row>
    <row r="21" spans="1:178" s="30" customFormat="1" ht="17.25" customHeight="1">
      <c r="A21" s="1477"/>
      <c r="B21" s="786">
        <f t="shared" si="0"/>
        <v>0</v>
      </c>
      <c r="C21" s="787">
        <f>'Result Entry'!D23</f>
        <v>0</v>
      </c>
      <c r="D21" s="787">
        <f>'Result Entry'!E23</f>
        <v>0</v>
      </c>
      <c r="E21" s="787">
        <f>'Result Entry'!F23</f>
        <v>0</v>
      </c>
      <c r="F21" s="787">
        <f>'Result Entry'!$G23</f>
        <v>0</v>
      </c>
      <c r="G21" s="787">
        <f>'Result Entry'!$H23</f>
        <v>0</v>
      </c>
      <c r="H21" s="787">
        <f>'Result Entry'!I23</f>
        <v>0</v>
      </c>
      <c r="I21" s="787">
        <f>'Result Entry'!J23</f>
        <v>0</v>
      </c>
      <c r="J21" s="977">
        <f>'Result Entry'!K23</f>
        <v>0</v>
      </c>
      <c r="K21" s="788">
        <f>'Result Entry'!L23</f>
        <v>0</v>
      </c>
      <c r="L21" s="789">
        <f>'Result Entry'!M23</f>
        <v>0</v>
      </c>
      <c r="M21" s="789">
        <f>'Result Entry'!N23</f>
        <v>0</v>
      </c>
      <c r="N21" s="790">
        <f>'Result Entry'!O23</f>
        <v>0</v>
      </c>
      <c r="O21" s="789">
        <f>'Result Entry'!P23</f>
        <v>0</v>
      </c>
      <c r="P21" s="790">
        <f>'Result Entry'!Q23</f>
        <v>0</v>
      </c>
      <c r="Q21" s="789">
        <f>'Result Entry'!R23</f>
        <v>0</v>
      </c>
      <c r="R21" s="791">
        <f>'Result Entry'!S23</f>
        <v>0</v>
      </c>
      <c r="S21" s="791">
        <f>'Result Entry'!T23</f>
        <v>0</v>
      </c>
      <c r="T21" s="792">
        <f>'Result Entry'!U23</f>
        <v>0</v>
      </c>
      <c r="U21" s="806">
        <f>'Result Entry'!V23</f>
        <v>0</v>
      </c>
      <c r="V21" s="807" t="str">
        <f>'Result Entry'!W23</f>
        <v/>
      </c>
      <c r="W21" s="795" t="str">
        <f>'Result Entry'!X23</f>
        <v/>
      </c>
      <c r="X21" s="796" t="str">
        <f>'Result Entry'!Y23</f>
        <v/>
      </c>
      <c r="Y21" s="788">
        <f>'Result Entry'!Z23</f>
        <v>0</v>
      </c>
      <c r="Z21" s="789">
        <f>'Result Entry'!AA23</f>
        <v>0</v>
      </c>
      <c r="AA21" s="789">
        <f>'Result Entry'!AB23</f>
        <v>0</v>
      </c>
      <c r="AB21" s="790">
        <f>'Result Entry'!AC23</f>
        <v>0</v>
      </c>
      <c r="AC21" s="789">
        <f>'Result Entry'!AD23</f>
        <v>0</v>
      </c>
      <c r="AD21" s="790">
        <f>'Result Entry'!AE23</f>
        <v>0</v>
      </c>
      <c r="AE21" s="789">
        <f>'Result Entry'!AF23</f>
        <v>0</v>
      </c>
      <c r="AF21" s="791">
        <f>'Result Entry'!AG23</f>
        <v>0</v>
      </c>
      <c r="AG21" s="791">
        <f>'Result Entry'!AH23</f>
        <v>0</v>
      </c>
      <c r="AH21" s="792">
        <f>'Result Entry'!AI23</f>
        <v>0</v>
      </c>
      <c r="AI21" s="806">
        <f>'Result Entry'!AJ23</f>
        <v>0</v>
      </c>
      <c r="AJ21" s="807" t="str">
        <f>'Result Entry'!AK23</f>
        <v/>
      </c>
      <c r="AK21" s="795" t="str">
        <f>'Result Entry'!AL23</f>
        <v/>
      </c>
      <c r="AL21" s="796" t="str">
        <f>'Result Entry'!AM23</f>
        <v/>
      </c>
      <c r="AM21" s="797">
        <f>'Result Entry'!AN23</f>
        <v>0</v>
      </c>
      <c r="AN21" s="788">
        <f>'Result Entry'!AO23</f>
        <v>0</v>
      </c>
      <c r="AO21" s="798">
        <f>'Result Entry'!AP23</f>
        <v>0</v>
      </c>
      <c r="AP21" s="789">
        <f>'Result Entry'!AQ23</f>
        <v>0</v>
      </c>
      <c r="AQ21" s="790">
        <f>'Result Entry'!AR23</f>
        <v>0</v>
      </c>
      <c r="AR21" s="789">
        <f>'Result Entry'!AS23</f>
        <v>0</v>
      </c>
      <c r="AS21" s="789">
        <f>'Result Entry'!AT23</f>
        <v>0</v>
      </c>
      <c r="AT21" s="799">
        <f>'Result Entry'!AU23</f>
        <v>0</v>
      </c>
      <c r="AU21" s="790">
        <f>'Result Entry'!AV23</f>
        <v>0</v>
      </c>
      <c r="AV21" s="789">
        <f>'Result Entry'!AW23</f>
        <v>0</v>
      </c>
      <c r="AW21" s="789">
        <f>'Result Entry'!AX23</f>
        <v>0</v>
      </c>
      <c r="AX21" s="799">
        <f>'Result Entry'!AY23</f>
        <v>0</v>
      </c>
      <c r="AY21" s="792">
        <f>'Result Entry'!AZ23</f>
        <v>0</v>
      </c>
      <c r="AZ21" s="1470">
        <f>'Result Entry'!BA23</f>
        <v>0</v>
      </c>
      <c r="BA21" s="1471" t="str">
        <f>'Result Entry'!BB23</f>
        <v/>
      </c>
      <c r="BB21" s="795" t="str">
        <f>'Result Entry'!BC23</f>
        <v/>
      </c>
      <c r="BC21" s="796" t="str">
        <f>'Result Entry'!BD23</f>
        <v/>
      </c>
      <c r="BD21" s="797">
        <f>'Result Entry'!BE23</f>
        <v>0</v>
      </c>
      <c r="BE21" s="788">
        <f>'Result Entry'!BF23</f>
        <v>0</v>
      </c>
      <c r="BF21" s="798">
        <f>'Result Entry'!BG23</f>
        <v>0</v>
      </c>
      <c r="BG21" s="789">
        <f>'Result Entry'!BH23</f>
        <v>0</v>
      </c>
      <c r="BH21" s="790">
        <f>'Result Entry'!BI23</f>
        <v>0</v>
      </c>
      <c r="BI21" s="789">
        <f>'Result Entry'!BJ23</f>
        <v>0</v>
      </c>
      <c r="BJ21" s="789">
        <f>'Result Entry'!BK23</f>
        <v>0</v>
      </c>
      <c r="BK21" s="799">
        <f>'Result Entry'!BL23</f>
        <v>0</v>
      </c>
      <c r="BL21" s="790">
        <f>'Result Entry'!BM23</f>
        <v>0</v>
      </c>
      <c r="BM21" s="789">
        <f>'Result Entry'!BN23</f>
        <v>0</v>
      </c>
      <c r="BN21" s="789">
        <f>'Result Entry'!BO23</f>
        <v>0</v>
      </c>
      <c r="BO21" s="799">
        <f>'Result Entry'!BP23</f>
        <v>0</v>
      </c>
      <c r="BP21" s="792">
        <f>'Result Entry'!BQ23</f>
        <v>0</v>
      </c>
      <c r="BQ21" s="1470">
        <f>'Result Entry'!BR23</f>
        <v>0</v>
      </c>
      <c r="BR21" s="1471" t="str">
        <f>'Result Entry'!BS23</f>
        <v/>
      </c>
      <c r="BS21" s="795" t="str">
        <f>'Result Entry'!BT23</f>
        <v/>
      </c>
      <c r="BT21" s="796" t="str">
        <f>'Result Entry'!BU23</f>
        <v/>
      </c>
      <c r="BU21" s="797">
        <f>'Result Entry'!BV23</f>
        <v>0</v>
      </c>
      <c r="BV21" s="788">
        <f>'Result Entry'!BW23</f>
        <v>0</v>
      </c>
      <c r="BW21" s="798">
        <f>'Result Entry'!BX23</f>
        <v>0</v>
      </c>
      <c r="BX21" s="789">
        <f>'Result Entry'!BY23</f>
        <v>0</v>
      </c>
      <c r="BY21" s="790">
        <f>'Result Entry'!BZ23</f>
        <v>0</v>
      </c>
      <c r="BZ21" s="789">
        <f>'Result Entry'!CA23</f>
        <v>0</v>
      </c>
      <c r="CA21" s="789">
        <f>'Result Entry'!CB23</f>
        <v>0</v>
      </c>
      <c r="CB21" s="799">
        <f>'Result Entry'!CC23</f>
        <v>0</v>
      </c>
      <c r="CC21" s="790">
        <f>'Result Entry'!CD23</f>
        <v>0</v>
      </c>
      <c r="CD21" s="789">
        <f>'Result Entry'!CE23</f>
        <v>0</v>
      </c>
      <c r="CE21" s="789">
        <f>'Result Entry'!CF23</f>
        <v>0</v>
      </c>
      <c r="CF21" s="799">
        <f>'Result Entry'!CG23</f>
        <v>0</v>
      </c>
      <c r="CG21" s="792">
        <f>'Result Entry'!CH23</f>
        <v>0</v>
      </c>
      <c r="CH21" s="1470">
        <f>'Result Entry'!CI23</f>
        <v>0</v>
      </c>
      <c r="CI21" s="1471" t="str">
        <f>'Result Entry'!CJ23</f>
        <v/>
      </c>
      <c r="CJ21" s="795" t="str">
        <f>'Result Entry'!CK23</f>
        <v/>
      </c>
      <c r="CK21" s="796" t="str">
        <f>'Result Entry'!CL23</f>
        <v/>
      </c>
      <c r="CL21" s="797">
        <f>'Result Entry'!CM23</f>
        <v>0</v>
      </c>
      <c r="CM21" s="788">
        <f>'Result Entry'!CN23</f>
        <v>0</v>
      </c>
      <c r="CN21" s="798">
        <f>'Result Entry'!CO23</f>
        <v>0</v>
      </c>
      <c r="CO21" s="789">
        <f>'Result Entry'!CP23</f>
        <v>0</v>
      </c>
      <c r="CP21" s="790">
        <f>'Result Entry'!CQ23</f>
        <v>0</v>
      </c>
      <c r="CQ21" s="789">
        <f>'Result Entry'!CR23</f>
        <v>0</v>
      </c>
      <c r="CR21" s="789">
        <f>'Result Entry'!CS23</f>
        <v>0</v>
      </c>
      <c r="CS21" s="799">
        <f>'Result Entry'!CT23</f>
        <v>0</v>
      </c>
      <c r="CT21" s="790">
        <f>'Result Entry'!CU23</f>
        <v>0</v>
      </c>
      <c r="CU21" s="789">
        <f>'Result Entry'!CV23</f>
        <v>0</v>
      </c>
      <c r="CV21" s="789">
        <f>'Result Entry'!CW23</f>
        <v>0</v>
      </c>
      <c r="CW21" s="799">
        <f>'Result Entry'!CX23</f>
        <v>0</v>
      </c>
      <c r="CX21" s="792">
        <f>'Result Entry'!CY23</f>
        <v>0</v>
      </c>
      <c r="CY21" s="1470">
        <f>'Result Entry'!CZ23</f>
        <v>0</v>
      </c>
      <c r="CZ21" s="1471" t="str">
        <f>'Result Entry'!DA23</f>
        <v/>
      </c>
      <c r="DA21" s="795" t="str">
        <f>'Result Entry'!DB23</f>
        <v/>
      </c>
      <c r="DB21" s="796" t="str">
        <f>'Result Entry'!DC23</f>
        <v/>
      </c>
      <c r="DC21" s="797">
        <f>'Result Entry'!DD23</f>
        <v>0</v>
      </c>
      <c r="DD21" s="788">
        <f>'Result Entry'!DE23</f>
        <v>0</v>
      </c>
      <c r="DE21" s="798">
        <f>'Result Entry'!DF23</f>
        <v>0</v>
      </c>
      <c r="DF21" s="789">
        <f>'Result Entry'!DG23</f>
        <v>0</v>
      </c>
      <c r="DG21" s="790">
        <f>'Result Entry'!DH23</f>
        <v>0</v>
      </c>
      <c r="DH21" s="789">
        <f>'Result Entry'!DI23</f>
        <v>0</v>
      </c>
      <c r="DI21" s="789">
        <f>'Result Entry'!DJ23</f>
        <v>0</v>
      </c>
      <c r="DJ21" s="799">
        <f>'Result Entry'!DK23</f>
        <v>0</v>
      </c>
      <c r="DK21" s="790">
        <f>'Result Entry'!DL23</f>
        <v>0</v>
      </c>
      <c r="DL21" s="789">
        <f>'Result Entry'!DM23</f>
        <v>0</v>
      </c>
      <c r="DM21" s="789">
        <f>'Result Entry'!DN23</f>
        <v>0</v>
      </c>
      <c r="DN21" s="799">
        <f>'Result Entry'!DO23</f>
        <v>0</v>
      </c>
      <c r="DO21" s="792">
        <f>'Result Entry'!DP23</f>
        <v>0</v>
      </c>
      <c r="DP21" s="1470">
        <f>'Result Entry'!DQ23</f>
        <v>0</v>
      </c>
      <c r="DQ21" s="1471" t="str">
        <f>'Result Entry'!DR23</f>
        <v/>
      </c>
      <c r="DR21" s="795" t="str">
        <f>'Result Entry'!DS23</f>
        <v/>
      </c>
      <c r="DS21" s="796" t="str">
        <f>'Result Entry'!DT23</f>
        <v/>
      </c>
      <c r="DT21" s="788">
        <f>'Result Entry'!DU23</f>
        <v>0</v>
      </c>
      <c r="DU21" s="789">
        <f>'Result Entry'!DV23</f>
        <v>0</v>
      </c>
      <c r="DV21" s="789">
        <f>'Result Entry'!DW23</f>
        <v>0</v>
      </c>
      <c r="DW21" s="790">
        <f>'Result Entry'!DX23</f>
        <v>0</v>
      </c>
      <c r="DX21" s="789">
        <f>'Result Entry'!DY23</f>
        <v>0</v>
      </c>
      <c r="DY21" s="789">
        <f>'Result Entry'!DZ23</f>
        <v>0</v>
      </c>
      <c r="DZ21" s="799">
        <f>'Result Entry'!EA23</f>
        <v>0</v>
      </c>
      <c r="EA21" s="790">
        <f>'Result Entry'!EB23</f>
        <v>0</v>
      </c>
      <c r="EB21" s="789">
        <f>'Result Entry'!EC23</f>
        <v>0</v>
      </c>
      <c r="EC21" s="789">
        <f>'Result Entry'!ED23</f>
        <v>0</v>
      </c>
      <c r="ED21" s="799">
        <f>'Result Entry'!EE23</f>
        <v>0</v>
      </c>
      <c r="EE21" s="800">
        <f>'Result Entry'!EF23</f>
        <v>0</v>
      </c>
      <c r="EF21" s="801">
        <f>'Result Entry'!EG23</f>
        <v>0</v>
      </c>
      <c r="EG21" s="802" t="str">
        <f>'Result Entry'!EH23</f>
        <v/>
      </c>
      <c r="EH21" s="788">
        <f>'Result Entry'!EI23</f>
        <v>0</v>
      </c>
      <c r="EI21" s="789">
        <f>'Result Entry'!EJ23</f>
        <v>0</v>
      </c>
      <c r="EJ21" s="789">
        <f>'Result Entry'!EK23</f>
        <v>0</v>
      </c>
      <c r="EK21" s="790">
        <f>'Result Entry'!EL23</f>
        <v>0</v>
      </c>
      <c r="EL21" s="789">
        <f>'Result Entry'!EM23</f>
        <v>0</v>
      </c>
      <c r="EM21" s="799">
        <f>'Result Entry'!EN23</f>
        <v>0</v>
      </c>
      <c r="EN21" s="789">
        <f>'Result Entry'!EO23</f>
        <v>0</v>
      </c>
      <c r="EO21" s="789">
        <f>'Result Entry'!EP23</f>
        <v>0</v>
      </c>
      <c r="EP21" s="789">
        <f>'Result Entry'!EQ23</f>
        <v>0</v>
      </c>
      <c r="EQ21" s="792">
        <f>'Result Entry'!ER23</f>
        <v>0</v>
      </c>
      <c r="ER21" s="801">
        <f>'Result Entry'!ES23</f>
        <v>0</v>
      </c>
      <c r="ES21" s="802" t="str">
        <f>'Result Entry'!ET23</f>
        <v/>
      </c>
      <c r="ET21" s="788">
        <f>'Result Entry'!EU23</f>
        <v>0</v>
      </c>
      <c r="EU21" s="798">
        <f>'Result Entry'!EV23</f>
        <v>0</v>
      </c>
      <c r="EV21" s="789">
        <f>'Result Entry'!EW23</f>
        <v>0</v>
      </c>
      <c r="EW21" s="799">
        <f>'Result Entry'!EX23</f>
        <v>0</v>
      </c>
      <c r="EX21" s="789">
        <f>'Result Entry'!EY23</f>
        <v>0</v>
      </c>
      <c r="EY21" s="799">
        <f>'Result Entry'!EZ23</f>
        <v>0</v>
      </c>
      <c r="EZ21" s="789">
        <f>'Result Entry'!FA23</f>
        <v>0</v>
      </c>
      <c r="FA21" s="789">
        <f>'Result Entry'!FB23</f>
        <v>0</v>
      </c>
      <c r="FB21" s="789">
        <f>'Result Entry'!FC23</f>
        <v>0</v>
      </c>
      <c r="FC21" s="800">
        <f>'Result Entry'!FD23</f>
        <v>0</v>
      </c>
      <c r="FD21" s="801">
        <f>'Result Entry'!FE23</f>
        <v>0</v>
      </c>
      <c r="FE21" s="802" t="str">
        <f>'Result Entry'!FF23</f>
        <v/>
      </c>
      <c r="FF21" s="788">
        <f>'Result Entry'!FG23</f>
        <v>0</v>
      </c>
      <c r="FG21" s="789">
        <f>'Result Entry'!FH23</f>
        <v>0</v>
      </c>
      <c r="FH21" s="789">
        <f>'Result Entry'!FI23</f>
        <v>0</v>
      </c>
      <c r="FI21" s="789">
        <f>'Result Entry'!FJ23</f>
        <v>0</v>
      </c>
      <c r="FJ21" s="791">
        <f>'Result Entry'!FK23</f>
        <v>0</v>
      </c>
      <c r="FK21" s="796" t="str">
        <f>'Result Entry'!FL23</f>
        <v/>
      </c>
      <c r="FL21" s="786">
        <f>'Result Entry'!FM23</f>
        <v>0</v>
      </c>
      <c r="FM21" s="787">
        <f>'Result Entry'!FN23</f>
        <v>0</v>
      </c>
      <c r="FN21" s="803" t="str">
        <f>'Result Entry'!FO23</f>
        <v/>
      </c>
      <c r="FO21" s="786">
        <f>'Result Entry'!FP23</f>
        <v>0</v>
      </c>
      <c r="FP21" s="787">
        <f>'Result Entry'!FQ23</f>
        <v>0</v>
      </c>
      <c r="FQ21" s="804">
        <f>'Result Entry'!FR23</f>
        <v>0</v>
      </c>
      <c r="FR21" s="787" t="str">
        <f>IF(OR(FS21="PASSED",FS21="PASSED WITH G"),'Result Entry'!FS23,"")</f>
        <v/>
      </c>
      <c r="FS21" s="787" t="str">
        <f>'Result Entry'!FT23</f>
        <v/>
      </c>
      <c r="FT21" s="787" t="str">
        <f>'Result Entry'!FU23</f>
        <v/>
      </c>
      <c r="FU21" s="805" t="str">
        <f>'Result Entry'!FV23</f>
        <v/>
      </c>
      <c r="FV21" s="29" t="str">
        <f>'Result Entry'!FX23</f>
        <v/>
      </c>
    </row>
    <row r="22" spans="1:178" s="30" customFormat="1" ht="17.25" customHeight="1">
      <c r="A22" s="1477"/>
      <c r="B22" s="786">
        <f t="shared" si="0"/>
        <v>0</v>
      </c>
      <c r="C22" s="787">
        <f>'Result Entry'!D24</f>
        <v>0</v>
      </c>
      <c r="D22" s="787">
        <f>'Result Entry'!E24</f>
        <v>0</v>
      </c>
      <c r="E22" s="787">
        <f>'Result Entry'!F24</f>
        <v>0</v>
      </c>
      <c r="F22" s="787">
        <f>'Result Entry'!$G24</f>
        <v>0</v>
      </c>
      <c r="G22" s="787">
        <f>'Result Entry'!$H24</f>
        <v>0</v>
      </c>
      <c r="H22" s="787">
        <f>'Result Entry'!I24</f>
        <v>0</v>
      </c>
      <c r="I22" s="787">
        <f>'Result Entry'!J24</f>
        <v>0</v>
      </c>
      <c r="J22" s="977">
        <f>'Result Entry'!K24</f>
        <v>0</v>
      </c>
      <c r="K22" s="788">
        <f>'Result Entry'!L24</f>
        <v>0</v>
      </c>
      <c r="L22" s="789">
        <f>'Result Entry'!M24</f>
        <v>0</v>
      </c>
      <c r="M22" s="789">
        <f>'Result Entry'!N24</f>
        <v>0</v>
      </c>
      <c r="N22" s="790">
        <f>'Result Entry'!O24</f>
        <v>0</v>
      </c>
      <c r="O22" s="789">
        <f>'Result Entry'!P24</f>
        <v>0</v>
      </c>
      <c r="P22" s="790">
        <f>'Result Entry'!Q24</f>
        <v>0</v>
      </c>
      <c r="Q22" s="789">
        <f>'Result Entry'!R24</f>
        <v>0</v>
      </c>
      <c r="R22" s="791">
        <f>'Result Entry'!S24</f>
        <v>0</v>
      </c>
      <c r="S22" s="791">
        <f>'Result Entry'!T24</f>
        <v>0</v>
      </c>
      <c r="T22" s="792">
        <f>'Result Entry'!U24</f>
        <v>0</v>
      </c>
      <c r="U22" s="806">
        <f>'Result Entry'!V24</f>
        <v>0</v>
      </c>
      <c r="V22" s="807" t="str">
        <f>'Result Entry'!W24</f>
        <v/>
      </c>
      <c r="W22" s="795" t="str">
        <f>'Result Entry'!X24</f>
        <v/>
      </c>
      <c r="X22" s="796" t="str">
        <f>'Result Entry'!Y24</f>
        <v/>
      </c>
      <c r="Y22" s="788">
        <f>'Result Entry'!Z24</f>
        <v>0</v>
      </c>
      <c r="Z22" s="789">
        <f>'Result Entry'!AA24</f>
        <v>0</v>
      </c>
      <c r="AA22" s="789">
        <f>'Result Entry'!AB24</f>
        <v>0</v>
      </c>
      <c r="AB22" s="790">
        <f>'Result Entry'!AC24</f>
        <v>0</v>
      </c>
      <c r="AC22" s="789">
        <f>'Result Entry'!AD24</f>
        <v>0</v>
      </c>
      <c r="AD22" s="790">
        <f>'Result Entry'!AE24</f>
        <v>0</v>
      </c>
      <c r="AE22" s="789">
        <f>'Result Entry'!AF24</f>
        <v>0</v>
      </c>
      <c r="AF22" s="791">
        <f>'Result Entry'!AG24</f>
        <v>0</v>
      </c>
      <c r="AG22" s="791">
        <f>'Result Entry'!AH24</f>
        <v>0</v>
      </c>
      <c r="AH22" s="792">
        <f>'Result Entry'!AI24</f>
        <v>0</v>
      </c>
      <c r="AI22" s="806">
        <f>'Result Entry'!AJ24</f>
        <v>0</v>
      </c>
      <c r="AJ22" s="807" t="str">
        <f>'Result Entry'!AK24</f>
        <v/>
      </c>
      <c r="AK22" s="795" t="str">
        <f>'Result Entry'!AL24</f>
        <v/>
      </c>
      <c r="AL22" s="796" t="str">
        <f>'Result Entry'!AM24</f>
        <v/>
      </c>
      <c r="AM22" s="797">
        <f>'Result Entry'!AN24</f>
        <v>0</v>
      </c>
      <c r="AN22" s="788">
        <f>'Result Entry'!AO24</f>
        <v>0</v>
      </c>
      <c r="AO22" s="798">
        <f>'Result Entry'!AP24</f>
        <v>0</v>
      </c>
      <c r="AP22" s="789">
        <f>'Result Entry'!AQ24</f>
        <v>0</v>
      </c>
      <c r="AQ22" s="790">
        <f>'Result Entry'!AR24</f>
        <v>0</v>
      </c>
      <c r="AR22" s="789">
        <f>'Result Entry'!AS24</f>
        <v>0</v>
      </c>
      <c r="AS22" s="789">
        <f>'Result Entry'!AT24</f>
        <v>0</v>
      </c>
      <c r="AT22" s="799">
        <f>'Result Entry'!AU24</f>
        <v>0</v>
      </c>
      <c r="AU22" s="790">
        <f>'Result Entry'!AV24</f>
        <v>0</v>
      </c>
      <c r="AV22" s="789">
        <f>'Result Entry'!AW24</f>
        <v>0</v>
      </c>
      <c r="AW22" s="789">
        <f>'Result Entry'!AX24</f>
        <v>0</v>
      </c>
      <c r="AX22" s="799">
        <f>'Result Entry'!AY24</f>
        <v>0</v>
      </c>
      <c r="AY22" s="792">
        <f>'Result Entry'!AZ24</f>
        <v>0</v>
      </c>
      <c r="AZ22" s="1470">
        <f>'Result Entry'!BA24</f>
        <v>0</v>
      </c>
      <c r="BA22" s="1471" t="str">
        <f>'Result Entry'!BB24</f>
        <v/>
      </c>
      <c r="BB22" s="795" t="str">
        <f>'Result Entry'!BC24</f>
        <v/>
      </c>
      <c r="BC22" s="796" t="str">
        <f>'Result Entry'!BD24</f>
        <v/>
      </c>
      <c r="BD22" s="797">
        <f>'Result Entry'!BE24</f>
        <v>0</v>
      </c>
      <c r="BE22" s="788">
        <f>'Result Entry'!BF24</f>
        <v>0</v>
      </c>
      <c r="BF22" s="798">
        <f>'Result Entry'!BG24</f>
        <v>0</v>
      </c>
      <c r="BG22" s="789">
        <f>'Result Entry'!BH24</f>
        <v>0</v>
      </c>
      <c r="BH22" s="790">
        <f>'Result Entry'!BI24</f>
        <v>0</v>
      </c>
      <c r="BI22" s="789">
        <f>'Result Entry'!BJ24</f>
        <v>0</v>
      </c>
      <c r="BJ22" s="789">
        <f>'Result Entry'!BK24</f>
        <v>0</v>
      </c>
      <c r="BK22" s="799">
        <f>'Result Entry'!BL24</f>
        <v>0</v>
      </c>
      <c r="BL22" s="790">
        <f>'Result Entry'!BM24</f>
        <v>0</v>
      </c>
      <c r="BM22" s="789">
        <f>'Result Entry'!BN24</f>
        <v>0</v>
      </c>
      <c r="BN22" s="789">
        <f>'Result Entry'!BO24</f>
        <v>0</v>
      </c>
      <c r="BO22" s="799">
        <f>'Result Entry'!BP24</f>
        <v>0</v>
      </c>
      <c r="BP22" s="792">
        <f>'Result Entry'!BQ24</f>
        <v>0</v>
      </c>
      <c r="BQ22" s="1470">
        <f>'Result Entry'!BR24</f>
        <v>0</v>
      </c>
      <c r="BR22" s="1471" t="str">
        <f>'Result Entry'!BS24</f>
        <v/>
      </c>
      <c r="BS22" s="795" t="str">
        <f>'Result Entry'!BT24</f>
        <v/>
      </c>
      <c r="BT22" s="796" t="str">
        <f>'Result Entry'!BU24</f>
        <v/>
      </c>
      <c r="BU22" s="797">
        <f>'Result Entry'!BV24</f>
        <v>0</v>
      </c>
      <c r="BV22" s="788">
        <f>'Result Entry'!BW24</f>
        <v>0</v>
      </c>
      <c r="BW22" s="798">
        <f>'Result Entry'!BX24</f>
        <v>0</v>
      </c>
      <c r="BX22" s="789">
        <f>'Result Entry'!BY24</f>
        <v>0</v>
      </c>
      <c r="BY22" s="790">
        <f>'Result Entry'!BZ24</f>
        <v>0</v>
      </c>
      <c r="BZ22" s="789">
        <f>'Result Entry'!CA24</f>
        <v>0</v>
      </c>
      <c r="CA22" s="789">
        <f>'Result Entry'!CB24</f>
        <v>0</v>
      </c>
      <c r="CB22" s="799">
        <f>'Result Entry'!CC24</f>
        <v>0</v>
      </c>
      <c r="CC22" s="790">
        <f>'Result Entry'!CD24</f>
        <v>0</v>
      </c>
      <c r="CD22" s="789">
        <f>'Result Entry'!CE24</f>
        <v>0</v>
      </c>
      <c r="CE22" s="789">
        <f>'Result Entry'!CF24</f>
        <v>0</v>
      </c>
      <c r="CF22" s="799">
        <f>'Result Entry'!CG24</f>
        <v>0</v>
      </c>
      <c r="CG22" s="792">
        <f>'Result Entry'!CH24</f>
        <v>0</v>
      </c>
      <c r="CH22" s="1470">
        <f>'Result Entry'!CI24</f>
        <v>0</v>
      </c>
      <c r="CI22" s="1471" t="str">
        <f>'Result Entry'!CJ24</f>
        <v/>
      </c>
      <c r="CJ22" s="795" t="str">
        <f>'Result Entry'!CK24</f>
        <v/>
      </c>
      <c r="CK22" s="796" t="str">
        <f>'Result Entry'!CL24</f>
        <v/>
      </c>
      <c r="CL22" s="797">
        <f>'Result Entry'!CM24</f>
        <v>0</v>
      </c>
      <c r="CM22" s="788">
        <f>'Result Entry'!CN24</f>
        <v>0</v>
      </c>
      <c r="CN22" s="798">
        <f>'Result Entry'!CO24</f>
        <v>0</v>
      </c>
      <c r="CO22" s="789">
        <f>'Result Entry'!CP24</f>
        <v>0</v>
      </c>
      <c r="CP22" s="790">
        <f>'Result Entry'!CQ24</f>
        <v>0</v>
      </c>
      <c r="CQ22" s="789">
        <f>'Result Entry'!CR24</f>
        <v>0</v>
      </c>
      <c r="CR22" s="789">
        <f>'Result Entry'!CS24</f>
        <v>0</v>
      </c>
      <c r="CS22" s="799">
        <f>'Result Entry'!CT24</f>
        <v>0</v>
      </c>
      <c r="CT22" s="790">
        <f>'Result Entry'!CU24</f>
        <v>0</v>
      </c>
      <c r="CU22" s="789">
        <f>'Result Entry'!CV24</f>
        <v>0</v>
      </c>
      <c r="CV22" s="789">
        <f>'Result Entry'!CW24</f>
        <v>0</v>
      </c>
      <c r="CW22" s="799">
        <f>'Result Entry'!CX24</f>
        <v>0</v>
      </c>
      <c r="CX22" s="792">
        <f>'Result Entry'!CY24</f>
        <v>0</v>
      </c>
      <c r="CY22" s="1470">
        <f>'Result Entry'!CZ24</f>
        <v>0</v>
      </c>
      <c r="CZ22" s="1471" t="str">
        <f>'Result Entry'!DA24</f>
        <v/>
      </c>
      <c r="DA22" s="795" t="str">
        <f>'Result Entry'!DB24</f>
        <v/>
      </c>
      <c r="DB22" s="796" t="str">
        <f>'Result Entry'!DC24</f>
        <v/>
      </c>
      <c r="DC22" s="797">
        <f>'Result Entry'!DD24</f>
        <v>0</v>
      </c>
      <c r="DD22" s="788">
        <f>'Result Entry'!DE24</f>
        <v>0</v>
      </c>
      <c r="DE22" s="798">
        <f>'Result Entry'!DF24</f>
        <v>0</v>
      </c>
      <c r="DF22" s="789">
        <f>'Result Entry'!DG24</f>
        <v>0</v>
      </c>
      <c r="DG22" s="790">
        <f>'Result Entry'!DH24</f>
        <v>0</v>
      </c>
      <c r="DH22" s="789">
        <f>'Result Entry'!DI24</f>
        <v>0</v>
      </c>
      <c r="DI22" s="789">
        <f>'Result Entry'!DJ24</f>
        <v>0</v>
      </c>
      <c r="DJ22" s="799">
        <f>'Result Entry'!DK24</f>
        <v>0</v>
      </c>
      <c r="DK22" s="790">
        <f>'Result Entry'!DL24</f>
        <v>0</v>
      </c>
      <c r="DL22" s="789">
        <f>'Result Entry'!DM24</f>
        <v>0</v>
      </c>
      <c r="DM22" s="789">
        <f>'Result Entry'!DN24</f>
        <v>0</v>
      </c>
      <c r="DN22" s="799">
        <f>'Result Entry'!DO24</f>
        <v>0</v>
      </c>
      <c r="DO22" s="792">
        <f>'Result Entry'!DP24</f>
        <v>0</v>
      </c>
      <c r="DP22" s="1470">
        <f>'Result Entry'!DQ24</f>
        <v>0</v>
      </c>
      <c r="DQ22" s="1471" t="str">
        <f>'Result Entry'!DR24</f>
        <v/>
      </c>
      <c r="DR22" s="795" t="str">
        <f>'Result Entry'!DS24</f>
        <v/>
      </c>
      <c r="DS22" s="796" t="str">
        <f>'Result Entry'!DT24</f>
        <v/>
      </c>
      <c r="DT22" s="788">
        <f>'Result Entry'!DU24</f>
        <v>0</v>
      </c>
      <c r="DU22" s="789">
        <f>'Result Entry'!DV24</f>
        <v>0</v>
      </c>
      <c r="DV22" s="789">
        <f>'Result Entry'!DW24</f>
        <v>0</v>
      </c>
      <c r="DW22" s="790">
        <f>'Result Entry'!DX24</f>
        <v>0</v>
      </c>
      <c r="DX22" s="789">
        <f>'Result Entry'!DY24</f>
        <v>0</v>
      </c>
      <c r="DY22" s="789">
        <f>'Result Entry'!DZ24</f>
        <v>0</v>
      </c>
      <c r="DZ22" s="799">
        <f>'Result Entry'!EA24</f>
        <v>0</v>
      </c>
      <c r="EA22" s="790">
        <f>'Result Entry'!EB24</f>
        <v>0</v>
      </c>
      <c r="EB22" s="789">
        <f>'Result Entry'!EC24</f>
        <v>0</v>
      </c>
      <c r="EC22" s="789">
        <f>'Result Entry'!ED24</f>
        <v>0</v>
      </c>
      <c r="ED22" s="799">
        <f>'Result Entry'!EE24</f>
        <v>0</v>
      </c>
      <c r="EE22" s="800">
        <f>'Result Entry'!EF24</f>
        <v>0</v>
      </c>
      <c r="EF22" s="801">
        <f>'Result Entry'!EG24</f>
        <v>0</v>
      </c>
      <c r="EG22" s="802" t="str">
        <f>'Result Entry'!EH24</f>
        <v/>
      </c>
      <c r="EH22" s="788">
        <f>'Result Entry'!EI24</f>
        <v>0</v>
      </c>
      <c r="EI22" s="789">
        <f>'Result Entry'!EJ24</f>
        <v>0</v>
      </c>
      <c r="EJ22" s="789">
        <f>'Result Entry'!EK24</f>
        <v>0</v>
      </c>
      <c r="EK22" s="790">
        <f>'Result Entry'!EL24</f>
        <v>0</v>
      </c>
      <c r="EL22" s="789">
        <f>'Result Entry'!EM24</f>
        <v>0</v>
      </c>
      <c r="EM22" s="799">
        <f>'Result Entry'!EN24</f>
        <v>0</v>
      </c>
      <c r="EN22" s="789">
        <f>'Result Entry'!EO24</f>
        <v>0</v>
      </c>
      <c r="EO22" s="789">
        <f>'Result Entry'!EP24</f>
        <v>0</v>
      </c>
      <c r="EP22" s="789">
        <f>'Result Entry'!EQ24</f>
        <v>0</v>
      </c>
      <c r="EQ22" s="792">
        <f>'Result Entry'!ER24</f>
        <v>0</v>
      </c>
      <c r="ER22" s="801">
        <f>'Result Entry'!ES24</f>
        <v>0</v>
      </c>
      <c r="ES22" s="802" t="str">
        <f>'Result Entry'!ET24</f>
        <v/>
      </c>
      <c r="ET22" s="788">
        <f>'Result Entry'!EU24</f>
        <v>0</v>
      </c>
      <c r="EU22" s="798">
        <f>'Result Entry'!EV24</f>
        <v>0</v>
      </c>
      <c r="EV22" s="789">
        <f>'Result Entry'!EW24</f>
        <v>0</v>
      </c>
      <c r="EW22" s="799">
        <f>'Result Entry'!EX24</f>
        <v>0</v>
      </c>
      <c r="EX22" s="789">
        <f>'Result Entry'!EY24</f>
        <v>0</v>
      </c>
      <c r="EY22" s="799">
        <f>'Result Entry'!EZ24</f>
        <v>0</v>
      </c>
      <c r="EZ22" s="789">
        <f>'Result Entry'!FA24</f>
        <v>0</v>
      </c>
      <c r="FA22" s="789">
        <f>'Result Entry'!FB24</f>
        <v>0</v>
      </c>
      <c r="FB22" s="789">
        <f>'Result Entry'!FC24</f>
        <v>0</v>
      </c>
      <c r="FC22" s="800">
        <f>'Result Entry'!FD24</f>
        <v>0</v>
      </c>
      <c r="FD22" s="801">
        <f>'Result Entry'!FE24</f>
        <v>0</v>
      </c>
      <c r="FE22" s="802" t="str">
        <f>'Result Entry'!FF24</f>
        <v/>
      </c>
      <c r="FF22" s="788">
        <f>'Result Entry'!FG24</f>
        <v>0</v>
      </c>
      <c r="FG22" s="789">
        <f>'Result Entry'!FH24</f>
        <v>0</v>
      </c>
      <c r="FH22" s="789">
        <f>'Result Entry'!FI24</f>
        <v>0</v>
      </c>
      <c r="FI22" s="789">
        <f>'Result Entry'!FJ24</f>
        <v>0</v>
      </c>
      <c r="FJ22" s="791">
        <f>'Result Entry'!FK24</f>
        <v>0</v>
      </c>
      <c r="FK22" s="796" t="str">
        <f>'Result Entry'!FL24</f>
        <v/>
      </c>
      <c r="FL22" s="786">
        <f>'Result Entry'!FM24</f>
        <v>0</v>
      </c>
      <c r="FM22" s="787">
        <f>'Result Entry'!FN24</f>
        <v>0</v>
      </c>
      <c r="FN22" s="803" t="str">
        <f>'Result Entry'!FO24</f>
        <v/>
      </c>
      <c r="FO22" s="786">
        <f>'Result Entry'!FP24</f>
        <v>0</v>
      </c>
      <c r="FP22" s="787">
        <f>'Result Entry'!FQ24</f>
        <v>0</v>
      </c>
      <c r="FQ22" s="804">
        <f>'Result Entry'!FR24</f>
        <v>0</v>
      </c>
      <c r="FR22" s="787" t="str">
        <f>IF(OR(FS22="PASSED",FS22="PASSED WITH G"),'Result Entry'!FS24,"")</f>
        <v/>
      </c>
      <c r="FS22" s="787" t="str">
        <f>'Result Entry'!FT24</f>
        <v/>
      </c>
      <c r="FT22" s="787" t="str">
        <f>'Result Entry'!FU24</f>
        <v/>
      </c>
      <c r="FU22" s="805" t="str">
        <f>'Result Entry'!FV24</f>
        <v/>
      </c>
      <c r="FV22" s="29" t="str">
        <f>'Result Entry'!FX24</f>
        <v/>
      </c>
    </row>
    <row r="23" spans="1:178" s="30" customFormat="1" ht="17.25" customHeight="1">
      <c r="A23" s="1477"/>
      <c r="B23" s="786">
        <f t="shared" si="0"/>
        <v>0</v>
      </c>
      <c r="C23" s="787">
        <f>'Result Entry'!D25</f>
        <v>0</v>
      </c>
      <c r="D23" s="787">
        <f>'Result Entry'!E25</f>
        <v>0</v>
      </c>
      <c r="E23" s="787">
        <f>'Result Entry'!F25</f>
        <v>0</v>
      </c>
      <c r="F23" s="787">
        <f>'Result Entry'!$G25</f>
        <v>0</v>
      </c>
      <c r="G23" s="787">
        <f>'Result Entry'!$H25</f>
        <v>0</v>
      </c>
      <c r="H23" s="787">
        <f>'Result Entry'!I25</f>
        <v>0</v>
      </c>
      <c r="I23" s="787">
        <f>'Result Entry'!J25</f>
        <v>0</v>
      </c>
      <c r="J23" s="977">
        <f>'Result Entry'!K25</f>
        <v>0</v>
      </c>
      <c r="K23" s="788">
        <f>'Result Entry'!L25</f>
        <v>0</v>
      </c>
      <c r="L23" s="789">
        <f>'Result Entry'!M25</f>
        <v>0</v>
      </c>
      <c r="M23" s="789">
        <f>'Result Entry'!N25</f>
        <v>0</v>
      </c>
      <c r="N23" s="790">
        <f>'Result Entry'!O25</f>
        <v>0</v>
      </c>
      <c r="O23" s="789">
        <f>'Result Entry'!P25</f>
        <v>0</v>
      </c>
      <c r="P23" s="790">
        <f>'Result Entry'!Q25</f>
        <v>0</v>
      </c>
      <c r="Q23" s="789">
        <f>'Result Entry'!R25</f>
        <v>0</v>
      </c>
      <c r="R23" s="791">
        <f>'Result Entry'!S25</f>
        <v>0</v>
      </c>
      <c r="S23" s="791">
        <f>'Result Entry'!T25</f>
        <v>0</v>
      </c>
      <c r="T23" s="792">
        <f>'Result Entry'!U25</f>
        <v>0</v>
      </c>
      <c r="U23" s="806">
        <f>'Result Entry'!V25</f>
        <v>0</v>
      </c>
      <c r="V23" s="807" t="str">
        <f>'Result Entry'!W25</f>
        <v/>
      </c>
      <c r="W23" s="795" t="str">
        <f>'Result Entry'!X25</f>
        <v/>
      </c>
      <c r="X23" s="796" t="str">
        <f>'Result Entry'!Y25</f>
        <v/>
      </c>
      <c r="Y23" s="788">
        <f>'Result Entry'!Z25</f>
        <v>0</v>
      </c>
      <c r="Z23" s="789">
        <f>'Result Entry'!AA25</f>
        <v>0</v>
      </c>
      <c r="AA23" s="789">
        <f>'Result Entry'!AB25</f>
        <v>0</v>
      </c>
      <c r="AB23" s="790">
        <f>'Result Entry'!AC25</f>
        <v>0</v>
      </c>
      <c r="AC23" s="789">
        <f>'Result Entry'!AD25</f>
        <v>0</v>
      </c>
      <c r="AD23" s="790">
        <f>'Result Entry'!AE25</f>
        <v>0</v>
      </c>
      <c r="AE23" s="789">
        <f>'Result Entry'!AF25</f>
        <v>0</v>
      </c>
      <c r="AF23" s="791">
        <f>'Result Entry'!AG25</f>
        <v>0</v>
      </c>
      <c r="AG23" s="791">
        <f>'Result Entry'!AH25</f>
        <v>0</v>
      </c>
      <c r="AH23" s="792">
        <f>'Result Entry'!AI25</f>
        <v>0</v>
      </c>
      <c r="AI23" s="806">
        <f>'Result Entry'!AJ25</f>
        <v>0</v>
      </c>
      <c r="AJ23" s="807" t="str">
        <f>'Result Entry'!AK25</f>
        <v/>
      </c>
      <c r="AK23" s="795" t="str">
        <f>'Result Entry'!AL25</f>
        <v/>
      </c>
      <c r="AL23" s="796" t="str">
        <f>'Result Entry'!AM25</f>
        <v/>
      </c>
      <c r="AM23" s="797">
        <f>'Result Entry'!AN25</f>
        <v>0</v>
      </c>
      <c r="AN23" s="788">
        <f>'Result Entry'!AO25</f>
        <v>0</v>
      </c>
      <c r="AO23" s="798">
        <f>'Result Entry'!AP25</f>
        <v>0</v>
      </c>
      <c r="AP23" s="789">
        <f>'Result Entry'!AQ25</f>
        <v>0</v>
      </c>
      <c r="AQ23" s="790">
        <f>'Result Entry'!AR25</f>
        <v>0</v>
      </c>
      <c r="AR23" s="789">
        <f>'Result Entry'!AS25</f>
        <v>0</v>
      </c>
      <c r="AS23" s="789">
        <f>'Result Entry'!AT25</f>
        <v>0</v>
      </c>
      <c r="AT23" s="799">
        <f>'Result Entry'!AU25</f>
        <v>0</v>
      </c>
      <c r="AU23" s="790">
        <f>'Result Entry'!AV25</f>
        <v>0</v>
      </c>
      <c r="AV23" s="789">
        <f>'Result Entry'!AW25</f>
        <v>0</v>
      </c>
      <c r="AW23" s="789">
        <f>'Result Entry'!AX25</f>
        <v>0</v>
      </c>
      <c r="AX23" s="799">
        <f>'Result Entry'!AY25</f>
        <v>0</v>
      </c>
      <c r="AY23" s="792">
        <f>'Result Entry'!AZ25</f>
        <v>0</v>
      </c>
      <c r="AZ23" s="1470">
        <f>'Result Entry'!BA25</f>
        <v>0</v>
      </c>
      <c r="BA23" s="1471" t="str">
        <f>'Result Entry'!BB25</f>
        <v/>
      </c>
      <c r="BB23" s="795" t="str">
        <f>'Result Entry'!BC25</f>
        <v/>
      </c>
      <c r="BC23" s="796" t="str">
        <f>'Result Entry'!BD25</f>
        <v/>
      </c>
      <c r="BD23" s="797">
        <f>'Result Entry'!BE25</f>
        <v>0</v>
      </c>
      <c r="BE23" s="788">
        <f>'Result Entry'!BF25</f>
        <v>0</v>
      </c>
      <c r="BF23" s="798">
        <f>'Result Entry'!BG25</f>
        <v>0</v>
      </c>
      <c r="BG23" s="789">
        <f>'Result Entry'!BH25</f>
        <v>0</v>
      </c>
      <c r="BH23" s="790">
        <f>'Result Entry'!BI25</f>
        <v>0</v>
      </c>
      <c r="BI23" s="789">
        <f>'Result Entry'!BJ25</f>
        <v>0</v>
      </c>
      <c r="BJ23" s="789">
        <f>'Result Entry'!BK25</f>
        <v>0</v>
      </c>
      <c r="BK23" s="799">
        <f>'Result Entry'!BL25</f>
        <v>0</v>
      </c>
      <c r="BL23" s="790">
        <f>'Result Entry'!BM25</f>
        <v>0</v>
      </c>
      <c r="BM23" s="789">
        <f>'Result Entry'!BN25</f>
        <v>0</v>
      </c>
      <c r="BN23" s="789">
        <f>'Result Entry'!BO25</f>
        <v>0</v>
      </c>
      <c r="BO23" s="799">
        <f>'Result Entry'!BP25</f>
        <v>0</v>
      </c>
      <c r="BP23" s="792">
        <f>'Result Entry'!BQ25</f>
        <v>0</v>
      </c>
      <c r="BQ23" s="1470">
        <f>'Result Entry'!BR25</f>
        <v>0</v>
      </c>
      <c r="BR23" s="1471" t="str">
        <f>'Result Entry'!BS25</f>
        <v/>
      </c>
      <c r="BS23" s="795" t="str">
        <f>'Result Entry'!BT25</f>
        <v/>
      </c>
      <c r="BT23" s="796" t="str">
        <f>'Result Entry'!BU25</f>
        <v/>
      </c>
      <c r="BU23" s="797">
        <f>'Result Entry'!BV25</f>
        <v>0</v>
      </c>
      <c r="BV23" s="788">
        <f>'Result Entry'!BW25</f>
        <v>0</v>
      </c>
      <c r="BW23" s="798">
        <f>'Result Entry'!BX25</f>
        <v>0</v>
      </c>
      <c r="BX23" s="789">
        <f>'Result Entry'!BY25</f>
        <v>0</v>
      </c>
      <c r="BY23" s="790">
        <f>'Result Entry'!BZ25</f>
        <v>0</v>
      </c>
      <c r="BZ23" s="789">
        <f>'Result Entry'!CA25</f>
        <v>0</v>
      </c>
      <c r="CA23" s="789">
        <f>'Result Entry'!CB25</f>
        <v>0</v>
      </c>
      <c r="CB23" s="799">
        <f>'Result Entry'!CC25</f>
        <v>0</v>
      </c>
      <c r="CC23" s="790">
        <f>'Result Entry'!CD25</f>
        <v>0</v>
      </c>
      <c r="CD23" s="789">
        <f>'Result Entry'!CE25</f>
        <v>0</v>
      </c>
      <c r="CE23" s="789">
        <f>'Result Entry'!CF25</f>
        <v>0</v>
      </c>
      <c r="CF23" s="799">
        <f>'Result Entry'!CG25</f>
        <v>0</v>
      </c>
      <c r="CG23" s="792">
        <f>'Result Entry'!CH25</f>
        <v>0</v>
      </c>
      <c r="CH23" s="1470">
        <f>'Result Entry'!CI25</f>
        <v>0</v>
      </c>
      <c r="CI23" s="1471" t="str">
        <f>'Result Entry'!CJ25</f>
        <v/>
      </c>
      <c r="CJ23" s="795" t="str">
        <f>'Result Entry'!CK25</f>
        <v/>
      </c>
      <c r="CK23" s="796" t="str">
        <f>'Result Entry'!CL25</f>
        <v/>
      </c>
      <c r="CL23" s="797">
        <f>'Result Entry'!CM25</f>
        <v>0</v>
      </c>
      <c r="CM23" s="788">
        <f>'Result Entry'!CN25</f>
        <v>0</v>
      </c>
      <c r="CN23" s="798">
        <f>'Result Entry'!CO25</f>
        <v>0</v>
      </c>
      <c r="CO23" s="789">
        <f>'Result Entry'!CP25</f>
        <v>0</v>
      </c>
      <c r="CP23" s="790">
        <f>'Result Entry'!CQ25</f>
        <v>0</v>
      </c>
      <c r="CQ23" s="789">
        <f>'Result Entry'!CR25</f>
        <v>0</v>
      </c>
      <c r="CR23" s="789">
        <f>'Result Entry'!CS25</f>
        <v>0</v>
      </c>
      <c r="CS23" s="799">
        <f>'Result Entry'!CT25</f>
        <v>0</v>
      </c>
      <c r="CT23" s="790">
        <f>'Result Entry'!CU25</f>
        <v>0</v>
      </c>
      <c r="CU23" s="789">
        <f>'Result Entry'!CV25</f>
        <v>0</v>
      </c>
      <c r="CV23" s="789">
        <f>'Result Entry'!CW25</f>
        <v>0</v>
      </c>
      <c r="CW23" s="799">
        <f>'Result Entry'!CX25</f>
        <v>0</v>
      </c>
      <c r="CX23" s="792">
        <f>'Result Entry'!CY25</f>
        <v>0</v>
      </c>
      <c r="CY23" s="1470">
        <f>'Result Entry'!CZ25</f>
        <v>0</v>
      </c>
      <c r="CZ23" s="1471" t="str">
        <f>'Result Entry'!DA25</f>
        <v/>
      </c>
      <c r="DA23" s="795" t="str">
        <f>'Result Entry'!DB25</f>
        <v/>
      </c>
      <c r="DB23" s="796" t="str">
        <f>'Result Entry'!DC25</f>
        <v/>
      </c>
      <c r="DC23" s="797">
        <f>'Result Entry'!DD25</f>
        <v>0</v>
      </c>
      <c r="DD23" s="788">
        <f>'Result Entry'!DE25</f>
        <v>0</v>
      </c>
      <c r="DE23" s="798">
        <f>'Result Entry'!DF25</f>
        <v>0</v>
      </c>
      <c r="DF23" s="789">
        <f>'Result Entry'!DG25</f>
        <v>0</v>
      </c>
      <c r="DG23" s="790">
        <f>'Result Entry'!DH25</f>
        <v>0</v>
      </c>
      <c r="DH23" s="789">
        <f>'Result Entry'!DI25</f>
        <v>0</v>
      </c>
      <c r="DI23" s="789">
        <f>'Result Entry'!DJ25</f>
        <v>0</v>
      </c>
      <c r="DJ23" s="799">
        <f>'Result Entry'!DK25</f>
        <v>0</v>
      </c>
      <c r="DK23" s="790">
        <f>'Result Entry'!DL25</f>
        <v>0</v>
      </c>
      <c r="DL23" s="789">
        <f>'Result Entry'!DM25</f>
        <v>0</v>
      </c>
      <c r="DM23" s="789">
        <f>'Result Entry'!DN25</f>
        <v>0</v>
      </c>
      <c r="DN23" s="799">
        <f>'Result Entry'!DO25</f>
        <v>0</v>
      </c>
      <c r="DO23" s="792">
        <f>'Result Entry'!DP25</f>
        <v>0</v>
      </c>
      <c r="DP23" s="1470">
        <f>'Result Entry'!DQ25</f>
        <v>0</v>
      </c>
      <c r="DQ23" s="1471" t="str">
        <f>'Result Entry'!DR25</f>
        <v/>
      </c>
      <c r="DR23" s="795" t="str">
        <f>'Result Entry'!DS25</f>
        <v/>
      </c>
      <c r="DS23" s="796" t="str">
        <f>'Result Entry'!DT25</f>
        <v/>
      </c>
      <c r="DT23" s="788">
        <f>'Result Entry'!DU25</f>
        <v>0</v>
      </c>
      <c r="DU23" s="789">
        <f>'Result Entry'!DV25</f>
        <v>0</v>
      </c>
      <c r="DV23" s="789">
        <f>'Result Entry'!DW25</f>
        <v>0</v>
      </c>
      <c r="DW23" s="790">
        <f>'Result Entry'!DX25</f>
        <v>0</v>
      </c>
      <c r="DX23" s="789">
        <f>'Result Entry'!DY25</f>
        <v>0</v>
      </c>
      <c r="DY23" s="789">
        <f>'Result Entry'!DZ25</f>
        <v>0</v>
      </c>
      <c r="DZ23" s="799">
        <f>'Result Entry'!EA25</f>
        <v>0</v>
      </c>
      <c r="EA23" s="790">
        <f>'Result Entry'!EB25</f>
        <v>0</v>
      </c>
      <c r="EB23" s="789">
        <f>'Result Entry'!EC25</f>
        <v>0</v>
      </c>
      <c r="EC23" s="789">
        <f>'Result Entry'!ED25</f>
        <v>0</v>
      </c>
      <c r="ED23" s="799">
        <f>'Result Entry'!EE25</f>
        <v>0</v>
      </c>
      <c r="EE23" s="800">
        <f>'Result Entry'!EF25</f>
        <v>0</v>
      </c>
      <c r="EF23" s="801">
        <f>'Result Entry'!EG25</f>
        <v>0</v>
      </c>
      <c r="EG23" s="802" t="str">
        <f>'Result Entry'!EH25</f>
        <v/>
      </c>
      <c r="EH23" s="788">
        <f>'Result Entry'!EI25</f>
        <v>0</v>
      </c>
      <c r="EI23" s="789">
        <f>'Result Entry'!EJ25</f>
        <v>0</v>
      </c>
      <c r="EJ23" s="789">
        <f>'Result Entry'!EK25</f>
        <v>0</v>
      </c>
      <c r="EK23" s="790">
        <f>'Result Entry'!EL25</f>
        <v>0</v>
      </c>
      <c r="EL23" s="789">
        <f>'Result Entry'!EM25</f>
        <v>0</v>
      </c>
      <c r="EM23" s="799">
        <f>'Result Entry'!EN25</f>
        <v>0</v>
      </c>
      <c r="EN23" s="789">
        <f>'Result Entry'!EO25</f>
        <v>0</v>
      </c>
      <c r="EO23" s="789">
        <f>'Result Entry'!EP25</f>
        <v>0</v>
      </c>
      <c r="EP23" s="789">
        <f>'Result Entry'!EQ25</f>
        <v>0</v>
      </c>
      <c r="EQ23" s="792">
        <f>'Result Entry'!ER25</f>
        <v>0</v>
      </c>
      <c r="ER23" s="801">
        <f>'Result Entry'!ES25</f>
        <v>0</v>
      </c>
      <c r="ES23" s="802" t="str">
        <f>'Result Entry'!ET25</f>
        <v/>
      </c>
      <c r="ET23" s="788">
        <f>'Result Entry'!EU25</f>
        <v>0</v>
      </c>
      <c r="EU23" s="798">
        <f>'Result Entry'!EV25</f>
        <v>0</v>
      </c>
      <c r="EV23" s="789">
        <f>'Result Entry'!EW25</f>
        <v>0</v>
      </c>
      <c r="EW23" s="799">
        <f>'Result Entry'!EX25</f>
        <v>0</v>
      </c>
      <c r="EX23" s="789">
        <f>'Result Entry'!EY25</f>
        <v>0</v>
      </c>
      <c r="EY23" s="799">
        <f>'Result Entry'!EZ25</f>
        <v>0</v>
      </c>
      <c r="EZ23" s="789">
        <f>'Result Entry'!FA25</f>
        <v>0</v>
      </c>
      <c r="FA23" s="789">
        <f>'Result Entry'!FB25</f>
        <v>0</v>
      </c>
      <c r="FB23" s="789">
        <f>'Result Entry'!FC25</f>
        <v>0</v>
      </c>
      <c r="FC23" s="800">
        <f>'Result Entry'!FD25</f>
        <v>0</v>
      </c>
      <c r="FD23" s="801">
        <f>'Result Entry'!FE25</f>
        <v>0</v>
      </c>
      <c r="FE23" s="802" t="str">
        <f>'Result Entry'!FF25</f>
        <v/>
      </c>
      <c r="FF23" s="788">
        <f>'Result Entry'!FG25</f>
        <v>0</v>
      </c>
      <c r="FG23" s="789">
        <f>'Result Entry'!FH25</f>
        <v>0</v>
      </c>
      <c r="FH23" s="789">
        <f>'Result Entry'!FI25</f>
        <v>0</v>
      </c>
      <c r="FI23" s="789">
        <f>'Result Entry'!FJ25</f>
        <v>0</v>
      </c>
      <c r="FJ23" s="791">
        <f>'Result Entry'!FK25</f>
        <v>0</v>
      </c>
      <c r="FK23" s="796" t="str">
        <f>'Result Entry'!FL25</f>
        <v/>
      </c>
      <c r="FL23" s="786">
        <f>'Result Entry'!FM25</f>
        <v>0</v>
      </c>
      <c r="FM23" s="787">
        <f>'Result Entry'!FN25</f>
        <v>0</v>
      </c>
      <c r="FN23" s="803" t="str">
        <f>'Result Entry'!FO25</f>
        <v/>
      </c>
      <c r="FO23" s="786">
        <f>'Result Entry'!FP25</f>
        <v>0</v>
      </c>
      <c r="FP23" s="787">
        <f>'Result Entry'!FQ25</f>
        <v>0</v>
      </c>
      <c r="FQ23" s="804">
        <f>'Result Entry'!FR25</f>
        <v>0</v>
      </c>
      <c r="FR23" s="787" t="str">
        <f>IF(OR(FS23="PASSED",FS23="PASSED WITH G"),'Result Entry'!FS25,"")</f>
        <v/>
      </c>
      <c r="FS23" s="787" t="str">
        <f>'Result Entry'!FT25</f>
        <v/>
      </c>
      <c r="FT23" s="787" t="str">
        <f>'Result Entry'!FU25</f>
        <v/>
      </c>
      <c r="FU23" s="805" t="str">
        <f>'Result Entry'!FV25</f>
        <v/>
      </c>
      <c r="FV23" s="29" t="str">
        <f>'Result Entry'!FX25</f>
        <v/>
      </c>
    </row>
    <row r="24" spans="1:178" s="30" customFormat="1" ht="17.25" customHeight="1">
      <c r="A24" s="1477"/>
      <c r="B24" s="786">
        <f t="shared" si="0"/>
        <v>0</v>
      </c>
      <c r="C24" s="787">
        <f>'Result Entry'!D26</f>
        <v>0</v>
      </c>
      <c r="D24" s="787">
        <f>'Result Entry'!E26</f>
        <v>0</v>
      </c>
      <c r="E24" s="787">
        <f>'Result Entry'!F26</f>
        <v>0</v>
      </c>
      <c r="F24" s="787">
        <f>'Result Entry'!$G26</f>
        <v>0</v>
      </c>
      <c r="G24" s="787">
        <f>'Result Entry'!$H26</f>
        <v>0</v>
      </c>
      <c r="H24" s="787">
        <f>'Result Entry'!I26</f>
        <v>0</v>
      </c>
      <c r="I24" s="787">
        <f>'Result Entry'!J26</f>
        <v>0</v>
      </c>
      <c r="J24" s="977">
        <f>'Result Entry'!K26</f>
        <v>0</v>
      </c>
      <c r="K24" s="788">
        <f>'Result Entry'!L26</f>
        <v>0</v>
      </c>
      <c r="L24" s="789">
        <f>'Result Entry'!M26</f>
        <v>0</v>
      </c>
      <c r="M24" s="789">
        <f>'Result Entry'!N26</f>
        <v>0</v>
      </c>
      <c r="N24" s="790">
        <f>'Result Entry'!O26</f>
        <v>0</v>
      </c>
      <c r="O24" s="789">
        <f>'Result Entry'!P26</f>
        <v>0</v>
      </c>
      <c r="P24" s="790">
        <f>'Result Entry'!Q26</f>
        <v>0</v>
      </c>
      <c r="Q24" s="789">
        <f>'Result Entry'!R26</f>
        <v>0</v>
      </c>
      <c r="R24" s="791">
        <f>'Result Entry'!S26</f>
        <v>0</v>
      </c>
      <c r="S24" s="791">
        <f>'Result Entry'!T26</f>
        <v>0</v>
      </c>
      <c r="T24" s="792">
        <f>'Result Entry'!U26</f>
        <v>0</v>
      </c>
      <c r="U24" s="806">
        <f>'Result Entry'!V26</f>
        <v>0</v>
      </c>
      <c r="V24" s="807" t="str">
        <f>'Result Entry'!W26</f>
        <v/>
      </c>
      <c r="W24" s="795" t="str">
        <f>'Result Entry'!X26</f>
        <v/>
      </c>
      <c r="X24" s="796" t="str">
        <f>'Result Entry'!Y26</f>
        <v/>
      </c>
      <c r="Y24" s="788">
        <f>'Result Entry'!Z26</f>
        <v>0</v>
      </c>
      <c r="Z24" s="789">
        <f>'Result Entry'!AA26</f>
        <v>0</v>
      </c>
      <c r="AA24" s="789">
        <f>'Result Entry'!AB26</f>
        <v>0</v>
      </c>
      <c r="AB24" s="790">
        <f>'Result Entry'!AC26</f>
        <v>0</v>
      </c>
      <c r="AC24" s="789">
        <f>'Result Entry'!AD26</f>
        <v>0</v>
      </c>
      <c r="AD24" s="790">
        <f>'Result Entry'!AE26</f>
        <v>0</v>
      </c>
      <c r="AE24" s="789">
        <f>'Result Entry'!AF26</f>
        <v>0</v>
      </c>
      <c r="AF24" s="791">
        <f>'Result Entry'!AG26</f>
        <v>0</v>
      </c>
      <c r="AG24" s="791">
        <f>'Result Entry'!AH26</f>
        <v>0</v>
      </c>
      <c r="AH24" s="792">
        <f>'Result Entry'!AI26</f>
        <v>0</v>
      </c>
      <c r="AI24" s="806">
        <f>'Result Entry'!AJ26</f>
        <v>0</v>
      </c>
      <c r="AJ24" s="807" t="str">
        <f>'Result Entry'!AK26</f>
        <v/>
      </c>
      <c r="AK24" s="795" t="str">
        <f>'Result Entry'!AL26</f>
        <v/>
      </c>
      <c r="AL24" s="796" t="str">
        <f>'Result Entry'!AM26</f>
        <v/>
      </c>
      <c r="AM24" s="797">
        <f>'Result Entry'!AN26</f>
        <v>0</v>
      </c>
      <c r="AN24" s="788">
        <f>'Result Entry'!AO26</f>
        <v>0</v>
      </c>
      <c r="AO24" s="798">
        <f>'Result Entry'!AP26</f>
        <v>0</v>
      </c>
      <c r="AP24" s="789">
        <f>'Result Entry'!AQ26</f>
        <v>0</v>
      </c>
      <c r="AQ24" s="790">
        <f>'Result Entry'!AR26</f>
        <v>0</v>
      </c>
      <c r="AR24" s="789">
        <f>'Result Entry'!AS26</f>
        <v>0</v>
      </c>
      <c r="AS24" s="789">
        <f>'Result Entry'!AT26</f>
        <v>0</v>
      </c>
      <c r="AT24" s="799">
        <f>'Result Entry'!AU26</f>
        <v>0</v>
      </c>
      <c r="AU24" s="790">
        <f>'Result Entry'!AV26</f>
        <v>0</v>
      </c>
      <c r="AV24" s="789">
        <f>'Result Entry'!AW26</f>
        <v>0</v>
      </c>
      <c r="AW24" s="789">
        <f>'Result Entry'!AX26</f>
        <v>0</v>
      </c>
      <c r="AX24" s="799">
        <f>'Result Entry'!AY26</f>
        <v>0</v>
      </c>
      <c r="AY24" s="792">
        <f>'Result Entry'!AZ26</f>
        <v>0</v>
      </c>
      <c r="AZ24" s="1470">
        <f>'Result Entry'!BA26</f>
        <v>0</v>
      </c>
      <c r="BA24" s="1471" t="str">
        <f>'Result Entry'!BB26</f>
        <v/>
      </c>
      <c r="BB24" s="795" t="str">
        <f>'Result Entry'!BC26</f>
        <v/>
      </c>
      <c r="BC24" s="796" t="str">
        <f>'Result Entry'!BD26</f>
        <v/>
      </c>
      <c r="BD24" s="797">
        <f>'Result Entry'!BE26</f>
        <v>0</v>
      </c>
      <c r="BE24" s="788">
        <f>'Result Entry'!BF26</f>
        <v>0</v>
      </c>
      <c r="BF24" s="798">
        <f>'Result Entry'!BG26</f>
        <v>0</v>
      </c>
      <c r="BG24" s="789">
        <f>'Result Entry'!BH26</f>
        <v>0</v>
      </c>
      <c r="BH24" s="790">
        <f>'Result Entry'!BI26</f>
        <v>0</v>
      </c>
      <c r="BI24" s="789">
        <f>'Result Entry'!BJ26</f>
        <v>0</v>
      </c>
      <c r="BJ24" s="789">
        <f>'Result Entry'!BK26</f>
        <v>0</v>
      </c>
      <c r="BK24" s="799">
        <f>'Result Entry'!BL26</f>
        <v>0</v>
      </c>
      <c r="BL24" s="790">
        <f>'Result Entry'!BM26</f>
        <v>0</v>
      </c>
      <c r="BM24" s="789">
        <f>'Result Entry'!BN26</f>
        <v>0</v>
      </c>
      <c r="BN24" s="789">
        <f>'Result Entry'!BO26</f>
        <v>0</v>
      </c>
      <c r="BO24" s="799">
        <f>'Result Entry'!BP26</f>
        <v>0</v>
      </c>
      <c r="BP24" s="792">
        <f>'Result Entry'!BQ26</f>
        <v>0</v>
      </c>
      <c r="BQ24" s="1470">
        <f>'Result Entry'!BR26</f>
        <v>0</v>
      </c>
      <c r="BR24" s="1471" t="str">
        <f>'Result Entry'!BS26</f>
        <v/>
      </c>
      <c r="BS24" s="795" t="str">
        <f>'Result Entry'!BT26</f>
        <v/>
      </c>
      <c r="BT24" s="796" t="str">
        <f>'Result Entry'!BU26</f>
        <v/>
      </c>
      <c r="BU24" s="797">
        <f>'Result Entry'!BV26</f>
        <v>0</v>
      </c>
      <c r="BV24" s="788">
        <f>'Result Entry'!BW26</f>
        <v>0</v>
      </c>
      <c r="BW24" s="798">
        <f>'Result Entry'!BX26</f>
        <v>0</v>
      </c>
      <c r="BX24" s="789">
        <f>'Result Entry'!BY26</f>
        <v>0</v>
      </c>
      <c r="BY24" s="790">
        <f>'Result Entry'!BZ26</f>
        <v>0</v>
      </c>
      <c r="BZ24" s="789">
        <f>'Result Entry'!CA26</f>
        <v>0</v>
      </c>
      <c r="CA24" s="789">
        <f>'Result Entry'!CB26</f>
        <v>0</v>
      </c>
      <c r="CB24" s="799">
        <f>'Result Entry'!CC26</f>
        <v>0</v>
      </c>
      <c r="CC24" s="790">
        <f>'Result Entry'!CD26</f>
        <v>0</v>
      </c>
      <c r="CD24" s="789">
        <f>'Result Entry'!CE26</f>
        <v>0</v>
      </c>
      <c r="CE24" s="789">
        <f>'Result Entry'!CF26</f>
        <v>0</v>
      </c>
      <c r="CF24" s="799">
        <f>'Result Entry'!CG26</f>
        <v>0</v>
      </c>
      <c r="CG24" s="792">
        <f>'Result Entry'!CH26</f>
        <v>0</v>
      </c>
      <c r="CH24" s="1470">
        <f>'Result Entry'!CI26</f>
        <v>0</v>
      </c>
      <c r="CI24" s="1471" t="str">
        <f>'Result Entry'!CJ26</f>
        <v/>
      </c>
      <c r="CJ24" s="795" t="str">
        <f>'Result Entry'!CK26</f>
        <v/>
      </c>
      <c r="CK24" s="796" t="str">
        <f>'Result Entry'!CL26</f>
        <v/>
      </c>
      <c r="CL24" s="797">
        <f>'Result Entry'!CM26</f>
        <v>0</v>
      </c>
      <c r="CM24" s="788">
        <f>'Result Entry'!CN26</f>
        <v>0</v>
      </c>
      <c r="CN24" s="798">
        <f>'Result Entry'!CO26</f>
        <v>0</v>
      </c>
      <c r="CO24" s="789">
        <f>'Result Entry'!CP26</f>
        <v>0</v>
      </c>
      <c r="CP24" s="790">
        <f>'Result Entry'!CQ26</f>
        <v>0</v>
      </c>
      <c r="CQ24" s="789">
        <f>'Result Entry'!CR26</f>
        <v>0</v>
      </c>
      <c r="CR24" s="789">
        <f>'Result Entry'!CS26</f>
        <v>0</v>
      </c>
      <c r="CS24" s="799">
        <f>'Result Entry'!CT26</f>
        <v>0</v>
      </c>
      <c r="CT24" s="790">
        <f>'Result Entry'!CU26</f>
        <v>0</v>
      </c>
      <c r="CU24" s="789">
        <f>'Result Entry'!CV26</f>
        <v>0</v>
      </c>
      <c r="CV24" s="789">
        <f>'Result Entry'!CW26</f>
        <v>0</v>
      </c>
      <c r="CW24" s="799">
        <f>'Result Entry'!CX26</f>
        <v>0</v>
      </c>
      <c r="CX24" s="792">
        <f>'Result Entry'!CY26</f>
        <v>0</v>
      </c>
      <c r="CY24" s="1470">
        <f>'Result Entry'!CZ26</f>
        <v>0</v>
      </c>
      <c r="CZ24" s="1471" t="str">
        <f>'Result Entry'!DA26</f>
        <v/>
      </c>
      <c r="DA24" s="795" t="str">
        <f>'Result Entry'!DB26</f>
        <v/>
      </c>
      <c r="DB24" s="796" t="str">
        <f>'Result Entry'!DC26</f>
        <v/>
      </c>
      <c r="DC24" s="797">
        <f>'Result Entry'!DD26</f>
        <v>0</v>
      </c>
      <c r="DD24" s="788">
        <f>'Result Entry'!DE26</f>
        <v>0</v>
      </c>
      <c r="DE24" s="798">
        <f>'Result Entry'!DF26</f>
        <v>0</v>
      </c>
      <c r="DF24" s="789">
        <f>'Result Entry'!DG26</f>
        <v>0</v>
      </c>
      <c r="DG24" s="790">
        <f>'Result Entry'!DH26</f>
        <v>0</v>
      </c>
      <c r="DH24" s="789">
        <f>'Result Entry'!DI26</f>
        <v>0</v>
      </c>
      <c r="DI24" s="789">
        <f>'Result Entry'!DJ26</f>
        <v>0</v>
      </c>
      <c r="DJ24" s="799">
        <f>'Result Entry'!DK26</f>
        <v>0</v>
      </c>
      <c r="DK24" s="790">
        <f>'Result Entry'!DL26</f>
        <v>0</v>
      </c>
      <c r="DL24" s="789">
        <f>'Result Entry'!DM26</f>
        <v>0</v>
      </c>
      <c r="DM24" s="789">
        <f>'Result Entry'!DN26</f>
        <v>0</v>
      </c>
      <c r="DN24" s="799">
        <f>'Result Entry'!DO26</f>
        <v>0</v>
      </c>
      <c r="DO24" s="792">
        <f>'Result Entry'!DP26</f>
        <v>0</v>
      </c>
      <c r="DP24" s="1470">
        <f>'Result Entry'!DQ26</f>
        <v>0</v>
      </c>
      <c r="DQ24" s="1471" t="str">
        <f>'Result Entry'!DR26</f>
        <v/>
      </c>
      <c r="DR24" s="795" t="str">
        <f>'Result Entry'!DS26</f>
        <v/>
      </c>
      <c r="DS24" s="796" t="str">
        <f>'Result Entry'!DT26</f>
        <v/>
      </c>
      <c r="DT24" s="788">
        <f>'Result Entry'!DU26</f>
        <v>0</v>
      </c>
      <c r="DU24" s="789">
        <f>'Result Entry'!DV26</f>
        <v>0</v>
      </c>
      <c r="DV24" s="789">
        <f>'Result Entry'!DW26</f>
        <v>0</v>
      </c>
      <c r="DW24" s="790">
        <f>'Result Entry'!DX26</f>
        <v>0</v>
      </c>
      <c r="DX24" s="789">
        <f>'Result Entry'!DY26</f>
        <v>0</v>
      </c>
      <c r="DY24" s="789">
        <f>'Result Entry'!DZ26</f>
        <v>0</v>
      </c>
      <c r="DZ24" s="799">
        <f>'Result Entry'!EA26</f>
        <v>0</v>
      </c>
      <c r="EA24" s="790">
        <f>'Result Entry'!EB26</f>
        <v>0</v>
      </c>
      <c r="EB24" s="789">
        <f>'Result Entry'!EC26</f>
        <v>0</v>
      </c>
      <c r="EC24" s="789">
        <f>'Result Entry'!ED26</f>
        <v>0</v>
      </c>
      <c r="ED24" s="799">
        <f>'Result Entry'!EE26</f>
        <v>0</v>
      </c>
      <c r="EE24" s="800">
        <f>'Result Entry'!EF26</f>
        <v>0</v>
      </c>
      <c r="EF24" s="801">
        <f>'Result Entry'!EG26</f>
        <v>0</v>
      </c>
      <c r="EG24" s="802" t="str">
        <f>'Result Entry'!EH26</f>
        <v/>
      </c>
      <c r="EH24" s="788">
        <f>'Result Entry'!EI26</f>
        <v>0</v>
      </c>
      <c r="EI24" s="789">
        <f>'Result Entry'!EJ26</f>
        <v>0</v>
      </c>
      <c r="EJ24" s="789">
        <f>'Result Entry'!EK26</f>
        <v>0</v>
      </c>
      <c r="EK24" s="790">
        <f>'Result Entry'!EL26</f>
        <v>0</v>
      </c>
      <c r="EL24" s="789">
        <f>'Result Entry'!EM26</f>
        <v>0</v>
      </c>
      <c r="EM24" s="799">
        <f>'Result Entry'!EN26</f>
        <v>0</v>
      </c>
      <c r="EN24" s="789">
        <f>'Result Entry'!EO26</f>
        <v>0</v>
      </c>
      <c r="EO24" s="789">
        <f>'Result Entry'!EP26</f>
        <v>0</v>
      </c>
      <c r="EP24" s="789">
        <f>'Result Entry'!EQ26</f>
        <v>0</v>
      </c>
      <c r="EQ24" s="792">
        <f>'Result Entry'!ER26</f>
        <v>0</v>
      </c>
      <c r="ER24" s="801">
        <f>'Result Entry'!ES26</f>
        <v>0</v>
      </c>
      <c r="ES24" s="802" t="str">
        <f>'Result Entry'!ET26</f>
        <v/>
      </c>
      <c r="ET24" s="788">
        <f>'Result Entry'!EU26</f>
        <v>0</v>
      </c>
      <c r="EU24" s="798">
        <f>'Result Entry'!EV26</f>
        <v>0</v>
      </c>
      <c r="EV24" s="789">
        <f>'Result Entry'!EW26</f>
        <v>0</v>
      </c>
      <c r="EW24" s="799">
        <f>'Result Entry'!EX26</f>
        <v>0</v>
      </c>
      <c r="EX24" s="789">
        <f>'Result Entry'!EY26</f>
        <v>0</v>
      </c>
      <c r="EY24" s="799">
        <f>'Result Entry'!EZ26</f>
        <v>0</v>
      </c>
      <c r="EZ24" s="789">
        <f>'Result Entry'!FA26</f>
        <v>0</v>
      </c>
      <c r="FA24" s="789">
        <f>'Result Entry'!FB26</f>
        <v>0</v>
      </c>
      <c r="FB24" s="789">
        <f>'Result Entry'!FC26</f>
        <v>0</v>
      </c>
      <c r="FC24" s="800">
        <f>'Result Entry'!FD26</f>
        <v>0</v>
      </c>
      <c r="FD24" s="801">
        <f>'Result Entry'!FE26</f>
        <v>0</v>
      </c>
      <c r="FE24" s="802" t="str">
        <f>'Result Entry'!FF26</f>
        <v/>
      </c>
      <c r="FF24" s="788">
        <f>'Result Entry'!FG26</f>
        <v>0</v>
      </c>
      <c r="FG24" s="789">
        <f>'Result Entry'!FH26</f>
        <v>0</v>
      </c>
      <c r="FH24" s="789">
        <f>'Result Entry'!FI26</f>
        <v>0</v>
      </c>
      <c r="FI24" s="789">
        <f>'Result Entry'!FJ26</f>
        <v>0</v>
      </c>
      <c r="FJ24" s="791">
        <f>'Result Entry'!FK26</f>
        <v>0</v>
      </c>
      <c r="FK24" s="796" t="str">
        <f>'Result Entry'!FL26</f>
        <v/>
      </c>
      <c r="FL24" s="786">
        <f>'Result Entry'!FM26</f>
        <v>0</v>
      </c>
      <c r="FM24" s="787">
        <f>'Result Entry'!FN26</f>
        <v>0</v>
      </c>
      <c r="FN24" s="803" t="str">
        <f>'Result Entry'!FO26</f>
        <v/>
      </c>
      <c r="FO24" s="786">
        <f>'Result Entry'!FP26</f>
        <v>0</v>
      </c>
      <c r="FP24" s="787">
        <f>'Result Entry'!FQ26</f>
        <v>0</v>
      </c>
      <c r="FQ24" s="804">
        <f>'Result Entry'!FR26</f>
        <v>0</v>
      </c>
      <c r="FR24" s="787" t="str">
        <f>IF(OR(FS24="PASSED",FS24="PASSED WITH G"),'Result Entry'!FS26,"")</f>
        <v/>
      </c>
      <c r="FS24" s="787" t="str">
        <f>'Result Entry'!FT26</f>
        <v/>
      </c>
      <c r="FT24" s="787" t="str">
        <f>'Result Entry'!FU26</f>
        <v/>
      </c>
      <c r="FU24" s="805" t="str">
        <f>'Result Entry'!FV26</f>
        <v/>
      </c>
      <c r="FV24" s="29" t="str">
        <f>'Result Entry'!FX26</f>
        <v/>
      </c>
    </row>
    <row r="25" spans="1:178" s="30" customFormat="1" ht="17.25" customHeight="1">
      <c r="A25" s="1477"/>
      <c r="B25" s="786">
        <f t="shared" si="0"/>
        <v>0</v>
      </c>
      <c r="C25" s="787">
        <f>'Result Entry'!D27</f>
        <v>0</v>
      </c>
      <c r="D25" s="787">
        <f>'Result Entry'!E27</f>
        <v>0</v>
      </c>
      <c r="E25" s="787">
        <f>'Result Entry'!F27</f>
        <v>0</v>
      </c>
      <c r="F25" s="787">
        <f>'Result Entry'!$G27</f>
        <v>0</v>
      </c>
      <c r="G25" s="787">
        <f>'Result Entry'!$H27</f>
        <v>0</v>
      </c>
      <c r="H25" s="787">
        <f>'Result Entry'!I27</f>
        <v>0</v>
      </c>
      <c r="I25" s="787">
        <f>'Result Entry'!J27</f>
        <v>0</v>
      </c>
      <c r="J25" s="977">
        <f>'Result Entry'!K27</f>
        <v>0</v>
      </c>
      <c r="K25" s="788">
        <f>'Result Entry'!L27</f>
        <v>0</v>
      </c>
      <c r="L25" s="789">
        <f>'Result Entry'!M27</f>
        <v>0</v>
      </c>
      <c r="M25" s="789">
        <f>'Result Entry'!N27</f>
        <v>0</v>
      </c>
      <c r="N25" s="790">
        <f>'Result Entry'!O27</f>
        <v>0</v>
      </c>
      <c r="O25" s="789">
        <f>'Result Entry'!P27</f>
        <v>0</v>
      </c>
      <c r="P25" s="790">
        <f>'Result Entry'!Q27</f>
        <v>0</v>
      </c>
      <c r="Q25" s="789">
        <f>'Result Entry'!R27</f>
        <v>0</v>
      </c>
      <c r="R25" s="791">
        <f>'Result Entry'!S27</f>
        <v>0</v>
      </c>
      <c r="S25" s="791">
        <f>'Result Entry'!T27</f>
        <v>0</v>
      </c>
      <c r="T25" s="792">
        <f>'Result Entry'!U27</f>
        <v>0</v>
      </c>
      <c r="U25" s="806">
        <f>'Result Entry'!V27</f>
        <v>0</v>
      </c>
      <c r="V25" s="807" t="str">
        <f>'Result Entry'!W27</f>
        <v/>
      </c>
      <c r="W25" s="795" t="str">
        <f>'Result Entry'!X27</f>
        <v/>
      </c>
      <c r="X25" s="796" t="str">
        <f>'Result Entry'!Y27</f>
        <v/>
      </c>
      <c r="Y25" s="788">
        <f>'Result Entry'!Z27</f>
        <v>0</v>
      </c>
      <c r="Z25" s="789">
        <f>'Result Entry'!AA27</f>
        <v>0</v>
      </c>
      <c r="AA25" s="789">
        <f>'Result Entry'!AB27</f>
        <v>0</v>
      </c>
      <c r="AB25" s="790">
        <f>'Result Entry'!AC27</f>
        <v>0</v>
      </c>
      <c r="AC25" s="789">
        <f>'Result Entry'!AD27</f>
        <v>0</v>
      </c>
      <c r="AD25" s="790">
        <f>'Result Entry'!AE27</f>
        <v>0</v>
      </c>
      <c r="AE25" s="789">
        <f>'Result Entry'!AF27</f>
        <v>0</v>
      </c>
      <c r="AF25" s="791">
        <f>'Result Entry'!AG27</f>
        <v>0</v>
      </c>
      <c r="AG25" s="791">
        <f>'Result Entry'!AH27</f>
        <v>0</v>
      </c>
      <c r="AH25" s="792">
        <f>'Result Entry'!AI27</f>
        <v>0</v>
      </c>
      <c r="AI25" s="806">
        <f>'Result Entry'!AJ27</f>
        <v>0</v>
      </c>
      <c r="AJ25" s="807" t="str">
        <f>'Result Entry'!AK27</f>
        <v/>
      </c>
      <c r="AK25" s="795" t="str">
        <f>'Result Entry'!AL27</f>
        <v/>
      </c>
      <c r="AL25" s="796" t="str">
        <f>'Result Entry'!AM27</f>
        <v/>
      </c>
      <c r="AM25" s="797">
        <f>'Result Entry'!AN27</f>
        <v>0</v>
      </c>
      <c r="AN25" s="788">
        <f>'Result Entry'!AO27</f>
        <v>0</v>
      </c>
      <c r="AO25" s="798">
        <f>'Result Entry'!AP27</f>
        <v>0</v>
      </c>
      <c r="AP25" s="789">
        <f>'Result Entry'!AQ27</f>
        <v>0</v>
      </c>
      <c r="AQ25" s="790">
        <f>'Result Entry'!AR27</f>
        <v>0</v>
      </c>
      <c r="AR25" s="789">
        <f>'Result Entry'!AS27</f>
        <v>0</v>
      </c>
      <c r="AS25" s="789">
        <f>'Result Entry'!AT27</f>
        <v>0</v>
      </c>
      <c r="AT25" s="799">
        <f>'Result Entry'!AU27</f>
        <v>0</v>
      </c>
      <c r="AU25" s="790">
        <f>'Result Entry'!AV27</f>
        <v>0</v>
      </c>
      <c r="AV25" s="789">
        <f>'Result Entry'!AW27</f>
        <v>0</v>
      </c>
      <c r="AW25" s="789">
        <f>'Result Entry'!AX27</f>
        <v>0</v>
      </c>
      <c r="AX25" s="799">
        <f>'Result Entry'!AY27</f>
        <v>0</v>
      </c>
      <c r="AY25" s="792">
        <f>'Result Entry'!AZ27</f>
        <v>0</v>
      </c>
      <c r="AZ25" s="1470">
        <f>'Result Entry'!BA27</f>
        <v>0</v>
      </c>
      <c r="BA25" s="1471" t="str">
        <f>'Result Entry'!BB27</f>
        <v/>
      </c>
      <c r="BB25" s="795" t="str">
        <f>'Result Entry'!BC27</f>
        <v/>
      </c>
      <c r="BC25" s="796" t="str">
        <f>'Result Entry'!BD27</f>
        <v/>
      </c>
      <c r="BD25" s="797">
        <f>'Result Entry'!BE27</f>
        <v>0</v>
      </c>
      <c r="BE25" s="788">
        <f>'Result Entry'!BF27</f>
        <v>0</v>
      </c>
      <c r="BF25" s="798">
        <f>'Result Entry'!BG27</f>
        <v>0</v>
      </c>
      <c r="BG25" s="789">
        <f>'Result Entry'!BH27</f>
        <v>0</v>
      </c>
      <c r="BH25" s="790">
        <f>'Result Entry'!BI27</f>
        <v>0</v>
      </c>
      <c r="BI25" s="789">
        <f>'Result Entry'!BJ27</f>
        <v>0</v>
      </c>
      <c r="BJ25" s="789">
        <f>'Result Entry'!BK27</f>
        <v>0</v>
      </c>
      <c r="BK25" s="799">
        <f>'Result Entry'!BL27</f>
        <v>0</v>
      </c>
      <c r="BL25" s="790">
        <f>'Result Entry'!BM27</f>
        <v>0</v>
      </c>
      <c r="BM25" s="789">
        <f>'Result Entry'!BN27</f>
        <v>0</v>
      </c>
      <c r="BN25" s="789">
        <f>'Result Entry'!BO27</f>
        <v>0</v>
      </c>
      <c r="BO25" s="799">
        <f>'Result Entry'!BP27</f>
        <v>0</v>
      </c>
      <c r="BP25" s="792">
        <f>'Result Entry'!BQ27</f>
        <v>0</v>
      </c>
      <c r="BQ25" s="1470">
        <f>'Result Entry'!BR27</f>
        <v>0</v>
      </c>
      <c r="BR25" s="1471" t="str">
        <f>'Result Entry'!BS27</f>
        <v/>
      </c>
      <c r="BS25" s="795" t="str">
        <f>'Result Entry'!BT27</f>
        <v/>
      </c>
      <c r="BT25" s="796" t="str">
        <f>'Result Entry'!BU27</f>
        <v/>
      </c>
      <c r="BU25" s="797">
        <f>'Result Entry'!BV27</f>
        <v>0</v>
      </c>
      <c r="BV25" s="788">
        <f>'Result Entry'!BW27</f>
        <v>0</v>
      </c>
      <c r="BW25" s="798">
        <f>'Result Entry'!BX27</f>
        <v>0</v>
      </c>
      <c r="BX25" s="789">
        <f>'Result Entry'!BY27</f>
        <v>0</v>
      </c>
      <c r="BY25" s="790">
        <f>'Result Entry'!BZ27</f>
        <v>0</v>
      </c>
      <c r="BZ25" s="789">
        <f>'Result Entry'!CA27</f>
        <v>0</v>
      </c>
      <c r="CA25" s="789">
        <f>'Result Entry'!CB27</f>
        <v>0</v>
      </c>
      <c r="CB25" s="799">
        <f>'Result Entry'!CC27</f>
        <v>0</v>
      </c>
      <c r="CC25" s="790">
        <f>'Result Entry'!CD27</f>
        <v>0</v>
      </c>
      <c r="CD25" s="789">
        <f>'Result Entry'!CE27</f>
        <v>0</v>
      </c>
      <c r="CE25" s="789">
        <f>'Result Entry'!CF27</f>
        <v>0</v>
      </c>
      <c r="CF25" s="799">
        <f>'Result Entry'!CG27</f>
        <v>0</v>
      </c>
      <c r="CG25" s="792">
        <f>'Result Entry'!CH27</f>
        <v>0</v>
      </c>
      <c r="CH25" s="1470">
        <f>'Result Entry'!CI27</f>
        <v>0</v>
      </c>
      <c r="CI25" s="1471" t="str">
        <f>'Result Entry'!CJ27</f>
        <v/>
      </c>
      <c r="CJ25" s="795" t="str">
        <f>'Result Entry'!CK27</f>
        <v/>
      </c>
      <c r="CK25" s="796" t="str">
        <f>'Result Entry'!CL27</f>
        <v/>
      </c>
      <c r="CL25" s="797">
        <f>'Result Entry'!CM27</f>
        <v>0</v>
      </c>
      <c r="CM25" s="788">
        <f>'Result Entry'!CN27</f>
        <v>0</v>
      </c>
      <c r="CN25" s="798">
        <f>'Result Entry'!CO27</f>
        <v>0</v>
      </c>
      <c r="CO25" s="789">
        <f>'Result Entry'!CP27</f>
        <v>0</v>
      </c>
      <c r="CP25" s="790">
        <f>'Result Entry'!CQ27</f>
        <v>0</v>
      </c>
      <c r="CQ25" s="789">
        <f>'Result Entry'!CR27</f>
        <v>0</v>
      </c>
      <c r="CR25" s="789">
        <f>'Result Entry'!CS27</f>
        <v>0</v>
      </c>
      <c r="CS25" s="799">
        <f>'Result Entry'!CT27</f>
        <v>0</v>
      </c>
      <c r="CT25" s="790">
        <f>'Result Entry'!CU27</f>
        <v>0</v>
      </c>
      <c r="CU25" s="789">
        <f>'Result Entry'!CV27</f>
        <v>0</v>
      </c>
      <c r="CV25" s="789">
        <f>'Result Entry'!CW27</f>
        <v>0</v>
      </c>
      <c r="CW25" s="799">
        <f>'Result Entry'!CX27</f>
        <v>0</v>
      </c>
      <c r="CX25" s="792">
        <f>'Result Entry'!CY27</f>
        <v>0</v>
      </c>
      <c r="CY25" s="1470">
        <f>'Result Entry'!CZ27</f>
        <v>0</v>
      </c>
      <c r="CZ25" s="1471" t="str">
        <f>'Result Entry'!DA27</f>
        <v/>
      </c>
      <c r="DA25" s="795" t="str">
        <f>'Result Entry'!DB27</f>
        <v/>
      </c>
      <c r="DB25" s="796" t="str">
        <f>'Result Entry'!DC27</f>
        <v/>
      </c>
      <c r="DC25" s="797">
        <f>'Result Entry'!DD27</f>
        <v>0</v>
      </c>
      <c r="DD25" s="788">
        <f>'Result Entry'!DE27</f>
        <v>0</v>
      </c>
      <c r="DE25" s="798">
        <f>'Result Entry'!DF27</f>
        <v>0</v>
      </c>
      <c r="DF25" s="789">
        <f>'Result Entry'!DG27</f>
        <v>0</v>
      </c>
      <c r="DG25" s="790">
        <f>'Result Entry'!DH27</f>
        <v>0</v>
      </c>
      <c r="DH25" s="789">
        <f>'Result Entry'!DI27</f>
        <v>0</v>
      </c>
      <c r="DI25" s="789">
        <f>'Result Entry'!DJ27</f>
        <v>0</v>
      </c>
      <c r="DJ25" s="799">
        <f>'Result Entry'!DK27</f>
        <v>0</v>
      </c>
      <c r="DK25" s="790">
        <f>'Result Entry'!DL27</f>
        <v>0</v>
      </c>
      <c r="DL25" s="789">
        <f>'Result Entry'!DM27</f>
        <v>0</v>
      </c>
      <c r="DM25" s="789">
        <f>'Result Entry'!DN27</f>
        <v>0</v>
      </c>
      <c r="DN25" s="799">
        <f>'Result Entry'!DO27</f>
        <v>0</v>
      </c>
      <c r="DO25" s="792">
        <f>'Result Entry'!DP27</f>
        <v>0</v>
      </c>
      <c r="DP25" s="1470">
        <f>'Result Entry'!DQ27</f>
        <v>0</v>
      </c>
      <c r="DQ25" s="1471" t="str">
        <f>'Result Entry'!DR27</f>
        <v/>
      </c>
      <c r="DR25" s="795" t="str">
        <f>'Result Entry'!DS27</f>
        <v/>
      </c>
      <c r="DS25" s="796" t="str">
        <f>'Result Entry'!DT27</f>
        <v/>
      </c>
      <c r="DT25" s="788">
        <f>'Result Entry'!DU27</f>
        <v>0</v>
      </c>
      <c r="DU25" s="789">
        <f>'Result Entry'!DV27</f>
        <v>0</v>
      </c>
      <c r="DV25" s="789">
        <f>'Result Entry'!DW27</f>
        <v>0</v>
      </c>
      <c r="DW25" s="790">
        <f>'Result Entry'!DX27</f>
        <v>0</v>
      </c>
      <c r="DX25" s="789">
        <f>'Result Entry'!DY27</f>
        <v>0</v>
      </c>
      <c r="DY25" s="789">
        <f>'Result Entry'!DZ27</f>
        <v>0</v>
      </c>
      <c r="DZ25" s="799">
        <f>'Result Entry'!EA27</f>
        <v>0</v>
      </c>
      <c r="EA25" s="790">
        <f>'Result Entry'!EB27</f>
        <v>0</v>
      </c>
      <c r="EB25" s="789">
        <f>'Result Entry'!EC27</f>
        <v>0</v>
      </c>
      <c r="EC25" s="789">
        <f>'Result Entry'!ED27</f>
        <v>0</v>
      </c>
      <c r="ED25" s="799">
        <f>'Result Entry'!EE27</f>
        <v>0</v>
      </c>
      <c r="EE25" s="800">
        <f>'Result Entry'!EF27</f>
        <v>0</v>
      </c>
      <c r="EF25" s="801">
        <f>'Result Entry'!EG27</f>
        <v>0</v>
      </c>
      <c r="EG25" s="802" t="str">
        <f>'Result Entry'!EH27</f>
        <v/>
      </c>
      <c r="EH25" s="788">
        <f>'Result Entry'!EI27</f>
        <v>0</v>
      </c>
      <c r="EI25" s="789">
        <f>'Result Entry'!EJ27</f>
        <v>0</v>
      </c>
      <c r="EJ25" s="789">
        <f>'Result Entry'!EK27</f>
        <v>0</v>
      </c>
      <c r="EK25" s="790">
        <f>'Result Entry'!EL27</f>
        <v>0</v>
      </c>
      <c r="EL25" s="789">
        <f>'Result Entry'!EM27</f>
        <v>0</v>
      </c>
      <c r="EM25" s="799">
        <f>'Result Entry'!EN27</f>
        <v>0</v>
      </c>
      <c r="EN25" s="789">
        <f>'Result Entry'!EO27</f>
        <v>0</v>
      </c>
      <c r="EO25" s="789">
        <f>'Result Entry'!EP27</f>
        <v>0</v>
      </c>
      <c r="EP25" s="789">
        <f>'Result Entry'!EQ27</f>
        <v>0</v>
      </c>
      <c r="EQ25" s="792">
        <f>'Result Entry'!ER27</f>
        <v>0</v>
      </c>
      <c r="ER25" s="801">
        <f>'Result Entry'!ES27</f>
        <v>0</v>
      </c>
      <c r="ES25" s="802" t="str">
        <f>'Result Entry'!ET27</f>
        <v/>
      </c>
      <c r="ET25" s="788">
        <f>'Result Entry'!EU27</f>
        <v>0</v>
      </c>
      <c r="EU25" s="798">
        <f>'Result Entry'!EV27</f>
        <v>0</v>
      </c>
      <c r="EV25" s="789">
        <f>'Result Entry'!EW27</f>
        <v>0</v>
      </c>
      <c r="EW25" s="799">
        <f>'Result Entry'!EX27</f>
        <v>0</v>
      </c>
      <c r="EX25" s="789">
        <f>'Result Entry'!EY27</f>
        <v>0</v>
      </c>
      <c r="EY25" s="799">
        <f>'Result Entry'!EZ27</f>
        <v>0</v>
      </c>
      <c r="EZ25" s="789">
        <f>'Result Entry'!FA27</f>
        <v>0</v>
      </c>
      <c r="FA25" s="789">
        <f>'Result Entry'!FB27</f>
        <v>0</v>
      </c>
      <c r="FB25" s="789">
        <f>'Result Entry'!FC27</f>
        <v>0</v>
      </c>
      <c r="FC25" s="800">
        <f>'Result Entry'!FD27</f>
        <v>0</v>
      </c>
      <c r="FD25" s="801">
        <f>'Result Entry'!FE27</f>
        <v>0</v>
      </c>
      <c r="FE25" s="802" t="str">
        <f>'Result Entry'!FF27</f>
        <v/>
      </c>
      <c r="FF25" s="788">
        <f>'Result Entry'!FG27</f>
        <v>0</v>
      </c>
      <c r="FG25" s="789">
        <f>'Result Entry'!FH27</f>
        <v>0</v>
      </c>
      <c r="FH25" s="789">
        <f>'Result Entry'!FI27</f>
        <v>0</v>
      </c>
      <c r="FI25" s="789">
        <f>'Result Entry'!FJ27</f>
        <v>0</v>
      </c>
      <c r="FJ25" s="791">
        <f>'Result Entry'!FK27</f>
        <v>0</v>
      </c>
      <c r="FK25" s="796" t="str">
        <f>'Result Entry'!FL27</f>
        <v/>
      </c>
      <c r="FL25" s="786">
        <f>'Result Entry'!FM27</f>
        <v>0</v>
      </c>
      <c r="FM25" s="787">
        <f>'Result Entry'!FN27</f>
        <v>0</v>
      </c>
      <c r="FN25" s="803" t="str">
        <f>'Result Entry'!FO27</f>
        <v/>
      </c>
      <c r="FO25" s="786">
        <f>'Result Entry'!FP27</f>
        <v>0</v>
      </c>
      <c r="FP25" s="787">
        <f>'Result Entry'!FQ27</f>
        <v>0</v>
      </c>
      <c r="FQ25" s="804">
        <f>'Result Entry'!FR27</f>
        <v>0</v>
      </c>
      <c r="FR25" s="787" t="str">
        <f>IF(OR(FS25="PASSED",FS25="PASSED WITH G"),'Result Entry'!FS27,"")</f>
        <v/>
      </c>
      <c r="FS25" s="787" t="str">
        <f>'Result Entry'!FT27</f>
        <v/>
      </c>
      <c r="FT25" s="787" t="str">
        <f>'Result Entry'!FU27</f>
        <v/>
      </c>
      <c r="FU25" s="805" t="str">
        <f>'Result Entry'!FV27</f>
        <v/>
      </c>
      <c r="FV25" s="29" t="str">
        <f>'Result Entry'!FX27</f>
        <v/>
      </c>
    </row>
    <row r="26" spans="1:178" s="30" customFormat="1" ht="17.25" customHeight="1">
      <c r="A26" s="1477"/>
      <c r="B26" s="786">
        <f t="shared" si="0"/>
        <v>0</v>
      </c>
      <c r="C26" s="787">
        <f>'Result Entry'!D28</f>
        <v>0</v>
      </c>
      <c r="D26" s="787">
        <f>'Result Entry'!E28</f>
        <v>0</v>
      </c>
      <c r="E26" s="787">
        <f>'Result Entry'!F28</f>
        <v>0</v>
      </c>
      <c r="F26" s="787">
        <f>'Result Entry'!$G28</f>
        <v>0</v>
      </c>
      <c r="G26" s="787">
        <f>'Result Entry'!$H28</f>
        <v>0</v>
      </c>
      <c r="H26" s="787">
        <f>'Result Entry'!I28</f>
        <v>0</v>
      </c>
      <c r="I26" s="787">
        <f>'Result Entry'!J28</f>
        <v>0</v>
      </c>
      <c r="J26" s="977">
        <f>'Result Entry'!K28</f>
        <v>0</v>
      </c>
      <c r="K26" s="788">
        <f>'Result Entry'!L28</f>
        <v>0</v>
      </c>
      <c r="L26" s="789">
        <f>'Result Entry'!M28</f>
        <v>0</v>
      </c>
      <c r="M26" s="789">
        <f>'Result Entry'!N28</f>
        <v>0</v>
      </c>
      <c r="N26" s="790">
        <f>'Result Entry'!O28</f>
        <v>0</v>
      </c>
      <c r="O26" s="789">
        <f>'Result Entry'!P28</f>
        <v>0</v>
      </c>
      <c r="P26" s="790">
        <f>'Result Entry'!Q28</f>
        <v>0</v>
      </c>
      <c r="Q26" s="789">
        <f>'Result Entry'!R28</f>
        <v>0</v>
      </c>
      <c r="R26" s="791">
        <f>'Result Entry'!S28</f>
        <v>0</v>
      </c>
      <c r="S26" s="791">
        <f>'Result Entry'!T28</f>
        <v>0</v>
      </c>
      <c r="T26" s="792">
        <f>'Result Entry'!U28</f>
        <v>0</v>
      </c>
      <c r="U26" s="806">
        <f>'Result Entry'!V28</f>
        <v>0</v>
      </c>
      <c r="V26" s="807" t="str">
        <f>'Result Entry'!W28</f>
        <v/>
      </c>
      <c r="W26" s="795" t="str">
        <f>'Result Entry'!X28</f>
        <v/>
      </c>
      <c r="X26" s="796" t="str">
        <f>'Result Entry'!Y28</f>
        <v/>
      </c>
      <c r="Y26" s="788">
        <f>'Result Entry'!Z28</f>
        <v>0</v>
      </c>
      <c r="Z26" s="789">
        <f>'Result Entry'!AA28</f>
        <v>0</v>
      </c>
      <c r="AA26" s="789">
        <f>'Result Entry'!AB28</f>
        <v>0</v>
      </c>
      <c r="AB26" s="790">
        <f>'Result Entry'!AC28</f>
        <v>0</v>
      </c>
      <c r="AC26" s="789">
        <f>'Result Entry'!AD28</f>
        <v>0</v>
      </c>
      <c r="AD26" s="790">
        <f>'Result Entry'!AE28</f>
        <v>0</v>
      </c>
      <c r="AE26" s="789">
        <f>'Result Entry'!AF28</f>
        <v>0</v>
      </c>
      <c r="AF26" s="791">
        <f>'Result Entry'!AG28</f>
        <v>0</v>
      </c>
      <c r="AG26" s="791">
        <f>'Result Entry'!AH28</f>
        <v>0</v>
      </c>
      <c r="AH26" s="792">
        <f>'Result Entry'!AI28</f>
        <v>0</v>
      </c>
      <c r="AI26" s="806">
        <f>'Result Entry'!AJ28</f>
        <v>0</v>
      </c>
      <c r="AJ26" s="807" t="str">
        <f>'Result Entry'!AK28</f>
        <v/>
      </c>
      <c r="AK26" s="795" t="str">
        <f>'Result Entry'!AL28</f>
        <v/>
      </c>
      <c r="AL26" s="796" t="str">
        <f>'Result Entry'!AM28</f>
        <v/>
      </c>
      <c r="AM26" s="797">
        <f>'Result Entry'!AN28</f>
        <v>0</v>
      </c>
      <c r="AN26" s="788">
        <f>'Result Entry'!AO28</f>
        <v>0</v>
      </c>
      <c r="AO26" s="798">
        <f>'Result Entry'!AP28</f>
        <v>0</v>
      </c>
      <c r="AP26" s="789">
        <f>'Result Entry'!AQ28</f>
        <v>0</v>
      </c>
      <c r="AQ26" s="790">
        <f>'Result Entry'!AR28</f>
        <v>0</v>
      </c>
      <c r="AR26" s="789">
        <f>'Result Entry'!AS28</f>
        <v>0</v>
      </c>
      <c r="AS26" s="789">
        <f>'Result Entry'!AT28</f>
        <v>0</v>
      </c>
      <c r="AT26" s="799">
        <f>'Result Entry'!AU28</f>
        <v>0</v>
      </c>
      <c r="AU26" s="790">
        <f>'Result Entry'!AV28</f>
        <v>0</v>
      </c>
      <c r="AV26" s="789">
        <f>'Result Entry'!AW28</f>
        <v>0</v>
      </c>
      <c r="AW26" s="789">
        <f>'Result Entry'!AX28</f>
        <v>0</v>
      </c>
      <c r="AX26" s="799">
        <f>'Result Entry'!AY28</f>
        <v>0</v>
      </c>
      <c r="AY26" s="792">
        <f>'Result Entry'!AZ28</f>
        <v>0</v>
      </c>
      <c r="AZ26" s="1470">
        <f>'Result Entry'!BA28</f>
        <v>0</v>
      </c>
      <c r="BA26" s="1471" t="str">
        <f>'Result Entry'!BB28</f>
        <v/>
      </c>
      <c r="BB26" s="795" t="str">
        <f>'Result Entry'!BC28</f>
        <v/>
      </c>
      <c r="BC26" s="796" t="str">
        <f>'Result Entry'!BD28</f>
        <v/>
      </c>
      <c r="BD26" s="797">
        <f>'Result Entry'!BE28</f>
        <v>0</v>
      </c>
      <c r="BE26" s="788">
        <f>'Result Entry'!BF28</f>
        <v>0</v>
      </c>
      <c r="BF26" s="798">
        <f>'Result Entry'!BG28</f>
        <v>0</v>
      </c>
      <c r="BG26" s="789">
        <f>'Result Entry'!BH28</f>
        <v>0</v>
      </c>
      <c r="BH26" s="790">
        <f>'Result Entry'!BI28</f>
        <v>0</v>
      </c>
      <c r="BI26" s="789">
        <f>'Result Entry'!BJ28</f>
        <v>0</v>
      </c>
      <c r="BJ26" s="789">
        <f>'Result Entry'!BK28</f>
        <v>0</v>
      </c>
      <c r="BK26" s="799">
        <f>'Result Entry'!BL28</f>
        <v>0</v>
      </c>
      <c r="BL26" s="790">
        <f>'Result Entry'!BM28</f>
        <v>0</v>
      </c>
      <c r="BM26" s="789">
        <f>'Result Entry'!BN28</f>
        <v>0</v>
      </c>
      <c r="BN26" s="789">
        <f>'Result Entry'!BO28</f>
        <v>0</v>
      </c>
      <c r="BO26" s="799">
        <f>'Result Entry'!BP28</f>
        <v>0</v>
      </c>
      <c r="BP26" s="792">
        <f>'Result Entry'!BQ28</f>
        <v>0</v>
      </c>
      <c r="BQ26" s="1470">
        <f>'Result Entry'!BR28</f>
        <v>0</v>
      </c>
      <c r="BR26" s="1471" t="str">
        <f>'Result Entry'!BS28</f>
        <v/>
      </c>
      <c r="BS26" s="795" t="str">
        <f>'Result Entry'!BT28</f>
        <v/>
      </c>
      <c r="BT26" s="796" t="str">
        <f>'Result Entry'!BU28</f>
        <v/>
      </c>
      <c r="BU26" s="797">
        <f>'Result Entry'!BV28</f>
        <v>0</v>
      </c>
      <c r="BV26" s="788">
        <f>'Result Entry'!BW28</f>
        <v>0</v>
      </c>
      <c r="BW26" s="798">
        <f>'Result Entry'!BX28</f>
        <v>0</v>
      </c>
      <c r="BX26" s="789">
        <f>'Result Entry'!BY28</f>
        <v>0</v>
      </c>
      <c r="BY26" s="790">
        <f>'Result Entry'!BZ28</f>
        <v>0</v>
      </c>
      <c r="BZ26" s="789">
        <f>'Result Entry'!CA28</f>
        <v>0</v>
      </c>
      <c r="CA26" s="789">
        <f>'Result Entry'!CB28</f>
        <v>0</v>
      </c>
      <c r="CB26" s="799">
        <f>'Result Entry'!CC28</f>
        <v>0</v>
      </c>
      <c r="CC26" s="790">
        <f>'Result Entry'!CD28</f>
        <v>0</v>
      </c>
      <c r="CD26" s="789">
        <f>'Result Entry'!CE28</f>
        <v>0</v>
      </c>
      <c r="CE26" s="789">
        <f>'Result Entry'!CF28</f>
        <v>0</v>
      </c>
      <c r="CF26" s="799">
        <f>'Result Entry'!CG28</f>
        <v>0</v>
      </c>
      <c r="CG26" s="792">
        <f>'Result Entry'!CH28</f>
        <v>0</v>
      </c>
      <c r="CH26" s="1470">
        <f>'Result Entry'!CI28</f>
        <v>0</v>
      </c>
      <c r="CI26" s="1471" t="str">
        <f>'Result Entry'!CJ28</f>
        <v/>
      </c>
      <c r="CJ26" s="795" t="str">
        <f>'Result Entry'!CK28</f>
        <v/>
      </c>
      <c r="CK26" s="796" t="str">
        <f>'Result Entry'!CL28</f>
        <v/>
      </c>
      <c r="CL26" s="797">
        <f>'Result Entry'!CM28</f>
        <v>0</v>
      </c>
      <c r="CM26" s="788">
        <f>'Result Entry'!CN28</f>
        <v>0</v>
      </c>
      <c r="CN26" s="798">
        <f>'Result Entry'!CO28</f>
        <v>0</v>
      </c>
      <c r="CO26" s="789">
        <f>'Result Entry'!CP28</f>
        <v>0</v>
      </c>
      <c r="CP26" s="790">
        <f>'Result Entry'!CQ28</f>
        <v>0</v>
      </c>
      <c r="CQ26" s="789">
        <f>'Result Entry'!CR28</f>
        <v>0</v>
      </c>
      <c r="CR26" s="789">
        <f>'Result Entry'!CS28</f>
        <v>0</v>
      </c>
      <c r="CS26" s="799">
        <f>'Result Entry'!CT28</f>
        <v>0</v>
      </c>
      <c r="CT26" s="790">
        <f>'Result Entry'!CU28</f>
        <v>0</v>
      </c>
      <c r="CU26" s="789">
        <f>'Result Entry'!CV28</f>
        <v>0</v>
      </c>
      <c r="CV26" s="789">
        <f>'Result Entry'!CW28</f>
        <v>0</v>
      </c>
      <c r="CW26" s="799">
        <f>'Result Entry'!CX28</f>
        <v>0</v>
      </c>
      <c r="CX26" s="792">
        <f>'Result Entry'!CY28</f>
        <v>0</v>
      </c>
      <c r="CY26" s="1470">
        <f>'Result Entry'!CZ28</f>
        <v>0</v>
      </c>
      <c r="CZ26" s="1471" t="str">
        <f>'Result Entry'!DA28</f>
        <v/>
      </c>
      <c r="DA26" s="795" t="str">
        <f>'Result Entry'!DB28</f>
        <v/>
      </c>
      <c r="DB26" s="796" t="str">
        <f>'Result Entry'!DC28</f>
        <v/>
      </c>
      <c r="DC26" s="797">
        <f>'Result Entry'!DD28</f>
        <v>0</v>
      </c>
      <c r="DD26" s="788">
        <f>'Result Entry'!DE28</f>
        <v>0</v>
      </c>
      <c r="DE26" s="798">
        <f>'Result Entry'!DF28</f>
        <v>0</v>
      </c>
      <c r="DF26" s="789">
        <f>'Result Entry'!DG28</f>
        <v>0</v>
      </c>
      <c r="DG26" s="790">
        <f>'Result Entry'!DH28</f>
        <v>0</v>
      </c>
      <c r="DH26" s="789">
        <f>'Result Entry'!DI28</f>
        <v>0</v>
      </c>
      <c r="DI26" s="789">
        <f>'Result Entry'!DJ28</f>
        <v>0</v>
      </c>
      <c r="DJ26" s="799">
        <f>'Result Entry'!DK28</f>
        <v>0</v>
      </c>
      <c r="DK26" s="790">
        <f>'Result Entry'!DL28</f>
        <v>0</v>
      </c>
      <c r="DL26" s="789">
        <f>'Result Entry'!DM28</f>
        <v>0</v>
      </c>
      <c r="DM26" s="789">
        <f>'Result Entry'!DN28</f>
        <v>0</v>
      </c>
      <c r="DN26" s="799">
        <f>'Result Entry'!DO28</f>
        <v>0</v>
      </c>
      <c r="DO26" s="792">
        <f>'Result Entry'!DP28</f>
        <v>0</v>
      </c>
      <c r="DP26" s="1470">
        <f>'Result Entry'!DQ28</f>
        <v>0</v>
      </c>
      <c r="DQ26" s="1471" t="str">
        <f>'Result Entry'!DR28</f>
        <v/>
      </c>
      <c r="DR26" s="795" t="str">
        <f>'Result Entry'!DS28</f>
        <v/>
      </c>
      <c r="DS26" s="796" t="str">
        <f>'Result Entry'!DT28</f>
        <v/>
      </c>
      <c r="DT26" s="788">
        <f>'Result Entry'!DU28</f>
        <v>0</v>
      </c>
      <c r="DU26" s="789">
        <f>'Result Entry'!DV28</f>
        <v>0</v>
      </c>
      <c r="DV26" s="789">
        <f>'Result Entry'!DW28</f>
        <v>0</v>
      </c>
      <c r="DW26" s="790">
        <f>'Result Entry'!DX28</f>
        <v>0</v>
      </c>
      <c r="DX26" s="789">
        <f>'Result Entry'!DY28</f>
        <v>0</v>
      </c>
      <c r="DY26" s="789">
        <f>'Result Entry'!DZ28</f>
        <v>0</v>
      </c>
      <c r="DZ26" s="799">
        <f>'Result Entry'!EA28</f>
        <v>0</v>
      </c>
      <c r="EA26" s="790">
        <f>'Result Entry'!EB28</f>
        <v>0</v>
      </c>
      <c r="EB26" s="789">
        <f>'Result Entry'!EC28</f>
        <v>0</v>
      </c>
      <c r="EC26" s="789">
        <f>'Result Entry'!ED28</f>
        <v>0</v>
      </c>
      <c r="ED26" s="799">
        <f>'Result Entry'!EE28</f>
        <v>0</v>
      </c>
      <c r="EE26" s="800">
        <f>'Result Entry'!EF28</f>
        <v>0</v>
      </c>
      <c r="EF26" s="801">
        <f>'Result Entry'!EG28</f>
        <v>0</v>
      </c>
      <c r="EG26" s="802" t="str">
        <f>'Result Entry'!EH28</f>
        <v/>
      </c>
      <c r="EH26" s="788">
        <f>'Result Entry'!EI28</f>
        <v>0</v>
      </c>
      <c r="EI26" s="789">
        <f>'Result Entry'!EJ28</f>
        <v>0</v>
      </c>
      <c r="EJ26" s="789">
        <f>'Result Entry'!EK28</f>
        <v>0</v>
      </c>
      <c r="EK26" s="790">
        <f>'Result Entry'!EL28</f>
        <v>0</v>
      </c>
      <c r="EL26" s="789">
        <f>'Result Entry'!EM28</f>
        <v>0</v>
      </c>
      <c r="EM26" s="799">
        <f>'Result Entry'!EN28</f>
        <v>0</v>
      </c>
      <c r="EN26" s="789">
        <f>'Result Entry'!EO28</f>
        <v>0</v>
      </c>
      <c r="EO26" s="789">
        <f>'Result Entry'!EP28</f>
        <v>0</v>
      </c>
      <c r="EP26" s="789">
        <f>'Result Entry'!EQ28</f>
        <v>0</v>
      </c>
      <c r="EQ26" s="792">
        <f>'Result Entry'!ER28</f>
        <v>0</v>
      </c>
      <c r="ER26" s="801">
        <f>'Result Entry'!ES28</f>
        <v>0</v>
      </c>
      <c r="ES26" s="802" t="str">
        <f>'Result Entry'!ET28</f>
        <v/>
      </c>
      <c r="ET26" s="788">
        <f>'Result Entry'!EU28</f>
        <v>0</v>
      </c>
      <c r="EU26" s="798">
        <f>'Result Entry'!EV28</f>
        <v>0</v>
      </c>
      <c r="EV26" s="789">
        <f>'Result Entry'!EW28</f>
        <v>0</v>
      </c>
      <c r="EW26" s="799">
        <f>'Result Entry'!EX28</f>
        <v>0</v>
      </c>
      <c r="EX26" s="789">
        <f>'Result Entry'!EY28</f>
        <v>0</v>
      </c>
      <c r="EY26" s="799">
        <f>'Result Entry'!EZ28</f>
        <v>0</v>
      </c>
      <c r="EZ26" s="789">
        <f>'Result Entry'!FA28</f>
        <v>0</v>
      </c>
      <c r="FA26" s="789">
        <f>'Result Entry'!FB28</f>
        <v>0</v>
      </c>
      <c r="FB26" s="789">
        <f>'Result Entry'!FC28</f>
        <v>0</v>
      </c>
      <c r="FC26" s="800">
        <f>'Result Entry'!FD28</f>
        <v>0</v>
      </c>
      <c r="FD26" s="801">
        <f>'Result Entry'!FE28</f>
        <v>0</v>
      </c>
      <c r="FE26" s="802" t="str">
        <f>'Result Entry'!FF28</f>
        <v/>
      </c>
      <c r="FF26" s="788">
        <f>'Result Entry'!FG28</f>
        <v>0</v>
      </c>
      <c r="FG26" s="789">
        <f>'Result Entry'!FH28</f>
        <v>0</v>
      </c>
      <c r="FH26" s="789">
        <f>'Result Entry'!FI28</f>
        <v>0</v>
      </c>
      <c r="FI26" s="789">
        <f>'Result Entry'!FJ28</f>
        <v>0</v>
      </c>
      <c r="FJ26" s="791">
        <f>'Result Entry'!FK28</f>
        <v>0</v>
      </c>
      <c r="FK26" s="796" t="str">
        <f>'Result Entry'!FL28</f>
        <v/>
      </c>
      <c r="FL26" s="786">
        <f>'Result Entry'!FM28</f>
        <v>0</v>
      </c>
      <c r="FM26" s="787">
        <f>'Result Entry'!FN28</f>
        <v>0</v>
      </c>
      <c r="FN26" s="803" t="str">
        <f>'Result Entry'!FO28</f>
        <v/>
      </c>
      <c r="FO26" s="786">
        <f>'Result Entry'!FP28</f>
        <v>0</v>
      </c>
      <c r="FP26" s="787">
        <f>'Result Entry'!FQ28</f>
        <v>0</v>
      </c>
      <c r="FQ26" s="804">
        <f>'Result Entry'!FR28</f>
        <v>0</v>
      </c>
      <c r="FR26" s="787" t="str">
        <f>IF(OR(FS26="PASSED",FS26="PASSED WITH G"),'Result Entry'!FS28,"")</f>
        <v/>
      </c>
      <c r="FS26" s="787" t="str">
        <f>'Result Entry'!FT28</f>
        <v/>
      </c>
      <c r="FT26" s="787" t="str">
        <f>'Result Entry'!FU28</f>
        <v/>
      </c>
      <c r="FU26" s="805" t="str">
        <f>'Result Entry'!FV28</f>
        <v/>
      </c>
      <c r="FV26" s="29" t="str">
        <f>'Result Entry'!FX28</f>
        <v/>
      </c>
    </row>
    <row r="27" spans="1:178" s="30" customFormat="1" ht="17.25" customHeight="1">
      <c r="A27" s="1477"/>
      <c r="B27" s="786">
        <f t="shared" si="0"/>
        <v>0</v>
      </c>
      <c r="C27" s="787">
        <f>'Result Entry'!D29</f>
        <v>0</v>
      </c>
      <c r="D27" s="787">
        <f>'Result Entry'!E29</f>
        <v>0</v>
      </c>
      <c r="E27" s="787">
        <f>'Result Entry'!F29</f>
        <v>0</v>
      </c>
      <c r="F27" s="787">
        <f>'Result Entry'!$G29</f>
        <v>0</v>
      </c>
      <c r="G27" s="787">
        <f>'Result Entry'!$H29</f>
        <v>0</v>
      </c>
      <c r="H27" s="787">
        <f>'Result Entry'!I29</f>
        <v>0</v>
      </c>
      <c r="I27" s="787">
        <f>'Result Entry'!J29</f>
        <v>0</v>
      </c>
      <c r="J27" s="977">
        <f>'Result Entry'!K29</f>
        <v>0</v>
      </c>
      <c r="K27" s="788">
        <f>'Result Entry'!L29</f>
        <v>0</v>
      </c>
      <c r="L27" s="789">
        <f>'Result Entry'!M29</f>
        <v>0</v>
      </c>
      <c r="M27" s="789">
        <f>'Result Entry'!N29</f>
        <v>0</v>
      </c>
      <c r="N27" s="790">
        <f>'Result Entry'!O29</f>
        <v>0</v>
      </c>
      <c r="O27" s="789">
        <f>'Result Entry'!P29</f>
        <v>0</v>
      </c>
      <c r="P27" s="790">
        <f>'Result Entry'!Q29</f>
        <v>0</v>
      </c>
      <c r="Q27" s="789">
        <f>'Result Entry'!R29</f>
        <v>0</v>
      </c>
      <c r="R27" s="791">
        <f>'Result Entry'!S29</f>
        <v>0</v>
      </c>
      <c r="S27" s="791">
        <f>'Result Entry'!T29</f>
        <v>0</v>
      </c>
      <c r="T27" s="792">
        <f>'Result Entry'!U29</f>
        <v>0</v>
      </c>
      <c r="U27" s="806">
        <f>'Result Entry'!V29</f>
        <v>0</v>
      </c>
      <c r="V27" s="807" t="str">
        <f>'Result Entry'!W29</f>
        <v/>
      </c>
      <c r="W27" s="795" t="str">
        <f>'Result Entry'!X29</f>
        <v/>
      </c>
      <c r="X27" s="796" t="str">
        <f>'Result Entry'!Y29</f>
        <v/>
      </c>
      <c r="Y27" s="788">
        <f>'Result Entry'!Z29</f>
        <v>0</v>
      </c>
      <c r="Z27" s="789">
        <f>'Result Entry'!AA29</f>
        <v>0</v>
      </c>
      <c r="AA27" s="789">
        <f>'Result Entry'!AB29</f>
        <v>0</v>
      </c>
      <c r="AB27" s="790">
        <f>'Result Entry'!AC29</f>
        <v>0</v>
      </c>
      <c r="AC27" s="789">
        <f>'Result Entry'!AD29</f>
        <v>0</v>
      </c>
      <c r="AD27" s="790">
        <f>'Result Entry'!AE29</f>
        <v>0</v>
      </c>
      <c r="AE27" s="789">
        <f>'Result Entry'!AF29</f>
        <v>0</v>
      </c>
      <c r="AF27" s="791">
        <f>'Result Entry'!AG29</f>
        <v>0</v>
      </c>
      <c r="AG27" s="791">
        <f>'Result Entry'!AH29</f>
        <v>0</v>
      </c>
      <c r="AH27" s="792">
        <f>'Result Entry'!AI29</f>
        <v>0</v>
      </c>
      <c r="AI27" s="806">
        <f>'Result Entry'!AJ29</f>
        <v>0</v>
      </c>
      <c r="AJ27" s="807" t="str">
        <f>'Result Entry'!AK29</f>
        <v/>
      </c>
      <c r="AK27" s="795" t="str">
        <f>'Result Entry'!AL29</f>
        <v/>
      </c>
      <c r="AL27" s="796" t="str">
        <f>'Result Entry'!AM29</f>
        <v/>
      </c>
      <c r="AM27" s="797">
        <f>'Result Entry'!AN29</f>
        <v>0</v>
      </c>
      <c r="AN27" s="788">
        <f>'Result Entry'!AO29</f>
        <v>0</v>
      </c>
      <c r="AO27" s="798">
        <f>'Result Entry'!AP29</f>
        <v>0</v>
      </c>
      <c r="AP27" s="789">
        <f>'Result Entry'!AQ29</f>
        <v>0</v>
      </c>
      <c r="AQ27" s="790">
        <f>'Result Entry'!AR29</f>
        <v>0</v>
      </c>
      <c r="AR27" s="789">
        <f>'Result Entry'!AS29</f>
        <v>0</v>
      </c>
      <c r="AS27" s="789">
        <f>'Result Entry'!AT29</f>
        <v>0</v>
      </c>
      <c r="AT27" s="799">
        <f>'Result Entry'!AU29</f>
        <v>0</v>
      </c>
      <c r="AU27" s="790">
        <f>'Result Entry'!AV29</f>
        <v>0</v>
      </c>
      <c r="AV27" s="789">
        <f>'Result Entry'!AW29</f>
        <v>0</v>
      </c>
      <c r="AW27" s="789">
        <f>'Result Entry'!AX29</f>
        <v>0</v>
      </c>
      <c r="AX27" s="799">
        <f>'Result Entry'!AY29</f>
        <v>0</v>
      </c>
      <c r="AY27" s="792">
        <f>'Result Entry'!AZ29</f>
        <v>0</v>
      </c>
      <c r="AZ27" s="1470">
        <f>'Result Entry'!BA29</f>
        <v>0</v>
      </c>
      <c r="BA27" s="1471" t="str">
        <f>'Result Entry'!BB29</f>
        <v/>
      </c>
      <c r="BB27" s="795" t="str">
        <f>'Result Entry'!BC29</f>
        <v/>
      </c>
      <c r="BC27" s="796" t="str">
        <f>'Result Entry'!BD29</f>
        <v/>
      </c>
      <c r="BD27" s="797">
        <f>'Result Entry'!BE29</f>
        <v>0</v>
      </c>
      <c r="BE27" s="788">
        <f>'Result Entry'!BF29</f>
        <v>0</v>
      </c>
      <c r="BF27" s="798">
        <f>'Result Entry'!BG29</f>
        <v>0</v>
      </c>
      <c r="BG27" s="789">
        <f>'Result Entry'!BH29</f>
        <v>0</v>
      </c>
      <c r="BH27" s="790">
        <f>'Result Entry'!BI29</f>
        <v>0</v>
      </c>
      <c r="BI27" s="789">
        <f>'Result Entry'!BJ29</f>
        <v>0</v>
      </c>
      <c r="BJ27" s="789">
        <f>'Result Entry'!BK29</f>
        <v>0</v>
      </c>
      <c r="BK27" s="799">
        <f>'Result Entry'!BL29</f>
        <v>0</v>
      </c>
      <c r="BL27" s="790">
        <f>'Result Entry'!BM29</f>
        <v>0</v>
      </c>
      <c r="BM27" s="789">
        <f>'Result Entry'!BN29</f>
        <v>0</v>
      </c>
      <c r="BN27" s="789">
        <f>'Result Entry'!BO29</f>
        <v>0</v>
      </c>
      <c r="BO27" s="799">
        <f>'Result Entry'!BP29</f>
        <v>0</v>
      </c>
      <c r="BP27" s="792">
        <f>'Result Entry'!BQ29</f>
        <v>0</v>
      </c>
      <c r="BQ27" s="1470">
        <f>'Result Entry'!BR29</f>
        <v>0</v>
      </c>
      <c r="BR27" s="1471" t="str">
        <f>'Result Entry'!BS29</f>
        <v/>
      </c>
      <c r="BS27" s="795" t="str">
        <f>'Result Entry'!BT29</f>
        <v/>
      </c>
      <c r="BT27" s="796" t="str">
        <f>'Result Entry'!BU29</f>
        <v/>
      </c>
      <c r="BU27" s="797">
        <f>'Result Entry'!BV29</f>
        <v>0</v>
      </c>
      <c r="BV27" s="788">
        <f>'Result Entry'!BW29</f>
        <v>0</v>
      </c>
      <c r="BW27" s="798">
        <f>'Result Entry'!BX29</f>
        <v>0</v>
      </c>
      <c r="BX27" s="789">
        <f>'Result Entry'!BY29</f>
        <v>0</v>
      </c>
      <c r="BY27" s="790">
        <f>'Result Entry'!BZ29</f>
        <v>0</v>
      </c>
      <c r="BZ27" s="789">
        <f>'Result Entry'!CA29</f>
        <v>0</v>
      </c>
      <c r="CA27" s="789">
        <f>'Result Entry'!CB29</f>
        <v>0</v>
      </c>
      <c r="CB27" s="799">
        <f>'Result Entry'!CC29</f>
        <v>0</v>
      </c>
      <c r="CC27" s="790">
        <f>'Result Entry'!CD29</f>
        <v>0</v>
      </c>
      <c r="CD27" s="789">
        <f>'Result Entry'!CE29</f>
        <v>0</v>
      </c>
      <c r="CE27" s="789">
        <f>'Result Entry'!CF29</f>
        <v>0</v>
      </c>
      <c r="CF27" s="799">
        <f>'Result Entry'!CG29</f>
        <v>0</v>
      </c>
      <c r="CG27" s="792">
        <f>'Result Entry'!CH29</f>
        <v>0</v>
      </c>
      <c r="CH27" s="1470">
        <f>'Result Entry'!CI29</f>
        <v>0</v>
      </c>
      <c r="CI27" s="1471" t="str">
        <f>'Result Entry'!CJ29</f>
        <v/>
      </c>
      <c r="CJ27" s="795" t="str">
        <f>'Result Entry'!CK29</f>
        <v/>
      </c>
      <c r="CK27" s="796" t="str">
        <f>'Result Entry'!CL29</f>
        <v/>
      </c>
      <c r="CL27" s="797">
        <f>'Result Entry'!CM29</f>
        <v>0</v>
      </c>
      <c r="CM27" s="788">
        <f>'Result Entry'!CN29</f>
        <v>0</v>
      </c>
      <c r="CN27" s="798">
        <f>'Result Entry'!CO29</f>
        <v>0</v>
      </c>
      <c r="CO27" s="789">
        <f>'Result Entry'!CP29</f>
        <v>0</v>
      </c>
      <c r="CP27" s="790">
        <f>'Result Entry'!CQ29</f>
        <v>0</v>
      </c>
      <c r="CQ27" s="789">
        <f>'Result Entry'!CR29</f>
        <v>0</v>
      </c>
      <c r="CR27" s="789">
        <f>'Result Entry'!CS29</f>
        <v>0</v>
      </c>
      <c r="CS27" s="799">
        <f>'Result Entry'!CT29</f>
        <v>0</v>
      </c>
      <c r="CT27" s="790">
        <f>'Result Entry'!CU29</f>
        <v>0</v>
      </c>
      <c r="CU27" s="789">
        <f>'Result Entry'!CV29</f>
        <v>0</v>
      </c>
      <c r="CV27" s="789">
        <f>'Result Entry'!CW29</f>
        <v>0</v>
      </c>
      <c r="CW27" s="799">
        <f>'Result Entry'!CX29</f>
        <v>0</v>
      </c>
      <c r="CX27" s="792">
        <f>'Result Entry'!CY29</f>
        <v>0</v>
      </c>
      <c r="CY27" s="1470">
        <f>'Result Entry'!CZ29</f>
        <v>0</v>
      </c>
      <c r="CZ27" s="1471" t="str">
        <f>'Result Entry'!DA29</f>
        <v/>
      </c>
      <c r="DA27" s="795" t="str">
        <f>'Result Entry'!DB29</f>
        <v/>
      </c>
      <c r="DB27" s="796" t="str">
        <f>'Result Entry'!DC29</f>
        <v/>
      </c>
      <c r="DC27" s="797">
        <f>'Result Entry'!DD29</f>
        <v>0</v>
      </c>
      <c r="DD27" s="788">
        <f>'Result Entry'!DE29</f>
        <v>0</v>
      </c>
      <c r="DE27" s="798">
        <f>'Result Entry'!DF29</f>
        <v>0</v>
      </c>
      <c r="DF27" s="789">
        <f>'Result Entry'!DG29</f>
        <v>0</v>
      </c>
      <c r="DG27" s="790">
        <f>'Result Entry'!DH29</f>
        <v>0</v>
      </c>
      <c r="DH27" s="789">
        <f>'Result Entry'!DI29</f>
        <v>0</v>
      </c>
      <c r="DI27" s="789">
        <f>'Result Entry'!DJ29</f>
        <v>0</v>
      </c>
      <c r="DJ27" s="799">
        <f>'Result Entry'!DK29</f>
        <v>0</v>
      </c>
      <c r="DK27" s="790">
        <f>'Result Entry'!DL29</f>
        <v>0</v>
      </c>
      <c r="DL27" s="789">
        <f>'Result Entry'!DM29</f>
        <v>0</v>
      </c>
      <c r="DM27" s="789">
        <f>'Result Entry'!DN29</f>
        <v>0</v>
      </c>
      <c r="DN27" s="799">
        <f>'Result Entry'!DO29</f>
        <v>0</v>
      </c>
      <c r="DO27" s="792">
        <f>'Result Entry'!DP29</f>
        <v>0</v>
      </c>
      <c r="DP27" s="1470">
        <f>'Result Entry'!DQ29</f>
        <v>0</v>
      </c>
      <c r="DQ27" s="1471" t="str">
        <f>'Result Entry'!DR29</f>
        <v/>
      </c>
      <c r="DR27" s="795" t="str">
        <f>'Result Entry'!DS29</f>
        <v/>
      </c>
      <c r="DS27" s="796" t="str">
        <f>'Result Entry'!DT29</f>
        <v/>
      </c>
      <c r="DT27" s="788">
        <f>'Result Entry'!DU29</f>
        <v>0</v>
      </c>
      <c r="DU27" s="789">
        <f>'Result Entry'!DV29</f>
        <v>0</v>
      </c>
      <c r="DV27" s="789">
        <f>'Result Entry'!DW29</f>
        <v>0</v>
      </c>
      <c r="DW27" s="790">
        <f>'Result Entry'!DX29</f>
        <v>0</v>
      </c>
      <c r="DX27" s="789">
        <f>'Result Entry'!DY29</f>
        <v>0</v>
      </c>
      <c r="DY27" s="789">
        <f>'Result Entry'!DZ29</f>
        <v>0</v>
      </c>
      <c r="DZ27" s="799">
        <f>'Result Entry'!EA29</f>
        <v>0</v>
      </c>
      <c r="EA27" s="790">
        <f>'Result Entry'!EB29</f>
        <v>0</v>
      </c>
      <c r="EB27" s="789">
        <f>'Result Entry'!EC29</f>
        <v>0</v>
      </c>
      <c r="EC27" s="789">
        <f>'Result Entry'!ED29</f>
        <v>0</v>
      </c>
      <c r="ED27" s="799">
        <f>'Result Entry'!EE29</f>
        <v>0</v>
      </c>
      <c r="EE27" s="800">
        <f>'Result Entry'!EF29</f>
        <v>0</v>
      </c>
      <c r="EF27" s="801">
        <f>'Result Entry'!EG29</f>
        <v>0</v>
      </c>
      <c r="EG27" s="802" t="str">
        <f>'Result Entry'!EH29</f>
        <v/>
      </c>
      <c r="EH27" s="788">
        <f>'Result Entry'!EI29</f>
        <v>0</v>
      </c>
      <c r="EI27" s="789">
        <f>'Result Entry'!EJ29</f>
        <v>0</v>
      </c>
      <c r="EJ27" s="789">
        <f>'Result Entry'!EK29</f>
        <v>0</v>
      </c>
      <c r="EK27" s="790">
        <f>'Result Entry'!EL29</f>
        <v>0</v>
      </c>
      <c r="EL27" s="789">
        <f>'Result Entry'!EM29</f>
        <v>0</v>
      </c>
      <c r="EM27" s="799">
        <f>'Result Entry'!EN29</f>
        <v>0</v>
      </c>
      <c r="EN27" s="789">
        <f>'Result Entry'!EO29</f>
        <v>0</v>
      </c>
      <c r="EO27" s="789">
        <f>'Result Entry'!EP29</f>
        <v>0</v>
      </c>
      <c r="EP27" s="789">
        <f>'Result Entry'!EQ29</f>
        <v>0</v>
      </c>
      <c r="EQ27" s="792">
        <f>'Result Entry'!ER29</f>
        <v>0</v>
      </c>
      <c r="ER27" s="801">
        <f>'Result Entry'!ES29</f>
        <v>0</v>
      </c>
      <c r="ES27" s="802" t="str">
        <f>'Result Entry'!ET29</f>
        <v/>
      </c>
      <c r="ET27" s="788">
        <f>'Result Entry'!EU29</f>
        <v>0</v>
      </c>
      <c r="EU27" s="798">
        <f>'Result Entry'!EV29</f>
        <v>0</v>
      </c>
      <c r="EV27" s="789">
        <f>'Result Entry'!EW29</f>
        <v>0</v>
      </c>
      <c r="EW27" s="799">
        <f>'Result Entry'!EX29</f>
        <v>0</v>
      </c>
      <c r="EX27" s="789">
        <f>'Result Entry'!EY29</f>
        <v>0</v>
      </c>
      <c r="EY27" s="799">
        <f>'Result Entry'!EZ29</f>
        <v>0</v>
      </c>
      <c r="EZ27" s="789">
        <f>'Result Entry'!FA29</f>
        <v>0</v>
      </c>
      <c r="FA27" s="789">
        <f>'Result Entry'!FB29</f>
        <v>0</v>
      </c>
      <c r="FB27" s="789">
        <f>'Result Entry'!FC29</f>
        <v>0</v>
      </c>
      <c r="FC27" s="800">
        <f>'Result Entry'!FD29</f>
        <v>0</v>
      </c>
      <c r="FD27" s="801">
        <f>'Result Entry'!FE29</f>
        <v>0</v>
      </c>
      <c r="FE27" s="802" t="str">
        <f>'Result Entry'!FF29</f>
        <v/>
      </c>
      <c r="FF27" s="788">
        <f>'Result Entry'!FG29</f>
        <v>0</v>
      </c>
      <c r="FG27" s="789">
        <f>'Result Entry'!FH29</f>
        <v>0</v>
      </c>
      <c r="FH27" s="789">
        <f>'Result Entry'!FI29</f>
        <v>0</v>
      </c>
      <c r="FI27" s="789">
        <f>'Result Entry'!FJ29</f>
        <v>0</v>
      </c>
      <c r="FJ27" s="791">
        <f>'Result Entry'!FK29</f>
        <v>0</v>
      </c>
      <c r="FK27" s="796" t="str">
        <f>'Result Entry'!FL29</f>
        <v/>
      </c>
      <c r="FL27" s="786">
        <f>'Result Entry'!FM29</f>
        <v>0</v>
      </c>
      <c r="FM27" s="787">
        <f>'Result Entry'!FN29</f>
        <v>0</v>
      </c>
      <c r="FN27" s="803" t="str">
        <f>'Result Entry'!FO29</f>
        <v/>
      </c>
      <c r="FO27" s="786">
        <f>'Result Entry'!FP29</f>
        <v>0</v>
      </c>
      <c r="FP27" s="787">
        <f>'Result Entry'!FQ29</f>
        <v>0</v>
      </c>
      <c r="FQ27" s="804">
        <f>'Result Entry'!FR29</f>
        <v>0</v>
      </c>
      <c r="FR27" s="787" t="str">
        <f>IF(OR(FS27="PASSED",FS27="PASSED WITH G"),'Result Entry'!FS29,"")</f>
        <v/>
      </c>
      <c r="FS27" s="787" t="str">
        <f>'Result Entry'!FT29</f>
        <v/>
      </c>
      <c r="FT27" s="787" t="str">
        <f>'Result Entry'!FU29</f>
        <v/>
      </c>
      <c r="FU27" s="805" t="str">
        <f>'Result Entry'!FV29</f>
        <v/>
      </c>
      <c r="FV27" s="29" t="str">
        <f>'Result Entry'!FX29</f>
        <v/>
      </c>
    </row>
    <row r="28" spans="1:178" s="30" customFormat="1" ht="17.25" customHeight="1">
      <c r="A28" s="1477"/>
      <c r="B28" s="786">
        <f t="shared" si="0"/>
        <v>0</v>
      </c>
      <c r="C28" s="787">
        <f>'Result Entry'!D30</f>
        <v>0</v>
      </c>
      <c r="D28" s="787">
        <f>'Result Entry'!E30</f>
        <v>0</v>
      </c>
      <c r="E28" s="787">
        <f>'Result Entry'!F30</f>
        <v>0</v>
      </c>
      <c r="F28" s="787">
        <f>'Result Entry'!$G30</f>
        <v>0</v>
      </c>
      <c r="G28" s="787">
        <f>'Result Entry'!$H30</f>
        <v>0</v>
      </c>
      <c r="H28" s="787">
        <f>'Result Entry'!I30</f>
        <v>0</v>
      </c>
      <c r="I28" s="787">
        <f>'Result Entry'!J30</f>
        <v>0</v>
      </c>
      <c r="J28" s="977">
        <f>'Result Entry'!K30</f>
        <v>0</v>
      </c>
      <c r="K28" s="788">
        <f>'Result Entry'!L30</f>
        <v>0</v>
      </c>
      <c r="L28" s="789">
        <f>'Result Entry'!M30</f>
        <v>0</v>
      </c>
      <c r="M28" s="789">
        <f>'Result Entry'!N30</f>
        <v>0</v>
      </c>
      <c r="N28" s="790">
        <f>'Result Entry'!O30</f>
        <v>0</v>
      </c>
      <c r="O28" s="789">
        <f>'Result Entry'!P30</f>
        <v>0</v>
      </c>
      <c r="P28" s="790">
        <f>'Result Entry'!Q30</f>
        <v>0</v>
      </c>
      <c r="Q28" s="789">
        <f>'Result Entry'!R30</f>
        <v>0</v>
      </c>
      <c r="R28" s="791">
        <f>'Result Entry'!S30</f>
        <v>0</v>
      </c>
      <c r="S28" s="791">
        <f>'Result Entry'!T30</f>
        <v>0</v>
      </c>
      <c r="T28" s="792">
        <f>'Result Entry'!U30</f>
        <v>0</v>
      </c>
      <c r="U28" s="806">
        <f>'Result Entry'!V30</f>
        <v>0</v>
      </c>
      <c r="V28" s="807" t="str">
        <f>'Result Entry'!W30</f>
        <v/>
      </c>
      <c r="W28" s="795" t="str">
        <f>'Result Entry'!X30</f>
        <v/>
      </c>
      <c r="X28" s="796" t="str">
        <f>'Result Entry'!Y30</f>
        <v/>
      </c>
      <c r="Y28" s="788">
        <f>'Result Entry'!Z30</f>
        <v>0</v>
      </c>
      <c r="Z28" s="789">
        <f>'Result Entry'!AA30</f>
        <v>0</v>
      </c>
      <c r="AA28" s="789">
        <f>'Result Entry'!AB30</f>
        <v>0</v>
      </c>
      <c r="AB28" s="790">
        <f>'Result Entry'!AC30</f>
        <v>0</v>
      </c>
      <c r="AC28" s="789">
        <f>'Result Entry'!AD30</f>
        <v>0</v>
      </c>
      <c r="AD28" s="790">
        <f>'Result Entry'!AE30</f>
        <v>0</v>
      </c>
      <c r="AE28" s="789">
        <f>'Result Entry'!AF30</f>
        <v>0</v>
      </c>
      <c r="AF28" s="791">
        <f>'Result Entry'!AG30</f>
        <v>0</v>
      </c>
      <c r="AG28" s="791">
        <f>'Result Entry'!AH30</f>
        <v>0</v>
      </c>
      <c r="AH28" s="792">
        <f>'Result Entry'!AI30</f>
        <v>0</v>
      </c>
      <c r="AI28" s="806">
        <f>'Result Entry'!AJ30</f>
        <v>0</v>
      </c>
      <c r="AJ28" s="807" t="str">
        <f>'Result Entry'!AK30</f>
        <v/>
      </c>
      <c r="AK28" s="795" t="str">
        <f>'Result Entry'!AL30</f>
        <v/>
      </c>
      <c r="AL28" s="796" t="str">
        <f>'Result Entry'!AM30</f>
        <v/>
      </c>
      <c r="AM28" s="797">
        <f>'Result Entry'!AN30</f>
        <v>0</v>
      </c>
      <c r="AN28" s="788">
        <f>'Result Entry'!AO30</f>
        <v>0</v>
      </c>
      <c r="AO28" s="798">
        <f>'Result Entry'!AP30</f>
        <v>0</v>
      </c>
      <c r="AP28" s="789">
        <f>'Result Entry'!AQ30</f>
        <v>0</v>
      </c>
      <c r="AQ28" s="790">
        <f>'Result Entry'!AR30</f>
        <v>0</v>
      </c>
      <c r="AR28" s="789">
        <f>'Result Entry'!AS30</f>
        <v>0</v>
      </c>
      <c r="AS28" s="789">
        <f>'Result Entry'!AT30</f>
        <v>0</v>
      </c>
      <c r="AT28" s="799">
        <f>'Result Entry'!AU30</f>
        <v>0</v>
      </c>
      <c r="AU28" s="790">
        <f>'Result Entry'!AV30</f>
        <v>0</v>
      </c>
      <c r="AV28" s="789">
        <f>'Result Entry'!AW30</f>
        <v>0</v>
      </c>
      <c r="AW28" s="789">
        <f>'Result Entry'!AX30</f>
        <v>0</v>
      </c>
      <c r="AX28" s="799">
        <f>'Result Entry'!AY30</f>
        <v>0</v>
      </c>
      <c r="AY28" s="792">
        <f>'Result Entry'!AZ30</f>
        <v>0</v>
      </c>
      <c r="AZ28" s="1470">
        <f>'Result Entry'!BA30</f>
        <v>0</v>
      </c>
      <c r="BA28" s="1471" t="str">
        <f>'Result Entry'!BB30</f>
        <v/>
      </c>
      <c r="BB28" s="795" t="str">
        <f>'Result Entry'!BC30</f>
        <v/>
      </c>
      <c r="BC28" s="796" t="str">
        <f>'Result Entry'!BD30</f>
        <v/>
      </c>
      <c r="BD28" s="797">
        <f>'Result Entry'!BE30</f>
        <v>0</v>
      </c>
      <c r="BE28" s="788">
        <f>'Result Entry'!BF30</f>
        <v>0</v>
      </c>
      <c r="BF28" s="798">
        <f>'Result Entry'!BG30</f>
        <v>0</v>
      </c>
      <c r="BG28" s="789">
        <f>'Result Entry'!BH30</f>
        <v>0</v>
      </c>
      <c r="BH28" s="790">
        <f>'Result Entry'!BI30</f>
        <v>0</v>
      </c>
      <c r="BI28" s="789">
        <f>'Result Entry'!BJ30</f>
        <v>0</v>
      </c>
      <c r="BJ28" s="789">
        <f>'Result Entry'!BK30</f>
        <v>0</v>
      </c>
      <c r="BK28" s="799">
        <f>'Result Entry'!BL30</f>
        <v>0</v>
      </c>
      <c r="BL28" s="790">
        <f>'Result Entry'!BM30</f>
        <v>0</v>
      </c>
      <c r="BM28" s="789">
        <f>'Result Entry'!BN30</f>
        <v>0</v>
      </c>
      <c r="BN28" s="789">
        <f>'Result Entry'!BO30</f>
        <v>0</v>
      </c>
      <c r="BO28" s="799">
        <f>'Result Entry'!BP30</f>
        <v>0</v>
      </c>
      <c r="BP28" s="792">
        <f>'Result Entry'!BQ30</f>
        <v>0</v>
      </c>
      <c r="BQ28" s="1470">
        <f>'Result Entry'!BR30</f>
        <v>0</v>
      </c>
      <c r="BR28" s="1471" t="str">
        <f>'Result Entry'!BS30</f>
        <v/>
      </c>
      <c r="BS28" s="795" t="str">
        <f>'Result Entry'!BT30</f>
        <v/>
      </c>
      <c r="BT28" s="796" t="str">
        <f>'Result Entry'!BU30</f>
        <v/>
      </c>
      <c r="BU28" s="797">
        <f>'Result Entry'!BV30</f>
        <v>0</v>
      </c>
      <c r="BV28" s="788">
        <f>'Result Entry'!BW30</f>
        <v>0</v>
      </c>
      <c r="BW28" s="798">
        <f>'Result Entry'!BX30</f>
        <v>0</v>
      </c>
      <c r="BX28" s="789">
        <f>'Result Entry'!BY30</f>
        <v>0</v>
      </c>
      <c r="BY28" s="790">
        <f>'Result Entry'!BZ30</f>
        <v>0</v>
      </c>
      <c r="BZ28" s="789">
        <f>'Result Entry'!CA30</f>
        <v>0</v>
      </c>
      <c r="CA28" s="789">
        <f>'Result Entry'!CB30</f>
        <v>0</v>
      </c>
      <c r="CB28" s="799">
        <f>'Result Entry'!CC30</f>
        <v>0</v>
      </c>
      <c r="CC28" s="790">
        <f>'Result Entry'!CD30</f>
        <v>0</v>
      </c>
      <c r="CD28" s="789">
        <f>'Result Entry'!CE30</f>
        <v>0</v>
      </c>
      <c r="CE28" s="789">
        <f>'Result Entry'!CF30</f>
        <v>0</v>
      </c>
      <c r="CF28" s="799">
        <f>'Result Entry'!CG30</f>
        <v>0</v>
      </c>
      <c r="CG28" s="792">
        <f>'Result Entry'!CH30</f>
        <v>0</v>
      </c>
      <c r="CH28" s="1470">
        <f>'Result Entry'!CI30</f>
        <v>0</v>
      </c>
      <c r="CI28" s="1471" t="str">
        <f>'Result Entry'!CJ30</f>
        <v/>
      </c>
      <c r="CJ28" s="795" t="str">
        <f>'Result Entry'!CK30</f>
        <v/>
      </c>
      <c r="CK28" s="796" t="str">
        <f>'Result Entry'!CL30</f>
        <v/>
      </c>
      <c r="CL28" s="797">
        <f>'Result Entry'!CM30</f>
        <v>0</v>
      </c>
      <c r="CM28" s="788">
        <f>'Result Entry'!CN30</f>
        <v>0</v>
      </c>
      <c r="CN28" s="798">
        <f>'Result Entry'!CO30</f>
        <v>0</v>
      </c>
      <c r="CO28" s="789">
        <f>'Result Entry'!CP30</f>
        <v>0</v>
      </c>
      <c r="CP28" s="790">
        <f>'Result Entry'!CQ30</f>
        <v>0</v>
      </c>
      <c r="CQ28" s="789">
        <f>'Result Entry'!CR30</f>
        <v>0</v>
      </c>
      <c r="CR28" s="789">
        <f>'Result Entry'!CS30</f>
        <v>0</v>
      </c>
      <c r="CS28" s="799">
        <f>'Result Entry'!CT30</f>
        <v>0</v>
      </c>
      <c r="CT28" s="790">
        <f>'Result Entry'!CU30</f>
        <v>0</v>
      </c>
      <c r="CU28" s="789">
        <f>'Result Entry'!CV30</f>
        <v>0</v>
      </c>
      <c r="CV28" s="789">
        <f>'Result Entry'!CW30</f>
        <v>0</v>
      </c>
      <c r="CW28" s="799">
        <f>'Result Entry'!CX30</f>
        <v>0</v>
      </c>
      <c r="CX28" s="792">
        <f>'Result Entry'!CY30</f>
        <v>0</v>
      </c>
      <c r="CY28" s="1470">
        <f>'Result Entry'!CZ30</f>
        <v>0</v>
      </c>
      <c r="CZ28" s="1471" t="str">
        <f>'Result Entry'!DA30</f>
        <v/>
      </c>
      <c r="DA28" s="795" t="str">
        <f>'Result Entry'!DB30</f>
        <v/>
      </c>
      <c r="DB28" s="796" t="str">
        <f>'Result Entry'!DC30</f>
        <v/>
      </c>
      <c r="DC28" s="797">
        <f>'Result Entry'!DD30</f>
        <v>0</v>
      </c>
      <c r="DD28" s="788">
        <f>'Result Entry'!DE30</f>
        <v>0</v>
      </c>
      <c r="DE28" s="798">
        <f>'Result Entry'!DF30</f>
        <v>0</v>
      </c>
      <c r="DF28" s="789">
        <f>'Result Entry'!DG30</f>
        <v>0</v>
      </c>
      <c r="DG28" s="790">
        <f>'Result Entry'!DH30</f>
        <v>0</v>
      </c>
      <c r="DH28" s="789">
        <f>'Result Entry'!DI30</f>
        <v>0</v>
      </c>
      <c r="DI28" s="789">
        <f>'Result Entry'!DJ30</f>
        <v>0</v>
      </c>
      <c r="DJ28" s="799">
        <f>'Result Entry'!DK30</f>
        <v>0</v>
      </c>
      <c r="DK28" s="790">
        <f>'Result Entry'!DL30</f>
        <v>0</v>
      </c>
      <c r="DL28" s="789">
        <f>'Result Entry'!DM30</f>
        <v>0</v>
      </c>
      <c r="DM28" s="789">
        <f>'Result Entry'!DN30</f>
        <v>0</v>
      </c>
      <c r="DN28" s="799">
        <f>'Result Entry'!DO30</f>
        <v>0</v>
      </c>
      <c r="DO28" s="792">
        <f>'Result Entry'!DP30</f>
        <v>0</v>
      </c>
      <c r="DP28" s="1470">
        <f>'Result Entry'!DQ30</f>
        <v>0</v>
      </c>
      <c r="DQ28" s="1471" t="str">
        <f>'Result Entry'!DR30</f>
        <v/>
      </c>
      <c r="DR28" s="795" t="str">
        <f>'Result Entry'!DS30</f>
        <v/>
      </c>
      <c r="DS28" s="796" t="str">
        <f>'Result Entry'!DT30</f>
        <v/>
      </c>
      <c r="DT28" s="788">
        <f>'Result Entry'!DU30</f>
        <v>0</v>
      </c>
      <c r="DU28" s="789">
        <f>'Result Entry'!DV30</f>
        <v>0</v>
      </c>
      <c r="DV28" s="789">
        <f>'Result Entry'!DW30</f>
        <v>0</v>
      </c>
      <c r="DW28" s="790">
        <f>'Result Entry'!DX30</f>
        <v>0</v>
      </c>
      <c r="DX28" s="789">
        <f>'Result Entry'!DY30</f>
        <v>0</v>
      </c>
      <c r="DY28" s="789">
        <f>'Result Entry'!DZ30</f>
        <v>0</v>
      </c>
      <c r="DZ28" s="799">
        <f>'Result Entry'!EA30</f>
        <v>0</v>
      </c>
      <c r="EA28" s="790">
        <f>'Result Entry'!EB30</f>
        <v>0</v>
      </c>
      <c r="EB28" s="789">
        <f>'Result Entry'!EC30</f>
        <v>0</v>
      </c>
      <c r="EC28" s="789">
        <f>'Result Entry'!ED30</f>
        <v>0</v>
      </c>
      <c r="ED28" s="799">
        <f>'Result Entry'!EE30</f>
        <v>0</v>
      </c>
      <c r="EE28" s="800">
        <f>'Result Entry'!EF30</f>
        <v>0</v>
      </c>
      <c r="EF28" s="801">
        <f>'Result Entry'!EG30</f>
        <v>0</v>
      </c>
      <c r="EG28" s="802" t="str">
        <f>'Result Entry'!EH30</f>
        <v/>
      </c>
      <c r="EH28" s="788">
        <f>'Result Entry'!EI30</f>
        <v>0</v>
      </c>
      <c r="EI28" s="789">
        <f>'Result Entry'!EJ30</f>
        <v>0</v>
      </c>
      <c r="EJ28" s="789">
        <f>'Result Entry'!EK30</f>
        <v>0</v>
      </c>
      <c r="EK28" s="790">
        <f>'Result Entry'!EL30</f>
        <v>0</v>
      </c>
      <c r="EL28" s="789">
        <f>'Result Entry'!EM30</f>
        <v>0</v>
      </c>
      <c r="EM28" s="799">
        <f>'Result Entry'!EN30</f>
        <v>0</v>
      </c>
      <c r="EN28" s="789">
        <f>'Result Entry'!EO30</f>
        <v>0</v>
      </c>
      <c r="EO28" s="789">
        <f>'Result Entry'!EP30</f>
        <v>0</v>
      </c>
      <c r="EP28" s="789">
        <f>'Result Entry'!EQ30</f>
        <v>0</v>
      </c>
      <c r="EQ28" s="792">
        <f>'Result Entry'!ER30</f>
        <v>0</v>
      </c>
      <c r="ER28" s="801">
        <f>'Result Entry'!ES30</f>
        <v>0</v>
      </c>
      <c r="ES28" s="802" t="str">
        <f>'Result Entry'!ET30</f>
        <v/>
      </c>
      <c r="ET28" s="788">
        <f>'Result Entry'!EU30</f>
        <v>0</v>
      </c>
      <c r="EU28" s="798">
        <f>'Result Entry'!EV30</f>
        <v>0</v>
      </c>
      <c r="EV28" s="789">
        <f>'Result Entry'!EW30</f>
        <v>0</v>
      </c>
      <c r="EW28" s="799">
        <f>'Result Entry'!EX30</f>
        <v>0</v>
      </c>
      <c r="EX28" s="789">
        <f>'Result Entry'!EY30</f>
        <v>0</v>
      </c>
      <c r="EY28" s="799">
        <f>'Result Entry'!EZ30</f>
        <v>0</v>
      </c>
      <c r="EZ28" s="789">
        <f>'Result Entry'!FA30</f>
        <v>0</v>
      </c>
      <c r="FA28" s="789">
        <f>'Result Entry'!FB30</f>
        <v>0</v>
      </c>
      <c r="FB28" s="789">
        <f>'Result Entry'!FC30</f>
        <v>0</v>
      </c>
      <c r="FC28" s="800">
        <f>'Result Entry'!FD30</f>
        <v>0</v>
      </c>
      <c r="FD28" s="801">
        <f>'Result Entry'!FE30</f>
        <v>0</v>
      </c>
      <c r="FE28" s="802" t="str">
        <f>'Result Entry'!FF30</f>
        <v/>
      </c>
      <c r="FF28" s="788">
        <f>'Result Entry'!FG30</f>
        <v>0</v>
      </c>
      <c r="FG28" s="789">
        <f>'Result Entry'!FH30</f>
        <v>0</v>
      </c>
      <c r="FH28" s="789">
        <f>'Result Entry'!FI30</f>
        <v>0</v>
      </c>
      <c r="FI28" s="789">
        <f>'Result Entry'!FJ30</f>
        <v>0</v>
      </c>
      <c r="FJ28" s="791">
        <f>'Result Entry'!FK30</f>
        <v>0</v>
      </c>
      <c r="FK28" s="796" t="str">
        <f>'Result Entry'!FL30</f>
        <v/>
      </c>
      <c r="FL28" s="786">
        <f>'Result Entry'!FM30</f>
        <v>0</v>
      </c>
      <c r="FM28" s="787">
        <f>'Result Entry'!FN30</f>
        <v>0</v>
      </c>
      <c r="FN28" s="803" t="str">
        <f>'Result Entry'!FO30</f>
        <v/>
      </c>
      <c r="FO28" s="786">
        <f>'Result Entry'!FP30</f>
        <v>0</v>
      </c>
      <c r="FP28" s="787">
        <f>'Result Entry'!FQ30</f>
        <v>0</v>
      </c>
      <c r="FQ28" s="804">
        <f>'Result Entry'!FR30</f>
        <v>0</v>
      </c>
      <c r="FR28" s="787" t="str">
        <f>IF(OR(FS28="PASSED",FS28="PASSED WITH G"),'Result Entry'!FS30,"")</f>
        <v/>
      </c>
      <c r="FS28" s="787" t="str">
        <f>'Result Entry'!FT30</f>
        <v/>
      </c>
      <c r="FT28" s="787" t="str">
        <f>'Result Entry'!FU30</f>
        <v/>
      </c>
      <c r="FU28" s="805" t="str">
        <f>'Result Entry'!FV30</f>
        <v/>
      </c>
      <c r="FV28" s="29" t="str">
        <f>'Result Entry'!FX30</f>
        <v/>
      </c>
    </row>
    <row r="29" spans="1:178" s="30" customFormat="1" ht="17.25" customHeight="1">
      <c r="A29" s="1477"/>
      <c r="B29" s="786">
        <f t="shared" si="0"/>
        <v>0</v>
      </c>
      <c r="C29" s="787">
        <f>'Result Entry'!D31</f>
        <v>0</v>
      </c>
      <c r="D29" s="787">
        <f>'Result Entry'!E31</f>
        <v>0</v>
      </c>
      <c r="E29" s="787">
        <f>'Result Entry'!F31</f>
        <v>0</v>
      </c>
      <c r="F29" s="787">
        <f>'Result Entry'!$G31</f>
        <v>0</v>
      </c>
      <c r="G29" s="787">
        <f>'Result Entry'!$H31</f>
        <v>0</v>
      </c>
      <c r="H29" s="787">
        <f>'Result Entry'!I31</f>
        <v>0</v>
      </c>
      <c r="I29" s="787">
        <f>'Result Entry'!J31</f>
        <v>0</v>
      </c>
      <c r="J29" s="977">
        <f>'Result Entry'!K31</f>
        <v>0</v>
      </c>
      <c r="K29" s="788">
        <f>'Result Entry'!L31</f>
        <v>0</v>
      </c>
      <c r="L29" s="789">
        <f>'Result Entry'!M31</f>
        <v>0</v>
      </c>
      <c r="M29" s="789">
        <f>'Result Entry'!N31</f>
        <v>0</v>
      </c>
      <c r="N29" s="790">
        <f>'Result Entry'!O31</f>
        <v>0</v>
      </c>
      <c r="O29" s="789">
        <f>'Result Entry'!P31</f>
        <v>0</v>
      </c>
      <c r="P29" s="790">
        <f>'Result Entry'!Q31</f>
        <v>0</v>
      </c>
      <c r="Q29" s="789">
        <f>'Result Entry'!R31</f>
        <v>0</v>
      </c>
      <c r="R29" s="791">
        <f>'Result Entry'!S31</f>
        <v>0</v>
      </c>
      <c r="S29" s="791">
        <f>'Result Entry'!T31</f>
        <v>0</v>
      </c>
      <c r="T29" s="792">
        <f>'Result Entry'!U31</f>
        <v>0</v>
      </c>
      <c r="U29" s="806">
        <f>'Result Entry'!V31</f>
        <v>0</v>
      </c>
      <c r="V29" s="807" t="str">
        <f>'Result Entry'!W31</f>
        <v/>
      </c>
      <c r="W29" s="795" t="str">
        <f>'Result Entry'!X31</f>
        <v/>
      </c>
      <c r="X29" s="796" t="str">
        <f>'Result Entry'!Y31</f>
        <v/>
      </c>
      <c r="Y29" s="788">
        <f>'Result Entry'!Z31</f>
        <v>0</v>
      </c>
      <c r="Z29" s="789">
        <f>'Result Entry'!AA31</f>
        <v>0</v>
      </c>
      <c r="AA29" s="789">
        <f>'Result Entry'!AB31</f>
        <v>0</v>
      </c>
      <c r="AB29" s="790">
        <f>'Result Entry'!AC31</f>
        <v>0</v>
      </c>
      <c r="AC29" s="789">
        <f>'Result Entry'!AD31</f>
        <v>0</v>
      </c>
      <c r="AD29" s="790">
        <f>'Result Entry'!AE31</f>
        <v>0</v>
      </c>
      <c r="AE29" s="789">
        <f>'Result Entry'!AF31</f>
        <v>0</v>
      </c>
      <c r="AF29" s="791">
        <f>'Result Entry'!AG31</f>
        <v>0</v>
      </c>
      <c r="AG29" s="791">
        <f>'Result Entry'!AH31</f>
        <v>0</v>
      </c>
      <c r="AH29" s="792">
        <f>'Result Entry'!AI31</f>
        <v>0</v>
      </c>
      <c r="AI29" s="806">
        <f>'Result Entry'!AJ31</f>
        <v>0</v>
      </c>
      <c r="AJ29" s="807" t="str">
        <f>'Result Entry'!AK31</f>
        <v/>
      </c>
      <c r="AK29" s="795" t="str">
        <f>'Result Entry'!AL31</f>
        <v/>
      </c>
      <c r="AL29" s="796" t="str">
        <f>'Result Entry'!AM31</f>
        <v/>
      </c>
      <c r="AM29" s="797">
        <f>'Result Entry'!AN31</f>
        <v>0</v>
      </c>
      <c r="AN29" s="788">
        <f>'Result Entry'!AO31</f>
        <v>0</v>
      </c>
      <c r="AO29" s="798">
        <f>'Result Entry'!AP31</f>
        <v>0</v>
      </c>
      <c r="AP29" s="789">
        <f>'Result Entry'!AQ31</f>
        <v>0</v>
      </c>
      <c r="AQ29" s="790">
        <f>'Result Entry'!AR31</f>
        <v>0</v>
      </c>
      <c r="AR29" s="789">
        <f>'Result Entry'!AS31</f>
        <v>0</v>
      </c>
      <c r="AS29" s="789">
        <f>'Result Entry'!AT31</f>
        <v>0</v>
      </c>
      <c r="AT29" s="799">
        <f>'Result Entry'!AU31</f>
        <v>0</v>
      </c>
      <c r="AU29" s="790">
        <f>'Result Entry'!AV31</f>
        <v>0</v>
      </c>
      <c r="AV29" s="789">
        <f>'Result Entry'!AW31</f>
        <v>0</v>
      </c>
      <c r="AW29" s="789">
        <f>'Result Entry'!AX31</f>
        <v>0</v>
      </c>
      <c r="AX29" s="799">
        <f>'Result Entry'!AY31</f>
        <v>0</v>
      </c>
      <c r="AY29" s="792">
        <f>'Result Entry'!AZ31</f>
        <v>0</v>
      </c>
      <c r="AZ29" s="1470">
        <f>'Result Entry'!BA31</f>
        <v>0</v>
      </c>
      <c r="BA29" s="1471" t="str">
        <f>'Result Entry'!BB31</f>
        <v/>
      </c>
      <c r="BB29" s="795" t="str">
        <f>'Result Entry'!BC31</f>
        <v/>
      </c>
      <c r="BC29" s="796" t="str">
        <f>'Result Entry'!BD31</f>
        <v/>
      </c>
      <c r="BD29" s="797">
        <f>'Result Entry'!BE31</f>
        <v>0</v>
      </c>
      <c r="BE29" s="788">
        <f>'Result Entry'!BF31</f>
        <v>0</v>
      </c>
      <c r="BF29" s="798">
        <f>'Result Entry'!BG31</f>
        <v>0</v>
      </c>
      <c r="BG29" s="789">
        <f>'Result Entry'!BH31</f>
        <v>0</v>
      </c>
      <c r="BH29" s="790">
        <f>'Result Entry'!BI31</f>
        <v>0</v>
      </c>
      <c r="BI29" s="789">
        <f>'Result Entry'!BJ31</f>
        <v>0</v>
      </c>
      <c r="BJ29" s="789">
        <f>'Result Entry'!BK31</f>
        <v>0</v>
      </c>
      <c r="BK29" s="799">
        <f>'Result Entry'!BL31</f>
        <v>0</v>
      </c>
      <c r="BL29" s="790">
        <f>'Result Entry'!BM31</f>
        <v>0</v>
      </c>
      <c r="BM29" s="789">
        <f>'Result Entry'!BN31</f>
        <v>0</v>
      </c>
      <c r="BN29" s="789">
        <f>'Result Entry'!BO31</f>
        <v>0</v>
      </c>
      <c r="BO29" s="799">
        <f>'Result Entry'!BP31</f>
        <v>0</v>
      </c>
      <c r="BP29" s="792">
        <f>'Result Entry'!BQ31</f>
        <v>0</v>
      </c>
      <c r="BQ29" s="1470">
        <f>'Result Entry'!BR31</f>
        <v>0</v>
      </c>
      <c r="BR29" s="1471" t="str">
        <f>'Result Entry'!BS31</f>
        <v/>
      </c>
      <c r="BS29" s="795" t="str">
        <f>'Result Entry'!BT31</f>
        <v/>
      </c>
      <c r="BT29" s="796" t="str">
        <f>'Result Entry'!BU31</f>
        <v/>
      </c>
      <c r="BU29" s="797">
        <f>'Result Entry'!BV31</f>
        <v>0</v>
      </c>
      <c r="BV29" s="788">
        <f>'Result Entry'!BW31</f>
        <v>0</v>
      </c>
      <c r="BW29" s="798">
        <f>'Result Entry'!BX31</f>
        <v>0</v>
      </c>
      <c r="BX29" s="789">
        <f>'Result Entry'!BY31</f>
        <v>0</v>
      </c>
      <c r="BY29" s="790">
        <f>'Result Entry'!BZ31</f>
        <v>0</v>
      </c>
      <c r="BZ29" s="789">
        <f>'Result Entry'!CA31</f>
        <v>0</v>
      </c>
      <c r="CA29" s="789">
        <f>'Result Entry'!CB31</f>
        <v>0</v>
      </c>
      <c r="CB29" s="799">
        <f>'Result Entry'!CC31</f>
        <v>0</v>
      </c>
      <c r="CC29" s="790">
        <f>'Result Entry'!CD31</f>
        <v>0</v>
      </c>
      <c r="CD29" s="789">
        <f>'Result Entry'!CE31</f>
        <v>0</v>
      </c>
      <c r="CE29" s="789">
        <f>'Result Entry'!CF31</f>
        <v>0</v>
      </c>
      <c r="CF29" s="799">
        <f>'Result Entry'!CG31</f>
        <v>0</v>
      </c>
      <c r="CG29" s="792">
        <f>'Result Entry'!CH31</f>
        <v>0</v>
      </c>
      <c r="CH29" s="1470">
        <f>'Result Entry'!CI31</f>
        <v>0</v>
      </c>
      <c r="CI29" s="1471" t="str">
        <f>'Result Entry'!CJ31</f>
        <v/>
      </c>
      <c r="CJ29" s="795" t="str">
        <f>'Result Entry'!CK31</f>
        <v/>
      </c>
      <c r="CK29" s="796" t="str">
        <f>'Result Entry'!CL31</f>
        <v/>
      </c>
      <c r="CL29" s="797">
        <f>'Result Entry'!CM31</f>
        <v>0</v>
      </c>
      <c r="CM29" s="788">
        <f>'Result Entry'!CN31</f>
        <v>0</v>
      </c>
      <c r="CN29" s="798">
        <f>'Result Entry'!CO31</f>
        <v>0</v>
      </c>
      <c r="CO29" s="789">
        <f>'Result Entry'!CP31</f>
        <v>0</v>
      </c>
      <c r="CP29" s="790">
        <f>'Result Entry'!CQ31</f>
        <v>0</v>
      </c>
      <c r="CQ29" s="789">
        <f>'Result Entry'!CR31</f>
        <v>0</v>
      </c>
      <c r="CR29" s="789">
        <f>'Result Entry'!CS31</f>
        <v>0</v>
      </c>
      <c r="CS29" s="799">
        <f>'Result Entry'!CT31</f>
        <v>0</v>
      </c>
      <c r="CT29" s="790">
        <f>'Result Entry'!CU31</f>
        <v>0</v>
      </c>
      <c r="CU29" s="789">
        <f>'Result Entry'!CV31</f>
        <v>0</v>
      </c>
      <c r="CV29" s="789">
        <f>'Result Entry'!CW31</f>
        <v>0</v>
      </c>
      <c r="CW29" s="799">
        <f>'Result Entry'!CX31</f>
        <v>0</v>
      </c>
      <c r="CX29" s="792">
        <f>'Result Entry'!CY31</f>
        <v>0</v>
      </c>
      <c r="CY29" s="1470">
        <f>'Result Entry'!CZ31</f>
        <v>0</v>
      </c>
      <c r="CZ29" s="1471" t="str">
        <f>'Result Entry'!DA31</f>
        <v/>
      </c>
      <c r="DA29" s="795" t="str">
        <f>'Result Entry'!DB31</f>
        <v/>
      </c>
      <c r="DB29" s="796" t="str">
        <f>'Result Entry'!DC31</f>
        <v/>
      </c>
      <c r="DC29" s="797">
        <f>'Result Entry'!DD31</f>
        <v>0</v>
      </c>
      <c r="DD29" s="788">
        <f>'Result Entry'!DE31</f>
        <v>0</v>
      </c>
      <c r="DE29" s="798">
        <f>'Result Entry'!DF31</f>
        <v>0</v>
      </c>
      <c r="DF29" s="789">
        <f>'Result Entry'!DG31</f>
        <v>0</v>
      </c>
      <c r="DG29" s="790">
        <f>'Result Entry'!DH31</f>
        <v>0</v>
      </c>
      <c r="DH29" s="789">
        <f>'Result Entry'!DI31</f>
        <v>0</v>
      </c>
      <c r="DI29" s="789">
        <f>'Result Entry'!DJ31</f>
        <v>0</v>
      </c>
      <c r="DJ29" s="799">
        <f>'Result Entry'!DK31</f>
        <v>0</v>
      </c>
      <c r="DK29" s="790">
        <f>'Result Entry'!DL31</f>
        <v>0</v>
      </c>
      <c r="DL29" s="789">
        <f>'Result Entry'!DM31</f>
        <v>0</v>
      </c>
      <c r="DM29" s="789">
        <f>'Result Entry'!DN31</f>
        <v>0</v>
      </c>
      <c r="DN29" s="799">
        <f>'Result Entry'!DO31</f>
        <v>0</v>
      </c>
      <c r="DO29" s="792">
        <f>'Result Entry'!DP31</f>
        <v>0</v>
      </c>
      <c r="DP29" s="1470">
        <f>'Result Entry'!DQ31</f>
        <v>0</v>
      </c>
      <c r="DQ29" s="1471" t="str">
        <f>'Result Entry'!DR31</f>
        <v/>
      </c>
      <c r="DR29" s="795" t="str">
        <f>'Result Entry'!DS31</f>
        <v/>
      </c>
      <c r="DS29" s="796" t="str">
        <f>'Result Entry'!DT31</f>
        <v/>
      </c>
      <c r="DT29" s="788">
        <f>'Result Entry'!DU31</f>
        <v>0</v>
      </c>
      <c r="DU29" s="789">
        <f>'Result Entry'!DV31</f>
        <v>0</v>
      </c>
      <c r="DV29" s="789">
        <f>'Result Entry'!DW31</f>
        <v>0</v>
      </c>
      <c r="DW29" s="790">
        <f>'Result Entry'!DX31</f>
        <v>0</v>
      </c>
      <c r="DX29" s="789">
        <f>'Result Entry'!DY31</f>
        <v>0</v>
      </c>
      <c r="DY29" s="789">
        <f>'Result Entry'!DZ31</f>
        <v>0</v>
      </c>
      <c r="DZ29" s="799">
        <f>'Result Entry'!EA31</f>
        <v>0</v>
      </c>
      <c r="EA29" s="790">
        <f>'Result Entry'!EB31</f>
        <v>0</v>
      </c>
      <c r="EB29" s="789">
        <f>'Result Entry'!EC31</f>
        <v>0</v>
      </c>
      <c r="EC29" s="789">
        <f>'Result Entry'!ED31</f>
        <v>0</v>
      </c>
      <c r="ED29" s="799">
        <f>'Result Entry'!EE31</f>
        <v>0</v>
      </c>
      <c r="EE29" s="800">
        <f>'Result Entry'!EF31</f>
        <v>0</v>
      </c>
      <c r="EF29" s="801">
        <f>'Result Entry'!EG31</f>
        <v>0</v>
      </c>
      <c r="EG29" s="802" t="str">
        <f>'Result Entry'!EH31</f>
        <v/>
      </c>
      <c r="EH29" s="788">
        <f>'Result Entry'!EI31</f>
        <v>0</v>
      </c>
      <c r="EI29" s="789">
        <f>'Result Entry'!EJ31</f>
        <v>0</v>
      </c>
      <c r="EJ29" s="789">
        <f>'Result Entry'!EK31</f>
        <v>0</v>
      </c>
      <c r="EK29" s="790">
        <f>'Result Entry'!EL31</f>
        <v>0</v>
      </c>
      <c r="EL29" s="789">
        <f>'Result Entry'!EM31</f>
        <v>0</v>
      </c>
      <c r="EM29" s="799">
        <f>'Result Entry'!EN31</f>
        <v>0</v>
      </c>
      <c r="EN29" s="789">
        <f>'Result Entry'!EO31</f>
        <v>0</v>
      </c>
      <c r="EO29" s="789">
        <f>'Result Entry'!EP31</f>
        <v>0</v>
      </c>
      <c r="EP29" s="789">
        <f>'Result Entry'!EQ31</f>
        <v>0</v>
      </c>
      <c r="EQ29" s="792">
        <f>'Result Entry'!ER31</f>
        <v>0</v>
      </c>
      <c r="ER29" s="801">
        <f>'Result Entry'!ES31</f>
        <v>0</v>
      </c>
      <c r="ES29" s="802" t="str">
        <f>'Result Entry'!ET31</f>
        <v/>
      </c>
      <c r="ET29" s="788">
        <f>'Result Entry'!EU31</f>
        <v>0</v>
      </c>
      <c r="EU29" s="798">
        <f>'Result Entry'!EV31</f>
        <v>0</v>
      </c>
      <c r="EV29" s="789">
        <f>'Result Entry'!EW31</f>
        <v>0</v>
      </c>
      <c r="EW29" s="799">
        <f>'Result Entry'!EX31</f>
        <v>0</v>
      </c>
      <c r="EX29" s="789">
        <f>'Result Entry'!EY31</f>
        <v>0</v>
      </c>
      <c r="EY29" s="799">
        <f>'Result Entry'!EZ31</f>
        <v>0</v>
      </c>
      <c r="EZ29" s="789">
        <f>'Result Entry'!FA31</f>
        <v>0</v>
      </c>
      <c r="FA29" s="789">
        <f>'Result Entry'!FB31</f>
        <v>0</v>
      </c>
      <c r="FB29" s="789">
        <f>'Result Entry'!FC31</f>
        <v>0</v>
      </c>
      <c r="FC29" s="800">
        <f>'Result Entry'!FD31</f>
        <v>0</v>
      </c>
      <c r="FD29" s="801">
        <f>'Result Entry'!FE31</f>
        <v>0</v>
      </c>
      <c r="FE29" s="802" t="str">
        <f>'Result Entry'!FF31</f>
        <v/>
      </c>
      <c r="FF29" s="788">
        <f>'Result Entry'!FG31</f>
        <v>0</v>
      </c>
      <c r="FG29" s="789">
        <f>'Result Entry'!FH31</f>
        <v>0</v>
      </c>
      <c r="FH29" s="789">
        <f>'Result Entry'!FI31</f>
        <v>0</v>
      </c>
      <c r="FI29" s="789">
        <f>'Result Entry'!FJ31</f>
        <v>0</v>
      </c>
      <c r="FJ29" s="791">
        <f>'Result Entry'!FK31</f>
        <v>0</v>
      </c>
      <c r="FK29" s="796" t="str">
        <f>'Result Entry'!FL31</f>
        <v/>
      </c>
      <c r="FL29" s="786">
        <f>'Result Entry'!FM31</f>
        <v>0</v>
      </c>
      <c r="FM29" s="787">
        <f>'Result Entry'!FN31</f>
        <v>0</v>
      </c>
      <c r="FN29" s="803" t="str">
        <f>'Result Entry'!FO31</f>
        <v/>
      </c>
      <c r="FO29" s="786">
        <f>'Result Entry'!FP31</f>
        <v>0</v>
      </c>
      <c r="FP29" s="787">
        <f>'Result Entry'!FQ31</f>
        <v>0</v>
      </c>
      <c r="FQ29" s="804">
        <f>'Result Entry'!FR31</f>
        <v>0</v>
      </c>
      <c r="FR29" s="787" t="str">
        <f>IF(OR(FS29="PASSED",FS29="PASSED WITH G"),'Result Entry'!FS31,"")</f>
        <v/>
      </c>
      <c r="FS29" s="787" t="str">
        <f>'Result Entry'!FT31</f>
        <v/>
      </c>
      <c r="FT29" s="787" t="str">
        <f>'Result Entry'!FU31</f>
        <v/>
      </c>
      <c r="FU29" s="805" t="str">
        <f>'Result Entry'!FV31</f>
        <v/>
      </c>
      <c r="FV29" s="29" t="str">
        <f>'Result Entry'!FX31</f>
        <v/>
      </c>
    </row>
    <row r="30" spans="1:178" s="30" customFormat="1" ht="17.25" customHeight="1">
      <c r="A30" s="1477"/>
      <c r="B30" s="786">
        <f t="shared" si="0"/>
        <v>0</v>
      </c>
      <c r="C30" s="787">
        <f>'Result Entry'!D32</f>
        <v>0</v>
      </c>
      <c r="D30" s="787">
        <f>'Result Entry'!E32</f>
        <v>0</v>
      </c>
      <c r="E30" s="787">
        <f>'Result Entry'!F32</f>
        <v>0</v>
      </c>
      <c r="F30" s="787">
        <f>'Result Entry'!$G32</f>
        <v>0</v>
      </c>
      <c r="G30" s="787">
        <f>'Result Entry'!$H32</f>
        <v>0</v>
      </c>
      <c r="H30" s="787">
        <f>'Result Entry'!I32</f>
        <v>0</v>
      </c>
      <c r="I30" s="787">
        <f>'Result Entry'!J32</f>
        <v>0</v>
      </c>
      <c r="J30" s="977">
        <f>'Result Entry'!K32</f>
        <v>0</v>
      </c>
      <c r="K30" s="788">
        <f>'Result Entry'!L32</f>
        <v>0</v>
      </c>
      <c r="L30" s="789">
        <f>'Result Entry'!M32</f>
        <v>0</v>
      </c>
      <c r="M30" s="789">
        <f>'Result Entry'!N32</f>
        <v>0</v>
      </c>
      <c r="N30" s="790">
        <f>'Result Entry'!O32</f>
        <v>0</v>
      </c>
      <c r="O30" s="789">
        <f>'Result Entry'!P32</f>
        <v>0</v>
      </c>
      <c r="P30" s="790">
        <f>'Result Entry'!Q32</f>
        <v>0</v>
      </c>
      <c r="Q30" s="789">
        <f>'Result Entry'!R32</f>
        <v>0</v>
      </c>
      <c r="R30" s="791">
        <f>'Result Entry'!S32</f>
        <v>0</v>
      </c>
      <c r="S30" s="791">
        <f>'Result Entry'!T32</f>
        <v>0</v>
      </c>
      <c r="T30" s="792">
        <f>'Result Entry'!U32</f>
        <v>0</v>
      </c>
      <c r="U30" s="806">
        <f>'Result Entry'!V32</f>
        <v>0</v>
      </c>
      <c r="V30" s="807" t="str">
        <f>'Result Entry'!W32</f>
        <v/>
      </c>
      <c r="W30" s="795" t="str">
        <f>'Result Entry'!X32</f>
        <v/>
      </c>
      <c r="X30" s="796" t="str">
        <f>'Result Entry'!Y32</f>
        <v/>
      </c>
      <c r="Y30" s="788">
        <f>'Result Entry'!Z32</f>
        <v>0</v>
      </c>
      <c r="Z30" s="789">
        <f>'Result Entry'!AA32</f>
        <v>0</v>
      </c>
      <c r="AA30" s="789">
        <f>'Result Entry'!AB32</f>
        <v>0</v>
      </c>
      <c r="AB30" s="790">
        <f>'Result Entry'!AC32</f>
        <v>0</v>
      </c>
      <c r="AC30" s="789">
        <f>'Result Entry'!AD32</f>
        <v>0</v>
      </c>
      <c r="AD30" s="790">
        <f>'Result Entry'!AE32</f>
        <v>0</v>
      </c>
      <c r="AE30" s="789">
        <f>'Result Entry'!AF32</f>
        <v>0</v>
      </c>
      <c r="AF30" s="791">
        <f>'Result Entry'!AG32</f>
        <v>0</v>
      </c>
      <c r="AG30" s="791">
        <f>'Result Entry'!AH32</f>
        <v>0</v>
      </c>
      <c r="AH30" s="792">
        <f>'Result Entry'!AI32</f>
        <v>0</v>
      </c>
      <c r="AI30" s="806">
        <f>'Result Entry'!AJ32</f>
        <v>0</v>
      </c>
      <c r="AJ30" s="807" t="str">
        <f>'Result Entry'!AK32</f>
        <v/>
      </c>
      <c r="AK30" s="795" t="str">
        <f>'Result Entry'!AL32</f>
        <v/>
      </c>
      <c r="AL30" s="796" t="str">
        <f>'Result Entry'!AM32</f>
        <v/>
      </c>
      <c r="AM30" s="797">
        <f>'Result Entry'!AN32</f>
        <v>0</v>
      </c>
      <c r="AN30" s="788">
        <f>'Result Entry'!AO32</f>
        <v>0</v>
      </c>
      <c r="AO30" s="798">
        <f>'Result Entry'!AP32</f>
        <v>0</v>
      </c>
      <c r="AP30" s="789">
        <f>'Result Entry'!AQ32</f>
        <v>0</v>
      </c>
      <c r="AQ30" s="790">
        <f>'Result Entry'!AR32</f>
        <v>0</v>
      </c>
      <c r="AR30" s="789">
        <f>'Result Entry'!AS32</f>
        <v>0</v>
      </c>
      <c r="AS30" s="789">
        <f>'Result Entry'!AT32</f>
        <v>0</v>
      </c>
      <c r="AT30" s="799">
        <f>'Result Entry'!AU32</f>
        <v>0</v>
      </c>
      <c r="AU30" s="790">
        <f>'Result Entry'!AV32</f>
        <v>0</v>
      </c>
      <c r="AV30" s="789">
        <f>'Result Entry'!AW32</f>
        <v>0</v>
      </c>
      <c r="AW30" s="789">
        <f>'Result Entry'!AX32</f>
        <v>0</v>
      </c>
      <c r="AX30" s="799">
        <f>'Result Entry'!AY32</f>
        <v>0</v>
      </c>
      <c r="AY30" s="792">
        <f>'Result Entry'!AZ32</f>
        <v>0</v>
      </c>
      <c r="AZ30" s="1470">
        <f>'Result Entry'!BA32</f>
        <v>0</v>
      </c>
      <c r="BA30" s="1471" t="str">
        <f>'Result Entry'!BB32</f>
        <v/>
      </c>
      <c r="BB30" s="795" t="str">
        <f>'Result Entry'!BC32</f>
        <v/>
      </c>
      <c r="BC30" s="796" t="str">
        <f>'Result Entry'!BD32</f>
        <v/>
      </c>
      <c r="BD30" s="797">
        <f>'Result Entry'!BE32</f>
        <v>0</v>
      </c>
      <c r="BE30" s="788">
        <f>'Result Entry'!BF32</f>
        <v>0</v>
      </c>
      <c r="BF30" s="798">
        <f>'Result Entry'!BG32</f>
        <v>0</v>
      </c>
      <c r="BG30" s="789">
        <f>'Result Entry'!BH32</f>
        <v>0</v>
      </c>
      <c r="BH30" s="790">
        <f>'Result Entry'!BI32</f>
        <v>0</v>
      </c>
      <c r="BI30" s="789">
        <f>'Result Entry'!BJ32</f>
        <v>0</v>
      </c>
      <c r="BJ30" s="789">
        <f>'Result Entry'!BK32</f>
        <v>0</v>
      </c>
      <c r="BK30" s="799">
        <f>'Result Entry'!BL32</f>
        <v>0</v>
      </c>
      <c r="BL30" s="790">
        <f>'Result Entry'!BM32</f>
        <v>0</v>
      </c>
      <c r="BM30" s="789">
        <f>'Result Entry'!BN32</f>
        <v>0</v>
      </c>
      <c r="BN30" s="789">
        <f>'Result Entry'!BO32</f>
        <v>0</v>
      </c>
      <c r="BO30" s="799">
        <f>'Result Entry'!BP32</f>
        <v>0</v>
      </c>
      <c r="BP30" s="792">
        <f>'Result Entry'!BQ32</f>
        <v>0</v>
      </c>
      <c r="BQ30" s="1470">
        <f>'Result Entry'!BR32</f>
        <v>0</v>
      </c>
      <c r="BR30" s="1471" t="str">
        <f>'Result Entry'!BS32</f>
        <v/>
      </c>
      <c r="BS30" s="795" t="str">
        <f>'Result Entry'!BT32</f>
        <v/>
      </c>
      <c r="BT30" s="796" t="str">
        <f>'Result Entry'!BU32</f>
        <v/>
      </c>
      <c r="BU30" s="797">
        <f>'Result Entry'!BV32</f>
        <v>0</v>
      </c>
      <c r="BV30" s="788">
        <f>'Result Entry'!BW32</f>
        <v>0</v>
      </c>
      <c r="BW30" s="798">
        <f>'Result Entry'!BX32</f>
        <v>0</v>
      </c>
      <c r="BX30" s="789">
        <f>'Result Entry'!BY32</f>
        <v>0</v>
      </c>
      <c r="BY30" s="790">
        <f>'Result Entry'!BZ32</f>
        <v>0</v>
      </c>
      <c r="BZ30" s="789">
        <f>'Result Entry'!CA32</f>
        <v>0</v>
      </c>
      <c r="CA30" s="789">
        <f>'Result Entry'!CB32</f>
        <v>0</v>
      </c>
      <c r="CB30" s="799">
        <f>'Result Entry'!CC32</f>
        <v>0</v>
      </c>
      <c r="CC30" s="790">
        <f>'Result Entry'!CD32</f>
        <v>0</v>
      </c>
      <c r="CD30" s="789">
        <f>'Result Entry'!CE32</f>
        <v>0</v>
      </c>
      <c r="CE30" s="789">
        <f>'Result Entry'!CF32</f>
        <v>0</v>
      </c>
      <c r="CF30" s="799">
        <f>'Result Entry'!CG32</f>
        <v>0</v>
      </c>
      <c r="CG30" s="792">
        <f>'Result Entry'!CH32</f>
        <v>0</v>
      </c>
      <c r="CH30" s="1470">
        <f>'Result Entry'!CI32</f>
        <v>0</v>
      </c>
      <c r="CI30" s="1471" t="str">
        <f>'Result Entry'!CJ32</f>
        <v/>
      </c>
      <c r="CJ30" s="795" t="str">
        <f>'Result Entry'!CK32</f>
        <v/>
      </c>
      <c r="CK30" s="796" t="str">
        <f>'Result Entry'!CL32</f>
        <v/>
      </c>
      <c r="CL30" s="797">
        <f>'Result Entry'!CM32</f>
        <v>0</v>
      </c>
      <c r="CM30" s="788">
        <f>'Result Entry'!CN32</f>
        <v>0</v>
      </c>
      <c r="CN30" s="798">
        <f>'Result Entry'!CO32</f>
        <v>0</v>
      </c>
      <c r="CO30" s="789">
        <f>'Result Entry'!CP32</f>
        <v>0</v>
      </c>
      <c r="CP30" s="790">
        <f>'Result Entry'!CQ32</f>
        <v>0</v>
      </c>
      <c r="CQ30" s="789">
        <f>'Result Entry'!CR32</f>
        <v>0</v>
      </c>
      <c r="CR30" s="789">
        <f>'Result Entry'!CS32</f>
        <v>0</v>
      </c>
      <c r="CS30" s="799">
        <f>'Result Entry'!CT32</f>
        <v>0</v>
      </c>
      <c r="CT30" s="790">
        <f>'Result Entry'!CU32</f>
        <v>0</v>
      </c>
      <c r="CU30" s="789">
        <f>'Result Entry'!CV32</f>
        <v>0</v>
      </c>
      <c r="CV30" s="789">
        <f>'Result Entry'!CW32</f>
        <v>0</v>
      </c>
      <c r="CW30" s="799">
        <f>'Result Entry'!CX32</f>
        <v>0</v>
      </c>
      <c r="CX30" s="792">
        <f>'Result Entry'!CY32</f>
        <v>0</v>
      </c>
      <c r="CY30" s="1470">
        <f>'Result Entry'!CZ32</f>
        <v>0</v>
      </c>
      <c r="CZ30" s="1471" t="str">
        <f>'Result Entry'!DA32</f>
        <v/>
      </c>
      <c r="DA30" s="795" t="str">
        <f>'Result Entry'!DB32</f>
        <v/>
      </c>
      <c r="DB30" s="796" t="str">
        <f>'Result Entry'!DC32</f>
        <v/>
      </c>
      <c r="DC30" s="797">
        <f>'Result Entry'!DD32</f>
        <v>0</v>
      </c>
      <c r="DD30" s="788">
        <f>'Result Entry'!DE32</f>
        <v>0</v>
      </c>
      <c r="DE30" s="798">
        <f>'Result Entry'!DF32</f>
        <v>0</v>
      </c>
      <c r="DF30" s="789">
        <f>'Result Entry'!DG32</f>
        <v>0</v>
      </c>
      <c r="DG30" s="790">
        <f>'Result Entry'!DH32</f>
        <v>0</v>
      </c>
      <c r="DH30" s="789">
        <f>'Result Entry'!DI32</f>
        <v>0</v>
      </c>
      <c r="DI30" s="789">
        <f>'Result Entry'!DJ32</f>
        <v>0</v>
      </c>
      <c r="DJ30" s="799">
        <f>'Result Entry'!DK32</f>
        <v>0</v>
      </c>
      <c r="DK30" s="790">
        <f>'Result Entry'!DL32</f>
        <v>0</v>
      </c>
      <c r="DL30" s="789">
        <f>'Result Entry'!DM32</f>
        <v>0</v>
      </c>
      <c r="DM30" s="789">
        <f>'Result Entry'!DN32</f>
        <v>0</v>
      </c>
      <c r="DN30" s="799">
        <f>'Result Entry'!DO32</f>
        <v>0</v>
      </c>
      <c r="DO30" s="792">
        <f>'Result Entry'!DP32</f>
        <v>0</v>
      </c>
      <c r="DP30" s="1470">
        <f>'Result Entry'!DQ32</f>
        <v>0</v>
      </c>
      <c r="DQ30" s="1471" t="str">
        <f>'Result Entry'!DR32</f>
        <v/>
      </c>
      <c r="DR30" s="795" t="str">
        <f>'Result Entry'!DS32</f>
        <v/>
      </c>
      <c r="DS30" s="796" t="str">
        <f>'Result Entry'!DT32</f>
        <v/>
      </c>
      <c r="DT30" s="788">
        <f>'Result Entry'!DU32</f>
        <v>0</v>
      </c>
      <c r="DU30" s="789">
        <f>'Result Entry'!DV32</f>
        <v>0</v>
      </c>
      <c r="DV30" s="789">
        <f>'Result Entry'!DW32</f>
        <v>0</v>
      </c>
      <c r="DW30" s="790">
        <f>'Result Entry'!DX32</f>
        <v>0</v>
      </c>
      <c r="DX30" s="789">
        <f>'Result Entry'!DY32</f>
        <v>0</v>
      </c>
      <c r="DY30" s="789">
        <f>'Result Entry'!DZ32</f>
        <v>0</v>
      </c>
      <c r="DZ30" s="799">
        <f>'Result Entry'!EA32</f>
        <v>0</v>
      </c>
      <c r="EA30" s="790">
        <f>'Result Entry'!EB32</f>
        <v>0</v>
      </c>
      <c r="EB30" s="789">
        <f>'Result Entry'!EC32</f>
        <v>0</v>
      </c>
      <c r="EC30" s="789">
        <f>'Result Entry'!ED32</f>
        <v>0</v>
      </c>
      <c r="ED30" s="799">
        <f>'Result Entry'!EE32</f>
        <v>0</v>
      </c>
      <c r="EE30" s="800">
        <f>'Result Entry'!EF32</f>
        <v>0</v>
      </c>
      <c r="EF30" s="801">
        <f>'Result Entry'!EG32</f>
        <v>0</v>
      </c>
      <c r="EG30" s="802" t="str">
        <f>'Result Entry'!EH32</f>
        <v/>
      </c>
      <c r="EH30" s="788">
        <f>'Result Entry'!EI32</f>
        <v>0</v>
      </c>
      <c r="EI30" s="789">
        <f>'Result Entry'!EJ32</f>
        <v>0</v>
      </c>
      <c r="EJ30" s="789">
        <f>'Result Entry'!EK32</f>
        <v>0</v>
      </c>
      <c r="EK30" s="790">
        <f>'Result Entry'!EL32</f>
        <v>0</v>
      </c>
      <c r="EL30" s="789">
        <f>'Result Entry'!EM32</f>
        <v>0</v>
      </c>
      <c r="EM30" s="799">
        <f>'Result Entry'!EN32</f>
        <v>0</v>
      </c>
      <c r="EN30" s="789">
        <f>'Result Entry'!EO32</f>
        <v>0</v>
      </c>
      <c r="EO30" s="789">
        <f>'Result Entry'!EP32</f>
        <v>0</v>
      </c>
      <c r="EP30" s="789">
        <f>'Result Entry'!EQ32</f>
        <v>0</v>
      </c>
      <c r="EQ30" s="792">
        <f>'Result Entry'!ER32</f>
        <v>0</v>
      </c>
      <c r="ER30" s="801">
        <f>'Result Entry'!ES32</f>
        <v>0</v>
      </c>
      <c r="ES30" s="802" t="str">
        <f>'Result Entry'!ET32</f>
        <v/>
      </c>
      <c r="ET30" s="788">
        <f>'Result Entry'!EU32</f>
        <v>0</v>
      </c>
      <c r="EU30" s="798">
        <f>'Result Entry'!EV32</f>
        <v>0</v>
      </c>
      <c r="EV30" s="789">
        <f>'Result Entry'!EW32</f>
        <v>0</v>
      </c>
      <c r="EW30" s="799">
        <f>'Result Entry'!EX32</f>
        <v>0</v>
      </c>
      <c r="EX30" s="789">
        <f>'Result Entry'!EY32</f>
        <v>0</v>
      </c>
      <c r="EY30" s="799">
        <f>'Result Entry'!EZ32</f>
        <v>0</v>
      </c>
      <c r="EZ30" s="789">
        <f>'Result Entry'!FA32</f>
        <v>0</v>
      </c>
      <c r="FA30" s="789">
        <f>'Result Entry'!FB32</f>
        <v>0</v>
      </c>
      <c r="FB30" s="789">
        <f>'Result Entry'!FC32</f>
        <v>0</v>
      </c>
      <c r="FC30" s="800">
        <f>'Result Entry'!FD32</f>
        <v>0</v>
      </c>
      <c r="FD30" s="801">
        <f>'Result Entry'!FE32</f>
        <v>0</v>
      </c>
      <c r="FE30" s="802" t="str">
        <f>'Result Entry'!FF32</f>
        <v/>
      </c>
      <c r="FF30" s="788">
        <f>'Result Entry'!FG32</f>
        <v>0</v>
      </c>
      <c r="FG30" s="789">
        <f>'Result Entry'!FH32</f>
        <v>0</v>
      </c>
      <c r="FH30" s="789">
        <f>'Result Entry'!FI32</f>
        <v>0</v>
      </c>
      <c r="FI30" s="789">
        <f>'Result Entry'!FJ32</f>
        <v>0</v>
      </c>
      <c r="FJ30" s="791">
        <f>'Result Entry'!FK32</f>
        <v>0</v>
      </c>
      <c r="FK30" s="796" t="str">
        <f>'Result Entry'!FL32</f>
        <v/>
      </c>
      <c r="FL30" s="786">
        <f>'Result Entry'!FM32</f>
        <v>0</v>
      </c>
      <c r="FM30" s="787">
        <f>'Result Entry'!FN32</f>
        <v>0</v>
      </c>
      <c r="FN30" s="803" t="str">
        <f>'Result Entry'!FO32</f>
        <v/>
      </c>
      <c r="FO30" s="786">
        <f>'Result Entry'!FP32</f>
        <v>0</v>
      </c>
      <c r="FP30" s="787">
        <f>'Result Entry'!FQ32</f>
        <v>0</v>
      </c>
      <c r="FQ30" s="804">
        <f>'Result Entry'!FR32</f>
        <v>0</v>
      </c>
      <c r="FR30" s="787" t="str">
        <f>IF(OR(FS30="PASSED",FS30="PASSED WITH G"),'Result Entry'!FS32,"")</f>
        <v/>
      </c>
      <c r="FS30" s="787" t="str">
        <f>'Result Entry'!FT32</f>
        <v/>
      </c>
      <c r="FT30" s="787" t="str">
        <f>'Result Entry'!FU32</f>
        <v/>
      </c>
      <c r="FU30" s="805" t="str">
        <f>'Result Entry'!FV32</f>
        <v/>
      </c>
      <c r="FV30" s="29" t="str">
        <f>'Result Entry'!FX32</f>
        <v/>
      </c>
    </row>
    <row r="31" spans="1:178" s="30" customFormat="1" ht="17.25" customHeight="1">
      <c r="A31" s="1477"/>
      <c r="B31" s="786">
        <f t="shared" si="0"/>
        <v>0</v>
      </c>
      <c r="C31" s="787">
        <f>'Result Entry'!D33</f>
        <v>0</v>
      </c>
      <c r="D31" s="787">
        <f>'Result Entry'!E33</f>
        <v>0</v>
      </c>
      <c r="E31" s="787">
        <f>'Result Entry'!F33</f>
        <v>0</v>
      </c>
      <c r="F31" s="787">
        <f>'Result Entry'!$G33</f>
        <v>0</v>
      </c>
      <c r="G31" s="787">
        <f>'Result Entry'!$H33</f>
        <v>0</v>
      </c>
      <c r="H31" s="787">
        <f>'Result Entry'!I33</f>
        <v>0</v>
      </c>
      <c r="I31" s="787">
        <f>'Result Entry'!J33</f>
        <v>0</v>
      </c>
      <c r="J31" s="977">
        <f>'Result Entry'!K33</f>
        <v>0</v>
      </c>
      <c r="K31" s="788">
        <f>'Result Entry'!L33</f>
        <v>0</v>
      </c>
      <c r="L31" s="789">
        <f>'Result Entry'!M33</f>
        <v>0</v>
      </c>
      <c r="M31" s="789">
        <f>'Result Entry'!N33</f>
        <v>0</v>
      </c>
      <c r="N31" s="790">
        <f>'Result Entry'!O33</f>
        <v>0</v>
      </c>
      <c r="O31" s="789">
        <f>'Result Entry'!P33</f>
        <v>0</v>
      </c>
      <c r="P31" s="790">
        <f>'Result Entry'!Q33</f>
        <v>0</v>
      </c>
      <c r="Q31" s="789">
        <f>'Result Entry'!R33</f>
        <v>0</v>
      </c>
      <c r="R31" s="791">
        <f>'Result Entry'!S33</f>
        <v>0</v>
      </c>
      <c r="S31" s="791">
        <f>'Result Entry'!T33</f>
        <v>0</v>
      </c>
      <c r="T31" s="792">
        <f>'Result Entry'!U33</f>
        <v>0</v>
      </c>
      <c r="U31" s="806">
        <f>'Result Entry'!V33</f>
        <v>0</v>
      </c>
      <c r="V31" s="807" t="str">
        <f>'Result Entry'!W33</f>
        <v/>
      </c>
      <c r="W31" s="795" t="str">
        <f>'Result Entry'!X33</f>
        <v/>
      </c>
      <c r="X31" s="796" t="str">
        <f>'Result Entry'!Y33</f>
        <v/>
      </c>
      <c r="Y31" s="788">
        <f>'Result Entry'!Z33</f>
        <v>0</v>
      </c>
      <c r="Z31" s="789">
        <f>'Result Entry'!AA33</f>
        <v>0</v>
      </c>
      <c r="AA31" s="789">
        <f>'Result Entry'!AB33</f>
        <v>0</v>
      </c>
      <c r="AB31" s="790">
        <f>'Result Entry'!AC33</f>
        <v>0</v>
      </c>
      <c r="AC31" s="789">
        <f>'Result Entry'!AD33</f>
        <v>0</v>
      </c>
      <c r="AD31" s="790">
        <f>'Result Entry'!AE33</f>
        <v>0</v>
      </c>
      <c r="AE31" s="789">
        <f>'Result Entry'!AF33</f>
        <v>0</v>
      </c>
      <c r="AF31" s="791">
        <f>'Result Entry'!AG33</f>
        <v>0</v>
      </c>
      <c r="AG31" s="791">
        <f>'Result Entry'!AH33</f>
        <v>0</v>
      </c>
      <c r="AH31" s="792">
        <f>'Result Entry'!AI33</f>
        <v>0</v>
      </c>
      <c r="AI31" s="806">
        <f>'Result Entry'!AJ33</f>
        <v>0</v>
      </c>
      <c r="AJ31" s="807" t="str">
        <f>'Result Entry'!AK33</f>
        <v/>
      </c>
      <c r="AK31" s="795" t="str">
        <f>'Result Entry'!AL33</f>
        <v/>
      </c>
      <c r="AL31" s="796" t="str">
        <f>'Result Entry'!AM33</f>
        <v/>
      </c>
      <c r="AM31" s="797">
        <f>'Result Entry'!AN33</f>
        <v>0</v>
      </c>
      <c r="AN31" s="788">
        <f>'Result Entry'!AO33</f>
        <v>0</v>
      </c>
      <c r="AO31" s="798">
        <f>'Result Entry'!AP33</f>
        <v>0</v>
      </c>
      <c r="AP31" s="789">
        <f>'Result Entry'!AQ33</f>
        <v>0</v>
      </c>
      <c r="AQ31" s="790">
        <f>'Result Entry'!AR33</f>
        <v>0</v>
      </c>
      <c r="AR31" s="789">
        <f>'Result Entry'!AS33</f>
        <v>0</v>
      </c>
      <c r="AS31" s="789">
        <f>'Result Entry'!AT33</f>
        <v>0</v>
      </c>
      <c r="AT31" s="799">
        <f>'Result Entry'!AU33</f>
        <v>0</v>
      </c>
      <c r="AU31" s="790">
        <f>'Result Entry'!AV33</f>
        <v>0</v>
      </c>
      <c r="AV31" s="789">
        <f>'Result Entry'!AW33</f>
        <v>0</v>
      </c>
      <c r="AW31" s="789">
        <f>'Result Entry'!AX33</f>
        <v>0</v>
      </c>
      <c r="AX31" s="799">
        <f>'Result Entry'!AY33</f>
        <v>0</v>
      </c>
      <c r="AY31" s="792">
        <f>'Result Entry'!AZ33</f>
        <v>0</v>
      </c>
      <c r="AZ31" s="1470">
        <f>'Result Entry'!BA33</f>
        <v>0</v>
      </c>
      <c r="BA31" s="1471" t="str">
        <f>'Result Entry'!BB33</f>
        <v/>
      </c>
      <c r="BB31" s="795" t="str">
        <f>'Result Entry'!BC33</f>
        <v/>
      </c>
      <c r="BC31" s="796" t="str">
        <f>'Result Entry'!BD33</f>
        <v/>
      </c>
      <c r="BD31" s="797">
        <f>'Result Entry'!BE33</f>
        <v>0</v>
      </c>
      <c r="BE31" s="788">
        <f>'Result Entry'!BF33</f>
        <v>0</v>
      </c>
      <c r="BF31" s="798">
        <f>'Result Entry'!BG33</f>
        <v>0</v>
      </c>
      <c r="BG31" s="789">
        <f>'Result Entry'!BH33</f>
        <v>0</v>
      </c>
      <c r="BH31" s="790">
        <f>'Result Entry'!BI33</f>
        <v>0</v>
      </c>
      <c r="BI31" s="789">
        <f>'Result Entry'!BJ33</f>
        <v>0</v>
      </c>
      <c r="BJ31" s="789">
        <f>'Result Entry'!BK33</f>
        <v>0</v>
      </c>
      <c r="BK31" s="799">
        <f>'Result Entry'!BL33</f>
        <v>0</v>
      </c>
      <c r="BL31" s="790">
        <f>'Result Entry'!BM33</f>
        <v>0</v>
      </c>
      <c r="BM31" s="789">
        <f>'Result Entry'!BN33</f>
        <v>0</v>
      </c>
      <c r="BN31" s="789">
        <f>'Result Entry'!BO33</f>
        <v>0</v>
      </c>
      <c r="BO31" s="799">
        <f>'Result Entry'!BP33</f>
        <v>0</v>
      </c>
      <c r="BP31" s="792">
        <f>'Result Entry'!BQ33</f>
        <v>0</v>
      </c>
      <c r="BQ31" s="1470">
        <f>'Result Entry'!BR33</f>
        <v>0</v>
      </c>
      <c r="BR31" s="1471" t="str">
        <f>'Result Entry'!BS33</f>
        <v/>
      </c>
      <c r="BS31" s="795" t="str">
        <f>'Result Entry'!BT33</f>
        <v/>
      </c>
      <c r="BT31" s="796" t="str">
        <f>'Result Entry'!BU33</f>
        <v/>
      </c>
      <c r="BU31" s="797">
        <f>'Result Entry'!BV33</f>
        <v>0</v>
      </c>
      <c r="BV31" s="788">
        <f>'Result Entry'!BW33</f>
        <v>0</v>
      </c>
      <c r="BW31" s="798">
        <f>'Result Entry'!BX33</f>
        <v>0</v>
      </c>
      <c r="BX31" s="789">
        <f>'Result Entry'!BY33</f>
        <v>0</v>
      </c>
      <c r="BY31" s="790">
        <f>'Result Entry'!BZ33</f>
        <v>0</v>
      </c>
      <c r="BZ31" s="789">
        <f>'Result Entry'!CA33</f>
        <v>0</v>
      </c>
      <c r="CA31" s="789">
        <f>'Result Entry'!CB33</f>
        <v>0</v>
      </c>
      <c r="CB31" s="799">
        <f>'Result Entry'!CC33</f>
        <v>0</v>
      </c>
      <c r="CC31" s="790">
        <f>'Result Entry'!CD33</f>
        <v>0</v>
      </c>
      <c r="CD31" s="789">
        <f>'Result Entry'!CE33</f>
        <v>0</v>
      </c>
      <c r="CE31" s="789">
        <f>'Result Entry'!CF33</f>
        <v>0</v>
      </c>
      <c r="CF31" s="799">
        <f>'Result Entry'!CG33</f>
        <v>0</v>
      </c>
      <c r="CG31" s="792">
        <f>'Result Entry'!CH33</f>
        <v>0</v>
      </c>
      <c r="CH31" s="1470">
        <f>'Result Entry'!CI33</f>
        <v>0</v>
      </c>
      <c r="CI31" s="1471" t="str">
        <f>'Result Entry'!CJ33</f>
        <v/>
      </c>
      <c r="CJ31" s="795" t="str">
        <f>'Result Entry'!CK33</f>
        <v/>
      </c>
      <c r="CK31" s="796" t="str">
        <f>'Result Entry'!CL33</f>
        <v/>
      </c>
      <c r="CL31" s="797">
        <f>'Result Entry'!CM33</f>
        <v>0</v>
      </c>
      <c r="CM31" s="788">
        <f>'Result Entry'!CN33</f>
        <v>0</v>
      </c>
      <c r="CN31" s="798">
        <f>'Result Entry'!CO33</f>
        <v>0</v>
      </c>
      <c r="CO31" s="789">
        <f>'Result Entry'!CP33</f>
        <v>0</v>
      </c>
      <c r="CP31" s="790">
        <f>'Result Entry'!CQ33</f>
        <v>0</v>
      </c>
      <c r="CQ31" s="789">
        <f>'Result Entry'!CR33</f>
        <v>0</v>
      </c>
      <c r="CR31" s="789">
        <f>'Result Entry'!CS33</f>
        <v>0</v>
      </c>
      <c r="CS31" s="799">
        <f>'Result Entry'!CT33</f>
        <v>0</v>
      </c>
      <c r="CT31" s="790">
        <f>'Result Entry'!CU33</f>
        <v>0</v>
      </c>
      <c r="CU31" s="789">
        <f>'Result Entry'!CV33</f>
        <v>0</v>
      </c>
      <c r="CV31" s="789">
        <f>'Result Entry'!CW33</f>
        <v>0</v>
      </c>
      <c r="CW31" s="799">
        <f>'Result Entry'!CX33</f>
        <v>0</v>
      </c>
      <c r="CX31" s="792">
        <f>'Result Entry'!CY33</f>
        <v>0</v>
      </c>
      <c r="CY31" s="1470">
        <f>'Result Entry'!CZ33</f>
        <v>0</v>
      </c>
      <c r="CZ31" s="1471" t="str">
        <f>'Result Entry'!DA33</f>
        <v/>
      </c>
      <c r="DA31" s="795" t="str">
        <f>'Result Entry'!DB33</f>
        <v/>
      </c>
      <c r="DB31" s="796" t="str">
        <f>'Result Entry'!DC33</f>
        <v/>
      </c>
      <c r="DC31" s="797">
        <f>'Result Entry'!DD33</f>
        <v>0</v>
      </c>
      <c r="DD31" s="788">
        <f>'Result Entry'!DE33</f>
        <v>0</v>
      </c>
      <c r="DE31" s="798">
        <f>'Result Entry'!DF33</f>
        <v>0</v>
      </c>
      <c r="DF31" s="789">
        <f>'Result Entry'!DG33</f>
        <v>0</v>
      </c>
      <c r="DG31" s="790">
        <f>'Result Entry'!DH33</f>
        <v>0</v>
      </c>
      <c r="DH31" s="789">
        <f>'Result Entry'!DI33</f>
        <v>0</v>
      </c>
      <c r="DI31" s="789">
        <f>'Result Entry'!DJ33</f>
        <v>0</v>
      </c>
      <c r="DJ31" s="799">
        <f>'Result Entry'!DK33</f>
        <v>0</v>
      </c>
      <c r="DK31" s="790">
        <f>'Result Entry'!DL33</f>
        <v>0</v>
      </c>
      <c r="DL31" s="789">
        <f>'Result Entry'!DM33</f>
        <v>0</v>
      </c>
      <c r="DM31" s="789">
        <f>'Result Entry'!DN33</f>
        <v>0</v>
      </c>
      <c r="DN31" s="799">
        <f>'Result Entry'!DO33</f>
        <v>0</v>
      </c>
      <c r="DO31" s="792">
        <f>'Result Entry'!DP33</f>
        <v>0</v>
      </c>
      <c r="DP31" s="1470">
        <f>'Result Entry'!DQ33</f>
        <v>0</v>
      </c>
      <c r="DQ31" s="1471" t="str">
        <f>'Result Entry'!DR33</f>
        <v/>
      </c>
      <c r="DR31" s="795" t="str">
        <f>'Result Entry'!DS33</f>
        <v/>
      </c>
      <c r="DS31" s="796" t="str">
        <f>'Result Entry'!DT33</f>
        <v/>
      </c>
      <c r="DT31" s="788">
        <f>'Result Entry'!DU33</f>
        <v>0</v>
      </c>
      <c r="DU31" s="789">
        <f>'Result Entry'!DV33</f>
        <v>0</v>
      </c>
      <c r="DV31" s="789">
        <f>'Result Entry'!DW33</f>
        <v>0</v>
      </c>
      <c r="DW31" s="790">
        <f>'Result Entry'!DX33</f>
        <v>0</v>
      </c>
      <c r="DX31" s="789">
        <f>'Result Entry'!DY33</f>
        <v>0</v>
      </c>
      <c r="DY31" s="789">
        <f>'Result Entry'!DZ33</f>
        <v>0</v>
      </c>
      <c r="DZ31" s="799">
        <f>'Result Entry'!EA33</f>
        <v>0</v>
      </c>
      <c r="EA31" s="790">
        <f>'Result Entry'!EB33</f>
        <v>0</v>
      </c>
      <c r="EB31" s="789">
        <f>'Result Entry'!EC33</f>
        <v>0</v>
      </c>
      <c r="EC31" s="789">
        <f>'Result Entry'!ED33</f>
        <v>0</v>
      </c>
      <c r="ED31" s="799">
        <f>'Result Entry'!EE33</f>
        <v>0</v>
      </c>
      <c r="EE31" s="800">
        <f>'Result Entry'!EF33</f>
        <v>0</v>
      </c>
      <c r="EF31" s="801">
        <f>'Result Entry'!EG33</f>
        <v>0</v>
      </c>
      <c r="EG31" s="802" t="str">
        <f>'Result Entry'!EH33</f>
        <v/>
      </c>
      <c r="EH31" s="788">
        <f>'Result Entry'!EI33</f>
        <v>0</v>
      </c>
      <c r="EI31" s="789">
        <f>'Result Entry'!EJ33</f>
        <v>0</v>
      </c>
      <c r="EJ31" s="789">
        <f>'Result Entry'!EK33</f>
        <v>0</v>
      </c>
      <c r="EK31" s="790">
        <f>'Result Entry'!EL33</f>
        <v>0</v>
      </c>
      <c r="EL31" s="789">
        <f>'Result Entry'!EM33</f>
        <v>0</v>
      </c>
      <c r="EM31" s="799">
        <f>'Result Entry'!EN33</f>
        <v>0</v>
      </c>
      <c r="EN31" s="789">
        <f>'Result Entry'!EO33</f>
        <v>0</v>
      </c>
      <c r="EO31" s="789">
        <f>'Result Entry'!EP33</f>
        <v>0</v>
      </c>
      <c r="EP31" s="789">
        <f>'Result Entry'!EQ33</f>
        <v>0</v>
      </c>
      <c r="EQ31" s="792">
        <f>'Result Entry'!ER33</f>
        <v>0</v>
      </c>
      <c r="ER31" s="801">
        <f>'Result Entry'!ES33</f>
        <v>0</v>
      </c>
      <c r="ES31" s="802" t="str">
        <f>'Result Entry'!ET33</f>
        <v/>
      </c>
      <c r="ET31" s="788">
        <f>'Result Entry'!EU33</f>
        <v>0</v>
      </c>
      <c r="EU31" s="798">
        <f>'Result Entry'!EV33</f>
        <v>0</v>
      </c>
      <c r="EV31" s="789">
        <f>'Result Entry'!EW33</f>
        <v>0</v>
      </c>
      <c r="EW31" s="799">
        <f>'Result Entry'!EX33</f>
        <v>0</v>
      </c>
      <c r="EX31" s="789">
        <f>'Result Entry'!EY33</f>
        <v>0</v>
      </c>
      <c r="EY31" s="799">
        <f>'Result Entry'!EZ33</f>
        <v>0</v>
      </c>
      <c r="EZ31" s="789">
        <f>'Result Entry'!FA33</f>
        <v>0</v>
      </c>
      <c r="FA31" s="789">
        <f>'Result Entry'!FB33</f>
        <v>0</v>
      </c>
      <c r="FB31" s="789">
        <f>'Result Entry'!FC33</f>
        <v>0</v>
      </c>
      <c r="FC31" s="800">
        <f>'Result Entry'!FD33</f>
        <v>0</v>
      </c>
      <c r="FD31" s="801">
        <f>'Result Entry'!FE33</f>
        <v>0</v>
      </c>
      <c r="FE31" s="802" t="str">
        <f>'Result Entry'!FF33</f>
        <v/>
      </c>
      <c r="FF31" s="788">
        <f>'Result Entry'!FG33</f>
        <v>0</v>
      </c>
      <c r="FG31" s="789">
        <f>'Result Entry'!FH33</f>
        <v>0</v>
      </c>
      <c r="FH31" s="789">
        <f>'Result Entry'!FI33</f>
        <v>0</v>
      </c>
      <c r="FI31" s="789">
        <f>'Result Entry'!FJ33</f>
        <v>0</v>
      </c>
      <c r="FJ31" s="791">
        <f>'Result Entry'!FK33</f>
        <v>0</v>
      </c>
      <c r="FK31" s="796" t="str">
        <f>'Result Entry'!FL33</f>
        <v/>
      </c>
      <c r="FL31" s="786">
        <f>'Result Entry'!FM33</f>
        <v>0</v>
      </c>
      <c r="FM31" s="787">
        <f>'Result Entry'!FN33</f>
        <v>0</v>
      </c>
      <c r="FN31" s="803" t="str">
        <f>'Result Entry'!FO33</f>
        <v/>
      </c>
      <c r="FO31" s="786">
        <f>'Result Entry'!FP33</f>
        <v>0</v>
      </c>
      <c r="FP31" s="787">
        <f>'Result Entry'!FQ33</f>
        <v>0</v>
      </c>
      <c r="FQ31" s="804">
        <f>'Result Entry'!FR33</f>
        <v>0</v>
      </c>
      <c r="FR31" s="787" t="str">
        <f>IF(OR(FS31="PASSED",FS31="PASSED WITH G"),'Result Entry'!FS33,"")</f>
        <v/>
      </c>
      <c r="FS31" s="787" t="str">
        <f>'Result Entry'!FT33</f>
        <v/>
      </c>
      <c r="FT31" s="787" t="str">
        <f>'Result Entry'!FU33</f>
        <v/>
      </c>
      <c r="FU31" s="805" t="str">
        <f>'Result Entry'!FV33</f>
        <v/>
      </c>
      <c r="FV31" s="29" t="str">
        <f>'Result Entry'!FX33</f>
        <v/>
      </c>
    </row>
    <row r="32" spans="1:178" s="30" customFormat="1" ht="17.25" customHeight="1">
      <c r="A32" s="1477"/>
      <c r="B32" s="786">
        <f t="shared" si="0"/>
        <v>0</v>
      </c>
      <c r="C32" s="787">
        <f>'Result Entry'!D34</f>
        <v>0</v>
      </c>
      <c r="D32" s="787">
        <f>'Result Entry'!E34</f>
        <v>0</v>
      </c>
      <c r="E32" s="787">
        <f>'Result Entry'!F34</f>
        <v>0</v>
      </c>
      <c r="F32" s="787">
        <f>'Result Entry'!$G34</f>
        <v>0</v>
      </c>
      <c r="G32" s="787">
        <f>'Result Entry'!$H34</f>
        <v>0</v>
      </c>
      <c r="H32" s="787">
        <f>'Result Entry'!I34</f>
        <v>0</v>
      </c>
      <c r="I32" s="787">
        <f>'Result Entry'!J34</f>
        <v>0</v>
      </c>
      <c r="J32" s="977">
        <f>'Result Entry'!K34</f>
        <v>0</v>
      </c>
      <c r="K32" s="788">
        <f>'Result Entry'!L34</f>
        <v>0</v>
      </c>
      <c r="L32" s="789">
        <f>'Result Entry'!M34</f>
        <v>0</v>
      </c>
      <c r="M32" s="789">
        <f>'Result Entry'!N34</f>
        <v>0</v>
      </c>
      <c r="N32" s="790">
        <f>'Result Entry'!O34</f>
        <v>0</v>
      </c>
      <c r="O32" s="789">
        <f>'Result Entry'!P34</f>
        <v>0</v>
      </c>
      <c r="P32" s="790">
        <f>'Result Entry'!Q34</f>
        <v>0</v>
      </c>
      <c r="Q32" s="789">
        <f>'Result Entry'!R34</f>
        <v>0</v>
      </c>
      <c r="R32" s="791">
        <f>'Result Entry'!S34</f>
        <v>0</v>
      </c>
      <c r="S32" s="791">
        <f>'Result Entry'!T34</f>
        <v>0</v>
      </c>
      <c r="T32" s="792">
        <f>'Result Entry'!U34</f>
        <v>0</v>
      </c>
      <c r="U32" s="806">
        <f>'Result Entry'!V34</f>
        <v>0</v>
      </c>
      <c r="V32" s="807" t="str">
        <f>'Result Entry'!W34</f>
        <v/>
      </c>
      <c r="W32" s="795" t="str">
        <f>'Result Entry'!X34</f>
        <v/>
      </c>
      <c r="X32" s="796" t="str">
        <f>'Result Entry'!Y34</f>
        <v/>
      </c>
      <c r="Y32" s="788">
        <f>'Result Entry'!Z34</f>
        <v>0</v>
      </c>
      <c r="Z32" s="789">
        <f>'Result Entry'!AA34</f>
        <v>0</v>
      </c>
      <c r="AA32" s="789">
        <f>'Result Entry'!AB34</f>
        <v>0</v>
      </c>
      <c r="AB32" s="790">
        <f>'Result Entry'!AC34</f>
        <v>0</v>
      </c>
      <c r="AC32" s="789">
        <f>'Result Entry'!AD34</f>
        <v>0</v>
      </c>
      <c r="AD32" s="790">
        <f>'Result Entry'!AE34</f>
        <v>0</v>
      </c>
      <c r="AE32" s="789">
        <f>'Result Entry'!AF34</f>
        <v>0</v>
      </c>
      <c r="AF32" s="791">
        <f>'Result Entry'!AG34</f>
        <v>0</v>
      </c>
      <c r="AG32" s="791">
        <f>'Result Entry'!AH34</f>
        <v>0</v>
      </c>
      <c r="AH32" s="792">
        <f>'Result Entry'!AI34</f>
        <v>0</v>
      </c>
      <c r="AI32" s="806">
        <f>'Result Entry'!AJ34</f>
        <v>0</v>
      </c>
      <c r="AJ32" s="807" t="str">
        <f>'Result Entry'!AK34</f>
        <v/>
      </c>
      <c r="AK32" s="795" t="str">
        <f>'Result Entry'!AL34</f>
        <v/>
      </c>
      <c r="AL32" s="796" t="str">
        <f>'Result Entry'!AM34</f>
        <v/>
      </c>
      <c r="AM32" s="797">
        <f>'Result Entry'!AN34</f>
        <v>0</v>
      </c>
      <c r="AN32" s="788">
        <f>'Result Entry'!AO34</f>
        <v>0</v>
      </c>
      <c r="AO32" s="798">
        <f>'Result Entry'!AP34</f>
        <v>0</v>
      </c>
      <c r="AP32" s="789">
        <f>'Result Entry'!AQ34</f>
        <v>0</v>
      </c>
      <c r="AQ32" s="790">
        <f>'Result Entry'!AR34</f>
        <v>0</v>
      </c>
      <c r="AR32" s="789">
        <f>'Result Entry'!AS34</f>
        <v>0</v>
      </c>
      <c r="AS32" s="789">
        <f>'Result Entry'!AT34</f>
        <v>0</v>
      </c>
      <c r="AT32" s="799">
        <f>'Result Entry'!AU34</f>
        <v>0</v>
      </c>
      <c r="AU32" s="790">
        <f>'Result Entry'!AV34</f>
        <v>0</v>
      </c>
      <c r="AV32" s="789">
        <f>'Result Entry'!AW34</f>
        <v>0</v>
      </c>
      <c r="AW32" s="789">
        <f>'Result Entry'!AX34</f>
        <v>0</v>
      </c>
      <c r="AX32" s="799">
        <f>'Result Entry'!AY34</f>
        <v>0</v>
      </c>
      <c r="AY32" s="792">
        <f>'Result Entry'!AZ34</f>
        <v>0</v>
      </c>
      <c r="AZ32" s="1470">
        <f>'Result Entry'!BA34</f>
        <v>0</v>
      </c>
      <c r="BA32" s="1471" t="str">
        <f>'Result Entry'!BB34</f>
        <v/>
      </c>
      <c r="BB32" s="795" t="str">
        <f>'Result Entry'!BC34</f>
        <v/>
      </c>
      <c r="BC32" s="796" t="str">
        <f>'Result Entry'!BD34</f>
        <v/>
      </c>
      <c r="BD32" s="797">
        <f>'Result Entry'!BE34</f>
        <v>0</v>
      </c>
      <c r="BE32" s="788">
        <f>'Result Entry'!BF34</f>
        <v>0</v>
      </c>
      <c r="BF32" s="798">
        <f>'Result Entry'!BG34</f>
        <v>0</v>
      </c>
      <c r="BG32" s="789">
        <f>'Result Entry'!BH34</f>
        <v>0</v>
      </c>
      <c r="BH32" s="790">
        <f>'Result Entry'!BI34</f>
        <v>0</v>
      </c>
      <c r="BI32" s="789">
        <f>'Result Entry'!BJ34</f>
        <v>0</v>
      </c>
      <c r="BJ32" s="789">
        <f>'Result Entry'!BK34</f>
        <v>0</v>
      </c>
      <c r="BK32" s="799">
        <f>'Result Entry'!BL34</f>
        <v>0</v>
      </c>
      <c r="BL32" s="790">
        <f>'Result Entry'!BM34</f>
        <v>0</v>
      </c>
      <c r="BM32" s="789">
        <f>'Result Entry'!BN34</f>
        <v>0</v>
      </c>
      <c r="BN32" s="789">
        <f>'Result Entry'!BO34</f>
        <v>0</v>
      </c>
      <c r="BO32" s="799">
        <f>'Result Entry'!BP34</f>
        <v>0</v>
      </c>
      <c r="BP32" s="792">
        <f>'Result Entry'!BQ34</f>
        <v>0</v>
      </c>
      <c r="BQ32" s="1470">
        <f>'Result Entry'!BR34</f>
        <v>0</v>
      </c>
      <c r="BR32" s="1471" t="str">
        <f>'Result Entry'!BS34</f>
        <v/>
      </c>
      <c r="BS32" s="795" t="str">
        <f>'Result Entry'!BT34</f>
        <v/>
      </c>
      <c r="BT32" s="796" t="str">
        <f>'Result Entry'!BU34</f>
        <v/>
      </c>
      <c r="BU32" s="797">
        <f>'Result Entry'!BV34</f>
        <v>0</v>
      </c>
      <c r="BV32" s="788">
        <f>'Result Entry'!BW34</f>
        <v>0</v>
      </c>
      <c r="BW32" s="798">
        <f>'Result Entry'!BX34</f>
        <v>0</v>
      </c>
      <c r="BX32" s="789">
        <f>'Result Entry'!BY34</f>
        <v>0</v>
      </c>
      <c r="BY32" s="790">
        <f>'Result Entry'!BZ34</f>
        <v>0</v>
      </c>
      <c r="BZ32" s="789">
        <f>'Result Entry'!CA34</f>
        <v>0</v>
      </c>
      <c r="CA32" s="789">
        <f>'Result Entry'!CB34</f>
        <v>0</v>
      </c>
      <c r="CB32" s="799">
        <f>'Result Entry'!CC34</f>
        <v>0</v>
      </c>
      <c r="CC32" s="790">
        <f>'Result Entry'!CD34</f>
        <v>0</v>
      </c>
      <c r="CD32" s="789">
        <f>'Result Entry'!CE34</f>
        <v>0</v>
      </c>
      <c r="CE32" s="789">
        <f>'Result Entry'!CF34</f>
        <v>0</v>
      </c>
      <c r="CF32" s="799">
        <f>'Result Entry'!CG34</f>
        <v>0</v>
      </c>
      <c r="CG32" s="792">
        <f>'Result Entry'!CH34</f>
        <v>0</v>
      </c>
      <c r="CH32" s="1470">
        <f>'Result Entry'!CI34</f>
        <v>0</v>
      </c>
      <c r="CI32" s="1471" t="str">
        <f>'Result Entry'!CJ34</f>
        <v/>
      </c>
      <c r="CJ32" s="795" t="str">
        <f>'Result Entry'!CK34</f>
        <v/>
      </c>
      <c r="CK32" s="796" t="str">
        <f>'Result Entry'!CL34</f>
        <v/>
      </c>
      <c r="CL32" s="797">
        <f>'Result Entry'!CM34</f>
        <v>0</v>
      </c>
      <c r="CM32" s="788">
        <f>'Result Entry'!CN34</f>
        <v>0</v>
      </c>
      <c r="CN32" s="798">
        <f>'Result Entry'!CO34</f>
        <v>0</v>
      </c>
      <c r="CO32" s="789">
        <f>'Result Entry'!CP34</f>
        <v>0</v>
      </c>
      <c r="CP32" s="790">
        <f>'Result Entry'!CQ34</f>
        <v>0</v>
      </c>
      <c r="CQ32" s="789">
        <f>'Result Entry'!CR34</f>
        <v>0</v>
      </c>
      <c r="CR32" s="789">
        <f>'Result Entry'!CS34</f>
        <v>0</v>
      </c>
      <c r="CS32" s="799">
        <f>'Result Entry'!CT34</f>
        <v>0</v>
      </c>
      <c r="CT32" s="790">
        <f>'Result Entry'!CU34</f>
        <v>0</v>
      </c>
      <c r="CU32" s="789">
        <f>'Result Entry'!CV34</f>
        <v>0</v>
      </c>
      <c r="CV32" s="789">
        <f>'Result Entry'!CW34</f>
        <v>0</v>
      </c>
      <c r="CW32" s="799">
        <f>'Result Entry'!CX34</f>
        <v>0</v>
      </c>
      <c r="CX32" s="792">
        <f>'Result Entry'!CY34</f>
        <v>0</v>
      </c>
      <c r="CY32" s="1470">
        <f>'Result Entry'!CZ34</f>
        <v>0</v>
      </c>
      <c r="CZ32" s="1471" t="str">
        <f>'Result Entry'!DA34</f>
        <v/>
      </c>
      <c r="DA32" s="795" t="str">
        <f>'Result Entry'!DB34</f>
        <v/>
      </c>
      <c r="DB32" s="796" t="str">
        <f>'Result Entry'!DC34</f>
        <v/>
      </c>
      <c r="DC32" s="797">
        <f>'Result Entry'!DD34</f>
        <v>0</v>
      </c>
      <c r="DD32" s="788">
        <f>'Result Entry'!DE34</f>
        <v>0</v>
      </c>
      <c r="DE32" s="798">
        <f>'Result Entry'!DF34</f>
        <v>0</v>
      </c>
      <c r="DF32" s="789">
        <f>'Result Entry'!DG34</f>
        <v>0</v>
      </c>
      <c r="DG32" s="790">
        <f>'Result Entry'!DH34</f>
        <v>0</v>
      </c>
      <c r="DH32" s="789">
        <f>'Result Entry'!DI34</f>
        <v>0</v>
      </c>
      <c r="DI32" s="789">
        <f>'Result Entry'!DJ34</f>
        <v>0</v>
      </c>
      <c r="DJ32" s="799">
        <f>'Result Entry'!DK34</f>
        <v>0</v>
      </c>
      <c r="DK32" s="790">
        <f>'Result Entry'!DL34</f>
        <v>0</v>
      </c>
      <c r="DL32" s="789">
        <f>'Result Entry'!DM34</f>
        <v>0</v>
      </c>
      <c r="DM32" s="789">
        <f>'Result Entry'!DN34</f>
        <v>0</v>
      </c>
      <c r="DN32" s="799">
        <f>'Result Entry'!DO34</f>
        <v>0</v>
      </c>
      <c r="DO32" s="792">
        <f>'Result Entry'!DP34</f>
        <v>0</v>
      </c>
      <c r="DP32" s="1470">
        <f>'Result Entry'!DQ34</f>
        <v>0</v>
      </c>
      <c r="DQ32" s="1471" t="str">
        <f>'Result Entry'!DR34</f>
        <v/>
      </c>
      <c r="DR32" s="795" t="str">
        <f>'Result Entry'!DS34</f>
        <v/>
      </c>
      <c r="DS32" s="796" t="str">
        <f>'Result Entry'!DT34</f>
        <v/>
      </c>
      <c r="DT32" s="788">
        <f>'Result Entry'!DU34</f>
        <v>0</v>
      </c>
      <c r="DU32" s="789">
        <f>'Result Entry'!DV34</f>
        <v>0</v>
      </c>
      <c r="DV32" s="789">
        <f>'Result Entry'!DW34</f>
        <v>0</v>
      </c>
      <c r="DW32" s="790">
        <f>'Result Entry'!DX34</f>
        <v>0</v>
      </c>
      <c r="DX32" s="789">
        <f>'Result Entry'!DY34</f>
        <v>0</v>
      </c>
      <c r="DY32" s="789">
        <f>'Result Entry'!DZ34</f>
        <v>0</v>
      </c>
      <c r="DZ32" s="799">
        <f>'Result Entry'!EA34</f>
        <v>0</v>
      </c>
      <c r="EA32" s="790">
        <f>'Result Entry'!EB34</f>
        <v>0</v>
      </c>
      <c r="EB32" s="789">
        <f>'Result Entry'!EC34</f>
        <v>0</v>
      </c>
      <c r="EC32" s="789">
        <f>'Result Entry'!ED34</f>
        <v>0</v>
      </c>
      <c r="ED32" s="799">
        <f>'Result Entry'!EE34</f>
        <v>0</v>
      </c>
      <c r="EE32" s="800">
        <f>'Result Entry'!EF34</f>
        <v>0</v>
      </c>
      <c r="EF32" s="801">
        <f>'Result Entry'!EG34</f>
        <v>0</v>
      </c>
      <c r="EG32" s="802" t="str">
        <f>'Result Entry'!EH34</f>
        <v/>
      </c>
      <c r="EH32" s="788">
        <f>'Result Entry'!EI34</f>
        <v>0</v>
      </c>
      <c r="EI32" s="789">
        <f>'Result Entry'!EJ34</f>
        <v>0</v>
      </c>
      <c r="EJ32" s="789">
        <f>'Result Entry'!EK34</f>
        <v>0</v>
      </c>
      <c r="EK32" s="790">
        <f>'Result Entry'!EL34</f>
        <v>0</v>
      </c>
      <c r="EL32" s="789">
        <f>'Result Entry'!EM34</f>
        <v>0</v>
      </c>
      <c r="EM32" s="799">
        <f>'Result Entry'!EN34</f>
        <v>0</v>
      </c>
      <c r="EN32" s="789">
        <f>'Result Entry'!EO34</f>
        <v>0</v>
      </c>
      <c r="EO32" s="789">
        <f>'Result Entry'!EP34</f>
        <v>0</v>
      </c>
      <c r="EP32" s="789">
        <f>'Result Entry'!EQ34</f>
        <v>0</v>
      </c>
      <c r="EQ32" s="792">
        <f>'Result Entry'!ER34</f>
        <v>0</v>
      </c>
      <c r="ER32" s="801">
        <f>'Result Entry'!ES34</f>
        <v>0</v>
      </c>
      <c r="ES32" s="802" t="str">
        <f>'Result Entry'!ET34</f>
        <v/>
      </c>
      <c r="ET32" s="788">
        <f>'Result Entry'!EU34</f>
        <v>0</v>
      </c>
      <c r="EU32" s="798">
        <f>'Result Entry'!EV34</f>
        <v>0</v>
      </c>
      <c r="EV32" s="789">
        <f>'Result Entry'!EW34</f>
        <v>0</v>
      </c>
      <c r="EW32" s="799">
        <f>'Result Entry'!EX34</f>
        <v>0</v>
      </c>
      <c r="EX32" s="789">
        <f>'Result Entry'!EY34</f>
        <v>0</v>
      </c>
      <c r="EY32" s="799">
        <f>'Result Entry'!EZ34</f>
        <v>0</v>
      </c>
      <c r="EZ32" s="789">
        <f>'Result Entry'!FA34</f>
        <v>0</v>
      </c>
      <c r="FA32" s="789">
        <f>'Result Entry'!FB34</f>
        <v>0</v>
      </c>
      <c r="FB32" s="789">
        <f>'Result Entry'!FC34</f>
        <v>0</v>
      </c>
      <c r="FC32" s="800">
        <f>'Result Entry'!FD34</f>
        <v>0</v>
      </c>
      <c r="FD32" s="801">
        <f>'Result Entry'!FE34</f>
        <v>0</v>
      </c>
      <c r="FE32" s="802" t="str">
        <f>'Result Entry'!FF34</f>
        <v/>
      </c>
      <c r="FF32" s="788">
        <f>'Result Entry'!FG34</f>
        <v>0</v>
      </c>
      <c r="FG32" s="789">
        <f>'Result Entry'!FH34</f>
        <v>0</v>
      </c>
      <c r="FH32" s="789">
        <f>'Result Entry'!FI34</f>
        <v>0</v>
      </c>
      <c r="FI32" s="789">
        <f>'Result Entry'!FJ34</f>
        <v>0</v>
      </c>
      <c r="FJ32" s="791">
        <f>'Result Entry'!FK34</f>
        <v>0</v>
      </c>
      <c r="FK32" s="796" t="str">
        <f>'Result Entry'!FL34</f>
        <v/>
      </c>
      <c r="FL32" s="786">
        <f>'Result Entry'!FM34</f>
        <v>0</v>
      </c>
      <c r="FM32" s="787">
        <f>'Result Entry'!FN34</f>
        <v>0</v>
      </c>
      <c r="FN32" s="803" t="str">
        <f>'Result Entry'!FO34</f>
        <v/>
      </c>
      <c r="FO32" s="786">
        <f>'Result Entry'!FP34</f>
        <v>0</v>
      </c>
      <c r="FP32" s="787">
        <f>'Result Entry'!FQ34</f>
        <v>0</v>
      </c>
      <c r="FQ32" s="804">
        <f>'Result Entry'!FR34</f>
        <v>0</v>
      </c>
      <c r="FR32" s="787" t="str">
        <f>IF(OR(FS32="PASSED",FS32="PASSED WITH G"),'Result Entry'!FS34,"")</f>
        <v/>
      </c>
      <c r="FS32" s="787" t="str">
        <f>'Result Entry'!FT34</f>
        <v/>
      </c>
      <c r="FT32" s="787" t="str">
        <f>'Result Entry'!FU34</f>
        <v/>
      </c>
      <c r="FU32" s="805" t="str">
        <f>'Result Entry'!FV34</f>
        <v/>
      </c>
      <c r="FV32" s="29" t="str">
        <f>'Result Entry'!FX34</f>
        <v/>
      </c>
    </row>
    <row r="33" spans="1:178" s="30" customFormat="1" ht="17.25" customHeight="1">
      <c r="A33" s="1477"/>
      <c r="B33" s="786">
        <f t="shared" si="0"/>
        <v>0</v>
      </c>
      <c r="C33" s="787">
        <f>'Result Entry'!D35</f>
        <v>0</v>
      </c>
      <c r="D33" s="787">
        <f>'Result Entry'!E35</f>
        <v>0</v>
      </c>
      <c r="E33" s="787">
        <f>'Result Entry'!F35</f>
        <v>0</v>
      </c>
      <c r="F33" s="787">
        <f>'Result Entry'!$G35</f>
        <v>0</v>
      </c>
      <c r="G33" s="787">
        <f>'Result Entry'!$H35</f>
        <v>0</v>
      </c>
      <c r="H33" s="787">
        <f>'Result Entry'!I35</f>
        <v>0</v>
      </c>
      <c r="I33" s="787">
        <f>'Result Entry'!J35</f>
        <v>0</v>
      </c>
      <c r="J33" s="977">
        <f>'Result Entry'!K35</f>
        <v>0</v>
      </c>
      <c r="K33" s="788">
        <f>'Result Entry'!L35</f>
        <v>0</v>
      </c>
      <c r="L33" s="789">
        <f>'Result Entry'!M35</f>
        <v>0</v>
      </c>
      <c r="M33" s="789">
        <f>'Result Entry'!N35</f>
        <v>0</v>
      </c>
      <c r="N33" s="790">
        <f>'Result Entry'!O35</f>
        <v>0</v>
      </c>
      <c r="O33" s="789">
        <f>'Result Entry'!P35</f>
        <v>0</v>
      </c>
      <c r="P33" s="790">
        <f>'Result Entry'!Q35</f>
        <v>0</v>
      </c>
      <c r="Q33" s="789">
        <f>'Result Entry'!R35</f>
        <v>0</v>
      </c>
      <c r="R33" s="791">
        <f>'Result Entry'!S35</f>
        <v>0</v>
      </c>
      <c r="S33" s="791">
        <f>'Result Entry'!T35</f>
        <v>0</v>
      </c>
      <c r="T33" s="792">
        <f>'Result Entry'!U35</f>
        <v>0</v>
      </c>
      <c r="U33" s="806">
        <f>'Result Entry'!V35</f>
        <v>0</v>
      </c>
      <c r="V33" s="807" t="str">
        <f>'Result Entry'!W35</f>
        <v/>
      </c>
      <c r="W33" s="795" t="str">
        <f>'Result Entry'!X35</f>
        <v/>
      </c>
      <c r="X33" s="796" t="str">
        <f>'Result Entry'!Y35</f>
        <v/>
      </c>
      <c r="Y33" s="788">
        <f>'Result Entry'!Z35</f>
        <v>0</v>
      </c>
      <c r="Z33" s="789">
        <f>'Result Entry'!AA35</f>
        <v>0</v>
      </c>
      <c r="AA33" s="789">
        <f>'Result Entry'!AB35</f>
        <v>0</v>
      </c>
      <c r="AB33" s="790">
        <f>'Result Entry'!AC35</f>
        <v>0</v>
      </c>
      <c r="AC33" s="789">
        <f>'Result Entry'!AD35</f>
        <v>0</v>
      </c>
      <c r="AD33" s="790">
        <f>'Result Entry'!AE35</f>
        <v>0</v>
      </c>
      <c r="AE33" s="789">
        <f>'Result Entry'!AF35</f>
        <v>0</v>
      </c>
      <c r="AF33" s="791">
        <f>'Result Entry'!AG35</f>
        <v>0</v>
      </c>
      <c r="AG33" s="791">
        <f>'Result Entry'!AH35</f>
        <v>0</v>
      </c>
      <c r="AH33" s="792">
        <f>'Result Entry'!AI35</f>
        <v>0</v>
      </c>
      <c r="AI33" s="806">
        <f>'Result Entry'!AJ35</f>
        <v>0</v>
      </c>
      <c r="AJ33" s="807" t="str">
        <f>'Result Entry'!AK35</f>
        <v/>
      </c>
      <c r="AK33" s="795" t="str">
        <f>'Result Entry'!AL35</f>
        <v/>
      </c>
      <c r="AL33" s="796" t="str">
        <f>'Result Entry'!AM35</f>
        <v/>
      </c>
      <c r="AM33" s="797">
        <f>'Result Entry'!AN35</f>
        <v>0</v>
      </c>
      <c r="AN33" s="788">
        <f>'Result Entry'!AO35</f>
        <v>0</v>
      </c>
      <c r="AO33" s="798">
        <f>'Result Entry'!AP35</f>
        <v>0</v>
      </c>
      <c r="AP33" s="789">
        <f>'Result Entry'!AQ35</f>
        <v>0</v>
      </c>
      <c r="AQ33" s="790">
        <f>'Result Entry'!AR35</f>
        <v>0</v>
      </c>
      <c r="AR33" s="789">
        <f>'Result Entry'!AS35</f>
        <v>0</v>
      </c>
      <c r="AS33" s="789">
        <f>'Result Entry'!AT35</f>
        <v>0</v>
      </c>
      <c r="AT33" s="799">
        <f>'Result Entry'!AU35</f>
        <v>0</v>
      </c>
      <c r="AU33" s="790">
        <f>'Result Entry'!AV35</f>
        <v>0</v>
      </c>
      <c r="AV33" s="789">
        <f>'Result Entry'!AW35</f>
        <v>0</v>
      </c>
      <c r="AW33" s="789">
        <f>'Result Entry'!AX35</f>
        <v>0</v>
      </c>
      <c r="AX33" s="799">
        <f>'Result Entry'!AY35</f>
        <v>0</v>
      </c>
      <c r="AY33" s="792">
        <f>'Result Entry'!AZ35</f>
        <v>0</v>
      </c>
      <c r="AZ33" s="1470">
        <f>'Result Entry'!BA35</f>
        <v>0</v>
      </c>
      <c r="BA33" s="1471" t="str">
        <f>'Result Entry'!BB35</f>
        <v/>
      </c>
      <c r="BB33" s="795" t="str">
        <f>'Result Entry'!BC35</f>
        <v/>
      </c>
      <c r="BC33" s="796" t="str">
        <f>'Result Entry'!BD35</f>
        <v/>
      </c>
      <c r="BD33" s="797">
        <f>'Result Entry'!BE35</f>
        <v>0</v>
      </c>
      <c r="BE33" s="788">
        <f>'Result Entry'!BF35</f>
        <v>0</v>
      </c>
      <c r="BF33" s="798">
        <f>'Result Entry'!BG35</f>
        <v>0</v>
      </c>
      <c r="BG33" s="789">
        <f>'Result Entry'!BH35</f>
        <v>0</v>
      </c>
      <c r="BH33" s="790">
        <f>'Result Entry'!BI35</f>
        <v>0</v>
      </c>
      <c r="BI33" s="789">
        <f>'Result Entry'!BJ35</f>
        <v>0</v>
      </c>
      <c r="BJ33" s="789">
        <f>'Result Entry'!BK35</f>
        <v>0</v>
      </c>
      <c r="BK33" s="799">
        <f>'Result Entry'!BL35</f>
        <v>0</v>
      </c>
      <c r="BL33" s="790">
        <f>'Result Entry'!BM35</f>
        <v>0</v>
      </c>
      <c r="BM33" s="789">
        <f>'Result Entry'!BN35</f>
        <v>0</v>
      </c>
      <c r="BN33" s="789">
        <f>'Result Entry'!BO35</f>
        <v>0</v>
      </c>
      <c r="BO33" s="799">
        <f>'Result Entry'!BP35</f>
        <v>0</v>
      </c>
      <c r="BP33" s="792">
        <f>'Result Entry'!BQ35</f>
        <v>0</v>
      </c>
      <c r="BQ33" s="1470">
        <f>'Result Entry'!BR35</f>
        <v>0</v>
      </c>
      <c r="BR33" s="1471" t="str">
        <f>'Result Entry'!BS35</f>
        <v/>
      </c>
      <c r="BS33" s="795" t="str">
        <f>'Result Entry'!BT35</f>
        <v/>
      </c>
      <c r="BT33" s="796" t="str">
        <f>'Result Entry'!BU35</f>
        <v/>
      </c>
      <c r="BU33" s="797">
        <f>'Result Entry'!BV35</f>
        <v>0</v>
      </c>
      <c r="BV33" s="788">
        <f>'Result Entry'!BW35</f>
        <v>0</v>
      </c>
      <c r="BW33" s="798">
        <f>'Result Entry'!BX35</f>
        <v>0</v>
      </c>
      <c r="BX33" s="789">
        <f>'Result Entry'!BY35</f>
        <v>0</v>
      </c>
      <c r="BY33" s="790">
        <f>'Result Entry'!BZ35</f>
        <v>0</v>
      </c>
      <c r="BZ33" s="789">
        <f>'Result Entry'!CA35</f>
        <v>0</v>
      </c>
      <c r="CA33" s="789">
        <f>'Result Entry'!CB35</f>
        <v>0</v>
      </c>
      <c r="CB33" s="799">
        <f>'Result Entry'!CC35</f>
        <v>0</v>
      </c>
      <c r="CC33" s="790">
        <f>'Result Entry'!CD35</f>
        <v>0</v>
      </c>
      <c r="CD33" s="789">
        <f>'Result Entry'!CE35</f>
        <v>0</v>
      </c>
      <c r="CE33" s="789">
        <f>'Result Entry'!CF35</f>
        <v>0</v>
      </c>
      <c r="CF33" s="799">
        <f>'Result Entry'!CG35</f>
        <v>0</v>
      </c>
      <c r="CG33" s="792">
        <f>'Result Entry'!CH35</f>
        <v>0</v>
      </c>
      <c r="CH33" s="1470">
        <f>'Result Entry'!CI35</f>
        <v>0</v>
      </c>
      <c r="CI33" s="1471" t="str">
        <f>'Result Entry'!CJ35</f>
        <v/>
      </c>
      <c r="CJ33" s="795" t="str">
        <f>'Result Entry'!CK35</f>
        <v/>
      </c>
      <c r="CK33" s="796" t="str">
        <f>'Result Entry'!CL35</f>
        <v/>
      </c>
      <c r="CL33" s="797">
        <f>'Result Entry'!CM35</f>
        <v>0</v>
      </c>
      <c r="CM33" s="788">
        <f>'Result Entry'!CN35</f>
        <v>0</v>
      </c>
      <c r="CN33" s="798">
        <f>'Result Entry'!CO35</f>
        <v>0</v>
      </c>
      <c r="CO33" s="789">
        <f>'Result Entry'!CP35</f>
        <v>0</v>
      </c>
      <c r="CP33" s="790">
        <f>'Result Entry'!CQ35</f>
        <v>0</v>
      </c>
      <c r="CQ33" s="789">
        <f>'Result Entry'!CR35</f>
        <v>0</v>
      </c>
      <c r="CR33" s="789">
        <f>'Result Entry'!CS35</f>
        <v>0</v>
      </c>
      <c r="CS33" s="799">
        <f>'Result Entry'!CT35</f>
        <v>0</v>
      </c>
      <c r="CT33" s="790">
        <f>'Result Entry'!CU35</f>
        <v>0</v>
      </c>
      <c r="CU33" s="789">
        <f>'Result Entry'!CV35</f>
        <v>0</v>
      </c>
      <c r="CV33" s="789">
        <f>'Result Entry'!CW35</f>
        <v>0</v>
      </c>
      <c r="CW33" s="799">
        <f>'Result Entry'!CX35</f>
        <v>0</v>
      </c>
      <c r="CX33" s="792">
        <f>'Result Entry'!CY35</f>
        <v>0</v>
      </c>
      <c r="CY33" s="1470">
        <f>'Result Entry'!CZ35</f>
        <v>0</v>
      </c>
      <c r="CZ33" s="1471" t="str">
        <f>'Result Entry'!DA35</f>
        <v/>
      </c>
      <c r="DA33" s="795" t="str">
        <f>'Result Entry'!DB35</f>
        <v/>
      </c>
      <c r="DB33" s="796" t="str">
        <f>'Result Entry'!DC35</f>
        <v/>
      </c>
      <c r="DC33" s="797">
        <f>'Result Entry'!DD35</f>
        <v>0</v>
      </c>
      <c r="DD33" s="788">
        <f>'Result Entry'!DE35</f>
        <v>0</v>
      </c>
      <c r="DE33" s="798">
        <f>'Result Entry'!DF35</f>
        <v>0</v>
      </c>
      <c r="DF33" s="789">
        <f>'Result Entry'!DG35</f>
        <v>0</v>
      </c>
      <c r="DG33" s="790">
        <f>'Result Entry'!DH35</f>
        <v>0</v>
      </c>
      <c r="DH33" s="789">
        <f>'Result Entry'!DI35</f>
        <v>0</v>
      </c>
      <c r="DI33" s="789">
        <f>'Result Entry'!DJ35</f>
        <v>0</v>
      </c>
      <c r="DJ33" s="799">
        <f>'Result Entry'!DK35</f>
        <v>0</v>
      </c>
      <c r="DK33" s="790">
        <f>'Result Entry'!DL35</f>
        <v>0</v>
      </c>
      <c r="DL33" s="789">
        <f>'Result Entry'!DM35</f>
        <v>0</v>
      </c>
      <c r="DM33" s="789">
        <f>'Result Entry'!DN35</f>
        <v>0</v>
      </c>
      <c r="DN33" s="799">
        <f>'Result Entry'!DO35</f>
        <v>0</v>
      </c>
      <c r="DO33" s="792">
        <f>'Result Entry'!DP35</f>
        <v>0</v>
      </c>
      <c r="DP33" s="1470">
        <f>'Result Entry'!DQ35</f>
        <v>0</v>
      </c>
      <c r="DQ33" s="1471" t="str">
        <f>'Result Entry'!DR35</f>
        <v/>
      </c>
      <c r="DR33" s="795" t="str">
        <f>'Result Entry'!DS35</f>
        <v/>
      </c>
      <c r="DS33" s="796" t="str">
        <f>'Result Entry'!DT35</f>
        <v/>
      </c>
      <c r="DT33" s="788">
        <f>'Result Entry'!DU35</f>
        <v>0</v>
      </c>
      <c r="DU33" s="789">
        <f>'Result Entry'!DV35</f>
        <v>0</v>
      </c>
      <c r="DV33" s="789">
        <f>'Result Entry'!DW35</f>
        <v>0</v>
      </c>
      <c r="DW33" s="790">
        <f>'Result Entry'!DX35</f>
        <v>0</v>
      </c>
      <c r="DX33" s="789">
        <f>'Result Entry'!DY35</f>
        <v>0</v>
      </c>
      <c r="DY33" s="789">
        <f>'Result Entry'!DZ35</f>
        <v>0</v>
      </c>
      <c r="DZ33" s="799">
        <f>'Result Entry'!EA35</f>
        <v>0</v>
      </c>
      <c r="EA33" s="790">
        <f>'Result Entry'!EB35</f>
        <v>0</v>
      </c>
      <c r="EB33" s="789">
        <f>'Result Entry'!EC35</f>
        <v>0</v>
      </c>
      <c r="EC33" s="789">
        <f>'Result Entry'!ED35</f>
        <v>0</v>
      </c>
      <c r="ED33" s="799">
        <f>'Result Entry'!EE35</f>
        <v>0</v>
      </c>
      <c r="EE33" s="800">
        <f>'Result Entry'!EF35</f>
        <v>0</v>
      </c>
      <c r="EF33" s="801">
        <f>'Result Entry'!EG35</f>
        <v>0</v>
      </c>
      <c r="EG33" s="802" t="str">
        <f>'Result Entry'!EH35</f>
        <v/>
      </c>
      <c r="EH33" s="788">
        <f>'Result Entry'!EI35</f>
        <v>0</v>
      </c>
      <c r="EI33" s="789">
        <f>'Result Entry'!EJ35</f>
        <v>0</v>
      </c>
      <c r="EJ33" s="789">
        <f>'Result Entry'!EK35</f>
        <v>0</v>
      </c>
      <c r="EK33" s="790">
        <f>'Result Entry'!EL35</f>
        <v>0</v>
      </c>
      <c r="EL33" s="789">
        <f>'Result Entry'!EM35</f>
        <v>0</v>
      </c>
      <c r="EM33" s="799">
        <f>'Result Entry'!EN35</f>
        <v>0</v>
      </c>
      <c r="EN33" s="789">
        <f>'Result Entry'!EO35</f>
        <v>0</v>
      </c>
      <c r="EO33" s="789">
        <f>'Result Entry'!EP35</f>
        <v>0</v>
      </c>
      <c r="EP33" s="789">
        <f>'Result Entry'!EQ35</f>
        <v>0</v>
      </c>
      <c r="EQ33" s="792">
        <f>'Result Entry'!ER35</f>
        <v>0</v>
      </c>
      <c r="ER33" s="801">
        <f>'Result Entry'!ES35</f>
        <v>0</v>
      </c>
      <c r="ES33" s="802" t="str">
        <f>'Result Entry'!ET35</f>
        <v/>
      </c>
      <c r="ET33" s="788">
        <f>'Result Entry'!EU35</f>
        <v>0</v>
      </c>
      <c r="EU33" s="798">
        <f>'Result Entry'!EV35</f>
        <v>0</v>
      </c>
      <c r="EV33" s="789">
        <f>'Result Entry'!EW35</f>
        <v>0</v>
      </c>
      <c r="EW33" s="799">
        <f>'Result Entry'!EX35</f>
        <v>0</v>
      </c>
      <c r="EX33" s="789">
        <f>'Result Entry'!EY35</f>
        <v>0</v>
      </c>
      <c r="EY33" s="799">
        <f>'Result Entry'!EZ35</f>
        <v>0</v>
      </c>
      <c r="EZ33" s="789">
        <f>'Result Entry'!FA35</f>
        <v>0</v>
      </c>
      <c r="FA33" s="789">
        <f>'Result Entry'!FB35</f>
        <v>0</v>
      </c>
      <c r="FB33" s="789">
        <f>'Result Entry'!FC35</f>
        <v>0</v>
      </c>
      <c r="FC33" s="800">
        <f>'Result Entry'!FD35</f>
        <v>0</v>
      </c>
      <c r="FD33" s="801">
        <f>'Result Entry'!FE35</f>
        <v>0</v>
      </c>
      <c r="FE33" s="802" t="str">
        <f>'Result Entry'!FF35</f>
        <v/>
      </c>
      <c r="FF33" s="788">
        <f>'Result Entry'!FG35</f>
        <v>0</v>
      </c>
      <c r="FG33" s="789">
        <f>'Result Entry'!FH35</f>
        <v>0</v>
      </c>
      <c r="FH33" s="789">
        <f>'Result Entry'!FI35</f>
        <v>0</v>
      </c>
      <c r="FI33" s="789">
        <f>'Result Entry'!FJ35</f>
        <v>0</v>
      </c>
      <c r="FJ33" s="791">
        <f>'Result Entry'!FK35</f>
        <v>0</v>
      </c>
      <c r="FK33" s="796" t="str">
        <f>'Result Entry'!FL35</f>
        <v/>
      </c>
      <c r="FL33" s="786">
        <f>'Result Entry'!FM35</f>
        <v>0</v>
      </c>
      <c r="FM33" s="787">
        <f>'Result Entry'!FN35</f>
        <v>0</v>
      </c>
      <c r="FN33" s="803" t="str">
        <f>'Result Entry'!FO35</f>
        <v/>
      </c>
      <c r="FO33" s="786">
        <f>'Result Entry'!FP35</f>
        <v>0</v>
      </c>
      <c r="FP33" s="787">
        <f>'Result Entry'!FQ35</f>
        <v>0</v>
      </c>
      <c r="FQ33" s="804">
        <f>'Result Entry'!FR35</f>
        <v>0</v>
      </c>
      <c r="FR33" s="787" t="str">
        <f>IF(OR(FS33="PASSED",FS33="PASSED WITH G"),'Result Entry'!FS35,"")</f>
        <v/>
      </c>
      <c r="FS33" s="787" t="str">
        <f>'Result Entry'!FT35</f>
        <v/>
      </c>
      <c r="FT33" s="787" t="str">
        <f>'Result Entry'!FU35</f>
        <v/>
      </c>
      <c r="FU33" s="805" t="str">
        <f>'Result Entry'!FV35</f>
        <v/>
      </c>
      <c r="FV33" s="29" t="str">
        <f>'Result Entry'!FX35</f>
        <v/>
      </c>
    </row>
    <row r="34" spans="1:178" s="30" customFormat="1" ht="17.25" customHeight="1">
      <c r="A34" s="1477"/>
      <c r="B34" s="786">
        <f t="shared" si="0"/>
        <v>0</v>
      </c>
      <c r="C34" s="787">
        <f>'Result Entry'!D36</f>
        <v>0</v>
      </c>
      <c r="D34" s="787">
        <f>'Result Entry'!E36</f>
        <v>0</v>
      </c>
      <c r="E34" s="787">
        <f>'Result Entry'!F36</f>
        <v>0</v>
      </c>
      <c r="F34" s="787">
        <f>'Result Entry'!$G36</f>
        <v>0</v>
      </c>
      <c r="G34" s="787">
        <f>'Result Entry'!$H36</f>
        <v>0</v>
      </c>
      <c r="H34" s="787">
        <f>'Result Entry'!I36</f>
        <v>0</v>
      </c>
      <c r="I34" s="787">
        <f>'Result Entry'!J36</f>
        <v>0</v>
      </c>
      <c r="J34" s="977">
        <f>'Result Entry'!K36</f>
        <v>0</v>
      </c>
      <c r="K34" s="788">
        <f>'Result Entry'!L36</f>
        <v>0</v>
      </c>
      <c r="L34" s="789">
        <f>'Result Entry'!M36</f>
        <v>0</v>
      </c>
      <c r="M34" s="789">
        <f>'Result Entry'!N36</f>
        <v>0</v>
      </c>
      <c r="N34" s="790">
        <f>'Result Entry'!O36</f>
        <v>0</v>
      </c>
      <c r="O34" s="789">
        <f>'Result Entry'!P36</f>
        <v>0</v>
      </c>
      <c r="P34" s="790">
        <f>'Result Entry'!Q36</f>
        <v>0</v>
      </c>
      <c r="Q34" s="789">
        <f>'Result Entry'!R36</f>
        <v>0</v>
      </c>
      <c r="R34" s="791">
        <f>'Result Entry'!S36</f>
        <v>0</v>
      </c>
      <c r="S34" s="791">
        <f>'Result Entry'!T36</f>
        <v>0</v>
      </c>
      <c r="T34" s="792">
        <f>'Result Entry'!U36</f>
        <v>0</v>
      </c>
      <c r="U34" s="806">
        <f>'Result Entry'!V36</f>
        <v>0</v>
      </c>
      <c r="V34" s="807" t="str">
        <f>'Result Entry'!W36</f>
        <v/>
      </c>
      <c r="W34" s="795" t="str">
        <f>'Result Entry'!X36</f>
        <v/>
      </c>
      <c r="X34" s="796" t="str">
        <f>'Result Entry'!Y36</f>
        <v/>
      </c>
      <c r="Y34" s="788">
        <f>'Result Entry'!Z36</f>
        <v>0</v>
      </c>
      <c r="Z34" s="789">
        <f>'Result Entry'!AA36</f>
        <v>0</v>
      </c>
      <c r="AA34" s="789">
        <f>'Result Entry'!AB36</f>
        <v>0</v>
      </c>
      <c r="AB34" s="790">
        <f>'Result Entry'!AC36</f>
        <v>0</v>
      </c>
      <c r="AC34" s="789">
        <f>'Result Entry'!AD36</f>
        <v>0</v>
      </c>
      <c r="AD34" s="790">
        <f>'Result Entry'!AE36</f>
        <v>0</v>
      </c>
      <c r="AE34" s="789">
        <f>'Result Entry'!AF36</f>
        <v>0</v>
      </c>
      <c r="AF34" s="791">
        <f>'Result Entry'!AG36</f>
        <v>0</v>
      </c>
      <c r="AG34" s="791">
        <f>'Result Entry'!AH36</f>
        <v>0</v>
      </c>
      <c r="AH34" s="792">
        <f>'Result Entry'!AI36</f>
        <v>0</v>
      </c>
      <c r="AI34" s="806">
        <f>'Result Entry'!AJ36</f>
        <v>0</v>
      </c>
      <c r="AJ34" s="807" t="str">
        <f>'Result Entry'!AK36</f>
        <v/>
      </c>
      <c r="AK34" s="795" t="str">
        <f>'Result Entry'!AL36</f>
        <v/>
      </c>
      <c r="AL34" s="796" t="str">
        <f>'Result Entry'!AM36</f>
        <v/>
      </c>
      <c r="AM34" s="797">
        <f>'Result Entry'!AN36</f>
        <v>0</v>
      </c>
      <c r="AN34" s="788">
        <f>'Result Entry'!AO36</f>
        <v>0</v>
      </c>
      <c r="AO34" s="798">
        <f>'Result Entry'!AP36</f>
        <v>0</v>
      </c>
      <c r="AP34" s="789">
        <f>'Result Entry'!AQ36</f>
        <v>0</v>
      </c>
      <c r="AQ34" s="790">
        <f>'Result Entry'!AR36</f>
        <v>0</v>
      </c>
      <c r="AR34" s="789">
        <f>'Result Entry'!AS36</f>
        <v>0</v>
      </c>
      <c r="AS34" s="789">
        <f>'Result Entry'!AT36</f>
        <v>0</v>
      </c>
      <c r="AT34" s="799">
        <f>'Result Entry'!AU36</f>
        <v>0</v>
      </c>
      <c r="AU34" s="790">
        <f>'Result Entry'!AV36</f>
        <v>0</v>
      </c>
      <c r="AV34" s="789">
        <f>'Result Entry'!AW36</f>
        <v>0</v>
      </c>
      <c r="AW34" s="789">
        <f>'Result Entry'!AX36</f>
        <v>0</v>
      </c>
      <c r="AX34" s="799">
        <f>'Result Entry'!AY36</f>
        <v>0</v>
      </c>
      <c r="AY34" s="792">
        <f>'Result Entry'!AZ36</f>
        <v>0</v>
      </c>
      <c r="AZ34" s="1470">
        <f>'Result Entry'!BA36</f>
        <v>0</v>
      </c>
      <c r="BA34" s="1471" t="str">
        <f>'Result Entry'!BB36</f>
        <v/>
      </c>
      <c r="BB34" s="795" t="str">
        <f>'Result Entry'!BC36</f>
        <v/>
      </c>
      <c r="BC34" s="796" t="str">
        <f>'Result Entry'!BD36</f>
        <v/>
      </c>
      <c r="BD34" s="797">
        <f>'Result Entry'!BE36</f>
        <v>0</v>
      </c>
      <c r="BE34" s="788">
        <f>'Result Entry'!BF36</f>
        <v>0</v>
      </c>
      <c r="BF34" s="798">
        <f>'Result Entry'!BG36</f>
        <v>0</v>
      </c>
      <c r="BG34" s="789">
        <f>'Result Entry'!BH36</f>
        <v>0</v>
      </c>
      <c r="BH34" s="790">
        <f>'Result Entry'!BI36</f>
        <v>0</v>
      </c>
      <c r="BI34" s="789">
        <f>'Result Entry'!BJ36</f>
        <v>0</v>
      </c>
      <c r="BJ34" s="789">
        <f>'Result Entry'!BK36</f>
        <v>0</v>
      </c>
      <c r="BK34" s="799">
        <f>'Result Entry'!BL36</f>
        <v>0</v>
      </c>
      <c r="BL34" s="790">
        <f>'Result Entry'!BM36</f>
        <v>0</v>
      </c>
      <c r="BM34" s="789">
        <f>'Result Entry'!BN36</f>
        <v>0</v>
      </c>
      <c r="BN34" s="789">
        <f>'Result Entry'!BO36</f>
        <v>0</v>
      </c>
      <c r="BO34" s="799">
        <f>'Result Entry'!BP36</f>
        <v>0</v>
      </c>
      <c r="BP34" s="792">
        <f>'Result Entry'!BQ36</f>
        <v>0</v>
      </c>
      <c r="BQ34" s="1470">
        <f>'Result Entry'!BR36</f>
        <v>0</v>
      </c>
      <c r="BR34" s="1471" t="str">
        <f>'Result Entry'!BS36</f>
        <v/>
      </c>
      <c r="BS34" s="795" t="str">
        <f>'Result Entry'!BT36</f>
        <v/>
      </c>
      <c r="BT34" s="796" t="str">
        <f>'Result Entry'!BU36</f>
        <v/>
      </c>
      <c r="BU34" s="797">
        <f>'Result Entry'!BV36</f>
        <v>0</v>
      </c>
      <c r="BV34" s="788">
        <f>'Result Entry'!BW36</f>
        <v>0</v>
      </c>
      <c r="BW34" s="798">
        <f>'Result Entry'!BX36</f>
        <v>0</v>
      </c>
      <c r="BX34" s="789">
        <f>'Result Entry'!BY36</f>
        <v>0</v>
      </c>
      <c r="BY34" s="790">
        <f>'Result Entry'!BZ36</f>
        <v>0</v>
      </c>
      <c r="BZ34" s="789">
        <f>'Result Entry'!CA36</f>
        <v>0</v>
      </c>
      <c r="CA34" s="789">
        <f>'Result Entry'!CB36</f>
        <v>0</v>
      </c>
      <c r="CB34" s="799">
        <f>'Result Entry'!CC36</f>
        <v>0</v>
      </c>
      <c r="CC34" s="790">
        <f>'Result Entry'!CD36</f>
        <v>0</v>
      </c>
      <c r="CD34" s="789">
        <f>'Result Entry'!CE36</f>
        <v>0</v>
      </c>
      <c r="CE34" s="789">
        <f>'Result Entry'!CF36</f>
        <v>0</v>
      </c>
      <c r="CF34" s="799">
        <f>'Result Entry'!CG36</f>
        <v>0</v>
      </c>
      <c r="CG34" s="792">
        <f>'Result Entry'!CH36</f>
        <v>0</v>
      </c>
      <c r="CH34" s="1470">
        <f>'Result Entry'!CI36</f>
        <v>0</v>
      </c>
      <c r="CI34" s="1471" t="str">
        <f>'Result Entry'!CJ36</f>
        <v/>
      </c>
      <c r="CJ34" s="795" t="str">
        <f>'Result Entry'!CK36</f>
        <v/>
      </c>
      <c r="CK34" s="796" t="str">
        <f>'Result Entry'!CL36</f>
        <v/>
      </c>
      <c r="CL34" s="797">
        <f>'Result Entry'!CM36</f>
        <v>0</v>
      </c>
      <c r="CM34" s="788">
        <f>'Result Entry'!CN36</f>
        <v>0</v>
      </c>
      <c r="CN34" s="798">
        <f>'Result Entry'!CO36</f>
        <v>0</v>
      </c>
      <c r="CO34" s="789">
        <f>'Result Entry'!CP36</f>
        <v>0</v>
      </c>
      <c r="CP34" s="790">
        <f>'Result Entry'!CQ36</f>
        <v>0</v>
      </c>
      <c r="CQ34" s="789">
        <f>'Result Entry'!CR36</f>
        <v>0</v>
      </c>
      <c r="CR34" s="789">
        <f>'Result Entry'!CS36</f>
        <v>0</v>
      </c>
      <c r="CS34" s="799">
        <f>'Result Entry'!CT36</f>
        <v>0</v>
      </c>
      <c r="CT34" s="790">
        <f>'Result Entry'!CU36</f>
        <v>0</v>
      </c>
      <c r="CU34" s="789">
        <f>'Result Entry'!CV36</f>
        <v>0</v>
      </c>
      <c r="CV34" s="789">
        <f>'Result Entry'!CW36</f>
        <v>0</v>
      </c>
      <c r="CW34" s="799">
        <f>'Result Entry'!CX36</f>
        <v>0</v>
      </c>
      <c r="CX34" s="792">
        <f>'Result Entry'!CY36</f>
        <v>0</v>
      </c>
      <c r="CY34" s="1470">
        <f>'Result Entry'!CZ36</f>
        <v>0</v>
      </c>
      <c r="CZ34" s="1471" t="str">
        <f>'Result Entry'!DA36</f>
        <v/>
      </c>
      <c r="DA34" s="795" t="str">
        <f>'Result Entry'!DB36</f>
        <v/>
      </c>
      <c r="DB34" s="796" t="str">
        <f>'Result Entry'!DC36</f>
        <v/>
      </c>
      <c r="DC34" s="797">
        <f>'Result Entry'!DD36</f>
        <v>0</v>
      </c>
      <c r="DD34" s="788">
        <f>'Result Entry'!DE36</f>
        <v>0</v>
      </c>
      <c r="DE34" s="798">
        <f>'Result Entry'!DF36</f>
        <v>0</v>
      </c>
      <c r="DF34" s="789">
        <f>'Result Entry'!DG36</f>
        <v>0</v>
      </c>
      <c r="DG34" s="790">
        <f>'Result Entry'!DH36</f>
        <v>0</v>
      </c>
      <c r="DH34" s="789">
        <f>'Result Entry'!DI36</f>
        <v>0</v>
      </c>
      <c r="DI34" s="789">
        <f>'Result Entry'!DJ36</f>
        <v>0</v>
      </c>
      <c r="DJ34" s="799">
        <f>'Result Entry'!DK36</f>
        <v>0</v>
      </c>
      <c r="DK34" s="790">
        <f>'Result Entry'!DL36</f>
        <v>0</v>
      </c>
      <c r="DL34" s="789">
        <f>'Result Entry'!DM36</f>
        <v>0</v>
      </c>
      <c r="DM34" s="789">
        <f>'Result Entry'!DN36</f>
        <v>0</v>
      </c>
      <c r="DN34" s="799">
        <f>'Result Entry'!DO36</f>
        <v>0</v>
      </c>
      <c r="DO34" s="792">
        <f>'Result Entry'!DP36</f>
        <v>0</v>
      </c>
      <c r="DP34" s="1470">
        <f>'Result Entry'!DQ36</f>
        <v>0</v>
      </c>
      <c r="DQ34" s="1471" t="str">
        <f>'Result Entry'!DR36</f>
        <v/>
      </c>
      <c r="DR34" s="795" t="str">
        <f>'Result Entry'!DS36</f>
        <v/>
      </c>
      <c r="DS34" s="796" t="str">
        <f>'Result Entry'!DT36</f>
        <v/>
      </c>
      <c r="DT34" s="788">
        <f>'Result Entry'!DU36</f>
        <v>0</v>
      </c>
      <c r="DU34" s="789">
        <f>'Result Entry'!DV36</f>
        <v>0</v>
      </c>
      <c r="DV34" s="789">
        <f>'Result Entry'!DW36</f>
        <v>0</v>
      </c>
      <c r="DW34" s="790">
        <f>'Result Entry'!DX36</f>
        <v>0</v>
      </c>
      <c r="DX34" s="789">
        <f>'Result Entry'!DY36</f>
        <v>0</v>
      </c>
      <c r="DY34" s="789">
        <f>'Result Entry'!DZ36</f>
        <v>0</v>
      </c>
      <c r="DZ34" s="799">
        <f>'Result Entry'!EA36</f>
        <v>0</v>
      </c>
      <c r="EA34" s="790">
        <f>'Result Entry'!EB36</f>
        <v>0</v>
      </c>
      <c r="EB34" s="789">
        <f>'Result Entry'!EC36</f>
        <v>0</v>
      </c>
      <c r="EC34" s="789">
        <f>'Result Entry'!ED36</f>
        <v>0</v>
      </c>
      <c r="ED34" s="799">
        <f>'Result Entry'!EE36</f>
        <v>0</v>
      </c>
      <c r="EE34" s="800">
        <f>'Result Entry'!EF36</f>
        <v>0</v>
      </c>
      <c r="EF34" s="801">
        <f>'Result Entry'!EG36</f>
        <v>0</v>
      </c>
      <c r="EG34" s="802" t="str">
        <f>'Result Entry'!EH36</f>
        <v/>
      </c>
      <c r="EH34" s="788">
        <f>'Result Entry'!EI36</f>
        <v>0</v>
      </c>
      <c r="EI34" s="789">
        <f>'Result Entry'!EJ36</f>
        <v>0</v>
      </c>
      <c r="EJ34" s="789">
        <f>'Result Entry'!EK36</f>
        <v>0</v>
      </c>
      <c r="EK34" s="790">
        <f>'Result Entry'!EL36</f>
        <v>0</v>
      </c>
      <c r="EL34" s="789">
        <f>'Result Entry'!EM36</f>
        <v>0</v>
      </c>
      <c r="EM34" s="799">
        <f>'Result Entry'!EN36</f>
        <v>0</v>
      </c>
      <c r="EN34" s="789">
        <f>'Result Entry'!EO36</f>
        <v>0</v>
      </c>
      <c r="EO34" s="789">
        <f>'Result Entry'!EP36</f>
        <v>0</v>
      </c>
      <c r="EP34" s="789">
        <f>'Result Entry'!EQ36</f>
        <v>0</v>
      </c>
      <c r="EQ34" s="792">
        <f>'Result Entry'!ER36</f>
        <v>0</v>
      </c>
      <c r="ER34" s="801">
        <f>'Result Entry'!ES36</f>
        <v>0</v>
      </c>
      <c r="ES34" s="802" t="str">
        <f>'Result Entry'!ET36</f>
        <v/>
      </c>
      <c r="ET34" s="788">
        <f>'Result Entry'!EU36</f>
        <v>0</v>
      </c>
      <c r="EU34" s="798">
        <f>'Result Entry'!EV36</f>
        <v>0</v>
      </c>
      <c r="EV34" s="789">
        <f>'Result Entry'!EW36</f>
        <v>0</v>
      </c>
      <c r="EW34" s="799">
        <f>'Result Entry'!EX36</f>
        <v>0</v>
      </c>
      <c r="EX34" s="789">
        <f>'Result Entry'!EY36</f>
        <v>0</v>
      </c>
      <c r="EY34" s="799">
        <f>'Result Entry'!EZ36</f>
        <v>0</v>
      </c>
      <c r="EZ34" s="789">
        <f>'Result Entry'!FA36</f>
        <v>0</v>
      </c>
      <c r="FA34" s="789">
        <f>'Result Entry'!FB36</f>
        <v>0</v>
      </c>
      <c r="FB34" s="789">
        <f>'Result Entry'!FC36</f>
        <v>0</v>
      </c>
      <c r="FC34" s="800">
        <f>'Result Entry'!FD36</f>
        <v>0</v>
      </c>
      <c r="FD34" s="801">
        <f>'Result Entry'!FE36</f>
        <v>0</v>
      </c>
      <c r="FE34" s="802" t="str">
        <f>'Result Entry'!FF36</f>
        <v/>
      </c>
      <c r="FF34" s="788">
        <f>'Result Entry'!FG36</f>
        <v>0</v>
      </c>
      <c r="FG34" s="789">
        <f>'Result Entry'!FH36</f>
        <v>0</v>
      </c>
      <c r="FH34" s="789">
        <f>'Result Entry'!FI36</f>
        <v>0</v>
      </c>
      <c r="FI34" s="789">
        <f>'Result Entry'!FJ36</f>
        <v>0</v>
      </c>
      <c r="FJ34" s="791">
        <f>'Result Entry'!FK36</f>
        <v>0</v>
      </c>
      <c r="FK34" s="796" t="str">
        <f>'Result Entry'!FL36</f>
        <v/>
      </c>
      <c r="FL34" s="786">
        <f>'Result Entry'!FM36</f>
        <v>0</v>
      </c>
      <c r="FM34" s="787">
        <f>'Result Entry'!FN36</f>
        <v>0</v>
      </c>
      <c r="FN34" s="803" t="str">
        <f>'Result Entry'!FO36</f>
        <v/>
      </c>
      <c r="FO34" s="786">
        <f>'Result Entry'!FP36</f>
        <v>0</v>
      </c>
      <c r="FP34" s="787">
        <f>'Result Entry'!FQ36</f>
        <v>0</v>
      </c>
      <c r="FQ34" s="804">
        <f>'Result Entry'!FR36</f>
        <v>0</v>
      </c>
      <c r="FR34" s="787" t="str">
        <f>IF(OR(FS34="PASSED",FS34="PASSED WITH G"),'Result Entry'!FS36,"")</f>
        <v/>
      </c>
      <c r="FS34" s="787" t="str">
        <f>'Result Entry'!FT36</f>
        <v/>
      </c>
      <c r="FT34" s="787" t="str">
        <f>'Result Entry'!FU36</f>
        <v/>
      </c>
      <c r="FU34" s="805" t="str">
        <f>'Result Entry'!FV36</f>
        <v/>
      </c>
      <c r="FV34" s="29" t="str">
        <f>'Result Entry'!FX36</f>
        <v/>
      </c>
    </row>
    <row r="35" spans="1:178" s="30" customFormat="1" ht="17.25" customHeight="1">
      <c r="A35" s="1477"/>
      <c r="B35" s="786">
        <f t="shared" si="0"/>
        <v>0</v>
      </c>
      <c r="C35" s="787">
        <f>'Result Entry'!D37</f>
        <v>0</v>
      </c>
      <c r="D35" s="787">
        <f>'Result Entry'!E37</f>
        <v>0</v>
      </c>
      <c r="E35" s="787">
        <f>'Result Entry'!F37</f>
        <v>0</v>
      </c>
      <c r="F35" s="787">
        <f>'Result Entry'!$G37</f>
        <v>0</v>
      </c>
      <c r="G35" s="787">
        <f>'Result Entry'!$H37</f>
        <v>0</v>
      </c>
      <c r="H35" s="787">
        <f>'Result Entry'!I37</f>
        <v>0</v>
      </c>
      <c r="I35" s="787">
        <f>'Result Entry'!J37</f>
        <v>0</v>
      </c>
      <c r="J35" s="977">
        <f>'Result Entry'!K37</f>
        <v>0</v>
      </c>
      <c r="K35" s="788">
        <f>'Result Entry'!L37</f>
        <v>0</v>
      </c>
      <c r="L35" s="789">
        <f>'Result Entry'!M37</f>
        <v>0</v>
      </c>
      <c r="M35" s="789">
        <f>'Result Entry'!N37</f>
        <v>0</v>
      </c>
      <c r="N35" s="790">
        <f>'Result Entry'!O37</f>
        <v>0</v>
      </c>
      <c r="O35" s="789">
        <f>'Result Entry'!P37</f>
        <v>0</v>
      </c>
      <c r="P35" s="790">
        <f>'Result Entry'!Q37</f>
        <v>0</v>
      </c>
      <c r="Q35" s="789">
        <f>'Result Entry'!R37</f>
        <v>0</v>
      </c>
      <c r="R35" s="791">
        <f>'Result Entry'!S37</f>
        <v>0</v>
      </c>
      <c r="S35" s="791">
        <f>'Result Entry'!T37</f>
        <v>0</v>
      </c>
      <c r="T35" s="792">
        <f>'Result Entry'!U37</f>
        <v>0</v>
      </c>
      <c r="U35" s="806">
        <f>'Result Entry'!V37</f>
        <v>0</v>
      </c>
      <c r="V35" s="807" t="str">
        <f>'Result Entry'!W37</f>
        <v/>
      </c>
      <c r="W35" s="795" t="str">
        <f>'Result Entry'!X37</f>
        <v/>
      </c>
      <c r="X35" s="796" t="str">
        <f>'Result Entry'!Y37</f>
        <v/>
      </c>
      <c r="Y35" s="788">
        <f>'Result Entry'!Z37</f>
        <v>0</v>
      </c>
      <c r="Z35" s="789">
        <f>'Result Entry'!AA37</f>
        <v>0</v>
      </c>
      <c r="AA35" s="789">
        <f>'Result Entry'!AB37</f>
        <v>0</v>
      </c>
      <c r="AB35" s="790">
        <f>'Result Entry'!AC37</f>
        <v>0</v>
      </c>
      <c r="AC35" s="789">
        <f>'Result Entry'!AD37</f>
        <v>0</v>
      </c>
      <c r="AD35" s="790">
        <f>'Result Entry'!AE37</f>
        <v>0</v>
      </c>
      <c r="AE35" s="789">
        <f>'Result Entry'!AF37</f>
        <v>0</v>
      </c>
      <c r="AF35" s="791">
        <f>'Result Entry'!AG37</f>
        <v>0</v>
      </c>
      <c r="AG35" s="791">
        <f>'Result Entry'!AH37</f>
        <v>0</v>
      </c>
      <c r="AH35" s="792">
        <f>'Result Entry'!AI37</f>
        <v>0</v>
      </c>
      <c r="AI35" s="806">
        <f>'Result Entry'!AJ37</f>
        <v>0</v>
      </c>
      <c r="AJ35" s="807" t="str">
        <f>'Result Entry'!AK37</f>
        <v/>
      </c>
      <c r="AK35" s="795" t="str">
        <f>'Result Entry'!AL37</f>
        <v/>
      </c>
      <c r="AL35" s="796" t="str">
        <f>'Result Entry'!AM37</f>
        <v/>
      </c>
      <c r="AM35" s="797">
        <f>'Result Entry'!AN37</f>
        <v>0</v>
      </c>
      <c r="AN35" s="788">
        <f>'Result Entry'!AO37</f>
        <v>0</v>
      </c>
      <c r="AO35" s="798">
        <f>'Result Entry'!AP37</f>
        <v>0</v>
      </c>
      <c r="AP35" s="789">
        <f>'Result Entry'!AQ37</f>
        <v>0</v>
      </c>
      <c r="AQ35" s="790">
        <f>'Result Entry'!AR37</f>
        <v>0</v>
      </c>
      <c r="AR35" s="789">
        <f>'Result Entry'!AS37</f>
        <v>0</v>
      </c>
      <c r="AS35" s="789">
        <f>'Result Entry'!AT37</f>
        <v>0</v>
      </c>
      <c r="AT35" s="799">
        <f>'Result Entry'!AU37</f>
        <v>0</v>
      </c>
      <c r="AU35" s="790">
        <f>'Result Entry'!AV37</f>
        <v>0</v>
      </c>
      <c r="AV35" s="789">
        <f>'Result Entry'!AW37</f>
        <v>0</v>
      </c>
      <c r="AW35" s="789">
        <f>'Result Entry'!AX37</f>
        <v>0</v>
      </c>
      <c r="AX35" s="799">
        <f>'Result Entry'!AY37</f>
        <v>0</v>
      </c>
      <c r="AY35" s="792">
        <f>'Result Entry'!AZ37</f>
        <v>0</v>
      </c>
      <c r="AZ35" s="1470">
        <f>'Result Entry'!BA37</f>
        <v>0</v>
      </c>
      <c r="BA35" s="1471" t="str">
        <f>'Result Entry'!BB37</f>
        <v/>
      </c>
      <c r="BB35" s="795" t="str">
        <f>'Result Entry'!BC37</f>
        <v/>
      </c>
      <c r="BC35" s="796" t="str">
        <f>'Result Entry'!BD37</f>
        <v/>
      </c>
      <c r="BD35" s="797">
        <f>'Result Entry'!BE37</f>
        <v>0</v>
      </c>
      <c r="BE35" s="788">
        <f>'Result Entry'!BF37</f>
        <v>0</v>
      </c>
      <c r="BF35" s="798">
        <f>'Result Entry'!BG37</f>
        <v>0</v>
      </c>
      <c r="BG35" s="789">
        <f>'Result Entry'!BH37</f>
        <v>0</v>
      </c>
      <c r="BH35" s="790">
        <f>'Result Entry'!BI37</f>
        <v>0</v>
      </c>
      <c r="BI35" s="789">
        <f>'Result Entry'!BJ37</f>
        <v>0</v>
      </c>
      <c r="BJ35" s="789">
        <f>'Result Entry'!BK37</f>
        <v>0</v>
      </c>
      <c r="BK35" s="799">
        <f>'Result Entry'!BL37</f>
        <v>0</v>
      </c>
      <c r="BL35" s="790">
        <f>'Result Entry'!BM37</f>
        <v>0</v>
      </c>
      <c r="BM35" s="789">
        <f>'Result Entry'!BN37</f>
        <v>0</v>
      </c>
      <c r="BN35" s="789">
        <f>'Result Entry'!BO37</f>
        <v>0</v>
      </c>
      <c r="BO35" s="799">
        <f>'Result Entry'!BP37</f>
        <v>0</v>
      </c>
      <c r="BP35" s="792">
        <f>'Result Entry'!BQ37</f>
        <v>0</v>
      </c>
      <c r="BQ35" s="1470">
        <f>'Result Entry'!BR37</f>
        <v>0</v>
      </c>
      <c r="BR35" s="1471" t="str">
        <f>'Result Entry'!BS37</f>
        <v/>
      </c>
      <c r="BS35" s="795" t="str">
        <f>'Result Entry'!BT37</f>
        <v/>
      </c>
      <c r="BT35" s="796" t="str">
        <f>'Result Entry'!BU37</f>
        <v/>
      </c>
      <c r="BU35" s="797">
        <f>'Result Entry'!BV37</f>
        <v>0</v>
      </c>
      <c r="BV35" s="788">
        <f>'Result Entry'!BW37</f>
        <v>0</v>
      </c>
      <c r="BW35" s="798">
        <f>'Result Entry'!BX37</f>
        <v>0</v>
      </c>
      <c r="BX35" s="789">
        <f>'Result Entry'!BY37</f>
        <v>0</v>
      </c>
      <c r="BY35" s="790">
        <f>'Result Entry'!BZ37</f>
        <v>0</v>
      </c>
      <c r="BZ35" s="789">
        <f>'Result Entry'!CA37</f>
        <v>0</v>
      </c>
      <c r="CA35" s="789">
        <f>'Result Entry'!CB37</f>
        <v>0</v>
      </c>
      <c r="CB35" s="799">
        <f>'Result Entry'!CC37</f>
        <v>0</v>
      </c>
      <c r="CC35" s="790">
        <f>'Result Entry'!CD37</f>
        <v>0</v>
      </c>
      <c r="CD35" s="789">
        <f>'Result Entry'!CE37</f>
        <v>0</v>
      </c>
      <c r="CE35" s="789">
        <f>'Result Entry'!CF37</f>
        <v>0</v>
      </c>
      <c r="CF35" s="799">
        <f>'Result Entry'!CG37</f>
        <v>0</v>
      </c>
      <c r="CG35" s="792">
        <f>'Result Entry'!CH37</f>
        <v>0</v>
      </c>
      <c r="CH35" s="1470">
        <f>'Result Entry'!CI37</f>
        <v>0</v>
      </c>
      <c r="CI35" s="1471" t="str">
        <f>'Result Entry'!CJ37</f>
        <v/>
      </c>
      <c r="CJ35" s="795" t="str">
        <f>'Result Entry'!CK37</f>
        <v/>
      </c>
      <c r="CK35" s="796" t="str">
        <f>'Result Entry'!CL37</f>
        <v/>
      </c>
      <c r="CL35" s="797">
        <f>'Result Entry'!CM37</f>
        <v>0</v>
      </c>
      <c r="CM35" s="788">
        <f>'Result Entry'!CN37</f>
        <v>0</v>
      </c>
      <c r="CN35" s="798">
        <f>'Result Entry'!CO37</f>
        <v>0</v>
      </c>
      <c r="CO35" s="789">
        <f>'Result Entry'!CP37</f>
        <v>0</v>
      </c>
      <c r="CP35" s="790">
        <f>'Result Entry'!CQ37</f>
        <v>0</v>
      </c>
      <c r="CQ35" s="789">
        <f>'Result Entry'!CR37</f>
        <v>0</v>
      </c>
      <c r="CR35" s="789">
        <f>'Result Entry'!CS37</f>
        <v>0</v>
      </c>
      <c r="CS35" s="799">
        <f>'Result Entry'!CT37</f>
        <v>0</v>
      </c>
      <c r="CT35" s="790">
        <f>'Result Entry'!CU37</f>
        <v>0</v>
      </c>
      <c r="CU35" s="789">
        <f>'Result Entry'!CV37</f>
        <v>0</v>
      </c>
      <c r="CV35" s="789">
        <f>'Result Entry'!CW37</f>
        <v>0</v>
      </c>
      <c r="CW35" s="799">
        <f>'Result Entry'!CX37</f>
        <v>0</v>
      </c>
      <c r="CX35" s="792">
        <f>'Result Entry'!CY37</f>
        <v>0</v>
      </c>
      <c r="CY35" s="1470">
        <f>'Result Entry'!CZ37</f>
        <v>0</v>
      </c>
      <c r="CZ35" s="1471" t="str">
        <f>'Result Entry'!DA37</f>
        <v/>
      </c>
      <c r="DA35" s="795" t="str">
        <f>'Result Entry'!DB37</f>
        <v/>
      </c>
      <c r="DB35" s="796" t="str">
        <f>'Result Entry'!DC37</f>
        <v/>
      </c>
      <c r="DC35" s="797">
        <f>'Result Entry'!DD37</f>
        <v>0</v>
      </c>
      <c r="DD35" s="788">
        <f>'Result Entry'!DE37</f>
        <v>0</v>
      </c>
      <c r="DE35" s="798">
        <f>'Result Entry'!DF37</f>
        <v>0</v>
      </c>
      <c r="DF35" s="789">
        <f>'Result Entry'!DG37</f>
        <v>0</v>
      </c>
      <c r="DG35" s="790">
        <f>'Result Entry'!DH37</f>
        <v>0</v>
      </c>
      <c r="DH35" s="789">
        <f>'Result Entry'!DI37</f>
        <v>0</v>
      </c>
      <c r="DI35" s="789">
        <f>'Result Entry'!DJ37</f>
        <v>0</v>
      </c>
      <c r="DJ35" s="799">
        <f>'Result Entry'!DK37</f>
        <v>0</v>
      </c>
      <c r="DK35" s="790">
        <f>'Result Entry'!DL37</f>
        <v>0</v>
      </c>
      <c r="DL35" s="789">
        <f>'Result Entry'!DM37</f>
        <v>0</v>
      </c>
      <c r="DM35" s="789">
        <f>'Result Entry'!DN37</f>
        <v>0</v>
      </c>
      <c r="DN35" s="799">
        <f>'Result Entry'!DO37</f>
        <v>0</v>
      </c>
      <c r="DO35" s="792">
        <f>'Result Entry'!DP37</f>
        <v>0</v>
      </c>
      <c r="DP35" s="1470">
        <f>'Result Entry'!DQ37</f>
        <v>0</v>
      </c>
      <c r="DQ35" s="1471" t="str">
        <f>'Result Entry'!DR37</f>
        <v/>
      </c>
      <c r="DR35" s="795" t="str">
        <f>'Result Entry'!DS37</f>
        <v/>
      </c>
      <c r="DS35" s="796" t="str">
        <f>'Result Entry'!DT37</f>
        <v/>
      </c>
      <c r="DT35" s="788">
        <f>'Result Entry'!DU37</f>
        <v>0</v>
      </c>
      <c r="DU35" s="789">
        <f>'Result Entry'!DV37</f>
        <v>0</v>
      </c>
      <c r="DV35" s="789">
        <f>'Result Entry'!DW37</f>
        <v>0</v>
      </c>
      <c r="DW35" s="790">
        <f>'Result Entry'!DX37</f>
        <v>0</v>
      </c>
      <c r="DX35" s="789">
        <f>'Result Entry'!DY37</f>
        <v>0</v>
      </c>
      <c r="DY35" s="789">
        <f>'Result Entry'!DZ37</f>
        <v>0</v>
      </c>
      <c r="DZ35" s="799">
        <f>'Result Entry'!EA37</f>
        <v>0</v>
      </c>
      <c r="EA35" s="790">
        <f>'Result Entry'!EB37</f>
        <v>0</v>
      </c>
      <c r="EB35" s="789">
        <f>'Result Entry'!EC37</f>
        <v>0</v>
      </c>
      <c r="EC35" s="789">
        <f>'Result Entry'!ED37</f>
        <v>0</v>
      </c>
      <c r="ED35" s="799">
        <f>'Result Entry'!EE37</f>
        <v>0</v>
      </c>
      <c r="EE35" s="800">
        <f>'Result Entry'!EF37</f>
        <v>0</v>
      </c>
      <c r="EF35" s="801">
        <f>'Result Entry'!EG37</f>
        <v>0</v>
      </c>
      <c r="EG35" s="802" t="str">
        <f>'Result Entry'!EH37</f>
        <v/>
      </c>
      <c r="EH35" s="788">
        <f>'Result Entry'!EI37</f>
        <v>0</v>
      </c>
      <c r="EI35" s="789">
        <f>'Result Entry'!EJ37</f>
        <v>0</v>
      </c>
      <c r="EJ35" s="789">
        <f>'Result Entry'!EK37</f>
        <v>0</v>
      </c>
      <c r="EK35" s="790">
        <f>'Result Entry'!EL37</f>
        <v>0</v>
      </c>
      <c r="EL35" s="789">
        <f>'Result Entry'!EM37</f>
        <v>0</v>
      </c>
      <c r="EM35" s="799">
        <f>'Result Entry'!EN37</f>
        <v>0</v>
      </c>
      <c r="EN35" s="789">
        <f>'Result Entry'!EO37</f>
        <v>0</v>
      </c>
      <c r="EO35" s="789">
        <f>'Result Entry'!EP37</f>
        <v>0</v>
      </c>
      <c r="EP35" s="789">
        <f>'Result Entry'!EQ37</f>
        <v>0</v>
      </c>
      <c r="EQ35" s="792">
        <f>'Result Entry'!ER37</f>
        <v>0</v>
      </c>
      <c r="ER35" s="801">
        <f>'Result Entry'!ES37</f>
        <v>0</v>
      </c>
      <c r="ES35" s="802" t="str">
        <f>'Result Entry'!ET37</f>
        <v/>
      </c>
      <c r="ET35" s="788">
        <f>'Result Entry'!EU37</f>
        <v>0</v>
      </c>
      <c r="EU35" s="798">
        <f>'Result Entry'!EV37</f>
        <v>0</v>
      </c>
      <c r="EV35" s="789">
        <f>'Result Entry'!EW37</f>
        <v>0</v>
      </c>
      <c r="EW35" s="799">
        <f>'Result Entry'!EX37</f>
        <v>0</v>
      </c>
      <c r="EX35" s="789">
        <f>'Result Entry'!EY37</f>
        <v>0</v>
      </c>
      <c r="EY35" s="799">
        <f>'Result Entry'!EZ37</f>
        <v>0</v>
      </c>
      <c r="EZ35" s="789">
        <f>'Result Entry'!FA37</f>
        <v>0</v>
      </c>
      <c r="FA35" s="789">
        <f>'Result Entry'!FB37</f>
        <v>0</v>
      </c>
      <c r="FB35" s="789">
        <f>'Result Entry'!FC37</f>
        <v>0</v>
      </c>
      <c r="FC35" s="800">
        <f>'Result Entry'!FD37</f>
        <v>0</v>
      </c>
      <c r="FD35" s="801">
        <f>'Result Entry'!FE37</f>
        <v>0</v>
      </c>
      <c r="FE35" s="802" t="str">
        <f>'Result Entry'!FF37</f>
        <v/>
      </c>
      <c r="FF35" s="788">
        <f>'Result Entry'!FG37</f>
        <v>0</v>
      </c>
      <c r="FG35" s="789">
        <f>'Result Entry'!FH37</f>
        <v>0</v>
      </c>
      <c r="FH35" s="789">
        <f>'Result Entry'!FI37</f>
        <v>0</v>
      </c>
      <c r="FI35" s="789">
        <f>'Result Entry'!FJ37</f>
        <v>0</v>
      </c>
      <c r="FJ35" s="791">
        <f>'Result Entry'!FK37</f>
        <v>0</v>
      </c>
      <c r="FK35" s="796" t="str">
        <f>'Result Entry'!FL37</f>
        <v/>
      </c>
      <c r="FL35" s="786">
        <f>'Result Entry'!FM37</f>
        <v>0</v>
      </c>
      <c r="FM35" s="787">
        <f>'Result Entry'!FN37</f>
        <v>0</v>
      </c>
      <c r="FN35" s="803" t="str">
        <f>'Result Entry'!FO37</f>
        <v/>
      </c>
      <c r="FO35" s="786">
        <f>'Result Entry'!FP37</f>
        <v>0</v>
      </c>
      <c r="FP35" s="787">
        <f>'Result Entry'!FQ37</f>
        <v>0</v>
      </c>
      <c r="FQ35" s="804">
        <f>'Result Entry'!FR37</f>
        <v>0</v>
      </c>
      <c r="FR35" s="787" t="str">
        <f>IF(OR(FS35="PASSED",FS35="PASSED WITH G"),'Result Entry'!FS37,"")</f>
        <v/>
      </c>
      <c r="FS35" s="787" t="str">
        <f>'Result Entry'!FT37</f>
        <v/>
      </c>
      <c r="FT35" s="787" t="str">
        <f>'Result Entry'!FU37</f>
        <v/>
      </c>
      <c r="FU35" s="805" t="str">
        <f>'Result Entry'!FV37</f>
        <v/>
      </c>
      <c r="FV35" s="29" t="str">
        <f>'Result Entry'!FX37</f>
        <v/>
      </c>
    </row>
    <row r="36" spans="1:178" s="30" customFormat="1" ht="17.25" customHeight="1">
      <c r="A36" s="1477"/>
      <c r="B36" s="786">
        <f t="shared" si="0"/>
        <v>0</v>
      </c>
      <c r="C36" s="787">
        <f>'Result Entry'!D38</f>
        <v>0</v>
      </c>
      <c r="D36" s="787">
        <f>'Result Entry'!E38</f>
        <v>0</v>
      </c>
      <c r="E36" s="787">
        <f>'Result Entry'!F38</f>
        <v>0</v>
      </c>
      <c r="F36" s="787">
        <f>'Result Entry'!$G38</f>
        <v>0</v>
      </c>
      <c r="G36" s="787">
        <f>'Result Entry'!$H38</f>
        <v>0</v>
      </c>
      <c r="H36" s="787">
        <f>'Result Entry'!I38</f>
        <v>0</v>
      </c>
      <c r="I36" s="787">
        <f>'Result Entry'!J38</f>
        <v>0</v>
      </c>
      <c r="J36" s="977">
        <f>'Result Entry'!K38</f>
        <v>0</v>
      </c>
      <c r="K36" s="788">
        <f>'Result Entry'!L38</f>
        <v>0</v>
      </c>
      <c r="L36" s="789">
        <f>'Result Entry'!M38</f>
        <v>0</v>
      </c>
      <c r="M36" s="789">
        <f>'Result Entry'!N38</f>
        <v>0</v>
      </c>
      <c r="N36" s="790">
        <f>'Result Entry'!O38</f>
        <v>0</v>
      </c>
      <c r="O36" s="789">
        <f>'Result Entry'!P38</f>
        <v>0</v>
      </c>
      <c r="P36" s="790">
        <f>'Result Entry'!Q38</f>
        <v>0</v>
      </c>
      <c r="Q36" s="789">
        <f>'Result Entry'!R38</f>
        <v>0</v>
      </c>
      <c r="R36" s="791">
        <f>'Result Entry'!S38</f>
        <v>0</v>
      </c>
      <c r="S36" s="791">
        <f>'Result Entry'!T38</f>
        <v>0</v>
      </c>
      <c r="T36" s="792">
        <f>'Result Entry'!U38</f>
        <v>0</v>
      </c>
      <c r="U36" s="806">
        <f>'Result Entry'!V38</f>
        <v>0</v>
      </c>
      <c r="V36" s="807" t="str">
        <f>'Result Entry'!W38</f>
        <v/>
      </c>
      <c r="W36" s="795" t="str">
        <f>'Result Entry'!X38</f>
        <v/>
      </c>
      <c r="X36" s="796" t="str">
        <f>'Result Entry'!Y38</f>
        <v/>
      </c>
      <c r="Y36" s="788">
        <f>'Result Entry'!Z38</f>
        <v>0</v>
      </c>
      <c r="Z36" s="789">
        <f>'Result Entry'!AA38</f>
        <v>0</v>
      </c>
      <c r="AA36" s="789">
        <f>'Result Entry'!AB38</f>
        <v>0</v>
      </c>
      <c r="AB36" s="790">
        <f>'Result Entry'!AC38</f>
        <v>0</v>
      </c>
      <c r="AC36" s="789">
        <f>'Result Entry'!AD38</f>
        <v>0</v>
      </c>
      <c r="AD36" s="790">
        <f>'Result Entry'!AE38</f>
        <v>0</v>
      </c>
      <c r="AE36" s="789">
        <f>'Result Entry'!AF38</f>
        <v>0</v>
      </c>
      <c r="AF36" s="791">
        <f>'Result Entry'!AG38</f>
        <v>0</v>
      </c>
      <c r="AG36" s="791">
        <f>'Result Entry'!AH38</f>
        <v>0</v>
      </c>
      <c r="AH36" s="792">
        <f>'Result Entry'!AI38</f>
        <v>0</v>
      </c>
      <c r="AI36" s="806">
        <f>'Result Entry'!AJ38</f>
        <v>0</v>
      </c>
      <c r="AJ36" s="807" t="str">
        <f>'Result Entry'!AK38</f>
        <v/>
      </c>
      <c r="AK36" s="795" t="str">
        <f>'Result Entry'!AL38</f>
        <v/>
      </c>
      <c r="AL36" s="796" t="str">
        <f>'Result Entry'!AM38</f>
        <v/>
      </c>
      <c r="AM36" s="797">
        <f>'Result Entry'!AN38</f>
        <v>0</v>
      </c>
      <c r="AN36" s="788">
        <f>'Result Entry'!AO38</f>
        <v>0</v>
      </c>
      <c r="AO36" s="798">
        <f>'Result Entry'!AP38</f>
        <v>0</v>
      </c>
      <c r="AP36" s="789">
        <f>'Result Entry'!AQ38</f>
        <v>0</v>
      </c>
      <c r="AQ36" s="790">
        <f>'Result Entry'!AR38</f>
        <v>0</v>
      </c>
      <c r="AR36" s="789">
        <f>'Result Entry'!AS38</f>
        <v>0</v>
      </c>
      <c r="AS36" s="789">
        <f>'Result Entry'!AT38</f>
        <v>0</v>
      </c>
      <c r="AT36" s="799">
        <f>'Result Entry'!AU38</f>
        <v>0</v>
      </c>
      <c r="AU36" s="790">
        <f>'Result Entry'!AV38</f>
        <v>0</v>
      </c>
      <c r="AV36" s="789">
        <f>'Result Entry'!AW38</f>
        <v>0</v>
      </c>
      <c r="AW36" s="789">
        <f>'Result Entry'!AX38</f>
        <v>0</v>
      </c>
      <c r="AX36" s="799">
        <f>'Result Entry'!AY38</f>
        <v>0</v>
      </c>
      <c r="AY36" s="792">
        <f>'Result Entry'!AZ38</f>
        <v>0</v>
      </c>
      <c r="AZ36" s="1470">
        <f>'Result Entry'!BA38</f>
        <v>0</v>
      </c>
      <c r="BA36" s="1471" t="str">
        <f>'Result Entry'!BB38</f>
        <v/>
      </c>
      <c r="BB36" s="795" t="str">
        <f>'Result Entry'!BC38</f>
        <v/>
      </c>
      <c r="BC36" s="796" t="str">
        <f>'Result Entry'!BD38</f>
        <v/>
      </c>
      <c r="BD36" s="797">
        <f>'Result Entry'!BE38</f>
        <v>0</v>
      </c>
      <c r="BE36" s="788">
        <f>'Result Entry'!BF38</f>
        <v>0</v>
      </c>
      <c r="BF36" s="798">
        <f>'Result Entry'!BG38</f>
        <v>0</v>
      </c>
      <c r="BG36" s="789">
        <f>'Result Entry'!BH38</f>
        <v>0</v>
      </c>
      <c r="BH36" s="790">
        <f>'Result Entry'!BI38</f>
        <v>0</v>
      </c>
      <c r="BI36" s="789">
        <f>'Result Entry'!BJ38</f>
        <v>0</v>
      </c>
      <c r="BJ36" s="789">
        <f>'Result Entry'!BK38</f>
        <v>0</v>
      </c>
      <c r="BK36" s="799">
        <f>'Result Entry'!BL38</f>
        <v>0</v>
      </c>
      <c r="BL36" s="790">
        <f>'Result Entry'!BM38</f>
        <v>0</v>
      </c>
      <c r="BM36" s="789">
        <f>'Result Entry'!BN38</f>
        <v>0</v>
      </c>
      <c r="BN36" s="789">
        <f>'Result Entry'!BO38</f>
        <v>0</v>
      </c>
      <c r="BO36" s="799">
        <f>'Result Entry'!BP38</f>
        <v>0</v>
      </c>
      <c r="BP36" s="792">
        <f>'Result Entry'!BQ38</f>
        <v>0</v>
      </c>
      <c r="BQ36" s="1470">
        <f>'Result Entry'!BR38</f>
        <v>0</v>
      </c>
      <c r="BR36" s="1471" t="str">
        <f>'Result Entry'!BS38</f>
        <v/>
      </c>
      <c r="BS36" s="795" t="str">
        <f>'Result Entry'!BT38</f>
        <v/>
      </c>
      <c r="BT36" s="796" t="str">
        <f>'Result Entry'!BU38</f>
        <v/>
      </c>
      <c r="BU36" s="797">
        <f>'Result Entry'!BV38</f>
        <v>0</v>
      </c>
      <c r="BV36" s="788">
        <f>'Result Entry'!BW38</f>
        <v>0</v>
      </c>
      <c r="BW36" s="798">
        <f>'Result Entry'!BX38</f>
        <v>0</v>
      </c>
      <c r="BX36" s="789">
        <f>'Result Entry'!BY38</f>
        <v>0</v>
      </c>
      <c r="BY36" s="790">
        <f>'Result Entry'!BZ38</f>
        <v>0</v>
      </c>
      <c r="BZ36" s="789">
        <f>'Result Entry'!CA38</f>
        <v>0</v>
      </c>
      <c r="CA36" s="789">
        <f>'Result Entry'!CB38</f>
        <v>0</v>
      </c>
      <c r="CB36" s="799">
        <f>'Result Entry'!CC38</f>
        <v>0</v>
      </c>
      <c r="CC36" s="790">
        <f>'Result Entry'!CD38</f>
        <v>0</v>
      </c>
      <c r="CD36" s="789">
        <f>'Result Entry'!CE38</f>
        <v>0</v>
      </c>
      <c r="CE36" s="789">
        <f>'Result Entry'!CF38</f>
        <v>0</v>
      </c>
      <c r="CF36" s="799">
        <f>'Result Entry'!CG38</f>
        <v>0</v>
      </c>
      <c r="CG36" s="792">
        <f>'Result Entry'!CH38</f>
        <v>0</v>
      </c>
      <c r="CH36" s="1470">
        <f>'Result Entry'!CI38</f>
        <v>0</v>
      </c>
      <c r="CI36" s="1471" t="str">
        <f>'Result Entry'!CJ38</f>
        <v/>
      </c>
      <c r="CJ36" s="795" t="str">
        <f>'Result Entry'!CK38</f>
        <v/>
      </c>
      <c r="CK36" s="796" t="str">
        <f>'Result Entry'!CL38</f>
        <v/>
      </c>
      <c r="CL36" s="797">
        <f>'Result Entry'!CM38</f>
        <v>0</v>
      </c>
      <c r="CM36" s="788">
        <f>'Result Entry'!CN38</f>
        <v>0</v>
      </c>
      <c r="CN36" s="798">
        <f>'Result Entry'!CO38</f>
        <v>0</v>
      </c>
      <c r="CO36" s="789">
        <f>'Result Entry'!CP38</f>
        <v>0</v>
      </c>
      <c r="CP36" s="790">
        <f>'Result Entry'!CQ38</f>
        <v>0</v>
      </c>
      <c r="CQ36" s="789">
        <f>'Result Entry'!CR38</f>
        <v>0</v>
      </c>
      <c r="CR36" s="789">
        <f>'Result Entry'!CS38</f>
        <v>0</v>
      </c>
      <c r="CS36" s="799">
        <f>'Result Entry'!CT38</f>
        <v>0</v>
      </c>
      <c r="CT36" s="790">
        <f>'Result Entry'!CU38</f>
        <v>0</v>
      </c>
      <c r="CU36" s="789">
        <f>'Result Entry'!CV38</f>
        <v>0</v>
      </c>
      <c r="CV36" s="789">
        <f>'Result Entry'!CW38</f>
        <v>0</v>
      </c>
      <c r="CW36" s="799">
        <f>'Result Entry'!CX38</f>
        <v>0</v>
      </c>
      <c r="CX36" s="792">
        <f>'Result Entry'!CY38</f>
        <v>0</v>
      </c>
      <c r="CY36" s="1470">
        <f>'Result Entry'!CZ38</f>
        <v>0</v>
      </c>
      <c r="CZ36" s="1471" t="str">
        <f>'Result Entry'!DA38</f>
        <v/>
      </c>
      <c r="DA36" s="795" t="str">
        <f>'Result Entry'!DB38</f>
        <v/>
      </c>
      <c r="DB36" s="796" t="str">
        <f>'Result Entry'!DC38</f>
        <v/>
      </c>
      <c r="DC36" s="797">
        <f>'Result Entry'!DD38</f>
        <v>0</v>
      </c>
      <c r="DD36" s="788">
        <f>'Result Entry'!DE38</f>
        <v>0</v>
      </c>
      <c r="DE36" s="798">
        <f>'Result Entry'!DF38</f>
        <v>0</v>
      </c>
      <c r="DF36" s="789">
        <f>'Result Entry'!DG38</f>
        <v>0</v>
      </c>
      <c r="DG36" s="790">
        <f>'Result Entry'!DH38</f>
        <v>0</v>
      </c>
      <c r="DH36" s="789">
        <f>'Result Entry'!DI38</f>
        <v>0</v>
      </c>
      <c r="DI36" s="789">
        <f>'Result Entry'!DJ38</f>
        <v>0</v>
      </c>
      <c r="DJ36" s="799">
        <f>'Result Entry'!DK38</f>
        <v>0</v>
      </c>
      <c r="DK36" s="790">
        <f>'Result Entry'!DL38</f>
        <v>0</v>
      </c>
      <c r="DL36" s="789">
        <f>'Result Entry'!DM38</f>
        <v>0</v>
      </c>
      <c r="DM36" s="789">
        <f>'Result Entry'!DN38</f>
        <v>0</v>
      </c>
      <c r="DN36" s="799">
        <f>'Result Entry'!DO38</f>
        <v>0</v>
      </c>
      <c r="DO36" s="792">
        <f>'Result Entry'!DP38</f>
        <v>0</v>
      </c>
      <c r="DP36" s="1470">
        <f>'Result Entry'!DQ38</f>
        <v>0</v>
      </c>
      <c r="DQ36" s="1471" t="str">
        <f>'Result Entry'!DR38</f>
        <v/>
      </c>
      <c r="DR36" s="795" t="str">
        <f>'Result Entry'!DS38</f>
        <v/>
      </c>
      <c r="DS36" s="796" t="str">
        <f>'Result Entry'!DT38</f>
        <v/>
      </c>
      <c r="DT36" s="788">
        <f>'Result Entry'!DU38</f>
        <v>0</v>
      </c>
      <c r="DU36" s="789">
        <f>'Result Entry'!DV38</f>
        <v>0</v>
      </c>
      <c r="DV36" s="789">
        <f>'Result Entry'!DW38</f>
        <v>0</v>
      </c>
      <c r="DW36" s="790">
        <f>'Result Entry'!DX38</f>
        <v>0</v>
      </c>
      <c r="DX36" s="789">
        <f>'Result Entry'!DY38</f>
        <v>0</v>
      </c>
      <c r="DY36" s="789">
        <f>'Result Entry'!DZ38</f>
        <v>0</v>
      </c>
      <c r="DZ36" s="799">
        <f>'Result Entry'!EA38</f>
        <v>0</v>
      </c>
      <c r="EA36" s="790">
        <f>'Result Entry'!EB38</f>
        <v>0</v>
      </c>
      <c r="EB36" s="789">
        <f>'Result Entry'!EC38</f>
        <v>0</v>
      </c>
      <c r="EC36" s="789">
        <f>'Result Entry'!ED38</f>
        <v>0</v>
      </c>
      <c r="ED36" s="799">
        <f>'Result Entry'!EE38</f>
        <v>0</v>
      </c>
      <c r="EE36" s="800">
        <f>'Result Entry'!EF38</f>
        <v>0</v>
      </c>
      <c r="EF36" s="801">
        <f>'Result Entry'!EG38</f>
        <v>0</v>
      </c>
      <c r="EG36" s="802" t="str">
        <f>'Result Entry'!EH38</f>
        <v/>
      </c>
      <c r="EH36" s="788">
        <f>'Result Entry'!EI38</f>
        <v>0</v>
      </c>
      <c r="EI36" s="789">
        <f>'Result Entry'!EJ38</f>
        <v>0</v>
      </c>
      <c r="EJ36" s="789">
        <f>'Result Entry'!EK38</f>
        <v>0</v>
      </c>
      <c r="EK36" s="790">
        <f>'Result Entry'!EL38</f>
        <v>0</v>
      </c>
      <c r="EL36" s="789">
        <f>'Result Entry'!EM38</f>
        <v>0</v>
      </c>
      <c r="EM36" s="799">
        <f>'Result Entry'!EN38</f>
        <v>0</v>
      </c>
      <c r="EN36" s="789">
        <f>'Result Entry'!EO38</f>
        <v>0</v>
      </c>
      <c r="EO36" s="789">
        <f>'Result Entry'!EP38</f>
        <v>0</v>
      </c>
      <c r="EP36" s="789">
        <f>'Result Entry'!EQ38</f>
        <v>0</v>
      </c>
      <c r="EQ36" s="792">
        <f>'Result Entry'!ER38</f>
        <v>0</v>
      </c>
      <c r="ER36" s="801">
        <f>'Result Entry'!ES38</f>
        <v>0</v>
      </c>
      <c r="ES36" s="802" t="str">
        <f>'Result Entry'!ET38</f>
        <v/>
      </c>
      <c r="ET36" s="788">
        <f>'Result Entry'!EU38</f>
        <v>0</v>
      </c>
      <c r="EU36" s="798">
        <f>'Result Entry'!EV38</f>
        <v>0</v>
      </c>
      <c r="EV36" s="789">
        <f>'Result Entry'!EW38</f>
        <v>0</v>
      </c>
      <c r="EW36" s="799">
        <f>'Result Entry'!EX38</f>
        <v>0</v>
      </c>
      <c r="EX36" s="789">
        <f>'Result Entry'!EY38</f>
        <v>0</v>
      </c>
      <c r="EY36" s="799">
        <f>'Result Entry'!EZ38</f>
        <v>0</v>
      </c>
      <c r="EZ36" s="789">
        <f>'Result Entry'!FA38</f>
        <v>0</v>
      </c>
      <c r="FA36" s="789">
        <f>'Result Entry'!FB38</f>
        <v>0</v>
      </c>
      <c r="FB36" s="789">
        <f>'Result Entry'!FC38</f>
        <v>0</v>
      </c>
      <c r="FC36" s="800">
        <f>'Result Entry'!FD38</f>
        <v>0</v>
      </c>
      <c r="FD36" s="801">
        <f>'Result Entry'!FE38</f>
        <v>0</v>
      </c>
      <c r="FE36" s="802" t="str">
        <f>'Result Entry'!FF38</f>
        <v/>
      </c>
      <c r="FF36" s="788">
        <f>'Result Entry'!FG38</f>
        <v>0</v>
      </c>
      <c r="FG36" s="789">
        <f>'Result Entry'!FH38</f>
        <v>0</v>
      </c>
      <c r="FH36" s="789">
        <f>'Result Entry'!FI38</f>
        <v>0</v>
      </c>
      <c r="FI36" s="789">
        <f>'Result Entry'!FJ38</f>
        <v>0</v>
      </c>
      <c r="FJ36" s="791">
        <f>'Result Entry'!FK38</f>
        <v>0</v>
      </c>
      <c r="FK36" s="796" t="str">
        <f>'Result Entry'!FL38</f>
        <v/>
      </c>
      <c r="FL36" s="786">
        <f>'Result Entry'!FM38</f>
        <v>0</v>
      </c>
      <c r="FM36" s="787">
        <f>'Result Entry'!FN38</f>
        <v>0</v>
      </c>
      <c r="FN36" s="803" t="str">
        <f>'Result Entry'!FO38</f>
        <v/>
      </c>
      <c r="FO36" s="786">
        <f>'Result Entry'!FP38</f>
        <v>0</v>
      </c>
      <c r="FP36" s="787">
        <f>'Result Entry'!FQ38</f>
        <v>0</v>
      </c>
      <c r="FQ36" s="804">
        <f>'Result Entry'!FR38</f>
        <v>0</v>
      </c>
      <c r="FR36" s="787" t="str">
        <f>IF(OR(FS36="PASSED",FS36="PASSED WITH G"),'Result Entry'!FS38,"")</f>
        <v/>
      </c>
      <c r="FS36" s="787" t="str">
        <f>'Result Entry'!FT38</f>
        <v/>
      </c>
      <c r="FT36" s="787" t="str">
        <f>'Result Entry'!FU38</f>
        <v/>
      </c>
      <c r="FU36" s="805" t="str">
        <f>'Result Entry'!FV38</f>
        <v/>
      </c>
      <c r="FV36" s="29" t="str">
        <f>'Result Entry'!FX38</f>
        <v/>
      </c>
    </row>
    <row r="37" spans="1:178" s="30" customFormat="1" ht="17.25" customHeight="1">
      <c r="A37" s="1477"/>
      <c r="B37" s="786">
        <f t="shared" si="0"/>
        <v>0</v>
      </c>
      <c r="C37" s="787">
        <f>'Result Entry'!D39</f>
        <v>0</v>
      </c>
      <c r="D37" s="787">
        <f>'Result Entry'!E39</f>
        <v>0</v>
      </c>
      <c r="E37" s="787">
        <f>'Result Entry'!F39</f>
        <v>0</v>
      </c>
      <c r="F37" s="787">
        <f>'Result Entry'!$G39</f>
        <v>0</v>
      </c>
      <c r="G37" s="787">
        <f>'Result Entry'!$H39</f>
        <v>0</v>
      </c>
      <c r="H37" s="787">
        <f>'Result Entry'!I39</f>
        <v>0</v>
      </c>
      <c r="I37" s="787">
        <f>'Result Entry'!J39</f>
        <v>0</v>
      </c>
      <c r="J37" s="977">
        <f>'Result Entry'!K39</f>
        <v>0</v>
      </c>
      <c r="K37" s="788">
        <f>'Result Entry'!L39</f>
        <v>0</v>
      </c>
      <c r="L37" s="789">
        <f>'Result Entry'!M39</f>
        <v>0</v>
      </c>
      <c r="M37" s="789">
        <f>'Result Entry'!N39</f>
        <v>0</v>
      </c>
      <c r="N37" s="790">
        <f>'Result Entry'!O39</f>
        <v>0</v>
      </c>
      <c r="O37" s="789">
        <f>'Result Entry'!P39</f>
        <v>0</v>
      </c>
      <c r="P37" s="790">
        <f>'Result Entry'!Q39</f>
        <v>0</v>
      </c>
      <c r="Q37" s="789">
        <f>'Result Entry'!R39</f>
        <v>0</v>
      </c>
      <c r="R37" s="791">
        <f>'Result Entry'!S39</f>
        <v>0</v>
      </c>
      <c r="S37" s="791">
        <f>'Result Entry'!T39</f>
        <v>0</v>
      </c>
      <c r="T37" s="792">
        <f>'Result Entry'!U39</f>
        <v>0</v>
      </c>
      <c r="U37" s="806">
        <f>'Result Entry'!V39</f>
        <v>0</v>
      </c>
      <c r="V37" s="807" t="str">
        <f>'Result Entry'!W39</f>
        <v/>
      </c>
      <c r="W37" s="795" t="str">
        <f>'Result Entry'!X39</f>
        <v/>
      </c>
      <c r="X37" s="796" t="str">
        <f>'Result Entry'!Y39</f>
        <v/>
      </c>
      <c r="Y37" s="788">
        <f>'Result Entry'!Z39</f>
        <v>0</v>
      </c>
      <c r="Z37" s="789">
        <f>'Result Entry'!AA39</f>
        <v>0</v>
      </c>
      <c r="AA37" s="789">
        <f>'Result Entry'!AB39</f>
        <v>0</v>
      </c>
      <c r="AB37" s="790">
        <f>'Result Entry'!AC39</f>
        <v>0</v>
      </c>
      <c r="AC37" s="789">
        <f>'Result Entry'!AD39</f>
        <v>0</v>
      </c>
      <c r="AD37" s="790">
        <f>'Result Entry'!AE39</f>
        <v>0</v>
      </c>
      <c r="AE37" s="789">
        <f>'Result Entry'!AF39</f>
        <v>0</v>
      </c>
      <c r="AF37" s="791">
        <f>'Result Entry'!AG39</f>
        <v>0</v>
      </c>
      <c r="AG37" s="791">
        <f>'Result Entry'!AH39</f>
        <v>0</v>
      </c>
      <c r="AH37" s="792">
        <f>'Result Entry'!AI39</f>
        <v>0</v>
      </c>
      <c r="AI37" s="806">
        <f>'Result Entry'!AJ39</f>
        <v>0</v>
      </c>
      <c r="AJ37" s="807" t="str">
        <f>'Result Entry'!AK39</f>
        <v/>
      </c>
      <c r="AK37" s="795" t="str">
        <f>'Result Entry'!AL39</f>
        <v/>
      </c>
      <c r="AL37" s="796" t="str">
        <f>'Result Entry'!AM39</f>
        <v/>
      </c>
      <c r="AM37" s="797">
        <f>'Result Entry'!AN39</f>
        <v>0</v>
      </c>
      <c r="AN37" s="788">
        <f>'Result Entry'!AO39</f>
        <v>0</v>
      </c>
      <c r="AO37" s="798">
        <f>'Result Entry'!AP39</f>
        <v>0</v>
      </c>
      <c r="AP37" s="789">
        <f>'Result Entry'!AQ39</f>
        <v>0</v>
      </c>
      <c r="AQ37" s="790">
        <f>'Result Entry'!AR39</f>
        <v>0</v>
      </c>
      <c r="AR37" s="789">
        <f>'Result Entry'!AS39</f>
        <v>0</v>
      </c>
      <c r="AS37" s="789">
        <f>'Result Entry'!AT39</f>
        <v>0</v>
      </c>
      <c r="AT37" s="799">
        <f>'Result Entry'!AU39</f>
        <v>0</v>
      </c>
      <c r="AU37" s="790">
        <f>'Result Entry'!AV39</f>
        <v>0</v>
      </c>
      <c r="AV37" s="789">
        <f>'Result Entry'!AW39</f>
        <v>0</v>
      </c>
      <c r="AW37" s="789">
        <f>'Result Entry'!AX39</f>
        <v>0</v>
      </c>
      <c r="AX37" s="799">
        <f>'Result Entry'!AY39</f>
        <v>0</v>
      </c>
      <c r="AY37" s="792">
        <f>'Result Entry'!AZ39</f>
        <v>0</v>
      </c>
      <c r="AZ37" s="1470">
        <f>'Result Entry'!BA39</f>
        <v>0</v>
      </c>
      <c r="BA37" s="1471" t="str">
        <f>'Result Entry'!BB39</f>
        <v/>
      </c>
      <c r="BB37" s="795" t="str">
        <f>'Result Entry'!BC39</f>
        <v/>
      </c>
      <c r="BC37" s="796" t="str">
        <f>'Result Entry'!BD39</f>
        <v/>
      </c>
      <c r="BD37" s="797">
        <f>'Result Entry'!BE39</f>
        <v>0</v>
      </c>
      <c r="BE37" s="788">
        <f>'Result Entry'!BF39</f>
        <v>0</v>
      </c>
      <c r="BF37" s="798">
        <f>'Result Entry'!BG39</f>
        <v>0</v>
      </c>
      <c r="BG37" s="789">
        <f>'Result Entry'!BH39</f>
        <v>0</v>
      </c>
      <c r="BH37" s="790">
        <f>'Result Entry'!BI39</f>
        <v>0</v>
      </c>
      <c r="BI37" s="789">
        <f>'Result Entry'!BJ39</f>
        <v>0</v>
      </c>
      <c r="BJ37" s="789">
        <f>'Result Entry'!BK39</f>
        <v>0</v>
      </c>
      <c r="BK37" s="799">
        <f>'Result Entry'!BL39</f>
        <v>0</v>
      </c>
      <c r="BL37" s="790">
        <f>'Result Entry'!BM39</f>
        <v>0</v>
      </c>
      <c r="BM37" s="789">
        <f>'Result Entry'!BN39</f>
        <v>0</v>
      </c>
      <c r="BN37" s="789">
        <f>'Result Entry'!BO39</f>
        <v>0</v>
      </c>
      <c r="BO37" s="799">
        <f>'Result Entry'!BP39</f>
        <v>0</v>
      </c>
      <c r="BP37" s="792">
        <f>'Result Entry'!BQ39</f>
        <v>0</v>
      </c>
      <c r="BQ37" s="1470">
        <f>'Result Entry'!BR39</f>
        <v>0</v>
      </c>
      <c r="BR37" s="1471" t="str">
        <f>'Result Entry'!BS39</f>
        <v/>
      </c>
      <c r="BS37" s="795" t="str">
        <f>'Result Entry'!BT39</f>
        <v/>
      </c>
      <c r="BT37" s="796" t="str">
        <f>'Result Entry'!BU39</f>
        <v/>
      </c>
      <c r="BU37" s="797">
        <f>'Result Entry'!BV39</f>
        <v>0</v>
      </c>
      <c r="BV37" s="788">
        <f>'Result Entry'!BW39</f>
        <v>0</v>
      </c>
      <c r="BW37" s="798">
        <f>'Result Entry'!BX39</f>
        <v>0</v>
      </c>
      <c r="BX37" s="789">
        <f>'Result Entry'!BY39</f>
        <v>0</v>
      </c>
      <c r="BY37" s="790">
        <f>'Result Entry'!BZ39</f>
        <v>0</v>
      </c>
      <c r="BZ37" s="789">
        <f>'Result Entry'!CA39</f>
        <v>0</v>
      </c>
      <c r="CA37" s="789">
        <f>'Result Entry'!CB39</f>
        <v>0</v>
      </c>
      <c r="CB37" s="799">
        <f>'Result Entry'!CC39</f>
        <v>0</v>
      </c>
      <c r="CC37" s="790">
        <f>'Result Entry'!CD39</f>
        <v>0</v>
      </c>
      <c r="CD37" s="789">
        <f>'Result Entry'!CE39</f>
        <v>0</v>
      </c>
      <c r="CE37" s="789">
        <f>'Result Entry'!CF39</f>
        <v>0</v>
      </c>
      <c r="CF37" s="799">
        <f>'Result Entry'!CG39</f>
        <v>0</v>
      </c>
      <c r="CG37" s="792">
        <f>'Result Entry'!CH39</f>
        <v>0</v>
      </c>
      <c r="CH37" s="1470">
        <f>'Result Entry'!CI39</f>
        <v>0</v>
      </c>
      <c r="CI37" s="1471" t="str">
        <f>'Result Entry'!CJ39</f>
        <v/>
      </c>
      <c r="CJ37" s="795" t="str">
        <f>'Result Entry'!CK39</f>
        <v/>
      </c>
      <c r="CK37" s="796" t="str">
        <f>'Result Entry'!CL39</f>
        <v/>
      </c>
      <c r="CL37" s="797">
        <f>'Result Entry'!CM39</f>
        <v>0</v>
      </c>
      <c r="CM37" s="788">
        <f>'Result Entry'!CN39</f>
        <v>0</v>
      </c>
      <c r="CN37" s="798">
        <f>'Result Entry'!CO39</f>
        <v>0</v>
      </c>
      <c r="CO37" s="789">
        <f>'Result Entry'!CP39</f>
        <v>0</v>
      </c>
      <c r="CP37" s="790">
        <f>'Result Entry'!CQ39</f>
        <v>0</v>
      </c>
      <c r="CQ37" s="789">
        <f>'Result Entry'!CR39</f>
        <v>0</v>
      </c>
      <c r="CR37" s="789">
        <f>'Result Entry'!CS39</f>
        <v>0</v>
      </c>
      <c r="CS37" s="799">
        <f>'Result Entry'!CT39</f>
        <v>0</v>
      </c>
      <c r="CT37" s="790">
        <f>'Result Entry'!CU39</f>
        <v>0</v>
      </c>
      <c r="CU37" s="789">
        <f>'Result Entry'!CV39</f>
        <v>0</v>
      </c>
      <c r="CV37" s="789">
        <f>'Result Entry'!CW39</f>
        <v>0</v>
      </c>
      <c r="CW37" s="799">
        <f>'Result Entry'!CX39</f>
        <v>0</v>
      </c>
      <c r="CX37" s="792">
        <f>'Result Entry'!CY39</f>
        <v>0</v>
      </c>
      <c r="CY37" s="1470">
        <f>'Result Entry'!CZ39</f>
        <v>0</v>
      </c>
      <c r="CZ37" s="1471" t="str">
        <f>'Result Entry'!DA39</f>
        <v/>
      </c>
      <c r="DA37" s="795" t="str">
        <f>'Result Entry'!DB39</f>
        <v/>
      </c>
      <c r="DB37" s="796" t="str">
        <f>'Result Entry'!DC39</f>
        <v/>
      </c>
      <c r="DC37" s="797">
        <f>'Result Entry'!DD39</f>
        <v>0</v>
      </c>
      <c r="DD37" s="788">
        <f>'Result Entry'!DE39</f>
        <v>0</v>
      </c>
      <c r="DE37" s="798">
        <f>'Result Entry'!DF39</f>
        <v>0</v>
      </c>
      <c r="DF37" s="789">
        <f>'Result Entry'!DG39</f>
        <v>0</v>
      </c>
      <c r="DG37" s="790">
        <f>'Result Entry'!DH39</f>
        <v>0</v>
      </c>
      <c r="DH37" s="789">
        <f>'Result Entry'!DI39</f>
        <v>0</v>
      </c>
      <c r="DI37" s="789">
        <f>'Result Entry'!DJ39</f>
        <v>0</v>
      </c>
      <c r="DJ37" s="799">
        <f>'Result Entry'!DK39</f>
        <v>0</v>
      </c>
      <c r="DK37" s="790">
        <f>'Result Entry'!DL39</f>
        <v>0</v>
      </c>
      <c r="DL37" s="789">
        <f>'Result Entry'!DM39</f>
        <v>0</v>
      </c>
      <c r="DM37" s="789">
        <f>'Result Entry'!DN39</f>
        <v>0</v>
      </c>
      <c r="DN37" s="799">
        <f>'Result Entry'!DO39</f>
        <v>0</v>
      </c>
      <c r="DO37" s="792">
        <f>'Result Entry'!DP39</f>
        <v>0</v>
      </c>
      <c r="DP37" s="1470">
        <f>'Result Entry'!DQ39</f>
        <v>0</v>
      </c>
      <c r="DQ37" s="1471" t="str">
        <f>'Result Entry'!DR39</f>
        <v/>
      </c>
      <c r="DR37" s="795" t="str">
        <f>'Result Entry'!DS39</f>
        <v/>
      </c>
      <c r="DS37" s="796" t="str">
        <f>'Result Entry'!DT39</f>
        <v/>
      </c>
      <c r="DT37" s="788">
        <f>'Result Entry'!DU39</f>
        <v>0</v>
      </c>
      <c r="DU37" s="789">
        <f>'Result Entry'!DV39</f>
        <v>0</v>
      </c>
      <c r="DV37" s="789">
        <f>'Result Entry'!DW39</f>
        <v>0</v>
      </c>
      <c r="DW37" s="790">
        <f>'Result Entry'!DX39</f>
        <v>0</v>
      </c>
      <c r="DX37" s="789">
        <f>'Result Entry'!DY39</f>
        <v>0</v>
      </c>
      <c r="DY37" s="789">
        <f>'Result Entry'!DZ39</f>
        <v>0</v>
      </c>
      <c r="DZ37" s="799">
        <f>'Result Entry'!EA39</f>
        <v>0</v>
      </c>
      <c r="EA37" s="790">
        <f>'Result Entry'!EB39</f>
        <v>0</v>
      </c>
      <c r="EB37" s="789">
        <f>'Result Entry'!EC39</f>
        <v>0</v>
      </c>
      <c r="EC37" s="789">
        <f>'Result Entry'!ED39</f>
        <v>0</v>
      </c>
      <c r="ED37" s="799">
        <f>'Result Entry'!EE39</f>
        <v>0</v>
      </c>
      <c r="EE37" s="800">
        <f>'Result Entry'!EF39</f>
        <v>0</v>
      </c>
      <c r="EF37" s="801">
        <f>'Result Entry'!EG39</f>
        <v>0</v>
      </c>
      <c r="EG37" s="802" t="str">
        <f>'Result Entry'!EH39</f>
        <v/>
      </c>
      <c r="EH37" s="788">
        <f>'Result Entry'!EI39</f>
        <v>0</v>
      </c>
      <c r="EI37" s="789">
        <f>'Result Entry'!EJ39</f>
        <v>0</v>
      </c>
      <c r="EJ37" s="789">
        <f>'Result Entry'!EK39</f>
        <v>0</v>
      </c>
      <c r="EK37" s="790">
        <f>'Result Entry'!EL39</f>
        <v>0</v>
      </c>
      <c r="EL37" s="789">
        <f>'Result Entry'!EM39</f>
        <v>0</v>
      </c>
      <c r="EM37" s="799">
        <f>'Result Entry'!EN39</f>
        <v>0</v>
      </c>
      <c r="EN37" s="789">
        <f>'Result Entry'!EO39</f>
        <v>0</v>
      </c>
      <c r="EO37" s="789">
        <f>'Result Entry'!EP39</f>
        <v>0</v>
      </c>
      <c r="EP37" s="789">
        <f>'Result Entry'!EQ39</f>
        <v>0</v>
      </c>
      <c r="EQ37" s="792">
        <f>'Result Entry'!ER39</f>
        <v>0</v>
      </c>
      <c r="ER37" s="801">
        <f>'Result Entry'!ES39</f>
        <v>0</v>
      </c>
      <c r="ES37" s="802" t="str">
        <f>'Result Entry'!ET39</f>
        <v/>
      </c>
      <c r="ET37" s="788">
        <f>'Result Entry'!EU39</f>
        <v>0</v>
      </c>
      <c r="EU37" s="798">
        <f>'Result Entry'!EV39</f>
        <v>0</v>
      </c>
      <c r="EV37" s="789">
        <f>'Result Entry'!EW39</f>
        <v>0</v>
      </c>
      <c r="EW37" s="799">
        <f>'Result Entry'!EX39</f>
        <v>0</v>
      </c>
      <c r="EX37" s="789">
        <f>'Result Entry'!EY39</f>
        <v>0</v>
      </c>
      <c r="EY37" s="799">
        <f>'Result Entry'!EZ39</f>
        <v>0</v>
      </c>
      <c r="EZ37" s="789">
        <f>'Result Entry'!FA39</f>
        <v>0</v>
      </c>
      <c r="FA37" s="789">
        <f>'Result Entry'!FB39</f>
        <v>0</v>
      </c>
      <c r="FB37" s="789">
        <f>'Result Entry'!FC39</f>
        <v>0</v>
      </c>
      <c r="FC37" s="800">
        <f>'Result Entry'!FD39</f>
        <v>0</v>
      </c>
      <c r="FD37" s="801">
        <f>'Result Entry'!FE39</f>
        <v>0</v>
      </c>
      <c r="FE37" s="802" t="str">
        <f>'Result Entry'!FF39</f>
        <v/>
      </c>
      <c r="FF37" s="788">
        <f>'Result Entry'!FG39</f>
        <v>0</v>
      </c>
      <c r="FG37" s="789">
        <f>'Result Entry'!FH39</f>
        <v>0</v>
      </c>
      <c r="FH37" s="789">
        <f>'Result Entry'!FI39</f>
        <v>0</v>
      </c>
      <c r="FI37" s="789">
        <f>'Result Entry'!FJ39</f>
        <v>0</v>
      </c>
      <c r="FJ37" s="791">
        <f>'Result Entry'!FK39</f>
        <v>0</v>
      </c>
      <c r="FK37" s="796" t="str">
        <f>'Result Entry'!FL39</f>
        <v/>
      </c>
      <c r="FL37" s="786">
        <f>'Result Entry'!FM39</f>
        <v>0</v>
      </c>
      <c r="FM37" s="787">
        <f>'Result Entry'!FN39</f>
        <v>0</v>
      </c>
      <c r="FN37" s="803" t="str">
        <f>'Result Entry'!FO39</f>
        <v/>
      </c>
      <c r="FO37" s="786">
        <f>'Result Entry'!FP39</f>
        <v>0</v>
      </c>
      <c r="FP37" s="787">
        <f>'Result Entry'!FQ39</f>
        <v>0</v>
      </c>
      <c r="FQ37" s="804">
        <f>'Result Entry'!FR39</f>
        <v>0</v>
      </c>
      <c r="FR37" s="787" t="str">
        <f>IF(OR(FS37="PASSED",FS37="PASSED WITH G"),'Result Entry'!FS39,"")</f>
        <v/>
      </c>
      <c r="FS37" s="787" t="str">
        <f>'Result Entry'!FT39</f>
        <v/>
      </c>
      <c r="FT37" s="787" t="str">
        <f>'Result Entry'!FU39</f>
        <v/>
      </c>
      <c r="FU37" s="805" t="str">
        <f>'Result Entry'!FV39</f>
        <v/>
      </c>
      <c r="FV37" s="29" t="str">
        <f>'Result Entry'!FX39</f>
        <v/>
      </c>
    </row>
    <row r="38" spans="1:178" s="30" customFormat="1" ht="17.25" customHeight="1">
      <c r="A38" s="1477"/>
      <c r="B38" s="786">
        <f t="shared" si="0"/>
        <v>0</v>
      </c>
      <c r="C38" s="787">
        <f>'Result Entry'!D40</f>
        <v>0</v>
      </c>
      <c r="D38" s="787">
        <f>'Result Entry'!E40</f>
        <v>0</v>
      </c>
      <c r="E38" s="787">
        <f>'Result Entry'!F40</f>
        <v>0</v>
      </c>
      <c r="F38" s="787">
        <f>'Result Entry'!$G40</f>
        <v>0</v>
      </c>
      <c r="G38" s="787">
        <f>'Result Entry'!$H40</f>
        <v>0</v>
      </c>
      <c r="H38" s="787">
        <f>'Result Entry'!I40</f>
        <v>0</v>
      </c>
      <c r="I38" s="787">
        <f>'Result Entry'!J40</f>
        <v>0</v>
      </c>
      <c r="J38" s="977">
        <f>'Result Entry'!K40</f>
        <v>0</v>
      </c>
      <c r="K38" s="788">
        <f>'Result Entry'!L40</f>
        <v>0</v>
      </c>
      <c r="L38" s="789">
        <f>'Result Entry'!M40</f>
        <v>0</v>
      </c>
      <c r="M38" s="789">
        <f>'Result Entry'!N40</f>
        <v>0</v>
      </c>
      <c r="N38" s="790">
        <f>'Result Entry'!O40</f>
        <v>0</v>
      </c>
      <c r="O38" s="789">
        <f>'Result Entry'!P40</f>
        <v>0</v>
      </c>
      <c r="P38" s="790">
        <f>'Result Entry'!Q40</f>
        <v>0</v>
      </c>
      <c r="Q38" s="789">
        <f>'Result Entry'!R40</f>
        <v>0</v>
      </c>
      <c r="R38" s="791">
        <f>'Result Entry'!S40</f>
        <v>0</v>
      </c>
      <c r="S38" s="791">
        <f>'Result Entry'!T40</f>
        <v>0</v>
      </c>
      <c r="T38" s="792">
        <f>'Result Entry'!U40</f>
        <v>0</v>
      </c>
      <c r="U38" s="806">
        <f>'Result Entry'!V40</f>
        <v>0</v>
      </c>
      <c r="V38" s="807" t="str">
        <f>'Result Entry'!W40</f>
        <v/>
      </c>
      <c r="W38" s="795" t="str">
        <f>'Result Entry'!X40</f>
        <v/>
      </c>
      <c r="X38" s="796" t="str">
        <f>'Result Entry'!Y40</f>
        <v/>
      </c>
      <c r="Y38" s="788">
        <f>'Result Entry'!Z40</f>
        <v>0</v>
      </c>
      <c r="Z38" s="789">
        <f>'Result Entry'!AA40</f>
        <v>0</v>
      </c>
      <c r="AA38" s="789">
        <f>'Result Entry'!AB40</f>
        <v>0</v>
      </c>
      <c r="AB38" s="790">
        <f>'Result Entry'!AC40</f>
        <v>0</v>
      </c>
      <c r="AC38" s="789">
        <f>'Result Entry'!AD40</f>
        <v>0</v>
      </c>
      <c r="AD38" s="790">
        <f>'Result Entry'!AE40</f>
        <v>0</v>
      </c>
      <c r="AE38" s="789">
        <f>'Result Entry'!AF40</f>
        <v>0</v>
      </c>
      <c r="AF38" s="791">
        <f>'Result Entry'!AG40</f>
        <v>0</v>
      </c>
      <c r="AG38" s="791">
        <f>'Result Entry'!AH40</f>
        <v>0</v>
      </c>
      <c r="AH38" s="792">
        <f>'Result Entry'!AI40</f>
        <v>0</v>
      </c>
      <c r="AI38" s="806">
        <f>'Result Entry'!AJ40</f>
        <v>0</v>
      </c>
      <c r="AJ38" s="807" t="str">
        <f>'Result Entry'!AK40</f>
        <v/>
      </c>
      <c r="AK38" s="795" t="str">
        <f>'Result Entry'!AL40</f>
        <v/>
      </c>
      <c r="AL38" s="796" t="str">
        <f>'Result Entry'!AM40</f>
        <v/>
      </c>
      <c r="AM38" s="797">
        <f>'Result Entry'!AN40</f>
        <v>0</v>
      </c>
      <c r="AN38" s="788">
        <f>'Result Entry'!AO40</f>
        <v>0</v>
      </c>
      <c r="AO38" s="798">
        <f>'Result Entry'!AP40</f>
        <v>0</v>
      </c>
      <c r="AP38" s="789">
        <f>'Result Entry'!AQ40</f>
        <v>0</v>
      </c>
      <c r="AQ38" s="790">
        <f>'Result Entry'!AR40</f>
        <v>0</v>
      </c>
      <c r="AR38" s="789">
        <f>'Result Entry'!AS40</f>
        <v>0</v>
      </c>
      <c r="AS38" s="789">
        <f>'Result Entry'!AT40</f>
        <v>0</v>
      </c>
      <c r="AT38" s="799">
        <f>'Result Entry'!AU40</f>
        <v>0</v>
      </c>
      <c r="AU38" s="790">
        <f>'Result Entry'!AV40</f>
        <v>0</v>
      </c>
      <c r="AV38" s="789">
        <f>'Result Entry'!AW40</f>
        <v>0</v>
      </c>
      <c r="AW38" s="789">
        <f>'Result Entry'!AX40</f>
        <v>0</v>
      </c>
      <c r="AX38" s="799">
        <f>'Result Entry'!AY40</f>
        <v>0</v>
      </c>
      <c r="AY38" s="792">
        <f>'Result Entry'!AZ40</f>
        <v>0</v>
      </c>
      <c r="AZ38" s="1470">
        <f>'Result Entry'!BA40</f>
        <v>0</v>
      </c>
      <c r="BA38" s="1471" t="str">
        <f>'Result Entry'!BB40</f>
        <v/>
      </c>
      <c r="BB38" s="795" t="str">
        <f>'Result Entry'!BC40</f>
        <v/>
      </c>
      <c r="BC38" s="796" t="str">
        <f>'Result Entry'!BD40</f>
        <v/>
      </c>
      <c r="BD38" s="797">
        <f>'Result Entry'!BE40</f>
        <v>0</v>
      </c>
      <c r="BE38" s="788">
        <f>'Result Entry'!BF40</f>
        <v>0</v>
      </c>
      <c r="BF38" s="798">
        <f>'Result Entry'!BG40</f>
        <v>0</v>
      </c>
      <c r="BG38" s="789">
        <f>'Result Entry'!BH40</f>
        <v>0</v>
      </c>
      <c r="BH38" s="790">
        <f>'Result Entry'!BI40</f>
        <v>0</v>
      </c>
      <c r="BI38" s="789">
        <f>'Result Entry'!BJ40</f>
        <v>0</v>
      </c>
      <c r="BJ38" s="789">
        <f>'Result Entry'!BK40</f>
        <v>0</v>
      </c>
      <c r="BK38" s="799">
        <f>'Result Entry'!BL40</f>
        <v>0</v>
      </c>
      <c r="BL38" s="790">
        <f>'Result Entry'!BM40</f>
        <v>0</v>
      </c>
      <c r="BM38" s="789">
        <f>'Result Entry'!BN40</f>
        <v>0</v>
      </c>
      <c r="BN38" s="789">
        <f>'Result Entry'!BO40</f>
        <v>0</v>
      </c>
      <c r="BO38" s="799">
        <f>'Result Entry'!BP40</f>
        <v>0</v>
      </c>
      <c r="BP38" s="792">
        <f>'Result Entry'!BQ40</f>
        <v>0</v>
      </c>
      <c r="BQ38" s="1470">
        <f>'Result Entry'!BR40</f>
        <v>0</v>
      </c>
      <c r="BR38" s="1471" t="str">
        <f>'Result Entry'!BS40</f>
        <v/>
      </c>
      <c r="BS38" s="795" t="str">
        <f>'Result Entry'!BT40</f>
        <v/>
      </c>
      <c r="BT38" s="796" t="str">
        <f>'Result Entry'!BU40</f>
        <v/>
      </c>
      <c r="BU38" s="797">
        <f>'Result Entry'!BV40</f>
        <v>0</v>
      </c>
      <c r="BV38" s="788">
        <f>'Result Entry'!BW40</f>
        <v>0</v>
      </c>
      <c r="BW38" s="798">
        <f>'Result Entry'!BX40</f>
        <v>0</v>
      </c>
      <c r="BX38" s="789">
        <f>'Result Entry'!BY40</f>
        <v>0</v>
      </c>
      <c r="BY38" s="790">
        <f>'Result Entry'!BZ40</f>
        <v>0</v>
      </c>
      <c r="BZ38" s="789">
        <f>'Result Entry'!CA40</f>
        <v>0</v>
      </c>
      <c r="CA38" s="789">
        <f>'Result Entry'!CB40</f>
        <v>0</v>
      </c>
      <c r="CB38" s="799">
        <f>'Result Entry'!CC40</f>
        <v>0</v>
      </c>
      <c r="CC38" s="790">
        <f>'Result Entry'!CD40</f>
        <v>0</v>
      </c>
      <c r="CD38" s="789">
        <f>'Result Entry'!CE40</f>
        <v>0</v>
      </c>
      <c r="CE38" s="789">
        <f>'Result Entry'!CF40</f>
        <v>0</v>
      </c>
      <c r="CF38" s="799">
        <f>'Result Entry'!CG40</f>
        <v>0</v>
      </c>
      <c r="CG38" s="792">
        <f>'Result Entry'!CH40</f>
        <v>0</v>
      </c>
      <c r="CH38" s="1470">
        <f>'Result Entry'!CI40</f>
        <v>0</v>
      </c>
      <c r="CI38" s="1471" t="str">
        <f>'Result Entry'!CJ40</f>
        <v/>
      </c>
      <c r="CJ38" s="795" t="str">
        <f>'Result Entry'!CK40</f>
        <v/>
      </c>
      <c r="CK38" s="796" t="str">
        <f>'Result Entry'!CL40</f>
        <v/>
      </c>
      <c r="CL38" s="797">
        <f>'Result Entry'!CM40</f>
        <v>0</v>
      </c>
      <c r="CM38" s="788">
        <f>'Result Entry'!CN40</f>
        <v>0</v>
      </c>
      <c r="CN38" s="798">
        <f>'Result Entry'!CO40</f>
        <v>0</v>
      </c>
      <c r="CO38" s="789">
        <f>'Result Entry'!CP40</f>
        <v>0</v>
      </c>
      <c r="CP38" s="790">
        <f>'Result Entry'!CQ40</f>
        <v>0</v>
      </c>
      <c r="CQ38" s="789">
        <f>'Result Entry'!CR40</f>
        <v>0</v>
      </c>
      <c r="CR38" s="789">
        <f>'Result Entry'!CS40</f>
        <v>0</v>
      </c>
      <c r="CS38" s="799">
        <f>'Result Entry'!CT40</f>
        <v>0</v>
      </c>
      <c r="CT38" s="790">
        <f>'Result Entry'!CU40</f>
        <v>0</v>
      </c>
      <c r="CU38" s="789">
        <f>'Result Entry'!CV40</f>
        <v>0</v>
      </c>
      <c r="CV38" s="789">
        <f>'Result Entry'!CW40</f>
        <v>0</v>
      </c>
      <c r="CW38" s="799">
        <f>'Result Entry'!CX40</f>
        <v>0</v>
      </c>
      <c r="CX38" s="792">
        <f>'Result Entry'!CY40</f>
        <v>0</v>
      </c>
      <c r="CY38" s="1470">
        <f>'Result Entry'!CZ40</f>
        <v>0</v>
      </c>
      <c r="CZ38" s="1471" t="str">
        <f>'Result Entry'!DA40</f>
        <v/>
      </c>
      <c r="DA38" s="795" t="str">
        <f>'Result Entry'!DB40</f>
        <v/>
      </c>
      <c r="DB38" s="796" t="str">
        <f>'Result Entry'!DC40</f>
        <v/>
      </c>
      <c r="DC38" s="797">
        <f>'Result Entry'!DD40</f>
        <v>0</v>
      </c>
      <c r="DD38" s="788">
        <f>'Result Entry'!DE40</f>
        <v>0</v>
      </c>
      <c r="DE38" s="798">
        <f>'Result Entry'!DF40</f>
        <v>0</v>
      </c>
      <c r="DF38" s="789">
        <f>'Result Entry'!DG40</f>
        <v>0</v>
      </c>
      <c r="DG38" s="790">
        <f>'Result Entry'!DH40</f>
        <v>0</v>
      </c>
      <c r="DH38" s="789">
        <f>'Result Entry'!DI40</f>
        <v>0</v>
      </c>
      <c r="DI38" s="789">
        <f>'Result Entry'!DJ40</f>
        <v>0</v>
      </c>
      <c r="DJ38" s="799">
        <f>'Result Entry'!DK40</f>
        <v>0</v>
      </c>
      <c r="DK38" s="790">
        <f>'Result Entry'!DL40</f>
        <v>0</v>
      </c>
      <c r="DL38" s="789">
        <f>'Result Entry'!DM40</f>
        <v>0</v>
      </c>
      <c r="DM38" s="789">
        <f>'Result Entry'!DN40</f>
        <v>0</v>
      </c>
      <c r="DN38" s="799">
        <f>'Result Entry'!DO40</f>
        <v>0</v>
      </c>
      <c r="DO38" s="792">
        <f>'Result Entry'!DP40</f>
        <v>0</v>
      </c>
      <c r="DP38" s="1470">
        <f>'Result Entry'!DQ40</f>
        <v>0</v>
      </c>
      <c r="DQ38" s="1471" t="str">
        <f>'Result Entry'!DR40</f>
        <v/>
      </c>
      <c r="DR38" s="795" t="str">
        <f>'Result Entry'!DS40</f>
        <v/>
      </c>
      <c r="DS38" s="796" t="str">
        <f>'Result Entry'!DT40</f>
        <v/>
      </c>
      <c r="DT38" s="788">
        <f>'Result Entry'!DU40</f>
        <v>0</v>
      </c>
      <c r="DU38" s="789">
        <f>'Result Entry'!DV40</f>
        <v>0</v>
      </c>
      <c r="DV38" s="789">
        <f>'Result Entry'!DW40</f>
        <v>0</v>
      </c>
      <c r="DW38" s="790">
        <f>'Result Entry'!DX40</f>
        <v>0</v>
      </c>
      <c r="DX38" s="789">
        <f>'Result Entry'!DY40</f>
        <v>0</v>
      </c>
      <c r="DY38" s="789">
        <f>'Result Entry'!DZ40</f>
        <v>0</v>
      </c>
      <c r="DZ38" s="799">
        <f>'Result Entry'!EA40</f>
        <v>0</v>
      </c>
      <c r="EA38" s="790">
        <f>'Result Entry'!EB40</f>
        <v>0</v>
      </c>
      <c r="EB38" s="789">
        <f>'Result Entry'!EC40</f>
        <v>0</v>
      </c>
      <c r="EC38" s="789">
        <f>'Result Entry'!ED40</f>
        <v>0</v>
      </c>
      <c r="ED38" s="799">
        <f>'Result Entry'!EE40</f>
        <v>0</v>
      </c>
      <c r="EE38" s="800">
        <f>'Result Entry'!EF40</f>
        <v>0</v>
      </c>
      <c r="EF38" s="801">
        <f>'Result Entry'!EG40</f>
        <v>0</v>
      </c>
      <c r="EG38" s="802" t="str">
        <f>'Result Entry'!EH40</f>
        <v/>
      </c>
      <c r="EH38" s="788">
        <f>'Result Entry'!EI40</f>
        <v>0</v>
      </c>
      <c r="EI38" s="789">
        <f>'Result Entry'!EJ40</f>
        <v>0</v>
      </c>
      <c r="EJ38" s="789">
        <f>'Result Entry'!EK40</f>
        <v>0</v>
      </c>
      <c r="EK38" s="790">
        <f>'Result Entry'!EL40</f>
        <v>0</v>
      </c>
      <c r="EL38" s="789">
        <f>'Result Entry'!EM40</f>
        <v>0</v>
      </c>
      <c r="EM38" s="799">
        <f>'Result Entry'!EN40</f>
        <v>0</v>
      </c>
      <c r="EN38" s="789">
        <f>'Result Entry'!EO40</f>
        <v>0</v>
      </c>
      <c r="EO38" s="789">
        <f>'Result Entry'!EP40</f>
        <v>0</v>
      </c>
      <c r="EP38" s="789">
        <f>'Result Entry'!EQ40</f>
        <v>0</v>
      </c>
      <c r="EQ38" s="792">
        <f>'Result Entry'!ER40</f>
        <v>0</v>
      </c>
      <c r="ER38" s="801">
        <f>'Result Entry'!ES40</f>
        <v>0</v>
      </c>
      <c r="ES38" s="802" t="str">
        <f>'Result Entry'!ET40</f>
        <v/>
      </c>
      <c r="ET38" s="788">
        <f>'Result Entry'!EU40</f>
        <v>0</v>
      </c>
      <c r="EU38" s="798">
        <f>'Result Entry'!EV40</f>
        <v>0</v>
      </c>
      <c r="EV38" s="789">
        <f>'Result Entry'!EW40</f>
        <v>0</v>
      </c>
      <c r="EW38" s="799">
        <f>'Result Entry'!EX40</f>
        <v>0</v>
      </c>
      <c r="EX38" s="789">
        <f>'Result Entry'!EY40</f>
        <v>0</v>
      </c>
      <c r="EY38" s="799">
        <f>'Result Entry'!EZ40</f>
        <v>0</v>
      </c>
      <c r="EZ38" s="789">
        <f>'Result Entry'!FA40</f>
        <v>0</v>
      </c>
      <c r="FA38" s="789">
        <f>'Result Entry'!FB40</f>
        <v>0</v>
      </c>
      <c r="FB38" s="789">
        <f>'Result Entry'!FC40</f>
        <v>0</v>
      </c>
      <c r="FC38" s="800">
        <f>'Result Entry'!FD40</f>
        <v>0</v>
      </c>
      <c r="FD38" s="801">
        <f>'Result Entry'!FE40</f>
        <v>0</v>
      </c>
      <c r="FE38" s="802" t="str">
        <f>'Result Entry'!FF40</f>
        <v/>
      </c>
      <c r="FF38" s="788">
        <f>'Result Entry'!FG40</f>
        <v>0</v>
      </c>
      <c r="FG38" s="789">
        <f>'Result Entry'!FH40</f>
        <v>0</v>
      </c>
      <c r="FH38" s="789">
        <f>'Result Entry'!FI40</f>
        <v>0</v>
      </c>
      <c r="FI38" s="789">
        <f>'Result Entry'!FJ40</f>
        <v>0</v>
      </c>
      <c r="FJ38" s="791">
        <f>'Result Entry'!FK40</f>
        <v>0</v>
      </c>
      <c r="FK38" s="796" t="str">
        <f>'Result Entry'!FL40</f>
        <v/>
      </c>
      <c r="FL38" s="786">
        <f>'Result Entry'!FM40</f>
        <v>0</v>
      </c>
      <c r="FM38" s="787">
        <f>'Result Entry'!FN40</f>
        <v>0</v>
      </c>
      <c r="FN38" s="803" t="str">
        <f>'Result Entry'!FO40</f>
        <v/>
      </c>
      <c r="FO38" s="786">
        <f>'Result Entry'!FP40</f>
        <v>0</v>
      </c>
      <c r="FP38" s="787">
        <f>'Result Entry'!FQ40</f>
        <v>0</v>
      </c>
      <c r="FQ38" s="804">
        <f>'Result Entry'!FR40</f>
        <v>0</v>
      </c>
      <c r="FR38" s="787" t="str">
        <f>IF(OR(FS38="PASSED",FS38="PASSED WITH G"),'Result Entry'!FS40,"")</f>
        <v/>
      </c>
      <c r="FS38" s="787" t="str">
        <f>'Result Entry'!FT40</f>
        <v/>
      </c>
      <c r="FT38" s="787" t="str">
        <f>'Result Entry'!FU40</f>
        <v/>
      </c>
      <c r="FU38" s="805" t="str">
        <f>'Result Entry'!FV40</f>
        <v/>
      </c>
      <c r="FV38" s="29" t="str">
        <f>'Result Entry'!FX40</f>
        <v/>
      </c>
    </row>
    <row r="39" spans="1:178" s="30" customFormat="1" ht="17.25" customHeight="1">
      <c r="A39" s="1477"/>
      <c r="B39" s="786">
        <f t="shared" si="0"/>
        <v>0</v>
      </c>
      <c r="C39" s="787">
        <f>'Result Entry'!D41</f>
        <v>0</v>
      </c>
      <c r="D39" s="787">
        <f>'Result Entry'!E41</f>
        <v>0</v>
      </c>
      <c r="E39" s="787">
        <f>'Result Entry'!F41</f>
        <v>0</v>
      </c>
      <c r="F39" s="787">
        <f>'Result Entry'!$G41</f>
        <v>0</v>
      </c>
      <c r="G39" s="787">
        <f>'Result Entry'!$H41</f>
        <v>0</v>
      </c>
      <c r="H39" s="787">
        <f>'Result Entry'!I41</f>
        <v>0</v>
      </c>
      <c r="I39" s="787">
        <f>'Result Entry'!J41</f>
        <v>0</v>
      </c>
      <c r="J39" s="977">
        <f>'Result Entry'!K41</f>
        <v>0</v>
      </c>
      <c r="K39" s="788">
        <f>'Result Entry'!L41</f>
        <v>0</v>
      </c>
      <c r="L39" s="789">
        <f>'Result Entry'!M41</f>
        <v>0</v>
      </c>
      <c r="M39" s="789">
        <f>'Result Entry'!N41</f>
        <v>0</v>
      </c>
      <c r="N39" s="790">
        <f>'Result Entry'!O41</f>
        <v>0</v>
      </c>
      <c r="O39" s="789">
        <f>'Result Entry'!P41</f>
        <v>0</v>
      </c>
      <c r="P39" s="790">
        <f>'Result Entry'!Q41</f>
        <v>0</v>
      </c>
      <c r="Q39" s="789">
        <f>'Result Entry'!R41</f>
        <v>0</v>
      </c>
      <c r="R39" s="791">
        <f>'Result Entry'!S41</f>
        <v>0</v>
      </c>
      <c r="S39" s="791">
        <f>'Result Entry'!T41</f>
        <v>0</v>
      </c>
      <c r="T39" s="792">
        <f>'Result Entry'!U41</f>
        <v>0</v>
      </c>
      <c r="U39" s="806">
        <f>'Result Entry'!V41</f>
        <v>0</v>
      </c>
      <c r="V39" s="807" t="str">
        <f>'Result Entry'!W41</f>
        <v/>
      </c>
      <c r="W39" s="795" t="str">
        <f>'Result Entry'!X41</f>
        <v/>
      </c>
      <c r="X39" s="796" t="str">
        <f>'Result Entry'!Y41</f>
        <v/>
      </c>
      <c r="Y39" s="788">
        <f>'Result Entry'!Z41</f>
        <v>0</v>
      </c>
      <c r="Z39" s="789">
        <f>'Result Entry'!AA41</f>
        <v>0</v>
      </c>
      <c r="AA39" s="789">
        <f>'Result Entry'!AB41</f>
        <v>0</v>
      </c>
      <c r="AB39" s="790">
        <f>'Result Entry'!AC41</f>
        <v>0</v>
      </c>
      <c r="AC39" s="789">
        <f>'Result Entry'!AD41</f>
        <v>0</v>
      </c>
      <c r="AD39" s="790">
        <f>'Result Entry'!AE41</f>
        <v>0</v>
      </c>
      <c r="AE39" s="789">
        <f>'Result Entry'!AF41</f>
        <v>0</v>
      </c>
      <c r="AF39" s="791">
        <f>'Result Entry'!AG41</f>
        <v>0</v>
      </c>
      <c r="AG39" s="791">
        <f>'Result Entry'!AH41</f>
        <v>0</v>
      </c>
      <c r="AH39" s="792">
        <f>'Result Entry'!AI41</f>
        <v>0</v>
      </c>
      <c r="AI39" s="806">
        <f>'Result Entry'!AJ41</f>
        <v>0</v>
      </c>
      <c r="AJ39" s="807" t="str">
        <f>'Result Entry'!AK41</f>
        <v/>
      </c>
      <c r="AK39" s="795" t="str">
        <f>'Result Entry'!AL41</f>
        <v/>
      </c>
      <c r="AL39" s="796" t="str">
        <f>'Result Entry'!AM41</f>
        <v/>
      </c>
      <c r="AM39" s="797">
        <f>'Result Entry'!AN41</f>
        <v>0</v>
      </c>
      <c r="AN39" s="788">
        <f>'Result Entry'!AO41</f>
        <v>0</v>
      </c>
      <c r="AO39" s="798">
        <f>'Result Entry'!AP41</f>
        <v>0</v>
      </c>
      <c r="AP39" s="789">
        <f>'Result Entry'!AQ41</f>
        <v>0</v>
      </c>
      <c r="AQ39" s="790">
        <f>'Result Entry'!AR41</f>
        <v>0</v>
      </c>
      <c r="AR39" s="789">
        <f>'Result Entry'!AS41</f>
        <v>0</v>
      </c>
      <c r="AS39" s="789">
        <f>'Result Entry'!AT41</f>
        <v>0</v>
      </c>
      <c r="AT39" s="799">
        <f>'Result Entry'!AU41</f>
        <v>0</v>
      </c>
      <c r="AU39" s="790">
        <f>'Result Entry'!AV41</f>
        <v>0</v>
      </c>
      <c r="AV39" s="789">
        <f>'Result Entry'!AW41</f>
        <v>0</v>
      </c>
      <c r="AW39" s="789">
        <f>'Result Entry'!AX41</f>
        <v>0</v>
      </c>
      <c r="AX39" s="799">
        <f>'Result Entry'!AY41</f>
        <v>0</v>
      </c>
      <c r="AY39" s="792">
        <f>'Result Entry'!AZ41</f>
        <v>0</v>
      </c>
      <c r="AZ39" s="1470">
        <f>'Result Entry'!BA41</f>
        <v>0</v>
      </c>
      <c r="BA39" s="1471" t="str">
        <f>'Result Entry'!BB41</f>
        <v/>
      </c>
      <c r="BB39" s="795" t="str">
        <f>'Result Entry'!BC41</f>
        <v/>
      </c>
      <c r="BC39" s="796" t="str">
        <f>'Result Entry'!BD41</f>
        <v/>
      </c>
      <c r="BD39" s="797">
        <f>'Result Entry'!BE41</f>
        <v>0</v>
      </c>
      <c r="BE39" s="788">
        <f>'Result Entry'!BF41</f>
        <v>0</v>
      </c>
      <c r="BF39" s="798">
        <f>'Result Entry'!BG41</f>
        <v>0</v>
      </c>
      <c r="BG39" s="789">
        <f>'Result Entry'!BH41</f>
        <v>0</v>
      </c>
      <c r="BH39" s="790">
        <f>'Result Entry'!BI41</f>
        <v>0</v>
      </c>
      <c r="BI39" s="789">
        <f>'Result Entry'!BJ41</f>
        <v>0</v>
      </c>
      <c r="BJ39" s="789">
        <f>'Result Entry'!BK41</f>
        <v>0</v>
      </c>
      <c r="BK39" s="799">
        <f>'Result Entry'!BL41</f>
        <v>0</v>
      </c>
      <c r="BL39" s="790">
        <f>'Result Entry'!BM41</f>
        <v>0</v>
      </c>
      <c r="BM39" s="789">
        <f>'Result Entry'!BN41</f>
        <v>0</v>
      </c>
      <c r="BN39" s="789">
        <f>'Result Entry'!BO41</f>
        <v>0</v>
      </c>
      <c r="BO39" s="799">
        <f>'Result Entry'!BP41</f>
        <v>0</v>
      </c>
      <c r="BP39" s="792">
        <f>'Result Entry'!BQ41</f>
        <v>0</v>
      </c>
      <c r="BQ39" s="1470">
        <f>'Result Entry'!BR41</f>
        <v>0</v>
      </c>
      <c r="BR39" s="1471" t="str">
        <f>'Result Entry'!BS41</f>
        <v/>
      </c>
      <c r="BS39" s="795" t="str">
        <f>'Result Entry'!BT41</f>
        <v/>
      </c>
      <c r="BT39" s="796" t="str">
        <f>'Result Entry'!BU41</f>
        <v/>
      </c>
      <c r="BU39" s="797">
        <f>'Result Entry'!BV41</f>
        <v>0</v>
      </c>
      <c r="BV39" s="788">
        <f>'Result Entry'!BW41</f>
        <v>0</v>
      </c>
      <c r="BW39" s="798">
        <f>'Result Entry'!BX41</f>
        <v>0</v>
      </c>
      <c r="BX39" s="789">
        <f>'Result Entry'!BY41</f>
        <v>0</v>
      </c>
      <c r="BY39" s="790">
        <f>'Result Entry'!BZ41</f>
        <v>0</v>
      </c>
      <c r="BZ39" s="789">
        <f>'Result Entry'!CA41</f>
        <v>0</v>
      </c>
      <c r="CA39" s="789">
        <f>'Result Entry'!CB41</f>
        <v>0</v>
      </c>
      <c r="CB39" s="799">
        <f>'Result Entry'!CC41</f>
        <v>0</v>
      </c>
      <c r="CC39" s="790">
        <f>'Result Entry'!CD41</f>
        <v>0</v>
      </c>
      <c r="CD39" s="789">
        <f>'Result Entry'!CE41</f>
        <v>0</v>
      </c>
      <c r="CE39" s="789">
        <f>'Result Entry'!CF41</f>
        <v>0</v>
      </c>
      <c r="CF39" s="799">
        <f>'Result Entry'!CG41</f>
        <v>0</v>
      </c>
      <c r="CG39" s="792">
        <f>'Result Entry'!CH41</f>
        <v>0</v>
      </c>
      <c r="CH39" s="1470">
        <f>'Result Entry'!CI41</f>
        <v>0</v>
      </c>
      <c r="CI39" s="1471" t="str">
        <f>'Result Entry'!CJ41</f>
        <v/>
      </c>
      <c r="CJ39" s="795" t="str">
        <f>'Result Entry'!CK41</f>
        <v/>
      </c>
      <c r="CK39" s="796" t="str">
        <f>'Result Entry'!CL41</f>
        <v/>
      </c>
      <c r="CL39" s="797">
        <f>'Result Entry'!CM41</f>
        <v>0</v>
      </c>
      <c r="CM39" s="788">
        <f>'Result Entry'!CN41</f>
        <v>0</v>
      </c>
      <c r="CN39" s="798">
        <f>'Result Entry'!CO41</f>
        <v>0</v>
      </c>
      <c r="CO39" s="789">
        <f>'Result Entry'!CP41</f>
        <v>0</v>
      </c>
      <c r="CP39" s="790">
        <f>'Result Entry'!CQ41</f>
        <v>0</v>
      </c>
      <c r="CQ39" s="789">
        <f>'Result Entry'!CR41</f>
        <v>0</v>
      </c>
      <c r="CR39" s="789">
        <f>'Result Entry'!CS41</f>
        <v>0</v>
      </c>
      <c r="CS39" s="799">
        <f>'Result Entry'!CT41</f>
        <v>0</v>
      </c>
      <c r="CT39" s="790">
        <f>'Result Entry'!CU41</f>
        <v>0</v>
      </c>
      <c r="CU39" s="789">
        <f>'Result Entry'!CV41</f>
        <v>0</v>
      </c>
      <c r="CV39" s="789">
        <f>'Result Entry'!CW41</f>
        <v>0</v>
      </c>
      <c r="CW39" s="799">
        <f>'Result Entry'!CX41</f>
        <v>0</v>
      </c>
      <c r="CX39" s="792">
        <f>'Result Entry'!CY41</f>
        <v>0</v>
      </c>
      <c r="CY39" s="1470">
        <f>'Result Entry'!CZ41</f>
        <v>0</v>
      </c>
      <c r="CZ39" s="1471" t="str">
        <f>'Result Entry'!DA41</f>
        <v/>
      </c>
      <c r="DA39" s="795" t="str">
        <f>'Result Entry'!DB41</f>
        <v/>
      </c>
      <c r="DB39" s="796" t="str">
        <f>'Result Entry'!DC41</f>
        <v/>
      </c>
      <c r="DC39" s="797">
        <f>'Result Entry'!DD41</f>
        <v>0</v>
      </c>
      <c r="DD39" s="788">
        <f>'Result Entry'!DE41</f>
        <v>0</v>
      </c>
      <c r="DE39" s="798">
        <f>'Result Entry'!DF41</f>
        <v>0</v>
      </c>
      <c r="DF39" s="789">
        <f>'Result Entry'!DG41</f>
        <v>0</v>
      </c>
      <c r="DG39" s="790">
        <f>'Result Entry'!DH41</f>
        <v>0</v>
      </c>
      <c r="DH39" s="789">
        <f>'Result Entry'!DI41</f>
        <v>0</v>
      </c>
      <c r="DI39" s="789">
        <f>'Result Entry'!DJ41</f>
        <v>0</v>
      </c>
      <c r="DJ39" s="799">
        <f>'Result Entry'!DK41</f>
        <v>0</v>
      </c>
      <c r="DK39" s="790">
        <f>'Result Entry'!DL41</f>
        <v>0</v>
      </c>
      <c r="DL39" s="789">
        <f>'Result Entry'!DM41</f>
        <v>0</v>
      </c>
      <c r="DM39" s="789">
        <f>'Result Entry'!DN41</f>
        <v>0</v>
      </c>
      <c r="DN39" s="799">
        <f>'Result Entry'!DO41</f>
        <v>0</v>
      </c>
      <c r="DO39" s="792">
        <f>'Result Entry'!DP41</f>
        <v>0</v>
      </c>
      <c r="DP39" s="1470">
        <f>'Result Entry'!DQ41</f>
        <v>0</v>
      </c>
      <c r="DQ39" s="1471" t="str">
        <f>'Result Entry'!DR41</f>
        <v/>
      </c>
      <c r="DR39" s="795" t="str">
        <f>'Result Entry'!DS41</f>
        <v/>
      </c>
      <c r="DS39" s="796" t="str">
        <f>'Result Entry'!DT41</f>
        <v/>
      </c>
      <c r="DT39" s="788">
        <f>'Result Entry'!DU41</f>
        <v>0</v>
      </c>
      <c r="DU39" s="789">
        <f>'Result Entry'!DV41</f>
        <v>0</v>
      </c>
      <c r="DV39" s="789">
        <f>'Result Entry'!DW41</f>
        <v>0</v>
      </c>
      <c r="DW39" s="790">
        <f>'Result Entry'!DX41</f>
        <v>0</v>
      </c>
      <c r="DX39" s="789">
        <f>'Result Entry'!DY41</f>
        <v>0</v>
      </c>
      <c r="DY39" s="789">
        <f>'Result Entry'!DZ41</f>
        <v>0</v>
      </c>
      <c r="DZ39" s="799">
        <f>'Result Entry'!EA41</f>
        <v>0</v>
      </c>
      <c r="EA39" s="790">
        <f>'Result Entry'!EB41</f>
        <v>0</v>
      </c>
      <c r="EB39" s="789">
        <f>'Result Entry'!EC41</f>
        <v>0</v>
      </c>
      <c r="EC39" s="789">
        <f>'Result Entry'!ED41</f>
        <v>0</v>
      </c>
      <c r="ED39" s="799">
        <f>'Result Entry'!EE41</f>
        <v>0</v>
      </c>
      <c r="EE39" s="800">
        <f>'Result Entry'!EF41</f>
        <v>0</v>
      </c>
      <c r="EF39" s="801">
        <f>'Result Entry'!EG41</f>
        <v>0</v>
      </c>
      <c r="EG39" s="802" t="str">
        <f>'Result Entry'!EH41</f>
        <v/>
      </c>
      <c r="EH39" s="788">
        <f>'Result Entry'!EI41</f>
        <v>0</v>
      </c>
      <c r="EI39" s="789">
        <f>'Result Entry'!EJ41</f>
        <v>0</v>
      </c>
      <c r="EJ39" s="789">
        <f>'Result Entry'!EK41</f>
        <v>0</v>
      </c>
      <c r="EK39" s="790">
        <f>'Result Entry'!EL41</f>
        <v>0</v>
      </c>
      <c r="EL39" s="789">
        <f>'Result Entry'!EM41</f>
        <v>0</v>
      </c>
      <c r="EM39" s="799">
        <f>'Result Entry'!EN41</f>
        <v>0</v>
      </c>
      <c r="EN39" s="789">
        <f>'Result Entry'!EO41</f>
        <v>0</v>
      </c>
      <c r="EO39" s="789">
        <f>'Result Entry'!EP41</f>
        <v>0</v>
      </c>
      <c r="EP39" s="789">
        <f>'Result Entry'!EQ41</f>
        <v>0</v>
      </c>
      <c r="EQ39" s="792">
        <f>'Result Entry'!ER41</f>
        <v>0</v>
      </c>
      <c r="ER39" s="801">
        <f>'Result Entry'!ES41</f>
        <v>0</v>
      </c>
      <c r="ES39" s="802" t="str">
        <f>'Result Entry'!ET41</f>
        <v/>
      </c>
      <c r="ET39" s="788">
        <f>'Result Entry'!EU41</f>
        <v>0</v>
      </c>
      <c r="EU39" s="798">
        <f>'Result Entry'!EV41</f>
        <v>0</v>
      </c>
      <c r="EV39" s="789">
        <f>'Result Entry'!EW41</f>
        <v>0</v>
      </c>
      <c r="EW39" s="799">
        <f>'Result Entry'!EX41</f>
        <v>0</v>
      </c>
      <c r="EX39" s="789">
        <f>'Result Entry'!EY41</f>
        <v>0</v>
      </c>
      <c r="EY39" s="799">
        <f>'Result Entry'!EZ41</f>
        <v>0</v>
      </c>
      <c r="EZ39" s="789">
        <f>'Result Entry'!FA41</f>
        <v>0</v>
      </c>
      <c r="FA39" s="789">
        <f>'Result Entry'!FB41</f>
        <v>0</v>
      </c>
      <c r="FB39" s="789">
        <f>'Result Entry'!FC41</f>
        <v>0</v>
      </c>
      <c r="FC39" s="800">
        <f>'Result Entry'!FD41</f>
        <v>0</v>
      </c>
      <c r="FD39" s="801">
        <f>'Result Entry'!FE41</f>
        <v>0</v>
      </c>
      <c r="FE39" s="802" t="str">
        <f>'Result Entry'!FF41</f>
        <v/>
      </c>
      <c r="FF39" s="788">
        <f>'Result Entry'!FG41</f>
        <v>0</v>
      </c>
      <c r="FG39" s="789">
        <f>'Result Entry'!FH41</f>
        <v>0</v>
      </c>
      <c r="FH39" s="789">
        <f>'Result Entry'!FI41</f>
        <v>0</v>
      </c>
      <c r="FI39" s="789">
        <f>'Result Entry'!FJ41</f>
        <v>0</v>
      </c>
      <c r="FJ39" s="791">
        <f>'Result Entry'!FK41</f>
        <v>0</v>
      </c>
      <c r="FK39" s="796" t="str">
        <f>'Result Entry'!FL41</f>
        <v/>
      </c>
      <c r="FL39" s="786">
        <f>'Result Entry'!FM41</f>
        <v>0</v>
      </c>
      <c r="FM39" s="787">
        <f>'Result Entry'!FN41</f>
        <v>0</v>
      </c>
      <c r="FN39" s="803" t="str">
        <f>'Result Entry'!FO41</f>
        <v/>
      </c>
      <c r="FO39" s="786">
        <f>'Result Entry'!FP41</f>
        <v>0</v>
      </c>
      <c r="FP39" s="787">
        <f>'Result Entry'!FQ41</f>
        <v>0</v>
      </c>
      <c r="FQ39" s="804">
        <f>'Result Entry'!FR41</f>
        <v>0</v>
      </c>
      <c r="FR39" s="787" t="str">
        <f>IF(OR(FS39="PASSED",FS39="PASSED WITH G"),'Result Entry'!FS41,"")</f>
        <v/>
      </c>
      <c r="FS39" s="787" t="str">
        <f>'Result Entry'!FT41</f>
        <v/>
      </c>
      <c r="FT39" s="787" t="str">
        <f>'Result Entry'!FU41</f>
        <v/>
      </c>
      <c r="FU39" s="805" t="str">
        <f>'Result Entry'!FV41</f>
        <v/>
      </c>
      <c r="FV39" s="29" t="str">
        <f>'Result Entry'!FX41</f>
        <v/>
      </c>
    </row>
    <row r="40" spans="1:178" s="30" customFormat="1" ht="17.25" customHeight="1">
      <c r="A40" s="1477"/>
      <c r="B40" s="786">
        <f t="shared" si="0"/>
        <v>0</v>
      </c>
      <c r="C40" s="787">
        <f>'Result Entry'!D42</f>
        <v>0</v>
      </c>
      <c r="D40" s="787">
        <f>'Result Entry'!E42</f>
        <v>0</v>
      </c>
      <c r="E40" s="787">
        <f>'Result Entry'!F42</f>
        <v>0</v>
      </c>
      <c r="F40" s="787">
        <f>'Result Entry'!$G42</f>
        <v>0</v>
      </c>
      <c r="G40" s="787">
        <f>'Result Entry'!$H42</f>
        <v>0</v>
      </c>
      <c r="H40" s="787">
        <f>'Result Entry'!I42</f>
        <v>0</v>
      </c>
      <c r="I40" s="787">
        <f>'Result Entry'!J42</f>
        <v>0</v>
      </c>
      <c r="J40" s="977">
        <f>'Result Entry'!K42</f>
        <v>0</v>
      </c>
      <c r="K40" s="788">
        <f>'Result Entry'!L42</f>
        <v>0</v>
      </c>
      <c r="L40" s="789">
        <f>'Result Entry'!M42</f>
        <v>0</v>
      </c>
      <c r="M40" s="789">
        <f>'Result Entry'!N42</f>
        <v>0</v>
      </c>
      <c r="N40" s="790">
        <f>'Result Entry'!O42</f>
        <v>0</v>
      </c>
      <c r="O40" s="789">
        <f>'Result Entry'!P42</f>
        <v>0</v>
      </c>
      <c r="P40" s="790">
        <f>'Result Entry'!Q42</f>
        <v>0</v>
      </c>
      <c r="Q40" s="789">
        <f>'Result Entry'!R42</f>
        <v>0</v>
      </c>
      <c r="R40" s="791">
        <f>'Result Entry'!S42</f>
        <v>0</v>
      </c>
      <c r="S40" s="791">
        <f>'Result Entry'!T42</f>
        <v>0</v>
      </c>
      <c r="T40" s="792">
        <f>'Result Entry'!U42</f>
        <v>0</v>
      </c>
      <c r="U40" s="806">
        <f>'Result Entry'!V42</f>
        <v>0</v>
      </c>
      <c r="V40" s="807" t="str">
        <f>'Result Entry'!W42</f>
        <v/>
      </c>
      <c r="W40" s="795" t="str">
        <f>'Result Entry'!X42</f>
        <v/>
      </c>
      <c r="X40" s="796" t="str">
        <f>'Result Entry'!Y42</f>
        <v/>
      </c>
      <c r="Y40" s="788">
        <f>'Result Entry'!Z42</f>
        <v>0</v>
      </c>
      <c r="Z40" s="789">
        <f>'Result Entry'!AA42</f>
        <v>0</v>
      </c>
      <c r="AA40" s="789">
        <f>'Result Entry'!AB42</f>
        <v>0</v>
      </c>
      <c r="AB40" s="790">
        <f>'Result Entry'!AC42</f>
        <v>0</v>
      </c>
      <c r="AC40" s="789">
        <f>'Result Entry'!AD42</f>
        <v>0</v>
      </c>
      <c r="AD40" s="790">
        <f>'Result Entry'!AE42</f>
        <v>0</v>
      </c>
      <c r="AE40" s="789">
        <f>'Result Entry'!AF42</f>
        <v>0</v>
      </c>
      <c r="AF40" s="791">
        <f>'Result Entry'!AG42</f>
        <v>0</v>
      </c>
      <c r="AG40" s="791">
        <f>'Result Entry'!AH42</f>
        <v>0</v>
      </c>
      <c r="AH40" s="792">
        <f>'Result Entry'!AI42</f>
        <v>0</v>
      </c>
      <c r="AI40" s="806">
        <f>'Result Entry'!AJ42</f>
        <v>0</v>
      </c>
      <c r="AJ40" s="807" t="str">
        <f>'Result Entry'!AK42</f>
        <v/>
      </c>
      <c r="AK40" s="795" t="str">
        <f>'Result Entry'!AL42</f>
        <v/>
      </c>
      <c r="AL40" s="796" t="str">
        <f>'Result Entry'!AM42</f>
        <v/>
      </c>
      <c r="AM40" s="797">
        <f>'Result Entry'!AN42</f>
        <v>0</v>
      </c>
      <c r="AN40" s="788">
        <f>'Result Entry'!AO42</f>
        <v>0</v>
      </c>
      <c r="AO40" s="798">
        <f>'Result Entry'!AP42</f>
        <v>0</v>
      </c>
      <c r="AP40" s="789">
        <f>'Result Entry'!AQ42</f>
        <v>0</v>
      </c>
      <c r="AQ40" s="790">
        <f>'Result Entry'!AR42</f>
        <v>0</v>
      </c>
      <c r="AR40" s="789">
        <f>'Result Entry'!AS42</f>
        <v>0</v>
      </c>
      <c r="AS40" s="789">
        <f>'Result Entry'!AT42</f>
        <v>0</v>
      </c>
      <c r="AT40" s="799">
        <f>'Result Entry'!AU42</f>
        <v>0</v>
      </c>
      <c r="AU40" s="790">
        <f>'Result Entry'!AV42</f>
        <v>0</v>
      </c>
      <c r="AV40" s="789">
        <f>'Result Entry'!AW42</f>
        <v>0</v>
      </c>
      <c r="AW40" s="789">
        <f>'Result Entry'!AX42</f>
        <v>0</v>
      </c>
      <c r="AX40" s="799">
        <f>'Result Entry'!AY42</f>
        <v>0</v>
      </c>
      <c r="AY40" s="792">
        <f>'Result Entry'!AZ42</f>
        <v>0</v>
      </c>
      <c r="AZ40" s="1470">
        <f>'Result Entry'!BA42</f>
        <v>0</v>
      </c>
      <c r="BA40" s="1471" t="str">
        <f>'Result Entry'!BB42</f>
        <v/>
      </c>
      <c r="BB40" s="795" t="str">
        <f>'Result Entry'!BC42</f>
        <v/>
      </c>
      <c r="BC40" s="796" t="str">
        <f>'Result Entry'!BD42</f>
        <v/>
      </c>
      <c r="BD40" s="797">
        <f>'Result Entry'!BE42</f>
        <v>0</v>
      </c>
      <c r="BE40" s="788">
        <f>'Result Entry'!BF42</f>
        <v>0</v>
      </c>
      <c r="BF40" s="798">
        <f>'Result Entry'!BG42</f>
        <v>0</v>
      </c>
      <c r="BG40" s="789">
        <f>'Result Entry'!BH42</f>
        <v>0</v>
      </c>
      <c r="BH40" s="790">
        <f>'Result Entry'!BI42</f>
        <v>0</v>
      </c>
      <c r="BI40" s="789">
        <f>'Result Entry'!BJ42</f>
        <v>0</v>
      </c>
      <c r="BJ40" s="789">
        <f>'Result Entry'!BK42</f>
        <v>0</v>
      </c>
      <c r="BK40" s="799">
        <f>'Result Entry'!BL42</f>
        <v>0</v>
      </c>
      <c r="BL40" s="790">
        <f>'Result Entry'!BM42</f>
        <v>0</v>
      </c>
      <c r="BM40" s="789">
        <f>'Result Entry'!BN42</f>
        <v>0</v>
      </c>
      <c r="BN40" s="789">
        <f>'Result Entry'!BO42</f>
        <v>0</v>
      </c>
      <c r="BO40" s="799">
        <f>'Result Entry'!BP42</f>
        <v>0</v>
      </c>
      <c r="BP40" s="792">
        <f>'Result Entry'!BQ42</f>
        <v>0</v>
      </c>
      <c r="BQ40" s="1470">
        <f>'Result Entry'!BR42</f>
        <v>0</v>
      </c>
      <c r="BR40" s="1471" t="str">
        <f>'Result Entry'!BS42</f>
        <v/>
      </c>
      <c r="BS40" s="795" t="str">
        <f>'Result Entry'!BT42</f>
        <v/>
      </c>
      <c r="BT40" s="796" t="str">
        <f>'Result Entry'!BU42</f>
        <v/>
      </c>
      <c r="BU40" s="797">
        <f>'Result Entry'!BV42</f>
        <v>0</v>
      </c>
      <c r="BV40" s="788">
        <f>'Result Entry'!BW42</f>
        <v>0</v>
      </c>
      <c r="BW40" s="798">
        <f>'Result Entry'!BX42</f>
        <v>0</v>
      </c>
      <c r="BX40" s="789">
        <f>'Result Entry'!BY42</f>
        <v>0</v>
      </c>
      <c r="BY40" s="790">
        <f>'Result Entry'!BZ42</f>
        <v>0</v>
      </c>
      <c r="BZ40" s="789">
        <f>'Result Entry'!CA42</f>
        <v>0</v>
      </c>
      <c r="CA40" s="789">
        <f>'Result Entry'!CB42</f>
        <v>0</v>
      </c>
      <c r="CB40" s="799">
        <f>'Result Entry'!CC42</f>
        <v>0</v>
      </c>
      <c r="CC40" s="790">
        <f>'Result Entry'!CD42</f>
        <v>0</v>
      </c>
      <c r="CD40" s="789">
        <f>'Result Entry'!CE42</f>
        <v>0</v>
      </c>
      <c r="CE40" s="789">
        <f>'Result Entry'!CF42</f>
        <v>0</v>
      </c>
      <c r="CF40" s="799">
        <f>'Result Entry'!CG42</f>
        <v>0</v>
      </c>
      <c r="CG40" s="792">
        <f>'Result Entry'!CH42</f>
        <v>0</v>
      </c>
      <c r="CH40" s="1470">
        <f>'Result Entry'!CI42</f>
        <v>0</v>
      </c>
      <c r="CI40" s="1471" t="str">
        <f>'Result Entry'!CJ42</f>
        <v/>
      </c>
      <c r="CJ40" s="795" t="str">
        <f>'Result Entry'!CK42</f>
        <v/>
      </c>
      <c r="CK40" s="796" t="str">
        <f>'Result Entry'!CL42</f>
        <v/>
      </c>
      <c r="CL40" s="797">
        <f>'Result Entry'!CM42</f>
        <v>0</v>
      </c>
      <c r="CM40" s="788">
        <f>'Result Entry'!CN42</f>
        <v>0</v>
      </c>
      <c r="CN40" s="798">
        <f>'Result Entry'!CO42</f>
        <v>0</v>
      </c>
      <c r="CO40" s="789">
        <f>'Result Entry'!CP42</f>
        <v>0</v>
      </c>
      <c r="CP40" s="790">
        <f>'Result Entry'!CQ42</f>
        <v>0</v>
      </c>
      <c r="CQ40" s="789">
        <f>'Result Entry'!CR42</f>
        <v>0</v>
      </c>
      <c r="CR40" s="789">
        <f>'Result Entry'!CS42</f>
        <v>0</v>
      </c>
      <c r="CS40" s="799">
        <f>'Result Entry'!CT42</f>
        <v>0</v>
      </c>
      <c r="CT40" s="790">
        <f>'Result Entry'!CU42</f>
        <v>0</v>
      </c>
      <c r="CU40" s="789">
        <f>'Result Entry'!CV42</f>
        <v>0</v>
      </c>
      <c r="CV40" s="789">
        <f>'Result Entry'!CW42</f>
        <v>0</v>
      </c>
      <c r="CW40" s="799">
        <f>'Result Entry'!CX42</f>
        <v>0</v>
      </c>
      <c r="CX40" s="792">
        <f>'Result Entry'!CY42</f>
        <v>0</v>
      </c>
      <c r="CY40" s="1470">
        <f>'Result Entry'!CZ42</f>
        <v>0</v>
      </c>
      <c r="CZ40" s="1471" t="str">
        <f>'Result Entry'!DA42</f>
        <v/>
      </c>
      <c r="DA40" s="795" t="str">
        <f>'Result Entry'!DB42</f>
        <v/>
      </c>
      <c r="DB40" s="796" t="str">
        <f>'Result Entry'!DC42</f>
        <v/>
      </c>
      <c r="DC40" s="797">
        <f>'Result Entry'!DD42</f>
        <v>0</v>
      </c>
      <c r="DD40" s="788">
        <f>'Result Entry'!DE42</f>
        <v>0</v>
      </c>
      <c r="DE40" s="798">
        <f>'Result Entry'!DF42</f>
        <v>0</v>
      </c>
      <c r="DF40" s="789">
        <f>'Result Entry'!DG42</f>
        <v>0</v>
      </c>
      <c r="DG40" s="790">
        <f>'Result Entry'!DH42</f>
        <v>0</v>
      </c>
      <c r="DH40" s="789">
        <f>'Result Entry'!DI42</f>
        <v>0</v>
      </c>
      <c r="DI40" s="789">
        <f>'Result Entry'!DJ42</f>
        <v>0</v>
      </c>
      <c r="DJ40" s="799">
        <f>'Result Entry'!DK42</f>
        <v>0</v>
      </c>
      <c r="DK40" s="790">
        <f>'Result Entry'!DL42</f>
        <v>0</v>
      </c>
      <c r="DL40" s="789">
        <f>'Result Entry'!DM42</f>
        <v>0</v>
      </c>
      <c r="DM40" s="789">
        <f>'Result Entry'!DN42</f>
        <v>0</v>
      </c>
      <c r="DN40" s="799">
        <f>'Result Entry'!DO42</f>
        <v>0</v>
      </c>
      <c r="DO40" s="792">
        <f>'Result Entry'!DP42</f>
        <v>0</v>
      </c>
      <c r="DP40" s="1470">
        <f>'Result Entry'!DQ42</f>
        <v>0</v>
      </c>
      <c r="DQ40" s="1471" t="str">
        <f>'Result Entry'!DR42</f>
        <v/>
      </c>
      <c r="DR40" s="795" t="str">
        <f>'Result Entry'!DS42</f>
        <v/>
      </c>
      <c r="DS40" s="796" t="str">
        <f>'Result Entry'!DT42</f>
        <v/>
      </c>
      <c r="DT40" s="788">
        <f>'Result Entry'!DU42</f>
        <v>0</v>
      </c>
      <c r="DU40" s="789">
        <f>'Result Entry'!DV42</f>
        <v>0</v>
      </c>
      <c r="DV40" s="789">
        <f>'Result Entry'!DW42</f>
        <v>0</v>
      </c>
      <c r="DW40" s="790">
        <f>'Result Entry'!DX42</f>
        <v>0</v>
      </c>
      <c r="DX40" s="789">
        <f>'Result Entry'!DY42</f>
        <v>0</v>
      </c>
      <c r="DY40" s="789">
        <f>'Result Entry'!DZ42</f>
        <v>0</v>
      </c>
      <c r="DZ40" s="799">
        <f>'Result Entry'!EA42</f>
        <v>0</v>
      </c>
      <c r="EA40" s="790">
        <f>'Result Entry'!EB42</f>
        <v>0</v>
      </c>
      <c r="EB40" s="789">
        <f>'Result Entry'!EC42</f>
        <v>0</v>
      </c>
      <c r="EC40" s="789">
        <f>'Result Entry'!ED42</f>
        <v>0</v>
      </c>
      <c r="ED40" s="799">
        <f>'Result Entry'!EE42</f>
        <v>0</v>
      </c>
      <c r="EE40" s="800">
        <f>'Result Entry'!EF42</f>
        <v>0</v>
      </c>
      <c r="EF40" s="801">
        <f>'Result Entry'!EG42</f>
        <v>0</v>
      </c>
      <c r="EG40" s="802" t="str">
        <f>'Result Entry'!EH42</f>
        <v/>
      </c>
      <c r="EH40" s="788">
        <f>'Result Entry'!EI42</f>
        <v>0</v>
      </c>
      <c r="EI40" s="789">
        <f>'Result Entry'!EJ42</f>
        <v>0</v>
      </c>
      <c r="EJ40" s="789">
        <f>'Result Entry'!EK42</f>
        <v>0</v>
      </c>
      <c r="EK40" s="790">
        <f>'Result Entry'!EL42</f>
        <v>0</v>
      </c>
      <c r="EL40" s="789">
        <f>'Result Entry'!EM42</f>
        <v>0</v>
      </c>
      <c r="EM40" s="799">
        <f>'Result Entry'!EN42</f>
        <v>0</v>
      </c>
      <c r="EN40" s="789">
        <f>'Result Entry'!EO42</f>
        <v>0</v>
      </c>
      <c r="EO40" s="789">
        <f>'Result Entry'!EP42</f>
        <v>0</v>
      </c>
      <c r="EP40" s="789">
        <f>'Result Entry'!EQ42</f>
        <v>0</v>
      </c>
      <c r="EQ40" s="792">
        <f>'Result Entry'!ER42</f>
        <v>0</v>
      </c>
      <c r="ER40" s="801">
        <f>'Result Entry'!ES42</f>
        <v>0</v>
      </c>
      <c r="ES40" s="802" t="str">
        <f>'Result Entry'!ET42</f>
        <v/>
      </c>
      <c r="ET40" s="788">
        <f>'Result Entry'!EU42</f>
        <v>0</v>
      </c>
      <c r="EU40" s="798">
        <f>'Result Entry'!EV42</f>
        <v>0</v>
      </c>
      <c r="EV40" s="789">
        <f>'Result Entry'!EW42</f>
        <v>0</v>
      </c>
      <c r="EW40" s="799">
        <f>'Result Entry'!EX42</f>
        <v>0</v>
      </c>
      <c r="EX40" s="789">
        <f>'Result Entry'!EY42</f>
        <v>0</v>
      </c>
      <c r="EY40" s="799">
        <f>'Result Entry'!EZ42</f>
        <v>0</v>
      </c>
      <c r="EZ40" s="789">
        <f>'Result Entry'!FA42</f>
        <v>0</v>
      </c>
      <c r="FA40" s="789">
        <f>'Result Entry'!FB42</f>
        <v>0</v>
      </c>
      <c r="FB40" s="789">
        <f>'Result Entry'!FC42</f>
        <v>0</v>
      </c>
      <c r="FC40" s="800">
        <f>'Result Entry'!FD42</f>
        <v>0</v>
      </c>
      <c r="FD40" s="801">
        <f>'Result Entry'!FE42</f>
        <v>0</v>
      </c>
      <c r="FE40" s="802" t="str">
        <f>'Result Entry'!FF42</f>
        <v/>
      </c>
      <c r="FF40" s="788">
        <f>'Result Entry'!FG42</f>
        <v>0</v>
      </c>
      <c r="FG40" s="789">
        <f>'Result Entry'!FH42</f>
        <v>0</v>
      </c>
      <c r="FH40" s="789">
        <f>'Result Entry'!FI42</f>
        <v>0</v>
      </c>
      <c r="FI40" s="789">
        <f>'Result Entry'!FJ42</f>
        <v>0</v>
      </c>
      <c r="FJ40" s="791">
        <f>'Result Entry'!FK42</f>
        <v>0</v>
      </c>
      <c r="FK40" s="796" t="str">
        <f>'Result Entry'!FL42</f>
        <v/>
      </c>
      <c r="FL40" s="786">
        <f>'Result Entry'!FM42</f>
        <v>0</v>
      </c>
      <c r="FM40" s="787">
        <f>'Result Entry'!FN42</f>
        <v>0</v>
      </c>
      <c r="FN40" s="803" t="str">
        <f>'Result Entry'!FO42</f>
        <v/>
      </c>
      <c r="FO40" s="786">
        <f>'Result Entry'!FP42</f>
        <v>0</v>
      </c>
      <c r="FP40" s="787">
        <f>'Result Entry'!FQ42</f>
        <v>0</v>
      </c>
      <c r="FQ40" s="804">
        <f>'Result Entry'!FR42</f>
        <v>0</v>
      </c>
      <c r="FR40" s="787" t="str">
        <f>IF(OR(FS40="PASSED",FS40="PASSED WITH G"),'Result Entry'!FS42,"")</f>
        <v/>
      </c>
      <c r="FS40" s="787" t="str">
        <f>'Result Entry'!FT42</f>
        <v/>
      </c>
      <c r="FT40" s="787" t="str">
        <f>'Result Entry'!FU42</f>
        <v/>
      </c>
      <c r="FU40" s="805" t="str">
        <f>'Result Entry'!FV42</f>
        <v/>
      </c>
      <c r="FV40" s="29" t="str">
        <f>'Result Entry'!FX42</f>
        <v/>
      </c>
    </row>
    <row r="41" spans="1:178" s="30" customFormat="1" ht="17.25" customHeight="1">
      <c r="A41" s="1477"/>
      <c r="B41" s="786">
        <f t="shared" si="0"/>
        <v>0</v>
      </c>
      <c r="C41" s="787">
        <f>'Result Entry'!D43</f>
        <v>0</v>
      </c>
      <c r="D41" s="787">
        <f>'Result Entry'!E43</f>
        <v>0</v>
      </c>
      <c r="E41" s="787">
        <f>'Result Entry'!F43</f>
        <v>0</v>
      </c>
      <c r="F41" s="787">
        <f>'Result Entry'!$G43</f>
        <v>0</v>
      </c>
      <c r="G41" s="787">
        <f>'Result Entry'!$H43</f>
        <v>0</v>
      </c>
      <c r="H41" s="787">
        <f>'Result Entry'!I43</f>
        <v>0</v>
      </c>
      <c r="I41" s="787">
        <f>'Result Entry'!J43</f>
        <v>0</v>
      </c>
      <c r="J41" s="977">
        <f>'Result Entry'!K43</f>
        <v>0</v>
      </c>
      <c r="K41" s="788">
        <f>'Result Entry'!L43</f>
        <v>0</v>
      </c>
      <c r="L41" s="789">
        <f>'Result Entry'!M43</f>
        <v>0</v>
      </c>
      <c r="M41" s="789">
        <f>'Result Entry'!N43</f>
        <v>0</v>
      </c>
      <c r="N41" s="790">
        <f>'Result Entry'!O43</f>
        <v>0</v>
      </c>
      <c r="O41" s="789">
        <f>'Result Entry'!P43</f>
        <v>0</v>
      </c>
      <c r="P41" s="790">
        <f>'Result Entry'!Q43</f>
        <v>0</v>
      </c>
      <c r="Q41" s="789">
        <f>'Result Entry'!R43</f>
        <v>0</v>
      </c>
      <c r="R41" s="791">
        <f>'Result Entry'!S43</f>
        <v>0</v>
      </c>
      <c r="S41" s="791">
        <f>'Result Entry'!T43</f>
        <v>0</v>
      </c>
      <c r="T41" s="792">
        <f>'Result Entry'!U43</f>
        <v>0</v>
      </c>
      <c r="U41" s="806">
        <f>'Result Entry'!V43</f>
        <v>0</v>
      </c>
      <c r="V41" s="807" t="str">
        <f>'Result Entry'!W43</f>
        <v/>
      </c>
      <c r="W41" s="795" t="str">
        <f>'Result Entry'!X43</f>
        <v/>
      </c>
      <c r="X41" s="796" t="str">
        <f>'Result Entry'!Y43</f>
        <v/>
      </c>
      <c r="Y41" s="788">
        <f>'Result Entry'!Z43</f>
        <v>0</v>
      </c>
      <c r="Z41" s="789">
        <f>'Result Entry'!AA43</f>
        <v>0</v>
      </c>
      <c r="AA41" s="789">
        <f>'Result Entry'!AB43</f>
        <v>0</v>
      </c>
      <c r="AB41" s="790">
        <f>'Result Entry'!AC43</f>
        <v>0</v>
      </c>
      <c r="AC41" s="789">
        <f>'Result Entry'!AD43</f>
        <v>0</v>
      </c>
      <c r="AD41" s="790">
        <f>'Result Entry'!AE43</f>
        <v>0</v>
      </c>
      <c r="AE41" s="789">
        <f>'Result Entry'!AF43</f>
        <v>0</v>
      </c>
      <c r="AF41" s="791">
        <f>'Result Entry'!AG43</f>
        <v>0</v>
      </c>
      <c r="AG41" s="791">
        <f>'Result Entry'!AH43</f>
        <v>0</v>
      </c>
      <c r="AH41" s="792">
        <f>'Result Entry'!AI43</f>
        <v>0</v>
      </c>
      <c r="AI41" s="806">
        <f>'Result Entry'!AJ43</f>
        <v>0</v>
      </c>
      <c r="AJ41" s="807" t="str">
        <f>'Result Entry'!AK43</f>
        <v/>
      </c>
      <c r="AK41" s="795" t="str">
        <f>'Result Entry'!AL43</f>
        <v/>
      </c>
      <c r="AL41" s="796" t="str">
        <f>'Result Entry'!AM43</f>
        <v/>
      </c>
      <c r="AM41" s="797">
        <f>'Result Entry'!AN43</f>
        <v>0</v>
      </c>
      <c r="AN41" s="788">
        <f>'Result Entry'!AO43</f>
        <v>0</v>
      </c>
      <c r="AO41" s="798">
        <f>'Result Entry'!AP43</f>
        <v>0</v>
      </c>
      <c r="AP41" s="789">
        <f>'Result Entry'!AQ43</f>
        <v>0</v>
      </c>
      <c r="AQ41" s="790">
        <f>'Result Entry'!AR43</f>
        <v>0</v>
      </c>
      <c r="AR41" s="789">
        <f>'Result Entry'!AS43</f>
        <v>0</v>
      </c>
      <c r="AS41" s="789">
        <f>'Result Entry'!AT43</f>
        <v>0</v>
      </c>
      <c r="AT41" s="799">
        <f>'Result Entry'!AU43</f>
        <v>0</v>
      </c>
      <c r="AU41" s="790">
        <f>'Result Entry'!AV43</f>
        <v>0</v>
      </c>
      <c r="AV41" s="789">
        <f>'Result Entry'!AW43</f>
        <v>0</v>
      </c>
      <c r="AW41" s="789">
        <f>'Result Entry'!AX43</f>
        <v>0</v>
      </c>
      <c r="AX41" s="799">
        <f>'Result Entry'!AY43</f>
        <v>0</v>
      </c>
      <c r="AY41" s="792">
        <f>'Result Entry'!AZ43</f>
        <v>0</v>
      </c>
      <c r="AZ41" s="1470">
        <f>'Result Entry'!BA43</f>
        <v>0</v>
      </c>
      <c r="BA41" s="1471" t="str">
        <f>'Result Entry'!BB43</f>
        <v/>
      </c>
      <c r="BB41" s="795" t="str">
        <f>'Result Entry'!BC43</f>
        <v/>
      </c>
      <c r="BC41" s="796" t="str">
        <f>'Result Entry'!BD43</f>
        <v/>
      </c>
      <c r="BD41" s="797">
        <f>'Result Entry'!BE43</f>
        <v>0</v>
      </c>
      <c r="BE41" s="788">
        <f>'Result Entry'!BF43</f>
        <v>0</v>
      </c>
      <c r="BF41" s="798">
        <f>'Result Entry'!BG43</f>
        <v>0</v>
      </c>
      <c r="BG41" s="789">
        <f>'Result Entry'!BH43</f>
        <v>0</v>
      </c>
      <c r="BH41" s="790">
        <f>'Result Entry'!BI43</f>
        <v>0</v>
      </c>
      <c r="BI41" s="789">
        <f>'Result Entry'!BJ43</f>
        <v>0</v>
      </c>
      <c r="BJ41" s="789">
        <f>'Result Entry'!BK43</f>
        <v>0</v>
      </c>
      <c r="BK41" s="799">
        <f>'Result Entry'!BL43</f>
        <v>0</v>
      </c>
      <c r="BL41" s="790">
        <f>'Result Entry'!BM43</f>
        <v>0</v>
      </c>
      <c r="BM41" s="789">
        <f>'Result Entry'!BN43</f>
        <v>0</v>
      </c>
      <c r="BN41" s="789">
        <f>'Result Entry'!BO43</f>
        <v>0</v>
      </c>
      <c r="BO41" s="799">
        <f>'Result Entry'!BP43</f>
        <v>0</v>
      </c>
      <c r="BP41" s="792">
        <f>'Result Entry'!BQ43</f>
        <v>0</v>
      </c>
      <c r="BQ41" s="1470">
        <f>'Result Entry'!BR43</f>
        <v>0</v>
      </c>
      <c r="BR41" s="1471" t="str">
        <f>'Result Entry'!BS43</f>
        <v/>
      </c>
      <c r="BS41" s="795" t="str">
        <f>'Result Entry'!BT43</f>
        <v/>
      </c>
      <c r="BT41" s="796" t="str">
        <f>'Result Entry'!BU43</f>
        <v/>
      </c>
      <c r="BU41" s="797">
        <f>'Result Entry'!BV43</f>
        <v>0</v>
      </c>
      <c r="BV41" s="788">
        <f>'Result Entry'!BW43</f>
        <v>0</v>
      </c>
      <c r="BW41" s="798">
        <f>'Result Entry'!BX43</f>
        <v>0</v>
      </c>
      <c r="BX41" s="789">
        <f>'Result Entry'!BY43</f>
        <v>0</v>
      </c>
      <c r="BY41" s="790">
        <f>'Result Entry'!BZ43</f>
        <v>0</v>
      </c>
      <c r="BZ41" s="789">
        <f>'Result Entry'!CA43</f>
        <v>0</v>
      </c>
      <c r="CA41" s="789">
        <f>'Result Entry'!CB43</f>
        <v>0</v>
      </c>
      <c r="CB41" s="799">
        <f>'Result Entry'!CC43</f>
        <v>0</v>
      </c>
      <c r="CC41" s="790">
        <f>'Result Entry'!CD43</f>
        <v>0</v>
      </c>
      <c r="CD41" s="789">
        <f>'Result Entry'!CE43</f>
        <v>0</v>
      </c>
      <c r="CE41" s="789">
        <f>'Result Entry'!CF43</f>
        <v>0</v>
      </c>
      <c r="CF41" s="799">
        <f>'Result Entry'!CG43</f>
        <v>0</v>
      </c>
      <c r="CG41" s="792">
        <f>'Result Entry'!CH43</f>
        <v>0</v>
      </c>
      <c r="CH41" s="1470">
        <f>'Result Entry'!CI43</f>
        <v>0</v>
      </c>
      <c r="CI41" s="1471" t="str">
        <f>'Result Entry'!CJ43</f>
        <v/>
      </c>
      <c r="CJ41" s="795" t="str">
        <f>'Result Entry'!CK43</f>
        <v/>
      </c>
      <c r="CK41" s="796" t="str">
        <f>'Result Entry'!CL43</f>
        <v/>
      </c>
      <c r="CL41" s="797">
        <f>'Result Entry'!CM43</f>
        <v>0</v>
      </c>
      <c r="CM41" s="788">
        <f>'Result Entry'!CN43</f>
        <v>0</v>
      </c>
      <c r="CN41" s="798">
        <f>'Result Entry'!CO43</f>
        <v>0</v>
      </c>
      <c r="CO41" s="789">
        <f>'Result Entry'!CP43</f>
        <v>0</v>
      </c>
      <c r="CP41" s="790">
        <f>'Result Entry'!CQ43</f>
        <v>0</v>
      </c>
      <c r="CQ41" s="789">
        <f>'Result Entry'!CR43</f>
        <v>0</v>
      </c>
      <c r="CR41" s="789">
        <f>'Result Entry'!CS43</f>
        <v>0</v>
      </c>
      <c r="CS41" s="799">
        <f>'Result Entry'!CT43</f>
        <v>0</v>
      </c>
      <c r="CT41" s="790">
        <f>'Result Entry'!CU43</f>
        <v>0</v>
      </c>
      <c r="CU41" s="789">
        <f>'Result Entry'!CV43</f>
        <v>0</v>
      </c>
      <c r="CV41" s="789">
        <f>'Result Entry'!CW43</f>
        <v>0</v>
      </c>
      <c r="CW41" s="799">
        <f>'Result Entry'!CX43</f>
        <v>0</v>
      </c>
      <c r="CX41" s="792">
        <f>'Result Entry'!CY43</f>
        <v>0</v>
      </c>
      <c r="CY41" s="1470">
        <f>'Result Entry'!CZ43</f>
        <v>0</v>
      </c>
      <c r="CZ41" s="1471" t="str">
        <f>'Result Entry'!DA43</f>
        <v/>
      </c>
      <c r="DA41" s="795" t="str">
        <f>'Result Entry'!DB43</f>
        <v/>
      </c>
      <c r="DB41" s="796" t="str">
        <f>'Result Entry'!DC43</f>
        <v/>
      </c>
      <c r="DC41" s="797">
        <f>'Result Entry'!DD43</f>
        <v>0</v>
      </c>
      <c r="DD41" s="788">
        <f>'Result Entry'!DE43</f>
        <v>0</v>
      </c>
      <c r="DE41" s="798">
        <f>'Result Entry'!DF43</f>
        <v>0</v>
      </c>
      <c r="DF41" s="789">
        <f>'Result Entry'!DG43</f>
        <v>0</v>
      </c>
      <c r="DG41" s="790">
        <f>'Result Entry'!DH43</f>
        <v>0</v>
      </c>
      <c r="DH41" s="789">
        <f>'Result Entry'!DI43</f>
        <v>0</v>
      </c>
      <c r="DI41" s="789">
        <f>'Result Entry'!DJ43</f>
        <v>0</v>
      </c>
      <c r="DJ41" s="799">
        <f>'Result Entry'!DK43</f>
        <v>0</v>
      </c>
      <c r="DK41" s="790">
        <f>'Result Entry'!DL43</f>
        <v>0</v>
      </c>
      <c r="DL41" s="789">
        <f>'Result Entry'!DM43</f>
        <v>0</v>
      </c>
      <c r="DM41" s="789">
        <f>'Result Entry'!DN43</f>
        <v>0</v>
      </c>
      <c r="DN41" s="799">
        <f>'Result Entry'!DO43</f>
        <v>0</v>
      </c>
      <c r="DO41" s="792">
        <f>'Result Entry'!DP43</f>
        <v>0</v>
      </c>
      <c r="DP41" s="1470">
        <f>'Result Entry'!DQ43</f>
        <v>0</v>
      </c>
      <c r="DQ41" s="1471" t="str">
        <f>'Result Entry'!DR43</f>
        <v/>
      </c>
      <c r="DR41" s="795" t="str">
        <f>'Result Entry'!DS43</f>
        <v/>
      </c>
      <c r="DS41" s="796" t="str">
        <f>'Result Entry'!DT43</f>
        <v/>
      </c>
      <c r="DT41" s="788">
        <f>'Result Entry'!DU43</f>
        <v>0</v>
      </c>
      <c r="DU41" s="789">
        <f>'Result Entry'!DV43</f>
        <v>0</v>
      </c>
      <c r="DV41" s="789">
        <f>'Result Entry'!DW43</f>
        <v>0</v>
      </c>
      <c r="DW41" s="790">
        <f>'Result Entry'!DX43</f>
        <v>0</v>
      </c>
      <c r="DX41" s="789">
        <f>'Result Entry'!DY43</f>
        <v>0</v>
      </c>
      <c r="DY41" s="789">
        <f>'Result Entry'!DZ43</f>
        <v>0</v>
      </c>
      <c r="DZ41" s="799">
        <f>'Result Entry'!EA43</f>
        <v>0</v>
      </c>
      <c r="EA41" s="790">
        <f>'Result Entry'!EB43</f>
        <v>0</v>
      </c>
      <c r="EB41" s="789">
        <f>'Result Entry'!EC43</f>
        <v>0</v>
      </c>
      <c r="EC41" s="789">
        <f>'Result Entry'!ED43</f>
        <v>0</v>
      </c>
      <c r="ED41" s="799">
        <f>'Result Entry'!EE43</f>
        <v>0</v>
      </c>
      <c r="EE41" s="800">
        <f>'Result Entry'!EF43</f>
        <v>0</v>
      </c>
      <c r="EF41" s="801">
        <f>'Result Entry'!EG43</f>
        <v>0</v>
      </c>
      <c r="EG41" s="802" t="str">
        <f>'Result Entry'!EH43</f>
        <v/>
      </c>
      <c r="EH41" s="788">
        <f>'Result Entry'!EI43</f>
        <v>0</v>
      </c>
      <c r="EI41" s="789">
        <f>'Result Entry'!EJ43</f>
        <v>0</v>
      </c>
      <c r="EJ41" s="789">
        <f>'Result Entry'!EK43</f>
        <v>0</v>
      </c>
      <c r="EK41" s="790">
        <f>'Result Entry'!EL43</f>
        <v>0</v>
      </c>
      <c r="EL41" s="789">
        <f>'Result Entry'!EM43</f>
        <v>0</v>
      </c>
      <c r="EM41" s="799">
        <f>'Result Entry'!EN43</f>
        <v>0</v>
      </c>
      <c r="EN41" s="789">
        <f>'Result Entry'!EO43</f>
        <v>0</v>
      </c>
      <c r="EO41" s="789">
        <f>'Result Entry'!EP43</f>
        <v>0</v>
      </c>
      <c r="EP41" s="789">
        <f>'Result Entry'!EQ43</f>
        <v>0</v>
      </c>
      <c r="EQ41" s="792">
        <f>'Result Entry'!ER43</f>
        <v>0</v>
      </c>
      <c r="ER41" s="801">
        <f>'Result Entry'!ES43</f>
        <v>0</v>
      </c>
      <c r="ES41" s="802" t="str">
        <f>'Result Entry'!ET43</f>
        <v/>
      </c>
      <c r="ET41" s="788">
        <f>'Result Entry'!EU43</f>
        <v>0</v>
      </c>
      <c r="EU41" s="798">
        <f>'Result Entry'!EV43</f>
        <v>0</v>
      </c>
      <c r="EV41" s="789">
        <f>'Result Entry'!EW43</f>
        <v>0</v>
      </c>
      <c r="EW41" s="799">
        <f>'Result Entry'!EX43</f>
        <v>0</v>
      </c>
      <c r="EX41" s="789">
        <f>'Result Entry'!EY43</f>
        <v>0</v>
      </c>
      <c r="EY41" s="799">
        <f>'Result Entry'!EZ43</f>
        <v>0</v>
      </c>
      <c r="EZ41" s="789">
        <f>'Result Entry'!FA43</f>
        <v>0</v>
      </c>
      <c r="FA41" s="789">
        <f>'Result Entry'!FB43</f>
        <v>0</v>
      </c>
      <c r="FB41" s="789">
        <f>'Result Entry'!FC43</f>
        <v>0</v>
      </c>
      <c r="FC41" s="800">
        <f>'Result Entry'!FD43</f>
        <v>0</v>
      </c>
      <c r="FD41" s="801">
        <f>'Result Entry'!FE43</f>
        <v>0</v>
      </c>
      <c r="FE41" s="802" t="str">
        <f>'Result Entry'!FF43</f>
        <v/>
      </c>
      <c r="FF41" s="788">
        <f>'Result Entry'!FG43</f>
        <v>0</v>
      </c>
      <c r="FG41" s="789">
        <f>'Result Entry'!FH43</f>
        <v>0</v>
      </c>
      <c r="FH41" s="789">
        <f>'Result Entry'!FI43</f>
        <v>0</v>
      </c>
      <c r="FI41" s="789">
        <f>'Result Entry'!FJ43</f>
        <v>0</v>
      </c>
      <c r="FJ41" s="791">
        <f>'Result Entry'!FK43</f>
        <v>0</v>
      </c>
      <c r="FK41" s="796" t="str">
        <f>'Result Entry'!FL43</f>
        <v/>
      </c>
      <c r="FL41" s="786">
        <f>'Result Entry'!FM43</f>
        <v>0</v>
      </c>
      <c r="FM41" s="787">
        <f>'Result Entry'!FN43</f>
        <v>0</v>
      </c>
      <c r="FN41" s="803" t="str">
        <f>'Result Entry'!FO43</f>
        <v/>
      </c>
      <c r="FO41" s="786">
        <f>'Result Entry'!FP43</f>
        <v>0</v>
      </c>
      <c r="FP41" s="787">
        <f>'Result Entry'!FQ43</f>
        <v>0</v>
      </c>
      <c r="FQ41" s="804">
        <f>'Result Entry'!FR43</f>
        <v>0</v>
      </c>
      <c r="FR41" s="787" t="str">
        <f>IF(OR(FS41="PASSED",FS41="PASSED WITH G"),'Result Entry'!FS43,"")</f>
        <v/>
      </c>
      <c r="FS41" s="787" t="str">
        <f>'Result Entry'!FT43</f>
        <v/>
      </c>
      <c r="FT41" s="787" t="str">
        <f>'Result Entry'!FU43</f>
        <v/>
      </c>
      <c r="FU41" s="805" t="str">
        <f>'Result Entry'!FV43</f>
        <v/>
      </c>
      <c r="FV41" s="29" t="str">
        <f>'Result Entry'!FX43</f>
        <v/>
      </c>
    </row>
    <row r="42" spans="1:178" s="30" customFormat="1" ht="17.25" customHeight="1">
      <c r="A42" s="1477"/>
      <c r="B42" s="786">
        <f t="shared" si="0"/>
        <v>0</v>
      </c>
      <c r="C42" s="787">
        <f>'Result Entry'!D44</f>
        <v>0</v>
      </c>
      <c r="D42" s="787">
        <f>'Result Entry'!E44</f>
        <v>0</v>
      </c>
      <c r="E42" s="787">
        <f>'Result Entry'!F44</f>
        <v>0</v>
      </c>
      <c r="F42" s="787">
        <f>'Result Entry'!$G44</f>
        <v>0</v>
      </c>
      <c r="G42" s="787">
        <f>'Result Entry'!$H44</f>
        <v>0</v>
      </c>
      <c r="H42" s="787">
        <f>'Result Entry'!I44</f>
        <v>0</v>
      </c>
      <c r="I42" s="787">
        <f>'Result Entry'!J44</f>
        <v>0</v>
      </c>
      <c r="J42" s="977">
        <f>'Result Entry'!K44</f>
        <v>0</v>
      </c>
      <c r="K42" s="788">
        <f>'Result Entry'!L44</f>
        <v>0</v>
      </c>
      <c r="L42" s="789">
        <f>'Result Entry'!M44</f>
        <v>0</v>
      </c>
      <c r="M42" s="789">
        <f>'Result Entry'!N44</f>
        <v>0</v>
      </c>
      <c r="N42" s="790">
        <f>'Result Entry'!O44</f>
        <v>0</v>
      </c>
      <c r="O42" s="789">
        <f>'Result Entry'!P44</f>
        <v>0</v>
      </c>
      <c r="P42" s="790">
        <f>'Result Entry'!Q44</f>
        <v>0</v>
      </c>
      <c r="Q42" s="789">
        <f>'Result Entry'!R44</f>
        <v>0</v>
      </c>
      <c r="R42" s="791">
        <f>'Result Entry'!S44</f>
        <v>0</v>
      </c>
      <c r="S42" s="791">
        <f>'Result Entry'!T44</f>
        <v>0</v>
      </c>
      <c r="T42" s="792">
        <f>'Result Entry'!U44</f>
        <v>0</v>
      </c>
      <c r="U42" s="806">
        <f>'Result Entry'!V44</f>
        <v>0</v>
      </c>
      <c r="V42" s="807" t="str">
        <f>'Result Entry'!W44</f>
        <v/>
      </c>
      <c r="W42" s="795" t="str">
        <f>'Result Entry'!X44</f>
        <v/>
      </c>
      <c r="X42" s="796" t="str">
        <f>'Result Entry'!Y44</f>
        <v/>
      </c>
      <c r="Y42" s="788">
        <f>'Result Entry'!Z44</f>
        <v>0</v>
      </c>
      <c r="Z42" s="789">
        <f>'Result Entry'!AA44</f>
        <v>0</v>
      </c>
      <c r="AA42" s="789">
        <f>'Result Entry'!AB44</f>
        <v>0</v>
      </c>
      <c r="AB42" s="790">
        <f>'Result Entry'!AC44</f>
        <v>0</v>
      </c>
      <c r="AC42" s="789">
        <f>'Result Entry'!AD44</f>
        <v>0</v>
      </c>
      <c r="AD42" s="790">
        <f>'Result Entry'!AE44</f>
        <v>0</v>
      </c>
      <c r="AE42" s="789">
        <f>'Result Entry'!AF44</f>
        <v>0</v>
      </c>
      <c r="AF42" s="791">
        <f>'Result Entry'!AG44</f>
        <v>0</v>
      </c>
      <c r="AG42" s="791">
        <f>'Result Entry'!AH44</f>
        <v>0</v>
      </c>
      <c r="AH42" s="792">
        <f>'Result Entry'!AI44</f>
        <v>0</v>
      </c>
      <c r="AI42" s="806">
        <f>'Result Entry'!AJ44</f>
        <v>0</v>
      </c>
      <c r="AJ42" s="807" t="str">
        <f>'Result Entry'!AK44</f>
        <v/>
      </c>
      <c r="AK42" s="795" t="str">
        <f>'Result Entry'!AL44</f>
        <v/>
      </c>
      <c r="AL42" s="796" t="str">
        <f>'Result Entry'!AM44</f>
        <v/>
      </c>
      <c r="AM42" s="797">
        <f>'Result Entry'!AN44</f>
        <v>0</v>
      </c>
      <c r="AN42" s="788">
        <f>'Result Entry'!AO44</f>
        <v>0</v>
      </c>
      <c r="AO42" s="798">
        <f>'Result Entry'!AP44</f>
        <v>0</v>
      </c>
      <c r="AP42" s="789">
        <f>'Result Entry'!AQ44</f>
        <v>0</v>
      </c>
      <c r="AQ42" s="790">
        <f>'Result Entry'!AR44</f>
        <v>0</v>
      </c>
      <c r="AR42" s="789">
        <f>'Result Entry'!AS44</f>
        <v>0</v>
      </c>
      <c r="AS42" s="789">
        <f>'Result Entry'!AT44</f>
        <v>0</v>
      </c>
      <c r="AT42" s="799">
        <f>'Result Entry'!AU44</f>
        <v>0</v>
      </c>
      <c r="AU42" s="790">
        <f>'Result Entry'!AV44</f>
        <v>0</v>
      </c>
      <c r="AV42" s="789">
        <f>'Result Entry'!AW44</f>
        <v>0</v>
      </c>
      <c r="AW42" s="789">
        <f>'Result Entry'!AX44</f>
        <v>0</v>
      </c>
      <c r="AX42" s="799">
        <f>'Result Entry'!AY44</f>
        <v>0</v>
      </c>
      <c r="AY42" s="792">
        <f>'Result Entry'!AZ44</f>
        <v>0</v>
      </c>
      <c r="AZ42" s="1470">
        <f>'Result Entry'!BA44</f>
        <v>0</v>
      </c>
      <c r="BA42" s="1471" t="str">
        <f>'Result Entry'!BB44</f>
        <v/>
      </c>
      <c r="BB42" s="795" t="str">
        <f>'Result Entry'!BC44</f>
        <v/>
      </c>
      <c r="BC42" s="796" t="str">
        <f>'Result Entry'!BD44</f>
        <v/>
      </c>
      <c r="BD42" s="797">
        <f>'Result Entry'!BE44</f>
        <v>0</v>
      </c>
      <c r="BE42" s="788">
        <f>'Result Entry'!BF44</f>
        <v>0</v>
      </c>
      <c r="BF42" s="798">
        <f>'Result Entry'!BG44</f>
        <v>0</v>
      </c>
      <c r="BG42" s="789">
        <f>'Result Entry'!BH44</f>
        <v>0</v>
      </c>
      <c r="BH42" s="790">
        <f>'Result Entry'!BI44</f>
        <v>0</v>
      </c>
      <c r="BI42" s="789">
        <f>'Result Entry'!BJ44</f>
        <v>0</v>
      </c>
      <c r="BJ42" s="789">
        <f>'Result Entry'!BK44</f>
        <v>0</v>
      </c>
      <c r="BK42" s="799">
        <f>'Result Entry'!BL44</f>
        <v>0</v>
      </c>
      <c r="BL42" s="790">
        <f>'Result Entry'!BM44</f>
        <v>0</v>
      </c>
      <c r="BM42" s="789">
        <f>'Result Entry'!BN44</f>
        <v>0</v>
      </c>
      <c r="BN42" s="789">
        <f>'Result Entry'!BO44</f>
        <v>0</v>
      </c>
      <c r="BO42" s="799">
        <f>'Result Entry'!BP44</f>
        <v>0</v>
      </c>
      <c r="BP42" s="792">
        <f>'Result Entry'!BQ44</f>
        <v>0</v>
      </c>
      <c r="BQ42" s="1470">
        <f>'Result Entry'!BR44</f>
        <v>0</v>
      </c>
      <c r="BR42" s="1471" t="str">
        <f>'Result Entry'!BS44</f>
        <v/>
      </c>
      <c r="BS42" s="795" t="str">
        <f>'Result Entry'!BT44</f>
        <v/>
      </c>
      <c r="BT42" s="796" t="str">
        <f>'Result Entry'!BU44</f>
        <v/>
      </c>
      <c r="BU42" s="797">
        <f>'Result Entry'!BV44</f>
        <v>0</v>
      </c>
      <c r="BV42" s="788">
        <f>'Result Entry'!BW44</f>
        <v>0</v>
      </c>
      <c r="BW42" s="798">
        <f>'Result Entry'!BX44</f>
        <v>0</v>
      </c>
      <c r="BX42" s="789">
        <f>'Result Entry'!BY44</f>
        <v>0</v>
      </c>
      <c r="BY42" s="790">
        <f>'Result Entry'!BZ44</f>
        <v>0</v>
      </c>
      <c r="BZ42" s="789">
        <f>'Result Entry'!CA44</f>
        <v>0</v>
      </c>
      <c r="CA42" s="789">
        <f>'Result Entry'!CB44</f>
        <v>0</v>
      </c>
      <c r="CB42" s="799">
        <f>'Result Entry'!CC44</f>
        <v>0</v>
      </c>
      <c r="CC42" s="790">
        <f>'Result Entry'!CD44</f>
        <v>0</v>
      </c>
      <c r="CD42" s="789">
        <f>'Result Entry'!CE44</f>
        <v>0</v>
      </c>
      <c r="CE42" s="789">
        <f>'Result Entry'!CF44</f>
        <v>0</v>
      </c>
      <c r="CF42" s="799">
        <f>'Result Entry'!CG44</f>
        <v>0</v>
      </c>
      <c r="CG42" s="792">
        <f>'Result Entry'!CH44</f>
        <v>0</v>
      </c>
      <c r="CH42" s="1470">
        <f>'Result Entry'!CI44</f>
        <v>0</v>
      </c>
      <c r="CI42" s="1471" t="str">
        <f>'Result Entry'!CJ44</f>
        <v/>
      </c>
      <c r="CJ42" s="795" t="str">
        <f>'Result Entry'!CK44</f>
        <v/>
      </c>
      <c r="CK42" s="796" t="str">
        <f>'Result Entry'!CL44</f>
        <v/>
      </c>
      <c r="CL42" s="797">
        <f>'Result Entry'!CM44</f>
        <v>0</v>
      </c>
      <c r="CM42" s="788">
        <f>'Result Entry'!CN44</f>
        <v>0</v>
      </c>
      <c r="CN42" s="798">
        <f>'Result Entry'!CO44</f>
        <v>0</v>
      </c>
      <c r="CO42" s="789">
        <f>'Result Entry'!CP44</f>
        <v>0</v>
      </c>
      <c r="CP42" s="790">
        <f>'Result Entry'!CQ44</f>
        <v>0</v>
      </c>
      <c r="CQ42" s="789">
        <f>'Result Entry'!CR44</f>
        <v>0</v>
      </c>
      <c r="CR42" s="789">
        <f>'Result Entry'!CS44</f>
        <v>0</v>
      </c>
      <c r="CS42" s="799">
        <f>'Result Entry'!CT44</f>
        <v>0</v>
      </c>
      <c r="CT42" s="790">
        <f>'Result Entry'!CU44</f>
        <v>0</v>
      </c>
      <c r="CU42" s="789">
        <f>'Result Entry'!CV44</f>
        <v>0</v>
      </c>
      <c r="CV42" s="789">
        <f>'Result Entry'!CW44</f>
        <v>0</v>
      </c>
      <c r="CW42" s="799">
        <f>'Result Entry'!CX44</f>
        <v>0</v>
      </c>
      <c r="CX42" s="792">
        <f>'Result Entry'!CY44</f>
        <v>0</v>
      </c>
      <c r="CY42" s="1470">
        <f>'Result Entry'!CZ44</f>
        <v>0</v>
      </c>
      <c r="CZ42" s="1471" t="str">
        <f>'Result Entry'!DA44</f>
        <v/>
      </c>
      <c r="DA42" s="795" t="str">
        <f>'Result Entry'!DB44</f>
        <v/>
      </c>
      <c r="DB42" s="796" t="str">
        <f>'Result Entry'!DC44</f>
        <v/>
      </c>
      <c r="DC42" s="797">
        <f>'Result Entry'!DD44</f>
        <v>0</v>
      </c>
      <c r="DD42" s="788">
        <f>'Result Entry'!DE44</f>
        <v>0</v>
      </c>
      <c r="DE42" s="798">
        <f>'Result Entry'!DF44</f>
        <v>0</v>
      </c>
      <c r="DF42" s="789">
        <f>'Result Entry'!DG44</f>
        <v>0</v>
      </c>
      <c r="DG42" s="790">
        <f>'Result Entry'!DH44</f>
        <v>0</v>
      </c>
      <c r="DH42" s="789">
        <f>'Result Entry'!DI44</f>
        <v>0</v>
      </c>
      <c r="DI42" s="789">
        <f>'Result Entry'!DJ44</f>
        <v>0</v>
      </c>
      <c r="DJ42" s="799">
        <f>'Result Entry'!DK44</f>
        <v>0</v>
      </c>
      <c r="DK42" s="790">
        <f>'Result Entry'!DL44</f>
        <v>0</v>
      </c>
      <c r="DL42" s="789">
        <f>'Result Entry'!DM44</f>
        <v>0</v>
      </c>
      <c r="DM42" s="789">
        <f>'Result Entry'!DN44</f>
        <v>0</v>
      </c>
      <c r="DN42" s="799">
        <f>'Result Entry'!DO44</f>
        <v>0</v>
      </c>
      <c r="DO42" s="792">
        <f>'Result Entry'!DP44</f>
        <v>0</v>
      </c>
      <c r="DP42" s="1470">
        <f>'Result Entry'!DQ44</f>
        <v>0</v>
      </c>
      <c r="DQ42" s="1471" t="str">
        <f>'Result Entry'!DR44</f>
        <v/>
      </c>
      <c r="DR42" s="795" t="str">
        <f>'Result Entry'!DS44</f>
        <v/>
      </c>
      <c r="DS42" s="796" t="str">
        <f>'Result Entry'!DT44</f>
        <v/>
      </c>
      <c r="DT42" s="788">
        <f>'Result Entry'!DU44</f>
        <v>0</v>
      </c>
      <c r="DU42" s="789">
        <f>'Result Entry'!DV44</f>
        <v>0</v>
      </c>
      <c r="DV42" s="789">
        <f>'Result Entry'!DW44</f>
        <v>0</v>
      </c>
      <c r="DW42" s="790">
        <f>'Result Entry'!DX44</f>
        <v>0</v>
      </c>
      <c r="DX42" s="789">
        <f>'Result Entry'!DY44</f>
        <v>0</v>
      </c>
      <c r="DY42" s="789">
        <f>'Result Entry'!DZ44</f>
        <v>0</v>
      </c>
      <c r="DZ42" s="799">
        <f>'Result Entry'!EA44</f>
        <v>0</v>
      </c>
      <c r="EA42" s="790">
        <f>'Result Entry'!EB44</f>
        <v>0</v>
      </c>
      <c r="EB42" s="789">
        <f>'Result Entry'!EC44</f>
        <v>0</v>
      </c>
      <c r="EC42" s="789">
        <f>'Result Entry'!ED44</f>
        <v>0</v>
      </c>
      <c r="ED42" s="799">
        <f>'Result Entry'!EE44</f>
        <v>0</v>
      </c>
      <c r="EE42" s="800">
        <f>'Result Entry'!EF44</f>
        <v>0</v>
      </c>
      <c r="EF42" s="801">
        <f>'Result Entry'!EG44</f>
        <v>0</v>
      </c>
      <c r="EG42" s="802" t="str">
        <f>'Result Entry'!EH44</f>
        <v/>
      </c>
      <c r="EH42" s="788">
        <f>'Result Entry'!EI44</f>
        <v>0</v>
      </c>
      <c r="EI42" s="789">
        <f>'Result Entry'!EJ44</f>
        <v>0</v>
      </c>
      <c r="EJ42" s="789">
        <f>'Result Entry'!EK44</f>
        <v>0</v>
      </c>
      <c r="EK42" s="790">
        <f>'Result Entry'!EL44</f>
        <v>0</v>
      </c>
      <c r="EL42" s="789">
        <f>'Result Entry'!EM44</f>
        <v>0</v>
      </c>
      <c r="EM42" s="799">
        <f>'Result Entry'!EN44</f>
        <v>0</v>
      </c>
      <c r="EN42" s="789">
        <f>'Result Entry'!EO44</f>
        <v>0</v>
      </c>
      <c r="EO42" s="789">
        <f>'Result Entry'!EP44</f>
        <v>0</v>
      </c>
      <c r="EP42" s="789">
        <f>'Result Entry'!EQ44</f>
        <v>0</v>
      </c>
      <c r="EQ42" s="792">
        <f>'Result Entry'!ER44</f>
        <v>0</v>
      </c>
      <c r="ER42" s="801">
        <f>'Result Entry'!ES44</f>
        <v>0</v>
      </c>
      <c r="ES42" s="802" t="str">
        <f>'Result Entry'!ET44</f>
        <v/>
      </c>
      <c r="ET42" s="788">
        <f>'Result Entry'!EU44</f>
        <v>0</v>
      </c>
      <c r="EU42" s="798">
        <f>'Result Entry'!EV44</f>
        <v>0</v>
      </c>
      <c r="EV42" s="789">
        <f>'Result Entry'!EW44</f>
        <v>0</v>
      </c>
      <c r="EW42" s="799">
        <f>'Result Entry'!EX44</f>
        <v>0</v>
      </c>
      <c r="EX42" s="789">
        <f>'Result Entry'!EY44</f>
        <v>0</v>
      </c>
      <c r="EY42" s="799">
        <f>'Result Entry'!EZ44</f>
        <v>0</v>
      </c>
      <c r="EZ42" s="789">
        <f>'Result Entry'!FA44</f>
        <v>0</v>
      </c>
      <c r="FA42" s="789">
        <f>'Result Entry'!FB44</f>
        <v>0</v>
      </c>
      <c r="FB42" s="789">
        <f>'Result Entry'!FC44</f>
        <v>0</v>
      </c>
      <c r="FC42" s="800">
        <f>'Result Entry'!FD44</f>
        <v>0</v>
      </c>
      <c r="FD42" s="801">
        <f>'Result Entry'!FE44</f>
        <v>0</v>
      </c>
      <c r="FE42" s="802" t="str">
        <f>'Result Entry'!FF44</f>
        <v/>
      </c>
      <c r="FF42" s="788">
        <f>'Result Entry'!FG44</f>
        <v>0</v>
      </c>
      <c r="FG42" s="789">
        <f>'Result Entry'!FH44</f>
        <v>0</v>
      </c>
      <c r="FH42" s="789">
        <f>'Result Entry'!FI44</f>
        <v>0</v>
      </c>
      <c r="FI42" s="789">
        <f>'Result Entry'!FJ44</f>
        <v>0</v>
      </c>
      <c r="FJ42" s="791">
        <f>'Result Entry'!FK44</f>
        <v>0</v>
      </c>
      <c r="FK42" s="796" t="str">
        <f>'Result Entry'!FL44</f>
        <v/>
      </c>
      <c r="FL42" s="786">
        <f>'Result Entry'!FM44</f>
        <v>0</v>
      </c>
      <c r="FM42" s="787">
        <f>'Result Entry'!FN44</f>
        <v>0</v>
      </c>
      <c r="FN42" s="803" t="str">
        <f>'Result Entry'!FO44</f>
        <v/>
      </c>
      <c r="FO42" s="786">
        <f>'Result Entry'!FP44</f>
        <v>0</v>
      </c>
      <c r="FP42" s="787">
        <f>'Result Entry'!FQ44</f>
        <v>0</v>
      </c>
      <c r="FQ42" s="804">
        <f>'Result Entry'!FR44</f>
        <v>0</v>
      </c>
      <c r="FR42" s="787" t="str">
        <f>IF(OR(FS42="PASSED",FS42="PASSED WITH G"),'Result Entry'!FS44,"")</f>
        <v/>
      </c>
      <c r="FS42" s="787" t="str">
        <f>'Result Entry'!FT44</f>
        <v/>
      </c>
      <c r="FT42" s="787" t="str">
        <f>'Result Entry'!FU44</f>
        <v/>
      </c>
      <c r="FU42" s="805" t="str">
        <f>'Result Entry'!FV44</f>
        <v/>
      </c>
      <c r="FV42" s="29" t="str">
        <f>'Result Entry'!FX44</f>
        <v/>
      </c>
    </row>
    <row r="43" spans="1:178" s="30" customFormat="1" ht="17.25" customHeight="1">
      <c r="A43" s="1477"/>
      <c r="B43" s="786">
        <f t="shared" si="0"/>
        <v>0</v>
      </c>
      <c r="C43" s="787">
        <f>'Result Entry'!D45</f>
        <v>0</v>
      </c>
      <c r="D43" s="787">
        <f>'Result Entry'!E45</f>
        <v>0</v>
      </c>
      <c r="E43" s="787">
        <f>'Result Entry'!F45</f>
        <v>0</v>
      </c>
      <c r="F43" s="787">
        <f>'Result Entry'!$G45</f>
        <v>0</v>
      </c>
      <c r="G43" s="787">
        <f>'Result Entry'!$H45</f>
        <v>0</v>
      </c>
      <c r="H43" s="787">
        <f>'Result Entry'!I45</f>
        <v>0</v>
      </c>
      <c r="I43" s="787">
        <f>'Result Entry'!J45</f>
        <v>0</v>
      </c>
      <c r="J43" s="977">
        <f>'Result Entry'!K45</f>
        <v>0</v>
      </c>
      <c r="K43" s="788">
        <f>'Result Entry'!L45</f>
        <v>0</v>
      </c>
      <c r="L43" s="789">
        <f>'Result Entry'!M45</f>
        <v>0</v>
      </c>
      <c r="M43" s="789">
        <f>'Result Entry'!N45</f>
        <v>0</v>
      </c>
      <c r="N43" s="790">
        <f>'Result Entry'!O45</f>
        <v>0</v>
      </c>
      <c r="O43" s="789">
        <f>'Result Entry'!P45</f>
        <v>0</v>
      </c>
      <c r="P43" s="790">
        <f>'Result Entry'!Q45</f>
        <v>0</v>
      </c>
      <c r="Q43" s="789">
        <f>'Result Entry'!R45</f>
        <v>0</v>
      </c>
      <c r="R43" s="791">
        <f>'Result Entry'!S45</f>
        <v>0</v>
      </c>
      <c r="S43" s="791">
        <f>'Result Entry'!T45</f>
        <v>0</v>
      </c>
      <c r="T43" s="792">
        <f>'Result Entry'!U45</f>
        <v>0</v>
      </c>
      <c r="U43" s="806">
        <f>'Result Entry'!V45</f>
        <v>0</v>
      </c>
      <c r="V43" s="807" t="str">
        <f>'Result Entry'!W45</f>
        <v/>
      </c>
      <c r="W43" s="795" t="str">
        <f>'Result Entry'!X45</f>
        <v/>
      </c>
      <c r="X43" s="796" t="str">
        <f>'Result Entry'!Y45</f>
        <v/>
      </c>
      <c r="Y43" s="788">
        <f>'Result Entry'!Z45</f>
        <v>0</v>
      </c>
      <c r="Z43" s="789">
        <f>'Result Entry'!AA45</f>
        <v>0</v>
      </c>
      <c r="AA43" s="789">
        <f>'Result Entry'!AB45</f>
        <v>0</v>
      </c>
      <c r="AB43" s="790">
        <f>'Result Entry'!AC45</f>
        <v>0</v>
      </c>
      <c r="AC43" s="789">
        <f>'Result Entry'!AD45</f>
        <v>0</v>
      </c>
      <c r="AD43" s="790">
        <f>'Result Entry'!AE45</f>
        <v>0</v>
      </c>
      <c r="AE43" s="789">
        <f>'Result Entry'!AF45</f>
        <v>0</v>
      </c>
      <c r="AF43" s="791">
        <f>'Result Entry'!AG45</f>
        <v>0</v>
      </c>
      <c r="AG43" s="791">
        <f>'Result Entry'!AH45</f>
        <v>0</v>
      </c>
      <c r="AH43" s="792">
        <f>'Result Entry'!AI45</f>
        <v>0</v>
      </c>
      <c r="AI43" s="806">
        <f>'Result Entry'!AJ45</f>
        <v>0</v>
      </c>
      <c r="AJ43" s="807" t="str">
        <f>'Result Entry'!AK45</f>
        <v/>
      </c>
      <c r="AK43" s="795" t="str">
        <f>'Result Entry'!AL45</f>
        <v/>
      </c>
      <c r="AL43" s="796" t="str">
        <f>'Result Entry'!AM45</f>
        <v/>
      </c>
      <c r="AM43" s="797">
        <f>'Result Entry'!AN45</f>
        <v>0</v>
      </c>
      <c r="AN43" s="788">
        <f>'Result Entry'!AO45</f>
        <v>0</v>
      </c>
      <c r="AO43" s="798">
        <f>'Result Entry'!AP45</f>
        <v>0</v>
      </c>
      <c r="AP43" s="789">
        <f>'Result Entry'!AQ45</f>
        <v>0</v>
      </c>
      <c r="AQ43" s="790">
        <f>'Result Entry'!AR45</f>
        <v>0</v>
      </c>
      <c r="AR43" s="789">
        <f>'Result Entry'!AS45</f>
        <v>0</v>
      </c>
      <c r="AS43" s="789">
        <f>'Result Entry'!AT45</f>
        <v>0</v>
      </c>
      <c r="AT43" s="799">
        <f>'Result Entry'!AU45</f>
        <v>0</v>
      </c>
      <c r="AU43" s="790">
        <f>'Result Entry'!AV45</f>
        <v>0</v>
      </c>
      <c r="AV43" s="789">
        <f>'Result Entry'!AW45</f>
        <v>0</v>
      </c>
      <c r="AW43" s="789">
        <f>'Result Entry'!AX45</f>
        <v>0</v>
      </c>
      <c r="AX43" s="799">
        <f>'Result Entry'!AY45</f>
        <v>0</v>
      </c>
      <c r="AY43" s="792">
        <f>'Result Entry'!AZ45</f>
        <v>0</v>
      </c>
      <c r="AZ43" s="1470">
        <f>'Result Entry'!BA45</f>
        <v>0</v>
      </c>
      <c r="BA43" s="1471" t="str">
        <f>'Result Entry'!BB45</f>
        <v/>
      </c>
      <c r="BB43" s="795" t="str">
        <f>'Result Entry'!BC45</f>
        <v/>
      </c>
      <c r="BC43" s="796" t="str">
        <f>'Result Entry'!BD45</f>
        <v/>
      </c>
      <c r="BD43" s="797">
        <f>'Result Entry'!BE45</f>
        <v>0</v>
      </c>
      <c r="BE43" s="788">
        <f>'Result Entry'!BF45</f>
        <v>0</v>
      </c>
      <c r="BF43" s="798">
        <f>'Result Entry'!BG45</f>
        <v>0</v>
      </c>
      <c r="BG43" s="789">
        <f>'Result Entry'!BH45</f>
        <v>0</v>
      </c>
      <c r="BH43" s="790">
        <f>'Result Entry'!BI45</f>
        <v>0</v>
      </c>
      <c r="BI43" s="789">
        <f>'Result Entry'!BJ45</f>
        <v>0</v>
      </c>
      <c r="BJ43" s="789">
        <f>'Result Entry'!BK45</f>
        <v>0</v>
      </c>
      <c r="BK43" s="799">
        <f>'Result Entry'!BL45</f>
        <v>0</v>
      </c>
      <c r="BL43" s="790">
        <f>'Result Entry'!BM45</f>
        <v>0</v>
      </c>
      <c r="BM43" s="789">
        <f>'Result Entry'!BN45</f>
        <v>0</v>
      </c>
      <c r="BN43" s="789">
        <f>'Result Entry'!BO45</f>
        <v>0</v>
      </c>
      <c r="BO43" s="799">
        <f>'Result Entry'!BP45</f>
        <v>0</v>
      </c>
      <c r="BP43" s="792">
        <f>'Result Entry'!BQ45</f>
        <v>0</v>
      </c>
      <c r="BQ43" s="1470">
        <f>'Result Entry'!BR45</f>
        <v>0</v>
      </c>
      <c r="BR43" s="1471" t="str">
        <f>'Result Entry'!BS45</f>
        <v/>
      </c>
      <c r="BS43" s="795" t="str">
        <f>'Result Entry'!BT45</f>
        <v/>
      </c>
      <c r="BT43" s="796" t="str">
        <f>'Result Entry'!BU45</f>
        <v/>
      </c>
      <c r="BU43" s="797">
        <f>'Result Entry'!BV45</f>
        <v>0</v>
      </c>
      <c r="BV43" s="788">
        <f>'Result Entry'!BW45</f>
        <v>0</v>
      </c>
      <c r="BW43" s="798">
        <f>'Result Entry'!BX45</f>
        <v>0</v>
      </c>
      <c r="BX43" s="789">
        <f>'Result Entry'!BY45</f>
        <v>0</v>
      </c>
      <c r="BY43" s="790">
        <f>'Result Entry'!BZ45</f>
        <v>0</v>
      </c>
      <c r="BZ43" s="789">
        <f>'Result Entry'!CA45</f>
        <v>0</v>
      </c>
      <c r="CA43" s="789">
        <f>'Result Entry'!CB45</f>
        <v>0</v>
      </c>
      <c r="CB43" s="799">
        <f>'Result Entry'!CC45</f>
        <v>0</v>
      </c>
      <c r="CC43" s="790">
        <f>'Result Entry'!CD45</f>
        <v>0</v>
      </c>
      <c r="CD43" s="789">
        <f>'Result Entry'!CE45</f>
        <v>0</v>
      </c>
      <c r="CE43" s="789">
        <f>'Result Entry'!CF45</f>
        <v>0</v>
      </c>
      <c r="CF43" s="799">
        <f>'Result Entry'!CG45</f>
        <v>0</v>
      </c>
      <c r="CG43" s="792">
        <f>'Result Entry'!CH45</f>
        <v>0</v>
      </c>
      <c r="CH43" s="1470">
        <f>'Result Entry'!CI45</f>
        <v>0</v>
      </c>
      <c r="CI43" s="1471" t="str">
        <f>'Result Entry'!CJ45</f>
        <v/>
      </c>
      <c r="CJ43" s="795" t="str">
        <f>'Result Entry'!CK45</f>
        <v/>
      </c>
      <c r="CK43" s="796" t="str">
        <f>'Result Entry'!CL45</f>
        <v/>
      </c>
      <c r="CL43" s="797">
        <f>'Result Entry'!CM45</f>
        <v>0</v>
      </c>
      <c r="CM43" s="788">
        <f>'Result Entry'!CN45</f>
        <v>0</v>
      </c>
      <c r="CN43" s="798">
        <f>'Result Entry'!CO45</f>
        <v>0</v>
      </c>
      <c r="CO43" s="789">
        <f>'Result Entry'!CP45</f>
        <v>0</v>
      </c>
      <c r="CP43" s="790">
        <f>'Result Entry'!CQ45</f>
        <v>0</v>
      </c>
      <c r="CQ43" s="789">
        <f>'Result Entry'!CR45</f>
        <v>0</v>
      </c>
      <c r="CR43" s="789">
        <f>'Result Entry'!CS45</f>
        <v>0</v>
      </c>
      <c r="CS43" s="799">
        <f>'Result Entry'!CT45</f>
        <v>0</v>
      </c>
      <c r="CT43" s="790">
        <f>'Result Entry'!CU45</f>
        <v>0</v>
      </c>
      <c r="CU43" s="789">
        <f>'Result Entry'!CV45</f>
        <v>0</v>
      </c>
      <c r="CV43" s="789">
        <f>'Result Entry'!CW45</f>
        <v>0</v>
      </c>
      <c r="CW43" s="799">
        <f>'Result Entry'!CX45</f>
        <v>0</v>
      </c>
      <c r="CX43" s="792">
        <f>'Result Entry'!CY45</f>
        <v>0</v>
      </c>
      <c r="CY43" s="1470">
        <f>'Result Entry'!CZ45</f>
        <v>0</v>
      </c>
      <c r="CZ43" s="1471" t="str">
        <f>'Result Entry'!DA45</f>
        <v/>
      </c>
      <c r="DA43" s="795" t="str">
        <f>'Result Entry'!DB45</f>
        <v/>
      </c>
      <c r="DB43" s="796" t="str">
        <f>'Result Entry'!DC45</f>
        <v/>
      </c>
      <c r="DC43" s="797">
        <f>'Result Entry'!DD45</f>
        <v>0</v>
      </c>
      <c r="DD43" s="788">
        <f>'Result Entry'!DE45</f>
        <v>0</v>
      </c>
      <c r="DE43" s="798">
        <f>'Result Entry'!DF45</f>
        <v>0</v>
      </c>
      <c r="DF43" s="789">
        <f>'Result Entry'!DG45</f>
        <v>0</v>
      </c>
      <c r="DG43" s="790">
        <f>'Result Entry'!DH45</f>
        <v>0</v>
      </c>
      <c r="DH43" s="789">
        <f>'Result Entry'!DI45</f>
        <v>0</v>
      </c>
      <c r="DI43" s="789">
        <f>'Result Entry'!DJ45</f>
        <v>0</v>
      </c>
      <c r="DJ43" s="799">
        <f>'Result Entry'!DK45</f>
        <v>0</v>
      </c>
      <c r="DK43" s="790">
        <f>'Result Entry'!DL45</f>
        <v>0</v>
      </c>
      <c r="DL43" s="789">
        <f>'Result Entry'!DM45</f>
        <v>0</v>
      </c>
      <c r="DM43" s="789">
        <f>'Result Entry'!DN45</f>
        <v>0</v>
      </c>
      <c r="DN43" s="799">
        <f>'Result Entry'!DO45</f>
        <v>0</v>
      </c>
      <c r="DO43" s="792">
        <f>'Result Entry'!DP45</f>
        <v>0</v>
      </c>
      <c r="DP43" s="1470">
        <f>'Result Entry'!DQ45</f>
        <v>0</v>
      </c>
      <c r="DQ43" s="1471" t="str">
        <f>'Result Entry'!DR45</f>
        <v/>
      </c>
      <c r="DR43" s="795" t="str">
        <f>'Result Entry'!DS45</f>
        <v/>
      </c>
      <c r="DS43" s="796" t="str">
        <f>'Result Entry'!DT45</f>
        <v/>
      </c>
      <c r="DT43" s="788">
        <f>'Result Entry'!DU45</f>
        <v>0</v>
      </c>
      <c r="DU43" s="789">
        <f>'Result Entry'!DV45</f>
        <v>0</v>
      </c>
      <c r="DV43" s="789">
        <f>'Result Entry'!DW45</f>
        <v>0</v>
      </c>
      <c r="DW43" s="790">
        <f>'Result Entry'!DX45</f>
        <v>0</v>
      </c>
      <c r="DX43" s="789">
        <f>'Result Entry'!DY45</f>
        <v>0</v>
      </c>
      <c r="DY43" s="789">
        <f>'Result Entry'!DZ45</f>
        <v>0</v>
      </c>
      <c r="DZ43" s="799">
        <f>'Result Entry'!EA45</f>
        <v>0</v>
      </c>
      <c r="EA43" s="790">
        <f>'Result Entry'!EB45</f>
        <v>0</v>
      </c>
      <c r="EB43" s="789">
        <f>'Result Entry'!EC45</f>
        <v>0</v>
      </c>
      <c r="EC43" s="789">
        <f>'Result Entry'!ED45</f>
        <v>0</v>
      </c>
      <c r="ED43" s="799">
        <f>'Result Entry'!EE45</f>
        <v>0</v>
      </c>
      <c r="EE43" s="800">
        <f>'Result Entry'!EF45</f>
        <v>0</v>
      </c>
      <c r="EF43" s="801">
        <f>'Result Entry'!EG45</f>
        <v>0</v>
      </c>
      <c r="EG43" s="802" t="str">
        <f>'Result Entry'!EH45</f>
        <v/>
      </c>
      <c r="EH43" s="788">
        <f>'Result Entry'!EI45</f>
        <v>0</v>
      </c>
      <c r="EI43" s="789">
        <f>'Result Entry'!EJ45</f>
        <v>0</v>
      </c>
      <c r="EJ43" s="789">
        <f>'Result Entry'!EK45</f>
        <v>0</v>
      </c>
      <c r="EK43" s="790">
        <f>'Result Entry'!EL45</f>
        <v>0</v>
      </c>
      <c r="EL43" s="789">
        <f>'Result Entry'!EM45</f>
        <v>0</v>
      </c>
      <c r="EM43" s="799">
        <f>'Result Entry'!EN45</f>
        <v>0</v>
      </c>
      <c r="EN43" s="789">
        <f>'Result Entry'!EO45</f>
        <v>0</v>
      </c>
      <c r="EO43" s="789">
        <f>'Result Entry'!EP45</f>
        <v>0</v>
      </c>
      <c r="EP43" s="789">
        <f>'Result Entry'!EQ45</f>
        <v>0</v>
      </c>
      <c r="EQ43" s="792">
        <f>'Result Entry'!ER45</f>
        <v>0</v>
      </c>
      <c r="ER43" s="801">
        <f>'Result Entry'!ES45</f>
        <v>0</v>
      </c>
      <c r="ES43" s="802" t="str">
        <f>'Result Entry'!ET45</f>
        <v/>
      </c>
      <c r="ET43" s="788">
        <f>'Result Entry'!EU45</f>
        <v>0</v>
      </c>
      <c r="EU43" s="798">
        <f>'Result Entry'!EV45</f>
        <v>0</v>
      </c>
      <c r="EV43" s="789">
        <f>'Result Entry'!EW45</f>
        <v>0</v>
      </c>
      <c r="EW43" s="799">
        <f>'Result Entry'!EX45</f>
        <v>0</v>
      </c>
      <c r="EX43" s="789">
        <f>'Result Entry'!EY45</f>
        <v>0</v>
      </c>
      <c r="EY43" s="799">
        <f>'Result Entry'!EZ45</f>
        <v>0</v>
      </c>
      <c r="EZ43" s="789">
        <f>'Result Entry'!FA45</f>
        <v>0</v>
      </c>
      <c r="FA43" s="789">
        <f>'Result Entry'!FB45</f>
        <v>0</v>
      </c>
      <c r="FB43" s="789">
        <f>'Result Entry'!FC45</f>
        <v>0</v>
      </c>
      <c r="FC43" s="800">
        <f>'Result Entry'!FD45</f>
        <v>0</v>
      </c>
      <c r="FD43" s="801">
        <f>'Result Entry'!FE45</f>
        <v>0</v>
      </c>
      <c r="FE43" s="802" t="str">
        <f>'Result Entry'!FF45</f>
        <v/>
      </c>
      <c r="FF43" s="788">
        <f>'Result Entry'!FG45</f>
        <v>0</v>
      </c>
      <c r="FG43" s="789">
        <f>'Result Entry'!FH45</f>
        <v>0</v>
      </c>
      <c r="FH43" s="789">
        <f>'Result Entry'!FI45</f>
        <v>0</v>
      </c>
      <c r="FI43" s="789">
        <f>'Result Entry'!FJ45</f>
        <v>0</v>
      </c>
      <c r="FJ43" s="791">
        <f>'Result Entry'!FK45</f>
        <v>0</v>
      </c>
      <c r="FK43" s="796" t="str">
        <f>'Result Entry'!FL45</f>
        <v/>
      </c>
      <c r="FL43" s="786">
        <f>'Result Entry'!FM45</f>
        <v>0</v>
      </c>
      <c r="FM43" s="787">
        <f>'Result Entry'!FN45</f>
        <v>0</v>
      </c>
      <c r="FN43" s="803" t="str">
        <f>'Result Entry'!FO45</f>
        <v/>
      </c>
      <c r="FO43" s="786">
        <f>'Result Entry'!FP45</f>
        <v>0</v>
      </c>
      <c r="FP43" s="787">
        <f>'Result Entry'!FQ45</f>
        <v>0</v>
      </c>
      <c r="FQ43" s="804">
        <f>'Result Entry'!FR45</f>
        <v>0</v>
      </c>
      <c r="FR43" s="787" t="str">
        <f>IF(OR(FS43="PASSED",FS43="PASSED WITH G"),'Result Entry'!FS45,"")</f>
        <v/>
      </c>
      <c r="FS43" s="787" t="str">
        <f>'Result Entry'!FT45</f>
        <v/>
      </c>
      <c r="FT43" s="787" t="str">
        <f>'Result Entry'!FU45</f>
        <v/>
      </c>
      <c r="FU43" s="805" t="str">
        <f>'Result Entry'!FV45</f>
        <v/>
      </c>
      <c r="FV43" s="29" t="str">
        <f>'Result Entry'!FX45</f>
        <v/>
      </c>
    </row>
    <row r="44" spans="1:178" s="30" customFormat="1" ht="17.25" customHeight="1">
      <c r="A44" s="1477"/>
      <c r="B44" s="786">
        <f>IF(F44&gt;0,B43+1,0)</f>
        <v>0</v>
      </c>
      <c r="C44" s="787">
        <f>'Result Entry'!D46</f>
        <v>0</v>
      </c>
      <c r="D44" s="787">
        <f>'Result Entry'!E46</f>
        <v>0</v>
      </c>
      <c r="E44" s="787">
        <f>'Result Entry'!F46</f>
        <v>0</v>
      </c>
      <c r="F44" s="787">
        <f>'Result Entry'!$G46</f>
        <v>0</v>
      </c>
      <c r="G44" s="787">
        <f>'Result Entry'!$H46</f>
        <v>0</v>
      </c>
      <c r="H44" s="787">
        <f>'Result Entry'!I46</f>
        <v>0</v>
      </c>
      <c r="I44" s="787">
        <f>'Result Entry'!J46</f>
        <v>0</v>
      </c>
      <c r="J44" s="977">
        <f>'Result Entry'!K46</f>
        <v>0</v>
      </c>
      <c r="K44" s="788">
        <f>'Result Entry'!L46</f>
        <v>0</v>
      </c>
      <c r="L44" s="789">
        <f>'Result Entry'!M46</f>
        <v>0</v>
      </c>
      <c r="M44" s="789">
        <f>'Result Entry'!N46</f>
        <v>0</v>
      </c>
      <c r="N44" s="790">
        <f>'Result Entry'!O46</f>
        <v>0</v>
      </c>
      <c r="O44" s="789">
        <f>'Result Entry'!P46</f>
        <v>0</v>
      </c>
      <c r="P44" s="790">
        <f>'Result Entry'!Q46</f>
        <v>0</v>
      </c>
      <c r="Q44" s="789">
        <f>'Result Entry'!R46</f>
        <v>0</v>
      </c>
      <c r="R44" s="791">
        <f>'Result Entry'!S46</f>
        <v>0</v>
      </c>
      <c r="S44" s="791">
        <f>'Result Entry'!T46</f>
        <v>0</v>
      </c>
      <c r="T44" s="792">
        <f>'Result Entry'!U46</f>
        <v>0</v>
      </c>
      <c r="U44" s="806">
        <f>'Result Entry'!V46</f>
        <v>0</v>
      </c>
      <c r="V44" s="807" t="str">
        <f>'Result Entry'!W46</f>
        <v/>
      </c>
      <c r="W44" s="795" t="str">
        <f>'Result Entry'!X46</f>
        <v/>
      </c>
      <c r="X44" s="796" t="str">
        <f>'Result Entry'!Y46</f>
        <v/>
      </c>
      <c r="Y44" s="788">
        <f>'Result Entry'!Z46</f>
        <v>0</v>
      </c>
      <c r="Z44" s="789">
        <f>'Result Entry'!AA46</f>
        <v>0</v>
      </c>
      <c r="AA44" s="789">
        <f>'Result Entry'!AB46</f>
        <v>0</v>
      </c>
      <c r="AB44" s="790">
        <f>'Result Entry'!AC46</f>
        <v>0</v>
      </c>
      <c r="AC44" s="789">
        <f>'Result Entry'!AD46</f>
        <v>0</v>
      </c>
      <c r="AD44" s="790">
        <f>'Result Entry'!AE46</f>
        <v>0</v>
      </c>
      <c r="AE44" s="789">
        <f>'Result Entry'!AF46</f>
        <v>0</v>
      </c>
      <c r="AF44" s="791">
        <f>'Result Entry'!AG46</f>
        <v>0</v>
      </c>
      <c r="AG44" s="791">
        <f>'Result Entry'!AH46</f>
        <v>0</v>
      </c>
      <c r="AH44" s="792">
        <f>'Result Entry'!AI46</f>
        <v>0</v>
      </c>
      <c r="AI44" s="806">
        <f>'Result Entry'!AJ46</f>
        <v>0</v>
      </c>
      <c r="AJ44" s="807" t="str">
        <f>'Result Entry'!AK46</f>
        <v/>
      </c>
      <c r="AK44" s="795" t="str">
        <f>'Result Entry'!AL46</f>
        <v/>
      </c>
      <c r="AL44" s="796" t="str">
        <f>'Result Entry'!AM46</f>
        <v/>
      </c>
      <c r="AM44" s="797">
        <f>'Result Entry'!AN46</f>
        <v>0</v>
      </c>
      <c r="AN44" s="788">
        <f>'Result Entry'!AO46</f>
        <v>0</v>
      </c>
      <c r="AO44" s="798">
        <f>'Result Entry'!AP46</f>
        <v>0</v>
      </c>
      <c r="AP44" s="789">
        <f>'Result Entry'!AQ46</f>
        <v>0</v>
      </c>
      <c r="AQ44" s="790">
        <f>'Result Entry'!AR46</f>
        <v>0</v>
      </c>
      <c r="AR44" s="789">
        <f>'Result Entry'!AS46</f>
        <v>0</v>
      </c>
      <c r="AS44" s="789">
        <f>'Result Entry'!AT46</f>
        <v>0</v>
      </c>
      <c r="AT44" s="799">
        <f>'Result Entry'!AU46</f>
        <v>0</v>
      </c>
      <c r="AU44" s="790">
        <f>'Result Entry'!AV46</f>
        <v>0</v>
      </c>
      <c r="AV44" s="789">
        <f>'Result Entry'!AW46</f>
        <v>0</v>
      </c>
      <c r="AW44" s="789">
        <f>'Result Entry'!AX46</f>
        <v>0</v>
      </c>
      <c r="AX44" s="799">
        <f>'Result Entry'!AY46</f>
        <v>0</v>
      </c>
      <c r="AY44" s="792">
        <f>'Result Entry'!AZ46</f>
        <v>0</v>
      </c>
      <c r="AZ44" s="1470">
        <f>'Result Entry'!BA46</f>
        <v>0</v>
      </c>
      <c r="BA44" s="1471" t="str">
        <f>'Result Entry'!BB46</f>
        <v/>
      </c>
      <c r="BB44" s="795" t="str">
        <f>'Result Entry'!BC46</f>
        <v/>
      </c>
      <c r="BC44" s="796" t="str">
        <f>'Result Entry'!BD46</f>
        <v/>
      </c>
      <c r="BD44" s="797">
        <f>'Result Entry'!BE46</f>
        <v>0</v>
      </c>
      <c r="BE44" s="788">
        <f>'Result Entry'!BF46</f>
        <v>0</v>
      </c>
      <c r="BF44" s="798">
        <f>'Result Entry'!BG46</f>
        <v>0</v>
      </c>
      <c r="BG44" s="789">
        <f>'Result Entry'!BH46</f>
        <v>0</v>
      </c>
      <c r="BH44" s="790">
        <f>'Result Entry'!BI46</f>
        <v>0</v>
      </c>
      <c r="BI44" s="789">
        <f>'Result Entry'!BJ46</f>
        <v>0</v>
      </c>
      <c r="BJ44" s="789">
        <f>'Result Entry'!BK46</f>
        <v>0</v>
      </c>
      <c r="BK44" s="799">
        <f>'Result Entry'!BL46</f>
        <v>0</v>
      </c>
      <c r="BL44" s="790">
        <f>'Result Entry'!BM46</f>
        <v>0</v>
      </c>
      <c r="BM44" s="789">
        <f>'Result Entry'!BN46</f>
        <v>0</v>
      </c>
      <c r="BN44" s="789">
        <f>'Result Entry'!BO46</f>
        <v>0</v>
      </c>
      <c r="BO44" s="799">
        <f>'Result Entry'!BP46</f>
        <v>0</v>
      </c>
      <c r="BP44" s="792">
        <f>'Result Entry'!BQ46</f>
        <v>0</v>
      </c>
      <c r="BQ44" s="1470">
        <f>'Result Entry'!BR46</f>
        <v>0</v>
      </c>
      <c r="BR44" s="1471" t="str">
        <f>'Result Entry'!BS46</f>
        <v/>
      </c>
      <c r="BS44" s="795" t="str">
        <f>'Result Entry'!BT46</f>
        <v/>
      </c>
      <c r="BT44" s="796" t="str">
        <f>'Result Entry'!BU46</f>
        <v/>
      </c>
      <c r="BU44" s="797">
        <f>'Result Entry'!BV46</f>
        <v>0</v>
      </c>
      <c r="BV44" s="788">
        <f>'Result Entry'!BW46</f>
        <v>0</v>
      </c>
      <c r="BW44" s="798">
        <f>'Result Entry'!BX46</f>
        <v>0</v>
      </c>
      <c r="BX44" s="789">
        <f>'Result Entry'!BY46</f>
        <v>0</v>
      </c>
      <c r="BY44" s="790">
        <f>'Result Entry'!BZ46</f>
        <v>0</v>
      </c>
      <c r="BZ44" s="789">
        <f>'Result Entry'!CA46</f>
        <v>0</v>
      </c>
      <c r="CA44" s="789">
        <f>'Result Entry'!CB46</f>
        <v>0</v>
      </c>
      <c r="CB44" s="799">
        <f>'Result Entry'!CC46</f>
        <v>0</v>
      </c>
      <c r="CC44" s="790">
        <f>'Result Entry'!CD46</f>
        <v>0</v>
      </c>
      <c r="CD44" s="789">
        <f>'Result Entry'!CE46</f>
        <v>0</v>
      </c>
      <c r="CE44" s="789">
        <f>'Result Entry'!CF46</f>
        <v>0</v>
      </c>
      <c r="CF44" s="799">
        <f>'Result Entry'!CG46</f>
        <v>0</v>
      </c>
      <c r="CG44" s="792">
        <f>'Result Entry'!CH46</f>
        <v>0</v>
      </c>
      <c r="CH44" s="1470">
        <f>'Result Entry'!CI46</f>
        <v>0</v>
      </c>
      <c r="CI44" s="1471" t="str">
        <f>'Result Entry'!CJ46</f>
        <v/>
      </c>
      <c r="CJ44" s="795" t="str">
        <f>'Result Entry'!CK46</f>
        <v/>
      </c>
      <c r="CK44" s="796" t="str">
        <f>'Result Entry'!CL46</f>
        <v/>
      </c>
      <c r="CL44" s="797">
        <f>'Result Entry'!CM46</f>
        <v>0</v>
      </c>
      <c r="CM44" s="788">
        <f>'Result Entry'!CN46</f>
        <v>0</v>
      </c>
      <c r="CN44" s="798">
        <f>'Result Entry'!CO46</f>
        <v>0</v>
      </c>
      <c r="CO44" s="789">
        <f>'Result Entry'!CP46</f>
        <v>0</v>
      </c>
      <c r="CP44" s="790">
        <f>'Result Entry'!CQ46</f>
        <v>0</v>
      </c>
      <c r="CQ44" s="789">
        <f>'Result Entry'!CR46</f>
        <v>0</v>
      </c>
      <c r="CR44" s="789">
        <f>'Result Entry'!CS46</f>
        <v>0</v>
      </c>
      <c r="CS44" s="799">
        <f>'Result Entry'!CT46</f>
        <v>0</v>
      </c>
      <c r="CT44" s="790">
        <f>'Result Entry'!CU46</f>
        <v>0</v>
      </c>
      <c r="CU44" s="789">
        <f>'Result Entry'!CV46</f>
        <v>0</v>
      </c>
      <c r="CV44" s="789">
        <f>'Result Entry'!CW46</f>
        <v>0</v>
      </c>
      <c r="CW44" s="799">
        <f>'Result Entry'!CX46</f>
        <v>0</v>
      </c>
      <c r="CX44" s="792">
        <f>'Result Entry'!CY46</f>
        <v>0</v>
      </c>
      <c r="CY44" s="1470">
        <f>'Result Entry'!CZ46</f>
        <v>0</v>
      </c>
      <c r="CZ44" s="1471" t="str">
        <f>'Result Entry'!DA46</f>
        <v/>
      </c>
      <c r="DA44" s="795" t="str">
        <f>'Result Entry'!DB46</f>
        <v/>
      </c>
      <c r="DB44" s="796" t="str">
        <f>'Result Entry'!DC46</f>
        <v/>
      </c>
      <c r="DC44" s="797">
        <f>'Result Entry'!DD46</f>
        <v>0</v>
      </c>
      <c r="DD44" s="788">
        <f>'Result Entry'!DE46</f>
        <v>0</v>
      </c>
      <c r="DE44" s="798">
        <f>'Result Entry'!DF46</f>
        <v>0</v>
      </c>
      <c r="DF44" s="789">
        <f>'Result Entry'!DG46</f>
        <v>0</v>
      </c>
      <c r="DG44" s="790">
        <f>'Result Entry'!DH46</f>
        <v>0</v>
      </c>
      <c r="DH44" s="789">
        <f>'Result Entry'!DI46</f>
        <v>0</v>
      </c>
      <c r="DI44" s="789">
        <f>'Result Entry'!DJ46</f>
        <v>0</v>
      </c>
      <c r="DJ44" s="799">
        <f>'Result Entry'!DK46</f>
        <v>0</v>
      </c>
      <c r="DK44" s="790">
        <f>'Result Entry'!DL46</f>
        <v>0</v>
      </c>
      <c r="DL44" s="789">
        <f>'Result Entry'!DM46</f>
        <v>0</v>
      </c>
      <c r="DM44" s="789">
        <f>'Result Entry'!DN46</f>
        <v>0</v>
      </c>
      <c r="DN44" s="799">
        <f>'Result Entry'!DO46</f>
        <v>0</v>
      </c>
      <c r="DO44" s="792">
        <f>'Result Entry'!DP46</f>
        <v>0</v>
      </c>
      <c r="DP44" s="1470">
        <f>'Result Entry'!DQ46</f>
        <v>0</v>
      </c>
      <c r="DQ44" s="1471" t="str">
        <f>'Result Entry'!DR46</f>
        <v/>
      </c>
      <c r="DR44" s="795" t="str">
        <f>'Result Entry'!DS46</f>
        <v/>
      </c>
      <c r="DS44" s="796" t="str">
        <f>'Result Entry'!DT46</f>
        <v/>
      </c>
      <c r="DT44" s="788">
        <f>'Result Entry'!DU46</f>
        <v>0</v>
      </c>
      <c r="DU44" s="789">
        <f>'Result Entry'!DV46</f>
        <v>0</v>
      </c>
      <c r="DV44" s="789">
        <f>'Result Entry'!DW46</f>
        <v>0</v>
      </c>
      <c r="DW44" s="790">
        <f>'Result Entry'!DX46</f>
        <v>0</v>
      </c>
      <c r="DX44" s="789">
        <f>'Result Entry'!DY46</f>
        <v>0</v>
      </c>
      <c r="DY44" s="789">
        <f>'Result Entry'!DZ46</f>
        <v>0</v>
      </c>
      <c r="DZ44" s="799">
        <f>'Result Entry'!EA46</f>
        <v>0</v>
      </c>
      <c r="EA44" s="790">
        <f>'Result Entry'!EB46</f>
        <v>0</v>
      </c>
      <c r="EB44" s="789">
        <f>'Result Entry'!EC46</f>
        <v>0</v>
      </c>
      <c r="EC44" s="789">
        <f>'Result Entry'!ED46</f>
        <v>0</v>
      </c>
      <c r="ED44" s="799">
        <f>'Result Entry'!EE46</f>
        <v>0</v>
      </c>
      <c r="EE44" s="800">
        <f>'Result Entry'!EF46</f>
        <v>0</v>
      </c>
      <c r="EF44" s="801">
        <f>'Result Entry'!EG46</f>
        <v>0</v>
      </c>
      <c r="EG44" s="802" t="str">
        <f>'Result Entry'!EH46</f>
        <v/>
      </c>
      <c r="EH44" s="788">
        <f>'Result Entry'!EI46</f>
        <v>0</v>
      </c>
      <c r="EI44" s="789">
        <f>'Result Entry'!EJ46</f>
        <v>0</v>
      </c>
      <c r="EJ44" s="789">
        <f>'Result Entry'!EK46</f>
        <v>0</v>
      </c>
      <c r="EK44" s="790">
        <f>'Result Entry'!EL46</f>
        <v>0</v>
      </c>
      <c r="EL44" s="789">
        <f>'Result Entry'!EM46</f>
        <v>0</v>
      </c>
      <c r="EM44" s="799">
        <f>'Result Entry'!EN46</f>
        <v>0</v>
      </c>
      <c r="EN44" s="789">
        <f>'Result Entry'!EO46</f>
        <v>0</v>
      </c>
      <c r="EO44" s="789">
        <f>'Result Entry'!EP46</f>
        <v>0</v>
      </c>
      <c r="EP44" s="789">
        <f>'Result Entry'!EQ46</f>
        <v>0</v>
      </c>
      <c r="EQ44" s="792">
        <f>'Result Entry'!ER46</f>
        <v>0</v>
      </c>
      <c r="ER44" s="801">
        <f>'Result Entry'!ES46</f>
        <v>0</v>
      </c>
      <c r="ES44" s="802" t="str">
        <f>'Result Entry'!ET46</f>
        <v/>
      </c>
      <c r="ET44" s="788">
        <f>'Result Entry'!EU46</f>
        <v>0</v>
      </c>
      <c r="EU44" s="798">
        <f>'Result Entry'!EV46</f>
        <v>0</v>
      </c>
      <c r="EV44" s="789">
        <f>'Result Entry'!EW46</f>
        <v>0</v>
      </c>
      <c r="EW44" s="799">
        <f>'Result Entry'!EX46</f>
        <v>0</v>
      </c>
      <c r="EX44" s="789">
        <f>'Result Entry'!EY46</f>
        <v>0</v>
      </c>
      <c r="EY44" s="799">
        <f>'Result Entry'!EZ46</f>
        <v>0</v>
      </c>
      <c r="EZ44" s="789">
        <f>'Result Entry'!FA46</f>
        <v>0</v>
      </c>
      <c r="FA44" s="789">
        <f>'Result Entry'!FB46</f>
        <v>0</v>
      </c>
      <c r="FB44" s="789">
        <f>'Result Entry'!FC46</f>
        <v>0</v>
      </c>
      <c r="FC44" s="800">
        <f>'Result Entry'!FD46</f>
        <v>0</v>
      </c>
      <c r="FD44" s="801">
        <f>'Result Entry'!FE46</f>
        <v>0</v>
      </c>
      <c r="FE44" s="802" t="str">
        <f>'Result Entry'!FF46</f>
        <v/>
      </c>
      <c r="FF44" s="788">
        <f>'Result Entry'!FG46</f>
        <v>0</v>
      </c>
      <c r="FG44" s="789">
        <f>'Result Entry'!FH46</f>
        <v>0</v>
      </c>
      <c r="FH44" s="789">
        <f>'Result Entry'!FI46</f>
        <v>0</v>
      </c>
      <c r="FI44" s="789">
        <f>'Result Entry'!FJ46</f>
        <v>0</v>
      </c>
      <c r="FJ44" s="791">
        <f>'Result Entry'!FK46</f>
        <v>0</v>
      </c>
      <c r="FK44" s="796" t="str">
        <f>'Result Entry'!FL46</f>
        <v/>
      </c>
      <c r="FL44" s="786">
        <f>'Result Entry'!FM46</f>
        <v>0</v>
      </c>
      <c r="FM44" s="787">
        <f>'Result Entry'!FN46</f>
        <v>0</v>
      </c>
      <c r="FN44" s="803" t="str">
        <f>'Result Entry'!FO46</f>
        <v/>
      </c>
      <c r="FO44" s="786">
        <f>'Result Entry'!FP46</f>
        <v>0</v>
      </c>
      <c r="FP44" s="787">
        <f>'Result Entry'!FQ46</f>
        <v>0</v>
      </c>
      <c r="FQ44" s="804">
        <f>'Result Entry'!FR46</f>
        <v>0</v>
      </c>
      <c r="FR44" s="787" t="str">
        <f>IF(OR(FS44="PASSED",FS44="PASSED WITH G"),'Result Entry'!FS46,"")</f>
        <v/>
      </c>
      <c r="FS44" s="787" t="str">
        <f>'Result Entry'!FT46</f>
        <v/>
      </c>
      <c r="FT44" s="787" t="str">
        <f>'Result Entry'!FU46</f>
        <v/>
      </c>
      <c r="FU44" s="805" t="str">
        <f>'Result Entry'!FV46</f>
        <v/>
      </c>
      <c r="FV44" s="29" t="str">
        <f>'Result Entry'!FX46</f>
        <v/>
      </c>
    </row>
    <row r="45" spans="1:178" s="30" customFormat="1" ht="17.25" customHeight="1">
      <c r="A45" s="1477"/>
      <c r="B45" s="786">
        <f t="shared" si="0"/>
        <v>0</v>
      </c>
      <c r="C45" s="787">
        <f>'Result Entry'!D47</f>
        <v>0</v>
      </c>
      <c r="D45" s="787">
        <f>'Result Entry'!E47</f>
        <v>0</v>
      </c>
      <c r="E45" s="787">
        <f>'Result Entry'!F47</f>
        <v>0</v>
      </c>
      <c r="F45" s="787">
        <f>'Result Entry'!$G47</f>
        <v>0</v>
      </c>
      <c r="G45" s="787">
        <f>'Result Entry'!$H47</f>
        <v>0</v>
      </c>
      <c r="H45" s="787">
        <f>'Result Entry'!I47</f>
        <v>0</v>
      </c>
      <c r="I45" s="787">
        <f>'Result Entry'!J47</f>
        <v>0</v>
      </c>
      <c r="J45" s="977">
        <f>'Result Entry'!K47</f>
        <v>0</v>
      </c>
      <c r="K45" s="788">
        <f>'Result Entry'!L47</f>
        <v>0</v>
      </c>
      <c r="L45" s="789">
        <f>'Result Entry'!M47</f>
        <v>0</v>
      </c>
      <c r="M45" s="789">
        <f>'Result Entry'!N47</f>
        <v>0</v>
      </c>
      <c r="N45" s="790">
        <f>'Result Entry'!O47</f>
        <v>0</v>
      </c>
      <c r="O45" s="789">
        <f>'Result Entry'!P47</f>
        <v>0</v>
      </c>
      <c r="P45" s="790">
        <f>'Result Entry'!Q47</f>
        <v>0</v>
      </c>
      <c r="Q45" s="789">
        <f>'Result Entry'!R47</f>
        <v>0</v>
      </c>
      <c r="R45" s="791">
        <f>'Result Entry'!S47</f>
        <v>0</v>
      </c>
      <c r="S45" s="791">
        <f>'Result Entry'!T47</f>
        <v>0</v>
      </c>
      <c r="T45" s="792">
        <f>'Result Entry'!U47</f>
        <v>0</v>
      </c>
      <c r="U45" s="806">
        <f>'Result Entry'!V47</f>
        <v>0</v>
      </c>
      <c r="V45" s="807" t="str">
        <f>'Result Entry'!W47</f>
        <v/>
      </c>
      <c r="W45" s="795" t="str">
        <f>'Result Entry'!X47</f>
        <v/>
      </c>
      <c r="X45" s="796" t="str">
        <f>'Result Entry'!Y47</f>
        <v/>
      </c>
      <c r="Y45" s="788">
        <f>'Result Entry'!Z47</f>
        <v>0</v>
      </c>
      <c r="Z45" s="789">
        <f>'Result Entry'!AA47</f>
        <v>0</v>
      </c>
      <c r="AA45" s="789">
        <f>'Result Entry'!AB47</f>
        <v>0</v>
      </c>
      <c r="AB45" s="790">
        <f>'Result Entry'!AC47</f>
        <v>0</v>
      </c>
      <c r="AC45" s="789">
        <f>'Result Entry'!AD47</f>
        <v>0</v>
      </c>
      <c r="AD45" s="790">
        <f>'Result Entry'!AE47</f>
        <v>0</v>
      </c>
      <c r="AE45" s="789">
        <f>'Result Entry'!AF47</f>
        <v>0</v>
      </c>
      <c r="AF45" s="791">
        <f>'Result Entry'!AG47</f>
        <v>0</v>
      </c>
      <c r="AG45" s="791">
        <f>'Result Entry'!AH47</f>
        <v>0</v>
      </c>
      <c r="AH45" s="792">
        <f>'Result Entry'!AI47</f>
        <v>0</v>
      </c>
      <c r="AI45" s="806">
        <f>'Result Entry'!AJ47</f>
        <v>0</v>
      </c>
      <c r="AJ45" s="807" t="str">
        <f>'Result Entry'!AK47</f>
        <v/>
      </c>
      <c r="AK45" s="795" t="str">
        <f>'Result Entry'!AL47</f>
        <v/>
      </c>
      <c r="AL45" s="796" t="str">
        <f>'Result Entry'!AM47</f>
        <v/>
      </c>
      <c r="AM45" s="797">
        <f>'Result Entry'!AN47</f>
        <v>0</v>
      </c>
      <c r="AN45" s="788">
        <f>'Result Entry'!AO47</f>
        <v>0</v>
      </c>
      <c r="AO45" s="798">
        <f>'Result Entry'!AP47</f>
        <v>0</v>
      </c>
      <c r="AP45" s="789">
        <f>'Result Entry'!AQ47</f>
        <v>0</v>
      </c>
      <c r="AQ45" s="790">
        <f>'Result Entry'!AR47</f>
        <v>0</v>
      </c>
      <c r="AR45" s="789">
        <f>'Result Entry'!AS47</f>
        <v>0</v>
      </c>
      <c r="AS45" s="789">
        <f>'Result Entry'!AT47</f>
        <v>0</v>
      </c>
      <c r="AT45" s="799">
        <f>'Result Entry'!AU47</f>
        <v>0</v>
      </c>
      <c r="AU45" s="790">
        <f>'Result Entry'!AV47</f>
        <v>0</v>
      </c>
      <c r="AV45" s="789">
        <f>'Result Entry'!AW47</f>
        <v>0</v>
      </c>
      <c r="AW45" s="789">
        <f>'Result Entry'!AX47</f>
        <v>0</v>
      </c>
      <c r="AX45" s="799">
        <f>'Result Entry'!AY47</f>
        <v>0</v>
      </c>
      <c r="AY45" s="792">
        <f>'Result Entry'!AZ47</f>
        <v>0</v>
      </c>
      <c r="AZ45" s="1470">
        <f>'Result Entry'!BA47</f>
        <v>0</v>
      </c>
      <c r="BA45" s="1471" t="str">
        <f>'Result Entry'!BB47</f>
        <v/>
      </c>
      <c r="BB45" s="795" t="str">
        <f>'Result Entry'!BC47</f>
        <v/>
      </c>
      <c r="BC45" s="796" t="str">
        <f>'Result Entry'!BD47</f>
        <v/>
      </c>
      <c r="BD45" s="797">
        <f>'Result Entry'!BE47</f>
        <v>0</v>
      </c>
      <c r="BE45" s="788">
        <f>'Result Entry'!BF47</f>
        <v>0</v>
      </c>
      <c r="BF45" s="798">
        <f>'Result Entry'!BG47</f>
        <v>0</v>
      </c>
      <c r="BG45" s="789">
        <f>'Result Entry'!BH47</f>
        <v>0</v>
      </c>
      <c r="BH45" s="790">
        <f>'Result Entry'!BI47</f>
        <v>0</v>
      </c>
      <c r="BI45" s="789">
        <f>'Result Entry'!BJ47</f>
        <v>0</v>
      </c>
      <c r="BJ45" s="789">
        <f>'Result Entry'!BK47</f>
        <v>0</v>
      </c>
      <c r="BK45" s="799">
        <f>'Result Entry'!BL47</f>
        <v>0</v>
      </c>
      <c r="BL45" s="790">
        <f>'Result Entry'!BM47</f>
        <v>0</v>
      </c>
      <c r="BM45" s="789">
        <f>'Result Entry'!BN47</f>
        <v>0</v>
      </c>
      <c r="BN45" s="789">
        <f>'Result Entry'!BO47</f>
        <v>0</v>
      </c>
      <c r="BO45" s="799">
        <f>'Result Entry'!BP47</f>
        <v>0</v>
      </c>
      <c r="BP45" s="792">
        <f>'Result Entry'!BQ47</f>
        <v>0</v>
      </c>
      <c r="BQ45" s="1470">
        <f>'Result Entry'!BR47</f>
        <v>0</v>
      </c>
      <c r="BR45" s="1471" t="str">
        <f>'Result Entry'!BS47</f>
        <v/>
      </c>
      <c r="BS45" s="795" t="str">
        <f>'Result Entry'!BT47</f>
        <v/>
      </c>
      <c r="BT45" s="796" t="str">
        <f>'Result Entry'!BU47</f>
        <v/>
      </c>
      <c r="BU45" s="797">
        <f>'Result Entry'!BV47</f>
        <v>0</v>
      </c>
      <c r="BV45" s="788">
        <f>'Result Entry'!BW47</f>
        <v>0</v>
      </c>
      <c r="BW45" s="798">
        <f>'Result Entry'!BX47</f>
        <v>0</v>
      </c>
      <c r="BX45" s="789">
        <f>'Result Entry'!BY47</f>
        <v>0</v>
      </c>
      <c r="BY45" s="790">
        <f>'Result Entry'!BZ47</f>
        <v>0</v>
      </c>
      <c r="BZ45" s="789">
        <f>'Result Entry'!CA47</f>
        <v>0</v>
      </c>
      <c r="CA45" s="789">
        <f>'Result Entry'!CB47</f>
        <v>0</v>
      </c>
      <c r="CB45" s="799">
        <f>'Result Entry'!CC47</f>
        <v>0</v>
      </c>
      <c r="CC45" s="790">
        <f>'Result Entry'!CD47</f>
        <v>0</v>
      </c>
      <c r="CD45" s="789">
        <f>'Result Entry'!CE47</f>
        <v>0</v>
      </c>
      <c r="CE45" s="789">
        <f>'Result Entry'!CF47</f>
        <v>0</v>
      </c>
      <c r="CF45" s="799">
        <f>'Result Entry'!CG47</f>
        <v>0</v>
      </c>
      <c r="CG45" s="792">
        <f>'Result Entry'!CH47</f>
        <v>0</v>
      </c>
      <c r="CH45" s="1470">
        <f>'Result Entry'!CI47</f>
        <v>0</v>
      </c>
      <c r="CI45" s="1471" t="str">
        <f>'Result Entry'!CJ47</f>
        <v/>
      </c>
      <c r="CJ45" s="795" t="str">
        <f>'Result Entry'!CK47</f>
        <v/>
      </c>
      <c r="CK45" s="796" t="str">
        <f>'Result Entry'!CL47</f>
        <v/>
      </c>
      <c r="CL45" s="797">
        <f>'Result Entry'!CM47</f>
        <v>0</v>
      </c>
      <c r="CM45" s="788">
        <f>'Result Entry'!CN47</f>
        <v>0</v>
      </c>
      <c r="CN45" s="798">
        <f>'Result Entry'!CO47</f>
        <v>0</v>
      </c>
      <c r="CO45" s="789">
        <f>'Result Entry'!CP47</f>
        <v>0</v>
      </c>
      <c r="CP45" s="790">
        <f>'Result Entry'!CQ47</f>
        <v>0</v>
      </c>
      <c r="CQ45" s="789">
        <f>'Result Entry'!CR47</f>
        <v>0</v>
      </c>
      <c r="CR45" s="789">
        <f>'Result Entry'!CS47</f>
        <v>0</v>
      </c>
      <c r="CS45" s="799">
        <f>'Result Entry'!CT47</f>
        <v>0</v>
      </c>
      <c r="CT45" s="790">
        <f>'Result Entry'!CU47</f>
        <v>0</v>
      </c>
      <c r="CU45" s="789">
        <f>'Result Entry'!CV47</f>
        <v>0</v>
      </c>
      <c r="CV45" s="789">
        <f>'Result Entry'!CW47</f>
        <v>0</v>
      </c>
      <c r="CW45" s="799">
        <f>'Result Entry'!CX47</f>
        <v>0</v>
      </c>
      <c r="CX45" s="792">
        <f>'Result Entry'!CY47</f>
        <v>0</v>
      </c>
      <c r="CY45" s="1470">
        <f>'Result Entry'!CZ47</f>
        <v>0</v>
      </c>
      <c r="CZ45" s="1471" t="str">
        <f>'Result Entry'!DA47</f>
        <v/>
      </c>
      <c r="DA45" s="795" t="str">
        <f>'Result Entry'!DB47</f>
        <v/>
      </c>
      <c r="DB45" s="796" t="str">
        <f>'Result Entry'!DC47</f>
        <v/>
      </c>
      <c r="DC45" s="797">
        <f>'Result Entry'!DD47</f>
        <v>0</v>
      </c>
      <c r="DD45" s="788">
        <f>'Result Entry'!DE47</f>
        <v>0</v>
      </c>
      <c r="DE45" s="798">
        <f>'Result Entry'!DF47</f>
        <v>0</v>
      </c>
      <c r="DF45" s="789">
        <f>'Result Entry'!DG47</f>
        <v>0</v>
      </c>
      <c r="DG45" s="790">
        <f>'Result Entry'!DH47</f>
        <v>0</v>
      </c>
      <c r="DH45" s="789">
        <f>'Result Entry'!DI47</f>
        <v>0</v>
      </c>
      <c r="DI45" s="789">
        <f>'Result Entry'!DJ47</f>
        <v>0</v>
      </c>
      <c r="DJ45" s="799">
        <f>'Result Entry'!DK47</f>
        <v>0</v>
      </c>
      <c r="DK45" s="790">
        <f>'Result Entry'!DL47</f>
        <v>0</v>
      </c>
      <c r="DL45" s="789">
        <f>'Result Entry'!DM47</f>
        <v>0</v>
      </c>
      <c r="DM45" s="789">
        <f>'Result Entry'!DN47</f>
        <v>0</v>
      </c>
      <c r="DN45" s="799">
        <f>'Result Entry'!DO47</f>
        <v>0</v>
      </c>
      <c r="DO45" s="792">
        <f>'Result Entry'!DP47</f>
        <v>0</v>
      </c>
      <c r="DP45" s="1470">
        <f>'Result Entry'!DQ47</f>
        <v>0</v>
      </c>
      <c r="DQ45" s="1471" t="str">
        <f>'Result Entry'!DR47</f>
        <v/>
      </c>
      <c r="DR45" s="795" t="str">
        <f>'Result Entry'!DS47</f>
        <v/>
      </c>
      <c r="DS45" s="796" t="str">
        <f>'Result Entry'!DT47</f>
        <v/>
      </c>
      <c r="DT45" s="788">
        <f>'Result Entry'!DU47</f>
        <v>0</v>
      </c>
      <c r="DU45" s="789">
        <f>'Result Entry'!DV47</f>
        <v>0</v>
      </c>
      <c r="DV45" s="789">
        <f>'Result Entry'!DW47</f>
        <v>0</v>
      </c>
      <c r="DW45" s="790">
        <f>'Result Entry'!DX47</f>
        <v>0</v>
      </c>
      <c r="DX45" s="789">
        <f>'Result Entry'!DY47</f>
        <v>0</v>
      </c>
      <c r="DY45" s="789">
        <f>'Result Entry'!DZ47</f>
        <v>0</v>
      </c>
      <c r="DZ45" s="799">
        <f>'Result Entry'!EA47</f>
        <v>0</v>
      </c>
      <c r="EA45" s="790">
        <f>'Result Entry'!EB47</f>
        <v>0</v>
      </c>
      <c r="EB45" s="789">
        <f>'Result Entry'!EC47</f>
        <v>0</v>
      </c>
      <c r="EC45" s="789">
        <f>'Result Entry'!ED47</f>
        <v>0</v>
      </c>
      <c r="ED45" s="799">
        <f>'Result Entry'!EE47</f>
        <v>0</v>
      </c>
      <c r="EE45" s="800">
        <f>'Result Entry'!EF47</f>
        <v>0</v>
      </c>
      <c r="EF45" s="801">
        <f>'Result Entry'!EG47</f>
        <v>0</v>
      </c>
      <c r="EG45" s="802" t="str">
        <f>'Result Entry'!EH47</f>
        <v/>
      </c>
      <c r="EH45" s="788">
        <f>'Result Entry'!EI47</f>
        <v>0</v>
      </c>
      <c r="EI45" s="789">
        <f>'Result Entry'!EJ47</f>
        <v>0</v>
      </c>
      <c r="EJ45" s="789">
        <f>'Result Entry'!EK47</f>
        <v>0</v>
      </c>
      <c r="EK45" s="790">
        <f>'Result Entry'!EL47</f>
        <v>0</v>
      </c>
      <c r="EL45" s="789">
        <f>'Result Entry'!EM47</f>
        <v>0</v>
      </c>
      <c r="EM45" s="799">
        <f>'Result Entry'!EN47</f>
        <v>0</v>
      </c>
      <c r="EN45" s="789">
        <f>'Result Entry'!EO47</f>
        <v>0</v>
      </c>
      <c r="EO45" s="789">
        <f>'Result Entry'!EP47</f>
        <v>0</v>
      </c>
      <c r="EP45" s="789">
        <f>'Result Entry'!EQ47</f>
        <v>0</v>
      </c>
      <c r="EQ45" s="792">
        <f>'Result Entry'!ER47</f>
        <v>0</v>
      </c>
      <c r="ER45" s="801">
        <f>'Result Entry'!ES47</f>
        <v>0</v>
      </c>
      <c r="ES45" s="802" t="str">
        <f>'Result Entry'!ET47</f>
        <v/>
      </c>
      <c r="ET45" s="788">
        <f>'Result Entry'!EU47</f>
        <v>0</v>
      </c>
      <c r="EU45" s="798">
        <f>'Result Entry'!EV47</f>
        <v>0</v>
      </c>
      <c r="EV45" s="789">
        <f>'Result Entry'!EW47</f>
        <v>0</v>
      </c>
      <c r="EW45" s="799">
        <f>'Result Entry'!EX47</f>
        <v>0</v>
      </c>
      <c r="EX45" s="789">
        <f>'Result Entry'!EY47</f>
        <v>0</v>
      </c>
      <c r="EY45" s="799">
        <f>'Result Entry'!EZ47</f>
        <v>0</v>
      </c>
      <c r="EZ45" s="789">
        <f>'Result Entry'!FA47</f>
        <v>0</v>
      </c>
      <c r="FA45" s="789">
        <f>'Result Entry'!FB47</f>
        <v>0</v>
      </c>
      <c r="FB45" s="789">
        <f>'Result Entry'!FC47</f>
        <v>0</v>
      </c>
      <c r="FC45" s="800">
        <f>'Result Entry'!FD47</f>
        <v>0</v>
      </c>
      <c r="FD45" s="801">
        <f>'Result Entry'!FE47</f>
        <v>0</v>
      </c>
      <c r="FE45" s="802" t="str">
        <f>'Result Entry'!FF47</f>
        <v/>
      </c>
      <c r="FF45" s="788">
        <f>'Result Entry'!FG47</f>
        <v>0</v>
      </c>
      <c r="FG45" s="789">
        <f>'Result Entry'!FH47</f>
        <v>0</v>
      </c>
      <c r="FH45" s="789">
        <f>'Result Entry'!FI47</f>
        <v>0</v>
      </c>
      <c r="FI45" s="789">
        <f>'Result Entry'!FJ47</f>
        <v>0</v>
      </c>
      <c r="FJ45" s="791">
        <f>'Result Entry'!FK47</f>
        <v>0</v>
      </c>
      <c r="FK45" s="796" t="str">
        <f>'Result Entry'!FL47</f>
        <v/>
      </c>
      <c r="FL45" s="786">
        <f>'Result Entry'!FM47</f>
        <v>0</v>
      </c>
      <c r="FM45" s="787">
        <f>'Result Entry'!FN47</f>
        <v>0</v>
      </c>
      <c r="FN45" s="803" t="str">
        <f>'Result Entry'!FO47</f>
        <v/>
      </c>
      <c r="FO45" s="786">
        <f>'Result Entry'!FP47</f>
        <v>0</v>
      </c>
      <c r="FP45" s="787">
        <f>'Result Entry'!FQ47</f>
        <v>0</v>
      </c>
      <c r="FQ45" s="804">
        <f>'Result Entry'!FR47</f>
        <v>0</v>
      </c>
      <c r="FR45" s="787" t="str">
        <f>IF(OR(FS45="PASSED",FS45="PASSED WITH G"),'Result Entry'!FS47,"")</f>
        <v/>
      </c>
      <c r="FS45" s="787" t="str">
        <f>'Result Entry'!FT47</f>
        <v/>
      </c>
      <c r="FT45" s="787" t="str">
        <f>'Result Entry'!FU47</f>
        <v/>
      </c>
      <c r="FU45" s="805" t="str">
        <f>'Result Entry'!FV47</f>
        <v/>
      </c>
      <c r="FV45" s="29" t="str">
        <f>'Result Entry'!FX47</f>
        <v/>
      </c>
    </row>
    <row r="46" spans="1:178" s="30" customFormat="1" ht="17.25" customHeight="1">
      <c r="A46" s="1477"/>
      <c r="B46" s="786">
        <f t="shared" si="0"/>
        <v>0</v>
      </c>
      <c r="C46" s="787">
        <f>'Result Entry'!D48</f>
        <v>0</v>
      </c>
      <c r="D46" s="787">
        <f>'Result Entry'!E48</f>
        <v>0</v>
      </c>
      <c r="E46" s="787">
        <f>'Result Entry'!F48</f>
        <v>0</v>
      </c>
      <c r="F46" s="787">
        <f>'Result Entry'!$G48</f>
        <v>0</v>
      </c>
      <c r="G46" s="787">
        <f>'Result Entry'!$H48</f>
        <v>0</v>
      </c>
      <c r="H46" s="787">
        <f>'Result Entry'!I48</f>
        <v>0</v>
      </c>
      <c r="I46" s="787">
        <f>'Result Entry'!J48</f>
        <v>0</v>
      </c>
      <c r="J46" s="977">
        <f>'Result Entry'!K48</f>
        <v>0</v>
      </c>
      <c r="K46" s="788">
        <f>'Result Entry'!L48</f>
        <v>0</v>
      </c>
      <c r="L46" s="789">
        <f>'Result Entry'!M48</f>
        <v>0</v>
      </c>
      <c r="M46" s="789">
        <f>'Result Entry'!N48</f>
        <v>0</v>
      </c>
      <c r="N46" s="790">
        <f>'Result Entry'!O48</f>
        <v>0</v>
      </c>
      <c r="O46" s="789">
        <f>'Result Entry'!P48</f>
        <v>0</v>
      </c>
      <c r="P46" s="790">
        <f>'Result Entry'!Q48</f>
        <v>0</v>
      </c>
      <c r="Q46" s="789">
        <f>'Result Entry'!R48</f>
        <v>0</v>
      </c>
      <c r="R46" s="791">
        <f>'Result Entry'!S48</f>
        <v>0</v>
      </c>
      <c r="S46" s="791">
        <f>'Result Entry'!T48</f>
        <v>0</v>
      </c>
      <c r="T46" s="792">
        <f>'Result Entry'!U48</f>
        <v>0</v>
      </c>
      <c r="U46" s="806">
        <f>'Result Entry'!V48</f>
        <v>0</v>
      </c>
      <c r="V46" s="807" t="str">
        <f>'Result Entry'!W48</f>
        <v/>
      </c>
      <c r="W46" s="795" t="str">
        <f>'Result Entry'!X48</f>
        <v/>
      </c>
      <c r="X46" s="796" t="str">
        <f>'Result Entry'!Y48</f>
        <v/>
      </c>
      <c r="Y46" s="788">
        <f>'Result Entry'!Z48</f>
        <v>0</v>
      </c>
      <c r="Z46" s="789">
        <f>'Result Entry'!AA48</f>
        <v>0</v>
      </c>
      <c r="AA46" s="789">
        <f>'Result Entry'!AB48</f>
        <v>0</v>
      </c>
      <c r="AB46" s="790">
        <f>'Result Entry'!AC48</f>
        <v>0</v>
      </c>
      <c r="AC46" s="789">
        <f>'Result Entry'!AD48</f>
        <v>0</v>
      </c>
      <c r="AD46" s="790">
        <f>'Result Entry'!AE48</f>
        <v>0</v>
      </c>
      <c r="AE46" s="789">
        <f>'Result Entry'!AF48</f>
        <v>0</v>
      </c>
      <c r="AF46" s="791">
        <f>'Result Entry'!AG48</f>
        <v>0</v>
      </c>
      <c r="AG46" s="791">
        <f>'Result Entry'!AH48</f>
        <v>0</v>
      </c>
      <c r="AH46" s="792">
        <f>'Result Entry'!AI48</f>
        <v>0</v>
      </c>
      <c r="AI46" s="806">
        <f>'Result Entry'!AJ48</f>
        <v>0</v>
      </c>
      <c r="AJ46" s="807" t="str">
        <f>'Result Entry'!AK48</f>
        <v/>
      </c>
      <c r="AK46" s="795" t="str">
        <f>'Result Entry'!AL48</f>
        <v/>
      </c>
      <c r="AL46" s="796" t="str">
        <f>'Result Entry'!AM48</f>
        <v/>
      </c>
      <c r="AM46" s="797">
        <f>'Result Entry'!AN48</f>
        <v>0</v>
      </c>
      <c r="AN46" s="788">
        <f>'Result Entry'!AO48</f>
        <v>0</v>
      </c>
      <c r="AO46" s="798">
        <f>'Result Entry'!AP48</f>
        <v>0</v>
      </c>
      <c r="AP46" s="789">
        <f>'Result Entry'!AQ48</f>
        <v>0</v>
      </c>
      <c r="AQ46" s="790">
        <f>'Result Entry'!AR48</f>
        <v>0</v>
      </c>
      <c r="AR46" s="789">
        <f>'Result Entry'!AS48</f>
        <v>0</v>
      </c>
      <c r="AS46" s="789">
        <f>'Result Entry'!AT48</f>
        <v>0</v>
      </c>
      <c r="AT46" s="799">
        <f>'Result Entry'!AU48</f>
        <v>0</v>
      </c>
      <c r="AU46" s="790">
        <f>'Result Entry'!AV48</f>
        <v>0</v>
      </c>
      <c r="AV46" s="789">
        <f>'Result Entry'!AW48</f>
        <v>0</v>
      </c>
      <c r="AW46" s="789">
        <f>'Result Entry'!AX48</f>
        <v>0</v>
      </c>
      <c r="AX46" s="799">
        <f>'Result Entry'!AY48</f>
        <v>0</v>
      </c>
      <c r="AY46" s="792">
        <f>'Result Entry'!AZ48</f>
        <v>0</v>
      </c>
      <c r="AZ46" s="1470">
        <f>'Result Entry'!BA48</f>
        <v>0</v>
      </c>
      <c r="BA46" s="1471" t="str">
        <f>'Result Entry'!BB48</f>
        <v/>
      </c>
      <c r="BB46" s="795" t="str">
        <f>'Result Entry'!BC48</f>
        <v/>
      </c>
      <c r="BC46" s="796" t="str">
        <f>'Result Entry'!BD48</f>
        <v/>
      </c>
      <c r="BD46" s="797">
        <f>'Result Entry'!BE48</f>
        <v>0</v>
      </c>
      <c r="BE46" s="788">
        <f>'Result Entry'!BF48</f>
        <v>0</v>
      </c>
      <c r="BF46" s="798">
        <f>'Result Entry'!BG48</f>
        <v>0</v>
      </c>
      <c r="BG46" s="789">
        <f>'Result Entry'!BH48</f>
        <v>0</v>
      </c>
      <c r="BH46" s="790">
        <f>'Result Entry'!BI48</f>
        <v>0</v>
      </c>
      <c r="BI46" s="789">
        <f>'Result Entry'!BJ48</f>
        <v>0</v>
      </c>
      <c r="BJ46" s="789">
        <f>'Result Entry'!BK48</f>
        <v>0</v>
      </c>
      <c r="BK46" s="799">
        <f>'Result Entry'!BL48</f>
        <v>0</v>
      </c>
      <c r="BL46" s="790">
        <f>'Result Entry'!BM48</f>
        <v>0</v>
      </c>
      <c r="BM46" s="789">
        <f>'Result Entry'!BN48</f>
        <v>0</v>
      </c>
      <c r="BN46" s="789">
        <f>'Result Entry'!BO48</f>
        <v>0</v>
      </c>
      <c r="BO46" s="799">
        <f>'Result Entry'!BP48</f>
        <v>0</v>
      </c>
      <c r="BP46" s="792">
        <f>'Result Entry'!BQ48</f>
        <v>0</v>
      </c>
      <c r="BQ46" s="1470">
        <f>'Result Entry'!BR48</f>
        <v>0</v>
      </c>
      <c r="BR46" s="1471" t="str">
        <f>'Result Entry'!BS48</f>
        <v/>
      </c>
      <c r="BS46" s="795" t="str">
        <f>'Result Entry'!BT48</f>
        <v/>
      </c>
      <c r="BT46" s="796" t="str">
        <f>'Result Entry'!BU48</f>
        <v/>
      </c>
      <c r="BU46" s="797">
        <f>'Result Entry'!BV48</f>
        <v>0</v>
      </c>
      <c r="BV46" s="788">
        <f>'Result Entry'!BW48</f>
        <v>0</v>
      </c>
      <c r="BW46" s="798">
        <f>'Result Entry'!BX48</f>
        <v>0</v>
      </c>
      <c r="BX46" s="789">
        <f>'Result Entry'!BY48</f>
        <v>0</v>
      </c>
      <c r="BY46" s="790">
        <f>'Result Entry'!BZ48</f>
        <v>0</v>
      </c>
      <c r="BZ46" s="789">
        <f>'Result Entry'!CA48</f>
        <v>0</v>
      </c>
      <c r="CA46" s="789">
        <f>'Result Entry'!CB48</f>
        <v>0</v>
      </c>
      <c r="CB46" s="799">
        <f>'Result Entry'!CC48</f>
        <v>0</v>
      </c>
      <c r="CC46" s="790">
        <f>'Result Entry'!CD48</f>
        <v>0</v>
      </c>
      <c r="CD46" s="789">
        <f>'Result Entry'!CE48</f>
        <v>0</v>
      </c>
      <c r="CE46" s="789">
        <f>'Result Entry'!CF48</f>
        <v>0</v>
      </c>
      <c r="CF46" s="799">
        <f>'Result Entry'!CG48</f>
        <v>0</v>
      </c>
      <c r="CG46" s="792">
        <f>'Result Entry'!CH48</f>
        <v>0</v>
      </c>
      <c r="CH46" s="1470">
        <f>'Result Entry'!CI48</f>
        <v>0</v>
      </c>
      <c r="CI46" s="1471" t="str">
        <f>'Result Entry'!CJ48</f>
        <v/>
      </c>
      <c r="CJ46" s="795" t="str">
        <f>'Result Entry'!CK48</f>
        <v/>
      </c>
      <c r="CK46" s="796" t="str">
        <f>'Result Entry'!CL48</f>
        <v/>
      </c>
      <c r="CL46" s="797">
        <f>'Result Entry'!CM48</f>
        <v>0</v>
      </c>
      <c r="CM46" s="788">
        <f>'Result Entry'!CN48</f>
        <v>0</v>
      </c>
      <c r="CN46" s="798">
        <f>'Result Entry'!CO48</f>
        <v>0</v>
      </c>
      <c r="CO46" s="789">
        <f>'Result Entry'!CP48</f>
        <v>0</v>
      </c>
      <c r="CP46" s="790">
        <f>'Result Entry'!CQ48</f>
        <v>0</v>
      </c>
      <c r="CQ46" s="789">
        <f>'Result Entry'!CR48</f>
        <v>0</v>
      </c>
      <c r="CR46" s="789">
        <f>'Result Entry'!CS48</f>
        <v>0</v>
      </c>
      <c r="CS46" s="799">
        <f>'Result Entry'!CT48</f>
        <v>0</v>
      </c>
      <c r="CT46" s="790">
        <f>'Result Entry'!CU48</f>
        <v>0</v>
      </c>
      <c r="CU46" s="789">
        <f>'Result Entry'!CV48</f>
        <v>0</v>
      </c>
      <c r="CV46" s="789">
        <f>'Result Entry'!CW48</f>
        <v>0</v>
      </c>
      <c r="CW46" s="799">
        <f>'Result Entry'!CX48</f>
        <v>0</v>
      </c>
      <c r="CX46" s="792">
        <f>'Result Entry'!CY48</f>
        <v>0</v>
      </c>
      <c r="CY46" s="1470">
        <f>'Result Entry'!CZ48</f>
        <v>0</v>
      </c>
      <c r="CZ46" s="1471" t="str">
        <f>'Result Entry'!DA48</f>
        <v/>
      </c>
      <c r="DA46" s="795" t="str">
        <f>'Result Entry'!DB48</f>
        <v/>
      </c>
      <c r="DB46" s="796" t="str">
        <f>'Result Entry'!DC48</f>
        <v/>
      </c>
      <c r="DC46" s="797">
        <f>'Result Entry'!DD48</f>
        <v>0</v>
      </c>
      <c r="DD46" s="788">
        <f>'Result Entry'!DE48</f>
        <v>0</v>
      </c>
      <c r="DE46" s="798">
        <f>'Result Entry'!DF48</f>
        <v>0</v>
      </c>
      <c r="DF46" s="789">
        <f>'Result Entry'!DG48</f>
        <v>0</v>
      </c>
      <c r="DG46" s="790">
        <f>'Result Entry'!DH48</f>
        <v>0</v>
      </c>
      <c r="DH46" s="789">
        <f>'Result Entry'!DI48</f>
        <v>0</v>
      </c>
      <c r="DI46" s="789">
        <f>'Result Entry'!DJ48</f>
        <v>0</v>
      </c>
      <c r="DJ46" s="799">
        <f>'Result Entry'!DK48</f>
        <v>0</v>
      </c>
      <c r="DK46" s="790">
        <f>'Result Entry'!DL48</f>
        <v>0</v>
      </c>
      <c r="DL46" s="789">
        <f>'Result Entry'!DM48</f>
        <v>0</v>
      </c>
      <c r="DM46" s="789">
        <f>'Result Entry'!DN48</f>
        <v>0</v>
      </c>
      <c r="DN46" s="799">
        <f>'Result Entry'!DO48</f>
        <v>0</v>
      </c>
      <c r="DO46" s="792">
        <f>'Result Entry'!DP48</f>
        <v>0</v>
      </c>
      <c r="DP46" s="1470">
        <f>'Result Entry'!DQ48</f>
        <v>0</v>
      </c>
      <c r="DQ46" s="1471" t="str">
        <f>'Result Entry'!DR48</f>
        <v/>
      </c>
      <c r="DR46" s="795" t="str">
        <f>'Result Entry'!DS48</f>
        <v/>
      </c>
      <c r="DS46" s="796" t="str">
        <f>'Result Entry'!DT48</f>
        <v/>
      </c>
      <c r="DT46" s="788">
        <f>'Result Entry'!DU48</f>
        <v>0</v>
      </c>
      <c r="DU46" s="789">
        <f>'Result Entry'!DV48</f>
        <v>0</v>
      </c>
      <c r="DV46" s="789">
        <f>'Result Entry'!DW48</f>
        <v>0</v>
      </c>
      <c r="DW46" s="790">
        <f>'Result Entry'!DX48</f>
        <v>0</v>
      </c>
      <c r="DX46" s="789">
        <f>'Result Entry'!DY48</f>
        <v>0</v>
      </c>
      <c r="DY46" s="789">
        <f>'Result Entry'!DZ48</f>
        <v>0</v>
      </c>
      <c r="DZ46" s="799">
        <f>'Result Entry'!EA48</f>
        <v>0</v>
      </c>
      <c r="EA46" s="790">
        <f>'Result Entry'!EB48</f>
        <v>0</v>
      </c>
      <c r="EB46" s="789">
        <f>'Result Entry'!EC48</f>
        <v>0</v>
      </c>
      <c r="EC46" s="789">
        <f>'Result Entry'!ED48</f>
        <v>0</v>
      </c>
      <c r="ED46" s="799">
        <f>'Result Entry'!EE48</f>
        <v>0</v>
      </c>
      <c r="EE46" s="800">
        <f>'Result Entry'!EF48</f>
        <v>0</v>
      </c>
      <c r="EF46" s="801">
        <f>'Result Entry'!EG48</f>
        <v>0</v>
      </c>
      <c r="EG46" s="802" t="str">
        <f>'Result Entry'!EH48</f>
        <v/>
      </c>
      <c r="EH46" s="788">
        <f>'Result Entry'!EI48</f>
        <v>0</v>
      </c>
      <c r="EI46" s="789">
        <f>'Result Entry'!EJ48</f>
        <v>0</v>
      </c>
      <c r="EJ46" s="789">
        <f>'Result Entry'!EK48</f>
        <v>0</v>
      </c>
      <c r="EK46" s="790">
        <f>'Result Entry'!EL48</f>
        <v>0</v>
      </c>
      <c r="EL46" s="789">
        <f>'Result Entry'!EM48</f>
        <v>0</v>
      </c>
      <c r="EM46" s="799">
        <f>'Result Entry'!EN48</f>
        <v>0</v>
      </c>
      <c r="EN46" s="789">
        <f>'Result Entry'!EO48</f>
        <v>0</v>
      </c>
      <c r="EO46" s="789">
        <f>'Result Entry'!EP48</f>
        <v>0</v>
      </c>
      <c r="EP46" s="789">
        <f>'Result Entry'!EQ48</f>
        <v>0</v>
      </c>
      <c r="EQ46" s="792">
        <f>'Result Entry'!ER48</f>
        <v>0</v>
      </c>
      <c r="ER46" s="801">
        <f>'Result Entry'!ES48</f>
        <v>0</v>
      </c>
      <c r="ES46" s="802" t="str">
        <f>'Result Entry'!ET48</f>
        <v/>
      </c>
      <c r="ET46" s="788">
        <f>'Result Entry'!EU48</f>
        <v>0</v>
      </c>
      <c r="EU46" s="798">
        <f>'Result Entry'!EV48</f>
        <v>0</v>
      </c>
      <c r="EV46" s="789">
        <f>'Result Entry'!EW48</f>
        <v>0</v>
      </c>
      <c r="EW46" s="799">
        <f>'Result Entry'!EX48</f>
        <v>0</v>
      </c>
      <c r="EX46" s="789">
        <f>'Result Entry'!EY48</f>
        <v>0</v>
      </c>
      <c r="EY46" s="799">
        <f>'Result Entry'!EZ48</f>
        <v>0</v>
      </c>
      <c r="EZ46" s="789">
        <f>'Result Entry'!FA48</f>
        <v>0</v>
      </c>
      <c r="FA46" s="789">
        <f>'Result Entry'!FB48</f>
        <v>0</v>
      </c>
      <c r="FB46" s="789">
        <f>'Result Entry'!FC48</f>
        <v>0</v>
      </c>
      <c r="FC46" s="800">
        <f>'Result Entry'!FD48</f>
        <v>0</v>
      </c>
      <c r="FD46" s="801">
        <f>'Result Entry'!FE48</f>
        <v>0</v>
      </c>
      <c r="FE46" s="802" t="str">
        <f>'Result Entry'!FF48</f>
        <v/>
      </c>
      <c r="FF46" s="788">
        <f>'Result Entry'!FG48</f>
        <v>0</v>
      </c>
      <c r="FG46" s="789">
        <f>'Result Entry'!FH48</f>
        <v>0</v>
      </c>
      <c r="FH46" s="789">
        <f>'Result Entry'!FI48</f>
        <v>0</v>
      </c>
      <c r="FI46" s="789">
        <f>'Result Entry'!FJ48</f>
        <v>0</v>
      </c>
      <c r="FJ46" s="791">
        <f>'Result Entry'!FK48</f>
        <v>0</v>
      </c>
      <c r="FK46" s="796" t="str">
        <f>'Result Entry'!FL48</f>
        <v/>
      </c>
      <c r="FL46" s="786">
        <f>'Result Entry'!FM48</f>
        <v>0</v>
      </c>
      <c r="FM46" s="787">
        <f>'Result Entry'!FN48</f>
        <v>0</v>
      </c>
      <c r="FN46" s="803" t="str">
        <f>'Result Entry'!FO48</f>
        <v/>
      </c>
      <c r="FO46" s="786">
        <f>'Result Entry'!FP48</f>
        <v>0</v>
      </c>
      <c r="FP46" s="787">
        <f>'Result Entry'!FQ48</f>
        <v>0</v>
      </c>
      <c r="FQ46" s="804">
        <f>'Result Entry'!FR48</f>
        <v>0</v>
      </c>
      <c r="FR46" s="787" t="str">
        <f>IF(OR(FS46="PASSED",FS46="PASSED WITH G"),'Result Entry'!FS48,"")</f>
        <v/>
      </c>
      <c r="FS46" s="787" t="str">
        <f>'Result Entry'!FT48</f>
        <v/>
      </c>
      <c r="FT46" s="787" t="str">
        <f>'Result Entry'!FU48</f>
        <v/>
      </c>
      <c r="FU46" s="805" t="str">
        <f>'Result Entry'!FV48</f>
        <v/>
      </c>
      <c r="FV46" s="29" t="str">
        <f>'Result Entry'!FX48</f>
        <v/>
      </c>
    </row>
    <row r="47" spans="1:178" s="30" customFormat="1" ht="17.25" customHeight="1">
      <c r="A47" s="1477"/>
      <c r="B47" s="786">
        <f t="shared" si="0"/>
        <v>0</v>
      </c>
      <c r="C47" s="787">
        <f>'Result Entry'!D49</f>
        <v>0</v>
      </c>
      <c r="D47" s="787">
        <f>'Result Entry'!E49</f>
        <v>0</v>
      </c>
      <c r="E47" s="787">
        <f>'Result Entry'!F49</f>
        <v>0</v>
      </c>
      <c r="F47" s="787">
        <f>'Result Entry'!$G49</f>
        <v>0</v>
      </c>
      <c r="G47" s="787">
        <f>'Result Entry'!$H49</f>
        <v>0</v>
      </c>
      <c r="H47" s="787">
        <f>'Result Entry'!I49</f>
        <v>0</v>
      </c>
      <c r="I47" s="787">
        <f>'Result Entry'!J49</f>
        <v>0</v>
      </c>
      <c r="J47" s="977">
        <f>'Result Entry'!K49</f>
        <v>0</v>
      </c>
      <c r="K47" s="788">
        <f>'Result Entry'!L49</f>
        <v>0</v>
      </c>
      <c r="L47" s="789">
        <f>'Result Entry'!M49</f>
        <v>0</v>
      </c>
      <c r="M47" s="789">
        <f>'Result Entry'!N49</f>
        <v>0</v>
      </c>
      <c r="N47" s="790">
        <f>'Result Entry'!O49</f>
        <v>0</v>
      </c>
      <c r="O47" s="789">
        <f>'Result Entry'!P49</f>
        <v>0</v>
      </c>
      <c r="P47" s="790">
        <f>'Result Entry'!Q49</f>
        <v>0</v>
      </c>
      <c r="Q47" s="789">
        <f>'Result Entry'!R49</f>
        <v>0</v>
      </c>
      <c r="R47" s="791">
        <f>'Result Entry'!S49</f>
        <v>0</v>
      </c>
      <c r="S47" s="791">
        <f>'Result Entry'!T49</f>
        <v>0</v>
      </c>
      <c r="T47" s="792">
        <f>'Result Entry'!U49</f>
        <v>0</v>
      </c>
      <c r="U47" s="806">
        <f>'Result Entry'!V49</f>
        <v>0</v>
      </c>
      <c r="V47" s="807" t="str">
        <f>'Result Entry'!W49</f>
        <v/>
      </c>
      <c r="W47" s="795" t="str">
        <f>'Result Entry'!X49</f>
        <v/>
      </c>
      <c r="X47" s="796" t="str">
        <f>'Result Entry'!Y49</f>
        <v/>
      </c>
      <c r="Y47" s="788">
        <f>'Result Entry'!Z49</f>
        <v>0</v>
      </c>
      <c r="Z47" s="789">
        <f>'Result Entry'!AA49</f>
        <v>0</v>
      </c>
      <c r="AA47" s="789">
        <f>'Result Entry'!AB49</f>
        <v>0</v>
      </c>
      <c r="AB47" s="790">
        <f>'Result Entry'!AC49</f>
        <v>0</v>
      </c>
      <c r="AC47" s="789">
        <f>'Result Entry'!AD49</f>
        <v>0</v>
      </c>
      <c r="AD47" s="790">
        <f>'Result Entry'!AE49</f>
        <v>0</v>
      </c>
      <c r="AE47" s="789">
        <f>'Result Entry'!AF49</f>
        <v>0</v>
      </c>
      <c r="AF47" s="791">
        <f>'Result Entry'!AG49</f>
        <v>0</v>
      </c>
      <c r="AG47" s="791">
        <f>'Result Entry'!AH49</f>
        <v>0</v>
      </c>
      <c r="AH47" s="792">
        <f>'Result Entry'!AI49</f>
        <v>0</v>
      </c>
      <c r="AI47" s="806">
        <f>'Result Entry'!AJ49</f>
        <v>0</v>
      </c>
      <c r="AJ47" s="807" t="str">
        <f>'Result Entry'!AK49</f>
        <v/>
      </c>
      <c r="AK47" s="795" t="str">
        <f>'Result Entry'!AL49</f>
        <v/>
      </c>
      <c r="AL47" s="796" t="str">
        <f>'Result Entry'!AM49</f>
        <v/>
      </c>
      <c r="AM47" s="797">
        <f>'Result Entry'!AN49</f>
        <v>0</v>
      </c>
      <c r="AN47" s="788">
        <f>'Result Entry'!AO49</f>
        <v>0</v>
      </c>
      <c r="AO47" s="798">
        <f>'Result Entry'!AP49</f>
        <v>0</v>
      </c>
      <c r="AP47" s="789">
        <f>'Result Entry'!AQ49</f>
        <v>0</v>
      </c>
      <c r="AQ47" s="790">
        <f>'Result Entry'!AR49</f>
        <v>0</v>
      </c>
      <c r="AR47" s="789">
        <f>'Result Entry'!AS49</f>
        <v>0</v>
      </c>
      <c r="AS47" s="789">
        <f>'Result Entry'!AT49</f>
        <v>0</v>
      </c>
      <c r="AT47" s="799">
        <f>'Result Entry'!AU49</f>
        <v>0</v>
      </c>
      <c r="AU47" s="790">
        <f>'Result Entry'!AV49</f>
        <v>0</v>
      </c>
      <c r="AV47" s="789">
        <f>'Result Entry'!AW49</f>
        <v>0</v>
      </c>
      <c r="AW47" s="789">
        <f>'Result Entry'!AX49</f>
        <v>0</v>
      </c>
      <c r="AX47" s="799">
        <f>'Result Entry'!AY49</f>
        <v>0</v>
      </c>
      <c r="AY47" s="792">
        <f>'Result Entry'!AZ49</f>
        <v>0</v>
      </c>
      <c r="AZ47" s="1470">
        <f>'Result Entry'!BA49</f>
        <v>0</v>
      </c>
      <c r="BA47" s="1471" t="str">
        <f>'Result Entry'!BB49</f>
        <v/>
      </c>
      <c r="BB47" s="795" t="str">
        <f>'Result Entry'!BC49</f>
        <v/>
      </c>
      <c r="BC47" s="796" t="str">
        <f>'Result Entry'!BD49</f>
        <v/>
      </c>
      <c r="BD47" s="797">
        <f>'Result Entry'!BE49</f>
        <v>0</v>
      </c>
      <c r="BE47" s="788">
        <f>'Result Entry'!BF49</f>
        <v>0</v>
      </c>
      <c r="BF47" s="798">
        <f>'Result Entry'!BG49</f>
        <v>0</v>
      </c>
      <c r="BG47" s="789">
        <f>'Result Entry'!BH49</f>
        <v>0</v>
      </c>
      <c r="BH47" s="790">
        <f>'Result Entry'!BI49</f>
        <v>0</v>
      </c>
      <c r="BI47" s="789">
        <f>'Result Entry'!BJ49</f>
        <v>0</v>
      </c>
      <c r="BJ47" s="789">
        <f>'Result Entry'!BK49</f>
        <v>0</v>
      </c>
      <c r="BK47" s="799">
        <f>'Result Entry'!BL49</f>
        <v>0</v>
      </c>
      <c r="BL47" s="790">
        <f>'Result Entry'!BM49</f>
        <v>0</v>
      </c>
      <c r="BM47" s="789">
        <f>'Result Entry'!BN49</f>
        <v>0</v>
      </c>
      <c r="BN47" s="789">
        <f>'Result Entry'!BO49</f>
        <v>0</v>
      </c>
      <c r="BO47" s="799">
        <f>'Result Entry'!BP49</f>
        <v>0</v>
      </c>
      <c r="BP47" s="792">
        <f>'Result Entry'!BQ49</f>
        <v>0</v>
      </c>
      <c r="BQ47" s="1470">
        <f>'Result Entry'!BR49</f>
        <v>0</v>
      </c>
      <c r="BR47" s="1471" t="str">
        <f>'Result Entry'!BS49</f>
        <v/>
      </c>
      <c r="BS47" s="795" t="str">
        <f>'Result Entry'!BT49</f>
        <v/>
      </c>
      <c r="BT47" s="796" t="str">
        <f>'Result Entry'!BU49</f>
        <v/>
      </c>
      <c r="BU47" s="797">
        <f>'Result Entry'!BV49</f>
        <v>0</v>
      </c>
      <c r="BV47" s="788">
        <f>'Result Entry'!BW49</f>
        <v>0</v>
      </c>
      <c r="BW47" s="798">
        <f>'Result Entry'!BX49</f>
        <v>0</v>
      </c>
      <c r="BX47" s="789">
        <f>'Result Entry'!BY49</f>
        <v>0</v>
      </c>
      <c r="BY47" s="790">
        <f>'Result Entry'!BZ49</f>
        <v>0</v>
      </c>
      <c r="BZ47" s="789">
        <f>'Result Entry'!CA49</f>
        <v>0</v>
      </c>
      <c r="CA47" s="789">
        <f>'Result Entry'!CB49</f>
        <v>0</v>
      </c>
      <c r="CB47" s="799">
        <f>'Result Entry'!CC49</f>
        <v>0</v>
      </c>
      <c r="CC47" s="790">
        <f>'Result Entry'!CD49</f>
        <v>0</v>
      </c>
      <c r="CD47" s="789">
        <f>'Result Entry'!CE49</f>
        <v>0</v>
      </c>
      <c r="CE47" s="789">
        <f>'Result Entry'!CF49</f>
        <v>0</v>
      </c>
      <c r="CF47" s="799">
        <f>'Result Entry'!CG49</f>
        <v>0</v>
      </c>
      <c r="CG47" s="792">
        <f>'Result Entry'!CH49</f>
        <v>0</v>
      </c>
      <c r="CH47" s="1470">
        <f>'Result Entry'!CI49</f>
        <v>0</v>
      </c>
      <c r="CI47" s="1471" t="str">
        <f>'Result Entry'!CJ49</f>
        <v/>
      </c>
      <c r="CJ47" s="795" t="str">
        <f>'Result Entry'!CK49</f>
        <v/>
      </c>
      <c r="CK47" s="796" t="str">
        <f>'Result Entry'!CL49</f>
        <v/>
      </c>
      <c r="CL47" s="797">
        <f>'Result Entry'!CM49</f>
        <v>0</v>
      </c>
      <c r="CM47" s="788">
        <f>'Result Entry'!CN49</f>
        <v>0</v>
      </c>
      <c r="CN47" s="798">
        <f>'Result Entry'!CO49</f>
        <v>0</v>
      </c>
      <c r="CO47" s="789">
        <f>'Result Entry'!CP49</f>
        <v>0</v>
      </c>
      <c r="CP47" s="790">
        <f>'Result Entry'!CQ49</f>
        <v>0</v>
      </c>
      <c r="CQ47" s="789">
        <f>'Result Entry'!CR49</f>
        <v>0</v>
      </c>
      <c r="CR47" s="789">
        <f>'Result Entry'!CS49</f>
        <v>0</v>
      </c>
      <c r="CS47" s="799">
        <f>'Result Entry'!CT49</f>
        <v>0</v>
      </c>
      <c r="CT47" s="790">
        <f>'Result Entry'!CU49</f>
        <v>0</v>
      </c>
      <c r="CU47" s="789">
        <f>'Result Entry'!CV49</f>
        <v>0</v>
      </c>
      <c r="CV47" s="789">
        <f>'Result Entry'!CW49</f>
        <v>0</v>
      </c>
      <c r="CW47" s="799">
        <f>'Result Entry'!CX49</f>
        <v>0</v>
      </c>
      <c r="CX47" s="792">
        <f>'Result Entry'!CY49</f>
        <v>0</v>
      </c>
      <c r="CY47" s="1470">
        <f>'Result Entry'!CZ49</f>
        <v>0</v>
      </c>
      <c r="CZ47" s="1471" t="str">
        <f>'Result Entry'!DA49</f>
        <v/>
      </c>
      <c r="DA47" s="795" t="str">
        <f>'Result Entry'!DB49</f>
        <v/>
      </c>
      <c r="DB47" s="796" t="str">
        <f>'Result Entry'!DC49</f>
        <v/>
      </c>
      <c r="DC47" s="797">
        <f>'Result Entry'!DD49</f>
        <v>0</v>
      </c>
      <c r="DD47" s="788">
        <f>'Result Entry'!DE49</f>
        <v>0</v>
      </c>
      <c r="DE47" s="798">
        <f>'Result Entry'!DF49</f>
        <v>0</v>
      </c>
      <c r="DF47" s="789">
        <f>'Result Entry'!DG49</f>
        <v>0</v>
      </c>
      <c r="DG47" s="790">
        <f>'Result Entry'!DH49</f>
        <v>0</v>
      </c>
      <c r="DH47" s="789">
        <f>'Result Entry'!DI49</f>
        <v>0</v>
      </c>
      <c r="DI47" s="789">
        <f>'Result Entry'!DJ49</f>
        <v>0</v>
      </c>
      <c r="DJ47" s="799">
        <f>'Result Entry'!DK49</f>
        <v>0</v>
      </c>
      <c r="DK47" s="790">
        <f>'Result Entry'!DL49</f>
        <v>0</v>
      </c>
      <c r="DL47" s="789">
        <f>'Result Entry'!DM49</f>
        <v>0</v>
      </c>
      <c r="DM47" s="789">
        <f>'Result Entry'!DN49</f>
        <v>0</v>
      </c>
      <c r="DN47" s="799">
        <f>'Result Entry'!DO49</f>
        <v>0</v>
      </c>
      <c r="DO47" s="792">
        <f>'Result Entry'!DP49</f>
        <v>0</v>
      </c>
      <c r="DP47" s="1470">
        <f>'Result Entry'!DQ49</f>
        <v>0</v>
      </c>
      <c r="DQ47" s="1471" t="str">
        <f>'Result Entry'!DR49</f>
        <v/>
      </c>
      <c r="DR47" s="795" t="str">
        <f>'Result Entry'!DS49</f>
        <v/>
      </c>
      <c r="DS47" s="796" t="str">
        <f>'Result Entry'!DT49</f>
        <v/>
      </c>
      <c r="DT47" s="788">
        <f>'Result Entry'!DU49</f>
        <v>0</v>
      </c>
      <c r="DU47" s="789">
        <f>'Result Entry'!DV49</f>
        <v>0</v>
      </c>
      <c r="DV47" s="789">
        <f>'Result Entry'!DW49</f>
        <v>0</v>
      </c>
      <c r="DW47" s="790">
        <f>'Result Entry'!DX49</f>
        <v>0</v>
      </c>
      <c r="DX47" s="789">
        <f>'Result Entry'!DY49</f>
        <v>0</v>
      </c>
      <c r="DY47" s="789">
        <f>'Result Entry'!DZ49</f>
        <v>0</v>
      </c>
      <c r="DZ47" s="799">
        <f>'Result Entry'!EA49</f>
        <v>0</v>
      </c>
      <c r="EA47" s="790">
        <f>'Result Entry'!EB49</f>
        <v>0</v>
      </c>
      <c r="EB47" s="789">
        <f>'Result Entry'!EC49</f>
        <v>0</v>
      </c>
      <c r="EC47" s="789">
        <f>'Result Entry'!ED49</f>
        <v>0</v>
      </c>
      <c r="ED47" s="799">
        <f>'Result Entry'!EE49</f>
        <v>0</v>
      </c>
      <c r="EE47" s="800">
        <f>'Result Entry'!EF49</f>
        <v>0</v>
      </c>
      <c r="EF47" s="801">
        <f>'Result Entry'!EG49</f>
        <v>0</v>
      </c>
      <c r="EG47" s="802" t="str">
        <f>'Result Entry'!EH49</f>
        <v/>
      </c>
      <c r="EH47" s="788">
        <f>'Result Entry'!EI49</f>
        <v>0</v>
      </c>
      <c r="EI47" s="789">
        <f>'Result Entry'!EJ49</f>
        <v>0</v>
      </c>
      <c r="EJ47" s="789">
        <f>'Result Entry'!EK49</f>
        <v>0</v>
      </c>
      <c r="EK47" s="790">
        <f>'Result Entry'!EL49</f>
        <v>0</v>
      </c>
      <c r="EL47" s="789">
        <f>'Result Entry'!EM49</f>
        <v>0</v>
      </c>
      <c r="EM47" s="799">
        <f>'Result Entry'!EN49</f>
        <v>0</v>
      </c>
      <c r="EN47" s="789">
        <f>'Result Entry'!EO49</f>
        <v>0</v>
      </c>
      <c r="EO47" s="789">
        <f>'Result Entry'!EP49</f>
        <v>0</v>
      </c>
      <c r="EP47" s="789">
        <f>'Result Entry'!EQ49</f>
        <v>0</v>
      </c>
      <c r="EQ47" s="792">
        <f>'Result Entry'!ER49</f>
        <v>0</v>
      </c>
      <c r="ER47" s="801">
        <f>'Result Entry'!ES49</f>
        <v>0</v>
      </c>
      <c r="ES47" s="802" t="str">
        <f>'Result Entry'!ET49</f>
        <v/>
      </c>
      <c r="ET47" s="788">
        <f>'Result Entry'!EU49</f>
        <v>0</v>
      </c>
      <c r="EU47" s="798">
        <f>'Result Entry'!EV49</f>
        <v>0</v>
      </c>
      <c r="EV47" s="789">
        <f>'Result Entry'!EW49</f>
        <v>0</v>
      </c>
      <c r="EW47" s="799">
        <f>'Result Entry'!EX49</f>
        <v>0</v>
      </c>
      <c r="EX47" s="789">
        <f>'Result Entry'!EY49</f>
        <v>0</v>
      </c>
      <c r="EY47" s="799">
        <f>'Result Entry'!EZ49</f>
        <v>0</v>
      </c>
      <c r="EZ47" s="789">
        <f>'Result Entry'!FA49</f>
        <v>0</v>
      </c>
      <c r="FA47" s="789">
        <f>'Result Entry'!FB49</f>
        <v>0</v>
      </c>
      <c r="FB47" s="789">
        <f>'Result Entry'!FC49</f>
        <v>0</v>
      </c>
      <c r="FC47" s="800">
        <f>'Result Entry'!FD49</f>
        <v>0</v>
      </c>
      <c r="FD47" s="801">
        <f>'Result Entry'!FE49</f>
        <v>0</v>
      </c>
      <c r="FE47" s="802" t="str">
        <f>'Result Entry'!FF49</f>
        <v/>
      </c>
      <c r="FF47" s="788">
        <f>'Result Entry'!FG49</f>
        <v>0</v>
      </c>
      <c r="FG47" s="789">
        <f>'Result Entry'!FH49</f>
        <v>0</v>
      </c>
      <c r="FH47" s="789">
        <f>'Result Entry'!FI49</f>
        <v>0</v>
      </c>
      <c r="FI47" s="789">
        <f>'Result Entry'!FJ49</f>
        <v>0</v>
      </c>
      <c r="FJ47" s="791">
        <f>'Result Entry'!FK49</f>
        <v>0</v>
      </c>
      <c r="FK47" s="796" t="str">
        <f>'Result Entry'!FL49</f>
        <v/>
      </c>
      <c r="FL47" s="786">
        <f>'Result Entry'!FM49</f>
        <v>0</v>
      </c>
      <c r="FM47" s="787">
        <f>'Result Entry'!FN49</f>
        <v>0</v>
      </c>
      <c r="FN47" s="803" t="str">
        <f>'Result Entry'!FO49</f>
        <v/>
      </c>
      <c r="FO47" s="786">
        <f>'Result Entry'!FP49</f>
        <v>0</v>
      </c>
      <c r="FP47" s="787">
        <f>'Result Entry'!FQ49</f>
        <v>0</v>
      </c>
      <c r="FQ47" s="804">
        <f>'Result Entry'!FR49</f>
        <v>0</v>
      </c>
      <c r="FR47" s="787" t="str">
        <f>IF(OR(FS47="PASSED",FS47="PASSED WITH G"),'Result Entry'!FS49,"")</f>
        <v/>
      </c>
      <c r="FS47" s="787" t="str">
        <f>'Result Entry'!FT49</f>
        <v/>
      </c>
      <c r="FT47" s="787" t="str">
        <f>'Result Entry'!FU49</f>
        <v/>
      </c>
      <c r="FU47" s="805" t="str">
        <f>'Result Entry'!FV49</f>
        <v/>
      </c>
      <c r="FV47" s="29" t="str">
        <f>'Result Entry'!FX49</f>
        <v/>
      </c>
    </row>
    <row r="48" spans="1:178" s="30" customFormat="1" ht="17.25" customHeight="1">
      <c r="A48" s="1477"/>
      <c r="B48" s="786">
        <f t="shared" si="0"/>
        <v>0</v>
      </c>
      <c r="C48" s="787">
        <f>'Result Entry'!D50</f>
        <v>0</v>
      </c>
      <c r="D48" s="787">
        <f>'Result Entry'!E50</f>
        <v>0</v>
      </c>
      <c r="E48" s="787">
        <f>'Result Entry'!F50</f>
        <v>0</v>
      </c>
      <c r="F48" s="787">
        <f>'Result Entry'!$G50</f>
        <v>0</v>
      </c>
      <c r="G48" s="787">
        <f>'Result Entry'!$H50</f>
        <v>0</v>
      </c>
      <c r="H48" s="787">
        <f>'Result Entry'!I50</f>
        <v>0</v>
      </c>
      <c r="I48" s="787">
        <f>'Result Entry'!J50</f>
        <v>0</v>
      </c>
      <c r="J48" s="977">
        <f>'Result Entry'!K50</f>
        <v>0</v>
      </c>
      <c r="K48" s="788">
        <f>'Result Entry'!L50</f>
        <v>0</v>
      </c>
      <c r="L48" s="789">
        <f>'Result Entry'!M50</f>
        <v>0</v>
      </c>
      <c r="M48" s="789">
        <f>'Result Entry'!N50</f>
        <v>0</v>
      </c>
      <c r="N48" s="790">
        <f>'Result Entry'!O50</f>
        <v>0</v>
      </c>
      <c r="O48" s="789">
        <f>'Result Entry'!P50</f>
        <v>0</v>
      </c>
      <c r="P48" s="790">
        <f>'Result Entry'!Q50</f>
        <v>0</v>
      </c>
      <c r="Q48" s="789">
        <f>'Result Entry'!R50</f>
        <v>0</v>
      </c>
      <c r="R48" s="791">
        <f>'Result Entry'!S50</f>
        <v>0</v>
      </c>
      <c r="S48" s="791">
        <f>'Result Entry'!T50</f>
        <v>0</v>
      </c>
      <c r="T48" s="792">
        <f>'Result Entry'!U50</f>
        <v>0</v>
      </c>
      <c r="U48" s="806">
        <f>'Result Entry'!V50</f>
        <v>0</v>
      </c>
      <c r="V48" s="807" t="str">
        <f>'Result Entry'!W50</f>
        <v/>
      </c>
      <c r="W48" s="795" t="str">
        <f>'Result Entry'!X50</f>
        <v/>
      </c>
      <c r="X48" s="796" t="str">
        <f>'Result Entry'!Y50</f>
        <v/>
      </c>
      <c r="Y48" s="788">
        <f>'Result Entry'!Z50</f>
        <v>0</v>
      </c>
      <c r="Z48" s="789">
        <f>'Result Entry'!AA50</f>
        <v>0</v>
      </c>
      <c r="AA48" s="789">
        <f>'Result Entry'!AB50</f>
        <v>0</v>
      </c>
      <c r="AB48" s="790">
        <f>'Result Entry'!AC50</f>
        <v>0</v>
      </c>
      <c r="AC48" s="789">
        <f>'Result Entry'!AD50</f>
        <v>0</v>
      </c>
      <c r="AD48" s="790">
        <f>'Result Entry'!AE50</f>
        <v>0</v>
      </c>
      <c r="AE48" s="789">
        <f>'Result Entry'!AF50</f>
        <v>0</v>
      </c>
      <c r="AF48" s="791">
        <f>'Result Entry'!AG50</f>
        <v>0</v>
      </c>
      <c r="AG48" s="791">
        <f>'Result Entry'!AH50</f>
        <v>0</v>
      </c>
      <c r="AH48" s="792">
        <f>'Result Entry'!AI50</f>
        <v>0</v>
      </c>
      <c r="AI48" s="806">
        <f>'Result Entry'!AJ50</f>
        <v>0</v>
      </c>
      <c r="AJ48" s="807" t="str">
        <f>'Result Entry'!AK50</f>
        <v/>
      </c>
      <c r="AK48" s="795" t="str">
        <f>'Result Entry'!AL50</f>
        <v/>
      </c>
      <c r="AL48" s="796" t="str">
        <f>'Result Entry'!AM50</f>
        <v/>
      </c>
      <c r="AM48" s="797">
        <f>'Result Entry'!AN50</f>
        <v>0</v>
      </c>
      <c r="AN48" s="788">
        <f>'Result Entry'!AO50</f>
        <v>0</v>
      </c>
      <c r="AO48" s="798">
        <f>'Result Entry'!AP50</f>
        <v>0</v>
      </c>
      <c r="AP48" s="789">
        <f>'Result Entry'!AQ50</f>
        <v>0</v>
      </c>
      <c r="AQ48" s="790">
        <f>'Result Entry'!AR50</f>
        <v>0</v>
      </c>
      <c r="AR48" s="789">
        <f>'Result Entry'!AS50</f>
        <v>0</v>
      </c>
      <c r="AS48" s="789">
        <f>'Result Entry'!AT50</f>
        <v>0</v>
      </c>
      <c r="AT48" s="799">
        <f>'Result Entry'!AU50</f>
        <v>0</v>
      </c>
      <c r="AU48" s="790">
        <f>'Result Entry'!AV50</f>
        <v>0</v>
      </c>
      <c r="AV48" s="789">
        <f>'Result Entry'!AW50</f>
        <v>0</v>
      </c>
      <c r="AW48" s="789">
        <f>'Result Entry'!AX50</f>
        <v>0</v>
      </c>
      <c r="AX48" s="799">
        <f>'Result Entry'!AY50</f>
        <v>0</v>
      </c>
      <c r="AY48" s="792">
        <f>'Result Entry'!AZ50</f>
        <v>0</v>
      </c>
      <c r="AZ48" s="1470">
        <f>'Result Entry'!BA50</f>
        <v>0</v>
      </c>
      <c r="BA48" s="1471" t="str">
        <f>'Result Entry'!BB50</f>
        <v/>
      </c>
      <c r="BB48" s="795" t="str">
        <f>'Result Entry'!BC50</f>
        <v/>
      </c>
      <c r="BC48" s="796" t="str">
        <f>'Result Entry'!BD50</f>
        <v/>
      </c>
      <c r="BD48" s="797">
        <f>'Result Entry'!BE50</f>
        <v>0</v>
      </c>
      <c r="BE48" s="788">
        <f>'Result Entry'!BF50</f>
        <v>0</v>
      </c>
      <c r="BF48" s="798">
        <f>'Result Entry'!BG50</f>
        <v>0</v>
      </c>
      <c r="BG48" s="789">
        <f>'Result Entry'!BH50</f>
        <v>0</v>
      </c>
      <c r="BH48" s="790">
        <f>'Result Entry'!BI50</f>
        <v>0</v>
      </c>
      <c r="BI48" s="789">
        <f>'Result Entry'!BJ50</f>
        <v>0</v>
      </c>
      <c r="BJ48" s="789">
        <f>'Result Entry'!BK50</f>
        <v>0</v>
      </c>
      <c r="BK48" s="799">
        <f>'Result Entry'!BL50</f>
        <v>0</v>
      </c>
      <c r="BL48" s="790">
        <f>'Result Entry'!BM50</f>
        <v>0</v>
      </c>
      <c r="BM48" s="789">
        <f>'Result Entry'!BN50</f>
        <v>0</v>
      </c>
      <c r="BN48" s="789">
        <f>'Result Entry'!BO50</f>
        <v>0</v>
      </c>
      <c r="BO48" s="799">
        <f>'Result Entry'!BP50</f>
        <v>0</v>
      </c>
      <c r="BP48" s="792">
        <f>'Result Entry'!BQ50</f>
        <v>0</v>
      </c>
      <c r="BQ48" s="1470">
        <f>'Result Entry'!BR50</f>
        <v>0</v>
      </c>
      <c r="BR48" s="1471" t="str">
        <f>'Result Entry'!BS50</f>
        <v/>
      </c>
      <c r="BS48" s="795" t="str">
        <f>'Result Entry'!BT50</f>
        <v/>
      </c>
      <c r="BT48" s="796" t="str">
        <f>'Result Entry'!BU50</f>
        <v/>
      </c>
      <c r="BU48" s="797">
        <f>'Result Entry'!BV50</f>
        <v>0</v>
      </c>
      <c r="BV48" s="788">
        <f>'Result Entry'!BW50</f>
        <v>0</v>
      </c>
      <c r="BW48" s="798">
        <f>'Result Entry'!BX50</f>
        <v>0</v>
      </c>
      <c r="BX48" s="789">
        <f>'Result Entry'!BY50</f>
        <v>0</v>
      </c>
      <c r="BY48" s="790">
        <f>'Result Entry'!BZ50</f>
        <v>0</v>
      </c>
      <c r="BZ48" s="789">
        <f>'Result Entry'!CA50</f>
        <v>0</v>
      </c>
      <c r="CA48" s="789">
        <f>'Result Entry'!CB50</f>
        <v>0</v>
      </c>
      <c r="CB48" s="799">
        <f>'Result Entry'!CC50</f>
        <v>0</v>
      </c>
      <c r="CC48" s="790">
        <f>'Result Entry'!CD50</f>
        <v>0</v>
      </c>
      <c r="CD48" s="789">
        <f>'Result Entry'!CE50</f>
        <v>0</v>
      </c>
      <c r="CE48" s="789">
        <f>'Result Entry'!CF50</f>
        <v>0</v>
      </c>
      <c r="CF48" s="799">
        <f>'Result Entry'!CG50</f>
        <v>0</v>
      </c>
      <c r="CG48" s="792">
        <f>'Result Entry'!CH50</f>
        <v>0</v>
      </c>
      <c r="CH48" s="1470">
        <f>'Result Entry'!CI50</f>
        <v>0</v>
      </c>
      <c r="CI48" s="1471" t="str">
        <f>'Result Entry'!CJ50</f>
        <v/>
      </c>
      <c r="CJ48" s="795" t="str">
        <f>'Result Entry'!CK50</f>
        <v/>
      </c>
      <c r="CK48" s="796" t="str">
        <f>'Result Entry'!CL50</f>
        <v/>
      </c>
      <c r="CL48" s="797">
        <f>'Result Entry'!CM50</f>
        <v>0</v>
      </c>
      <c r="CM48" s="788">
        <f>'Result Entry'!CN50</f>
        <v>0</v>
      </c>
      <c r="CN48" s="798">
        <f>'Result Entry'!CO50</f>
        <v>0</v>
      </c>
      <c r="CO48" s="789">
        <f>'Result Entry'!CP50</f>
        <v>0</v>
      </c>
      <c r="CP48" s="790">
        <f>'Result Entry'!CQ50</f>
        <v>0</v>
      </c>
      <c r="CQ48" s="789">
        <f>'Result Entry'!CR50</f>
        <v>0</v>
      </c>
      <c r="CR48" s="789">
        <f>'Result Entry'!CS50</f>
        <v>0</v>
      </c>
      <c r="CS48" s="799">
        <f>'Result Entry'!CT50</f>
        <v>0</v>
      </c>
      <c r="CT48" s="790">
        <f>'Result Entry'!CU50</f>
        <v>0</v>
      </c>
      <c r="CU48" s="789">
        <f>'Result Entry'!CV50</f>
        <v>0</v>
      </c>
      <c r="CV48" s="789">
        <f>'Result Entry'!CW50</f>
        <v>0</v>
      </c>
      <c r="CW48" s="799">
        <f>'Result Entry'!CX50</f>
        <v>0</v>
      </c>
      <c r="CX48" s="792">
        <f>'Result Entry'!CY50</f>
        <v>0</v>
      </c>
      <c r="CY48" s="1470">
        <f>'Result Entry'!CZ50</f>
        <v>0</v>
      </c>
      <c r="CZ48" s="1471" t="str">
        <f>'Result Entry'!DA50</f>
        <v/>
      </c>
      <c r="DA48" s="795" t="str">
        <f>'Result Entry'!DB50</f>
        <v/>
      </c>
      <c r="DB48" s="796" t="str">
        <f>'Result Entry'!DC50</f>
        <v/>
      </c>
      <c r="DC48" s="797">
        <f>'Result Entry'!DD50</f>
        <v>0</v>
      </c>
      <c r="DD48" s="788">
        <f>'Result Entry'!DE50</f>
        <v>0</v>
      </c>
      <c r="DE48" s="798">
        <f>'Result Entry'!DF50</f>
        <v>0</v>
      </c>
      <c r="DF48" s="789">
        <f>'Result Entry'!DG50</f>
        <v>0</v>
      </c>
      <c r="DG48" s="790">
        <f>'Result Entry'!DH50</f>
        <v>0</v>
      </c>
      <c r="DH48" s="789">
        <f>'Result Entry'!DI50</f>
        <v>0</v>
      </c>
      <c r="DI48" s="789">
        <f>'Result Entry'!DJ50</f>
        <v>0</v>
      </c>
      <c r="DJ48" s="799">
        <f>'Result Entry'!DK50</f>
        <v>0</v>
      </c>
      <c r="DK48" s="790">
        <f>'Result Entry'!DL50</f>
        <v>0</v>
      </c>
      <c r="DL48" s="789">
        <f>'Result Entry'!DM50</f>
        <v>0</v>
      </c>
      <c r="DM48" s="789">
        <f>'Result Entry'!DN50</f>
        <v>0</v>
      </c>
      <c r="DN48" s="799">
        <f>'Result Entry'!DO50</f>
        <v>0</v>
      </c>
      <c r="DO48" s="792">
        <f>'Result Entry'!DP50</f>
        <v>0</v>
      </c>
      <c r="DP48" s="1470">
        <f>'Result Entry'!DQ50</f>
        <v>0</v>
      </c>
      <c r="DQ48" s="1471" t="str">
        <f>'Result Entry'!DR50</f>
        <v/>
      </c>
      <c r="DR48" s="795" t="str">
        <f>'Result Entry'!DS50</f>
        <v/>
      </c>
      <c r="DS48" s="796" t="str">
        <f>'Result Entry'!DT50</f>
        <v/>
      </c>
      <c r="DT48" s="788">
        <f>'Result Entry'!DU50</f>
        <v>0</v>
      </c>
      <c r="DU48" s="789">
        <f>'Result Entry'!DV50</f>
        <v>0</v>
      </c>
      <c r="DV48" s="789">
        <f>'Result Entry'!DW50</f>
        <v>0</v>
      </c>
      <c r="DW48" s="790">
        <f>'Result Entry'!DX50</f>
        <v>0</v>
      </c>
      <c r="DX48" s="789">
        <f>'Result Entry'!DY50</f>
        <v>0</v>
      </c>
      <c r="DY48" s="789">
        <f>'Result Entry'!DZ50</f>
        <v>0</v>
      </c>
      <c r="DZ48" s="799">
        <f>'Result Entry'!EA50</f>
        <v>0</v>
      </c>
      <c r="EA48" s="790">
        <f>'Result Entry'!EB50</f>
        <v>0</v>
      </c>
      <c r="EB48" s="789">
        <f>'Result Entry'!EC50</f>
        <v>0</v>
      </c>
      <c r="EC48" s="789">
        <f>'Result Entry'!ED50</f>
        <v>0</v>
      </c>
      <c r="ED48" s="799">
        <f>'Result Entry'!EE50</f>
        <v>0</v>
      </c>
      <c r="EE48" s="800">
        <f>'Result Entry'!EF50</f>
        <v>0</v>
      </c>
      <c r="EF48" s="801">
        <f>'Result Entry'!EG50</f>
        <v>0</v>
      </c>
      <c r="EG48" s="802" t="str">
        <f>'Result Entry'!EH50</f>
        <v/>
      </c>
      <c r="EH48" s="788">
        <f>'Result Entry'!EI50</f>
        <v>0</v>
      </c>
      <c r="EI48" s="789">
        <f>'Result Entry'!EJ50</f>
        <v>0</v>
      </c>
      <c r="EJ48" s="789">
        <f>'Result Entry'!EK50</f>
        <v>0</v>
      </c>
      <c r="EK48" s="790">
        <f>'Result Entry'!EL50</f>
        <v>0</v>
      </c>
      <c r="EL48" s="789">
        <f>'Result Entry'!EM50</f>
        <v>0</v>
      </c>
      <c r="EM48" s="799">
        <f>'Result Entry'!EN50</f>
        <v>0</v>
      </c>
      <c r="EN48" s="789">
        <f>'Result Entry'!EO50</f>
        <v>0</v>
      </c>
      <c r="EO48" s="789">
        <f>'Result Entry'!EP50</f>
        <v>0</v>
      </c>
      <c r="EP48" s="789">
        <f>'Result Entry'!EQ50</f>
        <v>0</v>
      </c>
      <c r="EQ48" s="792">
        <f>'Result Entry'!ER50</f>
        <v>0</v>
      </c>
      <c r="ER48" s="801">
        <f>'Result Entry'!ES50</f>
        <v>0</v>
      </c>
      <c r="ES48" s="802" t="str">
        <f>'Result Entry'!ET50</f>
        <v/>
      </c>
      <c r="ET48" s="788">
        <f>'Result Entry'!EU50</f>
        <v>0</v>
      </c>
      <c r="EU48" s="798">
        <f>'Result Entry'!EV50</f>
        <v>0</v>
      </c>
      <c r="EV48" s="789">
        <f>'Result Entry'!EW50</f>
        <v>0</v>
      </c>
      <c r="EW48" s="799">
        <f>'Result Entry'!EX50</f>
        <v>0</v>
      </c>
      <c r="EX48" s="789">
        <f>'Result Entry'!EY50</f>
        <v>0</v>
      </c>
      <c r="EY48" s="799">
        <f>'Result Entry'!EZ50</f>
        <v>0</v>
      </c>
      <c r="EZ48" s="789">
        <f>'Result Entry'!FA50</f>
        <v>0</v>
      </c>
      <c r="FA48" s="789">
        <f>'Result Entry'!FB50</f>
        <v>0</v>
      </c>
      <c r="FB48" s="789">
        <f>'Result Entry'!FC50</f>
        <v>0</v>
      </c>
      <c r="FC48" s="800">
        <f>'Result Entry'!FD50</f>
        <v>0</v>
      </c>
      <c r="FD48" s="801">
        <f>'Result Entry'!FE50</f>
        <v>0</v>
      </c>
      <c r="FE48" s="802" t="str">
        <f>'Result Entry'!FF50</f>
        <v/>
      </c>
      <c r="FF48" s="788">
        <f>'Result Entry'!FG50</f>
        <v>0</v>
      </c>
      <c r="FG48" s="789">
        <f>'Result Entry'!FH50</f>
        <v>0</v>
      </c>
      <c r="FH48" s="789">
        <f>'Result Entry'!FI50</f>
        <v>0</v>
      </c>
      <c r="FI48" s="789">
        <f>'Result Entry'!FJ50</f>
        <v>0</v>
      </c>
      <c r="FJ48" s="791">
        <f>'Result Entry'!FK50</f>
        <v>0</v>
      </c>
      <c r="FK48" s="796" t="str">
        <f>'Result Entry'!FL50</f>
        <v/>
      </c>
      <c r="FL48" s="786">
        <f>'Result Entry'!FM50</f>
        <v>0</v>
      </c>
      <c r="FM48" s="787">
        <f>'Result Entry'!FN50</f>
        <v>0</v>
      </c>
      <c r="FN48" s="803" t="str">
        <f>'Result Entry'!FO50</f>
        <v/>
      </c>
      <c r="FO48" s="786">
        <f>'Result Entry'!FP50</f>
        <v>0</v>
      </c>
      <c r="FP48" s="787">
        <f>'Result Entry'!FQ50</f>
        <v>0</v>
      </c>
      <c r="FQ48" s="804">
        <f>'Result Entry'!FR50</f>
        <v>0</v>
      </c>
      <c r="FR48" s="787" t="str">
        <f>IF(OR(FS48="PASSED",FS48="PASSED WITH G"),'Result Entry'!FS50,"")</f>
        <v/>
      </c>
      <c r="FS48" s="787" t="str">
        <f>'Result Entry'!FT50</f>
        <v/>
      </c>
      <c r="FT48" s="787" t="str">
        <f>'Result Entry'!FU50</f>
        <v/>
      </c>
      <c r="FU48" s="805" t="str">
        <f>'Result Entry'!FV50</f>
        <v/>
      </c>
      <c r="FV48" s="29" t="str">
        <f>'Result Entry'!FX50</f>
        <v/>
      </c>
    </row>
    <row r="49" spans="1:178" s="30" customFormat="1" ht="17.25" customHeight="1">
      <c r="A49" s="1477"/>
      <c r="B49" s="786">
        <f t="shared" si="0"/>
        <v>0</v>
      </c>
      <c r="C49" s="787">
        <f>'Result Entry'!D51</f>
        <v>0</v>
      </c>
      <c r="D49" s="787">
        <f>'Result Entry'!E51</f>
        <v>0</v>
      </c>
      <c r="E49" s="787">
        <f>'Result Entry'!F51</f>
        <v>0</v>
      </c>
      <c r="F49" s="787">
        <f>'Result Entry'!$G51</f>
        <v>0</v>
      </c>
      <c r="G49" s="787">
        <f>'Result Entry'!$H51</f>
        <v>0</v>
      </c>
      <c r="H49" s="787">
        <f>'Result Entry'!I51</f>
        <v>0</v>
      </c>
      <c r="I49" s="787">
        <f>'Result Entry'!J51</f>
        <v>0</v>
      </c>
      <c r="J49" s="977">
        <f>'Result Entry'!K51</f>
        <v>0</v>
      </c>
      <c r="K49" s="788">
        <f>'Result Entry'!L51</f>
        <v>0</v>
      </c>
      <c r="L49" s="789">
        <f>'Result Entry'!M51</f>
        <v>0</v>
      </c>
      <c r="M49" s="789">
        <f>'Result Entry'!N51</f>
        <v>0</v>
      </c>
      <c r="N49" s="790">
        <f>'Result Entry'!O51</f>
        <v>0</v>
      </c>
      <c r="O49" s="789">
        <f>'Result Entry'!P51</f>
        <v>0</v>
      </c>
      <c r="P49" s="790">
        <f>'Result Entry'!Q51</f>
        <v>0</v>
      </c>
      <c r="Q49" s="789">
        <f>'Result Entry'!R51</f>
        <v>0</v>
      </c>
      <c r="R49" s="791">
        <f>'Result Entry'!S51</f>
        <v>0</v>
      </c>
      <c r="S49" s="791">
        <f>'Result Entry'!T51</f>
        <v>0</v>
      </c>
      <c r="T49" s="792">
        <f>'Result Entry'!U51</f>
        <v>0</v>
      </c>
      <c r="U49" s="806">
        <f>'Result Entry'!V51</f>
        <v>0</v>
      </c>
      <c r="V49" s="807" t="str">
        <f>'Result Entry'!W51</f>
        <v/>
      </c>
      <c r="W49" s="795" t="str">
        <f>'Result Entry'!X51</f>
        <v/>
      </c>
      <c r="X49" s="796" t="str">
        <f>'Result Entry'!Y51</f>
        <v/>
      </c>
      <c r="Y49" s="788">
        <f>'Result Entry'!Z51</f>
        <v>0</v>
      </c>
      <c r="Z49" s="789">
        <f>'Result Entry'!AA51</f>
        <v>0</v>
      </c>
      <c r="AA49" s="789">
        <f>'Result Entry'!AB51</f>
        <v>0</v>
      </c>
      <c r="AB49" s="790">
        <f>'Result Entry'!AC51</f>
        <v>0</v>
      </c>
      <c r="AC49" s="789">
        <f>'Result Entry'!AD51</f>
        <v>0</v>
      </c>
      <c r="AD49" s="790">
        <f>'Result Entry'!AE51</f>
        <v>0</v>
      </c>
      <c r="AE49" s="789">
        <f>'Result Entry'!AF51</f>
        <v>0</v>
      </c>
      <c r="AF49" s="791">
        <f>'Result Entry'!AG51</f>
        <v>0</v>
      </c>
      <c r="AG49" s="791">
        <f>'Result Entry'!AH51</f>
        <v>0</v>
      </c>
      <c r="AH49" s="792">
        <f>'Result Entry'!AI51</f>
        <v>0</v>
      </c>
      <c r="AI49" s="806">
        <f>'Result Entry'!AJ51</f>
        <v>0</v>
      </c>
      <c r="AJ49" s="807" t="str">
        <f>'Result Entry'!AK51</f>
        <v/>
      </c>
      <c r="AK49" s="795" t="str">
        <f>'Result Entry'!AL51</f>
        <v/>
      </c>
      <c r="AL49" s="796" t="str">
        <f>'Result Entry'!AM51</f>
        <v/>
      </c>
      <c r="AM49" s="797">
        <f>'Result Entry'!AN51</f>
        <v>0</v>
      </c>
      <c r="AN49" s="788">
        <f>'Result Entry'!AO51</f>
        <v>0</v>
      </c>
      <c r="AO49" s="798">
        <f>'Result Entry'!AP51</f>
        <v>0</v>
      </c>
      <c r="AP49" s="789">
        <f>'Result Entry'!AQ51</f>
        <v>0</v>
      </c>
      <c r="AQ49" s="790">
        <f>'Result Entry'!AR51</f>
        <v>0</v>
      </c>
      <c r="AR49" s="789">
        <f>'Result Entry'!AS51</f>
        <v>0</v>
      </c>
      <c r="AS49" s="789">
        <f>'Result Entry'!AT51</f>
        <v>0</v>
      </c>
      <c r="AT49" s="799">
        <f>'Result Entry'!AU51</f>
        <v>0</v>
      </c>
      <c r="AU49" s="790">
        <f>'Result Entry'!AV51</f>
        <v>0</v>
      </c>
      <c r="AV49" s="789">
        <f>'Result Entry'!AW51</f>
        <v>0</v>
      </c>
      <c r="AW49" s="789">
        <f>'Result Entry'!AX51</f>
        <v>0</v>
      </c>
      <c r="AX49" s="799">
        <f>'Result Entry'!AY51</f>
        <v>0</v>
      </c>
      <c r="AY49" s="792">
        <f>'Result Entry'!AZ51</f>
        <v>0</v>
      </c>
      <c r="AZ49" s="1470">
        <f>'Result Entry'!BA51</f>
        <v>0</v>
      </c>
      <c r="BA49" s="1471" t="str">
        <f>'Result Entry'!BB51</f>
        <v/>
      </c>
      <c r="BB49" s="795" t="str">
        <f>'Result Entry'!BC51</f>
        <v/>
      </c>
      <c r="BC49" s="796" t="str">
        <f>'Result Entry'!BD51</f>
        <v/>
      </c>
      <c r="BD49" s="797">
        <f>'Result Entry'!BE51</f>
        <v>0</v>
      </c>
      <c r="BE49" s="788">
        <f>'Result Entry'!BF51</f>
        <v>0</v>
      </c>
      <c r="BF49" s="798">
        <f>'Result Entry'!BG51</f>
        <v>0</v>
      </c>
      <c r="BG49" s="789">
        <f>'Result Entry'!BH51</f>
        <v>0</v>
      </c>
      <c r="BH49" s="790">
        <f>'Result Entry'!BI51</f>
        <v>0</v>
      </c>
      <c r="BI49" s="789">
        <f>'Result Entry'!BJ51</f>
        <v>0</v>
      </c>
      <c r="BJ49" s="789">
        <f>'Result Entry'!BK51</f>
        <v>0</v>
      </c>
      <c r="BK49" s="799">
        <f>'Result Entry'!BL51</f>
        <v>0</v>
      </c>
      <c r="BL49" s="790">
        <f>'Result Entry'!BM51</f>
        <v>0</v>
      </c>
      <c r="BM49" s="789">
        <f>'Result Entry'!BN51</f>
        <v>0</v>
      </c>
      <c r="BN49" s="789">
        <f>'Result Entry'!BO51</f>
        <v>0</v>
      </c>
      <c r="BO49" s="799">
        <f>'Result Entry'!BP51</f>
        <v>0</v>
      </c>
      <c r="BP49" s="792">
        <f>'Result Entry'!BQ51</f>
        <v>0</v>
      </c>
      <c r="BQ49" s="1470">
        <f>'Result Entry'!BR51</f>
        <v>0</v>
      </c>
      <c r="BR49" s="1471" t="str">
        <f>'Result Entry'!BS51</f>
        <v/>
      </c>
      <c r="BS49" s="795" t="str">
        <f>'Result Entry'!BT51</f>
        <v/>
      </c>
      <c r="BT49" s="796" t="str">
        <f>'Result Entry'!BU51</f>
        <v/>
      </c>
      <c r="BU49" s="797">
        <f>'Result Entry'!BV51</f>
        <v>0</v>
      </c>
      <c r="BV49" s="788">
        <f>'Result Entry'!BW51</f>
        <v>0</v>
      </c>
      <c r="BW49" s="798">
        <f>'Result Entry'!BX51</f>
        <v>0</v>
      </c>
      <c r="BX49" s="789">
        <f>'Result Entry'!BY51</f>
        <v>0</v>
      </c>
      <c r="BY49" s="790">
        <f>'Result Entry'!BZ51</f>
        <v>0</v>
      </c>
      <c r="BZ49" s="789">
        <f>'Result Entry'!CA51</f>
        <v>0</v>
      </c>
      <c r="CA49" s="789">
        <f>'Result Entry'!CB51</f>
        <v>0</v>
      </c>
      <c r="CB49" s="799">
        <f>'Result Entry'!CC51</f>
        <v>0</v>
      </c>
      <c r="CC49" s="790">
        <f>'Result Entry'!CD51</f>
        <v>0</v>
      </c>
      <c r="CD49" s="789">
        <f>'Result Entry'!CE51</f>
        <v>0</v>
      </c>
      <c r="CE49" s="789">
        <f>'Result Entry'!CF51</f>
        <v>0</v>
      </c>
      <c r="CF49" s="799">
        <f>'Result Entry'!CG51</f>
        <v>0</v>
      </c>
      <c r="CG49" s="792">
        <f>'Result Entry'!CH51</f>
        <v>0</v>
      </c>
      <c r="CH49" s="1470">
        <f>'Result Entry'!CI51</f>
        <v>0</v>
      </c>
      <c r="CI49" s="1471" t="str">
        <f>'Result Entry'!CJ51</f>
        <v/>
      </c>
      <c r="CJ49" s="795" t="str">
        <f>'Result Entry'!CK51</f>
        <v/>
      </c>
      <c r="CK49" s="796" t="str">
        <f>'Result Entry'!CL51</f>
        <v/>
      </c>
      <c r="CL49" s="797">
        <f>'Result Entry'!CM51</f>
        <v>0</v>
      </c>
      <c r="CM49" s="788">
        <f>'Result Entry'!CN51</f>
        <v>0</v>
      </c>
      <c r="CN49" s="798">
        <f>'Result Entry'!CO51</f>
        <v>0</v>
      </c>
      <c r="CO49" s="789">
        <f>'Result Entry'!CP51</f>
        <v>0</v>
      </c>
      <c r="CP49" s="790">
        <f>'Result Entry'!CQ51</f>
        <v>0</v>
      </c>
      <c r="CQ49" s="789">
        <f>'Result Entry'!CR51</f>
        <v>0</v>
      </c>
      <c r="CR49" s="789">
        <f>'Result Entry'!CS51</f>
        <v>0</v>
      </c>
      <c r="CS49" s="799">
        <f>'Result Entry'!CT51</f>
        <v>0</v>
      </c>
      <c r="CT49" s="790">
        <f>'Result Entry'!CU51</f>
        <v>0</v>
      </c>
      <c r="CU49" s="789">
        <f>'Result Entry'!CV51</f>
        <v>0</v>
      </c>
      <c r="CV49" s="789">
        <f>'Result Entry'!CW51</f>
        <v>0</v>
      </c>
      <c r="CW49" s="799">
        <f>'Result Entry'!CX51</f>
        <v>0</v>
      </c>
      <c r="CX49" s="792">
        <f>'Result Entry'!CY51</f>
        <v>0</v>
      </c>
      <c r="CY49" s="1470">
        <f>'Result Entry'!CZ51</f>
        <v>0</v>
      </c>
      <c r="CZ49" s="1471" t="str">
        <f>'Result Entry'!DA51</f>
        <v/>
      </c>
      <c r="DA49" s="795" t="str">
        <f>'Result Entry'!DB51</f>
        <v/>
      </c>
      <c r="DB49" s="796" t="str">
        <f>'Result Entry'!DC51</f>
        <v/>
      </c>
      <c r="DC49" s="797">
        <f>'Result Entry'!DD51</f>
        <v>0</v>
      </c>
      <c r="DD49" s="788">
        <f>'Result Entry'!DE51</f>
        <v>0</v>
      </c>
      <c r="DE49" s="798">
        <f>'Result Entry'!DF51</f>
        <v>0</v>
      </c>
      <c r="DF49" s="789">
        <f>'Result Entry'!DG51</f>
        <v>0</v>
      </c>
      <c r="DG49" s="790">
        <f>'Result Entry'!DH51</f>
        <v>0</v>
      </c>
      <c r="DH49" s="789">
        <f>'Result Entry'!DI51</f>
        <v>0</v>
      </c>
      <c r="DI49" s="789">
        <f>'Result Entry'!DJ51</f>
        <v>0</v>
      </c>
      <c r="DJ49" s="799">
        <f>'Result Entry'!DK51</f>
        <v>0</v>
      </c>
      <c r="DK49" s="790">
        <f>'Result Entry'!DL51</f>
        <v>0</v>
      </c>
      <c r="DL49" s="789">
        <f>'Result Entry'!DM51</f>
        <v>0</v>
      </c>
      <c r="DM49" s="789">
        <f>'Result Entry'!DN51</f>
        <v>0</v>
      </c>
      <c r="DN49" s="799">
        <f>'Result Entry'!DO51</f>
        <v>0</v>
      </c>
      <c r="DO49" s="792">
        <f>'Result Entry'!DP51</f>
        <v>0</v>
      </c>
      <c r="DP49" s="1470">
        <f>'Result Entry'!DQ51</f>
        <v>0</v>
      </c>
      <c r="DQ49" s="1471" t="str">
        <f>'Result Entry'!DR51</f>
        <v/>
      </c>
      <c r="DR49" s="795" t="str">
        <f>'Result Entry'!DS51</f>
        <v/>
      </c>
      <c r="DS49" s="796" t="str">
        <f>'Result Entry'!DT51</f>
        <v/>
      </c>
      <c r="DT49" s="788">
        <f>'Result Entry'!DU51</f>
        <v>0</v>
      </c>
      <c r="DU49" s="789">
        <f>'Result Entry'!DV51</f>
        <v>0</v>
      </c>
      <c r="DV49" s="789">
        <f>'Result Entry'!DW51</f>
        <v>0</v>
      </c>
      <c r="DW49" s="790">
        <f>'Result Entry'!DX51</f>
        <v>0</v>
      </c>
      <c r="DX49" s="789">
        <f>'Result Entry'!DY51</f>
        <v>0</v>
      </c>
      <c r="DY49" s="789">
        <f>'Result Entry'!DZ51</f>
        <v>0</v>
      </c>
      <c r="DZ49" s="799">
        <f>'Result Entry'!EA51</f>
        <v>0</v>
      </c>
      <c r="EA49" s="790">
        <f>'Result Entry'!EB51</f>
        <v>0</v>
      </c>
      <c r="EB49" s="789">
        <f>'Result Entry'!EC51</f>
        <v>0</v>
      </c>
      <c r="EC49" s="789">
        <f>'Result Entry'!ED51</f>
        <v>0</v>
      </c>
      <c r="ED49" s="799">
        <f>'Result Entry'!EE51</f>
        <v>0</v>
      </c>
      <c r="EE49" s="800">
        <f>'Result Entry'!EF51</f>
        <v>0</v>
      </c>
      <c r="EF49" s="801">
        <f>'Result Entry'!EG51</f>
        <v>0</v>
      </c>
      <c r="EG49" s="802" t="str">
        <f>'Result Entry'!EH51</f>
        <v/>
      </c>
      <c r="EH49" s="788">
        <f>'Result Entry'!EI51</f>
        <v>0</v>
      </c>
      <c r="EI49" s="789">
        <f>'Result Entry'!EJ51</f>
        <v>0</v>
      </c>
      <c r="EJ49" s="789">
        <f>'Result Entry'!EK51</f>
        <v>0</v>
      </c>
      <c r="EK49" s="790">
        <f>'Result Entry'!EL51</f>
        <v>0</v>
      </c>
      <c r="EL49" s="789">
        <f>'Result Entry'!EM51</f>
        <v>0</v>
      </c>
      <c r="EM49" s="799">
        <f>'Result Entry'!EN51</f>
        <v>0</v>
      </c>
      <c r="EN49" s="789">
        <f>'Result Entry'!EO51</f>
        <v>0</v>
      </c>
      <c r="EO49" s="789">
        <f>'Result Entry'!EP51</f>
        <v>0</v>
      </c>
      <c r="EP49" s="789">
        <f>'Result Entry'!EQ51</f>
        <v>0</v>
      </c>
      <c r="EQ49" s="792">
        <f>'Result Entry'!ER51</f>
        <v>0</v>
      </c>
      <c r="ER49" s="801">
        <f>'Result Entry'!ES51</f>
        <v>0</v>
      </c>
      <c r="ES49" s="802" t="str">
        <f>'Result Entry'!ET51</f>
        <v/>
      </c>
      <c r="ET49" s="788">
        <f>'Result Entry'!EU51</f>
        <v>0</v>
      </c>
      <c r="EU49" s="798">
        <f>'Result Entry'!EV51</f>
        <v>0</v>
      </c>
      <c r="EV49" s="789">
        <f>'Result Entry'!EW51</f>
        <v>0</v>
      </c>
      <c r="EW49" s="799">
        <f>'Result Entry'!EX51</f>
        <v>0</v>
      </c>
      <c r="EX49" s="789">
        <f>'Result Entry'!EY51</f>
        <v>0</v>
      </c>
      <c r="EY49" s="799">
        <f>'Result Entry'!EZ51</f>
        <v>0</v>
      </c>
      <c r="EZ49" s="789">
        <f>'Result Entry'!FA51</f>
        <v>0</v>
      </c>
      <c r="FA49" s="789">
        <f>'Result Entry'!FB51</f>
        <v>0</v>
      </c>
      <c r="FB49" s="789">
        <f>'Result Entry'!FC51</f>
        <v>0</v>
      </c>
      <c r="FC49" s="800">
        <f>'Result Entry'!FD51</f>
        <v>0</v>
      </c>
      <c r="FD49" s="801">
        <f>'Result Entry'!FE51</f>
        <v>0</v>
      </c>
      <c r="FE49" s="802" t="str">
        <f>'Result Entry'!FF51</f>
        <v/>
      </c>
      <c r="FF49" s="788">
        <f>'Result Entry'!FG51</f>
        <v>0</v>
      </c>
      <c r="FG49" s="789">
        <f>'Result Entry'!FH51</f>
        <v>0</v>
      </c>
      <c r="FH49" s="789">
        <f>'Result Entry'!FI51</f>
        <v>0</v>
      </c>
      <c r="FI49" s="789">
        <f>'Result Entry'!FJ51</f>
        <v>0</v>
      </c>
      <c r="FJ49" s="791">
        <f>'Result Entry'!FK51</f>
        <v>0</v>
      </c>
      <c r="FK49" s="796" t="str">
        <f>'Result Entry'!FL51</f>
        <v/>
      </c>
      <c r="FL49" s="786">
        <f>'Result Entry'!FM51</f>
        <v>0</v>
      </c>
      <c r="FM49" s="787">
        <f>'Result Entry'!FN51</f>
        <v>0</v>
      </c>
      <c r="FN49" s="803" t="str">
        <f>'Result Entry'!FO51</f>
        <v/>
      </c>
      <c r="FO49" s="786">
        <f>'Result Entry'!FP51</f>
        <v>0</v>
      </c>
      <c r="FP49" s="787">
        <f>'Result Entry'!FQ51</f>
        <v>0</v>
      </c>
      <c r="FQ49" s="804">
        <f>'Result Entry'!FR51</f>
        <v>0</v>
      </c>
      <c r="FR49" s="787" t="str">
        <f>IF(OR(FS49="PASSED",FS49="PASSED WITH G"),'Result Entry'!FS51,"")</f>
        <v/>
      </c>
      <c r="FS49" s="787" t="str">
        <f>'Result Entry'!FT51</f>
        <v/>
      </c>
      <c r="FT49" s="787" t="str">
        <f>'Result Entry'!FU51</f>
        <v/>
      </c>
      <c r="FU49" s="805" t="str">
        <f>'Result Entry'!FV51</f>
        <v/>
      </c>
      <c r="FV49" s="29" t="str">
        <f>'Result Entry'!FX51</f>
        <v/>
      </c>
    </row>
    <row r="50" spans="1:178" s="30" customFormat="1" ht="17.25" customHeight="1">
      <c r="A50" s="1477"/>
      <c r="B50" s="786">
        <f t="shared" si="0"/>
        <v>0</v>
      </c>
      <c r="C50" s="787">
        <f>'Result Entry'!D52</f>
        <v>0</v>
      </c>
      <c r="D50" s="787">
        <f>'Result Entry'!E52</f>
        <v>0</v>
      </c>
      <c r="E50" s="787">
        <f>'Result Entry'!F52</f>
        <v>0</v>
      </c>
      <c r="F50" s="787">
        <f>'Result Entry'!$G52</f>
        <v>0</v>
      </c>
      <c r="G50" s="787">
        <f>'Result Entry'!$H52</f>
        <v>0</v>
      </c>
      <c r="H50" s="787">
        <f>'Result Entry'!I52</f>
        <v>0</v>
      </c>
      <c r="I50" s="787">
        <f>'Result Entry'!J52</f>
        <v>0</v>
      </c>
      <c r="J50" s="977">
        <f>'Result Entry'!K52</f>
        <v>0</v>
      </c>
      <c r="K50" s="788">
        <f>'Result Entry'!L52</f>
        <v>0</v>
      </c>
      <c r="L50" s="789">
        <f>'Result Entry'!M52</f>
        <v>0</v>
      </c>
      <c r="M50" s="789">
        <f>'Result Entry'!N52</f>
        <v>0</v>
      </c>
      <c r="N50" s="790">
        <f>'Result Entry'!O52</f>
        <v>0</v>
      </c>
      <c r="O50" s="789">
        <f>'Result Entry'!P52</f>
        <v>0</v>
      </c>
      <c r="P50" s="790">
        <f>'Result Entry'!Q52</f>
        <v>0</v>
      </c>
      <c r="Q50" s="789">
        <f>'Result Entry'!R52</f>
        <v>0</v>
      </c>
      <c r="R50" s="791">
        <f>'Result Entry'!S52</f>
        <v>0</v>
      </c>
      <c r="S50" s="791">
        <f>'Result Entry'!T52</f>
        <v>0</v>
      </c>
      <c r="T50" s="792">
        <f>'Result Entry'!U52</f>
        <v>0</v>
      </c>
      <c r="U50" s="806">
        <f>'Result Entry'!V52</f>
        <v>0</v>
      </c>
      <c r="V50" s="807" t="str">
        <f>'Result Entry'!W52</f>
        <v/>
      </c>
      <c r="W50" s="795" t="str">
        <f>'Result Entry'!X52</f>
        <v/>
      </c>
      <c r="X50" s="796" t="str">
        <f>'Result Entry'!Y52</f>
        <v/>
      </c>
      <c r="Y50" s="788">
        <f>'Result Entry'!Z52</f>
        <v>0</v>
      </c>
      <c r="Z50" s="789">
        <f>'Result Entry'!AA52</f>
        <v>0</v>
      </c>
      <c r="AA50" s="789">
        <f>'Result Entry'!AB52</f>
        <v>0</v>
      </c>
      <c r="AB50" s="790">
        <f>'Result Entry'!AC52</f>
        <v>0</v>
      </c>
      <c r="AC50" s="789">
        <f>'Result Entry'!AD52</f>
        <v>0</v>
      </c>
      <c r="AD50" s="790">
        <f>'Result Entry'!AE52</f>
        <v>0</v>
      </c>
      <c r="AE50" s="789">
        <f>'Result Entry'!AF52</f>
        <v>0</v>
      </c>
      <c r="AF50" s="791">
        <f>'Result Entry'!AG52</f>
        <v>0</v>
      </c>
      <c r="AG50" s="791">
        <f>'Result Entry'!AH52</f>
        <v>0</v>
      </c>
      <c r="AH50" s="792">
        <f>'Result Entry'!AI52</f>
        <v>0</v>
      </c>
      <c r="AI50" s="806">
        <f>'Result Entry'!AJ52</f>
        <v>0</v>
      </c>
      <c r="AJ50" s="807" t="str">
        <f>'Result Entry'!AK52</f>
        <v/>
      </c>
      <c r="AK50" s="795" t="str">
        <f>'Result Entry'!AL52</f>
        <v/>
      </c>
      <c r="AL50" s="796" t="str">
        <f>'Result Entry'!AM52</f>
        <v/>
      </c>
      <c r="AM50" s="797">
        <f>'Result Entry'!AN52</f>
        <v>0</v>
      </c>
      <c r="AN50" s="788">
        <f>'Result Entry'!AO52</f>
        <v>0</v>
      </c>
      <c r="AO50" s="798">
        <f>'Result Entry'!AP52</f>
        <v>0</v>
      </c>
      <c r="AP50" s="789">
        <f>'Result Entry'!AQ52</f>
        <v>0</v>
      </c>
      <c r="AQ50" s="790">
        <f>'Result Entry'!AR52</f>
        <v>0</v>
      </c>
      <c r="AR50" s="789">
        <f>'Result Entry'!AS52</f>
        <v>0</v>
      </c>
      <c r="AS50" s="789">
        <f>'Result Entry'!AT52</f>
        <v>0</v>
      </c>
      <c r="AT50" s="799">
        <f>'Result Entry'!AU52</f>
        <v>0</v>
      </c>
      <c r="AU50" s="790">
        <f>'Result Entry'!AV52</f>
        <v>0</v>
      </c>
      <c r="AV50" s="789">
        <f>'Result Entry'!AW52</f>
        <v>0</v>
      </c>
      <c r="AW50" s="789">
        <f>'Result Entry'!AX52</f>
        <v>0</v>
      </c>
      <c r="AX50" s="799">
        <f>'Result Entry'!AY52</f>
        <v>0</v>
      </c>
      <c r="AY50" s="792">
        <f>'Result Entry'!AZ52</f>
        <v>0</v>
      </c>
      <c r="AZ50" s="1470">
        <f>'Result Entry'!BA52</f>
        <v>0</v>
      </c>
      <c r="BA50" s="1471" t="str">
        <f>'Result Entry'!BB52</f>
        <v/>
      </c>
      <c r="BB50" s="795" t="str">
        <f>'Result Entry'!BC52</f>
        <v/>
      </c>
      <c r="BC50" s="796" t="str">
        <f>'Result Entry'!BD52</f>
        <v/>
      </c>
      <c r="BD50" s="797">
        <f>'Result Entry'!BE52</f>
        <v>0</v>
      </c>
      <c r="BE50" s="788">
        <f>'Result Entry'!BF52</f>
        <v>0</v>
      </c>
      <c r="BF50" s="798">
        <f>'Result Entry'!BG52</f>
        <v>0</v>
      </c>
      <c r="BG50" s="789">
        <f>'Result Entry'!BH52</f>
        <v>0</v>
      </c>
      <c r="BH50" s="790">
        <f>'Result Entry'!BI52</f>
        <v>0</v>
      </c>
      <c r="BI50" s="789">
        <f>'Result Entry'!BJ52</f>
        <v>0</v>
      </c>
      <c r="BJ50" s="789">
        <f>'Result Entry'!BK52</f>
        <v>0</v>
      </c>
      <c r="BK50" s="799">
        <f>'Result Entry'!BL52</f>
        <v>0</v>
      </c>
      <c r="BL50" s="790">
        <f>'Result Entry'!BM52</f>
        <v>0</v>
      </c>
      <c r="BM50" s="789">
        <f>'Result Entry'!BN52</f>
        <v>0</v>
      </c>
      <c r="BN50" s="789">
        <f>'Result Entry'!BO52</f>
        <v>0</v>
      </c>
      <c r="BO50" s="799">
        <f>'Result Entry'!BP52</f>
        <v>0</v>
      </c>
      <c r="BP50" s="792">
        <f>'Result Entry'!BQ52</f>
        <v>0</v>
      </c>
      <c r="BQ50" s="1470">
        <f>'Result Entry'!BR52</f>
        <v>0</v>
      </c>
      <c r="BR50" s="1471" t="str">
        <f>'Result Entry'!BS52</f>
        <v/>
      </c>
      <c r="BS50" s="795" t="str">
        <f>'Result Entry'!BT52</f>
        <v/>
      </c>
      <c r="BT50" s="796" t="str">
        <f>'Result Entry'!BU52</f>
        <v/>
      </c>
      <c r="BU50" s="797">
        <f>'Result Entry'!BV52</f>
        <v>0</v>
      </c>
      <c r="BV50" s="788">
        <f>'Result Entry'!BW52</f>
        <v>0</v>
      </c>
      <c r="BW50" s="798">
        <f>'Result Entry'!BX52</f>
        <v>0</v>
      </c>
      <c r="BX50" s="789">
        <f>'Result Entry'!BY52</f>
        <v>0</v>
      </c>
      <c r="BY50" s="790">
        <f>'Result Entry'!BZ52</f>
        <v>0</v>
      </c>
      <c r="BZ50" s="789">
        <f>'Result Entry'!CA52</f>
        <v>0</v>
      </c>
      <c r="CA50" s="789">
        <f>'Result Entry'!CB52</f>
        <v>0</v>
      </c>
      <c r="CB50" s="799">
        <f>'Result Entry'!CC52</f>
        <v>0</v>
      </c>
      <c r="CC50" s="790">
        <f>'Result Entry'!CD52</f>
        <v>0</v>
      </c>
      <c r="CD50" s="789">
        <f>'Result Entry'!CE52</f>
        <v>0</v>
      </c>
      <c r="CE50" s="789">
        <f>'Result Entry'!CF52</f>
        <v>0</v>
      </c>
      <c r="CF50" s="799">
        <f>'Result Entry'!CG52</f>
        <v>0</v>
      </c>
      <c r="CG50" s="792">
        <f>'Result Entry'!CH52</f>
        <v>0</v>
      </c>
      <c r="CH50" s="1470">
        <f>'Result Entry'!CI52</f>
        <v>0</v>
      </c>
      <c r="CI50" s="1471" t="str">
        <f>'Result Entry'!CJ52</f>
        <v/>
      </c>
      <c r="CJ50" s="795" t="str">
        <f>'Result Entry'!CK52</f>
        <v/>
      </c>
      <c r="CK50" s="796" t="str">
        <f>'Result Entry'!CL52</f>
        <v/>
      </c>
      <c r="CL50" s="797">
        <f>'Result Entry'!CM52</f>
        <v>0</v>
      </c>
      <c r="CM50" s="788">
        <f>'Result Entry'!CN52</f>
        <v>0</v>
      </c>
      <c r="CN50" s="798">
        <f>'Result Entry'!CO52</f>
        <v>0</v>
      </c>
      <c r="CO50" s="789">
        <f>'Result Entry'!CP52</f>
        <v>0</v>
      </c>
      <c r="CP50" s="790">
        <f>'Result Entry'!CQ52</f>
        <v>0</v>
      </c>
      <c r="CQ50" s="789">
        <f>'Result Entry'!CR52</f>
        <v>0</v>
      </c>
      <c r="CR50" s="789">
        <f>'Result Entry'!CS52</f>
        <v>0</v>
      </c>
      <c r="CS50" s="799">
        <f>'Result Entry'!CT52</f>
        <v>0</v>
      </c>
      <c r="CT50" s="790">
        <f>'Result Entry'!CU52</f>
        <v>0</v>
      </c>
      <c r="CU50" s="789">
        <f>'Result Entry'!CV52</f>
        <v>0</v>
      </c>
      <c r="CV50" s="789">
        <f>'Result Entry'!CW52</f>
        <v>0</v>
      </c>
      <c r="CW50" s="799">
        <f>'Result Entry'!CX52</f>
        <v>0</v>
      </c>
      <c r="CX50" s="792">
        <f>'Result Entry'!CY52</f>
        <v>0</v>
      </c>
      <c r="CY50" s="1470">
        <f>'Result Entry'!CZ52</f>
        <v>0</v>
      </c>
      <c r="CZ50" s="1471" t="str">
        <f>'Result Entry'!DA52</f>
        <v/>
      </c>
      <c r="DA50" s="795" t="str">
        <f>'Result Entry'!DB52</f>
        <v/>
      </c>
      <c r="DB50" s="796" t="str">
        <f>'Result Entry'!DC52</f>
        <v/>
      </c>
      <c r="DC50" s="797">
        <f>'Result Entry'!DD52</f>
        <v>0</v>
      </c>
      <c r="DD50" s="788">
        <f>'Result Entry'!DE52</f>
        <v>0</v>
      </c>
      <c r="DE50" s="798">
        <f>'Result Entry'!DF52</f>
        <v>0</v>
      </c>
      <c r="DF50" s="789">
        <f>'Result Entry'!DG52</f>
        <v>0</v>
      </c>
      <c r="DG50" s="790">
        <f>'Result Entry'!DH52</f>
        <v>0</v>
      </c>
      <c r="DH50" s="789">
        <f>'Result Entry'!DI52</f>
        <v>0</v>
      </c>
      <c r="DI50" s="789">
        <f>'Result Entry'!DJ52</f>
        <v>0</v>
      </c>
      <c r="DJ50" s="799">
        <f>'Result Entry'!DK52</f>
        <v>0</v>
      </c>
      <c r="DK50" s="790">
        <f>'Result Entry'!DL52</f>
        <v>0</v>
      </c>
      <c r="DL50" s="789">
        <f>'Result Entry'!DM52</f>
        <v>0</v>
      </c>
      <c r="DM50" s="789">
        <f>'Result Entry'!DN52</f>
        <v>0</v>
      </c>
      <c r="DN50" s="799">
        <f>'Result Entry'!DO52</f>
        <v>0</v>
      </c>
      <c r="DO50" s="792">
        <f>'Result Entry'!DP52</f>
        <v>0</v>
      </c>
      <c r="DP50" s="1470">
        <f>'Result Entry'!DQ52</f>
        <v>0</v>
      </c>
      <c r="DQ50" s="1471" t="str">
        <f>'Result Entry'!DR52</f>
        <v/>
      </c>
      <c r="DR50" s="795" t="str">
        <f>'Result Entry'!DS52</f>
        <v/>
      </c>
      <c r="DS50" s="796" t="str">
        <f>'Result Entry'!DT52</f>
        <v/>
      </c>
      <c r="DT50" s="788">
        <f>'Result Entry'!DU52</f>
        <v>0</v>
      </c>
      <c r="DU50" s="789">
        <f>'Result Entry'!DV52</f>
        <v>0</v>
      </c>
      <c r="DV50" s="789">
        <f>'Result Entry'!DW52</f>
        <v>0</v>
      </c>
      <c r="DW50" s="790">
        <f>'Result Entry'!DX52</f>
        <v>0</v>
      </c>
      <c r="DX50" s="789">
        <f>'Result Entry'!DY52</f>
        <v>0</v>
      </c>
      <c r="DY50" s="789">
        <f>'Result Entry'!DZ52</f>
        <v>0</v>
      </c>
      <c r="DZ50" s="799">
        <f>'Result Entry'!EA52</f>
        <v>0</v>
      </c>
      <c r="EA50" s="790">
        <f>'Result Entry'!EB52</f>
        <v>0</v>
      </c>
      <c r="EB50" s="789">
        <f>'Result Entry'!EC52</f>
        <v>0</v>
      </c>
      <c r="EC50" s="789">
        <f>'Result Entry'!ED52</f>
        <v>0</v>
      </c>
      <c r="ED50" s="799">
        <f>'Result Entry'!EE52</f>
        <v>0</v>
      </c>
      <c r="EE50" s="800">
        <f>'Result Entry'!EF52</f>
        <v>0</v>
      </c>
      <c r="EF50" s="801">
        <f>'Result Entry'!EG52</f>
        <v>0</v>
      </c>
      <c r="EG50" s="802" t="str">
        <f>'Result Entry'!EH52</f>
        <v/>
      </c>
      <c r="EH50" s="788">
        <f>'Result Entry'!EI52</f>
        <v>0</v>
      </c>
      <c r="EI50" s="789">
        <f>'Result Entry'!EJ52</f>
        <v>0</v>
      </c>
      <c r="EJ50" s="789">
        <f>'Result Entry'!EK52</f>
        <v>0</v>
      </c>
      <c r="EK50" s="790">
        <f>'Result Entry'!EL52</f>
        <v>0</v>
      </c>
      <c r="EL50" s="789">
        <f>'Result Entry'!EM52</f>
        <v>0</v>
      </c>
      <c r="EM50" s="799">
        <f>'Result Entry'!EN52</f>
        <v>0</v>
      </c>
      <c r="EN50" s="789">
        <f>'Result Entry'!EO52</f>
        <v>0</v>
      </c>
      <c r="EO50" s="789">
        <f>'Result Entry'!EP52</f>
        <v>0</v>
      </c>
      <c r="EP50" s="789">
        <f>'Result Entry'!EQ52</f>
        <v>0</v>
      </c>
      <c r="EQ50" s="792">
        <f>'Result Entry'!ER52</f>
        <v>0</v>
      </c>
      <c r="ER50" s="801">
        <f>'Result Entry'!ES52</f>
        <v>0</v>
      </c>
      <c r="ES50" s="802" t="str">
        <f>'Result Entry'!ET52</f>
        <v/>
      </c>
      <c r="ET50" s="788">
        <f>'Result Entry'!EU52</f>
        <v>0</v>
      </c>
      <c r="EU50" s="798">
        <f>'Result Entry'!EV52</f>
        <v>0</v>
      </c>
      <c r="EV50" s="789">
        <f>'Result Entry'!EW52</f>
        <v>0</v>
      </c>
      <c r="EW50" s="799">
        <f>'Result Entry'!EX52</f>
        <v>0</v>
      </c>
      <c r="EX50" s="789">
        <f>'Result Entry'!EY52</f>
        <v>0</v>
      </c>
      <c r="EY50" s="799">
        <f>'Result Entry'!EZ52</f>
        <v>0</v>
      </c>
      <c r="EZ50" s="789">
        <f>'Result Entry'!FA52</f>
        <v>0</v>
      </c>
      <c r="FA50" s="789">
        <f>'Result Entry'!FB52</f>
        <v>0</v>
      </c>
      <c r="FB50" s="789">
        <f>'Result Entry'!FC52</f>
        <v>0</v>
      </c>
      <c r="FC50" s="800">
        <f>'Result Entry'!FD52</f>
        <v>0</v>
      </c>
      <c r="FD50" s="801">
        <f>'Result Entry'!FE52</f>
        <v>0</v>
      </c>
      <c r="FE50" s="802" t="str">
        <f>'Result Entry'!FF52</f>
        <v/>
      </c>
      <c r="FF50" s="788">
        <f>'Result Entry'!FG52</f>
        <v>0</v>
      </c>
      <c r="FG50" s="789">
        <f>'Result Entry'!FH52</f>
        <v>0</v>
      </c>
      <c r="FH50" s="789">
        <f>'Result Entry'!FI52</f>
        <v>0</v>
      </c>
      <c r="FI50" s="789">
        <f>'Result Entry'!FJ52</f>
        <v>0</v>
      </c>
      <c r="FJ50" s="791">
        <f>'Result Entry'!FK52</f>
        <v>0</v>
      </c>
      <c r="FK50" s="796" t="str">
        <f>'Result Entry'!FL52</f>
        <v/>
      </c>
      <c r="FL50" s="786">
        <f>'Result Entry'!FM52</f>
        <v>0</v>
      </c>
      <c r="FM50" s="787">
        <f>'Result Entry'!FN52</f>
        <v>0</v>
      </c>
      <c r="FN50" s="803" t="str">
        <f>'Result Entry'!FO52</f>
        <v/>
      </c>
      <c r="FO50" s="786">
        <f>'Result Entry'!FP52</f>
        <v>0</v>
      </c>
      <c r="FP50" s="787">
        <f>'Result Entry'!FQ52</f>
        <v>0</v>
      </c>
      <c r="FQ50" s="804">
        <f>'Result Entry'!FR52</f>
        <v>0</v>
      </c>
      <c r="FR50" s="787" t="str">
        <f>IF(OR(FS50="PASSED",FS50="PASSED WITH G"),'Result Entry'!FS52,"")</f>
        <v/>
      </c>
      <c r="FS50" s="787" t="str">
        <f>'Result Entry'!FT52</f>
        <v/>
      </c>
      <c r="FT50" s="787" t="str">
        <f>'Result Entry'!FU52</f>
        <v/>
      </c>
      <c r="FU50" s="805" t="str">
        <f>'Result Entry'!FV52</f>
        <v/>
      </c>
      <c r="FV50" s="29" t="str">
        <f>'Result Entry'!FX52</f>
        <v/>
      </c>
    </row>
    <row r="51" spans="1:178" s="30" customFormat="1" ht="17.25" customHeight="1">
      <c r="A51" s="1477"/>
      <c r="B51" s="786">
        <f t="shared" si="0"/>
        <v>0</v>
      </c>
      <c r="C51" s="787">
        <f>'Result Entry'!D53</f>
        <v>0</v>
      </c>
      <c r="D51" s="787">
        <f>'Result Entry'!E53</f>
        <v>0</v>
      </c>
      <c r="E51" s="787">
        <f>'Result Entry'!F53</f>
        <v>0</v>
      </c>
      <c r="F51" s="787">
        <f>'Result Entry'!$G53</f>
        <v>0</v>
      </c>
      <c r="G51" s="787">
        <f>'Result Entry'!$H53</f>
        <v>0</v>
      </c>
      <c r="H51" s="787">
        <f>'Result Entry'!I53</f>
        <v>0</v>
      </c>
      <c r="I51" s="787">
        <f>'Result Entry'!J53</f>
        <v>0</v>
      </c>
      <c r="J51" s="977">
        <f>'Result Entry'!K53</f>
        <v>0</v>
      </c>
      <c r="K51" s="788">
        <f>'Result Entry'!L53</f>
        <v>0</v>
      </c>
      <c r="L51" s="789">
        <f>'Result Entry'!M53</f>
        <v>0</v>
      </c>
      <c r="M51" s="789">
        <f>'Result Entry'!N53</f>
        <v>0</v>
      </c>
      <c r="N51" s="790">
        <f>'Result Entry'!O53</f>
        <v>0</v>
      </c>
      <c r="O51" s="789">
        <f>'Result Entry'!P53</f>
        <v>0</v>
      </c>
      <c r="P51" s="790">
        <f>'Result Entry'!Q53</f>
        <v>0</v>
      </c>
      <c r="Q51" s="789">
        <f>'Result Entry'!R53</f>
        <v>0</v>
      </c>
      <c r="R51" s="791">
        <f>'Result Entry'!S53</f>
        <v>0</v>
      </c>
      <c r="S51" s="791">
        <f>'Result Entry'!T53</f>
        <v>0</v>
      </c>
      <c r="T51" s="792">
        <f>'Result Entry'!U53</f>
        <v>0</v>
      </c>
      <c r="U51" s="806">
        <f>'Result Entry'!V53</f>
        <v>0</v>
      </c>
      <c r="V51" s="807" t="str">
        <f>'Result Entry'!W53</f>
        <v/>
      </c>
      <c r="W51" s="795" t="str">
        <f>'Result Entry'!X53</f>
        <v/>
      </c>
      <c r="X51" s="796" t="str">
        <f>'Result Entry'!Y53</f>
        <v/>
      </c>
      <c r="Y51" s="788">
        <f>'Result Entry'!Z53</f>
        <v>0</v>
      </c>
      <c r="Z51" s="789">
        <f>'Result Entry'!AA53</f>
        <v>0</v>
      </c>
      <c r="AA51" s="789">
        <f>'Result Entry'!AB53</f>
        <v>0</v>
      </c>
      <c r="AB51" s="790">
        <f>'Result Entry'!AC53</f>
        <v>0</v>
      </c>
      <c r="AC51" s="789">
        <f>'Result Entry'!AD53</f>
        <v>0</v>
      </c>
      <c r="AD51" s="790">
        <f>'Result Entry'!AE53</f>
        <v>0</v>
      </c>
      <c r="AE51" s="789">
        <f>'Result Entry'!AF53</f>
        <v>0</v>
      </c>
      <c r="AF51" s="791">
        <f>'Result Entry'!AG53</f>
        <v>0</v>
      </c>
      <c r="AG51" s="791">
        <f>'Result Entry'!AH53</f>
        <v>0</v>
      </c>
      <c r="AH51" s="792">
        <f>'Result Entry'!AI53</f>
        <v>0</v>
      </c>
      <c r="AI51" s="806">
        <f>'Result Entry'!AJ53</f>
        <v>0</v>
      </c>
      <c r="AJ51" s="807" t="str">
        <f>'Result Entry'!AK53</f>
        <v/>
      </c>
      <c r="AK51" s="795" t="str">
        <f>'Result Entry'!AL53</f>
        <v/>
      </c>
      <c r="AL51" s="796" t="str">
        <f>'Result Entry'!AM53</f>
        <v/>
      </c>
      <c r="AM51" s="797">
        <f>'Result Entry'!AN53</f>
        <v>0</v>
      </c>
      <c r="AN51" s="788">
        <f>'Result Entry'!AO53</f>
        <v>0</v>
      </c>
      <c r="AO51" s="798">
        <f>'Result Entry'!AP53</f>
        <v>0</v>
      </c>
      <c r="AP51" s="789">
        <f>'Result Entry'!AQ53</f>
        <v>0</v>
      </c>
      <c r="AQ51" s="790">
        <f>'Result Entry'!AR53</f>
        <v>0</v>
      </c>
      <c r="AR51" s="789">
        <f>'Result Entry'!AS53</f>
        <v>0</v>
      </c>
      <c r="AS51" s="789">
        <f>'Result Entry'!AT53</f>
        <v>0</v>
      </c>
      <c r="AT51" s="799">
        <f>'Result Entry'!AU53</f>
        <v>0</v>
      </c>
      <c r="AU51" s="790">
        <f>'Result Entry'!AV53</f>
        <v>0</v>
      </c>
      <c r="AV51" s="789">
        <f>'Result Entry'!AW53</f>
        <v>0</v>
      </c>
      <c r="AW51" s="789">
        <f>'Result Entry'!AX53</f>
        <v>0</v>
      </c>
      <c r="AX51" s="799">
        <f>'Result Entry'!AY53</f>
        <v>0</v>
      </c>
      <c r="AY51" s="792">
        <f>'Result Entry'!AZ53</f>
        <v>0</v>
      </c>
      <c r="AZ51" s="1470">
        <f>'Result Entry'!BA53</f>
        <v>0</v>
      </c>
      <c r="BA51" s="1471" t="str">
        <f>'Result Entry'!BB53</f>
        <v/>
      </c>
      <c r="BB51" s="795" t="str">
        <f>'Result Entry'!BC53</f>
        <v/>
      </c>
      <c r="BC51" s="796" t="str">
        <f>'Result Entry'!BD53</f>
        <v/>
      </c>
      <c r="BD51" s="797">
        <f>'Result Entry'!BE53</f>
        <v>0</v>
      </c>
      <c r="BE51" s="788">
        <f>'Result Entry'!BF53</f>
        <v>0</v>
      </c>
      <c r="BF51" s="798">
        <f>'Result Entry'!BG53</f>
        <v>0</v>
      </c>
      <c r="BG51" s="789">
        <f>'Result Entry'!BH53</f>
        <v>0</v>
      </c>
      <c r="BH51" s="790">
        <f>'Result Entry'!BI53</f>
        <v>0</v>
      </c>
      <c r="BI51" s="789">
        <f>'Result Entry'!BJ53</f>
        <v>0</v>
      </c>
      <c r="BJ51" s="789">
        <f>'Result Entry'!BK53</f>
        <v>0</v>
      </c>
      <c r="BK51" s="799">
        <f>'Result Entry'!BL53</f>
        <v>0</v>
      </c>
      <c r="BL51" s="790">
        <f>'Result Entry'!BM53</f>
        <v>0</v>
      </c>
      <c r="BM51" s="789">
        <f>'Result Entry'!BN53</f>
        <v>0</v>
      </c>
      <c r="BN51" s="789">
        <f>'Result Entry'!BO53</f>
        <v>0</v>
      </c>
      <c r="BO51" s="799">
        <f>'Result Entry'!BP53</f>
        <v>0</v>
      </c>
      <c r="BP51" s="792">
        <f>'Result Entry'!BQ53</f>
        <v>0</v>
      </c>
      <c r="BQ51" s="1470">
        <f>'Result Entry'!BR53</f>
        <v>0</v>
      </c>
      <c r="BR51" s="1471" t="str">
        <f>'Result Entry'!BS53</f>
        <v/>
      </c>
      <c r="BS51" s="795" t="str">
        <f>'Result Entry'!BT53</f>
        <v/>
      </c>
      <c r="BT51" s="796" t="str">
        <f>'Result Entry'!BU53</f>
        <v/>
      </c>
      <c r="BU51" s="797">
        <f>'Result Entry'!BV53</f>
        <v>0</v>
      </c>
      <c r="BV51" s="788">
        <f>'Result Entry'!BW53</f>
        <v>0</v>
      </c>
      <c r="BW51" s="798">
        <f>'Result Entry'!BX53</f>
        <v>0</v>
      </c>
      <c r="BX51" s="789">
        <f>'Result Entry'!BY53</f>
        <v>0</v>
      </c>
      <c r="BY51" s="790">
        <f>'Result Entry'!BZ53</f>
        <v>0</v>
      </c>
      <c r="BZ51" s="789">
        <f>'Result Entry'!CA53</f>
        <v>0</v>
      </c>
      <c r="CA51" s="789">
        <f>'Result Entry'!CB53</f>
        <v>0</v>
      </c>
      <c r="CB51" s="799">
        <f>'Result Entry'!CC53</f>
        <v>0</v>
      </c>
      <c r="CC51" s="790">
        <f>'Result Entry'!CD53</f>
        <v>0</v>
      </c>
      <c r="CD51" s="789">
        <f>'Result Entry'!CE53</f>
        <v>0</v>
      </c>
      <c r="CE51" s="789">
        <f>'Result Entry'!CF53</f>
        <v>0</v>
      </c>
      <c r="CF51" s="799">
        <f>'Result Entry'!CG53</f>
        <v>0</v>
      </c>
      <c r="CG51" s="792">
        <f>'Result Entry'!CH53</f>
        <v>0</v>
      </c>
      <c r="CH51" s="1470">
        <f>'Result Entry'!CI53</f>
        <v>0</v>
      </c>
      <c r="CI51" s="1471" t="str">
        <f>'Result Entry'!CJ53</f>
        <v/>
      </c>
      <c r="CJ51" s="795" t="str">
        <f>'Result Entry'!CK53</f>
        <v/>
      </c>
      <c r="CK51" s="796" t="str">
        <f>'Result Entry'!CL53</f>
        <v/>
      </c>
      <c r="CL51" s="797">
        <f>'Result Entry'!CM53</f>
        <v>0</v>
      </c>
      <c r="CM51" s="788">
        <f>'Result Entry'!CN53</f>
        <v>0</v>
      </c>
      <c r="CN51" s="798">
        <f>'Result Entry'!CO53</f>
        <v>0</v>
      </c>
      <c r="CO51" s="789">
        <f>'Result Entry'!CP53</f>
        <v>0</v>
      </c>
      <c r="CP51" s="790">
        <f>'Result Entry'!CQ53</f>
        <v>0</v>
      </c>
      <c r="CQ51" s="789">
        <f>'Result Entry'!CR53</f>
        <v>0</v>
      </c>
      <c r="CR51" s="789">
        <f>'Result Entry'!CS53</f>
        <v>0</v>
      </c>
      <c r="CS51" s="799">
        <f>'Result Entry'!CT53</f>
        <v>0</v>
      </c>
      <c r="CT51" s="790">
        <f>'Result Entry'!CU53</f>
        <v>0</v>
      </c>
      <c r="CU51" s="789">
        <f>'Result Entry'!CV53</f>
        <v>0</v>
      </c>
      <c r="CV51" s="789">
        <f>'Result Entry'!CW53</f>
        <v>0</v>
      </c>
      <c r="CW51" s="799">
        <f>'Result Entry'!CX53</f>
        <v>0</v>
      </c>
      <c r="CX51" s="792">
        <f>'Result Entry'!CY53</f>
        <v>0</v>
      </c>
      <c r="CY51" s="1470">
        <f>'Result Entry'!CZ53</f>
        <v>0</v>
      </c>
      <c r="CZ51" s="1471" t="str">
        <f>'Result Entry'!DA53</f>
        <v/>
      </c>
      <c r="DA51" s="795" t="str">
        <f>'Result Entry'!DB53</f>
        <v/>
      </c>
      <c r="DB51" s="796" t="str">
        <f>'Result Entry'!DC53</f>
        <v/>
      </c>
      <c r="DC51" s="797">
        <f>'Result Entry'!DD53</f>
        <v>0</v>
      </c>
      <c r="DD51" s="788">
        <f>'Result Entry'!DE53</f>
        <v>0</v>
      </c>
      <c r="DE51" s="798">
        <f>'Result Entry'!DF53</f>
        <v>0</v>
      </c>
      <c r="DF51" s="789">
        <f>'Result Entry'!DG53</f>
        <v>0</v>
      </c>
      <c r="DG51" s="790">
        <f>'Result Entry'!DH53</f>
        <v>0</v>
      </c>
      <c r="DH51" s="789">
        <f>'Result Entry'!DI53</f>
        <v>0</v>
      </c>
      <c r="DI51" s="789">
        <f>'Result Entry'!DJ53</f>
        <v>0</v>
      </c>
      <c r="DJ51" s="799">
        <f>'Result Entry'!DK53</f>
        <v>0</v>
      </c>
      <c r="DK51" s="790">
        <f>'Result Entry'!DL53</f>
        <v>0</v>
      </c>
      <c r="DL51" s="789">
        <f>'Result Entry'!DM53</f>
        <v>0</v>
      </c>
      <c r="DM51" s="789">
        <f>'Result Entry'!DN53</f>
        <v>0</v>
      </c>
      <c r="DN51" s="799">
        <f>'Result Entry'!DO53</f>
        <v>0</v>
      </c>
      <c r="DO51" s="792">
        <f>'Result Entry'!DP53</f>
        <v>0</v>
      </c>
      <c r="DP51" s="1470">
        <f>'Result Entry'!DQ53</f>
        <v>0</v>
      </c>
      <c r="DQ51" s="1471" t="str">
        <f>'Result Entry'!DR53</f>
        <v/>
      </c>
      <c r="DR51" s="795" t="str">
        <f>'Result Entry'!DS53</f>
        <v/>
      </c>
      <c r="DS51" s="796" t="str">
        <f>'Result Entry'!DT53</f>
        <v/>
      </c>
      <c r="DT51" s="788">
        <f>'Result Entry'!DU53</f>
        <v>0</v>
      </c>
      <c r="DU51" s="789">
        <f>'Result Entry'!DV53</f>
        <v>0</v>
      </c>
      <c r="DV51" s="789">
        <f>'Result Entry'!DW53</f>
        <v>0</v>
      </c>
      <c r="DW51" s="790">
        <f>'Result Entry'!DX53</f>
        <v>0</v>
      </c>
      <c r="DX51" s="789">
        <f>'Result Entry'!DY53</f>
        <v>0</v>
      </c>
      <c r="DY51" s="789">
        <f>'Result Entry'!DZ53</f>
        <v>0</v>
      </c>
      <c r="DZ51" s="799">
        <f>'Result Entry'!EA53</f>
        <v>0</v>
      </c>
      <c r="EA51" s="790">
        <f>'Result Entry'!EB53</f>
        <v>0</v>
      </c>
      <c r="EB51" s="789">
        <f>'Result Entry'!EC53</f>
        <v>0</v>
      </c>
      <c r="EC51" s="789">
        <f>'Result Entry'!ED53</f>
        <v>0</v>
      </c>
      <c r="ED51" s="799">
        <f>'Result Entry'!EE53</f>
        <v>0</v>
      </c>
      <c r="EE51" s="800">
        <f>'Result Entry'!EF53</f>
        <v>0</v>
      </c>
      <c r="EF51" s="801">
        <f>'Result Entry'!EG53</f>
        <v>0</v>
      </c>
      <c r="EG51" s="802" t="str">
        <f>'Result Entry'!EH53</f>
        <v/>
      </c>
      <c r="EH51" s="788">
        <f>'Result Entry'!EI53</f>
        <v>0</v>
      </c>
      <c r="EI51" s="789">
        <f>'Result Entry'!EJ53</f>
        <v>0</v>
      </c>
      <c r="EJ51" s="789">
        <f>'Result Entry'!EK53</f>
        <v>0</v>
      </c>
      <c r="EK51" s="790">
        <f>'Result Entry'!EL53</f>
        <v>0</v>
      </c>
      <c r="EL51" s="789">
        <f>'Result Entry'!EM53</f>
        <v>0</v>
      </c>
      <c r="EM51" s="799">
        <f>'Result Entry'!EN53</f>
        <v>0</v>
      </c>
      <c r="EN51" s="789">
        <f>'Result Entry'!EO53</f>
        <v>0</v>
      </c>
      <c r="EO51" s="789">
        <f>'Result Entry'!EP53</f>
        <v>0</v>
      </c>
      <c r="EP51" s="789">
        <f>'Result Entry'!EQ53</f>
        <v>0</v>
      </c>
      <c r="EQ51" s="792">
        <f>'Result Entry'!ER53</f>
        <v>0</v>
      </c>
      <c r="ER51" s="801">
        <f>'Result Entry'!ES53</f>
        <v>0</v>
      </c>
      <c r="ES51" s="802" t="str">
        <f>'Result Entry'!ET53</f>
        <v/>
      </c>
      <c r="ET51" s="788">
        <f>'Result Entry'!EU53</f>
        <v>0</v>
      </c>
      <c r="EU51" s="798">
        <f>'Result Entry'!EV53</f>
        <v>0</v>
      </c>
      <c r="EV51" s="789">
        <f>'Result Entry'!EW53</f>
        <v>0</v>
      </c>
      <c r="EW51" s="799">
        <f>'Result Entry'!EX53</f>
        <v>0</v>
      </c>
      <c r="EX51" s="789">
        <f>'Result Entry'!EY53</f>
        <v>0</v>
      </c>
      <c r="EY51" s="799">
        <f>'Result Entry'!EZ53</f>
        <v>0</v>
      </c>
      <c r="EZ51" s="789">
        <f>'Result Entry'!FA53</f>
        <v>0</v>
      </c>
      <c r="FA51" s="789">
        <f>'Result Entry'!FB53</f>
        <v>0</v>
      </c>
      <c r="FB51" s="789">
        <f>'Result Entry'!FC53</f>
        <v>0</v>
      </c>
      <c r="FC51" s="800">
        <f>'Result Entry'!FD53</f>
        <v>0</v>
      </c>
      <c r="FD51" s="801">
        <f>'Result Entry'!FE53</f>
        <v>0</v>
      </c>
      <c r="FE51" s="802" t="str">
        <f>'Result Entry'!FF53</f>
        <v/>
      </c>
      <c r="FF51" s="788">
        <f>'Result Entry'!FG53</f>
        <v>0</v>
      </c>
      <c r="FG51" s="789">
        <f>'Result Entry'!FH53</f>
        <v>0</v>
      </c>
      <c r="FH51" s="789">
        <f>'Result Entry'!FI53</f>
        <v>0</v>
      </c>
      <c r="FI51" s="789">
        <f>'Result Entry'!FJ53</f>
        <v>0</v>
      </c>
      <c r="FJ51" s="791">
        <f>'Result Entry'!FK53</f>
        <v>0</v>
      </c>
      <c r="FK51" s="796" t="str">
        <f>'Result Entry'!FL53</f>
        <v/>
      </c>
      <c r="FL51" s="786">
        <f>'Result Entry'!FM53</f>
        <v>0</v>
      </c>
      <c r="FM51" s="787">
        <f>'Result Entry'!FN53</f>
        <v>0</v>
      </c>
      <c r="FN51" s="803" t="str">
        <f>'Result Entry'!FO53</f>
        <v/>
      </c>
      <c r="FO51" s="786">
        <f>'Result Entry'!FP53</f>
        <v>0</v>
      </c>
      <c r="FP51" s="787">
        <f>'Result Entry'!FQ53</f>
        <v>0</v>
      </c>
      <c r="FQ51" s="804">
        <f>'Result Entry'!FR53</f>
        <v>0</v>
      </c>
      <c r="FR51" s="787" t="str">
        <f>IF(OR(FS51="PASSED",FS51="PASSED WITH G"),'Result Entry'!FS53,"")</f>
        <v/>
      </c>
      <c r="FS51" s="787" t="str">
        <f>'Result Entry'!FT53</f>
        <v/>
      </c>
      <c r="FT51" s="787" t="str">
        <f>'Result Entry'!FU53</f>
        <v/>
      </c>
      <c r="FU51" s="805" t="str">
        <f>'Result Entry'!FV53</f>
        <v/>
      </c>
      <c r="FV51" s="29" t="str">
        <f>'Result Entry'!FX53</f>
        <v/>
      </c>
    </row>
    <row r="52" spans="1:178" s="30" customFormat="1" ht="17.25" customHeight="1">
      <c r="A52" s="1477"/>
      <c r="B52" s="786">
        <f t="shared" si="0"/>
        <v>0</v>
      </c>
      <c r="C52" s="787">
        <f>'Result Entry'!D54</f>
        <v>0</v>
      </c>
      <c r="D52" s="787">
        <f>'Result Entry'!E54</f>
        <v>0</v>
      </c>
      <c r="E52" s="787">
        <f>'Result Entry'!F54</f>
        <v>0</v>
      </c>
      <c r="F52" s="787">
        <f>'Result Entry'!$G54</f>
        <v>0</v>
      </c>
      <c r="G52" s="787">
        <f>'Result Entry'!$H54</f>
        <v>0</v>
      </c>
      <c r="H52" s="787">
        <f>'Result Entry'!I54</f>
        <v>0</v>
      </c>
      <c r="I52" s="787">
        <f>'Result Entry'!J54</f>
        <v>0</v>
      </c>
      <c r="J52" s="977">
        <f>'Result Entry'!K54</f>
        <v>0</v>
      </c>
      <c r="K52" s="788">
        <f>'Result Entry'!L54</f>
        <v>0</v>
      </c>
      <c r="L52" s="789">
        <f>'Result Entry'!M54</f>
        <v>0</v>
      </c>
      <c r="M52" s="789">
        <f>'Result Entry'!N54</f>
        <v>0</v>
      </c>
      <c r="N52" s="790">
        <f>'Result Entry'!O54</f>
        <v>0</v>
      </c>
      <c r="O52" s="789">
        <f>'Result Entry'!P54</f>
        <v>0</v>
      </c>
      <c r="P52" s="790">
        <f>'Result Entry'!Q54</f>
        <v>0</v>
      </c>
      <c r="Q52" s="789">
        <f>'Result Entry'!R54</f>
        <v>0</v>
      </c>
      <c r="R52" s="791">
        <f>'Result Entry'!S54</f>
        <v>0</v>
      </c>
      <c r="S52" s="791">
        <f>'Result Entry'!T54</f>
        <v>0</v>
      </c>
      <c r="T52" s="792">
        <f>'Result Entry'!U54</f>
        <v>0</v>
      </c>
      <c r="U52" s="806">
        <f>'Result Entry'!V54</f>
        <v>0</v>
      </c>
      <c r="V52" s="807" t="str">
        <f>'Result Entry'!W54</f>
        <v/>
      </c>
      <c r="W52" s="795" t="str">
        <f>'Result Entry'!X54</f>
        <v/>
      </c>
      <c r="X52" s="796" t="str">
        <f>'Result Entry'!Y54</f>
        <v/>
      </c>
      <c r="Y52" s="788">
        <f>'Result Entry'!Z54</f>
        <v>0</v>
      </c>
      <c r="Z52" s="789">
        <f>'Result Entry'!AA54</f>
        <v>0</v>
      </c>
      <c r="AA52" s="789">
        <f>'Result Entry'!AB54</f>
        <v>0</v>
      </c>
      <c r="AB52" s="790">
        <f>'Result Entry'!AC54</f>
        <v>0</v>
      </c>
      <c r="AC52" s="789">
        <f>'Result Entry'!AD54</f>
        <v>0</v>
      </c>
      <c r="AD52" s="790">
        <f>'Result Entry'!AE54</f>
        <v>0</v>
      </c>
      <c r="AE52" s="789">
        <f>'Result Entry'!AF54</f>
        <v>0</v>
      </c>
      <c r="AF52" s="791">
        <f>'Result Entry'!AG54</f>
        <v>0</v>
      </c>
      <c r="AG52" s="791">
        <f>'Result Entry'!AH54</f>
        <v>0</v>
      </c>
      <c r="AH52" s="792">
        <f>'Result Entry'!AI54</f>
        <v>0</v>
      </c>
      <c r="AI52" s="806">
        <f>'Result Entry'!AJ54</f>
        <v>0</v>
      </c>
      <c r="AJ52" s="807" t="str">
        <f>'Result Entry'!AK54</f>
        <v/>
      </c>
      <c r="AK52" s="795" t="str">
        <f>'Result Entry'!AL54</f>
        <v/>
      </c>
      <c r="AL52" s="796" t="str">
        <f>'Result Entry'!AM54</f>
        <v/>
      </c>
      <c r="AM52" s="797">
        <f>'Result Entry'!AN54</f>
        <v>0</v>
      </c>
      <c r="AN52" s="788">
        <f>'Result Entry'!AO54</f>
        <v>0</v>
      </c>
      <c r="AO52" s="798">
        <f>'Result Entry'!AP54</f>
        <v>0</v>
      </c>
      <c r="AP52" s="789">
        <f>'Result Entry'!AQ54</f>
        <v>0</v>
      </c>
      <c r="AQ52" s="790">
        <f>'Result Entry'!AR54</f>
        <v>0</v>
      </c>
      <c r="AR52" s="789">
        <f>'Result Entry'!AS54</f>
        <v>0</v>
      </c>
      <c r="AS52" s="789">
        <f>'Result Entry'!AT54</f>
        <v>0</v>
      </c>
      <c r="AT52" s="799">
        <f>'Result Entry'!AU54</f>
        <v>0</v>
      </c>
      <c r="AU52" s="790">
        <f>'Result Entry'!AV54</f>
        <v>0</v>
      </c>
      <c r="AV52" s="789">
        <f>'Result Entry'!AW54</f>
        <v>0</v>
      </c>
      <c r="AW52" s="789">
        <f>'Result Entry'!AX54</f>
        <v>0</v>
      </c>
      <c r="AX52" s="799">
        <f>'Result Entry'!AY54</f>
        <v>0</v>
      </c>
      <c r="AY52" s="792">
        <f>'Result Entry'!AZ54</f>
        <v>0</v>
      </c>
      <c r="AZ52" s="1470">
        <f>'Result Entry'!BA54</f>
        <v>0</v>
      </c>
      <c r="BA52" s="1471" t="str">
        <f>'Result Entry'!BB54</f>
        <v/>
      </c>
      <c r="BB52" s="795" t="str">
        <f>'Result Entry'!BC54</f>
        <v/>
      </c>
      <c r="BC52" s="796" t="str">
        <f>'Result Entry'!BD54</f>
        <v/>
      </c>
      <c r="BD52" s="797">
        <f>'Result Entry'!BE54</f>
        <v>0</v>
      </c>
      <c r="BE52" s="788">
        <f>'Result Entry'!BF54</f>
        <v>0</v>
      </c>
      <c r="BF52" s="798">
        <f>'Result Entry'!BG54</f>
        <v>0</v>
      </c>
      <c r="BG52" s="789">
        <f>'Result Entry'!BH54</f>
        <v>0</v>
      </c>
      <c r="BH52" s="790">
        <f>'Result Entry'!BI54</f>
        <v>0</v>
      </c>
      <c r="BI52" s="789">
        <f>'Result Entry'!BJ54</f>
        <v>0</v>
      </c>
      <c r="BJ52" s="789">
        <f>'Result Entry'!BK54</f>
        <v>0</v>
      </c>
      <c r="BK52" s="799">
        <f>'Result Entry'!BL54</f>
        <v>0</v>
      </c>
      <c r="BL52" s="790">
        <f>'Result Entry'!BM54</f>
        <v>0</v>
      </c>
      <c r="BM52" s="789">
        <f>'Result Entry'!BN54</f>
        <v>0</v>
      </c>
      <c r="BN52" s="789">
        <f>'Result Entry'!BO54</f>
        <v>0</v>
      </c>
      <c r="BO52" s="799">
        <f>'Result Entry'!BP54</f>
        <v>0</v>
      </c>
      <c r="BP52" s="792">
        <f>'Result Entry'!BQ54</f>
        <v>0</v>
      </c>
      <c r="BQ52" s="1470">
        <f>'Result Entry'!BR54</f>
        <v>0</v>
      </c>
      <c r="BR52" s="1471" t="str">
        <f>'Result Entry'!BS54</f>
        <v/>
      </c>
      <c r="BS52" s="795" t="str">
        <f>'Result Entry'!BT54</f>
        <v/>
      </c>
      <c r="BT52" s="796" t="str">
        <f>'Result Entry'!BU54</f>
        <v/>
      </c>
      <c r="BU52" s="797">
        <f>'Result Entry'!BV54</f>
        <v>0</v>
      </c>
      <c r="BV52" s="788">
        <f>'Result Entry'!BW54</f>
        <v>0</v>
      </c>
      <c r="BW52" s="798">
        <f>'Result Entry'!BX54</f>
        <v>0</v>
      </c>
      <c r="BX52" s="789">
        <f>'Result Entry'!BY54</f>
        <v>0</v>
      </c>
      <c r="BY52" s="790">
        <f>'Result Entry'!BZ54</f>
        <v>0</v>
      </c>
      <c r="BZ52" s="789">
        <f>'Result Entry'!CA54</f>
        <v>0</v>
      </c>
      <c r="CA52" s="789">
        <f>'Result Entry'!CB54</f>
        <v>0</v>
      </c>
      <c r="CB52" s="799">
        <f>'Result Entry'!CC54</f>
        <v>0</v>
      </c>
      <c r="CC52" s="790">
        <f>'Result Entry'!CD54</f>
        <v>0</v>
      </c>
      <c r="CD52" s="789">
        <f>'Result Entry'!CE54</f>
        <v>0</v>
      </c>
      <c r="CE52" s="789">
        <f>'Result Entry'!CF54</f>
        <v>0</v>
      </c>
      <c r="CF52" s="799">
        <f>'Result Entry'!CG54</f>
        <v>0</v>
      </c>
      <c r="CG52" s="792">
        <f>'Result Entry'!CH54</f>
        <v>0</v>
      </c>
      <c r="CH52" s="1470">
        <f>'Result Entry'!CI54</f>
        <v>0</v>
      </c>
      <c r="CI52" s="1471" t="str">
        <f>'Result Entry'!CJ54</f>
        <v/>
      </c>
      <c r="CJ52" s="795" t="str">
        <f>'Result Entry'!CK54</f>
        <v/>
      </c>
      <c r="CK52" s="796" t="str">
        <f>'Result Entry'!CL54</f>
        <v/>
      </c>
      <c r="CL52" s="797">
        <f>'Result Entry'!CM54</f>
        <v>0</v>
      </c>
      <c r="CM52" s="788">
        <f>'Result Entry'!CN54</f>
        <v>0</v>
      </c>
      <c r="CN52" s="798">
        <f>'Result Entry'!CO54</f>
        <v>0</v>
      </c>
      <c r="CO52" s="789">
        <f>'Result Entry'!CP54</f>
        <v>0</v>
      </c>
      <c r="CP52" s="790">
        <f>'Result Entry'!CQ54</f>
        <v>0</v>
      </c>
      <c r="CQ52" s="789">
        <f>'Result Entry'!CR54</f>
        <v>0</v>
      </c>
      <c r="CR52" s="789">
        <f>'Result Entry'!CS54</f>
        <v>0</v>
      </c>
      <c r="CS52" s="799">
        <f>'Result Entry'!CT54</f>
        <v>0</v>
      </c>
      <c r="CT52" s="790">
        <f>'Result Entry'!CU54</f>
        <v>0</v>
      </c>
      <c r="CU52" s="789">
        <f>'Result Entry'!CV54</f>
        <v>0</v>
      </c>
      <c r="CV52" s="789">
        <f>'Result Entry'!CW54</f>
        <v>0</v>
      </c>
      <c r="CW52" s="799">
        <f>'Result Entry'!CX54</f>
        <v>0</v>
      </c>
      <c r="CX52" s="792">
        <f>'Result Entry'!CY54</f>
        <v>0</v>
      </c>
      <c r="CY52" s="1470">
        <f>'Result Entry'!CZ54</f>
        <v>0</v>
      </c>
      <c r="CZ52" s="1471" t="str">
        <f>'Result Entry'!DA54</f>
        <v/>
      </c>
      <c r="DA52" s="795" t="str">
        <f>'Result Entry'!DB54</f>
        <v/>
      </c>
      <c r="DB52" s="796" t="str">
        <f>'Result Entry'!DC54</f>
        <v/>
      </c>
      <c r="DC52" s="797">
        <f>'Result Entry'!DD54</f>
        <v>0</v>
      </c>
      <c r="DD52" s="788">
        <f>'Result Entry'!DE54</f>
        <v>0</v>
      </c>
      <c r="DE52" s="798">
        <f>'Result Entry'!DF54</f>
        <v>0</v>
      </c>
      <c r="DF52" s="789">
        <f>'Result Entry'!DG54</f>
        <v>0</v>
      </c>
      <c r="DG52" s="790">
        <f>'Result Entry'!DH54</f>
        <v>0</v>
      </c>
      <c r="DH52" s="789">
        <f>'Result Entry'!DI54</f>
        <v>0</v>
      </c>
      <c r="DI52" s="789">
        <f>'Result Entry'!DJ54</f>
        <v>0</v>
      </c>
      <c r="DJ52" s="799">
        <f>'Result Entry'!DK54</f>
        <v>0</v>
      </c>
      <c r="DK52" s="790">
        <f>'Result Entry'!DL54</f>
        <v>0</v>
      </c>
      <c r="DL52" s="789">
        <f>'Result Entry'!DM54</f>
        <v>0</v>
      </c>
      <c r="DM52" s="789">
        <f>'Result Entry'!DN54</f>
        <v>0</v>
      </c>
      <c r="DN52" s="799">
        <f>'Result Entry'!DO54</f>
        <v>0</v>
      </c>
      <c r="DO52" s="792">
        <f>'Result Entry'!DP54</f>
        <v>0</v>
      </c>
      <c r="DP52" s="1470">
        <f>'Result Entry'!DQ54</f>
        <v>0</v>
      </c>
      <c r="DQ52" s="1471" t="str">
        <f>'Result Entry'!DR54</f>
        <v/>
      </c>
      <c r="DR52" s="795" t="str">
        <f>'Result Entry'!DS54</f>
        <v/>
      </c>
      <c r="DS52" s="796" t="str">
        <f>'Result Entry'!DT54</f>
        <v/>
      </c>
      <c r="DT52" s="788">
        <f>'Result Entry'!DU54</f>
        <v>0</v>
      </c>
      <c r="DU52" s="789">
        <f>'Result Entry'!DV54</f>
        <v>0</v>
      </c>
      <c r="DV52" s="789">
        <f>'Result Entry'!DW54</f>
        <v>0</v>
      </c>
      <c r="DW52" s="790">
        <f>'Result Entry'!DX54</f>
        <v>0</v>
      </c>
      <c r="DX52" s="789">
        <f>'Result Entry'!DY54</f>
        <v>0</v>
      </c>
      <c r="DY52" s="789">
        <f>'Result Entry'!DZ54</f>
        <v>0</v>
      </c>
      <c r="DZ52" s="799">
        <f>'Result Entry'!EA54</f>
        <v>0</v>
      </c>
      <c r="EA52" s="790">
        <f>'Result Entry'!EB54</f>
        <v>0</v>
      </c>
      <c r="EB52" s="789">
        <f>'Result Entry'!EC54</f>
        <v>0</v>
      </c>
      <c r="EC52" s="789">
        <f>'Result Entry'!ED54</f>
        <v>0</v>
      </c>
      <c r="ED52" s="799">
        <f>'Result Entry'!EE54</f>
        <v>0</v>
      </c>
      <c r="EE52" s="800">
        <f>'Result Entry'!EF54</f>
        <v>0</v>
      </c>
      <c r="EF52" s="801">
        <f>'Result Entry'!EG54</f>
        <v>0</v>
      </c>
      <c r="EG52" s="802" t="str">
        <f>'Result Entry'!EH54</f>
        <v/>
      </c>
      <c r="EH52" s="788">
        <f>'Result Entry'!EI54</f>
        <v>0</v>
      </c>
      <c r="EI52" s="789">
        <f>'Result Entry'!EJ54</f>
        <v>0</v>
      </c>
      <c r="EJ52" s="789">
        <f>'Result Entry'!EK54</f>
        <v>0</v>
      </c>
      <c r="EK52" s="790">
        <f>'Result Entry'!EL54</f>
        <v>0</v>
      </c>
      <c r="EL52" s="789">
        <f>'Result Entry'!EM54</f>
        <v>0</v>
      </c>
      <c r="EM52" s="799">
        <f>'Result Entry'!EN54</f>
        <v>0</v>
      </c>
      <c r="EN52" s="789">
        <f>'Result Entry'!EO54</f>
        <v>0</v>
      </c>
      <c r="EO52" s="789">
        <f>'Result Entry'!EP54</f>
        <v>0</v>
      </c>
      <c r="EP52" s="789">
        <f>'Result Entry'!EQ54</f>
        <v>0</v>
      </c>
      <c r="EQ52" s="792">
        <f>'Result Entry'!ER54</f>
        <v>0</v>
      </c>
      <c r="ER52" s="801">
        <f>'Result Entry'!ES54</f>
        <v>0</v>
      </c>
      <c r="ES52" s="802" t="str">
        <f>'Result Entry'!ET54</f>
        <v/>
      </c>
      <c r="ET52" s="788">
        <f>'Result Entry'!EU54</f>
        <v>0</v>
      </c>
      <c r="EU52" s="798">
        <f>'Result Entry'!EV54</f>
        <v>0</v>
      </c>
      <c r="EV52" s="789">
        <f>'Result Entry'!EW54</f>
        <v>0</v>
      </c>
      <c r="EW52" s="799">
        <f>'Result Entry'!EX54</f>
        <v>0</v>
      </c>
      <c r="EX52" s="789">
        <f>'Result Entry'!EY54</f>
        <v>0</v>
      </c>
      <c r="EY52" s="799">
        <f>'Result Entry'!EZ54</f>
        <v>0</v>
      </c>
      <c r="EZ52" s="789">
        <f>'Result Entry'!FA54</f>
        <v>0</v>
      </c>
      <c r="FA52" s="789">
        <f>'Result Entry'!FB54</f>
        <v>0</v>
      </c>
      <c r="FB52" s="789">
        <f>'Result Entry'!FC54</f>
        <v>0</v>
      </c>
      <c r="FC52" s="800">
        <f>'Result Entry'!FD54</f>
        <v>0</v>
      </c>
      <c r="FD52" s="801">
        <f>'Result Entry'!FE54</f>
        <v>0</v>
      </c>
      <c r="FE52" s="802" t="str">
        <f>'Result Entry'!FF54</f>
        <v/>
      </c>
      <c r="FF52" s="788">
        <f>'Result Entry'!FG54</f>
        <v>0</v>
      </c>
      <c r="FG52" s="789">
        <f>'Result Entry'!FH54</f>
        <v>0</v>
      </c>
      <c r="FH52" s="789">
        <f>'Result Entry'!FI54</f>
        <v>0</v>
      </c>
      <c r="FI52" s="789">
        <f>'Result Entry'!FJ54</f>
        <v>0</v>
      </c>
      <c r="FJ52" s="791">
        <f>'Result Entry'!FK54</f>
        <v>0</v>
      </c>
      <c r="FK52" s="796" t="str">
        <f>'Result Entry'!FL54</f>
        <v/>
      </c>
      <c r="FL52" s="786">
        <f>'Result Entry'!FM54</f>
        <v>0</v>
      </c>
      <c r="FM52" s="787">
        <f>'Result Entry'!FN54</f>
        <v>0</v>
      </c>
      <c r="FN52" s="803" t="str">
        <f>'Result Entry'!FO54</f>
        <v/>
      </c>
      <c r="FO52" s="786">
        <f>'Result Entry'!FP54</f>
        <v>0</v>
      </c>
      <c r="FP52" s="787">
        <f>'Result Entry'!FQ54</f>
        <v>0</v>
      </c>
      <c r="FQ52" s="804">
        <f>'Result Entry'!FR54</f>
        <v>0</v>
      </c>
      <c r="FR52" s="787" t="str">
        <f>IF(OR(FS52="PASSED",FS52="PASSED WITH G"),'Result Entry'!FS54,"")</f>
        <v/>
      </c>
      <c r="FS52" s="787" t="str">
        <f>'Result Entry'!FT54</f>
        <v/>
      </c>
      <c r="FT52" s="787" t="str">
        <f>'Result Entry'!FU54</f>
        <v/>
      </c>
      <c r="FU52" s="805" t="str">
        <f>'Result Entry'!FV54</f>
        <v/>
      </c>
      <c r="FV52" s="29" t="str">
        <f>'Result Entry'!FX54</f>
        <v/>
      </c>
    </row>
    <row r="53" spans="1:178" s="30" customFormat="1" ht="17.25" customHeight="1">
      <c r="A53" s="1477"/>
      <c r="B53" s="786">
        <f t="shared" si="0"/>
        <v>0</v>
      </c>
      <c r="C53" s="787">
        <f>'Result Entry'!D55</f>
        <v>0</v>
      </c>
      <c r="D53" s="787">
        <f>'Result Entry'!E55</f>
        <v>0</v>
      </c>
      <c r="E53" s="787">
        <f>'Result Entry'!F55</f>
        <v>0</v>
      </c>
      <c r="F53" s="787">
        <f>'Result Entry'!$G55</f>
        <v>0</v>
      </c>
      <c r="G53" s="787">
        <f>'Result Entry'!$H55</f>
        <v>0</v>
      </c>
      <c r="H53" s="787">
        <f>'Result Entry'!I55</f>
        <v>0</v>
      </c>
      <c r="I53" s="787">
        <f>'Result Entry'!J55</f>
        <v>0</v>
      </c>
      <c r="J53" s="977">
        <f>'Result Entry'!K55</f>
        <v>0</v>
      </c>
      <c r="K53" s="788">
        <f>'Result Entry'!L55</f>
        <v>0</v>
      </c>
      <c r="L53" s="789">
        <f>'Result Entry'!M55</f>
        <v>0</v>
      </c>
      <c r="M53" s="789">
        <f>'Result Entry'!N55</f>
        <v>0</v>
      </c>
      <c r="N53" s="790">
        <f>'Result Entry'!O55</f>
        <v>0</v>
      </c>
      <c r="O53" s="789">
        <f>'Result Entry'!P55</f>
        <v>0</v>
      </c>
      <c r="P53" s="790">
        <f>'Result Entry'!Q55</f>
        <v>0</v>
      </c>
      <c r="Q53" s="789">
        <f>'Result Entry'!R55</f>
        <v>0</v>
      </c>
      <c r="R53" s="791">
        <f>'Result Entry'!S55</f>
        <v>0</v>
      </c>
      <c r="S53" s="791">
        <f>'Result Entry'!T55</f>
        <v>0</v>
      </c>
      <c r="T53" s="792">
        <f>'Result Entry'!U55</f>
        <v>0</v>
      </c>
      <c r="U53" s="806">
        <f>'Result Entry'!V55</f>
        <v>0</v>
      </c>
      <c r="V53" s="807" t="str">
        <f>'Result Entry'!W55</f>
        <v/>
      </c>
      <c r="W53" s="795" t="str">
        <f>'Result Entry'!X55</f>
        <v/>
      </c>
      <c r="X53" s="796" t="str">
        <f>'Result Entry'!Y55</f>
        <v/>
      </c>
      <c r="Y53" s="788">
        <f>'Result Entry'!Z55</f>
        <v>0</v>
      </c>
      <c r="Z53" s="789">
        <f>'Result Entry'!AA55</f>
        <v>0</v>
      </c>
      <c r="AA53" s="789">
        <f>'Result Entry'!AB55</f>
        <v>0</v>
      </c>
      <c r="AB53" s="790">
        <f>'Result Entry'!AC55</f>
        <v>0</v>
      </c>
      <c r="AC53" s="789">
        <f>'Result Entry'!AD55</f>
        <v>0</v>
      </c>
      <c r="AD53" s="790">
        <f>'Result Entry'!AE55</f>
        <v>0</v>
      </c>
      <c r="AE53" s="789">
        <f>'Result Entry'!AF55</f>
        <v>0</v>
      </c>
      <c r="AF53" s="791">
        <f>'Result Entry'!AG55</f>
        <v>0</v>
      </c>
      <c r="AG53" s="791">
        <f>'Result Entry'!AH55</f>
        <v>0</v>
      </c>
      <c r="AH53" s="792">
        <f>'Result Entry'!AI55</f>
        <v>0</v>
      </c>
      <c r="AI53" s="806">
        <f>'Result Entry'!AJ55</f>
        <v>0</v>
      </c>
      <c r="AJ53" s="807" t="str">
        <f>'Result Entry'!AK55</f>
        <v/>
      </c>
      <c r="AK53" s="795" t="str">
        <f>'Result Entry'!AL55</f>
        <v/>
      </c>
      <c r="AL53" s="796" t="str">
        <f>'Result Entry'!AM55</f>
        <v/>
      </c>
      <c r="AM53" s="797">
        <f>'Result Entry'!AN55</f>
        <v>0</v>
      </c>
      <c r="AN53" s="788">
        <f>'Result Entry'!AO55</f>
        <v>0</v>
      </c>
      <c r="AO53" s="798">
        <f>'Result Entry'!AP55</f>
        <v>0</v>
      </c>
      <c r="AP53" s="789">
        <f>'Result Entry'!AQ55</f>
        <v>0</v>
      </c>
      <c r="AQ53" s="790">
        <f>'Result Entry'!AR55</f>
        <v>0</v>
      </c>
      <c r="AR53" s="789">
        <f>'Result Entry'!AS55</f>
        <v>0</v>
      </c>
      <c r="AS53" s="789">
        <f>'Result Entry'!AT55</f>
        <v>0</v>
      </c>
      <c r="AT53" s="799">
        <f>'Result Entry'!AU55</f>
        <v>0</v>
      </c>
      <c r="AU53" s="790">
        <f>'Result Entry'!AV55</f>
        <v>0</v>
      </c>
      <c r="AV53" s="789">
        <f>'Result Entry'!AW55</f>
        <v>0</v>
      </c>
      <c r="AW53" s="789">
        <f>'Result Entry'!AX55</f>
        <v>0</v>
      </c>
      <c r="AX53" s="799">
        <f>'Result Entry'!AY55</f>
        <v>0</v>
      </c>
      <c r="AY53" s="792">
        <f>'Result Entry'!AZ55</f>
        <v>0</v>
      </c>
      <c r="AZ53" s="1470">
        <f>'Result Entry'!BA55</f>
        <v>0</v>
      </c>
      <c r="BA53" s="1471" t="str">
        <f>'Result Entry'!BB55</f>
        <v/>
      </c>
      <c r="BB53" s="795" t="str">
        <f>'Result Entry'!BC55</f>
        <v/>
      </c>
      <c r="BC53" s="796" t="str">
        <f>'Result Entry'!BD55</f>
        <v/>
      </c>
      <c r="BD53" s="797">
        <f>'Result Entry'!BE55</f>
        <v>0</v>
      </c>
      <c r="BE53" s="788">
        <f>'Result Entry'!BF55</f>
        <v>0</v>
      </c>
      <c r="BF53" s="798">
        <f>'Result Entry'!BG55</f>
        <v>0</v>
      </c>
      <c r="BG53" s="789">
        <f>'Result Entry'!BH55</f>
        <v>0</v>
      </c>
      <c r="BH53" s="790">
        <f>'Result Entry'!BI55</f>
        <v>0</v>
      </c>
      <c r="BI53" s="789">
        <f>'Result Entry'!BJ55</f>
        <v>0</v>
      </c>
      <c r="BJ53" s="789">
        <f>'Result Entry'!BK55</f>
        <v>0</v>
      </c>
      <c r="BK53" s="799">
        <f>'Result Entry'!BL55</f>
        <v>0</v>
      </c>
      <c r="BL53" s="790">
        <f>'Result Entry'!BM55</f>
        <v>0</v>
      </c>
      <c r="BM53" s="789">
        <f>'Result Entry'!BN55</f>
        <v>0</v>
      </c>
      <c r="BN53" s="789">
        <f>'Result Entry'!BO55</f>
        <v>0</v>
      </c>
      <c r="BO53" s="799">
        <f>'Result Entry'!BP55</f>
        <v>0</v>
      </c>
      <c r="BP53" s="792">
        <f>'Result Entry'!BQ55</f>
        <v>0</v>
      </c>
      <c r="BQ53" s="1470">
        <f>'Result Entry'!BR55</f>
        <v>0</v>
      </c>
      <c r="BR53" s="1471" t="str">
        <f>'Result Entry'!BS55</f>
        <v/>
      </c>
      <c r="BS53" s="795" t="str">
        <f>'Result Entry'!BT55</f>
        <v/>
      </c>
      <c r="BT53" s="796" t="str">
        <f>'Result Entry'!BU55</f>
        <v/>
      </c>
      <c r="BU53" s="797">
        <f>'Result Entry'!BV55</f>
        <v>0</v>
      </c>
      <c r="BV53" s="788">
        <f>'Result Entry'!BW55</f>
        <v>0</v>
      </c>
      <c r="BW53" s="798">
        <f>'Result Entry'!BX55</f>
        <v>0</v>
      </c>
      <c r="BX53" s="789">
        <f>'Result Entry'!BY55</f>
        <v>0</v>
      </c>
      <c r="BY53" s="790">
        <f>'Result Entry'!BZ55</f>
        <v>0</v>
      </c>
      <c r="BZ53" s="789">
        <f>'Result Entry'!CA55</f>
        <v>0</v>
      </c>
      <c r="CA53" s="789">
        <f>'Result Entry'!CB55</f>
        <v>0</v>
      </c>
      <c r="CB53" s="799">
        <f>'Result Entry'!CC55</f>
        <v>0</v>
      </c>
      <c r="CC53" s="790">
        <f>'Result Entry'!CD55</f>
        <v>0</v>
      </c>
      <c r="CD53" s="789">
        <f>'Result Entry'!CE55</f>
        <v>0</v>
      </c>
      <c r="CE53" s="789">
        <f>'Result Entry'!CF55</f>
        <v>0</v>
      </c>
      <c r="CF53" s="799">
        <f>'Result Entry'!CG55</f>
        <v>0</v>
      </c>
      <c r="CG53" s="792">
        <f>'Result Entry'!CH55</f>
        <v>0</v>
      </c>
      <c r="CH53" s="1470">
        <f>'Result Entry'!CI55</f>
        <v>0</v>
      </c>
      <c r="CI53" s="1471" t="str">
        <f>'Result Entry'!CJ55</f>
        <v/>
      </c>
      <c r="CJ53" s="795" t="str">
        <f>'Result Entry'!CK55</f>
        <v/>
      </c>
      <c r="CK53" s="796" t="str">
        <f>'Result Entry'!CL55</f>
        <v/>
      </c>
      <c r="CL53" s="797">
        <f>'Result Entry'!CM55</f>
        <v>0</v>
      </c>
      <c r="CM53" s="788">
        <f>'Result Entry'!CN55</f>
        <v>0</v>
      </c>
      <c r="CN53" s="798">
        <f>'Result Entry'!CO55</f>
        <v>0</v>
      </c>
      <c r="CO53" s="789">
        <f>'Result Entry'!CP55</f>
        <v>0</v>
      </c>
      <c r="CP53" s="790">
        <f>'Result Entry'!CQ55</f>
        <v>0</v>
      </c>
      <c r="CQ53" s="789">
        <f>'Result Entry'!CR55</f>
        <v>0</v>
      </c>
      <c r="CR53" s="789">
        <f>'Result Entry'!CS55</f>
        <v>0</v>
      </c>
      <c r="CS53" s="799">
        <f>'Result Entry'!CT55</f>
        <v>0</v>
      </c>
      <c r="CT53" s="790">
        <f>'Result Entry'!CU55</f>
        <v>0</v>
      </c>
      <c r="CU53" s="789">
        <f>'Result Entry'!CV55</f>
        <v>0</v>
      </c>
      <c r="CV53" s="789">
        <f>'Result Entry'!CW55</f>
        <v>0</v>
      </c>
      <c r="CW53" s="799">
        <f>'Result Entry'!CX55</f>
        <v>0</v>
      </c>
      <c r="CX53" s="792">
        <f>'Result Entry'!CY55</f>
        <v>0</v>
      </c>
      <c r="CY53" s="1470">
        <f>'Result Entry'!CZ55</f>
        <v>0</v>
      </c>
      <c r="CZ53" s="1471" t="str">
        <f>'Result Entry'!DA55</f>
        <v/>
      </c>
      <c r="DA53" s="795" t="str">
        <f>'Result Entry'!DB55</f>
        <v/>
      </c>
      <c r="DB53" s="796" t="str">
        <f>'Result Entry'!DC55</f>
        <v/>
      </c>
      <c r="DC53" s="797">
        <f>'Result Entry'!DD55</f>
        <v>0</v>
      </c>
      <c r="DD53" s="788">
        <f>'Result Entry'!DE55</f>
        <v>0</v>
      </c>
      <c r="DE53" s="798">
        <f>'Result Entry'!DF55</f>
        <v>0</v>
      </c>
      <c r="DF53" s="789">
        <f>'Result Entry'!DG55</f>
        <v>0</v>
      </c>
      <c r="DG53" s="790">
        <f>'Result Entry'!DH55</f>
        <v>0</v>
      </c>
      <c r="DH53" s="789">
        <f>'Result Entry'!DI55</f>
        <v>0</v>
      </c>
      <c r="DI53" s="789">
        <f>'Result Entry'!DJ55</f>
        <v>0</v>
      </c>
      <c r="DJ53" s="799">
        <f>'Result Entry'!DK55</f>
        <v>0</v>
      </c>
      <c r="DK53" s="790">
        <f>'Result Entry'!DL55</f>
        <v>0</v>
      </c>
      <c r="DL53" s="789">
        <f>'Result Entry'!DM55</f>
        <v>0</v>
      </c>
      <c r="DM53" s="789">
        <f>'Result Entry'!DN55</f>
        <v>0</v>
      </c>
      <c r="DN53" s="799">
        <f>'Result Entry'!DO55</f>
        <v>0</v>
      </c>
      <c r="DO53" s="792">
        <f>'Result Entry'!DP55</f>
        <v>0</v>
      </c>
      <c r="DP53" s="1470">
        <f>'Result Entry'!DQ55</f>
        <v>0</v>
      </c>
      <c r="DQ53" s="1471" t="str">
        <f>'Result Entry'!DR55</f>
        <v/>
      </c>
      <c r="DR53" s="795" t="str">
        <f>'Result Entry'!DS55</f>
        <v/>
      </c>
      <c r="DS53" s="796" t="str">
        <f>'Result Entry'!DT55</f>
        <v/>
      </c>
      <c r="DT53" s="788">
        <f>'Result Entry'!DU55</f>
        <v>0</v>
      </c>
      <c r="DU53" s="789">
        <f>'Result Entry'!DV55</f>
        <v>0</v>
      </c>
      <c r="DV53" s="789">
        <f>'Result Entry'!DW55</f>
        <v>0</v>
      </c>
      <c r="DW53" s="790">
        <f>'Result Entry'!DX55</f>
        <v>0</v>
      </c>
      <c r="DX53" s="789">
        <f>'Result Entry'!DY55</f>
        <v>0</v>
      </c>
      <c r="DY53" s="789">
        <f>'Result Entry'!DZ55</f>
        <v>0</v>
      </c>
      <c r="DZ53" s="799">
        <f>'Result Entry'!EA55</f>
        <v>0</v>
      </c>
      <c r="EA53" s="790">
        <f>'Result Entry'!EB55</f>
        <v>0</v>
      </c>
      <c r="EB53" s="789">
        <f>'Result Entry'!EC55</f>
        <v>0</v>
      </c>
      <c r="EC53" s="789">
        <f>'Result Entry'!ED55</f>
        <v>0</v>
      </c>
      <c r="ED53" s="799">
        <f>'Result Entry'!EE55</f>
        <v>0</v>
      </c>
      <c r="EE53" s="800">
        <f>'Result Entry'!EF55</f>
        <v>0</v>
      </c>
      <c r="EF53" s="801">
        <f>'Result Entry'!EG55</f>
        <v>0</v>
      </c>
      <c r="EG53" s="802" t="str">
        <f>'Result Entry'!EH55</f>
        <v/>
      </c>
      <c r="EH53" s="788">
        <f>'Result Entry'!EI55</f>
        <v>0</v>
      </c>
      <c r="EI53" s="789">
        <f>'Result Entry'!EJ55</f>
        <v>0</v>
      </c>
      <c r="EJ53" s="789">
        <f>'Result Entry'!EK55</f>
        <v>0</v>
      </c>
      <c r="EK53" s="790">
        <f>'Result Entry'!EL55</f>
        <v>0</v>
      </c>
      <c r="EL53" s="789">
        <f>'Result Entry'!EM55</f>
        <v>0</v>
      </c>
      <c r="EM53" s="799">
        <f>'Result Entry'!EN55</f>
        <v>0</v>
      </c>
      <c r="EN53" s="789">
        <f>'Result Entry'!EO55</f>
        <v>0</v>
      </c>
      <c r="EO53" s="789">
        <f>'Result Entry'!EP55</f>
        <v>0</v>
      </c>
      <c r="EP53" s="789">
        <f>'Result Entry'!EQ55</f>
        <v>0</v>
      </c>
      <c r="EQ53" s="792">
        <f>'Result Entry'!ER55</f>
        <v>0</v>
      </c>
      <c r="ER53" s="801">
        <f>'Result Entry'!ES55</f>
        <v>0</v>
      </c>
      <c r="ES53" s="802" t="str">
        <f>'Result Entry'!ET55</f>
        <v/>
      </c>
      <c r="ET53" s="788">
        <f>'Result Entry'!EU55</f>
        <v>0</v>
      </c>
      <c r="EU53" s="798">
        <f>'Result Entry'!EV55</f>
        <v>0</v>
      </c>
      <c r="EV53" s="789">
        <f>'Result Entry'!EW55</f>
        <v>0</v>
      </c>
      <c r="EW53" s="799">
        <f>'Result Entry'!EX55</f>
        <v>0</v>
      </c>
      <c r="EX53" s="789">
        <f>'Result Entry'!EY55</f>
        <v>0</v>
      </c>
      <c r="EY53" s="799">
        <f>'Result Entry'!EZ55</f>
        <v>0</v>
      </c>
      <c r="EZ53" s="789">
        <f>'Result Entry'!FA55</f>
        <v>0</v>
      </c>
      <c r="FA53" s="789">
        <f>'Result Entry'!FB55</f>
        <v>0</v>
      </c>
      <c r="FB53" s="789">
        <f>'Result Entry'!FC55</f>
        <v>0</v>
      </c>
      <c r="FC53" s="800">
        <f>'Result Entry'!FD55</f>
        <v>0</v>
      </c>
      <c r="FD53" s="801">
        <f>'Result Entry'!FE55</f>
        <v>0</v>
      </c>
      <c r="FE53" s="802" t="str">
        <f>'Result Entry'!FF55</f>
        <v/>
      </c>
      <c r="FF53" s="788">
        <f>'Result Entry'!FG55</f>
        <v>0</v>
      </c>
      <c r="FG53" s="789">
        <f>'Result Entry'!FH55</f>
        <v>0</v>
      </c>
      <c r="FH53" s="789">
        <f>'Result Entry'!FI55</f>
        <v>0</v>
      </c>
      <c r="FI53" s="789">
        <f>'Result Entry'!FJ55</f>
        <v>0</v>
      </c>
      <c r="FJ53" s="791">
        <f>'Result Entry'!FK55</f>
        <v>0</v>
      </c>
      <c r="FK53" s="796" t="str">
        <f>'Result Entry'!FL55</f>
        <v/>
      </c>
      <c r="FL53" s="786">
        <f>'Result Entry'!FM55</f>
        <v>0</v>
      </c>
      <c r="FM53" s="787">
        <f>'Result Entry'!FN55</f>
        <v>0</v>
      </c>
      <c r="FN53" s="803" t="str">
        <f>'Result Entry'!FO55</f>
        <v/>
      </c>
      <c r="FO53" s="786">
        <f>'Result Entry'!FP55</f>
        <v>0</v>
      </c>
      <c r="FP53" s="787">
        <f>'Result Entry'!FQ55</f>
        <v>0</v>
      </c>
      <c r="FQ53" s="804">
        <f>'Result Entry'!FR55</f>
        <v>0</v>
      </c>
      <c r="FR53" s="787" t="str">
        <f>IF(OR(FS53="PASSED",FS53="PASSED WITH G"),'Result Entry'!FS55,"")</f>
        <v/>
      </c>
      <c r="FS53" s="787" t="str">
        <f>'Result Entry'!FT55</f>
        <v/>
      </c>
      <c r="FT53" s="787" t="str">
        <f>'Result Entry'!FU55</f>
        <v/>
      </c>
      <c r="FU53" s="805" t="str">
        <f>'Result Entry'!FV55</f>
        <v/>
      </c>
      <c r="FV53" s="29" t="str">
        <f>'Result Entry'!FX55</f>
        <v/>
      </c>
    </row>
    <row r="54" spans="1:178" s="30" customFormat="1" ht="17.25" customHeight="1">
      <c r="A54" s="1477"/>
      <c r="B54" s="786">
        <f t="shared" si="0"/>
        <v>0</v>
      </c>
      <c r="C54" s="787">
        <f>'Result Entry'!D56</f>
        <v>0</v>
      </c>
      <c r="D54" s="787">
        <f>'Result Entry'!E56</f>
        <v>0</v>
      </c>
      <c r="E54" s="787">
        <f>'Result Entry'!F56</f>
        <v>0</v>
      </c>
      <c r="F54" s="787">
        <f>'Result Entry'!$G56</f>
        <v>0</v>
      </c>
      <c r="G54" s="787">
        <f>'Result Entry'!$H56</f>
        <v>0</v>
      </c>
      <c r="H54" s="787">
        <f>'Result Entry'!I56</f>
        <v>0</v>
      </c>
      <c r="I54" s="787">
        <f>'Result Entry'!J56</f>
        <v>0</v>
      </c>
      <c r="J54" s="977">
        <f>'Result Entry'!K56</f>
        <v>0</v>
      </c>
      <c r="K54" s="788">
        <f>'Result Entry'!L56</f>
        <v>0</v>
      </c>
      <c r="L54" s="789">
        <f>'Result Entry'!M56</f>
        <v>0</v>
      </c>
      <c r="M54" s="789">
        <f>'Result Entry'!N56</f>
        <v>0</v>
      </c>
      <c r="N54" s="790">
        <f>'Result Entry'!O56</f>
        <v>0</v>
      </c>
      <c r="O54" s="789">
        <f>'Result Entry'!P56</f>
        <v>0</v>
      </c>
      <c r="P54" s="790">
        <f>'Result Entry'!Q56</f>
        <v>0</v>
      </c>
      <c r="Q54" s="789">
        <f>'Result Entry'!R56</f>
        <v>0</v>
      </c>
      <c r="R54" s="791">
        <f>'Result Entry'!S56</f>
        <v>0</v>
      </c>
      <c r="S54" s="791">
        <f>'Result Entry'!T56</f>
        <v>0</v>
      </c>
      <c r="T54" s="792">
        <f>'Result Entry'!U56</f>
        <v>0</v>
      </c>
      <c r="U54" s="806">
        <f>'Result Entry'!V56</f>
        <v>0</v>
      </c>
      <c r="V54" s="807" t="str">
        <f>'Result Entry'!W56</f>
        <v/>
      </c>
      <c r="W54" s="795" t="str">
        <f>'Result Entry'!X56</f>
        <v/>
      </c>
      <c r="X54" s="796" t="str">
        <f>'Result Entry'!Y56</f>
        <v/>
      </c>
      <c r="Y54" s="788">
        <f>'Result Entry'!Z56</f>
        <v>0</v>
      </c>
      <c r="Z54" s="789">
        <f>'Result Entry'!AA56</f>
        <v>0</v>
      </c>
      <c r="AA54" s="789">
        <f>'Result Entry'!AB56</f>
        <v>0</v>
      </c>
      <c r="AB54" s="790">
        <f>'Result Entry'!AC56</f>
        <v>0</v>
      </c>
      <c r="AC54" s="789">
        <f>'Result Entry'!AD56</f>
        <v>0</v>
      </c>
      <c r="AD54" s="790">
        <f>'Result Entry'!AE56</f>
        <v>0</v>
      </c>
      <c r="AE54" s="789">
        <f>'Result Entry'!AF56</f>
        <v>0</v>
      </c>
      <c r="AF54" s="791">
        <f>'Result Entry'!AG56</f>
        <v>0</v>
      </c>
      <c r="AG54" s="791">
        <f>'Result Entry'!AH56</f>
        <v>0</v>
      </c>
      <c r="AH54" s="792">
        <f>'Result Entry'!AI56</f>
        <v>0</v>
      </c>
      <c r="AI54" s="806">
        <f>'Result Entry'!AJ56</f>
        <v>0</v>
      </c>
      <c r="AJ54" s="807" t="str">
        <f>'Result Entry'!AK56</f>
        <v/>
      </c>
      <c r="AK54" s="795" t="str">
        <f>'Result Entry'!AL56</f>
        <v/>
      </c>
      <c r="AL54" s="796" t="str">
        <f>'Result Entry'!AM56</f>
        <v/>
      </c>
      <c r="AM54" s="797">
        <f>'Result Entry'!AN56</f>
        <v>0</v>
      </c>
      <c r="AN54" s="788">
        <f>'Result Entry'!AO56</f>
        <v>0</v>
      </c>
      <c r="AO54" s="798">
        <f>'Result Entry'!AP56</f>
        <v>0</v>
      </c>
      <c r="AP54" s="789">
        <f>'Result Entry'!AQ56</f>
        <v>0</v>
      </c>
      <c r="AQ54" s="790">
        <f>'Result Entry'!AR56</f>
        <v>0</v>
      </c>
      <c r="AR54" s="789">
        <f>'Result Entry'!AS56</f>
        <v>0</v>
      </c>
      <c r="AS54" s="789">
        <f>'Result Entry'!AT56</f>
        <v>0</v>
      </c>
      <c r="AT54" s="799">
        <f>'Result Entry'!AU56</f>
        <v>0</v>
      </c>
      <c r="AU54" s="790">
        <f>'Result Entry'!AV56</f>
        <v>0</v>
      </c>
      <c r="AV54" s="789">
        <f>'Result Entry'!AW56</f>
        <v>0</v>
      </c>
      <c r="AW54" s="789">
        <f>'Result Entry'!AX56</f>
        <v>0</v>
      </c>
      <c r="AX54" s="799">
        <f>'Result Entry'!AY56</f>
        <v>0</v>
      </c>
      <c r="AY54" s="792">
        <f>'Result Entry'!AZ56</f>
        <v>0</v>
      </c>
      <c r="AZ54" s="1470">
        <f>'Result Entry'!BA56</f>
        <v>0</v>
      </c>
      <c r="BA54" s="1471" t="str">
        <f>'Result Entry'!BB56</f>
        <v/>
      </c>
      <c r="BB54" s="795" t="str">
        <f>'Result Entry'!BC56</f>
        <v/>
      </c>
      <c r="BC54" s="796" t="str">
        <f>'Result Entry'!BD56</f>
        <v/>
      </c>
      <c r="BD54" s="797">
        <f>'Result Entry'!BE56</f>
        <v>0</v>
      </c>
      <c r="BE54" s="788">
        <f>'Result Entry'!BF56</f>
        <v>0</v>
      </c>
      <c r="BF54" s="798">
        <f>'Result Entry'!BG56</f>
        <v>0</v>
      </c>
      <c r="BG54" s="789">
        <f>'Result Entry'!BH56</f>
        <v>0</v>
      </c>
      <c r="BH54" s="790">
        <f>'Result Entry'!BI56</f>
        <v>0</v>
      </c>
      <c r="BI54" s="789">
        <f>'Result Entry'!BJ56</f>
        <v>0</v>
      </c>
      <c r="BJ54" s="789">
        <f>'Result Entry'!BK56</f>
        <v>0</v>
      </c>
      <c r="BK54" s="799">
        <f>'Result Entry'!BL56</f>
        <v>0</v>
      </c>
      <c r="BL54" s="790">
        <f>'Result Entry'!BM56</f>
        <v>0</v>
      </c>
      <c r="BM54" s="789">
        <f>'Result Entry'!BN56</f>
        <v>0</v>
      </c>
      <c r="BN54" s="789">
        <f>'Result Entry'!BO56</f>
        <v>0</v>
      </c>
      <c r="BO54" s="799">
        <f>'Result Entry'!BP56</f>
        <v>0</v>
      </c>
      <c r="BP54" s="792">
        <f>'Result Entry'!BQ56</f>
        <v>0</v>
      </c>
      <c r="BQ54" s="1470">
        <f>'Result Entry'!BR56</f>
        <v>0</v>
      </c>
      <c r="BR54" s="1471" t="str">
        <f>'Result Entry'!BS56</f>
        <v/>
      </c>
      <c r="BS54" s="795" t="str">
        <f>'Result Entry'!BT56</f>
        <v/>
      </c>
      <c r="BT54" s="796" t="str">
        <f>'Result Entry'!BU56</f>
        <v/>
      </c>
      <c r="BU54" s="797">
        <f>'Result Entry'!BV56</f>
        <v>0</v>
      </c>
      <c r="BV54" s="788">
        <f>'Result Entry'!BW56</f>
        <v>0</v>
      </c>
      <c r="BW54" s="798">
        <f>'Result Entry'!BX56</f>
        <v>0</v>
      </c>
      <c r="BX54" s="789">
        <f>'Result Entry'!BY56</f>
        <v>0</v>
      </c>
      <c r="BY54" s="790">
        <f>'Result Entry'!BZ56</f>
        <v>0</v>
      </c>
      <c r="BZ54" s="789">
        <f>'Result Entry'!CA56</f>
        <v>0</v>
      </c>
      <c r="CA54" s="789">
        <f>'Result Entry'!CB56</f>
        <v>0</v>
      </c>
      <c r="CB54" s="799">
        <f>'Result Entry'!CC56</f>
        <v>0</v>
      </c>
      <c r="CC54" s="790">
        <f>'Result Entry'!CD56</f>
        <v>0</v>
      </c>
      <c r="CD54" s="789">
        <f>'Result Entry'!CE56</f>
        <v>0</v>
      </c>
      <c r="CE54" s="789">
        <f>'Result Entry'!CF56</f>
        <v>0</v>
      </c>
      <c r="CF54" s="799">
        <f>'Result Entry'!CG56</f>
        <v>0</v>
      </c>
      <c r="CG54" s="792">
        <f>'Result Entry'!CH56</f>
        <v>0</v>
      </c>
      <c r="CH54" s="1470">
        <f>'Result Entry'!CI56</f>
        <v>0</v>
      </c>
      <c r="CI54" s="1471" t="str">
        <f>'Result Entry'!CJ56</f>
        <v/>
      </c>
      <c r="CJ54" s="795" t="str">
        <f>'Result Entry'!CK56</f>
        <v/>
      </c>
      <c r="CK54" s="796" t="str">
        <f>'Result Entry'!CL56</f>
        <v/>
      </c>
      <c r="CL54" s="797">
        <f>'Result Entry'!CM56</f>
        <v>0</v>
      </c>
      <c r="CM54" s="788">
        <f>'Result Entry'!CN56</f>
        <v>0</v>
      </c>
      <c r="CN54" s="798">
        <f>'Result Entry'!CO56</f>
        <v>0</v>
      </c>
      <c r="CO54" s="789">
        <f>'Result Entry'!CP56</f>
        <v>0</v>
      </c>
      <c r="CP54" s="790">
        <f>'Result Entry'!CQ56</f>
        <v>0</v>
      </c>
      <c r="CQ54" s="789">
        <f>'Result Entry'!CR56</f>
        <v>0</v>
      </c>
      <c r="CR54" s="789">
        <f>'Result Entry'!CS56</f>
        <v>0</v>
      </c>
      <c r="CS54" s="799">
        <f>'Result Entry'!CT56</f>
        <v>0</v>
      </c>
      <c r="CT54" s="790">
        <f>'Result Entry'!CU56</f>
        <v>0</v>
      </c>
      <c r="CU54" s="789">
        <f>'Result Entry'!CV56</f>
        <v>0</v>
      </c>
      <c r="CV54" s="789">
        <f>'Result Entry'!CW56</f>
        <v>0</v>
      </c>
      <c r="CW54" s="799">
        <f>'Result Entry'!CX56</f>
        <v>0</v>
      </c>
      <c r="CX54" s="792">
        <f>'Result Entry'!CY56</f>
        <v>0</v>
      </c>
      <c r="CY54" s="1470">
        <f>'Result Entry'!CZ56</f>
        <v>0</v>
      </c>
      <c r="CZ54" s="1471" t="str">
        <f>'Result Entry'!DA56</f>
        <v/>
      </c>
      <c r="DA54" s="795" t="str">
        <f>'Result Entry'!DB56</f>
        <v/>
      </c>
      <c r="DB54" s="796" t="str">
        <f>'Result Entry'!DC56</f>
        <v/>
      </c>
      <c r="DC54" s="797">
        <f>'Result Entry'!DD56</f>
        <v>0</v>
      </c>
      <c r="DD54" s="788">
        <f>'Result Entry'!DE56</f>
        <v>0</v>
      </c>
      <c r="DE54" s="798">
        <f>'Result Entry'!DF56</f>
        <v>0</v>
      </c>
      <c r="DF54" s="789">
        <f>'Result Entry'!DG56</f>
        <v>0</v>
      </c>
      <c r="DG54" s="790">
        <f>'Result Entry'!DH56</f>
        <v>0</v>
      </c>
      <c r="DH54" s="789">
        <f>'Result Entry'!DI56</f>
        <v>0</v>
      </c>
      <c r="DI54" s="789">
        <f>'Result Entry'!DJ56</f>
        <v>0</v>
      </c>
      <c r="DJ54" s="799">
        <f>'Result Entry'!DK56</f>
        <v>0</v>
      </c>
      <c r="DK54" s="790">
        <f>'Result Entry'!DL56</f>
        <v>0</v>
      </c>
      <c r="DL54" s="789">
        <f>'Result Entry'!DM56</f>
        <v>0</v>
      </c>
      <c r="DM54" s="789">
        <f>'Result Entry'!DN56</f>
        <v>0</v>
      </c>
      <c r="DN54" s="799">
        <f>'Result Entry'!DO56</f>
        <v>0</v>
      </c>
      <c r="DO54" s="792">
        <f>'Result Entry'!DP56</f>
        <v>0</v>
      </c>
      <c r="DP54" s="1470">
        <f>'Result Entry'!DQ56</f>
        <v>0</v>
      </c>
      <c r="DQ54" s="1471" t="str">
        <f>'Result Entry'!DR56</f>
        <v/>
      </c>
      <c r="DR54" s="795" t="str">
        <f>'Result Entry'!DS56</f>
        <v/>
      </c>
      <c r="DS54" s="796" t="str">
        <f>'Result Entry'!DT56</f>
        <v/>
      </c>
      <c r="DT54" s="788">
        <f>'Result Entry'!DU56</f>
        <v>0</v>
      </c>
      <c r="DU54" s="789">
        <f>'Result Entry'!DV56</f>
        <v>0</v>
      </c>
      <c r="DV54" s="789">
        <f>'Result Entry'!DW56</f>
        <v>0</v>
      </c>
      <c r="DW54" s="790">
        <f>'Result Entry'!DX56</f>
        <v>0</v>
      </c>
      <c r="DX54" s="789">
        <f>'Result Entry'!DY56</f>
        <v>0</v>
      </c>
      <c r="DY54" s="789">
        <f>'Result Entry'!DZ56</f>
        <v>0</v>
      </c>
      <c r="DZ54" s="799">
        <f>'Result Entry'!EA56</f>
        <v>0</v>
      </c>
      <c r="EA54" s="790">
        <f>'Result Entry'!EB56</f>
        <v>0</v>
      </c>
      <c r="EB54" s="789">
        <f>'Result Entry'!EC56</f>
        <v>0</v>
      </c>
      <c r="EC54" s="789">
        <f>'Result Entry'!ED56</f>
        <v>0</v>
      </c>
      <c r="ED54" s="799">
        <f>'Result Entry'!EE56</f>
        <v>0</v>
      </c>
      <c r="EE54" s="800">
        <f>'Result Entry'!EF56</f>
        <v>0</v>
      </c>
      <c r="EF54" s="801">
        <f>'Result Entry'!EG56</f>
        <v>0</v>
      </c>
      <c r="EG54" s="802" t="str">
        <f>'Result Entry'!EH56</f>
        <v/>
      </c>
      <c r="EH54" s="788">
        <f>'Result Entry'!EI56</f>
        <v>0</v>
      </c>
      <c r="EI54" s="789">
        <f>'Result Entry'!EJ56</f>
        <v>0</v>
      </c>
      <c r="EJ54" s="789">
        <f>'Result Entry'!EK56</f>
        <v>0</v>
      </c>
      <c r="EK54" s="790">
        <f>'Result Entry'!EL56</f>
        <v>0</v>
      </c>
      <c r="EL54" s="789">
        <f>'Result Entry'!EM56</f>
        <v>0</v>
      </c>
      <c r="EM54" s="799">
        <f>'Result Entry'!EN56</f>
        <v>0</v>
      </c>
      <c r="EN54" s="789">
        <f>'Result Entry'!EO56</f>
        <v>0</v>
      </c>
      <c r="EO54" s="789">
        <f>'Result Entry'!EP56</f>
        <v>0</v>
      </c>
      <c r="EP54" s="789">
        <f>'Result Entry'!EQ56</f>
        <v>0</v>
      </c>
      <c r="EQ54" s="792">
        <f>'Result Entry'!ER56</f>
        <v>0</v>
      </c>
      <c r="ER54" s="801">
        <f>'Result Entry'!ES56</f>
        <v>0</v>
      </c>
      <c r="ES54" s="802" t="str">
        <f>'Result Entry'!ET56</f>
        <v/>
      </c>
      <c r="ET54" s="788">
        <f>'Result Entry'!EU56</f>
        <v>0</v>
      </c>
      <c r="EU54" s="798">
        <f>'Result Entry'!EV56</f>
        <v>0</v>
      </c>
      <c r="EV54" s="789">
        <f>'Result Entry'!EW56</f>
        <v>0</v>
      </c>
      <c r="EW54" s="799">
        <f>'Result Entry'!EX56</f>
        <v>0</v>
      </c>
      <c r="EX54" s="789">
        <f>'Result Entry'!EY56</f>
        <v>0</v>
      </c>
      <c r="EY54" s="799">
        <f>'Result Entry'!EZ56</f>
        <v>0</v>
      </c>
      <c r="EZ54" s="789">
        <f>'Result Entry'!FA56</f>
        <v>0</v>
      </c>
      <c r="FA54" s="789">
        <f>'Result Entry'!FB56</f>
        <v>0</v>
      </c>
      <c r="FB54" s="789">
        <f>'Result Entry'!FC56</f>
        <v>0</v>
      </c>
      <c r="FC54" s="800">
        <f>'Result Entry'!FD56</f>
        <v>0</v>
      </c>
      <c r="FD54" s="801">
        <f>'Result Entry'!FE56</f>
        <v>0</v>
      </c>
      <c r="FE54" s="802" t="str">
        <f>'Result Entry'!FF56</f>
        <v/>
      </c>
      <c r="FF54" s="788">
        <f>'Result Entry'!FG56</f>
        <v>0</v>
      </c>
      <c r="FG54" s="789">
        <f>'Result Entry'!FH56</f>
        <v>0</v>
      </c>
      <c r="FH54" s="789">
        <f>'Result Entry'!FI56</f>
        <v>0</v>
      </c>
      <c r="FI54" s="789">
        <f>'Result Entry'!FJ56</f>
        <v>0</v>
      </c>
      <c r="FJ54" s="791">
        <f>'Result Entry'!FK56</f>
        <v>0</v>
      </c>
      <c r="FK54" s="796" t="str">
        <f>'Result Entry'!FL56</f>
        <v/>
      </c>
      <c r="FL54" s="786">
        <f>'Result Entry'!FM56</f>
        <v>0</v>
      </c>
      <c r="FM54" s="787">
        <f>'Result Entry'!FN56</f>
        <v>0</v>
      </c>
      <c r="FN54" s="803" t="str">
        <f>'Result Entry'!FO56</f>
        <v/>
      </c>
      <c r="FO54" s="786">
        <f>'Result Entry'!FP56</f>
        <v>0</v>
      </c>
      <c r="FP54" s="787">
        <f>'Result Entry'!FQ56</f>
        <v>0</v>
      </c>
      <c r="FQ54" s="804">
        <f>'Result Entry'!FR56</f>
        <v>0</v>
      </c>
      <c r="FR54" s="787" t="str">
        <f>IF(OR(FS54="PASSED",FS54="PASSED WITH G"),'Result Entry'!FS56,"")</f>
        <v/>
      </c>
      <c r="FS54" s="787" t="str">
        <f>'Result Entry'!FT56</f>
        <v/>
      </c>
      <c r="FT54" s="787" t="str">
        <f>'Result Entry'!FU56</f>
        <v/>
      </c>
      <c r="FU54" s="805" t="str">
        <f>'Result Entry'!FV56</f>
        <v/>
      </c>
      <c r="FV54" s="29" t="str">
        <f>'Result Entry'!FX56</f>
        <v/>
      </c>
    </row>
    <row r="55" spans="1:178" s="30" customFormat="1" ht="17.25" customHeight="1">
      <c r="A55" s="1477"/>
      <c r="B55" s="786">
        <f t="shared" si="0"/>
        <v>0</v>
      </c>
      <c r="C55" s="787">
        <f>'Result Entry'!D57</f>
        <v>0</v>
      </c>
      <c r="D55" s="787">
        <f>'Result Entry'!E57</f>
        <v>0</v>
      </c>
      <c r="E55" s="787">
        <f>'Result Entry'!F57</f>
        <v>0</v>
      </c>
      <c r="F55" s="787">
        <f>'Result Entry'!$G57</f>
        <v>0</v>
      </c>
      <c r="G55" s="787">
        <f>'Result Entry'!$H57</f>
        <v>0</v>
      </c>
      <c r="H55" s="787">
        <f>'Result Entry'!I57</f>
        <v>0</v>
      </c>
      <c r="I55" s="787">
        <f>'Result Entry'!J57</f>
        <v>0</v>
      </c>
      <c r="J55" s="977">
        <f>'Result Entry'!K57</f>
        <v>0</v>
      </c>
      <c r="K55" s="788">
        <f>'Result Entry'!L57</f>
        <v>0</v>
      </c>
      <c r="L55" s="789">
        <f>'Result Entry'!M57</f>
        <v>0</v>
      </c>
      <c r="M55" s="789">
        <f>'Result Entry'!N57</f>
        <v>0</v>
      </c>
      <c r="N55" s="790">
        <f>'Result Entry'!O57</f>
        <v>0</v>
      </c>
      <c r="O55" s="789">
        <f>'Result Entry'!P57</f>
        <v>0</v>
      </c>
      <c r="P55" s="790">
        <f>'Result Entry'!Q57</f>
        <v>0</v>
      </c>
      <c r="Q55" s="789">
        <f>'Result Entry'!R57</f>
        <v>0</v>
      </c>
      <c r="R55" s="791">
        <f>'Result Entry'!S57</f>
        <v>0</v>
      </c>
      <c r="S55" s="791">
        <f>'Result Entry'!T57</f>
        <v>0</v>
      </c>
      <c r="T55" s="792">
        <f>'Result Entry'!U57</f>
        <v>0</v>
      </c>
      <c r="U55" s="806">
        <f>'Result Entry'!V57</f>
        <v>0</v>
      </c>
      <c r="V55" s="807" t="str">
        <f>'Result Entry'!W57</f>
        <v/>
      </c>
      <c r="W55" s="795" t="str">
        <f>'Result Entry'!X57</f>
        <v/>
      </c>
      <c r="X55" s="796" t="str">
        <f>'Result Entry'!Y57</f>
        <v/>
      </c>
      <c r="Y55" s="788">
        <f>'Result Entry'!Z57</f>
        <v>0</v>
      </c>
      <c r="Z55" s="789">
        <f>'Result Entry'!AA57</f>
        <v>0</v>
      </c>
      <c r="AA55" s="789">
        <f>'Result Entry'!AB57</f>
        <v>0</v>
      </c>
      <c r="AB55" s="790">
        <f>'Result Entry'!AC57</f>
        <v>0</v>
      </c>
      <c r="AC55" s="789">
        <f>'Result Entry'!AD57</f>
        <v>0</v>
      </c>
      <c r="AD55" s="790">
        <f>'Result Entry'!AE57</f>
        <v>0</v>
      </c>
      <c r="AE55" s="789">
        <f>'Result Entry'!AF57</f>
        <v>0</v>
      </c>
      <c r="AF55" s="791">
        <f>'Result Entry'!AG57</f>
        <v>0</v>
      </c>
      <c r="AG55" s="791">
        <f>'Result Entry'!AH57</f>
        <v>0</v>
      </c>
      <c r="AH55" s="792">
        <f>'Result Entry'!AI57</f>
        <v>0</v>
      </c>
      <c r="AI55" s="806">
        <f>'Result Entry'!AJ57</f>
        <v>0</v>
      </c>
      <c r="AJ55" s="807" t="str">
        <f>'Result Entry'!AK57</f>
        <v/>
      </c>
      <c r="AK55" s="795" t="str">
        <f>'Result Entry'!AL57</f>
        <v/>
      </c>
      <c r="AL55" s="796" t="str">
        <f>'Result Entry'!AM57</f>
        <v/>
      </c>
      <c r="AM55" s="797">
        <f>'Result Entry'!AN57</f>
        <v>0</v>
      </c>
      <c r="AN55" s="788">
        <f>'Result Entry'!AO57</f>
        <v>0</v>
      </c>
      <c r="AO55" s="798">
        <f>'Result Entry'!AP57</f>
        <v>0</v>
      </c>
      <c r="AP55" s="789">
        <f>'Result Entry'!AQ57</f>
        <v>0</v>
      </c>
      <c r="AQ55" s="790">
        <f>'Result Entry'!AR57</f>
        <v>0</v>
      </c>
      <c r="AR55" s="789">
        <f>'Result Entry'!AS57</f>
        <v>0</v>
      </c>
      <c r="AS55" s="789">
        <f>'Result Entry'!AT57</f>
        <v>0</v>
      </c>
      <c r="AT55" s="799">
        <f>'Result Entry'!AU57</f>
        <v>0</v>
      </c>
      <c r="AU55" s="790">
        <f>'Result Entry'!AV57</f>
        <v>0</v>
      </c>
      <c r="AV55" s="789">
        <f>'Result Entry'!AW57</f>
        <v>0</v>
      </c>
      <c r="AW55" s="789">
        <f>'Result Entry'!AX57</f>
        <v>0</v>
      </c>
      <c r="AX55" s="799">
        <f>'Result Entry'!AY57</f>
        <v>0</v>
      </c>
      <c r="AY55" s="792">
        <f>'Result Entry'!AZ57</f>
        <v>0</v>
      </c>
      <c r="AZ55" s="1470">
        <f>'Result Entry'!BA57</f>
        <v>0</v>
      </c>
      <c r="BA55" s="1471" t="str">
        <f>'Result Entry'!BB57</f>
        <v/>
      </c>
      <c r="BB55" s="795" t="str">
        <f>'Result Entry'!BC57</f>
        <v/>
      </c>
      <c r="BC55" s="796" t="str">
        <f>'Result Entry'!BD57</f>
        <v/>
      </c>
      <c r="BD55" s="797">
        <f>'Result Entry'!BE57</f>
        <v>0</v>
      </c>
      <c r="BE55" s="788">
        <f>'Result Entry'!BF57</f>
        <v>0</v>
      </c>
      <c r="BF55" s="798">
        <f>'Result Entry'!BG57</f>
        <v>0</v>
      </c>
      <c r="BG55" s="789">
        <f>'Result Entry'!BH57</f>
        <v>0</v>
      </c>
      <c r="BH55" s="790">
        <f>'Result Entry'!BI57</f>
        <v>0</v>
      </c>
      <c r="BI55" s="789">
        <f>'Result Entry'!BJ57</f>
        <v>0</v>
      </c>
      <c r="BJ55" s="789">
        <f>'Result Entry'!BK57</f>
        <v>0</v>
      </c>
      <c r="BK55" s="799">
        <f>'Result Entry'!BL57</f>
        <v>0</v>
      </c>
      <c r="BL55" s="790">
        <f>'Result Entry'!BM57</f>
        <v>0</v>
      </c>
      <c r="BM55" s="789">
        <f>'Result Entry'!BN57</f>
        <v>0</v>
      </c>
      <c r="BN55" s="789">
        <f>'Result Entry'!BO57</f>
        <v>0</v>
      </c>
      <c r="BO55" s="799">
        <f>'Result Entry'!BP57</f>
        <v>0</v>
      </c>
      <c r="BP55" s="792">
        <f>'Result Entry'!BQ57</f>
        <v>0</v>
      </c>
      <c r="BQ55" s="1470">
        <f>'Result Entry'!BR57</f>
        <v>0</v>
      </c>
      <c r="BR55" s="1471" t="str">
        <f>'Result Entry'!BS57</f>
        <v/>
      </c>
      <c r="BS55" s="795" t="str">
        <f>'Result Entry'!BT57</f>
        <v/>
      </c>
      <c r="BT55" s="796" t="str">
        <f>'Result Entry'!BU57</f>
        <v/>
      </c>
      <c r="BU55" s="797">
        <f>'Result Entry'!BV57</f>
        <v>0</v>
      </c>
      <c r="BV55" s="788">
        <f>'Result Entry'!BW57</f>
        <v>0</v>
      </c>
      <c r="BW55" s="798">
        <f>'Result Entry'!BX57</f>
        <v>0</v>
      </c>
      <c r="BX55" s="789">
        <f>'Result Entry'!BY57</f>
        <v>0</v>
      </c>
      <c r="BY55" s="790">
        <f>'Result Entry'!BZ57</f>
        <v>0</v>
      </c>
      <c r="BZ55" s="789">
        <f>'Result Entry'!CA57</f>
        <v>0</v>
      </c>
      <c r="CA55" s="789">
        <f>'Result Entry'!CB57</f>
        <v>0</v>
      </c>
      <c r="CB55" s="799">
        <f>'Result Entry'!CC57</f>
        <v>0</v>
      </c>
      <c r="CC55" s="790">
        <f>'Result Entry'!CD57</f>
        <v>0</v>
      </c>
      <c r="CD55" s="789">
        <f>'Result Entry'!CE57</f>
        <v>0</v>
      </c>
      <c r="CE55" s="789">
        <f>'Result Entry'!CF57</f>
        <v>0</v>
      </c>
      <c r="CF55" s="799">
        <f>'Result Entry'!CG57</f>
        <v>0</v>
      </c>
      <c r="CG55" s="792">
        <f>'Result Entry'!CH57</f>
        <v>0</v>
      </c>
      <c r="CH55" s="1470">
        <f>'Result Entry'!CI57</f>
        <v>0</v>
      </c>
      <c r="CI55" s="1471" t="str">
        <f>'Result Entry'!CJ57</f>
        <v/>
      </c>
      <c r="CJ55" s="795" t="str">
        <f>'Result Entry'!CK57</f>
        <v/>
      </c>
      <c r="CK55" s="796" t="str">
        <f>'Result Entry'!CL57</f>
        <v/>
      </c>
      <c r="CL55" s="797">
        <f>'Result Entry'!CM57</f>
        <v>0</v>
      </c>
      <c r="CM55" s="788">
        <f>'Result Entry'!CN57</f>
        <v>0</v>
      </c>
      <c r="CN55" s="798">
        <f>'Result Entry'!CO57</f>
        <v>0</v>
      </c>
      <c r="CO55" s="789">
        <f>'Result Entry'!CP57</f>
        <v>0</v>
      </c>
      <c r="CP55" s="790">
        <f>'Result Entry'!CQ57</f>
        <v>0</v>
      </c>
      <c r="CQ55" s="789">
        <f>'Result Entry'!CR57</f>
        <v>0</v>
      </c>
      <c r="CR55" s="789">
        <f>'Result Entry'!CS57</f>
        <v>0</v>
      </c>
      <c r="CS55" s="799">
        <f>'Result Entry'!CT57</f>
        <v>0</v>
      </c>
      <c r="CT55" s="790">
        <f>'Result Entry'!CU57</f>
        <v>0</v>
      </c>
      <c r="CU55" s="789">
        <f>'Result Entry'!CV57</f>
        <v>0</v>
      </c>
      <c r="CV55" s="789">
        <f>'Result Entry'!CW57</f>
        <v>0</v>
      </c>
      <c r="CW55" s="799">
        <f>'Result Entry'!CX57</f>
        <v>0</v>
      </c>
      <c r="CX55" s="792">
        <f>'Result Entry'!CY57</f>
        <v>0</v>
      </c>
      <c r="CY55" s="1470">
        <f>'Result Entry'!CZ57</f>
        <v>0</v>
      </c>
      <c r="CZ55" s="1471" t="str">
        <f>'Result Entry'!DA57</f>
        <v/>
      </c>
      <c r="DA55" s="795" t="str">
        <f>'Result Entry'!DB57</f>
        <v/>
      </c>
      <c r="DB55" s="796" t="str">
        <f>'Result Entry'!DC57</f>
        <v/>
      </c>
      <c r="DC55" s="797">
        <f>'Result Entry'!DD57</f>
        <v>0</v>
      </c>
      <c r="DD55" s="788">
        <f>'Result Entry'!DE57</f>
        <v>0</v>
      </c>
      <c r="DE55" s="798">
        <f>'Result Entry'!DF57</f>
        <v>0</v>
      </c>
      <c r="DF55" s="789">
        <f>'Result Entry'!DG57</f>
        <v>0</v>
      </c>
      <c r="DG55" s="790">
        <f>'Result Entry'!DH57</f>
        <v>0</v>
      </c>
      <c r="DH55" s="789">
        <f>'Result Entry'!DI57</f>
        <v>0</v>
      </c>
      <c r="DI55" s="789">
        <f>'Result Entry'!DJ57</f>
        <v>0</v>
      </c>
      <c r="DJ55" s="799">
        <f>'Result Entry'!DK57</f>
        <v>0</v>
      </c>
      <c r="DK55" s="790">
        <f>'Result Entry'!DL57</f>
        <v>0</v>
      </c>
      <c r="DL55" s="789">
        <f>'Result Entry'!DM57</f>
        <v>0</v>
      </c>
      <c r="DM55" s="789">
        <f>'Result Entry'!DN57</f>
        <v>0</v>
      </c>
      <c r="DN55" s="799">
        <f>'Result Entry'!DO57</f>
        <v>0</v>
      </c>
      <c r="DO55" s="792">
        <f>'Result Entry'!DP57</f>
        <v>0</v>
      </c>
      <c r="DP55" s="1470">
        <f>'Result Entry'!DQ57</f>
        <v>0</v>
      </c>
      <c r="DQ55" s="1471" t="str">
        <f>'Result Entry'!DR57</f>
        <v/>
      </c>
      <c r="DR55" s="795" t="str">
        <f>'Result Entry'!DS57</f>
        <v/>
      </c>
      <c r="DS55" s="796" t="str">
        <f>'Result Entry'!DT57</f>
        <v/>
      </c>
      <c r="DT55" s="788">
        <f>'Result Entry'!DU57</f>
        <v>0</v>
      </c>
      <c r="DU55" s="789">
        <f>'Result Entry'!DV57</f>
        <v>0</v>
      </c>
      <c r="DV55" s="789">
        <f>'Result Entry'!DW57</f>
        <v>0</v>
      </c>
      <c r="DW55" s="790">
        <f>'Result Entry'!DX57</f>
        <v>0</v>
      </c>
      <c r="DX55" s="789">
        <f>'Result Entry'!DY57</f>
        <v>0</v>
      </c>
      <c r="DY55" s="789">
        <f>'Result Entry'!DZ57</f>
        <v>0</v>
      </c>
      <c r="DZ55" s="799">
        <f>'Result Entry'!EA57</f>
        <v>0</v>
      </c>
      <c r="EA55" s="790">
        <f>'Result Entry'!EB57</f>
        <v>0</v>
      </c>
      <c r="EB55" s="789">
        <f>'Result Entry'!EC57</f>
        <v>0</v>
      </c>
      <c r="EC55" s="789">
        <f>'Result Entry'!ED57</f>
        <v>0</v>
      </c>
      <c r="ED55" s="799">
        <f>'Result Entry'!EE57</f>
        <v>0</v>
      </c>
      <c r="EE55" s="800">
        <f>'Result Entry'!EF57</f>
        <v>0</v>
      </c>
      <c r="EF55" s="801">
        <f>'Result Entry'!EG57</f>
        <v>0</v>
      </c>
      <c r="EG55" s="802" t="str">
        <f>'Result Entry'!EH57</f>
        <v/>
      </c>
      <c r="EH55" s="788">
        <f>'Result Entry'!EI57</f>
        <v>0</v>
      </c>
      <c r="EI55" s="789">
        <f>'Result Entry'!EJ57</f>
        <v>0</v>
      </c>
      <c r="EJ55" s="789">
        <f>'Result Entry'!EK57</f>
        <v>0</v>
      </c>
      <c r="EK55" s="790">
        <f>'Result Entry'!EL57</f>
        <v>0</v>
      </c>
      <c r="EL55" s="789">
        <f>'Result Entry'!EM57</f>
        <v>0</v>
      </c>
      <c r="EM55" s="799">
        <f>'Result Entry'!EN57</f>
        <v>0</v>
      </c>
      <c r="EN55" s="789">
        <f>'Result Entry'!EO57</f>
        <v>0</v>
      </c>
      <c r="EO55" s="789">
        <f>'Result Entry'!EP57</f>
        <v>0</v>
      </c>
      <c r="EP55" s="789">
        <f>'Result Entry'!EQ57</f>
        <v>0</v>
      </c>
      <c r="EQ55" s="792">
        <f>'Result Entry'!ER57</f>
        <v>0</v>
      </c>
      <c r="ER55" s="801">
        <f>'Result Entry'!ES57</f>
        <v>0</v>
      </c>
      <c r="ES55" s="802" t="str">
        <f>'Result Entry'!ET57</f>
        <v/>
      </c>
      <c r="ET55" s="788">
        <f>'Result Entry'!EU57</f>
        <v>0</v>
      </c>
      <c r="EU55" s="798">
        <f>'Result Entry'!EV57</f>
        <v>0</v>
      </c>
      <c r="EV55" s="789">
        <f>'Result Entry'!EW57</f>
        <v>0</v>
      </c>
      <c r="EW55" s="799">
        <f>'Result Entry'!EX57</f>
        <v>0</v>
      </c>
      <c r="EX55" s="789">
        <f>'Result Entry'!EY57</f>
        <v>0</v>
      </c>
      <c r="EY55" s="799">
        <f>'Result Entry'!EZ57</f>
        <v>0</v>
      </c>
      <c r="EZ55" s="789">
        <f>'Result Entry'!FA57</f>
        <v>0</v>
      </c>
      <c r="FA55" s="789">
        <f>'Result Entry'!FB57</f>
        <v>0</v>
      </c>
      <c r="FB55" s="789">
        <f>'Result Entry'!FC57</f>
        <v>0</v>
      </c>
      <c r="FC55" s="800">
        <f>'Result Entry'!FD57</f>
        <v>0</v>
      </c>
      <c r="FD55" s="801">
        <f>'Result Entry'!FE57</f>
        <v>0</v>
      </c>
      <c r="FE55" s="802" t="str">
        <f>'Result Entry'!FF57</f>
        <v/>
      </c>
      <c r="FF55" s="788">
        <f>'Result Entry'!FG57</f>
        <v>0</v>
      </c>
      <c r="FG55" s="789">
        <f>'Result Entry'!FH57</f>
        <v>0</v>
      </c>
      <c r="FH55" s="789">
        <f>'Result Entry'!FI57</f>
        <v>0</v>
      </c>
      <c r="FI55" s="789">
        <f>'Result Entry'!FJ57</f>
        <v>0</v>
      </c>
      <c r="FJ55" s="791">
        <f>'Result Entry'!FK57</f>
        <v>0</v>
      </c>
      <c r="FK55" s="796" t="str">
        <f>'Result Entry'!FL57</f>
        <v/>
      </c>
      <c r="FL55" s="786">
        <f>'Result Entry'!FM57</f>
        <v>0</v>
      </c>
      <c r="FM55" s="787">
        <f>'Result Entry'!FN57</f>
        <v>0</v>
      </c>
      <c r="FN55" s="803" t="str">
        <f>'Result Entry'!FO57</f>
        <v/>
      </c>
      <c r="FO55" s="786">
        <f>'Result Entry'!FP57</f>
        <v>0</v>
      </c>
      <c r="FP55" s="787">
        <f>'Result Entry'!FQ57</f>
        <v>0</v>
      </c>
      <c r="FQ55" s="804">
        <f>'Result Entry'!FR57</f>
        <v>0</v>
      </c>
      <c r="FR55" s="787" t="str">
        <f>IF(OR(FS55="PASSED",FS55="PASSED WITH G"),'Result Entry'!FS57,"")</f>
        <v/>
      </c>
      <c r="FS55" s="787" t="str">
        <f>'Result Entry'!FT57</f>
        <v/>
      </c>
      <c r="FT55" s="787" t="str">
        <f>'Result Entry'!FU57</f>
        <v/>
      </c>
      <c r="FU55" s="805" t="str">
        <f>'Result Entry'!FV57</f>
        <v/>
      </c>
      <c r="FV55" s="29" t="str">
        <f>'Result Entry'!FX57</f>
        <v/>
      </c>
    </row>
    <row r="56" spans="1:178" s="30" customFormat="1" ht="17.25" customHeight="1">
      <c r="A56" s="1477"/>
      <c r="B56" s="786">
        <f t="shared" si="0"/>
        <v>0</v>
      </c>
      <c r="C56" s="787">
        <f>'Result Entry'!D58</f>
        <v>0</v>
      </c>
      <c r="D56" s="787">
        <f>'Result Entry'!E58</f>
        <v>0</v>
      </c>
      <c r="E56" s="787">
        <f>'Result Entry'!F58</f>
        <v>0</v>
      </c>
      <c r="F56" s="787">
        <f>'Result Entry'!$G58</f>
        <v>0</v>
      </c>
      <c r="G56" s="787">
        <f>'Result Entry'!$H58</f>
        <v>0</v>
      </c>
      <c r="H56" s="787">
        <f>'Result Entry'!I58</f>
        <v>0</v>
      </c>
      <c r="I56" s="787">
        <f>'Result Entry'!J58</f>
        <v>0</v>
      </c>
      <c r="J56" s="977">
        <f>'Result Entry'!K58</f>
        <v>0</v>
      </c>
      <c r="K56" s="788">
        <f>'Result Entry'!L58</f>
        <v>0</v>
      </c>
      <c r="L56" s="789">
        <f>'Result Entry'!M58</f>
        <v>0</v>
      </c>
      <c r="M56" s="789">
        <f>'Result Entry'!N58</f>
        <v>0</v>
      </c>
      <c r="N56" s="790">
        <f>'Result Entry'!O58</f>
        <v>0</v>
      </c>
      <c r="O56" s="789">
        <f>'Result Entry'!P58</f>
        <v>0</v>
      </c>
      <c r="P56" s="790">
        <f>'Result Entry'!Q58</f>
        <v>0</v>
      </c>
      <c r="Q56" s="789">
        <f>'Result Entry'!R58</f>
        <v>0</v>
      </c>
      <c r="R56" s="791">
        <f>'Result Entry'!S58</f>
        <v>0</v>
      </c>
      <c r="S56" s="791">
        <f>'Result Entry'!T58</f>
        <v>0</v>
      </c>
      <c r="T56" s="792">
        <f>'Result Entry'!U58</f>
        <v>0</v>
      </c>
      <c r="U56" s="806">
        <f>'Result Entry'!V58</f>
        <v>0</v>
      </c>
      <c r="V56" s="807" t="str">
        <f>'Result Entry'!W58</f>
        <v/>
      </c>
      <c r="W56" s="795" t="str">
        <f>'Result Entry'!X58</f>
        <v/>
      </c>
      <c r="X56" s="796" t="str">
        <f>'Result Entry'!Y58</f>
        <v/>
      </c>
      <c r="Y56" s="788">
        <f>'Result Entry'!Z58</f>
        <v>0</v>
      </c>
      <c r="Z56" s="789">
        <f>'Result Entry'!AA58</f>
        <v>0</v>
      </c>
      <c r="AA56" s="789">
        <f>'Result Entry'!AB58</f>
        <v>0</v>
      </c>
      <c r="AB56" s="790">
        <f>'Result Entry'!AC58</f>
        <v>0</v>
      </c>
      <c r="AC56" s="789">
        <f>'Result Entry'!AD58</f>
        <v>0</v>
      </c>
      <c r="AD56" s="790">
        <f>'Result Entry'!AE58</f>
        <v>0</v>
      </c>
      <c r="AE56" s="789">
        <f>'Result Entry'!AF58</f>
        <v>0</v>
      </c>
      <c r="AF56" s="791">
        <f>'Result Entry'!AG58</f>
        <v>0</v>
      </c>
      <c r="AG56" s="791">
        <f>'Result Entry'!AH58</f>
        <v>0</v>
      </c>
      <c r="AH56" s="792">
        <f>'Result Entry'!AI58</f>
        <v>0</v>
      </c>
      <c r="AI56" s="806">
        <f>'Result Entry'!AJ58</f>
        <v>0</v>
      </c>
      <c r="AJ56" s="807" t="str">
        <f>'Result Entry'!AK58</f>
        <v/>
      </c>
      <c r="AK56" s="795" t="str">
        <f>'Result Entry'!AL58</f>
        <v/>
      </c>
      <c r="AL56" s="796" t="str">
        <f>'Result Entry'!AM58</f>
        <v/>
      </c>
      <c r="AM56" s="797">
        <f>'Result Entry'!AN58</f>
        <v>0</v>
      </c>
      <c r="AN56" s="788">
        <f>'Result Entry'!AO58</f>
        <v>0</v>
      </c>
      <c r="AO56" s="798">
        <f>'Result Entry'!AP58</f>
        <v>0</v>
      </c>
      <c r="AP56" s="789">
        <f>'Result Entry'!AQ58</f>
        <v>0</v>
      </c>
      <c r="AQ56" s="790">
        <f>'Result Entry'!AR58</f>
        <v>0</v>
      </c>
      <c r="AR56" s="789">
        <f>'Result Entry'!AS58</f>
        <v>0</v>
      </c>
      <c r="AS56" s="789">
        <f>'Result Entry'!AT58</f>
        <v>0</v>
      </c>
      <c r="AT56" s="799">
        <f>'Result Entry'!AU58</f>
        <v>0</v>
      </c>
      <c r="AU56" s="790">
        <f>'Result Entry'!AV58</f>
        <v>0</v>
      </c>
      <c r="AV56" s="789">
        <f>'Result Entry'!AW58</f>
        <v>0</v>
      </c>
      <c r="AW56" s="789">
        <f>'Result Entry'!AX58</f>
        <v>0</v>
      </c>
      <c r="AX56" s="799">
        <f>'Result Entry'!AY58</f>
        <v>0</v>
      </c>
      <c r="AY56" s="792">
        <f>'Result Entry'!AZ58</f>
        <v>0</v>
      </c>
      <c r="AZ56" s="1470">
        <f>'Result Entry'!BA58</f>
        <v>0</v>
      </c>
      <c r="BA56" s="1471" t="str">
        <f>'Result Entry'!BB58</f>
        <v/>
      </c>
      <c r="BB56" s="795" t="str">
        <f>'Result Entry'!BC58</f>
        <v/>
      </c>
      <c r="BC56" s="796" t="str">
        <f>'Result Entry'!BD58</f>
        <v/>
      </c>
      <c r="BD56" s="797">
        <f>'Result Entry'!BE58</f>
        <v>0</v>
      </c>
      <c r="BE56" s="788">
        <f>'Result Entry'!BF58</f>
        <v>0</v>
      </c>
      <c r="BF56" s="798">
        <f>'Result Entry'!BG58</f>
        <v>0</v>
      </c>
      <c r="BG56" s="789">
        <f>'Result Entry'!BH58</f>
        <v>0</v>
      </c>
      <c r="BH56" s="790">
        <f>'Result Entry'!BI58</f>
        <v>0</v>
      </c>
      <c r="BI56" s="789">
        <f>'Result Entry'!BJ58</f>
        <v>0</v>
      </c>
      <c r="BJ56" s="789">
        <f>'Result Entry'!BK58</f>
        <v>0</v>
      </c>
      <c r="BK56" s="799">
        <f>'Result Entry'!BL58</f>
        <v>0</v>
      </c>
      <c r="BL56" s="790">
        <f>'Result Entry'!BM58</f>
        <v>0</v>
      </c>
      <c r="BM56" s="789">
        <f>'Result Entry'!BN58</f>
        <v>0</v>
      </c>
      <c r="BN56" s="789">
        <f>'Result Entry'!BO58</f>
        <v>0</v>
      </c>
      <c r="BO56" s="799">
        <f>'Result Entry'!BP58</f>
        <v>0</v>
      </c>
      <c r="BP56" s="792">
        <f>'Result Entry'!BQ58</f>
        <v>0</v>
      </c>
      <c r="BQ56" s="1470">
        <f>'Result Entry'!BR58</f>
        <v>0</v>
      </c>
      <c r="BR56" s="1471" t="str">
        <f>'Result Entry'!BS58</f>
        <v/>
      </c>
      <c r="BS56" s="795" t="str">
        <f>'Result Entry'!BT58</f>
        <v/>
      </c>
      <c r="BT56" s="796" t="str">
        <f>'Result Entry'!BU58</f>
        <v/>
      </c>
      <c r="BU56" s="797">
        <f>'Result Entry'!BV58</f>
        <v>0</v>
      </c>
      <c r="BV56" s="788">
        <f>'Result Entry'!BW58</f>
        <v>0</v>
      </c>
      <c r="BW56" s="798">
        <f>'Result Entry'!BX58</f>
        <v>0</v>
      </c>
      <c r="BX56" s="789">
        <f>'Result Entry'!BY58</f>
        <v>0</v>
      </c>
      <c r="BY56" s="790">
        <f>'Result Entry'!BZ58</f>
        <v>0</v>
      </c>
      <c r="BZ56" s="789">
        <f>'Result Entry'!CA58</f>
        <v>0</v>
      </c>
      <c r="CA56" s="789">
        <f>'Result Entry'!CB58</f>
        <v>0</v>
      </c>
      <c r="CB56" s="799">
        <f>'Result Entry'!CC58</f>
        <v>0</v>
      </c>
      <c r="CC56" s="790">
        <f>'Result Entry'!CD58</f>
        <v>0</v>
      </c>
      <c r="CD56" s="789">
        <f>'Result Entry'!CE58</f>
        <v>0</v>
      </c>
      <c r="CE56" s="789">
        <f>'Result Entry'!CF58</f>
        <v>0</v>
      </c>
      <c r="CF56" s="799">
        <f>'Result Entry'!CG58</f>
        <v>0</v>
      </c>
      <c r="CG56" s="792">
        <f>'Result Entry'!CH58</f>
        <v>0</v>
      </c>
      <c r="CH56" s="1470">
        <f>'Result Entry'!CI58</f>
        <v>0</v>
      </c>
      <c r="CI56" s="1471" t="str">
        <f>'Result Entry'!CJ58</f>
        <v/>
      </c>
      <c r="CJ56" s="795" t="str">
        <f>'Result Entry'!CK58</f>
        <v/>
      </c>
      <c r="CK56" s="796" t="str">
        <f>'Result Entry'!CL58</f>
        <v/>
      </c>
      <c r="CL56" s="797">
        <f>'Result Entry'!CM58</f>
        <v>0</v>
      </c>
      <c r="CM56" s="788">
        <f>'Result Entry'!CN58</f>
        <v>0</v>
      </c>
      <c r="CN56" s="798">
        <f>'Result Entry'!CO58</f>
        <v>0</v>
      </c>
      <c r="CO56" s="789">
        <f>'Result Entry'!CP58</f>
        <v>0</v>
      </c>
      <c r="CP56" s="790">
        <f>'Result Entry'!CQ58</f>
        <v>0</v>
      </c>
      <c r="CQ56" s="789">
        <f>'Result Entry'!CR58</f>
        <v>0</v>
      </c>
      <c r="CR56" s="789">
        <f>'Result Entry'!CS58</f>
        <v>0</v>
      </c>
      <c r="CS56" s="799">
        <f>'Result Entry'!CT58</f>
        <v>0</v>
      </c>
      <c r="CT56" s="790">
        <f>'Result Entry'!CU58</f>
        <v>0</v>
      </c>
      <c r="CU56" s="789">
        <f>'Result Entry'!CV58</f>
        <v>0</v>
      </c>
      <c r="CV56" s="789">
        <f>'Result Entry'!CW58</f>
        <v>0</v>
      </c>
      <c r="CW56" s="799">
        <f>'Result Entry'!CX58</f>
        <v>0</v>
      </c>
      <c r="CX56" s="792">
        <f>'Result Entry'!CY58</f>
        <v>0</v>
      </c>
      <c r="CY56" s="1470">
        <f>'Result Entry'!CZ58</f>
        <v>0</v>
      </c>
      <c r="CZ56" s="1471" t="str">
        <f>'Result Entry'!DA58</f>
        <v/>
      </c>
      <c r="DA56" s="795" t="str">
        <f>'Result Entry'!DB58</f>
        <v/>
      </c>
      <c r="DB56" s="796" t="str">
        <f>'Result Entry'!DC58</f>
        <v/>
      </c>
      <c r="DC56" s="797">
        <f>'Result Entry'!DD58</f>
        <v>0</v>
      </c>
      <c r="DD56" s="788">
        <f>'Result Entry'!DE58</f>
        <v>0</v>
      </c>
      <c r="DE56" s="798">
        <f>'Result Entry'!DF58</f>
        <v>0</v>
      </c>
      <c r="DF56" s="789">
        <f>'Result Entry'!DG58</f>
        <v>0</v>
      </c>
      <c r="DG56" s="790">
        <f>'Result Entry'!DH58</f>
        <v>0</v>
      </c>
      <c r="DH56" s="789">
        <f>'Result Entry'!DI58</f>
        <v>0</v>
      </c>
      <c r="DI56" s="789">
        <f>'Result Entry'!DJ58</f>
        <v>0</v>
      </c>
      <c r="DJ56" s="799">
        <f>'Result Entry'!DK58</f>
        <v>0</v>
      </c>
      <c r="DK56" s="790">
        <f>'Result Entry'!DL58</f>
        <v>0</v>
      </c>
      <c r="DL56" s="789">
        <f>'Result Entry'!DM58</f>
        <v>0</v>
      </c>
      <c r="DM56" s="789">
        <f>'Result Entry'!DN58</f>
        <v>0</v>
      </c>
      <c r="DN56" s="799">
        <f>'Result Entry'!DO58</f>
        <v>0</v>
      </c>
      <c r="DO56" s="792">
        <f>'Result Entry'!DP58</f>
        <v>0</v>
      </c>
      <c r="DP56" s="1470">
        <f>'Result Entry'!DQ58</f>
        <v>0</v>
      </c>
      <c r="DQ56" s="1471" t="str">
        <f>'Result Entry'!DR58</f>
        <v/>
      </c>
      <c r="DR56" s="795" t="str">
        <f>'Result Entry'!DS58</f>
        <v/>
      </c>
      <c r="DS56" s="796" t="str">
        <f>'Result Entry'!DT58</f>
        <v/>
      </c>
      <c r="DT56" s="788">
        <f>'Result Entry'!DU58</f>
        <v>0</v>
      </c>
      <c r="DU56" s="789">
        <f>'Result Entry'!DV58</f>
        <v>0</v>
      </c>
      <c r="DV56" s="789">
        <f>'Result Entry'!DW58</f>
        <v>0</v>
      </c>
      <c r="DW56" s="790">
        <f>'Result Entry'!DX58</f>
        <v>0</v>
      </c>
      <c r="DX56" s="789">
        <f>'Result Entry'!DY58</f>
        <v>0</v>
      </c>
      <c r="DY56" s="789">
        <f>'Result Entry'!DZ58</f>
        <v>0</v>
      </c>
      <c r="DZ56" s="799">
        <f>'Result Entry'!EA58</f>
        <v>0</v>
      </c>
      <c r="EA56" s="790">
        <f>'Result Entry'!EB58</f>
        <v>0</v>
      </c>
      <c r="EB56" s="789">
        <f>'Result Entry'!EC58</f>
        <v>0</v>
      </c>
      <c r="EC56" s="789">
        <f>'Result Entry'!ED58</f>
        <v>0</v>
      </c>
      <c r="ED56" s="799">
        <f>'Result Entry'!EE58</f>
        <v>0</v>
      </c>
      <c r="EE56" s="800">
        <f>'Result Entry'!EF58</f>
        <v>0</v>
      </c>
      <c r="EF56" s="801">
        <f>'Result Entry'!EG58</f>
        <v>0</v>
      </c>
      <c r="EG56" s="802" t="str">
        <f>'Result Entry'!EH58</f>
        <v/>
      </c>
      <c r="EH56" s="788">
        <f>'Result Entry'!EI58</f>
        <v>0</v>
      </c>
      <c r="EI56" s="789">
        <f>'Result Entry'!EJ58</f>
        <v>0</v>
      </c>
      <c r="EJ56" s="789">
        <f>'Result Entry'!EK58</f>
        <v>0</v>
      </c>
      <c r="EK56" s="790">
        <f>'Result Entry'!EL58</f>
        <v>0</v>
      </c>
      <c r="EL56" s="789">
        <f>'Result Entry'!EM58</f>
        <v>0</v>
      </c>
      <c r="EM56" s="799">
        <f>'Result Entry'!EN58</f>
        <v>0</v>
      </c>
      <c r="EN56" s="789">
        <f>'Result Entry'!EO58</f>
        <v>0</v>
      </c>
      <c r="EO56" s="789">
        <f>'Result Entry'!EP58</f>
        <v>0</v>
      </c>
      <c r="EP56" s="789">
        <f>'Result Entry'!EQ58</f>
        <v>0</v>
      </c>
      <c r="EQ56" s="792">
        <f>'Result Entry'!ER58</f>
        <v>0</v>
      </c>
      <c r="ER56" s="801">
        <f>'Result Entry'!ES58</f>
        <v>0</v>
      </c>
      <c r="ES56" s="802" t="str">
        <f>'Result Entry'!ET58</f>
        <v/>
      </c>
      <c r="ET56" s="788">
        <f>'Result Entry'!EU58</f>
        <v>0</v>
      </c>
      <c r="EU56" s="798">
        <f>'Result Entry'!EV58</f>
        <v>0</v>
      </c>
      <c r="EV56" s="789">
        <f>'Result Entry'!EW58</f>
        <v>0</v>
      </c>
      <c r="EW56" s="799">
        <f>'Result Entry'!EX58</f>
        <v>0</v>
      </c>
      <c r="EX56" s="789">
        <f>'Result Entry'!EY58</f>
        <v>0</v>
      </c>
      <c r="EY56" s="799">
        <f>'Result Entry'!EZ58</f>
        <v>0</v>
      </c>
      <c r="EZ56" s="789">
        <f>'Result Entry'!FA58</f>
        <v>0</v>
      </c>
      <c r="FA56" s="789">
        <f>'Result Entry'!FB58</f>
        <v>0</v>
      </c>
      <c r="FB56" s="789">
        <f>'Result Entry'!FC58</f>
        <v>0</v>
      </c>
      <c r="FC56" s="800">
        <f>'Result Entry'!FD58</f>
        <v>0</v>
      </c>
      <c r="FD56" s="801">
        <f>'Result Entry'!FE58</f>
        <v>0</v>
      </c>
      <c r="FE56" s="802" t="str">
        <f>'Result Entry'!FF58</f>
        <v/>
      </c>
      <c r="FF56" s="788">
        <f>'Result Entry'!FG58</f>
        <v>0</v>
      </c>
      <c r="FG56" s="789">
        <f>'Result Entry'!FH58</f>
        <v>0</v>
      </c>
      <c r="FH56" s="789">
        <f>'Result Entry'!FI58</f>
        <v>0</v>
      </c>
      <c r="FI56" s="789">
        <f>'Result Entry'!FJ58</f>
        <v>0</v>
      </c>
      <c r="FJ56" s="791">
        <f>'Result Entry'!FK58</f>
        <v>0</v>
      </c>
      <c r="FK56" s="796" t="str">
        <f>'Result Entry'!FL58</f>
        <v/>
      </c>
      <c r="FL56" s="786">
        <f>'Result Entry'!FM58</f>
        <v>0</v>
      </c>
      <c r="FM56" s="787">
        <f>'Result Entry'!FN58</f>
        <v>0</v>
      </c>
      <c r="FN56" s="803" t="str">
        <f>'Result Entry'!FO58</f>
        <v/>
      </c>
      <c r="FO56" s="786">
        <f>'Result Entry'!FP58</f>
        <v>0</v>
      </c>
      <c r="FP56" s="787">
        <f>'Result Entry'!FQ58</f>
        <v>0</v>
      </c>
      <c r="FQ56" s="804">
        <f>'Result Entry'!FR58</f>
        <v>0</v>
      </c>
      <c r="FR56" s="787" t="str">
        <f>IF(OR(FS56="PASSED",FS56="PASSED WITH G"),'Result Entry'!FS58,"")</f>
        <v/>
      </c>
      <c r="FS56" s="787" t="str">
        <f>'Result Entry'!FT58</f>
        <v/>
      </c>
      <c r="FT56" s="787" t="str">
        <f>'Result Entry'!FU58</f>
        <v/>
      </c>
      <c r="FU56" s="805" t="str">
        <f>'Result Entry'!FV58</f>
        <v/>
      </c>
      <c r="FV56" s="29" t="str">
        <f>'Result Entry'!FX58</f>
        <v/>
      </c>
    </row>
    <row r="57" spans="1:178" s="30" customFormat="1" ht="17.25" customHeight="1">
      <c r="A57" s="1477"/>
      <c r="B57" s="786">
        <f t="shared" si="0"/>
        <v>0</v>
      </c>
      <c r="C57" s="787">
        <f>'Result Entry'!D59</f>
        <v>0</v>
      </c>
      <c r="D57" s="787">
        <f>'Result Entry'!E59</f>
        <v>0</v>
      </c>
      <c r="E57" s="787">
        <f>'Result Entry'!F59</f>
        <v>0</v>
      </c>
      <c r="F57" s="787">
        <f>'Result Entry'!$G59</f>
        <v>0</v>
      </c>
      <c r="G57" s="787">
        <f>'Result Entry'!$H59</f>
        <v>0</v>
      </c>
      <c r="H57" s="787">
        <f>'Result Entry'!I59</f>
        <v>0</v>
      </c>
      <c r="I57" s="787">
        <f>'Result Entry'!J59</f>
        <v>0</v>
      </c>
      <c r="J57" s="977">
        <f>'Result Entry'!K59</f>
        <v>0</v>
      </c>
      <c r="K57" s="788">
        <f>'Result Entry'!L59</f>
        <v>0</v>
      </c>
      <c r="L57" s="789">
        <f>'Result Entry'!M59</f>
        <v>0</v>
      </c>
      <c r="M57" s="789">
        <f>'Result Entry'!N59</f>
        <v>0</v>
      </c>
      <c r="N57" s="790">
        <f>'Result Entry'!O59</f>
        <v>0</v>
      </c>
      <c r="O57" s="789">
        <f>'Result Entry'!P59</f>
        <v>0</v>
      </c>
      <c r="P57" s="790">
        <f>'Result Entry'!Q59</f>
        <v>0</v>
      </c>
      <c r="Q57" s="789">
        <f>'Result Entry'!R59</f>
        <v>0</v>
      </c>
      <c r="R57" s="791">
        <f>'Result Entry'!S59</f>
        <v>0</v>
      </c>
      <c r="S57" s="791">
        <f>'Result Entry'!T59</f>
        <v>0</v>
      </c>
      <c r="T57" s="792">
        <f>'Result Entry'!U59</f>
        <v>0</v>
      </c>
      <c r="U57" s="806">
        <f>'Result Entry'!V59</f>
        <v>0</v>
      </c>
      <c r="V57" s="807" t="str">
        <f>'Result Entry'!W59</f>
        <v/>
      </c>
      <c r="W57" s="795" t="str">
        <f>'Result Entry'!X59</f>
        <v/>
      </c>
      <c r="X57" s="796" t="str">
        <f>'Result Entry'!Y59</f>
        <v/>
      </c>
      <c r="Y57" s="788">
        <f>'Result Entry'!Z59</f>
        <v>0</v>
      </c>
      <c r="Z57" s="789">
        <f>'Result Entry'!AA59</f>
        <v>0</v>
      </c>
      <c r="AA57" s="789">
        <f>'Result Entry'!AB59</f>
        <v>0</v>
      </c>
      <c r="AB57" s="790">
        <f>'Result Entry'!AC59</f>
        <v>0</v>
      </c>
      <c r="AC57" s="789">
        <f>'Result Entry'!AD59</f>
        <v>0</v>
      </c>
      <c r="AD57" s="790">
        <f>'Result Entry'!AE59</f>
        <v>0</v>
      </c>
      <c r="AE57" s="789">
        <f>'Result Entry'!AF59</f>
        <v>0</v>
      </c>
      <c r="AF57" s="791">
        <f>'Result Entry'!AG59</f>
        <v>0</v>
      </c>
      <c r="AG57" s="791">
        <f>'Result Entry'!AH59</f>
        <v>0</v>
      </c>
      <c r="AH57" s="792">
        <f>'Result Entry'!AI59</f>
        <v>0</v>
      </c>
      <c r="AI57" s="806">
        <f>'Result Entry'!AJ59</f>
        <v>0</v>
      </c>
      <c r="AJ57" s="807" t="str">
        <f>'Result Entry'!AK59</f>
        <v/>
      </c>
      <c r="AK57" s="795" t="str">
        <f>'Result Entry'!AL59</f>
        <v/>
      </c>
      <c r="AL57" s="796" t="str">
        <f>'Result Entry'!AM59</f>
        <v/>
      </c>
      <c r="AM57" s="797">
        <f>'Result Entry'!AN59</f>
        <v>0</v>
      </c>
      <c r="AN57" s="788">
        <f>'Result Entry'!AO59</f>
        <v>0</v>
      </c>
      <c r="AO57" s="798">
        <f>'Result Entry'!AP59</f>
        <v>0</v>
      </c>
      <c r="AP57" s="789">
        <f>'Result Entry'!AQ59</f>
        <v>0</v>
      </c>
      <c r="AQ57" s="790">
        <f>'Result Entry'!AR59</f>
        <v>0</v>
      </c>
      <c r="AR57" s="789">
        <f>'Result Entry'!AS59</f>
        <v>0</v>
      </c>
      <c r="AS57" s="789">
        <f>'Result Entry'!AT59</f>
        <v>0</v>
      </c>
      <c r="AT57" s="799">
        <f>'Result Entry'!AU59</f>
        <v>0</v>
      </c>
      <c r="AU57" s="790">
        <f>'Result Entry'!AV59</f>
        <v>0</v>
      </c>
      <c r="AV57" s="789">
        <f>'Result Entry'!AW59</f>
        <v>0</v>
      </c>
      <c r="AW57" s="789">
        <f>'Result Entry'!AX59</f>
        <v>0</v>
      </c>
      <c r="AX57" s="799">
        <f>'Result Entry'!AY59</f>
        <v>0</v>
      </c>
      <c r="AY57" s="792">
        <f>'Result Entry'!AZ59</f>
        <v>0</v>
      </c>
      <c r="AZ57" s="1470">
        <f>'Result Entry'!BA59</f>
        <v>0</v>
      </c>
      <c r="BA57" s="1471" t="str">
        <f>'Result Entry'!BB59</f>
        <v/>
      </c>
      <c r="BB57" s="795" t="str">
        <f>'Result Entry'!BC59</f>
        <v/>
      </c>
      <c r="BC57" s="796" t="str">
        <f>'Result Entry'!BD59</f>
        <v/>
      </c>
      <c r="BD57" s="797">
        <f>'Result Entry'!BE59</f>
        <v>0</v>
      </c>
      <c r="BE57" s="788">
        <f>'Result Entry'!BF59</f>
        <v>0</v>
      </c>
      <c r="BF57" s="798">
        <f>'Result Entry'!BG59</f>
        <v>0</v>
      </c>
      <c r="BG57" s="789">
        <f>'Result Entry'!BH59</f>
        <v>0</v>
      </c>
      <c r="BH57" s="790">
        <f>'Result Entry'!BI59</f>
        <v>0</v>
      </c>
      <c r="BI57" s="789">
        <f>'Result Entry'!BJ59</f>
        <v>0</v>
      </c>
      <c r="BJ57" s="789">
        <f>'Result Entry'!BK59</f>
        <v>0</v>
      </c>
      <c r="BK57" s="799">
        <f>'Result Entry'!BL59</f>
        <v>0</v>
      </c>
      <c r="BL57" s="790">
        <f>'Result Entry'!BM59</f>
        <v>0</v>
      </c>
      <c r="BM57" s="789">
        <f>'Result Entry'!BN59</f>
        <v>0</v>
      </c>
      <c r="BN57" s="789">
        <f>'Result Entry'!BO59</f>
        <v>0</v>
      </c>
      <c r="BO57" s="799">
        <f>'Result Entry'!BP59</f>
        <v>0</v>
      </c>
      <c r="BP57" s="792">
        <f>'Result Entry'!BQ59</f>
        <v>0</v>
      </c>
      <c r="BQ57" s="1470">
        <f>'Result Entry'!BR59</f>
        <v>0</v>
      </c>
      <c r="BR57" s="1471" t="str">
        <f>'Result Entry'!BS59</f>
        <v/>
      </c>
      <c r="BS57" s="795" t="str">
        <f>'Result Entry'!BT59</f>
        <v/>
      </c>
      <c r="BT57" s="796" t="str">
        <f>'Result Entry'!BU59</f>
        <v/>
      </c>
      <c r="BU57" s="797">
        <f>'Result Entry'!BV59</f>
        <v>0</v>
      </c>
      <c r="BV57" s="788">
        <f>'Result Entry'!BW59</f>
        <v>0</v>
      </c>
      <c r="BW57" s="798">
        <f>'Result Entry'!BX59</f>
        <v>0</v>
      </c>
      <c r="BX57" s="789">
        <f>'Result Entry'!BY59</f>
        <v>0</v>
      </c>
      <c r="BY57" s="790">
        <f>'Result Entry'!BZ59</f>
        <v>0</v>
      </c>
      <c r="BZ57" s="789">
        <f>'Result Entry'!CA59</f>
        <v>0</v>
      </c>
      <c r="CA57" s="789">
        <f>'Result Entry'!CB59</f>
        <v>0</v>
      </c>
      <c r="CB57" s="799">
        <f>'Result Entry'!CC59</f>
        <v>0</v>
      </c>
      <c r="CC57" s="790">
        <f>'Result Entry'!CD59</f>
        <v>0</v>
      </c>
      <c r="CD57" s="789">
        <f>'Result Entry'!CE59</f>
        <v>0</v>
      </c>
      <c r="CE57" s="789">
        <f>'Result Entry'!CF59</f>
        <v>0</v>
      </c>
      <c r="CF57" s="799">
        <f>'Result Entry'!CG59</f>
        <v>0</v>
      </c>
      <c r="CG57" s="792">
        <f>'Result Entry'!CH59</f>
        <v>0</v>
      </c>
      <c r="CH57" s="1470">
        <f>'Result Entry'!CI59</f>
        <v>0</v>
      </c>
      <c r="CI57" s="1471" t="str">
        <f>'Result Entry'!CJ59</f>
        <v/>
      </c>
      <c r="CJ57" s="795" t="str">
        <f>'Result Entry'!CK59</f>
        <v/>
      </c>
      <c r="CK57" s="796" t="str">
        <f>'Result Entry'!CL59</f>
        <v/>
      </c>
      <c r="CL57" s="797">
        <f>'Result Entry'!CM59</f>
        <v>0</v>
      </c>
      <c r="CM57" s="788">
        <f>'Result Entry'!CN59</f>
        <v>0</v>
      </c>
      <c r="CN57" s="798">
        <f>'Result Entry'!CO59</f>
        <v>0</v>
      </c>
      <c r="CO57" s="789">
        <f>'Result Entry'!CP59</f>
        <v>0</v>
      </c>
      <c r="CP57" s="790">
        <f>'Result Entry'!CQ59</f>
        <v>0</v>
      </c>
      <c r="CQ57" s="789">
        <f>'Result Entry'!CR59</f>
        <v>0</v>
      </c>
      <c r="CR57" s="789">
        <f>'Result Entry'!CS59</f>
        <v>0</v>
      </c>
      <c r="CS57" s="799">
        <f>'Result Entry'!CT59</f>
        <v>0</v>
      </c>
      <c r="CT57" s="790">
        <f>'Result Entry'!CU59</f>
        <v>0</v>
      </c>
      <c r="CU57" s="789">
        <f>'Result Entry'!CV59</f>
        <v>0</v>
      </c>
      <c r="CV57" s="789">
        <f>'Result Entry'!CW59</f>
        <v>0</v>
      </c>
      <c r="CW57" s="799">
        <f>'Result Entry'!CX59</f>
        <v>0</v>
      </c>
      <c r="CX57" s="792">
        <f>'Result Entry'!CY59</f>
        <v>0</v>
      </c>
      <c r="CY57" s="1470">
        <f>'Result Entry'!CZ59</f>
        <v>0</v>
      </c>
      <c r="CZ57" s="1471" t="str">
        <f>'Result Entry'!DA59</f>
        <v/>
      </c>
      <c r="DA57" s="795" t="str">
        <f>'Result Entry'!DB59</f>
        <v/>
      </c>
      <c r="DB57" s="796" t="str">
        <f>'Result Entry'!DC59</f>
        <v/>
      </c>
      <c r="DC57" s="797">
        <f>'Result Entry'!DD59</f>
        <v>0</v>
      </c>
      <c r="DD57" s="788">
        <f>'Result Entry'!DE59</f>
        <v>0</v>
      </c>
      <c r="DE57" s="798">
        <f>'Result Entry'!DF59</f>
        <v>0</v>
      </c>
      <c r="DF57" s="789">
        <f>'Result Entry'!DG59</f>
        <v>0</v>
      </c>
      <c r="DG57" s="790">
        <f>'Result Entry'!DH59</f>
        <v>0</v>
      </c>
      <c r="DH57" s="789">
        <f>'Result Entry'!DI59</f>
        <v>0</v>
      </c>
      <c r="DI57" s="789">
        <f>'Result Entry'!DJ59</f>
        <v>0</v>
      </c>
      <c r="DJ57" s="799">
        <f>'Result Entry'!DK59</f>
        <v>0</v>
      </c>
      <c r="DK57" s="790">
        <f>'Result Entry'!DL59</f>
        <v>0</v>
      </c>
      <c r="DL57" s="789">
        <f>'Result Entry'!DM59</f>
        <v>0</v>
      </c>
      <c r="DM57" s="789">
        <f>'Result Entry'!DN59</f>
        <v>0</v>
      </c>
      <c r="DN57" s="799">
        <f>'Result Entry'!DO59</f>
        <v>0</v>
      </c>
      <c r="DO57" s="792">
        <f>'Result Entry'!DP59</f>
        <v>0</v>
      </c>
      <c r="DP57" s="1470">
        <f>'Result Entry'!DQ59</f>
        <v>0</v>
      </c>
      <c r="DQ57" s="1471" t="str">
        <f>'Result Entry'!DR59</f>
        <v/>
      </c>
      <c r="DR57" s="795" t="str">
        <f>'Result Entry'!DS59</f>
        <v/>
      </c>
      <c r="DS57" s="796" t="str">
        <f>'Result Entry'!DT59</f>
        <v/>
      </c>
      <c r="DT57" s="788">
        <f>'Result Entry'!DU59</f>
        <v>0</v>
      </c>
      <c r="DU57" s="789">
        <f>'Result Entry'!DV59</f>
        <v>0</v>
      </c>
      <c r="DV57" s="789">
        <f>'Result Entry'!DW59</f>
        <v>0</v>
      </c>
      <c r="DW57" s="790">
        <f>'Result Entry'!DX59</f>
        <v>0</v>
      </c>
      <c r="DX57" s="789">
        <f>'Result Entry'!DY59</f>
        <v>0</v>
      </c>
      <c r="DY57" s="789">
        <f>'Result Entry'!DZ59</f>
        <v>0</v>
      </c>
      <c r="DZ57" s="799">
        <f>'Result Entry'!EA59</f>
        <v>0</v>
      </c>
      <c r="EA57" s="790">
        <f>'Result Entry'!EB59</f>
        <v>0</v>
      </c>
      <c r="EB57" s="789">
        <f>'Result Entry'!EC59</f>
        <v>0</v>
      </c>
      <c r="EC57" s="789">
        <f>'Result Entry'!ED59</f>
        <v>0</v>
      </c>
      <c r="ED57" s="799">
        <f>'Result Entry'!EE59</f>
        <v>0</v>
      </c>
      <c r="EE57" s="800">
        <f>'Result Entry'!EF59</f>
        <v>0</v>
      </c>
      <c r="EF57" s="801">
        <f>'Result Entry'!EG59</f>
        <v>0</v>
      </c>
      <c r="EG57" s="802" t="str">
        <f>'Result Entry'!EH59</f>
        <v/>
      </c>
      <c r="EH57" s="788">
        <f>'Result Entry'!EI59</f>
        <v>0</v>
      </c>
      <c r="EI57" s="789">
        <f>'Result Entry'!EJ59</f>
        <v>0</v>
      </c>
      <c r="EJ57" s="789">
        <f>'Result Entry'!EK59</f>
        <v>0</v>
      </c>
      <c r="EK57" s="790">
        <f>'Result Entry'!EL59</f>
        <v>0</v>
      </c>
      <c r="EL57" s="789">
        <f>'Result Entry'!EM59</f>
        <v>0</v>
      </c>
      <c r="EM57" s="799">
        <f>'Result Entry'!EN59</f>
        <v>0</v>
      </c>
      <c r="EN57" s="789">
        <f>'Result Entry'!EO59</f>
        <v>0</v>
      </c>
      <c r="EO57" s="789">
        <f>'Result Entry'!EP59</f>
        <v>0</v>
      </c>
      <c r="EP57" s="789">
        <f>'Result Entry'!EQ59</f>
        <v>0</v>
      </c>
      <c r="EQ57" s="792">
        <f>'Result Entry'!ER59</f>
        <v>0</v>
      </c>
      <c r="ER57" s="801">
        <f>'Result Entry'!ES59</f>
        <v>0</v>
      </c>
      <c r="ES57" s="802" t="str">
        <f>'Result Entry'!ET59</f>
        <v/>
      </c>
      <c r="ET57" s="788">
        <f>'Result Entry'!EU59</f>
        <v>0</v>
      </c>
      <c r="EU57" s="798">
        <f>'Result Entry'!EV59</f>
        <v>0</v>
      </c>
      <c r="EV57" s="789">
        <f>'Result Entry'!EW59</f>
        <v>0</v>
      </c>
      <c r="EW57" s="799">
        <f>'Result Entry'!EX59</f>
        <v>0</v>
      </c>
      <c r="EX57" s="789">
        <f>'Result Entry'!EY59</f>
        <v>0</v>
      </c>
      <c r="EY57" s="799">
        <f>'Result Entry'!EZ59</f>
        <v>0</v>
      </c>
      <c r="EZ57" s="789">
        <f>'Result Entry'!FA59</f>
        <v>0</v>
      </c>
      <c r="FA57" s="789">
        <f>'Result Entry'!FB59</f>
        <v>0</v>
      </c>
      <c r="FB57" s="789">
        <f>'Result Entry'!FC59</f>
        <v>0</v>
      </c>
      <c r="FC57" s="800">
        <f>'Result Entry'!FD59</f>
        <v>0</v>
      </c>
      <c r="FD57" s="801">
        <f>'Result Entry'!FE59</f>
        <v>0</v>
      </c>
      <c r="FE57" s="802" t="str">
        <f>'Result Entry'!FF59</f>
        <v/>
      </c>
      <c r="FF57" s="788">
        <f>'Result Entry'!FG59</f>
        <v>0</v>
      </c>
      <c r="FG57" s="789">
        <f>'Result Entry'!FH59</f>
        <v>0</v>
      </c>
      <c r="FH57" s="789">
        <f>'Result Entry'!FI59</f>
        <v>0</v>
      </c>
      <c r="FI57" s="789">
        <f>'Result Entry'!FJ59</f>
        <v>0</v>
      </c>
      <c r="FJ57" s="791">
        <f>'Result Entry'!FK59</f>
        <v>0</v>
      </c>
      <c r="FK57" s="796" t="str">
        <f>'Result Entry'!FL59</f>
        <v/>
      </c>
      <c r="FL57" s="786">
        <f>'Result Entry'!FM59</f>
        <v>0</v>
      </c>
      <c r="FM57" s="787">
        <f>'Result Entry'!FN59</f>
        <v>0</v>
      </c>
      <c r="FN57" s="803" t="str">
        <f>'Result Entry'!FO59</f>
        <v/>
      </c>
      <c r="FO57" s="786">
        <f>'Result Entry'!FP59</f>
        <v>0</v>
      </c>
      <c r="FP57" s="787">
        <f>'Result Entry'!FQ59</f>
        <v>0</v>
      </c>
      <c r="FQ57" s="804">
        <f>'Result Entry'!FR59</f>
        <v>0</v>
      </c>
      <c r="FR57" s="787" t="str">
        <f>IF(OR(FS57="PASSED",FS57="PASSED WITH G"),'Result Entry'!FS59,"")</f>
        <v/>
      </c>
      <c r="FS57" s="787" t="str">
        <f>'Result Entry'!FT59</f>
        <v/>
      </c>
      <c r="FT57" s="787" t="str">
        <f>'Result Entry'!FU59</f>
        <v/>
      </c>
      <c r="FU57" s="805" t="str">
        <f>'Result Entry'!FV59</f>
        <v/>
      </c>
      <c r="FV57" s="29" t="str">
        <f>'Result Entry'!FX59</f>
        <v/>
      </c>
    </row>
    <row r="58" spans="1:178" s="30" customFormat="1" ht="17.25" customHeight="1">
      <c r="A58" s="1477"/>
      <c r="B58" s="786">
        <f t="shared" si="0"/>
        <v>0</v>
      </c>
      <c r="C58" s="787">
        <f>'Result Entry'!D60</f>
        <v>0</v>
      </c>
      <c r="D58" s="787">
        <f>'Result Entry'!E60</f>
        <v>0</v>
      </c>
      <c r="E58" s="787">
        <f>'Result Entry'!F60</f>
        <v>0</v>
      </c>
      <c r="F58" s="787">
        <f>'Result Entry'!$G60</f>
        <v>0</v>
      </c>
      <c r="G58" s="787">
        <f>'Result Entry'!$H60</f>
        <v>0</v>
      </c>
      <c r="H58" s="787">
        <f>'Result Entry'!I60</f>
        <v>0</v>
      </c>
      <c r="I58" s="787">
        <f>'Result Entry'!J60</f>
        <v>0</v>
      </c>
      <c r="J58" s="977">
        <f>'Result Entry'!K60</f>
        <v>0</v>
      </c>
      <c r="K58" s="788">
        <f>'Result Entry'!L60</f>
        <v>0</v>
      </c>
      <c r="L58" s="789">
        <f>'Result Entry'!M60</f>
        <v>0</v>
      </c>
      <c r="M58" s="789">
        <f>'Result Entry'!N60</f>
        <v>0</v>
      </c>
      <c r="N58" s="790">
        <f>'Result Entry'!O60</f>
        <v>0</v>
      </c>
      <c r="O58" s="789">
        <f>'Result Entry'!P60</f>
        <v>0</v>
      </c>
      <c r="P58" s="790">
        <f>'Result Entry'!Q60</f>
        <v>0</v>
      </c>
      <c r="Q58" s="789">
        <f>'Result Entry'!R60</f>
        <v>0</v>
      </c>
      <c r="R58" s="791">
        <f>'Result Entry'!S60</f>
        <v>0</v>
      </c>
      <c r="S58" s="791">
        <f>'Result Entry'!T60</f>
        <v>0</v>
      </c>
      <c r="T58" s="792">
        <f>'Result Entry'!U60</f>
        <v>0</v>
      </c>
      <c r="U58" s="806">
        <f>'Result Entry'!V60</f>
        <v>0</v>
      </c>
      <c r="V58" s="807" t="str">
        <f>'Result Entry'!W60</f>
        <v/>
      </c>
      <c r="W58" s="795" t="str">
        <f>'Result Entry'!X60</f>
        <v/>
      </c>
      <c r="X58" s="796" t="str">
        <f>'Result Entry'!Y60</f>
        <v/>
      </c>
      <c r="Y58" s="788">
        <f>'Result Entry'!Z60</f>
        <v>0</v>
      </c>
      <c r="Z58" s="789">
        <f>'Result Entry'!AA60</f>
        <v>0</v>
      </c>
      <c r="AA58" s="789">
        <f>'Result Entry'!AB60</f>
        <v>0</v>
      </c>
      <c r="AB58" s="790">
        <f>'Result Entry'!AC60</f>
        <v>0</v>
      </c>
      <c r="AC58" s="789">
        <f>'Result Entry'!AD60</f>
        <v>0</v>
      </c>
      <c r="AD58" s="790">
        <f>'Result Entry'!AE60</f>
        <v>0</v>
      </c>
      <c r="AE58" s="789">
        <f>'Result Entry'!AF60</f>
        <v>0</v>
      </c>
      <c r="AF58" s="791">
        <f>'Result Entry'!AG60</f>
        <v>0</v>
      </c>
      <c r="AG58" s="791">
        <f>'Result Entry'!AH60</f>
        <v>0</v>
      </c>
      <c r="AH58" s="792">
        <f>'Result Entry'!AI60</f>
        <v>0</v>
      </c>
      <c r="AI58" s="806">
        <f>'Result Entry'!AJ60</f>
        <v>0</v>
      </c>
      <c r="AJ58" s="807" t="str">
        <f>'Result Entry'!AK60</f>
        <v/>
      </c>
      <c r="AK58" s="795" t="str">
        <f>'Result Entry'!AL60</f>
        <v/>
      </c>
      <c r="AL58" s="796" t="str">
        <f>'Result Entry'!AM60</f>
        <v/>
      </c>
      <c r="AM58" s="797">
        <f>'Result Entry'!AN60</f>
        <v>0</v>
      </c>
      <c r="AN58" s="788">
        <f>'Result Entry'!AO60</f>
        <v>0</v>
      </c>
      <c r="AO58" s="798">
        <f>'Result Entry'!AP60</f>
        <v>0</v>
      </c>
      <c r="AP58" s="789">
        <f>'Result Entry'!AQ60</f>
        <v>0</v>
      </c>
      <c r="AQ58" s="790">
        <f>'Result Entry'!AR60</f>
        <v>0</v>
      </c>
      <c r="AR58" s="789">
        <f>'Result Entry'!AS60</f>
        <v>0</v>
      </c>
      <c r="AS58" s="789">
        <f>'Result Entry'!AT60</f>
        <v>0</v>
      </c>
      <c r="AT58" s="799">
        <f>'Result Entry'!AU60</f>
        <v>0</v>
      </c>
      <c r="AU58" s="790">
        <f>'Result Entry'!AV60</f>
        <v>0</v>
      </c>
      <c r="AV58" s="789">
        <f>'Result Entry'!AW60</f>
        <v>0</v>
      </c>
      <c r="AW58" s="789">
        <f>'Result Entry'!AX60</f>
        <v>0</v>
      </c>
      <c r="AX58" s="799">
        <f>'Result Entry'!AY60</f>
        <v>0</v>
      </c>
      <c r="AY58" s="792">
        <f>'Result Entry'!AZ60</f>
        <v>0</v>
      </c>
      <c r="AZ58" s="1470">
        <f>'Result Entry'!BA60</f>
        <v>0</v>
      </c>
      <c r="BA58" s="1471" t="str">
        <f>'Result Entry'!BB60</f>
        <v/>
      </c>
      <c r="BB58" s="795" t="str">
        <f>'Result Entry'!BC60</f>
        <v/>
      </c>
      <c r="BC58" s="796" t="str">
        <f>'Result Entry'!BD60</f>
        <v/>
      </c>
      <c r="BD58" s="797">
        <f>'Result Entry'!BE60</f>
        <v>0</v>
      </c>
      <c r="BE58" s="788">
        <f>'Result Entry'!BF60</f>
        <v>0</v>
      </c>
      <c r="BF58" s="798">
        <f>'Result Entry'!BG60</f>
        <v>0</v>
      </c>
      <c r="BG58" s="789">
        <f>'Result Entry'!BH60</f>
        <v>0</v>
      </c>
      <c r="BH58" s="790">
        <f>'Result Entry'!BI60</f>
        <v>0</v>
      </c>
      <c r="BI58" s="789">
        <f>'Result Entry'!BJ60</f>
        <v>0</v>
      </c>
      <c r="BJ58" s="789">
        <f>'Result Entry'!BK60</f>
        <v>0</v>
      </c>
      <c r="BK58" s="799">
        <f>'Result Entry'!BL60</f>
        <v>0</v>
      </c>
      <c r="BL58" s="790">
        <f>'Result Entry'!BM60</f>
        <v>0</v>
      </c>
      <c r="BM58" s="789">
        <f>'Result Entry'!BN60</f>
        <v>0</v>
      </c>
      <c r="BN58" s="789">
        <f>'Result Entry'!BO60</f>
        <v>0</v>
      </c>
      <c r="BO58" s="799">
        <f>'Result Entry'!BP60</f>
        <v>0</v>
      </c>
      <c r="BP58" s="792">
        <f>'Result Entry'!BQ60</f>
        <v>0</v>
      </c>
      <c r="BQ58" s="1470">
        <f>'Result Entry'!BR60</f>
        <v>0</v>
      </c>
      <c r="BR58" s="1471" t="str">
        <f>'Result Entry'!BS60</f>
        <v/>
      </c>
      <c r="BS58" s="795" t="str">
        <f>'Result Entry'!BT60</f>
        <v/>
      </c>
      <c r="BT58" s="796" t="str">
        <f>'Result Entry'!BU60</f>
        <v/>
      </c>
      <c r="BU58" s="797">
        <f>'Result Entry'!BV60</f>
        <v>0</v>
      </c>
      <c r="BV58" s="788">
        <f>'Result Entry'!BW60</f>
        <v>0</v>
      </c>
      <c r="BW58" s="798">
        <f>'Result Entry'!BX60</f>
        <v>0</v>
      </c>
      <c r="BX58" s="789">
        <f>'Result Entry'!BY60</f>
        <v>0</v>
      </c>
      <c r="BY58" s="790">
        <f>'Result Entry'!BZ60</f>
        <v>0</v>
      </c>
      <c r="BZ58" s="789">
        <f>'Result Entry'!CA60</f>
        <v>0</v>
      </c>
      <c r="CA58" s="789">
        <f>'Result Entry'!CB60</f>
        <v>0</v>
      </c>
      <c r="CB58" s="799">
        <f>'Result Entry'!CC60</f>
        <v>0</v>
      </c>
      <c r="CC58" s="790">
        <f>'Result Entry'!CD60</f>
        <v>0</v>
      </c>
      <c r="CD58" s="789">
        <f>'Result Entry'!CE60</f>
        <v>0</v>
      </c>
      <c r="CE58" s="789">
        <f>'Result Entry'!CF60</f>
        <v>0</v>
      </c>
      <c r="CF58" s="799">
        <f>'Result Entry'!CG60</f>
        <v>0</v>
      </c>
      <c r="CG58" s="792">
        <f>'Result Entry'!CH60</f>
        <v>0</v>
      </c>
      <c r="CH58" s="1470">
        <f>'Result Entry'!CI60</f>
        <v>0</v>
      </c>
      <c r="CI58" s="1471" t="str">
        <f>'Result Entry'!CJ60</f>
        <v/>
      </c>
      <c r="CJ58" s="795" t="str">
        <f>'Result Entry'!CK60</f>
        <v/>
      </c>
      <c r="CK58" s="796" t="str">
        <f>'Result Entry'!CL60</f>
        <v/>
      </c>
      <c r="CL58" s="797">
        <f>'Result Entry'!CM60</f>
        <v>0</v>
      </c>
      <c r="CM58" s="788">
        <f>'Result Entry'!CN60</f>
        <v>0</v>
      </c>
      <c r="CN58" s="798">
        <f>'Result Entry'!CO60</f>
        <v>0</v>
      </c>
      <c r="CO58" s="789">
        <f>'Result Entry'!CP60</f>
        <v>0</v>
      </c>
      <c r="CP58" s="790">
        <f>'Result Entry'!CQ60</f>
        <v>0</v>
      </c>
      <c r="CQ58" s="789">
        <f>'Result Entry'!CR60</f>
        <v>0</v>
      </c>
      <c r="CR58" s="789">
        <f>'Result Entry'!CS60</f>
        <v>0</v>
      </c>
      <c r="CS58" s="799">
        <f>'Result Entry'!CT60</f>
        <v>0</v>
      </c>
      <c r="CT58" s="790">
        <f>'Result Entry'!CU60</f>
        <v>0</v>
      </c>
      <c r="CU58" s="789">
        <f>'Result Entry'!CV60</f>
        <v>0</v>
      </c>
      <c r="CV58" s="789">
        <f>'Result Entry'!CW60</f>
        <v>0</v>
      </c>
      <c r="CW58" s="799">
        <f>'Result Entry'!CX60</f>
        <v>0</v>
      </c>
      <c r="CX58" s="792">
        <f>'Result Entry'!CY60</f>
        <v>0</v>
      </c>
      <c r="CY58" s="1470">
        <f>'Result Entry'!CZ60</f>
        <v>0</v>
      </c>
      <c r="CZ58" s="1471" t="str">
        <f>'Result Entry'!DA60</f>
        <v/>
      </c>
      <c r="DA58" s="795" t="str">
        <f>'Result Entry'!DB60</f>
        <v/>
      </c>
      <c r="DB58" s="796" t="str">
        <f>'Result Entry'!DC60</f>
        <v/>
      </c>
      <c r="DC58" s="797">
        <f>'Result Entry'!DD60</f>
        <v>0</v>
      </c>
      <c r="DD58" s="788">
        <f>'Result Entry'!DE60</f>
        <v>0</v>
      </c>
      <c r="DE58" s="798">
        <f>'Result Entry'!DF60</f>
        <v>0</v>
      </c>
      <c r="DF58" s="789">
        <f>'Result Entry'!DG60</f>
        <v>0</v>
      </c>
      <c r="DG58" s="790">
        <f>'Result Entry'!DH60</f>
        <v>0</v>
      </c>
      <c r="DH58" s="789">
        <f>'Result Entry'!DI60</f>
        <v>0</v>
      </c>
      <c r="DI58" s="789">
        <f>'Result Entry'!DJ60</f>
        <v>0</v>
      </c>
      <c r="DJ58" s="799">
        <f>'Result Entry'!DK60</f>
        <v>0</v>
      </c>
      <c r="DK58" s="790">
        <f>'Result Entry'!DL60</f>
        <v>0</v>
      </c>
      <c r="DL58" s="789">
        <f>'Result Entry'!DM60</f>
        <v>0</v>
      </c>
      <c r="DM58" s="789">
        <f>'Result Entry'!DN60</f>
        <v>0</v>
      </c>
      <c r="DN58" s="799">
        <f>'Result Entry'!DO60</f>
        <v>0</v>
      </c>
      <c r="DO58" s="792">
        <f>'Result Entry'!DP60</f>
        <v>0</v>
      </c>
      <c r="DP58" s="1470">
        <f>'Result Entry'!DQ60</f>
        <v>0</v>
      </c>
      <c r="DQ58" s="1471" t="str">
        <f>'Result Entry'!DR60</f>
        <v/>
      </c>
      <c r="DR58" s="795" t="str">
        <f>'Result Entry'!DS60</f>
        <v/>
      </c>
      <c r="DS58" s="796" t="str">
        <f>'Result Entry'!DT60</f>
        <v/>
      </c>
      <c r="DT58" s="788">
        <f>'Result Entry'!DU60</f>
        <v>0</v>
      </c>
      <c r="DU58" s="789">
        <f>'Result Entry'!DV60</f>
        <v>0</v>
      </c>
      <c r="DV58" s="789">
        <f>'Result Entry'!DW60</f>
        <v>0</v>
      </c>
      <c r="DW58" s="790">
        <f>'Result Entry'!DX60</f>
        <v>0</v>
      </c>
      <c r="DX58" s="789">
        <f>'Result Entry'!DY60</f>
        <v>0</v>
      </c>
      <c r="DY58" s="789">
        <f>'Result Entry'!DZ60</f>
        <v>0</v>
      </c>
      <c r="DZ58" s="799">
        <f>'Result Entry'!EA60</f>
        <v>0</v>
      </c>
      <c r="EA58" s="790">
        <f>'Result Entry'!EB60</f>
        <v>0</v>
      </c>
      <c r="EB58" s="789">
        <f>'Result Entry'!EC60</f>
        <v>0</v>
      </c>
      <c r="EC58" s="789">
        <f>'Result Entry'!ED60</f>
        <v>0</v>
      </c>
      <c r="ED58" s="799">
        <f>'Result Entry'!EE60</f>
        <v>0</v>
      </c>
      <c r="EE58" s="800">
        <f>'Result Entry'!EF60</f>
        <v>0</v>
      </c>
      <c r="EF58" s="801">
        <f>'Result Entry'!EG60</f>
        <v>0</v>
      </c>
      <c r="EG58" s="802" t="str">
        <f>'Result Entry'!EH60</f>
        <v/>
      </c>
      <c r="EH58" s="788">
        <f>'Result Entry'!EI60</f>
        <v>0</v>
      </c>
      <c r="EI58" s="789">
        <f>'Result Entry'!EJ60</f>
        <v>0</v>
      </c>
      <c r="EJ58" s="789">
        <f>'Result Entry'!EK60</f>
        <v>0</v>
      </c>
      <c r="EK58" s="790">
        <f>'Result Entry'!EL60</f>
        <v>0</v>
      </c>
      <c r="EL58" s="789">
        <f>'Result Entry'!EM60</f>
        <v>0</v>
      </c>
      <c r="EM58" s="799">
        <f>'Result Entry'!EN60</f>
        <v>0</v>
      </c>
      <c r="EN58" s="789">
        <f>'Result Entry'!EO60</f>
        <v>0</v>
      </c>
      <c r="EO58" s="789">
        <f>'Result Entry'!EP60</f>
        <v>0</v>
      </c>
      <c r="EP58" s="789">
        <f>'Result Entry'!EQ60</f>
        <v>0</v>
      </c>
      <c r="EQ58" s="792">
        <f>'Result Entry'!ER60</f>
        <v>0</v>
      </c>
      <c r="ER58" s="801">
        <f>'Result Entry'!ES60</f>
        <v>0</v>
      </c>
      <c r="ES58" s="802" t="str">
        <f>'Result Entry'!ET60</f>
        <v/>
      </c>
      <c r="ET58" s="788">
        <f>'Result Entry'!EU60</f>
        <v>0</v>
      </c>
      <c r="EU58" s="798">
        <f>'Result Entry'!EV60</f>
        <v>0</v>
      </c>
      <c r="EV58" s="789">
        <f>'Result Entry'!EW60</f>
        <v>0</v>
      </c>
      <c r="EW58" s="799">
        <f>'Result Entry'!EX60</f>
        <v>0</v>
      </c>
      <c r="EX58" s="789">
        <f>'Result Entry'!EY60</f>
        <v>0</v>
      </c>
      <c r="EY58" s="799">
        <f>'Result Entry'!EZ60</f>
        <v>0</v>
      </c>
      <c r="EZ58" s="789">
        <f>'Result Entry'!FA60</f>
        <v>0</v>
      </c>
      <c r="FA58" s="789">
        <f>'Result Entry'!FB60</f>
        <v>0</v>
      </c>
      <c r="FB58" s="789">
        <f>'Result Entry'!FC60</f>
        <v>0</v>
      </c>
      <c r="FC58" s="800">
        <f>'Result Entry'!FD60</f>
        <v>0</v>
      </c>
      <c r="FD58" s="801">
        <f>'Result Entry'!FE60</f>
        <v>0</v>
      </c>
      <c r="FE58" s="802" t="str">
        <f>'Result Entry'!FF60</f>
        <v/>
      </c>
      <c r="FF58" s="788">
        <f>'Result Entry'!FG60</f>
        <v>0</v>
      </c>
      <c r="FG58" s="789">
        <f>'Result Entry'!FH60</f>
        <v>0</v>
      </c>
      <c r="FH58" s="789">
        <f>'Result Entry'!FI60</f>
        <v>0</v>
      </c>
      <c r="FI58" s="789">
        <f>'Result Entry'!FJ60</f>
        <v>0</v>
      </c>
      <c r="FJ58" s="791">
        <f>'Result Entry'!FK60</f>
        <v>0</v>
      </c>
      <c r="FK58" s="796" t="str">
        <f>'Result Entry'!FL60</f>
        <v/>
      </c>
      <c r="FL58" s="786">
        <f>'Result Entry'!FM60</f>
        <v>0</v>
      </c>
      <c r="FM58" s="787">
        <f>'Result Entry'!FN60</f>
        <v>0</v>
      </c>
      <c r="FN58" s="803" t="str">
        <f>'Result Entry'!FO60</f>
        <v/>
      </c>
      <c r="FO58" s="786">
        <f>'Result Entry'!FP60</f>
        <v>0</v>
      </c>
      <c r="FP58" s="787">
        <f>'Result Entry'!FQ60</f>
        <v>0</v>
      </c>
      <c r="FQ58" s="804">
        <f>'Result Entry'!FR60</f>
        <v>0</v>
      </c>
      <c r="FR58" s="787" t="str">
        <f>IF(OR(FS58="PASSED",FS58="PASSED WITH G"),'Result Entry'!FS60,"")</f>
        <v/>
      </c>
      <c r="FS58" s="787" t="str">
        <f>'Result Entry'!FT60</f>
        <v/>
      </c>
      <c r="FT58" s="787" t="str">
        <f>'Result Entry'!FU60</f>
        <v/>
      </c>
      <c r="FU58" s="805" t="str">
        <f>'Result Entry'!FV60</f>
        <v/>
      </c>
      <c r="FV58" s="29" t="str">
        <f>'Result Entry'!FX60</f>
        <v/>
      </c>
    </row>
    <row r="59" spans="1:178" s="30" customFormat="1" ht="17.25" customHeight="1">
      <c r="A59" s="1477"/>
      <c r="B59" s="786">
        <f t="shared" si="0"/>
        <v>0</v>
      </c>
      <c r="C59" s="787">
        <f>'Result Entry'!D61</f>
        <v>0</v>
      </c>
      <c r="D59" s="787">
        <f>'Result Entry'!E61</f>
        <v>0</v>
      </c>
      <c r="E59" s="787">
        <f>'Result Entry'!F61</f>
        <v>0</v>
      </c>
      <c r="F59" s="787">
        <f>'Result Entry'!$G61</f>
        <v>0</v>
      </c>
      <c r="G59" s="787">
        <f>'Result Entry'!$H61</f>
        <v>0</v>
      </c>
      <c r="H59" s="787">
        <f>'Result Entry'!I61</f>
        <v>0</v>
      </c>
      <c r="I59" s="787">
        <f>'Result Entry'!J61</f>
        <v>0</v>
      </c>
      <c r="J59" s="977">
        <f>'Result Entry'!K61</f>
        <v>0</v>
      </c>
      <c r="K59" s="788">
        <f>'Result Entry'!L61</f>
        <v>0</v>
      </c>
      <c r="L59" s="789">
        <f>'Result Entry'!M61</f>
        <v>0</v>
      </c>
      <c r="M59" s="789">
        <f>'Result Entry'!N61</f>
        <v>0</v>
      </c>
      <c r="N59" s="790">
        <f>'Result Entry'!O61</f>
        <v>0</v>
      </c>
      <c r="O59" s="789">
        <f>'Result Entry'!P61</f>
        <v>0</v>
      </c>
      <c r="P59" s="790">
        <f>'Result Entry'!Q61</f>
        <v>0</v>
      </c>
      <c r="Q59" s="789">
        <f>'Result Entry'!R61</f>
        <v>0</v>
      </c>
      <c r="R59" s="791">
        <f>'Result Entry'!S61</f>
        <v>0</v>
      </c>
      <c r="S59" s="791">
        <f>'Result Entry'!T61</f>
        <v>0</v>
      </c>
      <c r="T59" s="792">
        <f>'Result Entry'!U61</f>
        <v>0</v>
      </c>
      <c r="U59" s="806">
        <f>'Result Entry'!V61</f>
        <v>0</v>
      </c>
      <c r="V59" s="807" t="str">
        <f>'Result Entry'!W61</f>
        <v/>
      </c>
      <c r="W59" s="795" t="str">
        <f>'Result Entry'!X61</f>
        <v/>
      </c>
      <c r="X59" s="796" t="str">
        <f>'Result Entry'!Y61</f>
        <v/>
      </c>
      <c r="Y59" s="788">
        <f>'Result Entry'!Z61</f>
        <v>0</v>
      </c>
      <c r="Z59" s="789">
        <f>'Result Entry'!AA61</f>
        <v>0</v>
      </c>
      <c r="AA59" s="789">
        <f>'Result Entry'!AB61</f>
        <v>0</v>
      </c>
      <c r="AB59" s="790">
        <f>'Result Entry'!AC61</f>
        <v>0</v>
      </c>
      <c r="AC59" s="789">
        <f>'Result Entry'!AD61</f>
        <v>0</v>
      </c>
      <c r="AD59" s="790">
        <f>'Result Entry'!AE61</f>
        <v>0</v>
      </c>
      <c r="AE59" s="789">
        <f>'Result Entry'!AF61</f>
        <v>0</v>
      </c>
      <c r="AF59" s="791">
        <f>'Result Entry'!AG61</f>
        <v>0</v>
      </c>
      <c r="AG59" s="791">
        <f>'Result Entry'!AH61</f>
        <v>0</v>
      </c>
      <c r="AH59" s="792">
        <f>'Result Entry'!AI61</f>
        <v>0</v>
      </c>
      <c r="AI59" s="806">
        <f>'Result Entry'!AJ61</f>
        <v>0</v>
      </c>
      <c r="AJ59" s="807" t="str">
        <f>'Result Entry'!AK61</f>
        <v/>
      </c>
      <c r="AK59" s="795" t="str">
        <f>'Result Entry'!AL61</f>
        <v/>
      </c>
      <c r="AL59" s="796" t="str">
        <f>'Result Entry'!AM61</f>
        <v/>
      </c>
      <c r="AM59" s="797">
        <f>'Result Entry'!AN61</f>
        <v>0</v>
      </c>
      <c r="AN59" s="788">
        <f>'Result Entry'!AO61</f>
        <v>0</v>
      </c>
      <c r="AO59" s="798">
        <f>'Result Entry'!AP61</f>
        <v>0</v>
      </c>
      <c r="AP59" s="789">
        <f>'Result Entry'!AQ61</f>
        <v>0</v>
      </c>
      <c r="AQ59" s="790">
        <f>'Result Entry'!AR61</f>
        <v>0</v>
      </c>
      <c r="AR59" s="789">
        <f>'Result Entry'!AS61</f>
        <v>0</v>
      </c>
      <c r="AS59" s="789">
        <f>'Result Entry'!AT61</f>
        <v>0</v>
      </c>
      <c r="AT59" s="799">
        <f>'Result Entry'!AU61</f>
        <v>0</v>
      </c>
      <c r="AU59" s="790">
        <f>'Result Entry'!AV61</f>
        <v>0</v>
      </c>
      <c r="AV59" s="789">
        <f>'Result Entry'!AW61</f>
        <v>0</v>
      </c>
      <c r="AW59" s="789">
        <f>'Result Entry'!AX61</f>
        <v>0</v>
      </c>
      <c r="AX59" s="799">
        <f>'Result Entry'!AY61</f>
        <v>0</v>
      </c>
      <c r="AY59" s="792">
        <f>'Result Entry'!AZ61</f>
        <v>0</v>
      </c>
      <c r="AZ59" s="1470">
        <f>'Result Entry'!BA61</f>
        <v>0</v>
      </c>
      <c r="BA59" s="1471" t="str">
        <f>'Result Entry'!BB61</f>
        <v/>
      </c>
      <c r="BB59" s="795" t="str">
        <f>'Result Entry'!BC61</f>
        <v/>
      </c>
      <c r="BC59" s="796" t="str">
        <f>'Result Entry'!BD61</f>
        <v/>
      </c>
      <c r="BD59" s="797">
        <f>'Result Entry'!BE61</f>
        <v>0</v>
      </c>
      <c r="BE59" s="788">
        <f>'Result Entry'!BF61</f>
        <v>0</v>
      </c>
      <c r="BF59" s="798">
        <f>'Result Entry'!BG61</f>
        <v>0</v>
      </c>
      <c r="BG59" s="789">
        <f>'Result Entry'!BH61</f>
        <v>0</v>
      </c>
      <c r="BH59" s="790">
        <f>'Result Entry'!BI61</f>
        <v>0</v>
      </c>
      <c r="BI59" s="789">
        <f>'Result Entry'!BJ61</f>
        <v>0</v>
      </c>
      <c r="BJ59" s="789">
        <f>'Result Entry'!BK61</f>
        <v>0</v>
      </c>
      <c r="BK59" s="799">
        <f>'Result Entry'!BL61</f>
        <v>0</v>
      </c>
      <c r="BL59" s="790">
        <f>'Result Entry'!BM61</f>
        <v>0</v>
      </c>
      <c r="BM59" s="789">
        <f>'Result Entry'!BN61</f>
        <v>0</v>
      </c>
      <c r="BN59" s="789">
        <f>'Result Entry'!BO61</f>
        <v>0</v>
      </c>
      <c r="BO59" s="799">
        <f>'Result Entry'!BP61</f>
        <v>0</v>
      </c>
      <c r="BP59" s="792">
        <f>'Result Entry'!BQ61</f>
        <v>0</v>
      </c>
      <c r="BQ59" s="1470">
        <f>'Result Entry'!BR61</f>
        <v>0</v>
      </c>
      <c r="BR59" s="1471" t="str">
        <f>'Result Entry'!BS61</f>
        <v/>
      </c>
      <c r="BS59" s="795" t="str">
        <f>'Result Entry'!BT61</f>
        <v/>
      </c>
      <c r="BT59" s="796" t="str">
        <f>'Result Entry'!BU61</f>
        <v/>
      </c>
      <c r="BU59" s="797">
        <f>'Result Entry'!BV61</f>
        <v>0</v>
      </c>
      <c r="BV59" s="788">
        <f>'Result Entry'!BW61</f>
        <v>0</v>
      </c>
      <c r="BW59" s="798">
        <f>'Result Entry'!BX61</f>
        <v>0</v>
      </c>
      <c r="BX59" s="789">
        <f>'Result Entry'!BY61</f>
        <v>0</v>
      </c>
      <c r="BY59" s="790">
        <f>'Result Entry'!BZ61</f>
        <v>0</v>
      </c>
      <c r="BZ59" s="789">
        <f>'Result Entry'!CA61</f>
        <v>0</v>
      </c>
      <c r="CA59" s="789">
        <f>'Result Entry'!CB61</f>
        <v>0</v>
      </c>
      <c r="CB59" s="799">
        <f>'Result Entry'!CC61</f>
        <v>0</v>
      </c>
      <c r="CC59" s="790">
        <f>'Result Entry'!CD61</f>
        <v>0</v>
      </c>
      <c r="CD59" s="789">
        <f>'Result Entry'!CE61</f>
        <v>0</v>
      </c>
      <c r="CE59" s="789">
        <f>'Result Entry'!CF61</f>
        <v>0</v>
      </c>
      <c r="CF59" s="799">
        <f>'Result Entry'!CG61</f>
        <v>0</v>
      </c>
      <c r="CG59" s="792">
        <f>'Result Entry'!CH61</f>
        <v>0</v>
      </c>
      <c r="CH59" s="1470">
        <f>'Result Entry'!CI61</f>
        <v>0</v>
      </c>
      <c r="CI59" s="1471" t="str">
        <f>'Result Entry'!CJ61</f>
        <v/>
      </c>
      <c r="CJ59" s="795" t="str">
        <f>'Result Entry'!CK61</f>
        <v/>
      </c>
      <c r="CK59" s="796" t="str">
        <f>'Result Entry'!CL61</f>
        <v/>
      </c>
      <c r="CL59" s="797">
        <f>'Result Entry'!CM61</f>
        <v>0</v>
      </c>
      <c r="CM59" s="788">
        <f>'Result Entry'!CN61</f>
        <v>0</v>
      </c>
      <c r="CN59" s="798">
        <f>'Result Entry'!CO61</f>
        <v>0</v>
      </c>
      <c r="CO59" s="789">
        <f>'Result Entry'!CP61</f>
        <v>0</v>
      </c>
      <c r="CP59" s="790">
        <f>'Result Entry'!CQ61</f>
        <v>0</v>
      </c>
      <c r="CQ59" s="789">
        <f>'Result Entry'!CR61</f>
        <v>0</v>
      </c>
      <c r="CR59" s="789">
        <f>'Result Entry'!CS61</f>
        <v>0</v>
      </c>
      <c r="CS59" s="799">
        <f>'Result Entry'!CT61</f>
        <v>0</v>
      </c>
      <c r="CT59" s="790">
        <f>'Result Entry'!CU61</f>
        <v>0</v>
      </c>
      <c r="CU59" s="789">
        <f>'Result Entry'!CV61</f>
        <v>0</v>
      </c>
      <c r="CV59" s="789">
        <f>'Result Entry'!CW61</f>
        <v>0</v>
      </c>
      <c r="CW59" s="799">
        <f>'Result Entry'!CX61</f>
        <v>0</v>
      </c>
      <c r="CX59" s="792">
        <f>'Result Entry'!CY61</f>
        <v>0</v>
      </c>
      <c r="CY59" s="1470">
        <f>'Result Entry'!CZ61</f>
        <v>0</v>
      </c>
      <c r="CZ59" s="1471" t="str">
        <f>'Result Entry'!DA61</f>
        <v/>
      </c>
      <c r="DA59" s="795" t="str">
        <f>'Result Entry'!DB61</f>
        <v/>
      </c>
      <c r="DB59" s="796" t="str">
        <f>'Result Entry'!DC61</f>
        <v/>
      </c>
      <c r="DC59" s="797">
        <f>'Result Entry'!DD61</f>
        <v>0</v>
      </c>
      <c r="DD59" s="788">
        <f>'Result Entry'!DE61</f>
        <v>0</v>
      </c>
      <c r="DE59" s="798">
        <f>'Result Entry'!DF61</f>
        <v>0</v>
      </c>
      <c r="DF59" s="789">
        <f>'Result Entry'!DG61</f>
        <v>0</v>
      </c>
      <c r="DG59" s="790">
        <f>'Result Entry'!DH61</f>
        <v>0</v>
      </c>
      <c r="DH59" s="789">
        <f>'Result Entry'!DI61</f>
        <v>0</v>
      </c>
      <c r="DI59" s="789">
        <f>'Result Entry'!DJ61</f>
        <v>0</v>
      </c>
      <c r="DJ59" s="799">
        <f>'Result Entry'!DK61</f>
        <v>0</v>
      </c>
      <c r="DK59" s="790">
        <f>'Result Entry'!DL61</f>
        <v>0</v>
      </c>
      <c r="DL59" s="789">
        <f>'Result Entry'!DM61</f>
        <v>0</v>
      </c>
      <c r="DM59" s="789">
        <f>'Result Entry'!DN61</f>
        <v>0</v>
      </c>
      <c r="DN59" s="799">
        <f>'Result Entry'!DO61</f>
        <v>0</v>
      </c>
      <c r="DO59" s="792">
        <f>'Result Entry'!DP61</f>
        <v>0</v>
      </c>
      <c r="DP59" s="1470">
        <f>'Result Entry'!DQ61</f>
        <v>0</v>
      </c>
      <c r="DQ59" s="1471" t="str">
        <f>'Result Entry'!DR61</f>
        <v/>
      </c>
      <c r="DR59" s="795" t="str">
        <f>'Result Entry'!DS61</f>
        <v/>
      </c>
      <c r="DS59" s="796" t="str">
        <f>'Result Entry'!DT61</f>
        <v/>
      </c>
      <c r="DT59" s="788">
        <f>'Result Entry'!DU61</f>
        <v>0</v>
      </c>
      <c r="DU59" s="789">
        <f>'Result Entry'!DV61</f>
        <v>0</v>
      </c>
      <c r="DV59" s="789">
        <f>'Result Entry'!DW61</f>
        <v>0</v>
      </c>
      <c r="DW59" s="790">
        <f>'Result Entry'!DX61</f>
        <v>0</v>
      </c>
      <c r="DX59" s="789">
        <f>'Result Entry'!DY61</f>
        <v>0</v>
      </c>
      <c r="DY59" s="789">
        <f>'Result Entry'!DZ61</f>
        <v>0</v>
      </c>
      <c r="DZ59" s="799">
        <f>'Result Entry'!EA61</f>
        <v>0</v>
      </c>
      <c r="EA59" s="790">
        <f>'Result Entry'!EB61</f>
        <v>0</v>
      </c>
      <c r="EB59" s="789">
        <f>'Result Entry'!EC61</f>
        <v>0</v>
      </c>
      <c r="EC59" s="789">
        <f>'Result Entry'!ED61</f>
        <v>0</v>
      </c>
      <c r="ED59" s="799">
        <f>'Result Entry'!EE61</f>
        <v>0</v>
      </c>
      <c r="EE59" s="800">
        <f>'Result Entry'!EF61</f>
        <v>0</v>
      </c>
      <c r="EF59" s="801">
        <f>'Result Entry'!EG61</f>
        <v>0</v>
      </c>
      <c r="EG59" s="802" t="str">
        <f>'Result Entry'!EH61</f>
        <v/>
      </c>
      <c r="EH59" s="788">
        <f>'Result Entry'!EI61</f>
        <v>0</v>
      </c>
      <c r="EI59" s="789">
        <f>'Result Entry'!EJ61</f>
        <v>0</v>
      </c>
      <c r="EJ59" s="789">
        <f>'Result Entry'!EK61</f>
        <v>0</v>
      </c>
      <c r="EK59" s="790">
        <f>'Result Entry'!EL61</f>
        <v>0</v>
      </c>
      <c r="EL59" s="789">
        <f>'Result Entry'!EM61</f>
        <v>0</v>
      </c>
      <c r="EM59" s="799">
        <f>'Result Entry'!EN61</f>
        <v>0</v>
      </c>
      <c r="EN59" s="789">
        <f>'Result Entry'!EO61</f>
        <v>0</v>
      </c>
      <c r="EO59" s="789">
        <f>'Result Entry'!EP61</f>
        <v>0</v>
      </c>
      <c r="EP59" s="789">
        <f>'Result Entry'!EQ61</f>
        <v>0</v>
      </c>
      <c r="EQ59" s="792">
        <f>'Result Entry'!ER61</f>
        <v>0</v>
      </c>
      <c r="ER59" s="801">
        <f>'Result Entry'!ES61</f>
        <v>0</v>
      </c>
      <c r="ES59" s="802" t="str">
        <f>'Result Entry'!ET61</f>
        <v/>
      </c>
      <c r="ET59" s="788">
        <f>'Result Entry'!EU61</f>
        <v>0</v>
      </c>
      <c r="EU59" s="798">
        <f>'Result Entry'!EV61</f>
        <v>0</v>
      </c>
      <c r="EV59" s="789">
        <f>'Result Entry'!EW61</f>
        <v>0</v>
      </c>
      <c r="EW59" s="799">
        <f>'Result Entry'!EX61</f>
        <v>0</v>
      </c>
      <c r="EX59" s="789">
        <f>'Result Entry'!EY61</f>
        <v>0</v>
      </c>
      <c r="EY59" s="799">
        <f>'Result Entry'!EZ61</f>
        <v>0</v>
      </c>
      <c r="EZ59" s="789">
        <f>'Result Entry'!FA61</f>
        <v>0</v>
      </c>
      <c r="FA59" s="789">
        <f>'Result Entry'!FB61</f>
        <v>0</v>
      </c>
      <c r="FB59" s="789">
        <f>'Result Entry'!FC61</f>
        <v>0</v>
      </c>
      <c r="FC59" s="800">
        <f>'Result Entry'!FD61</f>
        <v>0</v>
      </c>
      <c r="FD59" s="801">
        <f>'Result Entry'!FE61</f>
        <v>0</v>
      </c>
      <c r="FE59" s="802" t="str">
        <f>'Result Entry'!FF61</f>
        <v/>
      </c>
      <c r="FF59" s="788">
        <f>'Result Entry'!FG61</f>
        <v>0</v>
      </c>
      <c r="FG59" s="789">
        <f>'Result Entry'!FH61</f>
        <v>0</v>
      </c>
      <c r="FH59" s="789">
        <f>'Result Entry'!FI61</f>
        <v>0</v>
      </c>
      <c r="FI59" s="789">
        <f>'Result Entry'!FJ61</f>
        <v>0</v>
      </c>
      <c r="FJ59" s="791">
        <f>'Result Entry'!FK61</f>
        <v>0</v>
      </c>
      <c r="FK59" s="796" t="str">
        <f>'Result Entry'!FL61</f>
        <v/>
      </c>
      <c r="FL59" s="786">
        <f>'Result Entry'!FM61</f>
        <v>0</v>
      </c>
      <c r="FM59" s="787">
        <f>'Result Entry'!FN61</f>
        <v>0</v>
      </c>
      <c r="FN59" s="803" t="str">
        <f>'Result Entry'!FO61</f>
        <v/>
      </c>
      <c r="FO59" s="786">
        <f>'Result Entry'!FP61</f>
        <v>0</v>
      </c>
      <c r="FP59" s="787">
        <f>'Result Entry'!FQ61</f>
        <v>0</v>
      </c>
      <c r="FQ59" s="804">
        <f>'Result Entry'!FR61</f>
        <v>0</v>
      </c>
      <c r="FR59" s="787" t="str">
        <f>IF(OR(FS59="PASSED",FS59="PASSED WITH G"),'Result Entry'!FS61,"")</f>
        <v/>
      </c>
      <c r="FS59" s="787" t="str">
        <f>'Result Entry'!FT61</f>
        <v/>
      </c>
      <c r="FT59" s="787" t="str">
        <f>'Result Entry'!FU61</f>
        <v/>
      </c>
      <c r="FU59" s="805" t="str">
        <f>'Result Entry'!FV61</f>
        <v/>
      </c>
      <c r="FV59" s="29" t="str">
        <f>'Result Entry'!FX61</f>
        <v/>
      </c>
    </row>
    <row r="60" spans="1:178" s="30" customFormat="1" ht="17.25" customHeight="1">
      <c r="A60" s="1477"/>
      <c r="B60" s="786">
        <f t="shared" si="0"/>
        <v>0</v>
      </c>
      <c r="C60" s="787">
        <f>'Result Entry'!D62</f>
        <v>0</v>
      </c>
      <c r="D60" s="787">
        <f>'Result Entry'!E62</f>
        <v>0</v>
      </c>
      <c r="E60" s="787">
        <f>'Result Entry'!F62</f>
        <v>0</v>
      </c>
      <c r="F60" s="787">
        <f>'Result Entry'!$G62</f>
        <v>0</v>
      </c>
      <c r="G60" s="787">
        <f>'Result Entry'!$H62</f>
        <v>0</v>
      </c>
      <c r="H60" s="787">
        <f>'Result Entry'!I62</f>
        <v>0</v>
      </c>
      <c r="I60" s="787">
        <f>'Result Entry'!J62</f>
        <v>0</v>
      </c>
      <c r="J60" s="977">
        <f>'Result Entry'!K62</f>
        <v>0</v>
      </c>
      <c r="K60" s="788">
        <f>'Result Entry'!L62</f>
        <v>0</v>
      </c>
      <c r="L60" s="789">
        <f>'Result Entry'!M62</f>
        <v>0</v>
      </c>
      <c r="M60" s="789">
        <f>'Result Entry'!N62</f>
        <v>0</v>
      </c>
      <c r="N60" s="790">
        <f>'Result Entry'!O62</f>
        <v>0</v>
      </c>
      <c r="O60" s="789">
        <f>'Result Entry'!P62</f>
        <v>0</v>
      </c>
      <c r="P60" s="790">
        <f>'Result Entry'!Q62</f>
        <v>0</v>
      </c>
      <c r="Q60" s="789">
        <f>'Result Entry'!R62</f>
        <v>0</v>
      </c>
      <c r="R60" s="791">
        <f>'Result Entry'!S62</f>
        <v>0</v>
      </c>
      <c r="S60" s="791">
        <f>'Result Entry'!T62</f>
        <v>0</v>
      </c>
      <c r="T60" s="792">
        <f>'Result Entry'!U62</f>
        <v>0</v>
      </c>
      <c r="U60" s="806">
        <f>'Result Entry'!V62</f>
        <v>0</v>
      </c>
      <c r="V60" s="807" t="str">
        <f>'Result Entry'!W62</f>
        <v/>
      </c>
      <c r="W60" s="795" t="str">
        <f>'Result Entry'!X62</f>
        <v/>
      </c>
      <c r="X60" s="796" t="str">
        <f>'Result Entry'!Y62</f>
        <v/>
      </c>
      <c r="Y60" s="788">
        <f>'Result Entry'!Z62</f>
        <v>0</v>
      </c>
      <c r="Z60" s="789">
        <f>'Result Entry'!AA62</f>
        <v>0</v>
      </c>
      <c r="AA60" s="789">
        <f>'Result Entry'!AB62</f>
        <v>0</v>
      </c>
      <c r="AB60" s="790">
        <f>'Result Entry'!AC62</f>
        <v>0</v>
      </c>
      <c r="AC60" s="789">
        <f>'Result Entry'!AD62</f>
        <v>0</v>
      </c>
      <c r="AD60" s="790">
        <f>'Result Entry'!AE62</f>
        <v>0</v>
      </c>
      <c r="AE60" s="789">
        <f>'Result Entry'!AF62</f>
        <v>0</v>
      </c>
      <c r="AF60" s="791">
        <f>'Result Entry'!AG62</f>
        <v>0</v>
      </c>
      <c r="AG60" s="791">
        <f>'Result Entry'!AH62</f>
        <v>0</v>
      </c>
      <c r="AH60" s="792">
        <f>'Result Entry'!AI62</f>
        <v>0</v>
      </c>
      <c r="AI60" s="806">
        <f>'Result Entry'!AJ62</f>
        <v>0</v>
      </c>
      <c r="AJ60" s="807" t="str">
        <f>'Result Entry'!AK62</f>
        <v/>
      </c>
      <c r="AK60" s="795" t="str">
        <f>'Result Entry'!AL62</f>
        <v/>
      </c>
      <c r="AL60" s="796" t="str">
        <f>'Result Entry'!AM62</f>
        <v/>
      </c>
      <c r="AM60" s="797">
        <f>'Result Entry'!AN62</f>
        <v>0</v>
      </c>
      <c r="AN60" s="788">
        <f>'Result Entry'!AO62</f>
        <v>0</v>
      </c>
      <c r="AO60" s="798">
        <f>'Result Entry'!AP62</f>
        <v>0</v>
      </c>
      <c r="AP60" s="789">
        <f>'Result Entry'!AQ62</f>
        <v>0</v>
      </c>
      <c r="AQ60" s="790">
        <f>'Result Entry'!AR62</f>
        <v>0</v>
      </c>
      <c r="AR60" s="789">
        <f>'Result Entry'!AS62</f>
        <v>0</v>
      </c>
      <c r="AS60" s="789">
        <f>'Result Entry'!AT62</f>
        <v>0</v>
      </c>
      <c r="AT60" s="799">
        <f>'Result Entry'!AU62</f>
        <v>0</v>
      </c>
      <c r="AU60" s="790">
        <f>'Result Entry'!AV62</f>
        <v>0</v>
      </c>
      <c r="AV60" s="789">
        <f>'Result Entry'!AW62</f>
        <v>0</v>
      </c>
      <c r="AW60" s="789">
        <f>'Result Entry'!AX62</f>
        <v>0</v>
      </c>
      <c r="AX60" s="799">
        <f>'Result Entry'!AY62</f>
        <v>0</v>
      </c>
      <c r="AY60" s="792">
        <f>'Result Entry'!AZ62</f>
        <v>0</v>
      </c>
      <c r="AZ60" s="1470">
        <f>'Result Entry'!BA62</f>
        <v>0</v>
      </c>
      <c r="BA60" s="1471" t="str">
        <f>'Result Entry'!BB62</f>
        <v/>
      </c>
      <c r="BB60" s="795" t="str">
        <f>'Result Entry'!BC62</f>
        <v/>
      </c>
      <c r="BC60" s="796" t="str">
        <f>'Result Entry'!BD62</f>
        <v/>
      </c>
      <c r="BD60" s="797">
        <f>'Result Entry'!BE62</f>
        <v>0</v>
      </c>
      <c r="BE60" s="788">
        <f>'Result Entry'!BF62</f>
        <v>0</v>
      </c>
      <c r="BF60" s="798">
        <f>'Result Entry'!BG62</f>
        <v>0</v>
      </c>
      <c r="BG60" s="789">
        <f>'Result Entry'!BH62</f>
        <v>0</v>
      </c>
      <c r="BH60" s="790">
        <f>'Result Entry'!BI62</f>
        <v>0</v>
      </c>
      <c r="BI60" s="789">
        <f>'Result Entry'!BJ62</f>
        <v>0</v>
      </c>
      <c r="BJ60" s="789">
        <f>'Result Entry'!BK62</f>
        <v>0</v>
      </c>
      <c r="BK60" s="799">
        <f>'Result Entry'!BL62</f>
        <v>0</v>
      </c>
      <c r="BL60" s="790">
        <f>'Result Entry'!BM62</f>
        <v>0</v>
      </c>
      <c r="BM60" s="789">
        <f>'Result Entry'!BN62</f>
        <v>0</v>
      </c>
      <c r="BN60" s="789">
        <f>'Result Entry'!BO62</f>
        <v>0</v>
      </c>
      <c r="BO60" s="799">
        <f>'Result Entry'!BP62</f>
        <v>0</v>
      </c>
      <c r="BP60" s="792">
        <f>'Result Entry'!BQ62</f>
        <v>0</v>
      </c>
      <c r="BQ60" s="1470">
        <f>'Result Entry'!BR62</f>
        <v>0</v>
      </c>
      <c r="BR60" s="1471" t="str">
        <f>'Result Entry'!BS62</f>
        <v/>
      </c>
      <c r="BS60" s="795" t="str">
        <f>'Result Entry'!BT62</f>
        <v/>
      </c>
      <c r="BT60" s="796" t="str">
        <f>'Result Entry'!BU62</f>
        <v/>
      </c>
      <c r="BU60" s="797">
        <f>'Result Entry'!BV62</f>
        <v>0</v>
      </c>
      <c r="BV60" s="788">
        <f>'Result Entry'!BW62</f>
        <v>0</v>
      </c>
      <c r="BW60" s="798">
        <f>'Result Entry'!BX62</f>
        <v>0</v>
      </c>
      <c r="BX60" s="789">
        <f>'Result Entry'!BY62</f>
        <v>0</v>
      </c>
      <c r="BY60" s="790">
        <f>'Result Entry'!BZ62</f>
        <v>0</v>
      </c>
      <c r="BZ60" s="789">
        <f>'Result Entry'!CA62</f>
        <v>0</v>
      </c>
      <c r="CA60" s="789">
        <f>'Result Entry'!CB62</f>
        <v>0</v>
      </c>
      <c r="CB60" s="799">
        <f>'Result Entry'!CC62</f>
        <v>0</v>
      </c>
      <c r="CC60" s="790">
        <f>'Result Entry'!CD62</f>
        <v>0</v>
      </c>
      <c r="CD60" s="789">
        <f>'Result Entry'!CE62</f>
        <v>0</v>
      </c>
      <c r="CE60" s="789">
        <f>'Result Entry'!CF62</f>
        <v>0</v>
      </c>
      <c r="CF60" s="799">
        <f>'Result Entry'!CG62</f>
        <v>0</v>
      </c>
      <c r="CG60" s="792">
        <f>'Result Entry'!CH62</f>
        <v>0</v>
      </c>
      <c r="CH60" s="1470">
        <f>'Result Entry'!CI62</f>
        <v>0</v>
      </c>
      <c r="CI60" s="1471" t="str">
        <f>'Result Entry'!CJ62</f>
        <v/>
      </c>
      <c r="CJ60" s="795" t="str">
        <f>'Result Entry'!CK62</f>
        <v/>
      </c>
      <c r="CK60" s="796" t="str">
        <f>'Result Entry'!CL62</f>
        <v/>
      </c>
      <c r="CL60" s="797">
        <f>'Result Entry'!CM62</f>
        <v>0</v>
      </c>
      <c r="CM60" s="788">
        <f>'Result Entry'!CN62</f>
        <v>0</v>
      </c>
      <c r="CN60" s="798">
        <f>'Result Entry'!CO62</f>
        <v>0</v>
      </c>
      <c r="CO60" s="789">
        <f>'Result Entry'!CP62</f>
        <v>0</v>
      </c>
      <c r="CP60" s="790">
        <f>'Result Entry'!CQ62</f>
        <v>0</v>
      </c>
      <c r="CQ60" s="789">
        <f>'Result Entry'!CR62</f>
        <v>0</v>
      </c>
      <c r="CR60" s="789">
        <f>'Result Entry'!CS62</f>
        <v>0</v>
      </c>
      <c r="CS60" s="799">
        <f>'Result Entry'!CT62</f>
        <v>0</v>
      </c>
      <c r="CT60" s="790">
        <f>'Result Entry'!CU62</f>
        <v>0</v>
      </c>
      <c r="CU60" s="789">
        <f>'Result Entry'!CV62</f>
        <v>0</v>
      </c>
      <c r="CV60" s="789">
        <f>'Result Entry'!CW62</f>
        <v>0</v>
      </c>
      <c r="CW60" s="799">
        <f>'Result Entry'!CX62</f>
        <v>0</v>
      </c>
      <c r="CX60" s="792">
        <f>'Result Entry'!CY62</f>
        <v>0</v>
      </c>
      <c r="CY60" s="1470">
        <f>'Result Entry'!CZ62</f>
        <v>0</v>
      </c>
      <c r="CZ60" s="1471" t="str">
        <f>'Result Entry'!DA62</f>
        <v/>
      </c>
      <c r="DA60" s="795" t="str">
        <f>'Result Entry'!DB62</f>
        <v/>
      </c>
      <c r="DB60" s="796" t="str">
        <f>'Result Entry'!DC62</f>
        <v/>
      </c>
      <c r="DC60" s="797">
        <f>'Result Entry'!DD62</f>
        <v>0</v>
      </c>
      <c r="DD60" s="788">
        <f>'Result Entry'!DE62</f>
        <v>0</v>
      </c>
      <c r="DE60" s="798">
        <f>'Result Entry'!DF62</f>
        <v>0</v>
      </c>
      <c r="DF60" s="789">
        <f>'Result Entry'!DG62</f>
        <v>0</v>
      </c>
      <c r="DG60" s="790">
        <f>'Result Entry'!DH62</f>
        <v>0</v>
      </c>
      <c r="DH60" s="789">
        <f>'Result Entry'!DI62</f>
        <v>0</v>
      </c>
      <c r="DI60" s="789">
        <f>'Result Entry'!DJ62</f>
        <v>0</v>
      </c>
      <c r="DJ60" s="799">
        <f>'Result Entry'!DK62</f>
        <v>0</v>
      </c>
      <c r="DK60" s="790">
        <f>'Result Entry'!DL62</f>
        <v>0</v>
      </c>
      <c r="DL60" s="789">
        <f>'Result Entry'!DM62</f>
        <v>0</v>
      </c>
      <c r="DM60" s="789">
        <f>'Result Entry'!DN62</f>
        <v>0</v>
      </c>
      <c r="DN60" s="799">
        <f>'Result Entry'!DO62</f>
        <v>0</v>
      </c>
      <c r="DO60" s="792">
        <f>'Result Entry'!DP62</f>
        <v>0</v>
      </c>
      <c r="DP60" s="1470">
        <f>'Result Entry'!DQ62</f>
        <v>0</v>
      </c>
      <c r="DQ60" s="1471" t="str">
        <f>'Result Entry'!DR62</f>
        <v/>
      </c>
      <c r="DR60" s="795" t="str">
        <f>'Result Entry'!DS62</f>
        <v/>
      </c>
      <c r="DS60" s="796" t="str">
        <f>'Result Entry'!DT62</f>
        <v/>
      </c>
      <c r="DT60" s="788">
        <f>'Result Entry'!DU62</f>
        <v>0</v>
      </c>
      <c r="DU60" s="789">
        <f>'Result Entry'!DV62</f>
        <v>0</v>
      </c>
      <c r="DV60" s="789">
        <f>'Result Entry'!DW62</f>
        <v>0</v>
      </c>
      <c r="DW60" s="790">
        <f>'Result Entry'!DX62</f>
        <v>0</v>
      </c>
      <c r="DX60" s="789">
        <f>'Result Entry'!DY62</f>
        <v>0</v>
      </c>
      <c r="DY60" s="789">
        <f>'Result Entry'!DZ62</f>
        <v>0</v>
      </c>
      <c r="DZ60" s="799">
        <f>'Result Entry'!EA62</f>
        <v>0</v>
      </c>
      <c r="EA60" s="790">
        <f>'Result Entry'!EB62</f>
        <v>0</v>
      </c>
      <c r="EB60" s="789">
        <f>'Result Entry'!EC62</f>
        <v>0</v>
      </c>
      <c r="EC60" s="789">
        <f>'Result Entry'!ED62</f>
        <v>0</v>
      </c>
      <c r="ED60" s="799">
        <f>'Result Entry'!EE62</f>
        <v>0</v>
      </c>
      <c r="EE60" s="800">
        <f>'Result Entry'!EF62</f>
        <v>0</v>
      </c>
      <c r="EF60" s="801">
        <f>'Result Entry'!EG62</f>
        <v>0</v>
      </c>
      <c r="EG60" s="802" t="str">
        <f>'Result Entry'!EH62</f>
        <v/>
      </c>
      <c r="EH60" s="788">
        <f>'Result Entry'!EI62</f>
        <v>0</v>
      </c>
      <c r="EI60" s="789">
        <f>'Result Entry'!EJ62</f>
        <v>0</v>
      </c>
      <c r="EJ60" s="789">
        <f>'Result Entry'!EK62</f>
        <v>0</v>
      </c>
      <c r="EK60" s="790">
        <f>'Result Entry'!EL62</f>
        <v>0</v>
      </c>
      <c r="EL60" s="789">
        <f>'Result Entry'!EM62</f>
        <v>0</v>
      </c>
      <c r="EM60" s="799">
        <f>'Result Entry'!EN62</f>
        <v>0</v>
      </c>
      <c r="EN60" s="789">
        <f>'Result Entry'!EO62</f>
        <v>0</v>
      </c>
      <c r="EO60" s="789">
        <f>'Result Entry'!EP62</f>
        <v>0</v>
      </c>
      <c r="EP60" s="789">
        <f>'Result Entry'!EQ62</f>
        <v>0</v>
      </c>
      <c r="EQ60" s="792">
        <f>'Result Entry'!ER62</f>
        <v>0</v>
      </c>
      <c r="ER60" s="801">
        <f>'Result Entry'!ES62</f>
        <v>0</v>
      </c>
      <c r="ES60" s="802" t="str">
        <f>'Result Entry'!ET62</f>
        <v/>
      </c>
      <c r="ET60" s="788">
        <f>'Result Entry'!EU62</f>
        <v>0</v>
      </c>
      <c r="EU60" s="798">
        <f>'Result Entry'!EV62</f>
        <v>0</v>
      </c>
      <c r="EV60" s="789">
        <f>'Result Entry'!EW62</f>
        <v>0</v>
      </c>
      <c r="EW60" s="799">
        <f>'Result Entry'!EX62</f>
        <v>0</v>
      </c>
      <c r="EX60" s="789">
        <f>'Result Entry'!EY62</f>
        <v>0</v>
      </c>
      <c r="EY60" s="799">
        <f>'Result Entry'!EZ62</f>
        <v>0</v>
      </c>
      <c r="EZ60" s="789">
        <f>'Result Entry'!FA62</f>
        <v>0</v>
      </c>
      <c r="FA60" s="789">
        <f>'Result Entry'!FB62</f>
        <v>0</v>
      </c>
      <c r="FB60" s="789">
        <f>'Result Entry'!FC62</f>
        <v>0</v>
      </c>
      <c r="FC60" s="800">
        <f>'Result Entry'!FD62</f>
        <v>0</v>
      </c>
      <c r="FD60" s="801">
        <f>'Result Entry'!FE62</f>
        <v>0</v>
      </c>
      <c r="FE60" s="802" t="str">
        <f>'Result Entry'!FF62</f>
        <v/>
      </c>
      <c r="FF60" s="788">
        <f>'Result Entry'!FG62</f>
        <v>0</v>
      </c>
      <c r="FG60" s="789">
        <f>'Result Entry'!FH62</f>
        <v>0</v>
      </c>
      <c r="FH60" s="789">
        <f>'Result Entry'!FI62</f>
        <v>0</v>
      </c>
      <c r="FI60" s="789">
        <f>'Result Entry'!FJ62</f>
        <v>0</v>
      </c>
      <c r="FJ60" s="791">
        <f>'Result Entry'!FK62</f>
        <v>0</v>
      </c>
      <c r="FK60" s="796" t="str">
        <f>'Result Entry'!FL62</f>
        <v/>
      </c>
      <c r="FL60" s="786">
        <f>'Result Entry'!FM62</f>
        <v>0</v>
      </c>
      <c r="FM60" s="787">
        <f>'Result Entry'!FN62</f>
        <v>0</v>
      </c>
      <c r="FN60" s="803" t="str">
        <f>'Result Entry'!FO62</f>
        <v/>
      </c>
      <c r="FO60" s="786">
        <f>'Result Entry'!FP62</f>
        <v>0</v>
      </c>
      <c r="FP60" s="787">
        <f>'Result Entry'!FQ62</f>
        <v>0</v>
      </c>
      <c r="FQ60" s="804">
        <f>'Result Entry'!FR62</f>
        <v>0</v>
      </c>
      <c r="FR60" s="787" t="str">
        <f>IF(OR(FS60="PASSED",FS60="PASSED WITH G"),'Result Entry'!FS62,"")</f>
        <v/>
      </c>
      <c r="FS60" s="787" t="str">
        <f>'Result Entry'!FT62</f>
        <v/>
      </c>
      <c r="FT60" s="787" t="str">
        <f>'Result Entry'!FU62</f>
        <v/>
      </c>
      <c r="FU60" s="805" t="str">
        <f>'Result Entry'!FV62</f>
        <v/>
      </c>
      <c r="FV60" s="29" t="str">
        <f>'Result Entry'!FX62</f>
        <v/>
      </c>
    </row>
    <row r="61" spans="1:178" s="30" customFormat="1" ht="17.25" customHeight="1">
      <c r="A61" s="1477"/>
      <c r="B61" s="786">
        <f t="shared" si="0"/>
        <v>0</v>
      </c>
      <c r="C61" s="787">
        <f>'Result Entry'!D63</f>
        <v>0</v>
      </c>
      <c r="D61" s="787">
        <f>'Result Entry'!E63</f>
        <v>0</v>
      </c>
      <c r="E61" s="787">
        <f>'Result Entry'!F63</f>
        <v>0</v>
      </c>
      <c r="F61" s="787">
        <f>'Result Entry'!$G63</f>
        <v>0</v>
      </c>
      <c r="G61" s="787">
        <f>'Result Entry'!$H63</f>
        <v>0</v>
      </c>
      <c r="H61" s="787">
        <f>'Result Entry'!I63</f>
        <v>0</v>
      </c>
      <c r="I61" s="787">
        <f>'Result Entry'!J63</f>
        <v>0</v>
      </c>
      <c r="J61" s="977">
        <f>'Result Entry'!K63</f>
        <v>0</v>
      </c>
      <c r="K61" s="788">
        <f>'Result Entry'!L63</f>
        <v>0</v>
      </c>
      <c r="L61" s="789">
        <f>'Result Entry'!M63</f>
        <v>0</v>
      </c>
      <c r="M61" s="789">
        <f>'Result Entry'!N63</f>
        <v>0</v>
      </c>
      <c r="N61" s="790">
        <f>'Result Entry'!O63</f>
        <v>0</v>
      </c>
      <c r="O61" s="789">
        <f>'Result Entry'!P63</f>
        <v>0</v>
      </c>
      <c r="P61" s="790">
        <f>'Result Entry'!Q63</f>
        <v>0</v>
      </c>
      <c r="Q61" s="789">
        <f>'Result Entry'!R63</f>
        <v>0</v>
      </c>
      <c r="R61" s="791">
        <f>'Result Entry'!S63</f>
        <v>0</v>
      </c>
      <c r="S61" s="791">
        <f>'Result Entry'!T63</f>
        <v>0</v>
      </c>
      <c r="T61" s="792">
        <f>'Result Entry'!U63</f>
        <v>0</v>
      </c>
      <c r="U61" s="806">
        <f>'Result Entry'!V63</f>
        <v>0</v>
      </c>
      <c r="V61" s="807" t="str">
        <f>'Result Entry'!W63</f>
        <v/>
      </c>
      <c r="W61" s="795" t="str">
        <f>'Result Entry'!X63</f>
        <v/>
      </c>
      <c r="X61" s="796" t="str">
        <f>'Result Entry'!Y63</f>
        <v/>
      </c>
      <c r="Y61" s="788">
        <f>'Result Entry'!Z63</f>
        <v>0</v>
      </c>
      <c r="Z61" s="789">
        <f>'Result Entry'!AA63</f>
        <v>0</v>
      </c>
      <c r="AA61" s="789">
        <f>'Result Entry'!AB63</f>
        <v>0</v>
      </c>
      <c r="AB61" s="790">
        <f>'Result Entry'!AC63</f>
        <v>0</v>
      </c>
      <c r="AC61" s="789">
        <f>'Result Entry'!AD63</f>
        <v>0</v>
      </c>
      <c r="AD61" s="790">
        <f>'Result Entry'!AE63</f>
        <v>0</v>
      </c>
      <c r="AE61" s="789">
        <f>'Result Entry'!AF63</f>
        <v>0</v>
      </c>
      <c r="AF61" s="791">
        <f>'Result Entry'!AG63</f>
        <v>0</v>
      </c>
      <c r="AG61" s="791">
        <f>'Result Entry'!AH63</f>
        <v>0</v>
      </c>
      <c r="AH61" s="792">
        <f>'Result Entry'!AI63</f>
        <v>0</v>
      </c>
      <c r="AI61" s="806">
        <f>'Result Entry'!AJ63</f>
        <v>0</v>
      </c>
      <c r="AJ61" s="807" t="str">
        <f>'Result Entry'!AK63</f>
        <v/>
      </c>
      <c r="AK61" s="795" t="str">
        <f>'Result Entry'!AL63</f>
        <v/>
      </c>
      <c r="AL61" s="796" t="str">
        <f>'Result Entry'!AM63</f>
        <v/>
      </c>
      <c r="AM61" s="797">
        <f>'Result Entry'!AN63</f>
        <v>0</v>
      </c>
      <c r="AN61" s="788">
        <f>'Result Entry'!AO63</f>
        <v>0</v>
      </c>
      <c r="AO61" s="798">
        <f>'Result Entry'!AP63</f>
        <v>0</v>
      </c>
      <c r="AP61" s="789">
        <f>'Result Entry'!AQ63</f>
        <v>0</v>
      </c>
      <c r="AQ61" s="790">
        <f>'Result Entry'!AR63</f>
        <v>0</v>
      </c>
      <c r="AR61" s="789">
        <f>'Result Entry'!AS63</f>
        <v>0</v>
      </c>
      <c r="AS61" s="789">
        <f>'Result Entry'!AT63</f>
        <v>0</v>
      </c>
      <c r="AT61" s="799">
        <f>'Result Entry'!AU63</f>
        <v>0</v>
      </c>
      <c r="AU61" s="790">
        <f>'Result Entry'!AV63</f>
        <v>0</v>
      </c>
      <c r="AV61" s="789">
        <f>'Result Entry'!AW63</f>
        <v>0</v>
      </c>
      <c r="AW61" s="789">
        <f>'Result Entry'!AX63</f>
        <v>0</v>
      </c>
      <c r="AX61" s="799">
        <f>'Result Entry'!AY63</f>
        <v>0</v>
      </c>
      <c r="AY61" s="792">
        <f>'Result Entry'!AZ63</f>
        <v>0</v>
      </c>
      <c r="AZ61" s="1470">
        <f>'Result Entry'!BA63</f>
        <v>0</v>
      </c>
      <c r="BA61" s="1471" t="str">
        <f>'Result Entry'!BB63</f>
        <v/>
      </c>
      <c r="BB61" s="795" t="str">
        <f>'Result Entry'!BC63</f>
        <v/>
      </c>
      <c r="BC61" s="796" t="str">
        <f>'Result Entry'!BD63</f>
        <v/>
      </c>
      <c r="BD61" s="797">
        <f>'Result Entry'!BE63</f>
        <v>0</v>
      </c>
      <c r="BE61" s="788">
        <f>'Result Entry'!BF63</f>
        <v>0</v>
      </c>
      <c r="BF61" s="798">
        <f>'Result Entry'!BG63</f>
        <v>0</v>
      </c>
      <c r="BG61" s="789">
        <f>'Result Entry'!BH63</f>
        <v>0</v>
      </c>
      <c r="BH61" s="790">
        <f>'Result Entry'!BI63</f>
        <v>0</v>
      </c>
      <c r="BI61" s="789">
        <f>'Result Entry'!BJ63</f>
        <v>0</v>
      </c>
      <c r="BJ61" s="789">
        <f>'Result Entry'!BK63</f>
        <v>0</v>
      </c>
      <c r="BK61" s="799">
        <f>'Result Entry'!BL63</f>
        <v>0</v>
      </c>
      <c r="BL61" s="790">
        <f>'Result Entry'!BM63</f>
        <v>0</v>
      </c>
      <c r="BM61" s="789">
        <f>'Result Entry'!BN63</f>
        <v>0</v>
      </c>
      <c r="BN61" s="789">
        <f>'Result Entry'!BO63</f>
        <v>0</v>
      </c>
      <c r="BO61" s="799">
        <f>'Result Entry'!BP63</f>
        <v>0</v>
      </c>
      <c r="BP61" s="792">
        <f>'Result Entry'!BQ63</f>
        <v>0</v>
      </c>
      <c r="BQ61" s="1470">
        <f>'Result Entry'!BR63</f>
        <v>0</v>
      </c>
      <c r="BR61" s="1471" t="str">
        <f>'Result Entry'!BS63</f>
        <v/>
      </c>
      <c r="BS61" s="795" t="str">
        <f>'Result Entry'!BT63</f>
        <v/>
      </c>
      <c r="BT61" s="796" t="str">
        <f>'Result Entry'!BU63</f>
        <v/>
      </c>
      <c r="BU61" s="797">
        <f>'Result Entry'!BV63</f>
        <v>0</v>
      </c>
      <c r="BV61" s="788">
        <f>'Result Entry'!BW63</f>
        <v>0</v>
      </c>
      <c r="BW61" s="798">
        <f>'Result Entry'!BX63</f>
        <v>0</v>
      </c>
      <c r="BX61" s="789">
        <f>'Result Entry'!BY63</f>
        <v>0</v>
      </c>
      <c r="BY61" s="790">
        <f>'Result Entry'!BZ63</f>
        <v>0</v>
      </c>
      <c r="BZ61" s="789">
        <f>'Result Entry'!CA63</f>
        <v>0</v>
      </c>
      <c r="CA61" s="789">
        <f>'Result Entry'!CB63</f>
        <v>0</v>
      </c>
      <c r="CB61" s="799">
        <f>'Result Entry'!CC63</f>
        <v>0</v>
      </c>
      <c r="CC61" s="790">
        <f>'Result Entry'!CD63</f>
        <v>0</v>
      </c>
      <c r="CD61" s="789">
        <f>'Result Entry'!CE63</f>
        <v>0</v>
      </c>
      <c r="CE61" s="789">
        <f>'Result Entry'!CF63</f>
        <v>0</v>
      </c>
      <c r="CF61" s="799">
        <f>'Result Entry'!CG63</f>
        <v>0</v>
      </c>
      <c r="CG61" s="792">
        <f>'Result Entry'!CH63</f>
        <v>0</v>
      </c>
      <c r="CH61" s="1470">
        <f>'Result Entry'!CI63</f>
        <v>0</v>
      </c>
      <c r="CI61" s="1471" t="str">
        <f>'Result Entry'!CJ63</f>
        <v/>
      </c>
      <c r="CJ61" s="795" t="str">
        <f>'Result Entry'!CK63</f>
        <v/>
      </c>
      <c r="CK61" s="796" t="str">
        <f>'Result Entry'!CL63</f>
        <v/>
      </c>
      <c r="CL61" s="797">
        <f>'Result Entry'!CM63</f>
        <v>0</v>
      </c>
      <c r="CM61" s="788">
        <f>'Result Entry'!CN63</f>
        <v>0</v>
      </c>
      <c r="CN61" s="798">
        <f>'Result Entry'!CO63</f>
        <v>0</v>
      </c>
      <c r="CO61" s="789">
        <f>'Result Entry'!CP63</f>
        <v>0</v>
      </c>
      <c r="CP61" s="790">
        <f>'Result Entry'!CQ63</f>
        <v>0</v>
      </c>
      <c r="CQ61" s="789">
        <f>'Result Entry'!CR63</f>
        <v>0</v>
      </c>
      <c r="CR61" s="789">
        <f>'Result Entry'!CS63</f>
        <v>0</v>
      </c>
      <c r="CS61" s="799">
        <f>'Result Entry'!CT63</f>
        <v>0</v>
      </c>
      <c r="CT61" s="790">
        <f>'Result Entry'!CU63</f>
        <v>0</v>
      </c>
      <c r="CU61" s="789">
        <f>'Result Entry'!CV63</f>
        <v>0</v>
      </c>
      <c r="CV61" s="789">
        <f>'Result Entry'!CW63</f>
        <v>0</v>
      </c>
      <c r="CW61" s="799">
        <f>'Result Entry'!CX63</f>
        <v>0</v>
      </c>
      <c r="CX61" s="792">
        <f>'Result Entry'!CY63</f>
        <v>0</v>
      </c>
      <c r="CY61" s="1470">
        <f>'Result Entry'!CZ63</f>
        <v>0</v>
      </c>
      <c r="CZ61" s="1471" t="str">
        <f>'Result Entry'!DA63</f>
        <v/>
      </c>
      <c r="DA61" s="795" t="str">
        <f>'Result Entry'!DB63</f>
        <v/>
      </c>
      <c r="DB61" s="796" t="str">
        <f>'Result Entry'!DC63</f>
        <v/>
      </c>
      <c r="DC61" s="797">
        <f>'Result Entry'!DD63</f>
        <v>0</v>
      </c>
      <c r="DD61" s="788">
        <f>'Result Entry'!DE63</f>
        <v>0</v>
      </c>
      <c r="DE61" s="798">
        <f>'Result Entry'!DF63</f>
        <v>0</v>
      </c>
      <c r="DF61" s="789">
        <f>'Result Entry'!DG63</f>
        <v>0</v>
      </c>
      <c r="DG61" s="790">
        <f>'Result Entry'!DH63</f>
        <v>0</v>
      </c>
      <c r="DH61" s="789">
        <f>'Result Entry'!DI63</f>
        <v>0</v>
      </c>
      <c r="DI61" s="789">
        <f>'Result Entry'!DJ63</f>
        <v>0</v>
      </c>
      <c r="DJ61" s="799">
        <f>'Result Entry'!DK63</f>
        <v>0</v>
      </c>
      <c r="DK61" s="790">
        <f>'Result Entry'!DL63</f>
        <v>0</v>
      </c>
      <c r="DL61" s="789">
        <f>'Result Entry'!DM63</f>
        <v>0</v>
      </c>
      <c r="DM61" s="789">
        <f>'Result Entry'!DN63</f>
        <v>0</v>
      </c>
      <c r="DN61" s="799">
        <f>'Result Entry'!DO63</f>
        <v>0</v>
      </c>
      <c r="DO61" s="792">
        <f>'Result Entry'!DP63</f>
        <v>0</v>
      </c>
      <c r="DP61" s="1470">
        <f>'Result Entry'!DQ63</f>
        <v>0</v>
      </c>
      <c r="DQ61" s="1471" t="str">
        <f>'Result Entry'!DR63</f>
        <v/>
      </c>
      <c r="DR61" s="795" t="str">
        <f>'Result Entry'!DS63</f>
        <v/>
      </c>
      <c r="DS61" s="796" t="str">
        <f>'Result Entry'!DT63</f>
        <v/>
      </c>
      <c r="DT61" s="788">
        <f>'Result Entry'!DU63</f>
        <v>0</v>
      </c>
      <c r="DU61" s="789">
        <f>'Result Entry'!DV63</f>
        <v>0</v>
      </c>
      <c r="DV61" s="789">
        <f>'Result Entry'!DW63</f>
        <v>0</v>
      </c>
      <c r="DW61" s="790">
        <f>'Result Entry'!DX63</f>
        <v>0</v>
      </c>
      <c r="DX61" s="789">
        <f>'Result Entry'!DY63</f>
        <v>0</v>
      </c>
      <c r="DY61" s="789">
        <f>'Result Entry'!DZ63</f>
        <v>0</v>
      </c>
      <c r="DZ61" s="799">
        <f>'Result Entry'!EA63</f>
        <v>0</v>
      </c>
      <c r="EA61" s="790">
        <f>'Result Entry'!EB63</f>
        <v>0</v>
      </c>
      <c r="EB61" s="789">
        <f>'Result Entry'!EC63</f>
        <v>0</v>
      </c>
      <c r="EC61" s="789">
        <f>'Result Entry'!ED63</f>
        <v>0</v>
      </c>
      <c r="ED61" s="799">
        <f>'Result Entry'!EE63</f>
        <v>0</v>
      </c>
      <c r="EE61" s="800">
        <f>'Result Entry'!EF63</f>
        <v>0</v>
      </c>
      <c r="EF61" s="801">
        <f>'Result Entry'!EG63</f>
        <v>0</v>
      </c>
      <c r="EG61" s="802" t="str">
        <f>'Result Entry'!EH63</f>
        <v/>
      </c>
      <c r="EH61" s="788">
        <f>'Result Entry'!EI63</f>
        <v>0</v>
      </c>
      <c r="EI61" s="789">
        <f>'Result Entry'!EJ63</f>
        <v>0</v>
      </c>
      <c r="EJ61" s="789">
        <f>'Result Entry'!EK63</f>
        <v>0</v>
      </c>
      <c r="EK61" s="790">
        <f>'Result Entry'!EL63</f>
        <v>0</v>
      </c>
      <c r="EL61" s="789">
        <f>'Result Entry'!EM63</f>
        <v>0</v>
      </c>
      <c r="EM61" s="799">
        <f>'Result Entry'!EN63</f>
        <v>0</v>
      </c>
      <c r="EN61" s="789">
        <f>'Result Entry'!EO63</f>
        <v>0</v>
      </c>
      <c r="EO61" s="789">
        <f>'Result Entry'!EP63</f>
        <v>0</v>
      </c>
      <c r="EP61" s="789">
        <f>'Result Entry'!EQ63</f>
        <v>0</v>
      </c>
      <c r="EQ61" s="792">
        <f>'Result Entry'!ER63</f>
        <v>0</v>
      </c>
      <c r="ER61" s="801">
        <f>'Result Entry'!ES63</f>
        <v>0</v>
      </c>
      <c r="ES61" s="802" t="str">
        <f>'Result Entry'!ET63</f>
        <v/>
      </c>
      <c r="ET61" s="788">
        <f>'Result Entry'!EU63</f>
        <v>0</v>
      </c>
      <c r="EU61" s="798">
        <f>'Result Entry'!EV63</f>
        <v>0</v>
      </c>
      <c r="EV61" s="789">
        <f>'Result Entry'!EW63</f>
        <v>0</v>
      </c>
      <c r="EW61" s="799">
        <f>'Result Entry'!EX63</f>
        <v>0</v>
      </c>
      <c r="EX61" s="789">
        <f>'Result Entry'!EY63</f>
        <v>0</v>
      </c>
      <c r="EY61" s="799">
        <f>'Result Entry'!EZ63</f>
        <v>0</v>
      </c>
      <c r="EZ61" s="789">
        <f>'Result Entry'!FA63</f>
        <v>0</v>
      </c>
      <c r="FA61" s="789">
        <f>'Result Entry'!FB63</f>
        <v>0</v>
      </c>
      <c r="FB61" s="789">
        <f>'Result Entry'!FC63</f>
        <v>0</v>
      </c>
      <c r="FC61" s="800">
        <f>'Result Entry'!FD63</f>
        <v>0</v>
      </c>
      <c r="FD61" s="801">
        <f>'Result Entry'!FE63</f>
        <v>0</v>
      </c>
      <c r="FE61" s="802" t="str">
        <f>'Result Entry'!FF63</f>
        <v/>
      </c>
      <c r="FF61" s="788">
        <f>'Result Entry'!FG63</f>
        <v>0</v>
      </c>
      <c r="FG61" s="789">
        <f>'Result Entry'!FH63</f>
        <v>0</v>
      </c>
      <c r="FH61" s="789">
        <f>'Result Entry'!FI63</f>
        <v>0</v>
      </c>
      <c r="FI61" s="789">
        <f>'Result Entry'!FJ63</f>
        <v>0</v>
      </c>
      <c r="FJ61" s="791">
        <f>'Result Entry'!FK63</f>
        <v>0</v>
      </c>
      <c r="FK61" s="796" t="str">
        <f>'Result Entry'!FL63</f>
        <v/>
      </c>
      <c r="FL61" s="786">
        <f>'Result Entry'!FM63</f>
        <v>0</v>
      </c>
      <c r="FM61" s="787">
        <f>'Result Entry'!FN63</f>
        <v>0</v>
      </c>
      <c r="FN61" s="803" t="str">
        <f>'Result Entry'!FO63</f>
        <v/>
      </c>
      <c r="FO61" s="786">
        <f>'Result Entry'!FP63</f>
        <v>0</v>
      </c>
      <c r="FP61" s="787">
        <f>'Result Entry'!FQ63</f>
        <v>0</v>
      </c>
      <c r="FQ61" s="804">
        <f>'Result Entry'!FR63</f>
        <v>0</v>
      </c>
      <c r="FR61" s="787" t="str">
        <f>IF(OR(FS61="PASSED",FS61="PASSED WITH G"),'Result Entry'!FS63,"")</f>
        <v/>
      </c>
      <c r="FS61" s="787" t="str">
        <f>'Result Entry'!FT63</f>
        <v/>
      </c>
      <c r="FT61" s="787" t="str">
        <f>'Result Entry'!FU63</f>
        <v/>
      </c>
      <c r="FU61" s="805" t="str">
        <f>'Result Entry'!FV63</f>
        <v/>
      </c>
      <c r="FV61" s="29" t="str">
        <f>'Result Entry'!FX63</f>
        <v/>
      </c>
    </row>
    <row r="62" spans="1:178" s="30" customFormat="1" ht="17.25" customHeight="1">
      <c r="A62" s="1477"/>
      <c r="B62" s="786">
        <f t="shared" si="0"/>
        <v>0</v>
      </c>
      <c r="C62" s="787">
        <f>'Result Entry'!D64</f>
        <v>0</v>
      </c>
      <c r="D62" s="787">
        <f>'Result Entry'!E64</f>
        <v>0</v>
      </c>
      <c r="E62" s="787">
        <f>'Result Entry'!F64</f>
        <v>0</v>
      </c>
      <c r="F62" s="787">
        <f>'Result Entry'!$G64</f>
        <v>0</v>
      </c>
      <c r="G62" s="787">
        <f>'Result Entry'!$H64</f>
        <v>0</v>
      </c>
      <c r="H62" s="787">
        <f>'Result Entry'!I64</f>
        <v>0</v>
      </c>
      <c r="I62" s="787">
        <f>'Result Entry'!J64</f>
        <v>0</v>
      </c>
      <c r="J62" s="977">
        <f>'Result Entry'!K64</f>
        <v>0</v>
      </c>
      <c r="K62" s="788">
        <f>'Result Entry'!L64</f>
        <v>0</v>
      </c>
      <c r="L62" s="789">
        <f>'Result Entry'!M64</f>
        <v>0</v>
      </c>
      <c r="M62" s="789">
        <f>'Result Entry'!N64</f>
        <v>0</v>
      </c>
      <c r="N62" s="790">
        <f>'Result Entry'!O64</f>
        <v>0</v>
      </c>
      <c r="O62" s="789">
        <f>'Result Entry'!P64</f>
        <v>0</v>
      </c>
      <c r="P62" s="790">
        <f>'Result Entry'!Q64</f>
        <v>0</v>
      </c>
      <c r="Q62" s="789">
        <f>'Result Entry'!R64</f>
        <v>0</v>
      </c>
      <c r="R62" s="791">
        <f>'Result Entry'!S64</f>
        <v>0</v>
      </c>
      <c r="S62" s="791">
        <f>'Result Entry'!T64</f>
        <v>0</v>
      </c>
      <c r="T62" s="792">
        <f>'Result Entry'!U64</f>
        <v>0</v>
      </c>
      <c r="U62" s="806">
        <f>'Result Entry'!V64</f>
        <v>0</v>
      </c>
      <c r="V62" s="807" t="str">
        <f>'Result Entry'!W64</f>
        <v/>
      </c>
      <c r="W62" s="795" t="str">
        <f>'Result Entry'!X64</f>
        <v/>
      </c>
      <c r="X62" s="796" t="str">
        <f>'Result Entry'!Y64</f>
        <v/>
      </c>
      <c r="Y62" s="788">
        <f>'Result Entry'!Z64</f>
        <v>0</v>
      </c>
      <c r="Z62" s="789">
        <f>'Result Entry'!AA64</f>
        <v>0</v>
      </c>
      <c r="AA62" s="789">
        <f>'Result Entry'!AB64</f>
        <v>0</v>
      </c>
      <c r="AB62" s="790">
        <f>'Result Entry'!AC64</f>
        <v>0</v>
      </c>
      <c r="AC62" s="789">
        <f>'Result Entry'!AD64</f>
        <v>0</v>
      </c>
      <c r="AD62" s="790">
        <f>'Result Entry'!AE64</f>
        <v>0</v>
      </c>
      <c r="AE62" s="789">
        <f>'Result Entry'!AF64</f>
        <v>0</v>
      </c>
      <c r="AF62" s="791">
        <f>'Result Entry'!AG64</f>
        <v>0</v>
      </c>
      <c r="AG62" s="791">
        <f>'Result Entry'!AH64</f>
        <v>0</v>
      </c>
      <c r="AH62" s="792">
        <f>'Result Entry'!AI64</f>
        <v>0</v>
      </c>
      <c r="AI62" s="806">
        <f>'Result Entry'!AJ64</f>
        <v>0</v>
      </c>
      <c r="AJ62" s="807" t="str">
        <f>'Result Entry'!AK64</f>
        <v/>
      </c>
      <c r="AK62" s="795" t="str">
        <f>'Result Entry'!AL64</f>
        <v/>
      </c>
      <c r="AL62" s="796" t="str">
        <f>'Result Entry'!AM64</f>
        <v/>
      </c>
      <c r="AM62" s="797">
        <f>'Result Entry'!AN64</f>
        <v>0</v>
      </c>
      <c r="AN62" s="788">
        <f>'Result Entry'!AO64</f>
        <v>0</v>
      </c>
      <c r="AO62" s="798">
        <f>'Result Entry'!AP64</f>
        <v>0</v>
      </c>
      <c r="AP62" s="789">
        <f>'Result Entry'!AQ64</f>
        <v>0</v>
      </c>
      <c r="AQ62" s="790">
        <f>'Result Entry'!AR64</f>
        <v>0</v>
      </c>
      <c r="AR62" s="789">
        <f>'Result Entry'!AS64</f>
        <v>0</v>
      </c>
      <c r="AS62" s="789">
        <f>'Result Entry'!AT64</f>
        <v>0</v>
      </c>
      <c r="AT62" s="799">
        <f>'Result Entry'!AU64</f>
        <v>0</v>
      </c>
      <c r="AU62" s="790">
        <f>'Result Entry'!AV64</f>
        <v>0</v>
      </c>
      <c r="AV62" s="789">
        <f>'Result Entry'!AW64</f>
        <v>0</v>
      </c>
      <c r="AW62" s="789">
        <f>'Result Entry'!AX64</f>
        <v>0</v>
      </c>
      <c r="AX62" s="799">
        <f>'Result Entry'!AY64</f>
        <v>0</v>
      </c>
      <c r="AY62" s="792">
        <f>'Result Entry'!AZ64</f>
        <v>0</v>
      </c>
      <c r="AZ62" s="1470">
        <f>'Result Entry'!BA64</f>
        <v>0</v>
      </c>
      <c r="BA62" s="1471" t="str">
        <f>'Result Entry'!BB64</f>
        <v/>
      </c>
      <c r="BB62" s="795" t="str">
        <f>'Result Entry'!BC64</f>
        <v/>
      </c>
      <c r="BC62" s="796" t="str">
        <f>'Result Entry'!BD64</f>
        <v/>
      </c>
      <c r="BD62" s="797">
        <f>'Result Entry'!BE64</f>
        <v>0</v>
      </c>
      <c r="BE62" s="788">
        <f>'Result Entry'!BF64</f>
        <v>0</v>
      </c>
      <c r="BF62" s="798">
        <f>'Result Entry'!BG64</f>
        <v>0</v>
      </c>
      <c r="BG62" s="789">
        <f>'Result Entry'!BH64</f>
        <v>0</v>
      </c>
      <c r="BH62" s="790">
        <f>'Result Entry'!BI64</f>
        <v>0</v>
      </c>
      <c r="BI62" s="789">
        <f>'Result Entry'!BJ64</f>
        <v>0</v>
      </c>
      <c r="BJ62" s="789">
        <f>'Result Entry'!BK64</f>
        <v>0</v>
      </c>
      <c r="BK62" s="799">
        <f>'Result Entry'!BL64</f>
        <v>0</v>
      </c>
      <c r="BL62" s="790">
        <f>'Result Entry'!BM64</f>
        <v>0</v>
      </c>
      <c r="BM62" s="789">
        <f>'Result Entry'!BN64</f>
        <v>0</v>
      </c>
      <c r="BN62" s="789">
        <f>'Result Entry'!BO64</f>
        <v>0</v>
      </c>
      <c r="BO62" s="799">
        <f>'Result Entry'!BP64</f>
        <v>0</v>
      </c>
      <c r="BP62" s="792">
        <f>'Result Entry'!BQ64</f>
        <v>0</v>
      </c>
      <c r="BQ62" s="1470">
        <f>'Result Entry'!BR64</f>
        <v>0</v>
      </c>
      <c r="BR62" s="1471" t="str">
        <f>'Result Entry'!BS64</f>
        <v/>
      </c>
      <c r="BS62" s="795" t="str">
        <f>'Result Entry'!BT64</f>
        <v/>
      </c>
      <c r="BT62" s="796" t="str">
        <f>'Result Entry'!BU64</f>
        <v/>
      </c>
      <c r="BU62" s="797">
        <f>'Result Entry'!BV64</f>
        <v>0</v>
      </c>
      <c r="BV62" s="788">
        <f>'Result Entry'!BW64</f>
        <v>0</v>
      </c>
      <c r="BW62" s="798">
        <f>'Result Entry'!BX64</f>
        <v>0</v>
      </c>
      <c r="BX62" s="789">
        <f>'Result Entry'!BY64</f>
        <v>0</v>
      </c>
      <c r="BY62" s="790">
        <f>'Result Entry'!BZ64</f>
        <v>0</v>
      </c>
      <c r="BZ62" s="789">
        <f>'Result Entry'!CA64</f>
        <v>0</v>
      </c>
      <c r="CA62" s="789">
        <f>'Result Entry'!CB64</f>
        <v>0</v>
      </c>
      <c r="CB62" s="799">
        <f>'Result Entry'!CC64</f>
        <v>0</v>
      </c>
      <c r="CC62" s="790">
        <f>'Result Entry'!CD64</f>
        <v>0</v>
      </c>
      <c r="CD62" s="789">
        <f>'Result Entry'!CE64</f>
        <v>0</v>
      </c>
      <c r="CE62" s="789">
        <f>'Result Entry'!CF64</f>
        <v>0</v>
      </c>
      <c r="CF62" s="799">
        <f>'Result Entry'!CG64</f>
        <v>0</v>
      </c>
      <c r="CG62" s="792">
        <f>'Result Entry'!CH64</f>
        <v>0</v>
      </c>
      <c r="CH62" s="1470">
        <f>'Result Entry'!CI64</f>
        <v>0</v>
      </c>
      <c r="CI62" s="1471" t="str">
        <f>'Result Entry'!CJ64</f>
        <v/>
      </c>
      <c r="CJ62" s="795" t="str">
        <f>'Result Entry'!CK64</f>
        <v/>
      </c>
      <c r="CK62" s="796" t="str">
        <f>'Result Entry'!CL64</f>
        <v/>
      </c>
      <c r="CL62" s="797">
        <f>'Result Entry'!CM64</f>
        <v>0</v>
      </c>
      <c r="CM62" s="788">
        <f>'Result Entry'!CN64</f>
        <v>0</v>
      </c>
      <c r="CN62" s="798">
        <f>'Result Entry'!CO64</f>
        <v>0</v>
      </c>
      <c r="CO62" s="789">
        <f>'Result Entry'!CP64</f>
        <v>0</v>
      </c>
      <c r="CP62" s="790">
        <f>'Result Entry'!CQ64</f>
        <v>0</v>
      </c>
      <c r="CQ62" s="789">
        <f>'Result Entry'!CR64</f>
        <v>0</v>
      </c>
      <c r="CR62" s="789">
        <f>'Result Entry'!CS64</f>
        <v>0</v>
      </c>
      <c r="CS62" s="799">
        <f>'Result Entry'!CT64</f>
        <v>0</v>
      </c>
      <c r="CT62" s="790">
        <f>'Result Entry'!CU64</f>
        <v>0</v>
      </c>
      <c r="CU62" s="789">
        <f>'Result Entry'!CV64</f>
        <v>0</v>
      </c>
      <c r="CV62" s="789">
        <f>'Result Entry'!CW64</f>
        <v>0</v>
      </c>
      <c r="CW62" s="799">
        <f>'Result Entry'!CX64</f>
        <v>0</v>
      </c>
      <c r="CX62" s="792">
        <f>'Result Entry'!CY64</f>
        <v>0</v>
      </c>
      <c r="CY62" s="1470">
        <f>'Result Entry'!CZ64</f>
        <v>0</v>
      </c>
      <c r="CZ62" s="1471" t="str">
        <f>'Result Entry'!DA64</f>
        <v/>
      </c>
      <c r="DA62" s="795" t="str">
        <f>'Result Entry'!DB64</f>
        <v/>
      </c>
      <c r="DB62" s="796" t="str">
        <f>'Result Entry'!DC64</f>
        <v/>
      </c>
      <c r="DC62" s="797">
        <f>'Result Entry'!DD64</f>
        <v>0</v>
      </c>
      <c r="DD62" s="788">
        <f>'Result Entry'!DE64</f>
        <v>0</v>
      </c>
      <c r="DE62" s="798">
        <f>'Result Entry'!DF64</f>
        <v>0</v>
      </c>
      <c r="DF62" s="789">
        <f>'Result Entry'!DG64</f>
        <v>0</v>
      </c>
      <c r="DG62" s="790">
        <f>'Result Entry'!DH64</f>
        <v>0</v>
      </c>
      <c r="DH62" s="789">
        <f>'Result Entry'!DI64</f>
        <v>0</v>
      </c>
      <c r="DI62" s="789">
        <f>'Result Entry'!DJ64</f>
        <v>0</v>
      </c>
      <c r="DJ62" s="799">
        <f>'Result Entry'!DK64</f>
        <v>0</v>
      </c>
      <c r="DK62" s="790">
        <f>'Result Entry'!DL64</f>
        <v>0</v>
      </c>
      <c r="DL62" s="789">
        <f>'Result Entry'!DM64</f>
        <v>0</v>
      </c>
      <c r="DM62" s="789">
        <f>'Result Entry'!DN64</f>
        <v>0</v>
      </c>
      <c r="DN62" s="799">
        <f>'Result Entry'!DO64</f>
        <v>0</v>
      </c>
      <c r="DO62" s="792">
        <f>'Result Entry'!DP64</f>
        <v>0</v>
      </c>
      <c r="DP62" s="1470">
        <f>'Result Entry'!DQ64</f>
        <v>0</v>
      </c>
      <c r="DQ62" s="1471" t="str">
        <f>'Result Entry'!DR64</f>
        <v/>
      </c>
      <c r="DR62" s="795" t="str">
        <f>'Result Entry'!DS64</f>
        <v/>
      </c>
      <c r="DS62" s="796" t="str">
        <f>'Result Entry'!DT64</f>
        <v/>
      </c>
      <c r="DT62" s="788">
        <f>'Result Entry'!DU64</f>
        <v>0</v>
      </c>
      <c r="DU62" s="789">
        <f>'Result Entry'!DV64</f>
        <v>0</v>
      </c>
      <c r="DV62" s="789">
        <f>'Result Entry'!DW64</f>
        <v>0</v>
      </c>
      <c r="DW62" s="790">
        <f>'Result Entry'!DX64</f>
        <v>0</v>
      </c>
      <c r="DX62" s="789">
        <f>'Result Entry'!DY64</f>
        <v>0</v>
      </c>
      <c r="DY62" s="789">
        <f>'Result Entry'!DZ64</f>
        <v>0</v>
      </c>
      <c r="DZ62" s="799">
        <f>'Result Entry'!EA64</f>
        <v>0</v>
      </c>
      <c r="EA62" s="790">
        <f>'Result Entry'!EB64</f>
        <v>0</v>
      </c>
      <c r="EB62" s="789">
        <f>'Result Entry'!EC64</f>
        <v>0</v>
      </c>
      <c r="EC62" s="789">
        <f>'Result Entry'!ED64</f>
        <v>0</v>
      </c>
      <c r="ED62" s="799">
        <f>'Result Entry'!EE64</f>
        <v>0</v>
      </c>
      <c r="EE62" s="800">
        <f>'Result Entry'!EF64</f>
        <v>0</v>
      </c>
      <c r="EF62" s="801">
        <f>'Result Entry'!EG64</f>
        <v>0</v>
      </c>
      <c r="EG62" s="802" t="str">
        <f>'Result Entry'!EH64</f>
        <v/>
      </c>
      <c r="EH62" s="788">
        <f>'Result Entry'!EI64</f>
        <v>0</v>
      </c>
      <c r="EI62" s="789">
        <f>'Result Entry'!EJ64</f>
        <v>0</v>
      </c>
      <c r="EJ62" s="789">
        <f>'Result Entry'!EK64</f>
        <v>0</v>
      </c>
      <c r="EK62" s="790">
        <f>'Result Entry'!EL64</f>
        <v>0</v>
      </c>
      <c r="EL62" s="789">
        <f>'Result Entry'!EM64</f>
        <v>0</v>
      </c>
      <c r="EM62" s="799">
        <f>'Result Entry'!EN64</f>
        <v>0</v>
      </c>
      <c r="EN62" s="789">
        <f>'Result Entry'!EO64</f>
        <v>0</v>
      </c>
      <c r="EO62" s="789">
        <f>'Result Entry'!EP64</f>
        <v>0</v>
      </c>
      <c r="EP62" s="789">
        <f>'Result Entry'!EQ64</f>
        <v>0</v>
      </c>
      <c r="EQ62" s="792">
        <f>'Result Entry'!ER64</f>
        <v>0</v>
      </c>
      <c r="ER62" s="801">
        <f>'Result Entry'!ES64</f>
        <v>0</v>
      </c>
      <c r="ES62" s="802" t="str">
        <f>'Result Entry'!ET64</f>
        <v/>
      </c>
      <c r="ET62" s="788">
        <f>'Result Entry'!EU64</f>
        <v>0</v>
      </c>
      <c r="EU62" s="798">
        <f>'Result Entry'!EV64</f>
        <v>0</v>
      </c>
      <c r="EV62" s="789">
        <f>'Result Entry'!EW64</f>
        <v>0</v>
      </c>
      <c r="EW62" s="799">
        <f>'Result Entry'!EX64</f>
        <v>0</v>
      </c>
      <c r="EX62" s="789">
        <f>'Result Entry'!EY64</f>
        <v>0</v>
      </c>
      <c r="EY62" s="799">
        <f>'Result Entry'!EZ64</f>
        <v>0</v>
      </c>
      <c r="EZ62" s="789">
        <f>'Result Entry'!FA64</f>
        <v>0</v>
      </c>
      <c r="FA62" s="789">
        <f>'Result Entry'!FB64</f>
        <v>0</v>
      </c>
      <c r="FB62" s="789">
        <f>'Result Entry'!FC64</f>
        <v>0</v>
      </c>
      <c r="FC62" s="800">
        <f>'Result Entry'!FD64</f>
        <v>0</v>
      </c>
      <c r="FD62" s="801">
        <f>'Result Entry'!FE64</f>
        <v>0</v>
      </c>
      <c r="FE62" s="802" t="str">
        <f>'Result Entry'!FF64</f>
        <v/>
      </c>
      <c r="FF62" s="788">
        <f>'Result Entry'!FG64</f>
        <v>0</v>
      </c>
      <c r="FG62" s="789">
        <f>'Result Entry'!FH64</f>
        <v>0</v>
      </c>
      <c r="FH62" s="789">
        <f>'Result Entry'!FI64</f>
        <v>0</v>
      </c>
      <c r="FI62" s="789">
        <f>'Result Entry'!FJ64</f>
        <v>0</v>
      </c>
      <c r="FJ62" s="791">
        <f>'Result Entry'!FK64</f>
        <v>0</v>
      </c>
      <c r="FK62" s="796" t="str">
        <f>'Result Entry'!FL64</f>
        <v/>
      </c>
      <c r="FL62" s="786">
        <f>'Result Entry'!FM64</f>
        <v>0</v>
      </c>
      <c r="FM62" s="787">
        <f>'Result Entry'!FN64</f>
        <v>0</v>
      </c>
      <c r="FN62" s="803" t="str">
        <f>'Result Entry'!FO64</f>
        <v/>
      </c>
      <c r="FO62" s="786">
        <f>'Result Entry'!FP64</f>
        <v>0</v>
      </c>
      <c r="FP62" s="787">
        <f>'Result Entry'!FQ64</f>
        <v>0</v>
      </c>
      <c r="FQ62" s="804">
        <f>'Result Entry'!FR64</f>
        <v>0</v>
      </c>
      <c r="FR62" s="787" t="str">
        <f>IF(OR(FS62="PASSED",FS62="PASSED WITH G"),'Result Entry'!FS64,"")</f>
        <v/>
      </c>
      <c r="FS62" s="787" t="str">
        <f>'Result Entry'!FT64</f>
        <v/>
      </c>
      <c r="FT62" s="787" t="str">
        <f>'Result Entry'!FU64</f>
        <v/>
      </c>
      <c r="FU62" s="805" t="str">
        <f>'Result Entry'!FV64</f>
        <v/>
      </c>
      <c r="FV62" s="29" t="str">
        <f>'Result Entry'!FX64</f>
        <v/>
      </c>
    </row>
    <row r="63" spans="1:178" s="30" customFormat="1" ht="17.25" customHeight="1">
      <c r="A63" s="1477"/>
      <c r="B63" s="786">
        <f t="shared" si="0"/>
        <v>0</v>
      </c>
      <c r="C63" s="787">
        <f>'Result Entry'!D65</f>
        <v>0</v>
      </c>
      <c r="D63" s="787">
        <f>'Result Entry'!E65</f>
        <v>0</v>
      </c>
      <c r="E63" s="787">
        <f>'Result Entry'!F65</f>
        <v>0</v>
      </c>
      <c r="F63" s="787">
        <f>'Result Entry'!$G65</f>
        <v>0</v>
      </c>
      <c r="G63" s="787">
        <f>'Result Entry'!$H65</f>
        <v>0</v>
      </c>
      <c r="H63" s="787">
        <f>'Result Entry'!I65</f>
        <v>0</v>
      </c>
      <c r="I63" s="787">
        <f>'Result Entry'!J65</f>
        <v>0</v>
      </c>
      <c r="J63" s="977">
        <f>'Result Entry'!K65</f>
        <v>0</v>
      </c>
      <c r="K63" s="788">
        <f>'Result Entry'!L65</f>
        <v>0</v>
      </c>
      <c r="L63" s="789">
        <f>'Result Entry'!M65</f>
        <v>0</v>
      </c>
      <c r="M63" s="789">
        <f>'Result Entry'!N65</f>
        <v>0</v>
      </c>
      <c r="N63" s="790">
        <f>'Result Entry'!O65</f>
        <v>0</v>
      </c>
      <c r="O63" s="789">
        <f>'Result Entry'!P65</f>
        <v>0</v>
      </c>
      <c r="P63" s="790">
        <f>'Result Entry'!Q65</f>
        <v>0</v>
      </c>
      <c r="Q63" s="789">
        <f>'Result Entry'!R65</f>
        <v>0</v>
      </c>
      <c r="R63" s="791">
        <f>'Result Entry'!S65</f>
        <v>0</v>
      </c>
      <c r="S63" s="791">
        <f>'Result Entry'!T65</f>
        <v>0</v>
      </c>
      <c r="T63" s="792">
        <f>'Result Entry'!U65</f>
        <v>0</v>
      </c>
      <c r="U63" s="806">
        <f>'Result Entry'!V65</f>
        <v>0</v>
      </c>
      <c r="V63" s="807" t="str">
        <f>'Result Entry'!W65</f>
        <v/>
      </c>
      <c r="W63" s="795" t="str">
        <f>'Result Entry'!X65</f>
        <v/>
      </c>
      <c r="X63" s="796" t="str">
        <f>'Result Entry'!Y65</f>
        <v/>
      </c>
      <c r="Y63" s="788">
        <f>'Result Entry'!Z65</f>
        <v>0</v>
      </c>
      <c r="Z63" s="789">
        <f>'Result Entry'!AA65</f>
        <v>0</v>
      </c>
      <c r="AA63" s="789">
        <f>'Result Entry'!AB65</f>
        <v>0</v>
      </c>
      <c r="AB63" s="790">
        <f>'Result Entry'!AC65</f>
        <v>0</v>
      </c>
      <c r="AC63" s="789">
        <f>'Result Entry'!AD65</f>
        <v>0</v>
      </c>
      <c r="AD63" s="790">
        <f>'Result Entry'!AE65</f>
        <v>0</v>
      </c>
      <c r="AE63" s="789">
        <f>'Result Entry'!AF65</f>
        <v>0</v>
      </c>
      <c r="AF63" s="791">
        <f>'Result Entry'!AG65</f>
        <v>0</v>
      </c>
      <c r="AG63" s="791">
        <f>'Result Entry'!AH65</f>
        <v>0</v>
      </c>
      <c r="AH63" s="792">
        <f>'Result Entry'!AI65</f>
        <v>0</v>
      </c>
      <c r="AI63" s="806">
        <f>'Result Entry'!AJ65</f>
        <v>0</v>
      </c>
      <c r="AJ63" s="807" t="str">
        <f>'Result Entry'!AK65</f>
        <v/>
      </c>
      <c r="AK63" s="795" t="str">
        <f>'Result Entry'!AL65</f>
        <v/>
      </c>
      <c r="AL63" s="796" t="str">
        <f>'Result Entry'!AM65</f>
        <v/>
      </c>
      <c r="AM63" s="797">
        <f>'Result Entry'!AN65</f>
        <v>0</v>
      </c>
      <c r="AN63" s="788">
        <f>'Result Entry'!AO65</f>
        <v>0</v>
      </c>
      <c r="AO63" s="798">
        <f>'Result Entry'!AP65</f>
        <v>0</v>
      </c>
      <c r="AP63" s="789">
        <f>'Result Entry'!AQ65</f>
        <v>0</v>
      </c>
      <c r="AQ63" s="790">
        <f>'Result Entry'!AR65</f>
        <v>0</v>
      </c>
      <c r="AR63" s="789">
        <f>'Result Entry'!AS65</f>
        <v>0</v>
      </c>
      <c r="AS63" s="789">
        <f>'Result Entry'!AT65</f>
        <v>0</v>
      </c>
      <c r="AT63" s="799">
        <f>'Result Entry'!AU65</f>
        <v>0</v>
      </c>
      <c r="AU63" s="790">
        <f>'Result Entry'!AV65</f>
        <v>0</v>
      </c>
      <c r="AV63" s="789">
        <f>'Result Entry'!AW65</f>
        <v>0</v>
      </c>
      <c r="AW63" s="789">
        <f>'Result Entry'!AX65</f>
        <v>0</v>
      </c>
      <c r="AX63" s="799">
        <f>'Result Entry'!AY65</f>
        <v>0</v>
      </c>
      <c r="AY63" s="792">
        <f>'Result Entry'!AZ65</f>
        <v>0</v>
      </c>
      <c r="AZ63" s="1470">
        <f>'Result Entry'!BA65</f>
        <v>0</v>
      </c>
      <c r="BA63" s="1471" t="str">
        <f>'Result Entry'!BB65</f>
        <v/>
      </c>
      <c r="BB63" s="795" t="str">
        <f>'Result Entry'!BC65</f>
        <v/>
      </c>
      <c r="BC63" s="796" t="str">
        <f>'Result Entry'!BD65</f>
        <v/>
      </c>
      <c r="BD63" s="797">
        <f>'Result Entry'!BE65</f>
        <v>0</v>
      </c>
      <c r="BE63" s="788">
        <f>'Result Entry'!BF65</f>
        <v>0</v>
      </c>
      <c r="BF63" s="798">
        <f>'Result Entry'!BG65</f>
        <v>0</v>
      </c>
      <c r="BG63" s="789">
        <f>'Result Entry'!BH65</f>
        <v>0</v>
      </c>
      <c r="BH63" s="790">
        <f>'Result Entry'!BI65</f>
        <v>0</v>
      </c>
      <c r="BI63" s="789">
        <f>'Result Entry'!BJ65</f>
        <v>0</v>
      </c>
      <c r="BJ63" s="789">
        <f>'Result Entry'!BK65</f>
        <v>0</v>
      </c>
      <c r="BK63" s="799">
        <f>'Result Entry'!BL65</f>
        <v>0</v>
      </c>
      <c r="BL63" s="790">
        <f>'Result Entry'!BM65</f>
        <v>0</v>
      </c>
      <c r="BM63" s="789">
        <f>'Result Entry'!BN65</f>
        <v>0</v>
      </c>
      <c r="BN63" s="789">
        <f>'Result Entry'!BO65</f>
        <v>0</v>
      </c>
      <c r="BO63" s="799">
        <f>'Result Entry'!BP65</f>
        <v>0</v>
      </c>
      <c r="BP63" s="792">
        <f>'Result Entry'!BQ65</f>
        <v>0</v>
      </c>
      <c r="BQ63" s="1470">
        <f>'Result Entry'!BR65</f>
        <v>0</v>
      </c>
      <c r="BR63" s="1471" t="str">
        <f>'Result Entry'!BS65</f>
        <v/>
      </c>
      <c r="BS63" s="795" t="str">
        <f>'Result Entry'!BT65</f>
        <v/>
      </c>
      <c r="BT63" s="796" t="str">
        <f>'Result Entry'!BU65</f>
        <v/>
      </c>
      <c r="BU63" s="797">
        <f>'Result Entry'!BV65</f>
        <v>0</v>
      </c>
      <c r="BV63" s="788">
        <f>'Result Entry'!BW65</f>
        <v>0</v>
      </c>
      <c r="BW63" s="798">
        <f>'Result Entry'!BX65</f>
        <v>0</v>
      </c>
      <c r="BX63" s="789">
        <f>'Result Entry'!BY65</f>
        <v>0</v>
      </c>
      <c r="BY63" s="790">
        <f>'Result Entry'!BZ65</f>
        <v>0</v>
      </c>
      <c r="BZ63" s="789">
        <f>'Result Entry'!CA65</f>
        <v>0</v>
      </c>
      <c r="CA63" s="789">
        <f>'Result Entry'!CB65</f>
        <v>0</v>
      </c>
      <c r="CB63" s="799">
        <f>'Result Entry'!CC65</f>
        <v>0</v>
      </c>
      <c r="CC63" s="790">
        <f>'Result Entry'!CD65</f>
        <v>0</v>
      </c>
      <c r="CD63" s="789">
        <f>'Result Entry'!CE65</f>
        <v>0</v>
      </c>
      <c r="CE63" s="789">
        <f>'Result Entry'!CF65</f>
        <v>0</v>
      </c>
      <c r="CF63" s="799">
        <f>'Result Entry'!CG65</f>
        <v>0</v>
      </c>
      <c r="CG63" s="792">
        <f>'Result Entry'!CH65</f>
        <v>0</v>
      </c>
      <c r="CH63" s="1470">
        <f>'Result Entry'!CI65</f>
        <v>0</v>
      </c>
      <c r="CI63" s="1471" t="str">
        <f>'Result Entry'!CJ65</f>
        <v/>
      </c>
      <c r="CJ63" s="795" t="str">
        <f>'Result Entry'!CK65</f>
        <v/>
      </c>
      <c r="CK63" s="796" t="str">
        <f>'Result Entry'!CL65</f>
        <v/>
      </c>
      <c r="CL63" s="797">
        <f>'Result Entry'!CM65</f>
        <v>0</v>
      </c>
      <c r="CM63" s="788">
        <f>'Result Entry'!CN65</f>
        <v>0</v>
      </c>
      <c r="CN63" s="798">
        <f>'Result Entry'!CO65</f>
        <v>0</v>
      </c>
      <c r="CO63" s="789">
        <f>'Result Entry'!CP65</f>
        <v>0</v>
      </c>
      <c r="CP63" s="790">
        <f>'Result Entry'!CQ65</f>
        <v>0</v>
      </c>
      <c r="CQ63" s="789">
        <f>'Result Entry'!CR65</f>
        <v>0</v>
      </c>
      <c r="CR63" s="789">
        <f>'Result Entry'!CS65</f>
        <v>0</v>
      </c>
      <c r="CS63" s="799">
        <f>'Result Entry'!CT65</f>
        <v>0</v>
      </c>
      <c r="CT63" s="790">
        <f>'Result Entry'!CU65</f>
        <v>0</v>
      </c>
      <c r="CU63" s="789">
        <f>'Result Entry'!CV65</f>
        <v>0</v>
      </c>
      <c r="CV63" s="789">
        <f>'Result Entry'!CW65</f>
        <v>0</v>
      </c>
      <c r="CW63" s="799">
        <f>'Result Entry'!CX65</f>
        <v>0</v>
      </c>
      <c r="CX63" s="792">
        <f>'Result Entry'!CY65</f>
        <v>0</v>
      </c>
      <c r="CY63" s="1470">
        <f>'Result Entry'!CZ65</f>
        <v>0</v>
      </c>
      <c r="CZ63" s="1471" t="str">
        <f>'Result Entry'!DA65</f>
        <v/>
      </c>
      <c r="DA63" s="795" t="str">
        <f>'Result Entry'!DB65</f>
        <v/>
      </c>
      <c r="DB63" s="796" t="str">
        <f>'Result Entry'!DC65</f>
        <v/>
      </c>
      <c r="DC63" s="797">
        <f>'Result Entry'!DD65</f>
        <v>0</v>
      </c>
      <c r="DD63" s="788">
        <f>'Result Entry'!DE65</f>
        <v>0</v>
      </c>
      <c r="DE63" s="798">
        <f>'Result Entry'!DF65</f>
        <v>0</v>
      </c>
      <c r="DF63" s="789">
        <f>'Result Entry'!DG65</f>
        <v>0</v>
      </c>
      <c r="DG63" s="790">
        <f>'Result Entry'!DH65</f>
        <v>0</v>
      </c>
      <c r="DH63" s="789">
        <f>'Result Entry'!DI65</f>
        <v>0</v>
      </c>
      <c r="DI63" s="789">
        <f>'Result Entry'!DJ65</f>
        <v>0</v>
      </c>
      <c r="DJ63" s="799">
        <f>'Result Entry'!DK65</f>
        <v>0</v>
      </c>
      <c r="DK63" s="790">
        <f>'Result Entry'!DL65</f>
        <v>0</v>
      </c>
      <c r="DL63" s="789">
        <f>'Result Entry'!DM65</f>
        <v>0</v>
      </c>
      <c r="DM63" s="789">
        <f>'Result Entry'!DN65</f>
        <v>0</v>
      </c>
      <c r="DN63" s="799">
        <f>'Result Entry'!DO65</f>
        <v>0</v>
      </c>
      <c r="DO63" s="792">
        <f>'Result Entry'!DP65</f>
        <v>0</v>
      </c>
      <c r="DP63" s="1470">
        <f>'Result Entry'!DQ65</f>
        <v>0</v>
      </c>
      <c r="DQ63" s="1471" t="str">
        <f>'Result Entry'!DR65</f>
        <v/>
      </c>
      <c r="DR63" s="795" t="str">
        <f>'Result Entry'!DS65</f>
        <v/>
      </c>
      <c r="DS63" s="796" t="str">
        <f>'Result Entry'!DT65</f>
        <v/>
      </c>
      <c r="DT63" s="788">
        <f>'Result Entry'!DU65</f>
        <v>0</v>
      </c>
      <c r="DU63" s="789">
        <f>'Result Entry'!DV65</f>
        <v>0</v>
      </c>
      <c r="DV63" s="789">
        <f>'Result Entry'!DW65</f>
        <v>0</v>
      </c>
      <c r="DW63" s="790">
        <f>'Result Entry'!DX65</f>
        <v>0</v>
      </c>
      <c r="DX63" s="789">
        <f>'Result Entry'!DY65</f>
        <v>0</v>
      </c>
      <c r="DY63" s="789">
        <f>'Result Entry'!DZ65</f>
        <v>0</v>
      </c>
      <c r="DZ63" s="799">
        <f>'Result Entry'!EA65</f>
        <v>0</v>
      </c>
      <c r="EA63" s="790">
        <f>'Result Entry'!EB65</f>
        <v>0</v>
      </c>
      <c r="EB63" s="789">
        <f>'Result Entry'!EC65</f>
        <v>0</v>
      </c>
      <c r="EC63" s="789">
        <f>'Result Entry'!ED65</f>
        <v>0</v>
      </c>
      <c r="ED63" s="799">
        <f>'Result Entry'!EE65</f>
        <v>0</v>
      </c>
      <c r="EE63" s="800">
        <f>'Result Entry'!EF65</f>
        <v>0</v>
      </c>
      <c r="EF63" s="801">
        <f>'Result Entry'!EG65</f>
        <v>0</v>
      </c>
      <c r="EG63" s="802" t="str">
        <f>'Result Entry'!EH65</f>
        <v/>
      </c>
      <c r="EH63" s="788">
        <f>'Result Entry'!EI65</f>
        <v>0</v>
      </c>
      <c r="EI63" s="789">
        <f>'Result Entry'!EJ65</f>
        <v>0</v>
      </c>
      <c r="EJ63" s="789">
        <f>'Result Entry'!EK65</f>
        <v>0</v>
      </c>
      <c r="EK63" s="790">
        <f>'Result Entry'!EL65</f>
        <v>0</v>
      </c>
      <c r="EL63" s="789">
        <f>'Result Entry'!EM65</f>
        <v>0</v>
      </c>
      <c r="EM63" s="799">
        <f>'Result Entry'!EN65</f>
        <v>0</v>
      </c>
      <c r="EN63" s="789">
        <f>'Result Entry'!EO65</f>
        <v>0</v>
      </c>
      <c r="EO63" s="789">
        <f>'Result Entry'!EP65</f>
        <v>0</v>
      </c>
      <c r="EP63" s="789">
        <f>'Result Entry'!EQ65</f>
        <v>0</v>
      </c>
      <c r="EQ63" s="792">
        <f>'Result Entry'!ER65</f>
        <v>0</v>
      </c>
      <c r="ER63" s="801">
        <f>'Result Entry'!ES65</f>
        <v>0</v>
      </c>
      <c r="ES63" s="802" t="str">
        <f>'Result Entry'!ET65</f>
        <v/>
      </c>
      <c r="ET63" s="788">
        <f>'Result Entry'!EU65</f>
        <v>0</v>
      </c>
      <c r="EU63" s="798">
        <f>'Result Entry'!EV65</f>
        <v>0</v>
      </c>
      <c r="EV63" s="789">
        <f>'Result Entry'!EW65</f>
        <v>0</v>
      </c>
      <c r="EW63" s="799">
        <f>'Result Entry'!EX65</f>
        <v>0</v>
      </c>
      <c r="EX63" s="789">
        <f>'Result Entry'!EY65</f>
        <v>0</v>
      </c>
      <c r="EY63" s="799">
        <f>'Result Entry'!EZ65</f>
        <v>0</v>
      </c>
      <c r="EZ63" s="789">
        <f>'Result Entry'!FA65</f>
        <v>0</v>
      </c>
      <c r="FA63" s="789">
        <f>'Result Entry'!FB65</f>
        <v>0</v>
      </c>
      <c r="FB63" s="789">
        <f>'Result Entry'!FC65</f>
        <v>0</v>
      </c>
      <c r="FC63" s="800">
        <f>'Result Entry'!FD65</f>
        <v>0</v>
      </c>
      <c r="FD63" s="801">
        <f>'Result Entry'!FE65</f>
        <v>0</v>
      </c>
      <c r="FE63" s="802" t="str">
        <f>'Result Entry'!FF65</f>
        <v/>
      </c>
      <c r="FF63" s="788">
        <f>'Result Entry'!FG65</f>
        <v>0</v>
      </c>
      <c r="FG63" s="789">
        <f>'Result Entry'!FH65</f>
        <v>0</v>
      </c>
      <c r="FH63" s="789">
        <f>'Result Entry'!FI65</f>
        <v>0</v>
      </c>
      <c r="FI63" s="789">
        <f>'Result Entry'!FJ65</f>
        <v>0</v>
      </c>
      <c r="FJ63" s="791">
        <f>'Result Entry'!FK65</f>
        <v>0</v>
      </c>
      <c r="FK63" s="796" t="str">
        <f>'Result Entry'!FL65</f>
        <v/>
      </c>
      <c r="FL63" s="786">
        <f>'Result Entry'!FM65</f>
        <v>0</v>
      </c>
      <c r="FM63" s="787">
        <f>'Result Entry'!FN65</f>
        <v>0</v>
      </c>
      <c r="FN63" s="803" t="str">
        <f>'Result Entry'!FO65</f>
        <v/>
      </c>
      <c r="FO63" s="786">
        <f>'Result Entry'!FP65</f>
        <v>0</v>
      </c>
      <c r="FP63" s="787">
        <f>'Result Entry'!FQ65</f>
        <v>0</v>
      </c>
      <c r="FQ63" s="804">
        <f>'Result Entry'!FR65</f>
        <v>0</v>
      </c>
      <c r="FR63" s="787" t="str">
        <f>IF(OR(FS63="PASSED",FS63="PASSED WITH G"),'Result Entry'!FS65,"")</f>
        <v/>
      </c>
      <c r="FS63" s="787" t="str">
        <f>'Result Entry'!FT65</f>
        <v/>
      </c>
      <c r="FT63" s="787" t="str">
        <f>'Result Entry'!FU65</f>
        <v/>
      </c>
      <c r="FU63" s="805" t="str">
        <f>'Result Entry'!FV65</f>
        <v/>
      </c>
      <c r="FV63" s="29" t="str">
        <f>'Result Entry'!FX65</f>
        <v/>
      </c>
    </row>
    <row r="64" spans="1:178" s="30" customFormat="1" ht="17.25" customHeight="1">
      <c r="A64" s="1477"/>
      <c r="B64" s="786">
        <f t="shared" si="0"/>
        <v>0</v>
      </c>
      <c r="C64" s="787">
        <f>'Result Entry'!D66</f>
        <v>0</v>
      </c>
      <c r="D64" s="787">
        <f>'Result Entry'!E66</f>
        <v>0</v>
      </c>
      <c r="E64" s="787">
        <f>'Result Entry'!F66</f>
        <v>0</v>
      </c>
      <c r="F64" s="787">
        <f>'Result Entry'!$G66</f>
        <v>0</v>
      </c>
      <c r="G64" s="787">
        <f>'Result Entry'!$H66</f>
        <v>0</v>
      </c>
      <c r="H64" s="787">
        <f>'Result Entry'!I66</f>
        <v>0</v>
      </c>
      <c r="I64" s="787">
        <f>'Result Entry'!J66</f>
        <v>0</v>
      </c>
      <c r="J64" s="977">
        <f>'Result Entry'!K66</f>
        <v>0</v>
      </c>
      <c r="K64" s="788">
        <f>'Result Entry'!L66</f>
        <v>0</v>
      </c>
      <c r="L64" s="789">
        <f>'Result Entry'!M66</f>
        <v>0</v>
      </c>
      <c r="M64" s="789">
        <f>'Result Entry'!N66</f>
        <v>0</v>
      </c>
      <c r="N64" s="790">
        <f>'Result Entry'!O66</f>
        <v>0</v>
      </c>
      <c r="O64" s="789">
        <f>'Result Entry'!P66</f>
        <v>0</v>
      </c>
      <c r="P64" s="790">
        <f>'Result Entry'!Q66</f>
        <v>0</v>
      </c>
      <c r="Q64" s="789">
        <f>'Result Entry'!R66</f>
        <v>0</v>
      </c>
      <c r="R64" s="791">
        <f>'Result Entry'!S66</f>
        <v>0</v>
      </c>
      <c r="S64" s="791">
        <f>'Result Entry'!T66</f>
        <v>0</v>
      </c>
      <c r="T64" s="792">
        <f>'Result Entry'!U66</f>
        <v>0</v>
      </c>
      <c r="U64" s="806">
        <f>'Result Entry'!V66</f>
        <v>0</v>
      </c>
      <c r="V64" s="807" t="str">
        <f>'Result Entry'!W66</f>
        <v/>
      </c>
      <c r="W64" s="795" t="str">
        <f>'Result Entry'!X66</f>
        <v/>
      </c>
      <c r="X64" s="796" t="str">
        <f>'Result Entry'!Y66</f>
        <v/>
      </c>
      <c r="Y64" s="788">
        <f>'Result Entry'!Z66</f>
        <v>0</v>
      </c>
      <c r="Z64" s="789">
        <f>'Result Entry'!AA66</f>
        <v>0</v>
      </c>
      <c r="AA64" s="789">
        <f>'Result Entry'!AB66</f>
        <v>0</v>
      </c>
      <c r="AB64" s="790">
        <f>'Result Entry'!AC66</f>
        <v>0</v>
      </c>
      <c r="AC64" s="789">
        <f>'Result Entry'!AD66</f>
        <v>0</v>
      </c>
      <c r="AD64" s="790">
        <f>'Result Entry'!AE66</f>
        <v>0</v>
      </c>
      <c r="AE64" s="789">
        <f>'Result Entry'!AF66</f>
        <v>0</v>
      </c>
      <c r="AF64" s="791">
        <f>'Result Entry'!AG66</f>
        <v>0</v>
      </c>
      <c r="AG64" s="791">
        <f>'Result Entry'!AH66</f>
        <v>0</v>
      </c>
      <c r="AH64" s="792">
        <f>'Result Entry'!AI66</f>
        <v>0</v>
      </c>
      <c r="AI64" s="806">
        <f>'Result Entry'!AJ66</f>
        <v>0</v>
      </c>
      <c r="AJ64" s="807" t="str">
        <f>'Result Entry'!AK66</f>
        <v/>
      </c>
      <c r="AK64" s="795" t="str">
        <f>'Result Entry'!AL66</f>
        <v/>
      </c>
      <c r="AL64" s="796" t="str">
        <f>'Result Entry'!AM66</f>
        <v/>
      </c>
      <c r="AM64" s="797">
        <f>'Result Entry'!AN66</f>
        <v>0</v>
      </c>
      <c r="AN64" s="788">
        <f>'Result Entry'!AO66</f>
        <v>0</v>
      </c>
      <c r="AO64" s="798">
        <f>'Result Entry'!AP66</f>
        <v>0</v>
      </c>
      <c r="AP64" s="789">
        <f>'Result Entry'!AQ66</f>
        <v>0</v>
      </c>
      <c r="AQ64" s="790">
        <f>'Result Entry'!AR66</f>
        <v>0</v>
      </c>
      <c r="AR64" s="789">
        <f>'Result Entry'!AS66</f>
        <v>0</v>
      </c>
      <c r="AS64" s="789">
        <f>'Result Entry'!AT66</f>
        <v>0</v>
      </c>
      <c r="AT64" s="799">
        <f>'Result Entry'!AU66</f>
        <v>0</v>
      </c>
      <c r="AU64" s="790">
        <f>'Result Entry'!AV66</f>
        <v>0</v>
      </c>
      <c r="AV64" s="789">
        <f>'Result Entry'!AW66</f>
        <v>0</v>
      </c>
      <c r="AW64" s="789">
        <f>'Result Entry'!AX66</f>
        <v>0</v>
      </c>
      <c r="AX64" s="799">
        <f>'Result Entry'!AY66</f>
        <v>0</v>
      </c>
      <c r="AY64" s="792">
        <f>'Result Entry'!AZ66</f>
        <v>0</v>
      </c>
      <c r="AZ64" s="1470">
        <f>'Result Entry'!BA66</f>
        <v>0</v>
      </c>
      <c r="BA64" s="1471" t="str">
        <f>'Result Entry'!BB66</f>
        <v/>
      </c>
      <c r="BB64" s="795" t="str">
        <f>'Result Entry'!BC66</f>
        <v/>
      </c>
      <c r="BC64" s="796" t="str">
        <f>'Result Entry'!BD66</f>
        <v/>
      </c>
      <c r="BD64" s="797">
        <f>'Result Entry'!BE66</f>
        <v>0</v>
      </c>
      <c r="BE64" s="788">
        <f>'Result Entry'!BF66</f>
        <v>0</v>
      </c>
      <c r="BF64" s="798">
        <f>'Result Entry'!BG66</f>
        <v>0</v>
      </c>
      <c r="BG64" s="789">
        <f>'Result Entry'!BH66</f>
        <v>0</v>
      </c>
      <c r="BH64" s="790">
        <f>'Result Entry'!BI66</f>
        <v>0</v>
      </c>
      <c r="BI64" s="789">
        <f>'Result Entry'!BJ66</f>
        <v>0</v>
      </c>
      <c r="BJ64" s="789">
        <f>'Result Entry'!BK66</f>
        <v>0</v>
      </c>
      <c r="BK64" s="799">
        <f>'Result Entry'!BL66</f>
        <v>0</v>
      </c>
      <c r="BL64" s="790">
        <f>'Result Entry'!BM66</f>
        <v>0</v>
      </c>
      <c r="BM64" s="789">
        <f>'Result Entry'!BN66</f>
        <v>0</v>
      </c>
      <c r="BN64" s="789">
        <f>'Result Entry'!BO66</f>
        <v>0</v>
      </c>
      <c r="BO64" s="799">
        <f>'Result Entry'!BP66</f>
        <v>0</v>
      </c>
      <c r="BP64" s="792">
        <f>'Result Entry'!BQ66</f>
        <v>0</v>
      </c>
      <c r="BQ64" s="1470">
        <f>'Result Entry'!BR66</f>
        <v>0</v>
      </c>
      <c r="BR64" s="1471" t="str">
        <f>'Result Entry'!BS66</f>
        <v/>
      </c>
      <c r="BS64" s="795" t="str">
        <f>'Result Entry'!BT66</f>
        <v/>
      </c>
      <c r="BT64" s="796" t="str">
        <f>'Result Entry'!BU66</f>
        <v/>
      </c>
      <c r="BU64" s="797">
        <f>'Result Entry'!BV66</f>
        <v>0</v>
      </c>
      <c r="BV64" s="788">
        <f>'Result Entry'!BW66</f>
        <v>0</v>
      </c>
      <c r="BW64" s="798">
        <f>'Result Entry'!BX66</f>
        <v>0</v>
      </c>
      <c r="BX64" s="789">
        <f>'Result Entry'!BY66</f>
        <v>0</v>
      </c>
      <c r="BY64" s="790">
        <f>'Result Entry'!BZ66</f>
        <v>0</v>
      </c>
      <c r="BZ64" s="789">
        <f>'Result Entry'!CA66</f>
        <v>0</v>
      </c>
      <c r="CA64" s="789">
        <f>'Result Entry'!CB66</f>
        <v>0</v>
      </c>
      <c r="CB64" s="799">
        <f>'Result Entry'!CC66</f>
        <v>0</v>
      </c>
      <c r="CC64" s="790">
        <f>'Result Entry'!CD66</f>
        <v>0</v>
      </c>
      <c r="CD64" s="789">
        <f>'Result Entry'!CE66</f>
        <v>0</v>
      </c>
      <c r="CE64" s="789">
        <f>'Result Entry'!CF66</f>
        <v>0</v>
      </c>
      <c r="CF64" s="799">
        <f>'Result Entry'!CG66</f>
        <v>0</v>
      </c>
      <c r="CG64" s="792">
        <f>'Result Entry'!CH66</f>
        <v>0</v>
      </c>
      <c r="CH64" s="1470">
        <f>'Result Entry'!CI66</f>
        <v>0</v>
      </c>
      <c r="CI64" s="1471" t="str">
        <f>'Result Entry'!CJ66</f>
        <v/>
      </c>
      <c r="CJ64" s="795" t="str">
        <f>'Result Entry'!CK66</f>
        <v/>
      </c>
      <c r="CK64" s="796" t="str">
        <f>'Result Entry'!CL66</f>
        <v/>
      </c>
      <c r="CL64" s="797">
        <f>'Result Entry'!CM66</f>
        <v>0</v>
      </c>
      <c r="CM64" s="788">
        <f>'Result Entry'!CN66</f>
        <v>0</v>
      </c>
      <c r="CN64" s="798">
        <f>'Result Entry'!CO66</f>
        <v>0</v>
      </c>
      <c r="CO64" s="789">
        <f>'Result Entry'!CP66</f>
        <v>0</v>
      </c>
      <c r="CP64" s="790">
        <f>'Result Entry'!CQ66</f>
        <v>0</v>
      </c>
      <c r="CQ64" s="789">
        <f>'Result Entry'!CR66</f>
        <v>0</v>
      </c>
      <c r="CR64" s="789">
        <f>'Result Entry'!CS66</f>
        <v>0</v>
      </c>
      <c r="CS64" s="799">
        <f>'Result Entry'!CT66</f>
        <v>0</v>
      </c>
      <c r="CT64" s="790">
        <f>'Result Entry'!CU66</f>
        <v>0</v>
      </c>
      <c r="CU64" s="789">
        <f>'Result Entry'!CV66</f>
        <v>0</v>
      </c>
      <c r="CV64" s="789">
        <f>'Result Entry'!CW66</f>
        <v>0</v>
      </c>
      <c r="CW64" s="799">
        <f>'Result Entry'!CX66</f>
        <v>0</v>
      </c>
      <c r="CX64" s="792">
        <f>'Result Entry'!CY66</f>
        <v>0</v>
      </c>
      <c r="CY64" s="1470">
        <f>'Result Entry'!CZ66</f>
        <v>0</v>
      </c>
      <c r="CZ64" s="1471" t="str">
        <f>'Result Entry'!DA66</f>
        <v/>
      </c>
      <c r="DA64" s="795" t="str">
        <f>'Result Entry'!DB66</f>
        <v/>
      </c>
      <c r="DB64" s="796" t="str">
        <f>'Result Entry'!DC66</f>
        <v/>
      </c>
      <c r="DC64" s="797">
        <f>'Result Entry'!DD66</f>
        <v>0</v>
      </c>
      <c r="DD64" s="788">
        <f>'Result Entry'!DE66</f>
        <v>0</v>
      </c>
      <c r="DE64" s="798">
        <f>'Result Entry'!DF66</f>
        <v>0</v>
      </c>
      <c r="DF64" s="789">
        <f>'Result Entry'!DG66</f>
        <v>0</v>
      </c>
      <c r="DG64" s="790">
        <f>'Result Entry'!DH66</f>
        <v>0</v>
      </c>
      <c r="DH64" s="789">
        <f>'Result Entry'!DI66</f>
        <v>0</v>
      </c>
      <c r="DI64" s="789">
        <f>'Result Entry'!DJ66</f>
        <v>0</v>
      </c>
      <c r="DJ64" s="799">
        <f>'Result Entry'!DK66</f>
        <v>0</v>
      </c>
      <c r="DK64" s="790">
        <f>'Result Entry'!DL66</f>
        <v>0</v>
      </c>
      <c r="DL64" s="789">
        <f>'Result Entry'!DM66</f>
        <v>0</v>
      </c>
      <c r="DM64" s="789">
        <f>'Result Entry'!DN66</f>
        <v>0</v>
      </c>
      <c r="DN64" s="799">
        <f>'Result Entry'!DO66</f>
        <v>0</v>
      </c>
      <c r="DO64" s="792">
        <f>'Result Entry'!DP66</f>
        <v>0</v>
      </c>
      <c r="DP64" s="1470">
        <f>'Result Entry'!DQ66</f>
        <v>0</v>
      </c>
      <c r="DQ64" s="1471" t="str">
        <f>'Result Entry'!DR66</f>
        <v/>
      </c>
      <c r="DR64" s="795" t="str">
        <f>'Result Entry'!DS66</f>
        <v/>
      </c>
      <c r="DS64" s="796" t="str">
        <f>'Result Entry'!DT66</f>
        <v/>
      </c>
      <c r="DT64" s="788">
        <f>'Result Entry'!DU66</f>
        <v>0</v>
      </c>
      <c r="DU64" s="789">
        <f>'Result Entry'!DV66</f>
        <v>0</v>
      </c>
      <c r="DV64" s="789">
        <f>'Result Entry'!DW66</f>
        <v>0</v>
      </c>
      <c r="DW64" s="790">
        <f>'Result Entry'!DX66</f>
        <v>0</v>
      </c>
      <c r="DX64" s="789">
        <f>'Result Entry'!DY66</f>
        <v>0</v>
      </c>
      <c r="DY64" s="789">
        <f>'Result Entry'!DZ66</f>
        <v>0</v>
      </c>
      <c r="DZ64" s="799">
        <f>'Result Entry'!EA66</f>
        <v>0</v>
      </c>
      <c r="EA64" s="790">
        <f>'Result Entry'!EB66</f>
        <v>0</v>
      </c>
      <c r="EB64" s="789">
        <f>'Result Entry'!EC66</f>
        <v>0</v>
      </c>
      <c r="EC64" s="789">
        <f>'Result Entry'!ED66</f>
        <v>0</v>
      </c>
      <c r="ED64" s="799">
        <f>'Result Entry'!EE66</f>
        <v>0</v>
      </c>
      <c r="EE64" s="800">
        <f>'Result Entry'!EF66</f>
        <v>0</v>
      </c>
      <c r="EF64" s="801">
        <f>'Result Entry'!EG66</f>
        <v>0</v>
      </c>
      <c r="EG64" s="802" t="str">
        <f>'Result Entry'!EH66</f>
        <v/>
      </c>
      <c r="EH64" s="788">
        <f>'Result Entry'!EI66</f>
        <v>0</v>
      </c>
      <c r="EI64" s="789">
        <f>'Result Entry'!EJ66</f>
        <v>0</v>
      </c>
      <c r="EJ64" s="789">
        <f>'Result Entry'!EK66</f>
        <v>0</v>
      </c>
      <c r="EK64" s="790">
        <f>'Result Entry'!EL66</f>
        <v>0</v>
      </c>
      <c r="EL64" s="789">
        <f>'Result Entry'!EM66</f>
        <v>0</v>
      </c>
      <c r="EM64" s="799">
        <f>'Result Entry'!EN66</f>
        <v>0</v>
      </c>
      <c r="EN64" s="789">
        <f>'Result Entry'!EO66</f>
        <v>0</v>
      </c>
      <c r="EO64" s="789">
        <f>'Result Entry'!EP66</f>
        <v>0</v>
      </c>
      <c r="EP64" s="789">
        <f>'Result Entry'!EQ66</f>
        <v>0</v>
      </c>
      <c r="EQ64" s="792">
        <f>'Result Entry'!ER66</f>
        <v>0</v>
      </c>
      <c r="ER64" s="801">
        <f>'Result Entry'!ES66</f>
        <v>0</v>
      </c>
      <c r="ES64" s="802" t="str">
        <f>'Result Entry'!ET66</f>
        <v/>
      </c>
      <c r="ET64" s="788">
        <f>'Result Entry'!EU66</f>
        <v>0</v>
      </c>
      <c r="EU64" s="798">
        <f>'Result Entry'!EV66</f>
        <v>0</v>
      </c>
      <c r="EV64" s="789">
        <f>'Result Entry'!EW66</f>
        <v>0</v>
      </c>
      <c r="EW64" s="799">
        <f>'Result Entry'!EX66</f>
        <v>0</v>
      </c>
      <c r="EX64" s="789">
        <f>'Result Entry'!EY66</f>
        <v>0</v>
      </c>
      <c r="EY64" s="799">
        <f>'Result Entry'!EZ66</f>
        <v>0</v>
      </c>
      <c r="EZ64" s="789">
        <f>'Result Entry'!FA66</f>
        <v>0</v>
      </c>
      <c r="FA64" s="789">
        <f>'Result Entry'!FB66</f>
        <v>0</v>
      </c>
      <c r="FB64" s="789">
        <f>'Result Entry'!FC66</f>
        <v>0</v>
      </c>
      <c r="FC64" s="800">
        <f>'Result Entry'!FD66</f>
        <v>0</v>
      </c>
      <c r="FD64" s="801">
        <f>'Result Entry'!FE66</f>
        <v>0</v>
      </c>
      <c r="FE64" s="802" t="str">
        <f>'Result Entry'!FF66</f>
        <v/>
      </c>
      <c r="FF64" s="788">
        <f>'Result Entry'!FG66</f>
        <v>0</v>
      </c>
      <c r="FG64" s="789">
        <f>'Result Entry'!FH66</f>
        <v>0</v>
      </c>
      <c r="FH64" s="789">
        <f>'Result Entry'!FI66</f>
        <v>0</v>
      </c>
      <c r="FI64" s="789">
        <f>'Result Entry'!FJ66</f>
        <v>0</v>
      </c>
      <c r="FJ64" s="791">
        <f>'Result Entry'!FK66</f>
        <v>0</v>
      </c>
      <c r="FK64" s="796" t="str">
        <f>'Result Entry'!FL66</f>
        <v/>
      </c>
      <c r="FL64" s="786">
        <f>'Result Entry'!FM66</f>
        <v>0</v>
      </c>
      <c r="FM64" s="787">
        <f>'Result Entry'!FN66</f>
        <v>0</v>
      </c>
      <c r="FN64" s="803" t="str">
        <f>'Result Entry'!FO66</f>
        <v/>
      </c>
      <c r="FO64" s="786">
        <f>'Result Entry'!FP66</f>
        <v>0</v>
      </c>
      <c r="FP64" s="787">
        <f>'Result Entry'!FQ66</f>
        <v>0</v>
      </c>
      <c r="FQ64" s="804">
        <f>'Result Entry'!FR66</f>
        <v>0</v>
      </c>
      <c r="FR64" s="787" t="str">
        <f>IF(OR(FS64="PASSED",FS64="PASSED WITH G"),'Result Entry'!FS66,"")</f>
        <v/>
      </c>
      <c r="FS64" s="787" t="str">
        <f>'Result Entry'!FT66</f>
        <v/>
      </c>
      <c r="FT64" s="787" t="str">
        <f>'Result Entry'!FU66</f>
        <v/>
      </c>
      <c r="FU64" s="805" t="str">
        <f>'Result Entry'!FV66</f>
        <v/>
      </c>
      <c r="FV64" s="29" t="str">
        <f>'Result Entry'!FX66</f>
        <v/>
      </c>
    </row>
    <row r="65" spans="1:178" s="30" customFormat="1" ht="17.25" customHeight="1">
      <c r="A65" s="1477"/>
      <c r="B65" s="786">
        <f t="shared" si="0"/>
        <v>0</v>
      </c>
      <c r="C65" s="787">
        <f>'Result Entry'!D67</f>
        <v>0</v>
      </c>
      <c r="D65" s="787">
        <f>'Result Entry'!E67</f>
        <v>0</v>
      </c>
      <c r="E65" s="787">
        <f>'Result Entry'!F67</f>
        <v>0</v>
      </c>
      <c r="F65" s="787">
        <f>'Result Entry'!$G67</f>
        <v>0</v>
      </c>
      <c r="G65" s="787">
        <f>'Result Entry'!$H67</f>
        <v>0</v>
      </c>
      <c r="H65" s="787">
        <f>'Result Entry'!I67</f>
        <v>0</v>
      </c>
      <c r="I65" s="787">
        <f>'Result Entry'!J67</f>
        <v>0</v>
      </c>
      <c r="J65" s="977">
        <f>'Result Entry'!K67</f>
        <v>0</v>
      </c>
      <c r="K65" s="788">
        <f>'Result Entry'!L67</f>
        <v>0</v>
      </c>
      <c r="L65" s="789">
        <f>'Result Entry'!M67</f>
        <v>0</v>
      </c>
      <c r="M65" s="789">
        <f>'Result Entry'!N67</f>
        <v>0</v>
      </c>
      <c r="N65" s="790">
        <f>'Result Entry'!O67</f>
        <v>0</v>
      </c>
      <c r="O65" s="789">
        <f>'Result Entry'!P67</f>
        <v>0</v>
      </c>
      <c r="P65" s="790">
        <f>'Result Entry'!Q67</f>
        <v>0</v>
      </c>
      <c r="Q65" s="789">
        <f>'Result Entry'!R67</f>
        <v>0</v>
      </c>
      <c r="R65" s="791">
        <f>'Result Entry'!S67</f>
        <v>0</v>
      </c>
      <c r="S65" s="791">
        <f>'Result Entry'!T67</f>
        <v>0</v>
      </c>
      <c r="T65" s="792">
        <f>'Result Entry'!U67</f>
        <v>0</v>
      </c>
      <c r="U65" s="806">
        <f>'Result Entry'!V67</f>
        <v>0</v>
      </c>
      <c r="V65" s="807" t="str">
        <f>'Result Entry'!W67</f>
        <v/>
      </c>
      <c r="W65" s="795" t="str">
        <f>'Result Entry'!X67</f>
        <v/>
      </c>
      <c r="X65" s="796" t="str">
        <f>'Result Entry'!Y67</f>
        <v/>
      </c>
      <c r="Y65" s="788">
        <f>'Result Entry'!Z67</f>
        <v>0</v>
      </c>
      <c r="Z65" s="789">
        <f>'Result Entry'!AA67</f>
        <v>0</v>
      </c>
      <c r="AA65" s="789">
        <f>'Result Entry'!AB67</f>
        <v>0</v>
      </c>
      <c r="AB65" s="790">
        <f>'Result Entry'!AC67</f>
        <v>0</v>
      </c>
      <c r="AC65" s="789">
        <f>'Result Entry'!AD67</f>
        <v>0</v>
      </c>
      <c r="AD65" s="790">
        <f>'Result Entry'!AE67</f>
        <v>0</v>
      </c>
      <c r="AE65" s="789">
        <f>'Result Entry'!AF67</f>
        <v>0</v>
      </c>
      <c r="AF65" s="791">
        <f>'Result Entry'!AG67</f>
        <v>0</v>
      </c>
      <c r="AG65" s="791">
        <f>'Result Entry'!AH67</f>
        <v>0</v>
      </c>
      <c r="AH65" s="792">
        <f>'Result Entry'!AI67</f>
        <v>0</v>
      </c>
      <c r="AI65" s="806">
        <f>'Result Entry'!AJ67</f>
        <v>0</v>
      </c>
      <c r="AJ65" s="807" t="str">
        <f>'Result Entry'!AK67</f>
        <v/>
      </c>
      <c r="AK65" s="795" t="str">
        <f>'Result Entry'!AL67</f>
        <v/>
      </c>
      <c r="AL65" s="796" t="str">
        <f>'Result Entry'!AM67</f>
        <v/>
      </c>
      <c r="AM65" s="797">
        <f>'Result Entry'!AN67</f>
        <v>0</v>
      </c>
      <c r="AN65" s="788">
        <f>'Result Entry'!AO67</f>
        <v>0</v>
      </c>
      <c r="AO65" s="798">
        <f>'Result Entry'!AP67</f>
        <v>0</v>
      </c>
      <c r="AP65" s="789">
        <f>'Result Entry'!AQ67</f>
        <v>0</v>
      </c>
      <c r="AQ65" s="790">
        <f>'Result Entry'!AR67</f>
        <v>0</v>
      </c>
      <c r="AR65" s="789">
        <f>'Result Entry'!AS67</f>
        <v>0</v>
      </c>
      <c r="AS65" s="789">
        <f>'Result Entry'!AT67</f>
        <v>0</v>
      </c>
      <c r="AT65" s="799">
        <f>'Result Entry'!AU67</f>
        <v>0</v>
      </c>
      <c r="AU65" s="790">
        <f>'Result Entry'!AV67</f>
        <v>0</v>
      </c>
      <c r="AV65" s="789">
        <f>'Result Entry'!AW67</f>
        <v>0</v>
      </c>
      <c r="AW65" s="789">
        <f>'Result Entry'!AX67</f>
        <v>0</v>
      </c>
      <c r="AX65" s="799">
        <f>'Result Entry'!AY67</f>
        <v>0</v>
      </c>
      <c r="AY65" s="792">
        <f>'Result Entry'!AZ67</f>
        <v>0</v>
      </c>
      <c r="AZ65" s="1470">
        <f>'Result Entry'!BA67</f>
        <v>0</v>
      </c>
      <c r="BA65" s="1471" t="str">
        <f>'Result Entry'!BB67</f>
        <v/>
      </c>
      <c r="BB65" s="795" t="str">
        <f>'Result Entry'!BC67</f>
        <v/>
      </c>
      <c r="BC65" s="796" t="str">
        <f>'Result Entry'!BD67</f>
        <v/>
      </c>
      <c r="BD65" s="797">
        <f>'Result Entry'!BE67</f>
        <v>0</v>
      </c>
      <c r="BE65" s="788">
        <f>'Result Entry'!BF67</f>
        <v>0</v>
      </c>
      <c r="BF65" s="798">
        <f>'Result Entry'!BG67</f>
        <v>0</v>
      </c>
      <c r="BG65" s="789">
        <f>'Result Entry'!BH67</f>
        <v>0</v>
      </c>
      <c r="BH65" s="790">
        <f>'Result Entry'!BI67</f>
        <v>0</v>
      </c>
      <c r="BI65" s="789">
        <f>'Result Entry'!BJ67</f>
        <v>0</v>
      </c>
      <c r="BJ65" s="789">
        <f>'Result Entry'!BK67</f>
        <v>0</v>
      </c>
      <c r="BK65" s="799">
        <f>'Result Entry'!BL67</f>
        <v>0</v>
      </c>
      <c r="BL65" s="790">
        <f>'Result Entry'!BM67</f>
        <v>0</v>
      </c>
      <c r="BM65" s="789">
        <f>'Result Entry'!BN67</f>
        <v>0</v>
      </c>
      <c r="BN65" s="789">
        <f>'Result Entry'!BO67</f>
        <v>0</v>
      </c>
      <c r="BO65" s="799">
        <f>'Result Entry'!BP67</f>
        <v>0</v>
      </c>
      <c r="BP65" s="792">
        <f>'Result Entry'!BQ67</f>
        <v>0</v>
      </c>
      <c r="BQ65" s="1470">
        <f>'Result Entry'!BR67</f>
        <v>0</v>
      </c>
      <c r="BR65" s="1471" t="str">
        <f>'Result Entry'!BS67</f>
        <v/>
      </c>
      <c r="BS65" s="795" t="str">
        <f>'Result Entry'!BT67</f>
        <v/>
      </c>
      <c r="BT65" s="796" t="str">
        <f>'Result Entry'!BU67</f>
        <v/>
      </c>
      <c r="BU65" s="797">
        <f>'Result Entry'!BV67</f>
        <v>0</v>
      </c>
      <c r="BV65" s="788">
        <f>'Result Entry'!BW67</f>
        <v>0</v>
      </c>
      <c r="BW65" s="798">
        <f>'Result Entry'!BX67</f>
        <v>0</v>
      </c>
      <c r="BX65" s="789">
        <f>'Result Entry'!BY67</f>
        <v>0</v>
      </c>
      <c r="BY65" s="790">
        <f>'Result Entry'!BZ67</f>
        <v>0</v>
      </c>
      <c r="BZ65" s="789">
        <f>'Result Entry'!CA67</f>
        <v>0</v>
      </c>
      <c r="CA65" s="789">
        <f>'Result Entry'!CB67</f>
        <v>0</v>
      </c>
      <c r="CB65" s="799">
        <f>'Result Entry'!CC67</f>
        <v>0</v>
      </c>
      <c r="CC65" s="790">
        <f>'Result Entry'!CD67</f>
        <v>0</v>
      </c>
      <c r="CD65" s="789">
        <f>'Result Entry'!CE67</f>
        <v>0</v>
      </c>
      <c r="CE65" s="789">
        <f>'Result Entry'!CF67</f>
        <v>0</v>
      </c>
      <c r="CF65" s="799">
        <f>'Result Entry'!CG67</f>
        <v>0</v>
      </c>
      <c r="CG65" s="792">
        <f>'Result Entry'!CH67</f>
        <v>0</v>
      </c>
      <c r="CH65" s="1470">
        <f>'Result Entry'!CI67</f>
        <v>0</v>
      </c>
      <c r="CI65" s="1471" t="str">
        <f>'Result Entry'!CJ67</f>
        <v/>
      </c>
      <c r="CJ65" s="795" t="str">
        <f>'Result Entry'!CK67</f>
        <v/>
      </c>
      <c r="CK65" s="796" t="str">
        <f>'Result Entry'!CL67</f>
        <v/>
      </c>
      <c r="CL65" s="797">
        <f>'Result Entry'!CM67</f>
        <v>0</v>
      </c>
      <c r="CM65" s="788">
        <f>'Result Entry'!CN67</f>
        <v>0</v>
      </c>
      <c r="CN65" s="798">
        <f>'Result Entry'!CO67</f>
        <v>0</v>
      </c>
      <c r="CO65" s="789">
        <f>'Result Entry'!CP67</f>
        <v>0</v>
      </c>
      <c r="CP65" s="790">
        <f>'Result Entry'!CQ67</f>
        <v>0</v>
      </c>
      <c r="CQ65" s="789">
        <f>'Result Entry'!CR67</f>
        <v>0</v>
      </c>
      <c r="CR65" s="789">
        <f>'Result Entry'!CS67</f>
        <v>0</v>
      </c>
      <c r="CS65" s="799">
        <f>'Result Entry'!CT67</f>
        <v>0</v>
      </c>
      <c r="CT65" s="790">
        <f>'Result Entry'!CU67</f>
        <v>0</v>
      </c>
      <c r="CU65" s="789">
        <f>'Result Entry'!CV67</f>
        <v>0</v>
      </c>
      <c r="CV65" s="789">
        <f>'Result Entry'!CW67</f>
        <v>0</v>
      </c>
      <c r="CW65" s="799">
        <f>'Result Entry'!CX67</f>
        <v>0</v>
      </c>
      <c r="CX65" s="792">
        <f>'Result Entry'!CY67</f>
        <v>0</v>
      </c>
      <c r="CY65" s="1470">
        <f>'Result Entry'!CZ67</f>
        <v>0</v>
      </c>
      <c r="CZ65" s="1471" t="str">
        <f>'Result Entry'!DA67</f>
        <v/>
      </c>
      <c r="DA65" s="795" t="str">
        <f>'Result Entry'!DB67</f>
        <v/>
      </c>
      <c r="DB65" s="796" t="str">
        <f>'Result Entry'!DC67</f>
        <v/>
      </c>
      <c r="DC65" s="797">
        <f>'Result Entry'!DD67</f>
        <v>0</v>
      </c>
      <c r="DD65" s="788">
        <f>'Result Entry'!DE67</f>
        <v>0</v>
      </c>
      <c r="DE65" s="798">
        <f>'Result Entry'!DF67</f>
        <v>0</v>
      </c>
      <c r="DF65" s="789">
        <f>'Result Entry'!DG67</f>
        <v>0</v>
      </c>
      <c r="DG65" s="790">
        <f>'Result Entry'!DH67</f>
        <v>0</v>
      </c>
      <c r="DH65" s="789">
        <f>'Result Entry'!DI67</f>
        <v>0</v>
      </c>
      <c r="DI65" s="789">
        <f>'Result Entry'!DJ67</f>
        <v>0</v>
      </c>
      <c r="DJ65" s="799">
        <f>'Result Entry'!DK67</f>
        <v>0</v>
      </c>
      <c r="DK65" s="790">
        <f>'Result Entry'!DL67</f>
        <v>0</v>
      </c>
      <c r="DL65" s="789">
        <f>'Result Entry'!DM67</f>
        <v>0</v>
      </c>
      <c r="DM65" s="789">
        <f>'Result Entry'!DN67</f>
        <v>0</v>
      </c>
      <c r="DN65" s="799">
        <f>'Result Entry'!DO67</f>
        <v>0</v>
      </c>
      <c r="DO65" s="792">
        <f>'Result Entry'!DP67</f>
        <v>0</v>
      </c>
      <c r="DP65" s="1470">
        <f>'Result Entry'!DQ67</f>
        <v>0</v>
      </c>
      <c r="DQ65" s="1471" t="str">
        <f>'Result Entry'!DR67</f>
        <v/>
      </c>
      <c r="DR65" s="795" t="str">
        <f>'Result Entry'!DS67</f>
        <v/>
      </c>
      <c r="DS65" s="796" t="str">
        <f>'Result Entry'!DT67</f>
        <v/>
      </c>
      <c r="DT65" s="788">
        <f>'Result Entry'!DU67</f>
        <v>0</v>
      </c>
      <c r="DU65" s="789">
        <f>'Result Entry'!DV67</f>
        <v>0</v>
      </c>
      <c r="DV65" s="789">
        <f>'Result Entry'!DW67</f>
        <v>0</v>
      </c>
      <c r="DW65" s="790">
        <f>'Result Entry'!DX67</f>
        <v>0</v>
      </c>
      <c r="DX65" s="789">
        <f>'Result Entry'!DY67</f>
        <v>0</v>
      </c>
      <c r="DY65" s="789">
        <f>'Result Entry'!DZ67</f>
        <v>0</v>
      </c>
      <c r="DZ65" s="799">
        <f>'Result Entry'!EA67</f>
        <v>0</v>
      </c>
      <c r="EA65" s="790">
        <f>'Result Entry'!EB67</f>
        <v>0</v>
      </c>
      <c r="EB65" s="789">
        <f>'Result Entry'!EC67</f>
        <v>0</v>
      </c>
      <c r="EC65" s="789">
        <f>'Result Entry'!ED67</f>
        <v>0</v>
      </c>
      <c r="ED65" s="799">
        <f>'Result Entry'!EE67</f>
        <v>0</v>
      </c>
      <c r="EE65" s="800">
        <f>'Result Entry'!EF67</f>
        <v>0</v>
      </c>
      <c r="EF65" s="801">
        <f>'Result Entry'!EG67</f>
        <v>0</v>
      </c>
      <c r="EG65" s="802" t="str">
        <f>'Result Entry'!EH67</f>
        <v/>
      </c>
      <c r="EH65" s="788">
        <f>'Result Entry'!EI67</f>
        <v>0</v>
      </c>
      <c r="EI65" s="789">
        <f>'Result Entry'!EJ67</f>
        <v>0</v>
      </c>
      <c r="EJ65" s="789">
        <f>'Result Entry'!EK67</f>
        <v>0</v>
      </c>
      <c r="EK65" s="790">
        <f>'Result Entry'!EL67</f>
        <v>0</v>
      </c>
      <c r="EL65" s="789">
        <f>'Result Entry'!EM67</f>
        <v>0</v>
      </c>
      <c r="EM65" s="799">
        <f>'Result Entry'!EN67</f>
        <v>0</v>
      </c>
      <c r="EN65" s="789">
        <f>'Result Entry'!EO67</f>
        <v>0</v>
      </c>
      <c r="EO65" s="789">
        <f>'Result Entry'!EP67</f>
        <v>0</v>
      </c>
      <c r="EP65" s="789">
        <f>'Result Entry'!EQ67</f>
        <v>0</v>
      </c>
      <c r="EQ65" s="792">
        <f>'Result Entry'!ER67</f>
        <v>0</v>
      </c>
      <c r="ER65" s="801">
        <f>'Result Entry'!ES67</f>
        <v>0</v>
      </c>
      <c r="ES65" s="802" t="str">
        <f>'Result Entry'!ET67</f>
        <v/>
      </c>
      <c r="ET65" s="788">
        <f>'Result Entry'!EU67</f>
        <v>0</v>
      </c>
      <c r="EU65" s="798">
        <f>'Result Entry'!EV67</f>
        <v>0</v>
      </c>
      <c r="EV65" s="789">
        <f>'Result Entry'!EW67</f>
        <v>0</v>
      </c>
      <c r="EW65" s="799">
        <f>'Result Entry'!EX67</f>
        <v>0</v>
      </c>
      <c r="EX65" s="789">
        <f>'Result Entry'!EY67</f>
        <v>0</v>
      </c>
      <c r="EY65" s="799">
        <f>'Result Entry'!EZ67</f>
        <v>0</v>
      </c>
      <c r="EZ65" s="789">
        <f>'Result Entry'!FA67</f>
        <v>0</v>
      </c>
      <c r="FA65" s="789">
        <f>'Result Entry'!FB67</f>
        <v>0</v>
      </c>
      <c r="FB65" s="789">
        <f>'Result Entry'!FC67</f>
        <v>0</v>
      </c>
      <c r="FC65" s="800">
        <f>'Result Entry'!FD67</f>
        <v>0</v>
      </c>
      <c r="FD65" s="801">
        <f>'Result Entry'!FE67</f>
        <v>0</v>
      </c>
      <c r="FE65" s="802" t="str">
        <f>'Result Entry'!FF67</f>
        <v/>
      </c>
      <c r="FF65" s="788">
        <f>'Result Entry'!FG67</f>
        <v>0</v>
      </c>
      <c r="FG65" s="789">
        <f>'Result Entry'!FH67</f>
        <v>0</v>
      </c>
      <c r="FH65" s="789">
        <f>'Result Entry'!FI67</f>
        <v>0</v>
      </c>
      <c r="FI65" s="789">
        <f>'Result Entry'!FJ67</f>
        <v>0</v>
      </c>
      <c r="FJ65" s="791">
        <f>'Result Entry'!FK67</f>
        <v>0</v>
      </c>
      <c r="FK65" s="796" t="str">
        <f>'Result Entry'!FL67</f>
        <v/>
      </c>
      <c r="FL65" s="786">
        <f>'Result Entry'!FM67</f>
        <v>0</v>
      </c>
      <c r="FM65" s="787">
        <f>'Result Entry'!FN67</f>
        <v>0</v>
      </c>
      <c r="FN65" s="803" t="str">
        <f>'Result Entry'!FO67</f>
        <v/>
      </c>
      <c r="FO65" s="786">
        <f>'Result Entry'!FP67</f>
        <v>0</v>
      </c>
      <c r="FP65" s="787">
        <f>'Result Entry'!FQ67</f>
        <v>0</v>
      </c>
      <c r="FQ65" s="804">
        <f>'Result Entry'!FR67</f>
        <v>0</v>
      </c>
      <c r="FR65" s="787" t="str">
        <f>IF(OR(FS65="PASSED",FS65="PASSED WITH G"),'Result Entry'!FS67,"")</f>
        <v/>
      </c>
      <c r="FS65" s="787" t="str">
        <f>'Result Entry'!FT67</f>
        <v/>
      </c>
      <c r="FT65" s="787" t="str">
        <f>'Result Entry'!FU67</f>
        <v/>
      </c>
      <c r="FU65" s="805" t="str">
        <f>'Result Entry'!FV67</f>
        <v/>
      </c>
      <c r="FV65" s="29" t="str">
        <f>'Result Entry'!FX67</f>
        <v/>
      </c>
    </row>
    <row r="66" spans="1:178" s="30" customFormat="1" ht="17.25" customHeight="1">
      <c r="A66" s="1477"/>
      <c r="B66" s="786">
        <f t="shared" si="0"/>
        <v>0</v>
      </c>
      <c r="C66" s="787">
        <f>'Result Entry'!D68</f>
        <v>0</v>
      </c>
      <c r="D66" s="787">
        <f>'Result Entry'!E68</f>
        <v>0</v>
      </c>
      <c r="E66" s="787">
        <f>'Result Entry'!F68</f>
        <v>0</v>
      </c>
      <c r="F66" s="787">
        <f>'Result Entry'!$G68</f>
        <v>0</v>
      </c>
      <c r="G66" s="787">
        <f>'Result Entry'!$H68</f>
        <v>0</v>
      </c>
      <c r="H66" s="787">
        <f>'Result Entry'!I68</f>
        <v>0</v>
      </c>
      <c r="I66" s="787">
        <f>'Result Entry'!J68</f>
        <v>0</v>
      </c>
      <c r="J66" s="977">
        <f>'Result Entry'!K68</f>
        <v>0</v>
      </c>
      <c r="K66" s="788">
        <f>'Result Entry'!L68</f>
        <v>0</v>
      </c>
      <c r="L66" s="789">
        <f>'Result Entry'!M68</f>
        <v>0</v>
      </c>
      <c r="M66" s="789">
        <f>'Result Entry'!N68</f>
        <v>0</v>
      </c>
      <c r="N66" s="790">
        <f>'Result Entry'!O68</f>
        <v>0</v>
      </c>
      <c r="O66" s="789">
        <f>'Result Entry'!P68</f>
        <v>0</v>
      </c>
      <c r="P66" s="790">
        <f>'Result Entry'!Q68</f>
        <v>0</v>
      </c>
      <c r="Q66" s="789">
        <f>'Result Entry'!R68</f>
        <v>0</v>
      </c>
      <c r="R66" s="791">
        <f>'Result Entry'!S68</f>
        <v>0</v>
      </c>
      <c r="S66" s="791">
        <f>'Result Entry'!T68</f>
        <v>0</v>
      </c>
      <c r="T66" s="792">
        <f>'Result Entry'!U68</f>
        <v>0</v>
      </c>
      <c r="U66" s="806">
        <f>'Result Entry'!V68</f>
        <v>0</v>
      </c>
      <c r="V66" s="807" t="str">
        <f>'Result Entry'!W68</f>
        <v/>
      </c>
      <c r="W66" s="795" t="str">
        <f>'Result Entry'!X68</f>
        <v/>
      </c>
      <c r="X66" s="796" t="str">
        <f>'Result Entry'!Y68</f>
        <v/>
      </c>
      <c r="Y66" s="788">
        <f>'Result Entry'!Z68</f>
        <v>0</v>
      </c>
      <c r="Z66" s="789">
        <f>'Result Entry'!AA68</f>
        <v>0</v>
      </c>
      <c r="AA66" s="789">
        <f>'Result Entry'!AB68</f>
        <v>0</v>
      </c>
      <c r="AB66" s="790">
        <f>'Result Entry'!AC68</f>
        <v>0</v>
      </c>
      <c r="AC66" s="789">
        <f>'Result Entry'!AD68</f>
        <v>0</v>
      </c>
      <c r="AD66" s="790">
        <f>'Result Entry'!AE68</f>
        <v>0</v>
      </c>
      <c r="AE66" s="789">
        <f>'Result Entry'!AF68</f>
        <v>0</v>
      </c>
      <c r="AF66" s="791">
        <f>'Result Entry'!AG68</f>
        <v>0</v>
      </c>
      <c r="AG66" s="791">
        <f>'Result Entry'!AH68</f>
        <v>0</v>
      </c>
      <c r="AH66" s="792">
        <f>'Result Entry'!AI68</f>
        <v>0</v>
      </c>
      <c r="AI66" s="806">
        <f>'Result Entry'!AJ68</f>
        <v>0</v>
      </c>
      <c r="AJ66" s="807" t="str">
        <f>'Result Entry'!AK68</f>
        <v/>
      </c>
      <c r="AK66" s="795" t="str">
        <f>'Result Entry'!AL68</f>
        <v/>
      </c>
      <c r="AL66" s="796" t="str">
        <f>'Result Entry'!AM68</f>
        <v/>
      </c>
      <c r="AM66" s="797">
        <f>'Result Entry'!AN68</f>
        <v>0</v>
      </c>
      <c r="AN66" s="788">
        <f>'Result Entry'!AO68</f>
        <v>0</v>
      </c>
      <c r="AO66" s="798">
        <f>'Result Entry'!AP68</f>
        <v>0</v>
      </c>
      <c r="AP66" s="789">
        <f>'Result Entry'!AQ68</f>
        <v>0</v>
      </c>
      <c r="AQ66" s="790">
        <f>'Result Entry'!AR68</f>
        <v>0</v>
      </c>
      <c r="AR66" s="789">
        <f>'Result Entry'!AS68</f>
        <v>0</v>
      </c>
      <c r="AS66" s="789">
        <f>'Result Entry'!AT68</f>
        <v>0</v>
      </c>
      <c r="AT66" s="799">
        <f>'Result Entry'!AU68</f>
        <v>0</v>
      </c>
      <c r="AU66" s="790">
        <f>'Result Entry'!AV68</f>
        <v>0</v>
      </c>
      <c r="AV66" s="789">
        <f>'Result Entry'!AW68</f>
        <v>0</v>
      </c>
      <c r="AW66" s="789">
        <f>'Result Entry'!AX68</f>
        <v>0</v>
      </c>
      <c r="AX66" s="799">
        <f>'Result Entry'!AY68</f>
        <v>0</v>
      </c>
      <c r="AY66" s="792">
        <f>'Result Entry'!AZ68</f>
        <v>0</v>
      </c>
      <c r="AZ66" s="1470">
        <f>'Result Entry'!BA68</f>
        <v>0</v>
      </c>
      <c r="BA66" s="1471" t="str">
        <f>'Result Entry'!BB68</f>
        <v/>
      </c>
      <c r="BB66" s="795" t="str">
        <f>'Result Entry'!BC68</f>
        <v/>
      </c>
      <c r="BC66" s="796" t="str">
        <f>'Result Entry'!BD68</f>
        <v/>
      </c>
      <c r="BD66" s="797">
        <f>'Result Entry'!BE68</f>
        <v>0</v>
      </c>
      <c r="BE66" s="788">
        <f>'Result Entry'!BF68</f>
        <v>0</v>
      </c>
      <c r="BF66" s="798">
        <f>'Result Entry'!BG68</f>
        <v>0</v>
      </c>
      <c r="BG66" s="789">
        <f>'Result Entry'!BH68</f>
        <v>0</v>
      </c>
      <c r="BH66" s="790">
        <f>'Result Entry'!BI68</f>
        <v>0</v>
      </c>
      <c r="BI66" s="789">
        <f>'Result Entry'!BJ68</f>
        <v>0</v>
      </c>
      <c r="BJ66" s="789">
        <f>'Result Entry'!BK68</f>
        <v>0</v>
      </c>
      <c r="BK66" s="799">
        <f>'Result Entry'!BL68</f>
        <v>0</v>
      </c>
      <c r="BL66" s="790">
        <f>'Result Entry'!BM68</f>
        <v>0</v>
      </c>
      <c r="BM66" s="789">
        <f>'Result Entry'!BN68</f>
        <v>0</v>
      </c>
      <c r="BN66" s="789">
        <f>'Result Entry'!BO68</f>
        <v>0</v>
      </c>
      <c r="BO66" s="799">
        <f>'Result Entry'!BP68</f>
        <v>0</v>
      </c>
      <c r="BP66" s="792">
        <f>'Result Entry'!BQ68</f>
        <v>0</v>
      </c>
      <c r="BQ66" s="1470">
        <f>'Result Entry'!BR68</f>
        <v>0</v>
      </c>
      <c r="BR66" s="1471" t="str">
        <f>'Result Entry'!BS68</f>
        <v/>
      </c>
      <c r="BS66" s="795" t="str">
        <f>'Result Entry'!BT68</f>
        <v/>
      </c>
      <c r="BT66" s="796" t="str">
        <f>'Result Entry'!BU68</f>
        <v/>
      </c>
      <c r="BU66" s="797">
        <f>'Result Entry'!BV68</f>
        <v>0</v>
      </c>
      <c r="BV66" s="788">
        <f>'Result Entry'!BW68</f>
        <v>0</v>
      </c>
      <c r="BW66" s="798">
        <f>'Result Entry'!BX68</f>
        <v>0</v>
      </c>
      <c r="BX66" s="789">
        <f>'Result Entry'!BY68</f>
        <v>0</v>
      </c>
      <c r="BY66" s="790">
        <f>'Result Entry'!BZ68</f>
        <v>0</v>
      </c>
      <c r="BZ66" s="789">
        <f>'Result Entry'!CA68</f>
        <v>0</v>
      </c>
      <c r="CA66" s="789">
        <f>'Result Entry'!CB68</f>
        <v>0</v>
      </c>
      <c r="CB66" s="799">
        <f>'Result Entry'!CC68</f>
        <v>0</v>
      </c>
      <c r="CC66" s="790">
        <f>'Result Entry'!CD68</f>
        <v>0</v>
      </c>
      <c r="CD66" s="789">
        <f>'Result Entry'!CE68</f>
        <v>0</v>
      </c>
      <c r="CE66" s="789">
        <f>'Result Entry'!CF68</f>
        <v>0</v>
      </c>
      <c r="CF66" s="799">
        <f>'Result Entry'!CG68</f>
        <v>0</v>
      </c>
      <c r="CG66" s="792">
        <f>'Result Entry'!CH68</f>
        <v>0</v>
      </c>
      <c r="CH66" s="1470">
        <f>'Result Entry'!CI68</f>
        <v>0</v>
      </c>
      <c r="CI66" s="1471" t="str">
        <f>'Result Entry'!CJ68</f>
        <v/>
      </c>
      <c r="CJ66" s="795" t="str">
        <f>'Result Entry'!CK68</f>
        <v/>
      </c>
      <c r="CK66" s="796" t="str">
        <f>'Result Entry'!CL68</f>
        <v/>
      </c>
      <c r="CL66" s="797">
        <f>'Result Entry'!CM68</f>
        <v>0</v>
      </c>
      <c r="CM66" s="788">
        <f>'Result Entry'!CN68</f>
        <v>0</v>
      </c>
      <c r="CN66" s="798">
        <f>'Result Entry'!CO68</f>
        <v>0</v>
      </c>
      <c r="CO66" s="789">
        <f>'Result Entry'!CP68</f>
        <v>0</v>
      </c>
      <c r="CP66" s="790">
        <f>'Result Entry'!CQ68</f>
        <v>0</v>
      </c>
      <c r="CQ66" s="789">
        <f>'Result Entry'!CR68</f>
        <v>0</v>
      </c>
      <c r="CR66" s="789">
        <f>'Result Entry'!CS68</f>
        <v>0</v>
      </c>
      <c r="CS66" s="799">
        <f>'Result Entry'!CT68</f>
        <v>0</v>
      </c>
      <c r="CT66" s="790">
        <f>'Result Entry'!CU68</f>
        <v>0</v>
      </c>
      <c r="CU66" s="789">
        <f>'Result Entry'!CV68</f>
        <v>0</v>
      </c>
      <c r="CV66" s="789">
        <f>'Result Entry'!CW68</f>
        <v>0</v>
      </c>
      <c r="CW66" s="799">
        <f>'Result Entry'!CX68</f>
        <v>0</v>
      </c>
      <c r="CX66" s="792">
        <f>'Result Entry'!CY68</f>
        <v>0</v>
      </c>
      <c r="CY66" s="1470">
        <f>'Result Entry'!CZ68</f>
        <v>0</v>
      </c>
      <c r="CZ66" s="1471" t="str">
        <f>'Result Entry'!DA68</f>
        <v/>
      </c>
      <c r="DA66" s="795" t="str">
        <f>'Result Entry'!DB68</f>
        <v/>
      </c>
      <c r="DB66" s="796" t="str">
        <f>'Result Entry'!DC68</f>
        <v/>
      </c>
      <c r="DC66" s="797">
        <f>'Result Entry'!DD68</f>
        <v>0</v>
      </c>
      <c r="DD66" s="788">
        <f>'Result Entry'!DE68</f>
        <v>0</v>
      </c>
      <c r="DE66" s="798">
        <f>'Result Entry'!DF68</f>
        <v>0</v>
      </c>
      <c r="DF66" s="789">
        <f>'Result Entry'!DG68</f>
        <v>0</v>
      </c>
      <c r="DG66" s="790">
        <f>'Result Entry'!DH68</f>
        <v>0</v>
      </c>
      <c r="DH66" s="789">
        <f>'Result Entry'!DI68</f>
        <v>0</v>
      </c>
      <c r="DI66" s="789">
        <f>'Result Entry'!DJ68</f>
        <v>0</v>
      </c>
      <c r="DJ66" s="799">
        <f>'Result Entry'!DK68</f>
        <v>0</v>
      </c>
      <c r="DK66" s="790">
        <f>'Result Entry'!DL68</f>
        <v>0</v>
      </c>
      <c r="DL66" s="789">
        <f>'Result Entry'!DM68</f>
        <v>0</v>
      </c>
      <c r="DM66" s="789">
        <f>'Result Entry'!DN68</f>
        <v>0</v>
      </c>
      <c r="DN66" s="799">
        <f>'Result Entry'!DO68</f>
        <v>0</v>
      </c>
      <c r="DO66" s="792">
        <f>'Result Entry'!DP68</f>
        <v>0</v>
      </c>
      <c r="DP66" s="1470">
        <f>'Result Entry'!DQ68</f>
        <v>0</v>
      </c>
      <c r="DQ66" s="1471" t="str">
        <f>'Result Entry'!DR68</f>
        <v/>
      </c>
      <c r="DR66" s="795" t="str">
        <f>'Result Entry'!DS68</f>
        <v/>
      </c>
      <c r="DS66" s="796" t="str">
        <f>'Result Entry'!DT68</f>
        <v/>
      </c>
      <c r="DT66" s="788">
        <f>'Result Entry'!DU68</f>
        <v>0</v>
      </c>
      <c r="DU66" s="789">
        <f>'Result Entry'!DV68</f>
        <v>0</v>
      </c>
      <c r="DV66" s="789">
        <f>'Result Entry'!DW68</f>
        <v>0</v>
      </c>
      <c r="DW66" s="790">
        <f>'Result Entry'!DX68</f>
        <v>0</v>
      </c>
      <c r="DX66" s="789">
        <f>'Result Entry'!DY68</f>
        <v>0</v>
      </c>
      <c r="DY66" s="789">
        <f>'Result Entry'!DZ68</f>
        <v>0</v>
      </c>
      <c r="DZ66" s="799">
        <f>'Result Entry'!EA68</f>
        <v>0</v>
      </c>
      <c r="EA66" s="790">
        <f>'Result Entry'!EB68</f>
        <v>0</v>
      </c>
      <c r="EB66" s="789">
        <f>'Result Entry'!EC68</f>
        <v>0</v>
      </c>
      <c r="EC66" s="789">
        <f>'Result Entry'!ED68</f>
        <v>0</v>
      </c>
      <c r="ED66" s="799">
        <f>'Result Entry'!EE68</f>
        <v>0</v>
      </c>
      <c r="EE66" s="800">
        <f>'Result Entry'!EF68</f>
        <v>0</v>
      </c>
      <c r="EF66" s="801">
        <f>'Result Entry'!EG68</f>
        <v>0</v>
      </c>
      <c r="EG66" s="802" t="str">
        <f>'Result Entry'!EH68</f>
        <v/>
      </c>
      <c r="EH66" s="788">
        <f>'Result Entry'!EI68</f>
        <v>0</v>
      </c>
      <c r="EI66" s="789">
        <f>'Result Entry'!EJ68</f>
        <v>0</v>
      </c>
      <c r="EJ66" s="789">
        <f>'Result Entry'!EK68</f>
        <v>0</v>
      </c>
      <c r="EK66" s="790">
        <f>'Result Entry'!EL68</f>
        <v>0</v>
      </c>
      <c r="EL66" s="789">
        <f>'Result Entry'!EM68</f>
        <v>0</v>
      </c>
      <c r="EM66" s="799">
        <f>'Result Entry'!EN68</f>
        <v>0</v>
      </c>
      <c r="EN66" s="789">
        <f>'Result Entry'!EO68</f>
        <v>0</v>
      </c>
      <c r="EO66" s="789">
        <f>'Result Entry'!EP68</f>
        <v>0</v>
      </c>
      <c r="EP66" s="789">
        <f>'Result Entry'!EQ68</f>
        <v>0</v>
      </c>
      <c r="EQ66" s="792">
        <f>'Result Entry'!ER68</f>
        <v>0</v>
      </c>
      <c r="ER66" s="801">
        <f>'Result Entry'!ES68</f>
        <v>0</v>
      </c>
      <c r="ES66" s="802" t="str">
        <f>'Result Entry'!ET68</f>
        <v/>
      </c>
      <c r="ET66" s="788">
        <f>'Result Entry'!EU68</f>
        <v>0</v>
      </c>
      <c r="EU66" s="798">
        <f>'Result Entry'!EV68</f>
        <v>0</v>
      </c>
      <c r="EV66" s="789">
        <f>'Result Entry'!EW68</f>
        <v>0</v>
      </c>
      <c r="EW66" s="799">
        <f>'Result Entry'!EX68</f>
        <v>0</v>
      </c>
      <c r="EX66" s="789">
        <f>'Result Entry'!EY68</f>
        <v>0</v>
      </c>
      <c r="EY66" s="799">
        <f>'Result Entry'!EZ68</f>
        <v>0</v>
      </c>
      <c r="EZ66" s="789">
        <f>'Result Entry'!FA68</f>
        <v>0</v>
      </c>
      <c r="FA66" s="789">
        <f>'Result Entry'!FB68</f>
        <v>0</v>
      </c>
      <c r="FB66" s="789">
        <f>'Result Entry'!FC68</f>
        <v>0</v>
      </c>
      <c r="FC66" s="800">
        <f>'Result Entry'!FD68</f>
        <v>0</v>
      </c>
      <c r="FD66" s="801">
        <f>'Result Entry'!FE68</f>
        <v>0</v>
      </c>
      <c r="FE66" s="802" t="str">
        <f>'Result Entry'!FF68</f>
        <v/>
      </c>
      <c r="FF66" s="788">
        <f>'Result Entry'!FG68</f>
        <v>0</v>
      </c>
      <c r="FG66" s="789">
        <f>'Result Entry'!FH68</f>
        <v>0</v>
      </c>
      <c r="FH66" s="789">
        <f>'Result Entry'!FI68</f>
        <v>0</v>
      </c>
      <c r="FI66" s="789">
        <f>'Result Entry'!FJ68</f>
        <v>0</v>
      </c>
      <c r="FJ66" s="791">
        <f>'Result Entry'!FK68</f>
        <v>0</v>
      </c>
      <c r="FK66" s="796" t="str">
        <f>'Result Entry'!FL68</f>
        <v/>
      </c>
      <c r="FL66" s="786">
        <f>'Result Entry'!FM68</f>
        <v>0</v>
      </c>
      <c r="FM66" s="787">
        <f>'Result Entry'!FN68</f>
        <v>0</v>
      </c>
      <c r="FN66" s="803" t="str">
        <f>'Result Entry'!FO68</f>
        <v/>
      </c>
      <c r="FO66" s="786">
        <f>'Result Entry'!FP68</f>
        <v>0</v>
      </c>
      <c r="FP66" s="787">
        <f>'Result Entry'!FQ68</f>
        <v>0</v>
      </c>
      <c r="FQ66" s="804">
        <f>'Result Entry'!FR68</f>
        <v>0</v>
      </c>
      <c r="FR66" s="787" t="str">
        <f>IF(OR(FS66="PASSED",FS66="PASSED WITH G"),'Result Entry'!FS68,"")</f>
        <v/>
      </c>
      <c r="FS66" s="787" t="str">
        <f>'Result Entry'!FT68</f>
        <v/>
      </c>
      <c r="FT66" s="787" t="str">
        <f>'Result Entry'!FU68</f>
        <v/>
      </c>
      <c r="FU66" s="805" t="str">
        <f>'Result Entry'!FV68</f>
        <v/>
      </c>
      <c r="FV66" s="29" t="str">
        <f>'Result Entry'!FX68</f>
        <v/>
      </c>
    </row>
    <row r="67" spans="1:178" s="30" customFormat="1" ht="17.25" customHeight="1">
      <c r="A67" s="1477"/>
      <c r="B67" s="786">
        <f t="shared" si="0"/>
        <v>0</v>
      </c>
      <c r="C67" s="787">
        <f>'Result Entry'!D69</f>
        <v>0</v>
      </c>
      <c r="D67" s="787">
        <f>'Result Entry'!E69</f>
        <v>0</v>
      </c>
      <c r="E67" s="787">
        <f>'Result Entry'!F69</f>
        <v>0</v>
      </c>
      <c r="F67" s="787">
        <f>'Result Entry'!$G69</f>
        <v>0</v>
      </c>
      <c r="G67" s="787">
        <f>'Result Entry'!$H69</f>
        <v>0</v>
      </c>
      <c r="H67" s="787">
        <f>'Result Entry'!I69</f>
        <v>0</v>
      </c>
      <c r="I67" s="787">
        <f>'Result Entry'!J69</f>
        <v>0</v>
      </c>
      <c r="J67" s="977">
        <f>'Result Entry'!K69</f>
        <v>0</v>
      </c>
      <c r="K67" s="788">
        <f>'Result Entry'!L69</f>
        <v>0</v>
      </c>
      <c r="L67" s="789">
        <f>'Result Entry'!M69</f>
        <v>0</v>
      </c>
      <c r="M67" s="789">
        <f>'Result Entry'!N69</f>
        <v>0</v>
      </c>
      <c r="N67" s="790">
        <f>'Result Entry'!O69</f>
        <v>0</v>
      </c>
      <c r="O67" s="789">
        <f>'Result Entry'!P69</f>
        <v>0</v>
      </c>
      <c r="P67" s="790">
        <f>'Result Entry'!Q69</f>
        <v>0</v>
      </c>
      <c r="Q67" s="789">
        <f>'Result Entry'!R69</f>
        <v>0</v>
      </c>
      <c r="R67" s="791">
        <f>'Result Entry'!S69</f>
        <v>0</v>
      </c>
      <c r="S67" s="791">
        <f>'Result Entry'!T69</f>
        <v>0</v>
      </c>
      <c r="T67" s="792">
        <f>'Result Entry'!U69</f>
        <v>0</v>
      </c>
      <c r="U67" s="806">
        <f>'Result Entry'!V69</f>
        <v>0</v>
      </c>
      <c r="V67" s="807" t="str">
        <f>'Result Entry'!W69</f>
        <v/>
      </c>
      <c r="W67" s="795" t="str">
        <f>'Result Entry'!X69</f>
        <v/>
      </c>
      <c r="X67" s="796" t="str">
        <f>'Result Entry'!Y69</f>
        <v/>
      </c>
      <c r="Y67" s="788">
        <f>'Result Entry'!Z69</f>
        <v>0</v>
      </c>
      <c r="Z67" s="789">
        <f>'Result Entry'!AA69</f>
        <v>0</v>
      </c>
      <c r="AA67" s="789">
        <f>'Result Entry'!AB69</f>
        <v>0</v>
      </c>
      <c r="AB67" s="790">
        <f>'Result Entry'!AC69</f>
        <v>0</v>
      </c>
      <c r="AC67" s="789">
        <f>'Result Entry'!AD69</f>
        <v>0</v>
      </c>
      <c r="AD67" s="790">
        <f>'Result Entry'!AE69</f>
        <v>0</v>
      </c>
      <c r="AE67" s="789">
        <f>'Result Entry'!AF69</f>
        <v>0</v>
      </c>
      <c r="AF67" s="791">
        <f>'Result Entry'!AG69</f>
        <v>0</v>
      </c>
      <c r="AG67" s="791">
        <f>'Result Entry'!AH69</f>
        <v>0</v>
      </c>
      <c r="AH67" s="792">
        <f>'Result Entry'!AI69</f>
        <v>0</v>
      </c>
      <c r="AI67" s="806">
        <f>'Result Entry'!AJ69</f>
        <v>0</v>
      </c>
      <c r="AJ67" s="807" t="str">
        <f>'Result Entry'!AK69</f>
        <v/>
      </c>
      <c r="AK67" s="795" t="str">
        <f>'Result Entry'!AL69</f>
        <v/>
      </c>
      <c r="AL67" s="796" t="str">
        <f>'Result Entry'!AM69</f>
        <v/>
      </c>
      <c r="AM67" s="797">
        <f>'Result Entry'!AN69</f>
        <v>0</v>
      </c>
      <c r="AN67" s="788">
        <f>'Result Entry'!AO69</f>
        <v>0</v>
      </c>
      <c r="AO67" s="798">
        <f>'Result Entry'!AP69</f>
        <v>0</v>
      </c>
      <c r="AP67" s="789">
        <f>'Result Entry'!AQ69</f>
        <v>0</v>
      </c>
      <c r="AQ67" s="790">
        <f>'Result Entry'!AR69</f>
        <v>0</v>
      </c>
      <c r="AR67" s="789">
        <f>'Result Entry'!AS69</f>
        <v>0</v>
      </c>
      <c r="AS67" s="789">
        <f>'Result Entry'!AT69</f>
        <v>0</v>
      </c>
      <c r="AT67" s="799">
        <f>'Result Entry'!AU69</f>
        <v>0</v>
      </c>
      <c r="AU67" s="790">
        <f>'Result Entry'!AV69</f>
        <v>0</v>
      </c>
      <c r="AV67" s="789">
        <f>'Result Entry'!AW69</f>
        <v>0</v>
      </c>
      <c r="AW67" s="789">
        <f>'Result Entry'!AX69</f>
        <v>0</v>
      </c>
      <c r="AX67" s="799">
        <f>'Result Entry'!AY69</f>
        <v>0</v>
      </c>
      <c r="AY67" s="792">
        <f>'Result Entry'!AZ69</f>
        <v>0</v>
      </c>
      <c r="AZ67" s="1470">
        <f>'Result Entry'!BA69</f>
        <v>0</v>
      </c>
      <c r="BA67" s="1471" t="str">
        <f>'Result Entry'!BB69</f>
        <v/>
      </c>
      <c r="BB67" s="795" t="str">
        <f>'Result Entry'!BC69</f>
        <v/>
      </c>
      <c r="BC67" s="796" t="str">
        <f>'Result Entry'!BD69</f>
        <v/>
      </c>
      <c r="BD67" s="797">
        <f>'Result Entry'!BE69</f>
        <v>0</v>
      </c>
      <c r="BE67" s="788">
        <f>'Result Entry'!BF69</f>
        <v>0</v>
      </c>
      <c r="BF67" s="798">
        <f>'Result Entry'!BG69</f>
        <v>0</v>
      </c>
      <c r="BG67" s="789">
        <f>'Result Entry'!BH69</f>
        <v>0</v>
      </c>
      <c r="BH67" s="790">
        <f>'Result Entry'!BI69</f>
        <v>0</v>
      </c>
      <c r="BI67" s="789">
        <f>'Result Entry'!BJ69</f>
        <v>0</v>
      </c>
      <c r="BJ67" s="789">
        <f>'Result Entry'!BK69</f>
        <v>0</v>
      </c>
      <c r="BK67" s="799">
        <f>'Result Entry'!BL69</f>
        <v>0</v>
      </c>
      <c r="BL67" s="790">
        <f>'Result Entry'!BM69</f>
        <v>0</v>
      </c>
      <c r="BM67" s="789">
        <f>'Result Entry'!BN69</f>
        <v>0</v>
      </c>
      <c r="BN67" s="789">
        <f>'Result Entry'!BO69</f>
        <v>0</v>
      </c>
      <c r="BO67" s="799">
        <f>'Result Entry'!BP69</f>
        <v>0</v>
      </c>
      <c r="BP67" s="792">
        <f>'Result Entry'!BQ69</f>
        <v>0</v>
      </c>
      <c r="BQ67" s="1470">
        <f>'Result Entry'!BR69</f>
        <v>0</v>
      </c>
      <c r="BR67" s="1471" t="str">
        <f>'Result Entry'!BS69</f>
        <v/>
      </c>
      <c r="BS67" s="795" t="str">
        <f>'Result Entry'!BT69</f>
        <v/>
      </c>
      <c r="BT67" s="796" t="str">
        <f>'Result Entry'!BU69</f>
        <v/>
      </c>
      <c r="BU67" s="797">
        <f>'Result Entry'!BV69</f>
        <v>0</v>
      </c>
      <c r="BV67" s="788">
        <f>'Result Entry'!BW69</f>
        <v>0</v>
      </c>
      <c r="BW67" s="798">
        <f>'Result Entry'!BX69</f>
        <v>0</v>
      </c>
      <c r="BX67" s="789">
        <f>'Result Entry'!BY69</f>
        <v>0</v>
      </c>
      <c r="BY67" s="790">
        <f>'Result Entry'!BZ69</f>
        <v>0</v>
      </c>
      <c r="BZ67" s="789">
        <f>'Result Entry'!CA69</f>
        <v>0</v>
      </c>
      <c r="CA67" s="789">
        <f>'Result Entry'!CB69</f>
        <v>0</v>
      </c>
      <c r="CB67" s="799">
        <f>'Result Entry'!CC69</f>
        <v>0</v>
      </c>
      <c r="CC67" s="790">
        <f>'Result Entry'!CD69</f>
        <v>0</v>
      </c>
      <c r="CD67" s="789">
        <f>'Result Entry'!CE69</f>
        <v>0</v>
      </c>
      <c r="CE67" s="789">
        <f>'Result Entry'!CF69</f>
        <v>0</v>
      </c>
      <c r="CF67" s="799">
        <f>'Result Entry'!CG69</f>
        <v>0</v>
      </c>
      <c r="CG67" s="792">
        <f>'Result Entry'!CH69</f>
        <v>0</v>
      </c>
      <c r="CH67" s="1470">
        <f>'Result Entry'!CI69</f>
        <v>0</v>
      </c>
      <c r="CI67" s="1471" t="str">
        <f>'Result Entry'!CJ69</f>
        <v/>
      </c>
      <c r="CJ67" s="795" t="str">
        <f>'Result Entry'!CK69</f>
        <v/>
      </c>
      <c r="CK67" s="796" t="str">
        <f>'Result Entry'!CL69</f>
        <v/>
      </c>
      <c r="CL67" s="797">
        <f>'Result Entry'!CM69</f>
        <v>0</v>
      </c>
      <c r="CM67" s="788">
        <f>'Result Entry'!CN69</f>
        <v>0</v>
      </c>
      <c r="CN67" s="798">
        <f>'Result Entry'!CO69</f>
        <v>0</v>
      </c>
      <c r="CO67" s="789">
        <f>'Result Entry'!CP69</f>
        <v>0</v>
      </c>
      <c r="CP67" s="790">
        <f>'Result Entry'!CQ69</f>
        <v>0</v>
      </c>
      <c r="CQ67" s="789">
        <f>'Result Entry'!CR69</f>
        <v>0</v>
      </c>
      <c r="CR67" s="789">
        <f>'Result Entry'!CS69</f>
        <v>0</v>
      </c>
      <c r="CS67" s="799">
        <f>'Result Entry'!CT69</f>
        <v>0</v>
      </c>
      <c r="CT67" s="790">
        <f>'Result Entry'!CU69</f>
        <v>0</v>
      </c>
      <c r="CU67" s="789">
        <f>'Result Entry'!CV69</f>
        <v>0</v>
      </c>
      <c r="CV67" s="789">
        <f>'Result Entry'!CW69</f>
        <v>0</v>
      </c>
      <c r="CW67" s="799">
        <f>'Result Entry'!CX69</f>
        <v>0</v>
      </c>
      <c r="CX67" s="792">
        <f>'Result Entry'!CY69</f>
        <v>0</v>
      </c>
      <c r="CY67" s="1470">
        <f>'Result Entry'!CZ69</f>
        <v>0</v>
      </c>
      <c r="CZ67" s="1471" t="str">
        <f>'Result Entry'!DA69</f>
        <v/>
      </c>
      <c r="DA67" s="795" t="str">
        <f>'Result Entry'!DB69</f>
        <v/>
      </c>
      <c r="DB67" s="796" t="str">
        <f>'Result Entry'!DC69</f>
        <v/>
      </c>
      <c r="DC67" s="797">
        <f>'Result Entry'!DD69</f>
        <v>0</v>
      </c>
      <c r="DD67" s="788">
        <f>'Result Entry'!DE69</f>
        <v>0</v>
      </c>
      <c r="DE67" s="798">
        <f>'Result Entry'!DF69</f>
        <v>0</v>
      </c>
      <c r="DF67" s="789">
        <f>'Result Entry'!DG69</f>
        <v>0</v>
      </c>
      <c r="DG67" s="790">
        <f>'Result Entry'!DH69</f>
        <v>0</v>
      </c>
      <c r="DH67" s="789">
        <f>'Result Entry'!DI69</f>
        <v>0</v>
      </c>
      <c r="DI67" s="789">
        <f>'Result Entry'!DJ69</f>
        <v>0</v>
      </c>
      <c r="DJ67" s="799">
        <f>'Result Entry'!DK69</f>
        <v>0</v>
      </c>
      <c r="DK67" s="790">
        <f>'Result Entry'!DL69</f>
        <v>0</v>
      </c>
      <c r="DL67" s="789">
        <f>'Result Entry'!DM69</f>
        <v>0</v>
      </c>
      <c r="DM67" s="789">
        <f>'Result Entry'!DN69</f>
        <v>0</v>
      </c>
      <c r="DN67" s="799">
        <f>'Result Entry'!DO69</f>
        <v>0</v>
      </c>
      <c r="DO67" s="792">
        <f>'Result Entry'!DP69</f>
        <v>0</v>
      </c>
      <c r="DP67" s="1470">
        <f>'Result Entry'!DQ69</f>
        <v>0</v>
      </c>
      <c r="DQ67" s="1471" t="str">
        <f>'Result Entry'!DR69</f>
        <v/>
      </c>
      <c r="DR67" s="795" t="str">
        <f>'Result Entry'!DS69</f>
        <v/>
      </c>
      <c r="DS67" s="796" t="str">
        <f>'Result Entry'!DT69</f>
        <v/>
      </c>
      <c r="DT67" s="788">
        <f>'Result Entry'!DU69</f>
        <v>0</v>
      </c>
      <c r="DU67" s="789">
        <f>'Result Entry'!DV69</f>
        <v>0</v>
      </c>
      <c r="DV67" s="789">
        <f>'Result Entry'!DW69</f>
        <v>0</v>
      </c>
      <c r="DW67" s="790">
        <f>'Result Entry'!DX69</f>
        <v>0</v>
      </c>
      <c r="DX67" s="789">
        <f>'Result Entry'!DY69</f>
        <v>0</v>
      </c>
      <c r="DY67" s="789">
        <f>'Result Entry'!DZ69</f>
        <v>0</v>
      </c>
      <c r="DZ67" s="799">
        <f>'Result Entry'!EA69</f>
        <v>0</v>
      </c>
      <c r="EA67" s="790">
        <f>'Result Entry'!EB69</f>
        <v>0</v>
      </c>
      <c r="EB67" s="789">
        <f>'Result Entry'!EC69</f>
        <v>0</v>
      </c>
      <c r="EC67" s="789">
        <f>'Result Entry'!ED69</f>
        <v>0</v>
      </c>
      <c r="ED67" s="799">
        <f>'Result Entry'!EE69</f>
        <v>0</v>
      </c>
      <c r="EE67" s="800">
        <f>'Result Entry'!EF69</f>
        <v>0</v>
      </c>
      <c r="EF67" s="801">
        <f>'Result Entry'!EG69</f>
        <v>0</v>
      </c>
      <c r="EG67" s="802" t="str">
        <f>'Result Entry'!EH69</f>
        <v/>
      </c>
      <c r="EH67" s="788">
        <f>'Result Entry'!EI69</f>
        <v>0</v>
      </c>
      <c r="EI67" s="789">
        <f>'Result Entry'!EJ69</f>
        <v>0</v>
      </c>
      <c r="EJ67" s="789">
        <f>'Result Entry'!EK69</f>
        <v>0</v>
      </c>
      <c r="EK67" s="790">
        <f>'Result Entry'!EL69</f>
        <v>0</v>
      </c>
      <c r="EL67" s="789">
        <f>'Result Entry'!EM69</f>
        <v>0</v>
      </c>
      <c r="EM67" s="799">
        <f>'Result Entry'!EN69</f>
        <v>0</v>
      </c>
      <c r="EN67" s="789">
        <f>'Result Entry'!EO69</f>
        <v>0</v>
      </c>
      <c r="EO67" s="789">
        <f>'Result Entry'!EP69</f>
        <v>0</v>
      </c>
      <c r="EP67" s="789">
        <f>'Result Entry'!EQ69</f>
        <v>0</v>
      </c>
      <c r="EQ67" s="792">
        <f>'Result Entry'!ER69</f>
        <v>0</v>
      </c>
      <c r="ER67" s="801">
        <f>'Result Entry'!ES69</f>
        <v>0</v>
      </c>
      <c r="ES67" s="802" t="str">
        <f>'Result Entry'!ET69</f>
        <v/>
      </c>
      <c r="ET67" s="788">
        <f>'Result Entry'!EU69</f>
        <v>0</v>
      </c>
      <c r="EU67" s="798">
        <f>'Result Entry'!EV69</f>
        <v>0</v>
      </c>
      <c r="EV67" s="789">
        <f>'Result Entry'!EW69</f>
        <v>0</v>
      </c>
      <c r="EW67" s="799">
        <f>'Result Entry'!EX69</f>
        <v>0</v>
      </c>
      <c r="EX67" s="789">
        <f>'Result Entry'!EY69</f>
        <v>0</v>
      </c>
      <c r="EY67" s="799">
        <f>'Result Entry'!EZ69</f>
        <v>0</v>
      </c>
      <c r="EZ67" s="789">
        <f>'Result Entry'!FA69</f>
        <v>0</v>
      </c>
      <c r="FA67" s="789">
        <f>'Result Entry'!FB69</f>
        <v>0</v>
      </c>
      <c r="FB67" s="789">
        <f>'Result Entry'!FC69</f>
        <v>0</v>
      </c>
      <c r="FC67" s="800">
        <f>'Result Entry'!FD69</f>
        <v>0</v>
      </c>
      <c r="FD67" s="801">
        <f>'Result Entry'!FE69</f>
        <v>0</v>
      </c>
      <c r="FE67" s="802" t="str">
        <f>'Result Entry'!FF69</f>
        <v/>
      </c>
      <c r="FF67" s="788">
        <f>'Result Entry'!FG69</f>
        <v>0</v>
      </c>
      <c r="FG67" s="789">
        <f>'Result Entry'!FH69</f>
        <v>0</v>
      </c>
      <c r="FH67" s="789">
        <f>'Result Entry'!FI69</f>
        <v>0</v>
      </c>
      <c r="FI67" s="789">
        <f>'Result Entry'!FJ69</f>
        <v>0</v>
      </c>
      <c r="FJ67" s="791">
        <f>'Result Entry'!FK69</f>
        <v>0</v>
      </c>
      <c r="FK67" s="796" t="str">
        <f>'Result Entry'!FL69</f>
        <v/>
      </c>
      <c r="FL67" s="786">
        <f>'Result Entry'!FM69</f>
        <v>0</v>
      </c>
      <c r="FM67" s="787">
        <f>'Result Entry'!FN69</f>
        <v>0</v>
      </c>
      <c r="FN67" s="803" t="str">
        <f>'Result Entry'!FO69</f>
        <v/>
      </c>
      <c r="FO67" s="786">
        <f>'Result Entry'!FP69</f>
        <v>0</v>
      </c>
      <c r="FP67" s="787">
        <f>'Result Entry'!FQ69</f>
        <v>0</v>
      </c>
      <c r="FQ67" s="804">
        <f>'Result Entry'!FR69</f>
        <v>0</v>
      </c>
      <c r="FR67" s="787" t="str">
        <f>IF(OR(FS67="PASSED",FS67="PASSED WITH G"),'Result Entry'!FS69,"")</f>
        <v/>
      </c>
      <c r="FS67" s="787" t="str">
        <f>'Result Entry'!FT69</f>
        <v/>
      </c>
      <c r="FT67" s="787" t="str">
        <f>'Result Entry'!FU69</f>
        <v/>
      </c>
      <c r="FU67" s="805" t="str">
        <f>'Result Entry'!FV69</f>
        <v/>
      </c>
      <c r="FV67" s="29" t="str">
        <f>'Result Entry'!FX69</f>
        <v/>
      </c>
    </row>
    <row r="68" spans="1:178" s="30" customFormat="1" ht="17.25" customHeight="1">
      <c r="A68" s="1477"/>
      <c r="B68" s="786">
        <f t="shared" si="0"/>
        <v>0</v>
      </c>
      <c r="C68" s="787">
        <f>'Result Entry'!D70</f>
        <v>0</v>
      </c>
      <c r="D68" s="787">
        <f>'Result Entry'!E70</f>
        <v>0</v>
      </c>
      <c r="E68" s="787">
        <f>'Result Entry'!F70</f>
        <v>0</v>
      </c>
      <c r="F68" s="787">
        <f>'Result Entry'!$G70</f>
        <v>0</v>
      </c>
      <c r="G68" s="787">
        <f>'Result Entry'!$H70</f>
        <v>0</v>
      </c>
      <c r="H68" s="787">
        <f>'Result Entry'!I70</f>
        <v>0</v>
      </c>
      <c r="I68" s="787">
        <f>'Result Entry'!J70</f>
        <v>0</v>
      </c>
      <c r="J68" s="977">
        <f>'Result Entry'!K70</f>
        <v>0</v>
      </c>
      <c r="K68" s="788">
        <f>'Result Entry'!L70</f>
        <v>0</v>
      </c>
      <c r="L68" s="789">
        <f>'Result Entry'!M70</f>
        <v>0</v>
      </c>
      <c r="M68" s="789">
        <f>'Result Entry'!N70</f>
        <v>0</v>
      </c>
      <c r="N68" s="790">
        <f>'Result Entry'!O70</f>
        <v>0</v>
      </c>
      <c r="O68" s="789">
        <f>'Result Entry'!P70</f>
        <v>0</v>
      </c>
      <c r="P68" s="790">
        <f>'Result Entry'!Q70</f>
        <v>0</v>
      </c>
      <c r="Q68" s="789">
        <f>'Result Entry'!R70</f>
        <v>0</v>
      </c>
      <c r="R68" s="791">
        <f>'Result Entry'!S70</f>
        <v>0</v>
      </c>
      <c r="S68" s="791">
        <f>'Result Entry'!T70</f>
        <v>0</v>
      </c>
      <c r="T68" s="792">
        <f>'Result Entry'!U70</f>
        <v>0</v>
      </c>
      <c r="U68" s="806">
        <f>'Result Entry'!V70</f>
        <v>0</v>
      </c>
      <c r="V68" s="807" t="str">
        <f>'Result Entry'!W70</f>
        <v/>
      </c>
      <c r="W68" s="795" t="str">
        <f>'Result Entry'!X70</f>
        <v/>
      </c>
      <c r="X68" s="796" t="str">
        <f>'Result Entry'!Y70</f>
        <v/>
      </c>
      <c r="Y68" s="788">
        <f>'Result Entry'!Z70</f>
        <v>0</v>
      </c>
      <c r="Z68" s="789">
        <f>'Result Entry'!AA70</f>
        <v>0</v>
      </c>
      <c r="AA68" s="789">
        <f>'Result Entry'!AB70</f>
        <v>0</v>
      </c>
      <c r="AB68" s="790">
        <f>'Result Entry'!AC70</f>
        <v>0</v>
      </c>
      <c r="AC68" s="789">
        <f>'Result Entry'!AD70</f>
        <v>0</v>
      </c>
      <c r="AD68" s="790">
        <f>'Result Entry'!AE70</f>
        <v>0</v>
      </c>
      <c r="AE68" s="789">
        <f>'Result Entry'!AF70</f>
        <v>0</v>
      </c>
      <c r="AF68" s="791">
        <f>'Result Entry'!AG70</f>
        <v>0</v>
      </c>
      <c r="AG68" s="791">
        <f>'Result Entry'!AH70</f>
        <v>0</v>
      </c>
      <c r="AH68" s="792">
        <f>'Result Entry'!AI70</f>
        <v>0</v>
      </c>
      <c r="AI68" s="806">
        <f>'Result Entry'!AJ70</f>
        <v>0</v>
      </c>
      <c r="AJ68" s="807" t="str">
        <f>'Result Entry'!AK70</f>
        <v/>
      </c>
      <c r="AK68" s="795" t="str">
        <f>'Result Entry'!AL70</f>
        <v/>
      </c>
      <c r="AL68" s="796" t="str">
        <f>'Result Entry'!AM70</f>
        <v/>
      </c>
      <c r="AM68" s="797">
        <f>'Result Entry'!AN70</f>
        <v>0</v>
      </c>
      <c r="AN68" s="788">
        <f>'Result Entry'!AO70</f>
        <v>0</v>
      </c>
      <c r="AO68" s="798">
        <f>'Result Entry'!AP70</f>
        <v>0</v>
      </c>
      <c r="AP68" s="789">
        <f>'Result Entry'!AQ70</f>
        <v>0</v>
      </c>
      <c r="AQ68" s="790">
        <f>'Result Entry'!AR70</f>
        <v>0</v>
      </c>
      <c r="AR68" s="789">
        <f>'Result Entry'!AS70</f>
        <v>0</v>
      </c>
      <c r="AS68" s="789">
        <f>'Result Entry'!AT70</f>
        <v>0</v>
      </c>
      <c r="AT68" s="799">
        <f>'Result Entry'!AU70</f>
        <v>0</v>
      </c>
      <c r="AU68" s="790">
        <f>'Result Entry'!AV70</f>
        <v>0</v>
      </c>
      <c r="AV68" s="789">
        <f>'Result Entry'!AW70</f>
        <v>0</v>
      </c>
      <c r="AW68" s="789">
        <f>'Result Entry'!AX70</f>
        <v>0</v>
      </c>
      <c r="AX68" s="799">
        <f>'Result Entry'!AY70</f>
        <v>0</v>
      </c>
      <c r="AY68" s="792">
        <f>'Result Entry'!AZ70</f>
        <v>0</v>
      </c>
      <c r="AZ68" s="1470">
        <f>'Result Entry'!BA70</f>
        <v>0</v>
      </c>
      <c r="BA68" s="1471" t="str">
        <f>'Result Entry'!BB70</f>
        <v/>
      </c>
      <c r="BB68" s="795" t="str">
        <f>'Result Entry'!BC70</f>
        <v/>
      </c>
      <c r="BC68" s="796" t="str">
        <f>'Result Entry'!BD70</f>
        <v/>
      </c>
      <c r="BD68" s="797">
        <f>'Result Entry'!BE70</f>
        <v>0</v>
      </c>
      <c r="BE68" s="788">
        <f>'Result Entry'!BF70</f>
        <v>0</v>
      </c>
      <c r="BF68" s="798">
        <f>'Result Entry'!BG70</f>
        <v>0</v>
      </c>
      <c r="BG68" s="789">
        <f>'Result Entry'!BH70</f>
        <v>0</v>
      </c>
      <c r="BH68" s="790">
        <f>'Result Entry'!BI70</f>
        <v>0</v>
      </c>
      <c r="BI68" s="789">
        <f>'Result Entry'!BJ70</f>
        <v>0</v>
      </c>
      <c r="BJ68" s="789">
        <f>'Result Entry'!BK70</f>
        <v>0</v>
      </c>
      <c r="BK68" s="799">
        <f>'Result Entry'!BL70</f>
        <v>0</v>
      </c>
      <c r="BL68" s="790">
        <f>'Result Entry'!BM70</f>
        <v>0</v>
      </c>
      <c r="BM68" s="789">
        <f>'Result Entry'!BN70</f>
        <v>0</v>
      </c>
      <c r="BN68" s="789">
        <f>'Result Entry'!BO70</f>
        <v>0</v>
      </c>
      <c r="BO68" s="799">
        <f>'Result Entry'!BP70</f>
        <v>0</v>
      </c>
      <c r="BP68" s="792">
        <f>'Result Entry'!BQ70</f>
        <v>0</v>
      </c>
      <c r="BQ68" s="1470">
        <f>'Result Entry'!BR70</f>
        <v>0</v>
      </c>
      <c r="BR68" s="1471" t="str">
        <f>'Result Entry'!BS70</f>
        <v/>
      </c>
      <c r="BS68" s="795" t="str">
        <f>'Result Entry'!BT70</f>
        <v/>
      </c>
      <c r="BT68" s="796" t="str">
        <f>'Result Entry'!BU70</f>
        <v/>
      </c>
      <c r="BU68" s="797">
        <f>'Result Entry'!BV70</f>
        <v>0</v>
      </c>
      <c r="BV68" s="788">
        <f>'Result Entry'!BW70</f>
        <v>0</v>
      </c>
      <c r="BW68" s="798">
        <f>'Result Entry'!BX70</f>
        <v>0</v>
      </c>
      <c r="BX68" s="789">
        <f>'Result Entry'!BY70</f>
        <v>0</v>
      </c>
      <c r="BY68" s="790">
        <f>'Result Entry'!BZ70</f>
        <v>0</v>
      </c>
      <c r="BZ68" s="789">
        <f>'Result Entry'!CA70</f>
        <v>0</v>
      </c>
      <c r="CA68" s="789">
        <f>'Result Entry'!CB70</f>
        <v>0</v>
      </c>
      <c r="CB68" s="799">
        <f>'Result Entry'!CC70</f>
        <v>0</v>
      </c>
      <c r="CC68" s="790">
        <f>'Result Entry'!CD70</f>
        <v>0</v>
      </c>
      <c r="CD68" s="789">
        <f>'Result Entry'!CE70</f>
        <v>0</v>
      </c>
      <c r="CE68" s="789">
        <f>'Result Entry'!CF70</f>
        <v>0</v>
      </c>
      <c r="CF68" s="799">
        <f>'Result Entry'!CG70</f>
        <v>0</v>
      </c>
      <c r="CG68" s="792">
        <f>'Result Entry'!CH70</f>
        <v>0</v>
      </c>
      <c r="CH68" s="1470">
        <f>'Result Entry'!CI70</f>
        <v>0</v>
      </c>
      <c r="CI68" s="1471" t="str">
        <f>'Result Entry'!CJ70</f>
        <v/>
      </c>
      <c r="CJ68" s="795" t="str">
        <f>'Result Entry'!CK70</f>
        <v/>
      </c>
      <c r="CK68" s="796" t="str">
        <f>'Result Entry'!CL70</f>
        <v/>
      </c>
      <c r="CL68" s="797">
        <f>'Result Entry'!CM70</f>
        <v>0</v>
      </c>
      <c r="CM68" s="788">
        <f>'Result Entry'!CN70</f>
        <v>0</v>
      </c>
      <c r="CN68" s="798">
        <f>'Result Entry'!CO70</f>
        <v>0</v>
      </c>
      <c r="CO68" s="789">
        <f>'Result Entry'!CP70</f>
        <v>0</v>
      </c>
      <c r="CP68" s="790">
        <f>'Result Entry'!CQ70</f>
        <v>0</v>
      </c>
      <c r="CQ68" s="789">
        <f>'Result Entry'!CR70</f>
        <v>0</v>
      </c>
      <c r="CR68" s="789">
        <f>'Result Entry'!CS70</f>
        <v>0</v>
      </c>
      <c r="CS68" s="799">
        <f>'Result Entry'!CT70</f>
        <v>0</v>
      </c>
      <c r="CT68" s="790">
        <f>'Result Entry'!CU70</f>
        <v>0</v>
      </c>
      <c r="CU68" s="789">
        <f>'Result Entry'!CV70</f>
        <v>0</v>
      </c>
      <c r="CV68" s="789">
        <f>'Result Entry'!CW70</f>
        <v>0</v>
      </c>
      <c r="CW68" s="799">
        <f>'Result Entry'!CX70</f>
        <v>0</v>
      </c>
      <c r="CX68" s="792">
        <f>'Result Entry'!CY70</f>
        <v>0</v>
      </c>
      <c r="CY68" s="1470">
        <f>'Result Entry'!CZ70</f>
        <v>0</v>
      </c>
      <c r="CZ68" s="1471" t="str">
        <f>'Result Entry'!DA70</f>
        <v/>
      </c>
      <c r="DA68" s="795" t="str">
        <f>'Result Entry'!DB70</f>
        <v/>
      </c>
      <c r="DB68" s="796" t="str">
        <f>'Result Entry'!DC70</f>
        <v/>
      </c>
      <c r="DC68" s="797">
        <f>'Result Entry'!DD70</f>
        <v>0</v>
      </c>
      <c r="DD68" s="788">
        <f>'Result Entry'!DE70</f>
        <v>0</v>
      </c>
      <c r="DE68" s="798">
        <f>'Result Entry'!DF70</f>
        <v>0</v>
      </c>
      <c r="DF68" s="789">
        <f>'Result Entry'!DG70</f>
        <v>0</v>
      </c>
      <c r="DG68" s="790">
        <f>'Result Entry'!DH70</f>
        <v>0</v>
      </c>
      <c r="DH68" s="789">
        <f>'Result Entry'!DI70</f>
        <v>0</v>
      </c>
      <c r="DI68" s="789">
        <f>'Result Entry'!DJ70</f>
        <v>0</v>
      </c>
      <c r="DJ68" s="799">
        <f>'Result Entry'!DK70</f>
        <v>0</v>
      </c>
      <c r="DK68" s="790">
        <f>'Result Entry'!DL70</f>
        <v>0</v>
      </c>
      <c r="DL68" s="789">
        <f>'Result Entry'!DM70</f>
        <v>0</v>
      </c>
      <c r="DM68" s="789">
        <f>'Result Entry'!DN70</f>
        <v>0</v>
      </c>
      <c r="DN68" s="799">
        <f>'Result Entry'!DO70</f>
        <v>0</v>
      </c>
      <c r="DO68" s="792">
        <f>'Result Entry'!DP70</f>
        <v>0</v>
      </c>
      <c r="DP68" s="1470">
        <f>'Result Entry'!DQ70</f>
        <v>0</v>
      </c>
      <c r="DQ68" s="1471" t="str">
        <f>'Result Entry'!DR70</f>
        <v/>
      </c>
      <c r="DR68" s="795" t="str">
        <f>'Result Entry'!DS70</f>
        <v/>
      </c>
      <c r="DS68" s="796" t="str">
        <f>'Result Entry'!DT70</f>
        <v/>
      </c>
      <c r="DT68" s="788">
        <f>'Result Entry'!DU70</f>
        <v>0</v>
      </c>
      <c r="DU68" s="789">
        <f>'Result Entry'!DV70</f>
        <v>0</v>
      </c>
      <c r="DV68" s="789">
        <f>'Result Entry'!DW70</f>
        <v>0</v>
      </c>
      <c r="DW68" s="790">
        <f>'Result Entry'!DX70</f>
        <v>0</v>
      </c>
      <c r="DX68" s="789">
        <f>'Result Entry'!DY70</f>
        <v>0</v>
      </c>
      <c r="DY68" s="789">
        <f>'Result Entry'!DZ70</f>
        <v>0</v>
      </c>
      <c r="DZ68" s="799">
        <f>'Result Entry'!EA70</f>
        <v>0</v>
      </c>
      <c r="EA68" s="790">
        <f>'Result Entry'!EB70</f>
        <v>0</v>
      </c>
      <c r="EB68" s="789">
        <f>'Result Entry'!EC70</f>
        <v>0</v>
      </c>
      <c r="EC68" s="789">
        <f>'Result Entry'!ED70</f>
        <v>0</v>
      </c>
      <c r="ED68" s="799">
        <f>'Result Entry'!EE70</f>
        <v>0</v>
      </c>
      <c r="EE68" s="800">
        <f>'Result Entry'!EF70</f>
        <v>0</v>
      </c>
      <c r="EF68" s="801">
        <f>'Result Entry'!EG70</f>
        <v>0</v>
      </c>
      <c r="EG68" s="802" t="str">
        <f>'Result Entry'!EH70</f>
        <v/>
      </c>
      <c r="EH68" s="788">
        <f>'Result Entry'!EI70</f>
        <v>0</v>
      </c>
      <c r="EI68" s="789">
        <f>'Result Entry'!EJ70</f>
        <v>0</v>
      </c>
      <c r="EJ68" s="789">
        <f>'Result Entry'!EK70</f>
        <v>0</v>
      </c>
      <c r="EK68" s="790">
        <f>'Result Entry'!EL70</f>
        <v>0</v>
      </c>
      <c r="EL68" s="789">
        <f>'Result Entry'!EM70</f>
        <v>0</v>
      </c>
      <c r="EM68" s="799">
        <f>'Result Entry'!EN70</f>
        <v>0</v>
      </c>
      <c r="EN68" s="789">
        <f>'Result Entry'!EO70</f>
        <v>0</v>
      </c>
      <c r="EO68" s="789">
        <f>'Result Entry'!EP70</f>
        <v>0</v>
      </c>
      <c r="EP68" s="789">
        <f>'Result Entry'!EQ70</f>
        <v>0</v>
      </c>
      <c r="EQ68" s="792">
        <f>'Result Entry'!ER70</f>
        <v>0</v>
      </c>
      <c r="ER68" s="801">
        <f>'Result Entry'!ES70</f>
        <v>0</v>
      </c>
      <c r="ES68" s="802" t="str">
        <f>'Result Entry'!ET70</f>
        <v/>
      </c>
      <c r="ET68" s="788">
        <f>'Result Entry'!EU70</f>
        <v>0</v>
      </c>
      <c r="EU68" s="798">
        <f>'Result Entry'!EV70</f>
        <v>0</v>
      </c>
      <c r="EV68" s="789">
        <f>'Result Entry'!EW70</f>
        <v>0</v>
      </c>
      <c r="EW68" s="799">
        <f>'Result Entry'!EX70</f>
        <v>0</v>
      </c>
      <c r="EX68" s="789">
        <f>'Result Entry'!EY70</f>
        <v>0</v>
      </c>
      <c r="EY68" s="799">
        <f>'Result Entry'!EZ70</f>
        <v>0</v>
      </c>
      <c r="EZ68" s="789">
        <f>'Result Entry'!FA70</f>
        <v>0</v>
      </c>
      <c r="FA68" s="789">
        <f>'Result Entry'!FB70</f>
        <v>0</v>
      </c>
      <c r="FB68" s="789">
        <f>'Result Entry'!FC70</f>
        <v>0</v>
      </c>
      <c r="FC68" s="800">
        <f>'Result Entry'!FD70</f>
        <v>0</v>
      </c>
      <c r="FD68" s="801">
        <f>'Result Entry'!FE70</f>
        <v>0</v>
      </c>
      <c r="FE68" s="802" t="str">
        <f>'Result Entry'!FF70</f>
        <v/>
      </c>
      <c r="FF68" s="788">
        <f>'Result Entry'!FG70</f>
        <v>0</v>
      </c>
      <c r="FG68" s="789">
        <f>'Result Entry'!FH70</f>
        <v>0</v>
      </c>
      <c r="FH68" s="789">
        <f>'Result Entry'!FI70</f>
        <v>0</v>
      </c>
      <c r="FI68" s="789">
        <f>'Result Entry'!FJ70</f>
        <v>0</v>
      </c>
      <c r="FJ68" s="791">
        <f>'Result Entry'!FK70</f>
        <v>0</v>
      </c>
      <c r="FK68" s="796" t="str">
        <f>'Result Entry'!FL70</f>
        <v/>
      </c>
      <c r="FL68" s="786">
        <f>'Result Entry'!FM70</f>
        <v>0</v>
      </c>
      <c r="FM68" s="787">
        <f>'Result Entry'!FN70</f>
        <v>0</v>
      </c>
      <c r="FN68" s="803" t="str">
        <f>'Result Entry'!FO70</f>
        <v/>
      </c>
      <c r="FO68" s="786">
        <f>'Result Entry'!FP70</f>
        <v>0</v>
      </c>
      <c r="FP68" s="787">
        <f>'Result Entry'!FQ70</f>
        <v>0</v>
      </c>
      <c r="FQ68" s="804">
        <f>'Result Entry'!FR70</f>
        <v>0</v>
      </c>
      <c r="FR68" s="787" t="str">
        <f>IF(OR(FS68="PASSED",FS68="PASSED WITH G"),'Result Entry'!FS70,"")</f>
        <v/>
      </c>
      <c r="FS68" s="787" t="str">
        <f>'Result Entry'!FT70</f>
        <v/>
      </c>
      <c r="FT68" s="787" t="str">
        <f>'Result Entry'!FU70</f>
        <v/>
      </c>
      <c r="FU68" s="805" t="str">
        <f>'Result Entry'!FV70</f>
        <v/>
      </c>
      <c r="FV68" s="29" t="str">
        <f>'Result Entry'!FX70</f>
        <v/>
      </c>
    </row>
    <row r="69" spans="1:178" s="30" customFormat="1" ht="17.25" customHeight="1">
      <c r="A69" s="1477"/>
      <c r="B69" s="786">
        <f t="shared" si="0"/>
        <v>0</v>
      </c>
      <c r="C69" s="787">
        <f>'Result Entry'!D71</f>
        <v>0</v>
      </c>
      <c r="D69" s="787">
        <f>'Result Entry'!E71</f>
        <v>0</v>
      </c>
      <c r="E69" s="787">
        <f>'Result Entry'!F71</f>
        <v>0</v>
      </c>
      <c r="F69" s="787">
        <f>'Result Entry'!$G71</f>
        <v>0</v>
      </c>
      <c r="G69" s="787">
        <f>'Result Entry'!$H71</f>
        <v>0</v>
      </c>
      <c r="H69" s="787">
        <f>'Result Entry'!I71</f>
        <v>0</v>
      </c>
      <c r="I69" s="787">
        <f>'Result Entry'!J71</f>
        <v>0</v>
      </c>
      <c r="J69" s="977">
        <f>'Result Entry'!K71</f>
        <v>0</v>
      </c>
      <c r="K69" s="788">
        <f>'Result Entry'!L71</f>
        <v>0</v>
      </c>
      <c r="L69" s="789">
        <f>'Result Entry'!M71</f>
        <v>0</v>
      </c>
      <c r="M69" s="789">
        <f>'Result Entry'!N71</f>
        <v>0</v>
      </c>
      <c r="N69" s="790">
        <f>'Result Entry'!O71</f>
        <v>0</v>
      </c>
      <c r="O69" s="789">
        <f>'Result Entry'!P71</f>
        <v>0</v>
      </c>
      <c r="P69" s="790">
        <f>'Result Entry'!Q71</f>
        <v>0</v>
      </c>
      <c r="Q69" s="789">
        <f>'Result Entry'!R71</f>
        <v>0</v>
      </c>
      <c r="R69" s="791">
        <f>'Result Entry'!S71</f>
        <v>0</v>
      </c>
      <c r="S69" s="791">
        <f>'Result Entry'!T71</f>
        <v>0</v>
      </c>
      <c r="T69" s="792">
        <f>'Result Entry'!U71</f>
        <v>0</v>
      </c>
      <c r="U69" s="806">
        <f>'Result Entry'!V71</f>
        <v>0</v>
      </c>
      <c r="V69" s="807" t="str">
        <f>'Result Entry'!W71</f>
        <v/>
      </c>
      <c r="W69" s="795" t="str">
        <f>'Result Entry'!X71</f>
        <v/>
      </c>
      <c r="X69" s="796" t="str">
        <f>'Result Entry'!Y71</f>
        <v/>
      </c>
      <c r="Y69" s="788">
        <f>'Result Entry'!Z71</f>
        <v>0</v>
      </c>
      <c r="Z69" s="789">
        <f>'Result Entry'!AA71</f>
        <v>0</v>
      </c>
      <c r="AA69" s="789">
        <f>'Result Entry'!AB71</f>
        <v>0</v>
      </c>
      <c r="AB69" s="790">
        <f>'Result Entry'!AC71</f>
        <v>0</v>
      </c>
      <c r="AC69" s="789">
        <f>'Result Entry'!AD71</f>
        <v>0</v>
      </c>
      <c r="AD69" s="790">
        <f>'Result Entry'!AE71</f>
        <v>0</v>
      </c>
      <c r="AE69" s="789">
        <f>'Result Entry'!AF71</f>
        <v>0</v>
      </c>
      <c r="AF69" s="791">
        <f>'Result Entry'!AG71</f>
        <v>0</v>
      </c>
      <c r="AG69" s="791">
        <f>'Result Entry'!AH71</f>
        <v>0</v>
      </c>
      <c r="AH69" s="792">
        <f>'Result Entry'!AI71</f>
        <v>0</v>
      </c>
      <c r="AI69" s="806">
        <f>'Result Entry'!AJ71</f>
        <v>0</v>
      </c>
      <c r="AJ69" s="807" t="str">
        <f>'Result Entry'!AK71</f>
        <v/>
      </c>
      <c r="AK69" s="795" t="str">
        <f>'Result Entry'!AL71</f>
        <v/>
      </c>
      <c r="AL69" s="796" t="str">
        <f>'Result Entry'!AM71</f>
        <v/>
      </c>
      <c r="AM69" s="797">
        <f>'Result Entry'!AN71</f>
        <v>0</v>
      </c>
      <c r="AN69" s="788">
        <f>'Result Entry'!AO71</f>
        <v>0</v>
      </c>
      <c r="AO69" s="798">
        <f>'Result Entry'!AP71</f>
        <v>0</v>
      </c>
      <c r="AP69" s="789">
        <f>'Result Entry'!AQ71</f>
        <v>0</v>
      </c>
      <c r="AQ69" s="790">
        <f>'Result Entry'!AR71</f>
        <v>0</v>
      </c>
      <c r="AR69" s="789">
        <f>'Result Entry'!AS71</f>
        <v>0</v>
      </c>
      <c r="AS69" s="789">
        <f>'Result Entry'!AT71</f>
        <v>0</v>
      </c>
      <c r="AT69" s="799">
        <f>'Result Entry'!AU71</f>
        <v>0</v>
      </c>
      <c r="AU69" s="790">
        <f>'Result Entry'!AV71</f>
        <v>0</v>
      </c>
      <c r="AV69" s="789">
        <f>'Result Entry'!AW71</f>
        <v>0</v>
      </c>
      <c r="AW69" s="789">
        <f>'Result Entry'!AX71</f>
        <v>0</v>
      </c>
      <c r="AX69" s="799">
        <f>'Result Entry'!AY71</f>
        <v>0</v>
      </c>
      <c r="AY69" s="792">
        <f>'Result Entry'!AZ71</f>
        <v>0</v>
      </c>
      <c r="AZ69" s="1470">
        <f>'Result Entry'!BA71</f>
        <v>0</v>
      </c>
      <c r="BA69" s="1471" t="str">
        <f>'Result Entry'!BB71</f>
        <v/>
      </c>
      <c r="BB69" s="795" t="str">
        <f>'Result Entry'!BC71</f>
        <v/>
      </c>
      <c r="BC69" s="796" t="str">
        <f>'Result Entry'!BD71</f>
        <v/>
      </c>
      <c r="BD69" s="797">
        <f>'Result Entry'!BE71</f>
        <v>0</v>
      </c>
      <c r="BE69" s="788">
        <f>'Result Entry'!BF71</f>
        <v>0</v>
      </c>
      <c r="BF69" s="798">
        <f>'Result Entry'!BG71</f>
        <v>0</v>
      </c>
      <c r="BG69" s="789">
        <f>'Result Entry'!BH71</f>
        <v>0</v>
      </c>
      <c r="BH69" s="790">
        <f>'Result Entry'!BI71</f>
        <v>0</v>
      </c>
      <c r="BI69" s="789">
        <f>'Result Entry'!BJ71</f>
        <v>0</v>
      </c>
      <c r="BJ69" s="789">
        <f>'Result Entry'!BK71</f>
        <v>0</v>
      </c>
      <c r="BK69" s="799">
        <f>'Result Entry'!BL71</f>
        <v>0</v>
      </c>
      <c r="BL69" s="790">
        <f>'Result Entry'!BM71</f>
        <v>0</v>
      </c>
      <c r="BM69" s="789">
        <f>'Result Entry'!BN71</f>
        <v>0</v>
      </c>
      <c r="BN69" s="789">
        <f>'Result Entry'!BO71</f>
        <v>0</v>
      </c>
      <c r="BO69" s="799">
        <f>'Result Entry'!BP71</f>
        <v>0</v>
      </c>
      <c r="BP69" s="792">
        <f>'Result Entry'!BQ71</f>
        <v>0</v>
      </c>
      <c r="BQ69" s="1470">
        <f>'Result Entry'!BR71</f>
        <v>0</v>
      </c>
      <c r="BR69" s="1471" t="str">
        <f>'Result Entry'!BS71</f>
        <v/>
      </c>
      <c r="BS69" s="795" t="str">
        <f>'Result Entry'!BT71</f>
        <v/>
      </c>
      <c r="BT69" s="796" t="str">
        <f>'Result Entry'!BU71</f>
        <v/>
      </c>
      <c r="BU69" s="797">
        <f>'Result Entry'!BV71</f>
        <v>0</v>
      </c>
      <c r="BV69" s="788">
        <f>'Result Entry'!BW71</f>
        <v>0</v>
      </c>
      <c r="BW69" s="798">
        <f>'Result Entry'!BX71</f>
        <v>0</v>
      </c>
      <c r="BX69" s="789">
        <f>'Result Entry'!BY71</f>
        <v>0</v>
      </c>
      <c r="BY69" s="790">
        <f>'Result Entry'!BZ71</f>
        <v>0</v>
      </c>
      <c r="BZ69" s="789">
        <f>'Result Entry'!CA71</f>
        <v>0</v>
      </c>
      <c r="CA69" s="789">
        <f>'Result Entry'!CB71</f>
        <v>0</v>
      </c>
      <c r="CB69" s="799">
        <f>'Result Entry'!CC71</f>
        <v>0</v>
      </c>
      <c r="CC69" s="790">
        <f>'Result Entry'!CD71</f>
        <v>0</v>
      </c>
      <c r="CD69" s="789">
        <f>'Result Entry'!CE71</f>
        <v>0</v>
      </c>
      <c r="CE69" s="789">
        <f>'Result Entry'!CF71</f>
        <v>0</v>
      </c>
      <c r="CF69" s="799">
        <f>'Result Entry'!CG71</f>
        <v>0</v>
      </c>
      <c r="CG69" s="792">
        <f>'Result Entry'!CH71</f>
        <v>0</v>
      </c>
      <c r="CH69" s="1470">
        <f>'Result Entry'!CI71</f>
        <v>0</v>
      </c>
      <c r="CI69" s="1471" t="str">
        <f>'Result Entry'!CJ71</f>
        <v/>
      </c>
      <c r="CJ69" s="795" t="str">
        <f>'Result Entry'!CK71</f>
        <v/>
      </c>
      <c r="CK69" s="796" t="str">
        <f>'Result Entry'!CL71</f>
        <v/>
      </c>
      <c r="CL69" s="797">
        <f>'Result Entry'!CM71</f>
        <v>0</v>
      </c>
      <c r="CM69" s="788">
        <f>'Result Entry'!CN71</f>
        <v>0</v>
      </c>
      <c r="CN69" s="798">
        <f>'Result Entry'!CO71</f>
        <v>0</v>
      </c>
      <c r="CO69" s="789">
        <f>'Result Entry'!CP71</f>
        <v>0</v>
      </c>
      <c r="CP69" s="790">
        <f>'Result Entry'!CQ71</f>
        <v>0</v>
      </c>
      <c r="CQ69" s="789">
        <f>'Result Entry'!CR71</f>
        <v>0</v>
      </c>
      <c r="CR69" s="789">
        <f>'Result Entry'!CS71</f>
        <v>0</v>
      </c>
      <c r="CS69" s="799">
        <f>'Result Entry'!CT71</f>
        <v>0</v>
      </c>
      <c r="CT69" s="790">
        <f>'Result Entry'!CU71</f>
        <v>0</v>
      </c>
      <c r="CU69" s="789">
        <f>'Result Entry'!CV71</f>
        <v>0</v>
      </c>
      <c r="CV69" s="789">
        <f>'Result Entry'!CW71</f>
        <v>0</v>
      </c>
      <c r="CW69" s="799">
        <f>'Result Entry'!CX71</f>
        <v>0</v>
      </c>
      <c r="CX69" s="792">
        <f>'Result Entry'!CY71</f>
        <v>0</v>
      </c>
      <c r="CY69" s="1470">
        <f>'Result Entry'!CZ71</f>
        <v>0</v>
      </c>
      <c r="CZ69" s="1471" t="str">
        <f>'Result Entry'!DA71</f>
        <v/>
      </c>
      <c r="DA69" s="795" t="str">
        <f>'Result Entry'!DB71</f>
        <v/>
      </c>
      <c r="DB69" s="796" t="str">
        <f>'Result Entry'!DC71</f>
        <v/>
      </c>
      <c r="DC69" s="797">
        <f>'Result Entry'!DD71</f>
        <v>0</v>
      </c>
      <c r="DD69" s="788">
        <f>'Result Entry'!DE71</f>
        <v>0</v>
      </c>
      <c r="DE69" s="798">
        <f>'Result Entry'!DF71</f>
        <v>0</v>
      </c>
      <c r="DF69" s="789">
        <f>'Result Entry'!DG71</f>
        <v>0</v>
      </c>
      <c r="DG69" s="790">
        <f>'Result Entry'!DH71</f>
        <v>0</v>
      </c>
      <c r="DH69" s="789">
        <f>'Result Entry'!DI71</f>
        <v>0</v>
      </c>
      <c r="DI69" s="789">
        <f>'Result Entry'!DJ71</f>
        <v>0</v>
      </c>
      <c r="DJ69" s="799">
        <f>'Result Entry'!DK71</f>
        <v>0</v>
      </c>
      <c r="DK69" s="790">
        <f>'Result Entry'!DL71</f>
        <v>0</v>
      </c>
      <c r="DL69" s="789">
        <f>'Result Entry'!DM71</f>
        <v>0</v>
      </c>
      <c r="DM69" s="789">
        <f>'Result Entry'!DN71</f>
        <v>0</v>
      </c>
      <c r="DN69" s="799">
        <f>'Result Entry'!DO71</f>
        <v>0</v>
      </c>
      <c r="DO69" s="792">
        <f>'Result Entry'!DP71</f>
        <v>0</v>
      </c>
      <c r="DP69" s="1470">
        <f>'Result Entry'!DQ71</f>
        <v>0</v>
      </c>
      <c r="DQ69" s="1471" t="str">
        <f>'Result Entry'!DR71</f>
        <v/>
      </c>
      <c r="DR69" s="795" t="str">
        <f>'Result Entry'!DS71</f>
        <v/>
      </c>
      <c r="DS69" s="796" t="str">
        <f>'Result Entry'!DT71</f>
        <v/>
      </c>
      <c r="DT69" s="788">
        <f>'Result Entry'!DU71</f>
        <v>0</v>
      </c>
      <c r="DU69" s="789">
        <f>'Result Entry'!DV71</f>
        <v>0</v>
      </c>
      <c r="DV69" s="789">
        <f>'Result Entry'!DW71</f>
        <v>0</v>
      </c>
      <c r="DW69" s="790">
        <f>'Result Entry'!DX71</f>
        <v>0</v>
      </c>
      <c r="DX69" s="789">
        <f>'Result Entry'!DY71</f>
        <v>0</v>
      </c>
      <c r="DY69" s="789">
        <f>'Result Entry'!DZ71</f>
        <v>0</v>
      </c>
      <c r="DZ69" s="799">
        <f>'Result Entry'!EA71</f>
        <v>0</v>
      </c>
      <c r="EA69" s="790">
        <f>'Result Entry'!EB71</f>
        <v>0</v>
      </c>
      <c r="EB69" s="789">
        <f>'Result Entry'!EC71</f>
        <v>0</v>
      </c>
      <c r="EC69" s="789">
        <f>'Result Entry'!ED71</f>
        <v>0</v>
      </c>
      <c r="ED69" s="799">
        <f>'Result Entry'!EE71</f>
        <v>0</v>
      </c>
      <c r="EE69" s="800">
        <f>'Result Entry'!EF71</f>
        <v>0</v>
      </c>
      <c r="EF69" s="801">
        <f>'Result Entry'!EG71</f>
        <v>0</v>
      </c>
      <c r="EG69" s="802" t="str">
        <f>'Result Entry'!EH71</f>
        <v/>
      </c>
      <c r="EH69" s="788">
        <f>'Result Entry'!EI71</f>
        <v>0</v>
      </c>
      <c r="EI69" s="789">
        <f>'Result Entry'!EJ71</f>
        <v>0</v>
      </c>
      <c r="EJ69" s="789">
        <f>'Result Entry'!EK71</f>
        <v>0</v>
      </c>
      <c r="EK69" s="790">
        <f>'Result Entry'!EL71</f>
        <v>0</v>
      </c>
      <c r="EL69" s="789">
        <f>'Result Entry'!EM71</f>
        <v>0</v>
      </c>
      <c r="EM69" s="799">
        <f>'Result Entry'!EN71</f>
        <v>0</v>
      </c>
      <c r="EN69" s="789">
        <f>'Result Entry'!EO71</f>
        <v>0</v>
      </c>
      <c r="EO69" s="789">
        <f>'Result Entry'!EP71</f>
        <v>0</v>
      </c>
      <c r="EP69" s="789">
        <f>'Result Entry'!EQ71</f>
        <v>0</v>
      </c>
      <c r="EQ69" s="792">
        <f>'Result Entry'!ER71</f>
        <v>0</v>
      </c>
      <c r="ER69" s="801">
        <f>'Result Entry'!ES71</f>
        <v>0</v>
      </c>
      <c r="ES69" s="802" t="str">
        <f>'Result Entry'!ET71</f>
        <v/>
      </c>
      <c r="ET69" s="788">
        <f>'Result Entry'!EU71</f>
        <v>0</v>
      </c>
      <c r="EU69" s="798">
        <f>'Result Entry'!EV71</f>
        <v>0</v>
      </c>
      <c r="EV69" s="789">
        <f>'Result Entry'!EW71</f>
        <v>0</v>
      </c>
      <c r="EW69" s="799">
        <f>'Result Entry'!EX71</f>
        <v>0</v>
      </c>
      <c r="EX69" s="789">
        <f>'Result Entry'!EY71</f>
        <v>0</v>
      </c>
      <c r="EY69" s="799">
        <f>'Result Entry'!EZ71</f>
        <v>0</v>
      </c>
      <c r="EZ69" s="789">
        <f>'Result Entry'!FA71</f>
        <v>0</v>
      </c>
      <c r="FA69" s="789">
        <f>'Result Entry'!FB71</f>
        <v>0</v>
      </c>
      <c r="FB69" s="789">
        <f>'Result Entry'!FC71</f>
        <v>0</v>
      </c>
      <c r="FC69" s="800">
        <f>'Result Entry'!FD71</f>
        <v>0</v>
      </c>
      <c r="FD69" s="801">
        <f>'Result Entry'!FE71</f>
        <v>0</v>
      </c>
      <c r="FE69" s="802" t="str">
        <f>'Result Entry'!FF71</f>
        <v/>
      </c>
      <c r="FF69" s="788">
        <f>'Result Entry'!FG71</f>
        <v>0</v>
      </c>
      <c r="FG69" s="789">
        <f>'Result Entry'!FH71</f>
        <v>0</v>
      </c>
      <c r="FH69" s="789">
        <f>'Result Entry'!FI71</f>
        <v>0</v>
      </c>
      <c r="FI69" s="789">
        <f>'Result Entry'!FJ71</f>
        <v>0</v>
      </c>
      <c r="FJ69" s="791">
        <f>'Result Entry'!FK71</f>
        <v>0</v>
      </c>
      <c r="FK69" s="796" t="str">
        <f>'Result Entry'!FL71</f>
        <v/>
      </c>
      <c r="FL69" s="786">
        <f>'Result Entry'!FM71</f>
        <v>0</v>
      </c>
      <c r="FM69" s="787">
        <f>'Result Entry'!FN71</f>
        <v>0</v>
      </c>
      <c r="FN69" s="803" t="str">
        <f>'Result Entry'!FO71</f>
        <v/>
      </c>
      <c r="FO69" s="786">
        <f>'Result Entry'!FP71</f>
        <v>0</v>
      </c>
      <c r="FP69" s="787">
        <f>'Result Entry'!FQ71</f>
        <v>0</v>
      </c>
      <c r="FQ69" s="804">
        <f>'Result Entry'!FR71</f>
        <v>0</v>
      </c>
      <c r="FR69" s="787" t="str">
        <f>IF(OR(FS69="PASSED",FS69="PASSED WITH G"),'Result Entry'!FS71,"")</f>
        <v/>
      </c>
      <c r="FS69" s="787" t="str">
        <f>'Result Entry'!FT71</f>
        <v/>
      </c>
      <c r="FT69" s="787" t="str">
        <f>'Result Entry'!FU71</f>
        <v/>
      </c>
      <c r="FU69" s="805" t="str">
        <f>'Result Entry'!FV71</f>
        <v/>
      </c>
      <c r="FV69" s="29" t="str">
        <f>'Result Entry'!FX71</f>
        <v/>
      </c>
    </row>
    <row r="70" spans="1:178" s="30" customFormat="1" ht="17.25" customHeight="1">
      <c r="A70" s="1477"/>
      <c r="B70" s="786">
        <f t="shared" si="0"/>
        <v>0</v>
      </c>
      <c r="C70" s="787">
        <f>'Result Entry'!D72</f>
        <v>0</v>
      </c>
      <c r="D70" s="787">
        <f>'Result Entry'!E72</f>
        <v>0</v>
      </c>
      <c r="E70" s="787">
        <f>'Result Entry'!F72</f>
        <v>0</v>
      </c>
      <c r="F70" s="787">
        <f>'Result Entry'!$G72</f>
        <v>0</v>
      </c>
      <c r="G70" s="787">
        <f>'Result Entry'!$H72</f>
        <v>0</v>
      </c>
      <c r="H70" s="787">
        <f>'Result Entry'!I72</f>
        <v>0</v>
      </c>
      <c r="I70" s="787">
        <f>'Result Entry'!J72</f>
        <v>0</v>
      </c>
      <c r="J70" s="977">
        <f>'Result Entry'!K72</f>
        <v>0</v>
      </c>
      <c r="K70" s="788">
        <f>'Result Entry'!L72</f>
        <v>0</v>
      </c>
      <c r="L70" s="789">
        <f>'Result Entry'!M72</f>
        <v>0</v>
      </c>
      <c r="M70" s="789">
        <f>'Result Entry'!N72</f>
        <v>0</v>
      </c>
      <c r="N70" s="790">
        <f>'Result Entry'!O72</f>
        <v>0</v>
      </c>
      <c r="O70" s="789">
        <f>'Result Entry'!P72</f>
        <v>0</v>
      </c>
      <c r="P70" s="790">
        <f>'Result Entry'!Q72</f>
        <v>0</v>
      </c>
      <c r="Q70" s="789">
        <f>'Result Entry'!R72</f>
        <v>0</v>
      </c>
      <c r="R70" s="791">
        <f>'Result Entry'!S72</f>
        <v>0</v>
      </c>
      <c r="S70" s="791">
        <f>'Result Entry'!T72</f>
        <v>0</v>
      </c>
      <c r="T70" s="792">
        <f>'Result Entry'!U72</f>
        <v>0</v>
      </c>
      <c r="U70" s="806">
        <f>'Result Entry'!V72</f>
        <v>0</v>
      </c>
      <c r="V70" s="807" t="str">
        <f>'Result Entry'!W72</f>
        <v/>
      </c>
      <c r="W70" s="795" t="str">
        <f>'Result Entry'!X72</f>
        <v/>
      </c>
      <c r="X70" s="796" t="str">
        <f>'Result Entry'!Y72</f>
        <v/>
      </c>
      <c r="Y70" s="788">
        <f>'Result Entry'!Z72</f>
        <v>0</v>
      </c>
      <c r="Z70" s="789">
        <f>'Result Entry'!AA72</f>
        <v>0</v>
      </c>
      <c r="AA70" s="789">
        <f>'Result Entry'!AB72</f>
        <v>0</v>
      </c>
      <c r="AB70" s="790">
        <f>'Result Entry'!AC72</f>
        <v>0</v>
      </c>
      <c r="AC70" s="789">
        <f>'Result Entry'!AD72</f>
        <v>0</v>
      </c>
      <c r="AD70" s="790">
        <f>'Result Entry'!AE72</f>
        <v>0</v>
      </c>
      <c r="AE70" s="789">
        <f>'Result Entry'!AF72</f>
        <v>0</v>
      </c>
      <c r="AF70" s="791">
        <f>'Result Entry'!AG72</f>
        <v>0</v>
      </c>
      <c r="AG70" s="791">
        <f>'Result Entry'!AH72</f>
        <v>0</v>
      </c>
      <c r="AH70" s="792">
        <f>'Result Entry'!AI72</f>
        <v>0</v>
      </c>
      <c r="AI70" s="806">
        <f>'Result Entry'!AJ72</f>
        <v>0</v>
      </c>
      <c r="AJ70" s="807" t="str">
        <f>'Result Entry'!AK72</f>
        <v/>
      </c>
      <c r="AK70" s="795" t="str">
        <f>'Result Entry'!AL72</f>
        <v/>
      </c>
      <c r="AL70" s="796" t="str">
        <f>'Result Entry'!AM72</f>
        <v/>
      </c>
      <c r="AM70" s="797">
        <f>'Result Entry'!AN72</f>
        <v>0</v>
      </c>
      <c r="AN70" s="788">
        <f>'Result Entry'!AO72</f>
        <v>0</v>
      </c>
      <c r="AO70" s="798">
        <f>'Result Entry'!AP72</f>
        <v>0</v>
      </c>
      <c r="AP70" s="789">
        <f>'Result Entry'!AQ72</f>
        <v>0</v>
      </c>
      <c r="AQ70" s="790">
        <f>'Result Entry'!AR72</f>
        <v>0</v>
      </c>
      <c r="AR70" s="789">
        <f>'Result Entry'!AS72</f>
        <v>0</v>
      </c>
      <c r="AS70" s="789">
        <f>'Result Entry'!AT72</f>
        <v>0</v>
      </c>
      <c r="AT70" s="799">
        <f>'Result Entry'!AU72</f>
        <v>0</v>
      </c>
      <c r="AU70" s="790">
        <f>'Result Entry'!AV72</f>
        <v>0</v>
      </c>
      <c r="AV70" s="789">
        <f>'Result Entry'!AW72</f>
        <v>0</v>
      </c>
      <c r="AW70" s="789">
        <f>'Result Entry'!AX72</f>
        <v>0</v>
      </c>
      <c r="AX70" s="799">
        <f>'Result Entry'!AY72</f>
        <v>0</v>
      </c>
      <c r="AY70" s="792">
        <f>'Result Entry'!AZ72</f>
        <v>0</v>
      </c>
      <c r="AZ70" s="1470">
        <f>'Result Entry'!BA72</f>
        <v>0</v>
      </c>
      <c r="BA70" s="1471" t="str">
        <f>'Result Entry'!BB72</f>
        <v/>
      </c>
      <c r="BB70" s="795" t="str">
        <f>'Result Entry'!BC72</f>
        <v/>
      </c>
      <c r="BC70" s="796" t="str">
        <f>'Result Entry'!BD72</f>
        <v/>
      </c>
      <c r="BD70" s="797">
        <f>'Result Entry'!BE72</f>
        <v>0</v>
      </c>
      <c r="BE70" s="788">
        <f>'Result Entry'!BF72</f>
        <v>0</v>
      </c>
      <c r="BF70" s="798">
        <f>'Result Entry'!BG72</f>
        <v>0</v>
      </c>
      <c r="BG70" s="789">
        <f>'Result Entry'!BH72</f>
        <v>0</v>
      </c>
      <c r="BH70" s="790">
        <f>'Result Entry'!BI72</f>
        <v>0</v>
      </c>
      <c r="BI70" s="789">
        <f>'Result Entry'!BJ72</f>
        <v>0</v>
      </c>
      <c r="BJ70" s="789">
        <f>'Result Entry'!BK72</f>
        <v>0</v>
      </c>
      <c r="BK70" s="799">
        <f>'Result Entry'!BL72</f>
        <v>0</v>
      </c>
      <c r="BL70" s="790">
        <f>'Result Entry'!BM72</f>
        <v>0</v>
      </c>
      <c r="BM70" s="789">
        <f>'Result Entry'!BN72</f>
        <v>0</v>
      </c>
      <c r="BN70" s="789">
        <f>'Result Entry'!BO72</f>
        <v>0</v>
      </c>
      <c r="BO70" s="799">
        <f>'Result Entry'!BP72</f>
        <v>0</v>
      </c>
      <c r="BP70" s="792">
        <f>'Result Entry'!BQ72</f>
        <v>0</v>
      </c>
      <c r="BQ70" s="1470">
        <f>'Result Entry'!BR72</f>
        <v>0</v>
      </c>
      <c r="BR70" s="1471" t="str">
        <f>'Result Entry'!BS72</f>
        <v/>
      </c>
      <c r="BS70" s="795" t="str">
        <f>'Result Entry'!BT72</f>
        <v/>
      </c>
      <c r="BT70" s="796" t="str">
        <f>'Result Entry'!BU72</f>
        <v/>
      </c>
      <c r="BU70" s="797">
        <f>'Result Entry'!BV72</f>
        <v>0</v>
      </c>
      <c r="BV70" s="788">
        <f>'Result Entry'!BW72</f>
        <v>0</v>
      </c>
      <c r="BW70" s="798">
        <f>'Result Entry'!BX72</f>
        <v>0</v>
      </c>
      <c r="BX70" s="789">
        <f>'Result Entry'!BY72</f>
        <v>0</v>
      </c>
      <c r="BY70" s="790">
        <f>'Result Entry'!BZ72</f>
        <v>0</v>
      </c>
      <c r="BZ70" s="789">
        <f>'Result Entry'!CA72</f>
        <v>0</v>
      </c>
      <c r="CA70" s="789">
        <f>'Result Entry'!CB72</f>
        <v>0</v>
      </c>
      <c r="CB70" s="799">
        <f>'Result Entry'!CC72</f>
        <v>0</v>
      </c>
      <c r="CC70" s="790">
        <f>'Result Entry'!CD72</f>
        <v>0</v>
      </c>
      <c r="CD70" s="789">
        <f>'Result Entry'!CE72</f>
        <v>0</v>
      </c>
      <c r="CE70" s="789">
        <f>'Result Entry'!CF72</f>
        <v>0</v>
      </c>
      <c r="CF70" s="799">
        <f>'Result Entry'!CG72</f>
        <v>0</v>
      </c>
      <c r="CG70" s="792">
        <f>'Result Entry'!CH72</f>
        <v>0</v>
      </c>
      <c r="CH70" s="1470">
        <f>'Result Entry'!CI72</f>
        <v>0</v>
      </c>
      <c r="CI70" s="1471" t="str">
        <f>'Result Entry'!CJ72</f>
        <v/>
      </c>
      <c r="CJ70" s="795" t="str">
        <f>'Result Entry'!CK72</f>
        <v/>
      </c>
      <c r="CK70" s="796" t="str">
        <f>'Result Entry'!CL72</f>
        <v/>
      </c>
      <c r="CL70" s="797">
        <f>'Result Entry'!CM72</f>
        <v>0</v>
      </c>
      <c r="CM70" s="788">
        <f>'Result Entry'!CN72</f>
        <v>0</v>
      </c>
      <c r="CN70" s="798">
        <f>'Result Entry'!CO72</f>
        <v>0</v>
      </c>
      <c r="CO70" s="789">
        <f>'Result Entry'!CP72</f>
        <v>0</v>
      </c>
      <c r="CP70" s="790">
        <f>'Result Entry'!CQ72</f>
        <v>0</v>
      </c>
      <c r="CQ70" s="789">
        <f>'Result Entry'!CR72</f>
        <v>0</v>
      </c>
      <c r="CR70" s="789">
        <f>'Result Entry'!CS72</f>
        <v>0</v>
      </c>
      <c r="CS70" s="799">
        <f>'Result Entry'!CT72</f>
        <v>0</v>
      </c>
      <c r="CT70" s="790">
        <f>'Result Entry'!CU72</f>
        <v>0</v>
      </c>
      <c r="CU70" s="789">
        <f>'Result Entry'!CV72</f>
        <v>0</v>
      </c>
      <c r="CV70" s="789">
        <f>'Result Entry'!CW72</f>
        <v>0</v>
      </c>
      <c r="CW70" s="799">
        <f>'Result Entry'!CX72</f>
        <v>0</v>
      </c>
      <c r="CX70" s="792">
        <f>'Result Entry'!CY72</f>
        <v>0</v>
      </c>
      <c r="CY70" s="1470">
        <f>'Result Entry'!CZ72</f>
        <v>0</v>
      </c>
      <c r="CZ70" s="1471" t="str">
        <f>'Result Entry'!DA72</f>
        <v/>
      </c>
      <c r="DA70" s="795" t="str">
        <f>'Result Entry'!DB72</f>
        <v/>
      </c>
      <c r="DB70" s="796" t="str">
        <f>'Result Entry'!DC72</f>
        <v/>
      </c>
      <c r="DC70" s="797">
        <f>'Result Entry'!DD72</f>
        <v>0</v>
      </c>
      <c r="DD70" s="788">
        <f>'Result Entry'!DE72</f>
        <v>0</v>
      </c>
      <c r="DE70" s="798">
        <f>'Result Entry'!DF72</f>
        <v>0</v>
      </c>
      <c r="DF70" s="789">
        <f>'Result Entry'!DG72</f>
        <v>0</v>
      </c>
      <c r="DG70" s="790">
        <f>'Result Entry'!DH72</f>
        <v>0</v>
      </c>
      <c r="DH70" s="789">
        <f>'Result Entry'!DI72</f>
        <v>0</v>
      </c>
      <c r="DI70" s="789">
        <f>'Result Entry'!DJ72</f>
        <v>0</v>
      </c>
      <c r="DJ70" s="799">
        <f>'Result Entry'!DK72</f>
        <v>0</v>
      </c>
      <c r="DK70" s="790">
        <f>'Result Entry'!DL72</f>
        <v>0</v>
      </c>
      <c r="DL70" s="789">
        <f>'Result Entry'!DM72</f>
        <v>0</v>
      </c>
      <c r="DM70" s="789">
        <f>'Result Entry'!DN72</f>
        <v>0</v>
      </c>
      <c r="DN70" s="799">
        <f>'Result Entry'!DO72</f>
        <v>0</v>
      </c>
      <c r="DO70" s="792">
        <f>'Result Entry'!DP72</f>
        <v>0</v>
      </c>
      <c r="DP70" s="1470">
        <f>'Result Entry'!DQ72</f>
        <v>0</v>
      </c>
      <c r="DQ70" s="1471" t="str">
        <f>'Result Entry'!DR72</f>
        <v/>
      </c>
      <c r="DR70" s="795" t="str">
        <f>'Result Entry'!DS72</f>
        <v/>
      </c>
      <c r="DS70" s="796" t="str">
        <f>'Result Entry'!DT72</f>
        <v/>
      </c>
      <c r="DT70" s="788">
        <f>'Result Entry'!DU72</f>
        <v>0</v>
      </c>
      <c r="DU70" s="789">
        <f>'Result Entry'!DV72</f>
        <v>0</v>
      </c>
      <c r="DV70" s="789">
        <f>'Result Entry'!DW72</f>
        <v>0</v>
      </c>
      <c r="DW70" s="790">
        <f>'Result Entry'!DX72</f>
        <v>0</v>
      </c>
      <c r="DX70" s="789">
        <f>'Result Entry'!DY72</f>
        <v>0</v>
      </c>
      <c r="DY70" s="789">
        <f>'Result Entry'!DZ72</f>
        <v>0</v>
      </c>
      <c r="DZ70" s="799">
        <f>'Result Entry'!EA72</f>
        <v>0</v>
      </c>
      <c r="EA70" s="790">
        <f>'Result Entry'!EB72</f>
        <v>0</v>
      </c>
      <c r="EB70" s="789">
        <f>'Result Entry'!EC72</f>
        <v>0</v>
      </c>
      <c r="EC70" s="789">
        <f>'Result Entry'!ED72</f>
        <v>0</v>
      </c>
      <c r="ED70" s="799">
        <f>'Result Entry'!EE72</f>
        <v>0</v>
      </c>
      <c r="EE70" s="800">
        <f>'Result Entry'!EF72</f>
        <v>0</v>
      </c>
      <c r="EF70" s="801">
        <f>'Result Entry'!EG72</f>
        <v>0</v>
      </c>
      <c r="EG70" s="802" t="str">
        <f>'Result Entry'!EH72</f>
        <v/>
      </c>
      <c r="EH70" s="788">
        <f>'Result Entry'!EI72</f>
        <v>0</v>
      </c>
      <c r="EI70" s="789">
        <f>'Result Entry'!EJ72</f>
        <v>0</v>
      </c>
      <c r="EJ70" s="789">
        <f>'Result Entry'!EK72</f>
        <v>0</v>
      </c>
      <c r="EK70" s="790">
        <f>'Result Entry'!EL72</f>
        <v>0</v>
      </c>
      <c r="EL70" s="789">
        <f>'Result Entry'!EM72</f>
        <v>0</v>
      </c>
      <c r="EM70" s="799">
        <f>'Result Entry'!EN72</f>
        <v>0</v>
      </c>
      <c r="EN70" s="789">
        <f>'Result Entry'!EO72</f>
        <v>0</v>
      </c>
      <c r="EO70" s="789">
        <f>'Result Entry'!EP72</f>
        <v>0</v>
      </c>
      <c r="EP70" s="789">
        <f>'Result Entry'!EQ72</f>
        <v>0</v>
      </c>
      <c r="EQ70" s="792">
        <f>'Result Entry'!ER72</f>
        <v>0</v>
      </c>
      <c r="ER70" s="801">
        <f>'Result Entry'!ES72</f>
        <v>0</v>
      </c>
      <c r="ES70" s="802" t="str">
        <f>'Result Entry'!ET72</f>
        <v/>
      </c>
      <c r="ET70" s="788">
        <f>'Result Entry'!EU72</f>
        <v>0</v>
      </c>
      <c r="EU70" s="798">
        <f>'Result Entry'!EV72</f>
        <v>0</v>
      </c>
      <c r="EV70" s="789">
        <f>'Result Entry'!EW72</f>
        <v>0</v>
      </c>
      <c r="EW70" s="799">
        <f>'Result Entry'!EX72</f>
        <v>0</v>
      </c>
      <c r="EX70" s="789">
        <f>'Result Entry'!EY72</f>
        <v>0</v>
      </c>
      <c r="EY70" s="799">
        <f>'Result Entry'!EZ72</f>
        <v>0</v>
      </c>
      <c r="EZ70" s="789">
        <f>'Result Entry'!FA72</f>
        <v>0</v>
      </c>
      <c r="FA70" s="789">
        <f>'Result Entry'!FB72</f>
        <v>0</v>
      </c>
      <c r="FB70" s="789">
        <f>'Result Entry'!FC72</f>
        <v>0</v>
      </c>
      <c r="FC70" s="800">
        <f>'Result Entry'!FD72</f>
        <v>0</v>
      </c>
      <c r="FD70" s="801">
        <f>'Result Entry'!FE72</f>
        <v>0</v>
      </c>
      <c r="FE70" s="802" t="str">
        <f>'Result Entry'!FF72</f>
        <v/>
      </c>
      <c r="FF70" s="788">
        <f>'Result Entry'!FG72</f>
        <v>0</v>
      </c>
      <c r="FG70" s="789">
        <f>'Result Entry'!FH72</f>
        <v>0</v>
      </c>
      <c r="FH70" s="789">
        <f>'Result Entry'!FI72</f>
        <v>0</v>
      </c>
      <c r="FI70" s="789">
        <f>'Result Entry'!FJ72</f>
        <v>0</v>
      </c>
      <c r="FJ70" s="791">
        <f>'Result Entry'!FK72</f>
        <v>0</v>
      </c>
      <c r="FK70" s="796" t="str">
        <f>'Result Entry'!FL72</f>
        <v/>
      </c>
      <c r="FL70" s="786">
        <f>'Result Entry'!FM72</f>
        <v>0</v>
      </c>
      <c r="FM70" s="787">
        <f>'Result Entry'!FN72</f>
        <v>0</v>
      </c>
      <c r="FN70" s="803" t="str">
        <f>'Result Entry'!FO72</f>
        <v/>
      </c>
      <c r="FO70" s="786">
        <f>'Result Entry'!FP72</f>
        <v>0</v>
      </c>
      <c r="FP70" s="787">
        <f>'Result Entry'!FQ72</f>
        <v>0</v>
      </c>
      <c r="FQ70" s="804">
        <f>'Result Entry'!FR72</f>
        <v>0</v>
      </c>
      <c r="FR70" s="787" t="str">
        <f>IF(OR(FS70="PASSED",FS70="PASSED WITH G"),'Result Entry'!FS72,"")</f>
        <v/>
      </c>
      <c r="FS70" s="787" t="str">
        <f>'Result Entry'!FT72</f>
        <v/>
      </c>
      <c r="FT70" s="787" t="str">
        <f>'Result Entry'!FU72</f>
        <v/>
      </c>
      <c r="FU70" s="805" t="str">
        <f>'Result Entry'!FV72</f>
        <v/>
      </c>
      <c r="FV70" s="29" t="str">
        <f>'Result Entry'!FX72</f>
        <v/>
      </c>
    </row>
    <row r="71" spans="1:178" s="30" customFormat="1" ht="17.25" customHeight="1">
      <c r="A71" s="1477"/>
      <c r="B71" s="786">
        <f t="shared" si="0"/>
        <v>0</v>
      </c>
      <c r="C71" s="787">
        <f>'Result Entry'!D73</f>
        <v>0</v>
      </c>
      <c r="D71" s="787">
        <f>'Result Entry'!E73</f>
        <v>0</v>
      </c>
      <c r="E71" s="787">
        <f>'Result Entry'!F73</f>
        <v>0</v>
      </c>
      <c r="F71" s="787">
        <f>'Result Entry'!$G73</f>
        <v>0</v>
      </c>
      <c r="G71" s="787">
        <f>'Result Entry'!$H73</f>
        <v>0</v>
      </c>
      <c r="H71" s="787">
        <f>'Result Entry'!I73</f>
        <v>0</v>
      </c>
      <c r="I71" s="787">
        <f>'Result Entry'!J73</f>
        <v>0</v>
      </c>
      <c r="J71" s="977">
        <f>'Result Entry'!K73</f>
        <v>0</v>
      </c>
      <c r="K71" s="788">
        <f>'Result Entry'!L73</f>
        <v>0</v>
      </c>
      <c r="L71" s="789">
        <f>'Result Entry'!M73</f>
        <v>0</v>
      </c>
      <c r="M71" s="789">
        <f>'Result Entry'!N73</f>
        <v>0</v>
      </c>
      <c r="N71" s="790">
        <f>'Result Entry'!O73</f>
        <v>0</v>
      </c>
      <c r="O71" s="789">
        <f>'Result Entry'!P73</f>
        <v>0</v>
      </c>
      <c r="P71" s="790">
        <f>'Result Entry'!Q73</f>
        <v>0</v>
      </c>
      <c r="Q71" s="789">
        <f>'Result Entry'!R73</f>
        <v>0</v>
      </c>
      <c r="R71" s="791">
        <f>'Result Entry'!S73</f>
        <v>0</v>
      </c>
      <c r="S71" s="791">
        <f>'Result Entry'!T73</f>
        <v>0</v>
      </c>
      <c r="T71" s="792">
        <f>'Result Entry'!U73</f>
        <v>0</v>
      </c>
      <c r="U71" s="806">
        <f>'Result Entry'!V73</f>
        <v>0</v>
      </c>
      <c r="V71" s="807" t="str">
        <f>'Result Entry'!W73</f>
        <v/>
      </c>
      <c r="W71" s="795" t="str">
        <f>'Result Entry'!X73</f>
        <v/>
      </c>
      <c r="X71" s="796" t="str">
        <f>'Result Entry'!Y73</f>
        <v/>
      </c>
      <c r="Y71" s="788">
        <f>'Result Entry'!Z73</f>
        <v>0</v>
      </c>
      <c r="Z71" s="789">
        <f>'Result Entry'!AA73</f>
        <v>0</v>
      </c>
      <c r="AA71" s="789">
        <f>'Result Entry'!AB73</f>
        <v>0</v>
      </c>
      <c r="AB71" s="790">
        <f>'Result Entry'!AC73</f>
        <v>0</v>
      </c>
      <c r="AC71" s="789">
        <f>'Result Entry'!AD73</f>
        <v>0</v>
      </c>
      <c r="AD71" s="790">
        <f>'Result Entry'!AE73</f>
        <v>0</v>
      </c>
      <c r="AE71" s="789">
        <f>'Result Entry'!AF73</f>
        <v>0</v>
      </c>
      <c r="AF71" s="791">
        <f>'Result Entry'!AG73</f>
        <v>0</v>
      </c>
      <c r="AG71" s="791">
        <f>'Result Entry'!AH73</f>
        <v>0</v>
      </c>
      <c r="AH71" s="792">
        <f>'Result Entry'!AI73</f>
        <v>0</v>
      </c>
      <c r="AI71" s="806">
        <f>'Result Entry'!AJ73</f>
        <v>0</v>
      </c>
      <c r="AJ71" s="807" t="str">
        <f>'Result Entry'!AK73</f>
        <v/>
      </c>
      <c r="AK71" s="795" t="str">
        <f>'Result Entry'!AL73</f>
        <v/>
      </c>
      <c r="AL71" s="796" t="str">
        <f>'Result Entry'!AM73</f>
        <v/>
      </c>
      <c r="AM71" s="797">
        <f>'Result Entry'!AN73</f>
        <v>0</v>
      </c>
      <c r="AN71" s="788">
        <f>'Result Entry'!AO73</f>
        <v>0</v>
      </c>
      <c r="AO71" s="798">
        <f>'Result Entry'!AP73</f>
        <v>0</v>
      </c>
      <c r="AP71" s="789">
        <f>'Result Entry'!AQ73</f>
        <v>0</v>
      </c>
      <c r="AQ71" s="790">
        <f>'Result Entry'!AR73</f>
        <v>0</v>
      </c>
      <c r="AR71" s="789">
        <f>'Result Entry'!AS73</f>
        <v>0</v>
      </c>
      <c r="AS71" s="789">
        <f>'Result Entry'!AT73</f>
        <v>0</v>
      </c>
      <c r="AT71" s="799">
        <f>'Result Entry'!AU73</f>
        <v>0</v>
      </c>
      <c r="AU71" s="790">
        <f>'Result Entry'!AV73</f>
        <v>0</v>
      </c>
      <c r="AV71" s="789">
        <f>'Result Entry'!AW73</f>
        <v>0</v>
      </c>
      <c r="AW71" s="789">
        <f>'Result Entry'!AX73</f>
        <v>0</v>
      </c>
      <c r="AX71" s="799">
        <f>'Result Entry'!AY73</f>
        <v>0</v>
      </c>
      <c r="AY71" s="792">
        <f>'Result Entry'!AZ73</f>
        <v>0</v>
      </c>
      <c r="AZ71" s="1470">
        <f>'Result Entry'!BA73</f>
        <v>0</v>
      </c>
      <c r="BA71" s="1471" t="str">
        <f>'Result Entry'!BB73</f>
        <v/>
      </c>
      <c r="BB71" s="795" t="str">
        <f>'Result Entry'!BC73</f>
        <v/>
      </c>
      <c r="BC71" s="796" t="str">
        <f>'Result Entry'!BD73</f>
        <v/>
      </c>
      <c r="BD71" s="797">
        <f>'Result Entry'!BE73</f>
        <v>0</v>
      </c>
      <c r="BE71" s="788">
        <f>'Result Entry'!BF73</f>
        <v>0</v>
      </c>
      <c r="BF71" s="798">
        <f>'Result Entry'!BG73</f>
        <v>0</v>
      </c>
      <c r="BG71" s="789">
        <f>'Result Entry'!BH73</f>
        <v>0</v>
      </c>
      <c r="BH71" s="790">
        <f>'Result Entry'!BI73</f>
        <v>0</v>
      </c>
      <c r="BI71" s="789">
        <f>'Result Entry'!BJ73</f>
        <v>0</v>
      </c>
      <c r="BJ71" s="789">
        <f>'Result Entry'!BK73</f>
        <v>0</v>
      </c>
      <c r="BK71" s="799">
        <f>'Result Entry'!BL73</f>
        <v>0</v>
      </c>
      <c r="BL71" s="790">
        <f>'Result Entry'!BM73</f>
        <v>0</v>
      </c>
      <c r="BM71" s="789">
        <f>'Result Entry'!BN73</f>
        <v>0</v>
      </c>
      <c r="BN71" s="789">
        <f>'Result Entry'!BO73</f>
        <v>0</v>
      </c>
      <c r="BO71" s="799">
        <f>'Result Entry'!BP73</f>
        <v>0</v>
      </c>
      <c r="BP71" s="792">
        <f>'Result Entry'!BQ73</f>
        <v>0</v>
      </c>
      <c r="BQ71" s="1470">
        <f>'Result Entry'!BR73</f>
        <v>0</v>
      </c>
      <c r="BR71" s="1471" t="str">
        <f>'Result Entry'!BS73</f>
        <v/>
      </c>
      <c r="BS71" s="795" t="str">
        <f>'Result Entry'!BT73</f>
        <v/>
      </c>
      <c r="BT71" s="796" t="str">
        <f>'Result Entry'!BU73</f>
        <v/>
      </c>
      <c r="BU71" s="797">
        <f>'Result Entry'!BV73</f>
        <v>0</v>
      </c>
      <c r="BV71" s="788">
        <f>'Result Entry'!BW73</f>
        <v>0</v>
      </c>
      <c r="BW71" s="798">
        <f>'Result Entry'!BX73</f>
        <v>0</v>
      </c>
      <c r="BX71" s="789">
        <f>'Result Entry'!BY73</f>
        <v>0</v>
      </c>
      <c r="BY71" s="790">
        <f>'Result Entry'!BZ73</f>
        <v>0</v>
      </c>
      <c r="BZ71" s="789">
        <f>'Result Entry'!CA73</f>
        <v>0</v>
      </c>
      <c r="CA71" s="789">
        <f>'Result Entry'!CB73</f>
        <v>0</v>
      </c>
      <c r="CB71" s="799">
        <f>'Result Entry'!CC73</f>
        <v>0</v>
      </c>
      <c r="CC71" s="790">
        <f>'Result Entry'!CD73</f>
        <v>0</v>
      </c>
      <c r="CD71" s="789">
        <f>'Result Entry'!CE73</f>
        <v>0</v>
      </c>
      <c r="CE71" s="789">
        <f>'Result Entry'!CF73</f>
        <v>0</v>
      </c>
      <c r="CF71" s="799">
        <f>'Result Entry'!CG73</f>
        <v>0</v>
      </c>
      <c r="CG71" s="792">
        <f>'Result Entry'!CH73</f>
        <v>0</v>
      </c>
      <c r="CH71" s="1470">
        <f>'Result Entry'!CI73</f>
        <v>0</v>
      </c>
      <c r="CI71" s="1471" t="str">
        <f>'Result Entry'!CJ73</f>
        <v/>
      </c>
      <c r="CJ71" s="795" t="str">
        <f>'Result Entry'!CK73</f>
        <v/>
      </c>
      <c r="CK71" s="796" t="str">
        <f>'Result Entry'!CL73</f>
        <v/>
      </c>
      <c r="CL71" s="797">
        <f>'Result Entry'!CM73</f>
        <v>0</v>
      </c>
      <c r="CM71" s="788">
        <f>'Result Entry'!CN73</f>
        <v>0</v>
      </c>
      <c r="CN71" s="798">
        <f>'Result Entry'!CO73</f>
        <v>0</v>
      </c>
      <c r="CO71" s="789">
        <f>'Result Entry'!CP73</f>
        <v>0</v>
      </c>
      <c r="CP71" s="790">
        <f>'Result Entry'!CQ73</f>
        <v>0</v>
      </c>
      <c r="CQ71" s="789">
        <f>'Result Entry'!CR73</f>
        <v>0</v>
      </c>
      <c r="CR71" s="789">
        <f>'Result Entry'!CS73</f>
        <v>0</v>
      </c>
      <c r="CS71" s="799">
        <f>'Result Entry'!CT73</f>
        <v>0</v>
      </c>
      <c r="CT71" s="790">
        <f>'Result Entry'!CU73</f>
        <v>0</v>
      </c>
      <c r="CU71" s="789">
        <f>'Result Entry'!CV73</f>
        <v>0</v>
      </c>
      <c r="CV71" s="789">
        <f>'Result Entry'!CW73</f>
        <v>0</v>
      </c>
      <c r="CW71" s="799">
        <f>'Result Entry'!CX73</f>
        <v>0</v>
      </c>
      <c r="CX71" s="792">
        <f>'Result Entry'!CY73</f>
        <v>0</v>
      </c>
      <c r="CY71" s="1470">
        <f>'Result Entry'!CZ73</f>
        <v>0</v>
      </c>
      <c r="CZ71" s="1471" t="str">
        <f>'Result Entry'!DA73</f>
        <v/>
      </c>
      <c r="DA71" s="795" t="str">
        <f>'Result Entry'!DB73</f>
        <v/>
      </c>
      <c r="DB71" s="796" t="str">
        <f>'Result Entry'!DC73</f>
        <v/>
      </c>
      <c r="DC71" s="797">
        <f>'Result Entry'!DD73</f>
        <v>0</v>
      </c>
      <c r="DD71" s="788">
        <f>'Result Entry'!DE73</f>
        <v>0</v>
      </c>
      <c r="DE71" s="798">
        <f>'Result Entry'!DF73</f>
        <v>0</v>
      </c>
      <c r="DF71" s="789">
        <f>'Result Entry'!DG73</f>
        <v>0</v>
      </c>
      <c r="DG71" s="790">
        <f>'Result Entry'!DH73</f>
        <v>0</v>
      </c>
      <c r="DH71" s="789">
        <f>'Result Entry'!DI73</f>
        <v>0</v>
      </c>
      <c r="DI71" s="789">
        <f>'Result Entry'!DJ73</f>
        <v>0</v>
      </c>
      <c r="DJ71" s="799">
        <f>'Result Entry'!DK73</f>
        <v>0</v>
      </c>
      <c r="DK71" s="790">
        <f>'Result Entry'!DL73</f>
        <v>0</v>
      </c>
      <c r="DL71" s="789">
        <f>'Result Entry'!DM73</f>
        <v>0</v>
      </c>
      <c r="DM71" s="789">
        <f>'Result Entry'!DN73</f>
        <v>0</v>
      </c>
      <c r="DN71" s="799">
        <f>'Result Entry'!DO73</f>
        <v>0</v>
      </c>
      <c r="DO71" s="792">
        <f>'Result Entry'!DP73</f>
        <v>0</v>
      </c>
      <c r="DP71" s="1470">
        <f>'Result Entry'!DQ73</f>
        <v>0</v>
      </c>
      <c r="DQ71" s="1471" t="str">
        <f>'Result Entry'!DR73</f>
        <v/>
      </c>
      <c r="DR71" s="795" t="str">
        <f>'Result Entry'!DS73</f>
        <v/>
      </c>
      <c r="DS71" s="796" t="str">
        <f>'Result Entry'!DT73</f>
        <v/>
      </c>
      <c r="DT71" s="788">
        <f>'Result Entry'!DU73</f>
        <v>0</v>
      </c>
      <c r="DU71" s="789">
        <f>'Result Entry'!DV73</f>
        <v>0</v>
      </c>
      <c r="DV71" s="789">
        <f>'Result Entry'!DW73</f>
        <v>0</v>
      </c>
      <c r="DW71" s="790">
        <f>'Result Entry'!DX73</f>
        <v>0</v>
      </c>
      <c r="DX71" s="789">
        <f>'Result Entry'!DY73</f>
        <v>0</v>
      </c>
      <c r="DY71" s="789">
        <f>'Result Entry'!DZ73</f>
        <v>0</v>
      </c>
      <c r="DZ71" s="799">
        <f>'Result Entry'!EA73</f>
        <v>0</v>
      </c>
      <c r="EA71" s="790">
        <f>'Result Entry'!EB73</f>
        <v>0</v>
      </c>
      <c r="EB71" s="789">
        <f>'Result Entry'!EC73</f>
        <v>0</v>
      </c>
      <c r="EC71" s="789">
        <f>'Result Entry'!ED73</f>
        <v>0</v>
      </c>
      <c r="ED71" s="799">
        <f>'Result Entry'!EE73</f>
        <v>0</v>
      </c>
      <c r="EE71" s="800">
        <f>'Result Entry'!EF73</f>
        <v>0</v>
      </c>
      <c r="EF71" s="801">
        <f>'Result Entry'!EG73</f>
        <v>0</v>
      </c>
      <c r="EG71" s="802" t="str">
        <f>'Result Entry'!EH73</f>
        <v/>
      </c>
      <c r="EH71" s="788">
        <f>'Result Entry'!EI73</f>
        <v>0</v>
      </c>
      <c r="EI71" s="789">
        <f>'Result Entry'!EJ73</f>
        <v>0</v>
      </c>
      <c r="EJ71" s="789">
        <f>'Result Entry'!EK73</f>
        <v>0</v>
      </c>
      <c r="EK71" s="790">
        <f>'Result Entry'!EL73</f>
        <v>0</v>
      </c>
      <c r="EL71" s="789">
        <f>'Result Entry'!EM73</f>
        <v>0</v>
      </c>
      <c r="EM71" s="799">
        <f>'Result Entry'!EN73</f>
        <v>0</v>
      </c>
      <c r="EN71" s="789">
        <f>'Result Entry'!EO73</f>
        <v>0</v>
      </c>
      <c r="EO71" s="789">
        <f>'Result Entry'!EP73</f>
        <v>0</v>
      </c>
      <c r="EP71" s="789">
        <f>'Result Entry'!EQ73</f>
        <v>0</v>
      </c>
      <c r="EQ71" s="792">
        <f>'Result Entry'!ER73</f>
        <v>0</v>
      </c>
      <c r="ER71" s="801">
        <f>'Result Entry'!ES73</f>
        <v>0</v>
      </c>
      <c r="ES71" s="802" t="str">
        <f>'Result Entry'!ET73</f>
        <v/>
      </c>
      <c r="ET71" s="788">
        <f>'Result Entry'!EU73</f>
        <v>0</v>
      </c>
      <c r="EU71" s="798">
        <f>'Result Entry'!EV73</f>
        <v>0</v>
      </c>
      <c r="EV71" s="789">
        <f>'Result Entry'!EW73</f>
        <v>0</v>
      </c>
      <c r="EW71" s="799">
        <f>'Result Entry'!EX73</f>
        <v>0</v>
      </c>
      <c r="EX71" s="789">
        <f>'Result Entry'!EY73</f>
        <v>0</v>
      </c>
      <c r="EY71" s="799">
        <f>'Result Entry'!EZ73</f>
        <v>0</v>
      </c>
      <c r="EZ71" s="789">
        <f>'Result Entry'!FA73</f>
        <v>0</v>
      </c>
      <c r="FA71" s="789">
        <f>'Result Entry'!FB73</f>
        <v>0</v>
      </c>
      <c r="FB71" s="789">
        <f>'Result Entry'!FC73</f>
        <v>0</v>
      </c>
      <c r="FC71" s="800">
        <f>'Result Entry'!FD73</f>
        <v>0</v>
      </c>
      <c r="FD71" s="801">
        <f>'Result Entry'!FE73</f>
        <v>0</v>
      </c>
      <c r="FE71" s="802" t="str">
        <f>'Result Entry'!FF73</f>
        <v/>
      </c>
      <c r="FF71" s="788">
        <f>'Result Entry'!FG73</f>
        <v>0</v>
      </c>
      <c r="FG71" s="789">
        <f>'Result Entry'!FH73</f>
        <v>0</v>
      </c>
      <c r="FH71" s="789">
        <f>'Result Entry'!FI73</f>
        <v>0</v>
      </c>
      <c r="FI71" s="789">
        <f>'Result Entry'!FJ73</f>
        <v>0</v>
      </c>
      <c r="FJ71" s="791">
        <f>'Result Entry'!FK73</f>
        <v>0</v>
      </c>
      <c r="FK71" s="796" t="str">
        <f>'Result Entry'!FL73</f>
        <v/>
      </c>
      <c r="FL71" s="786">
        <f>'Result Entry'!FM73</f>
        <v>0</v>
      </c>
      <c r="FM71" s="787">
        <f>'Result Entry'!FN73</f>
        <v>0</v>
      </c>
      <c r="FN71" s="803" t="str">
        <f>'Result Entry'!FO73</f>
        <v/>
      </c>
      <c r="FO71" s="786">
        <f>'Result Entry'!FP73</f>
        <v>0</v>
      </c>
      <c r="FP71" s="787">
        <f>'Result Entry'!FQ73</f>
        <v>0</v>
      </c>
      <c r="FQ71" s="804">
        <f>'Result Entry'!FR73</f>
        <v>0</v>
      </c>
      <c r="FR71" s="787" t="str">
        <f>IF(OR(FS71="PASSED",FS71="PASSED WITH G"),'Result Entry'!FS73,"")</f>
        <v/>
      </c>
      <c r="FS71" s="787" t="str">
        <f>'Result Entry'!FT73</f>
        <v/>
      </c>
      <c r="FT71" s="787" t="str">
        <f>'Result Entry'!FU73</f>
        <v/>
      </c>
      <c r="FU71" s="805" t="str">
        <f>'Result Entry'!FV73</f>
        <v/>
      </c>
      <c r="FV71" s="29" t="str">
        <f>'Result Entry'!FX73</f>
        <v/>
      </c>
    </row>
    <row r="72" spans="1:178" s="30" customFormat="1" ht="17.25" customHeight="1">
      <c r="A72" s="1477"/>
      <c r="B72" s="786">
        <f t="shared" si="0"/>
        <v>0</v>
      </c>
      <c r="C72" s="787">
        <f>'Result Entry'!D74</f>
        <v>0</v>
      </c>
      <c r="D72" s="787">
        <f>'Result Entry'!E74</f>
        <v>0</v>
      </c>
      <c r="E72" s="787">
        <f>'Result Entry'!F74</f>
        <v>0</v>
      </c>
      <c r="F72" s="787">
        <f>'Result Entry'!$G74</f>
        <v>0</v>
      </c>
      <c r="G72" s="787">
        <f>'Result Entry'!$H74</f>
        <v>0</v>
      </c>
      <c r="H72" s="787">
        <f>'Result Entry'!I74</f>
        <v>0</v>
      </c>
      <c r="I72" s="787">
        <f>'Result Entry'!J74</f>
        <v>0</v>
      </c>
      <c r="J72" s="977">
        <f>'Result Entry'!K74</f>
        <v>0</v>
      </c>
      <c r="K72" s="788">
        <f>'Result Entry'!L74</f>
        <v>0</v>
      </c>
      <c r="L72" s="789">
        <f>'Result Entry'!M74</f>
        <v>0</v>
      </c>
      <c r="M72" s="789">
        <f>'Result Entry'!N74</f>
        <v>0</v>
      </c>
      <c r="N72" s="790">
        <f>'Result Entry'!O74</f>
        <v>0</v>
      </c>
      <c r="O72" s="789">
        <f>'Result Entry'!P74</f>
        <v>0</v>
      </c>
      <c r="P72" s="790">
        <f>'Result Entry'!Q74</f>
        <v>0</v>
      </c>
      <c r="Q72" s="789">
        <f>'Result Entry'!R74</f>
        <v>0</v>
      </c>
      <c r="R72" s="791">
        <f>'Result Entry'!S74</f>
        <v>0</v>
      </c>
      <c r="S72" s="791">
        <f>'Result Entry'!T74</f>
        <v>0</v>
      </c>
      <c r="T72" s="792">
        <f>'Result Entry'!U74</f>
        <v>0</v>
      </c>
      <c r="U72" s="806">
        <f>'Result Entry'!V74</f>
        <v>0</v>
      </c>
      <c r="V72" s="807" t="str">
        <f>'Result Entry'!W74</f>
        <v/>
      </c>
      <c r="W72" s="795" t="str">
        <f>'Result Entry'!X74</f>
        <v/>
      </c>
      <c r="X72" s="796" t="str">
        <f>'Result Entry'!Y74</f>
        <v/>
      </c>
      <c r="Y72" s="788">
        <f>'Result Entry'!Z74</f>
        <v>0</v>
      </c>
      <c r="Z72" s="789">
        <f>'Result Entry'!AA74</f>
        <v>0</v>
      </c>
      <c r="AA72" s="789">
        <f>'Result Entry'!AB74</f>
        <v>0</v>
      </c>
      <c r="AB72" s="790">
        <f>'Result Entry'!AC74</f>
        <v>0</v>
      </c>
      <c r="AC72" s="789">
        <f>'Result Entry'!AD74</f>
        <v>0</v>
      </c>
      <c r="AD72" s="790">
        <f>'Result Entry'!AE74</f>
        <v>0</v>
      </c>
      <c r="AE72" s="789">
        <f>'Result Entry'!AF74</f>
        <v>0</v>
      </c>
      <c r="AF72" s="791">
        <f>'Result Entry'!AG74</f>
        <v>0</v>
      </c>
      <c r="AG72" s="791">
        <f>'Result Entry'!AH74</f>
        <v>0</v>
      </c>
      <c r="AH72" s="792">
        <f>'Result Entry'!AI74</f>
        <v>0</v>
      </c>
      <c r="AI72" s="806">
        <f>'Result Entry'!AJ74</f>
        <v>0</v>
      </c>
      <c r="AJ72" s="807" t="str">
        <f>'Result Entry'!AK74</f>
        <v/>
      </c>
      <c r="AK72" s="795" t="str">
        <f>'Result Entry'!AL74</f>
        <v/>
      </c>
      <c r="AL72" s="796" t="str">
        <f>'Result Entry'!AM74</f>
        <v/>
      </c>
      <c r="AM72" s="797">
        <f>'Result Entry'!AN74</f>
        <v>0</v>
      </c>
      <c r="AN72" s="788">
        <f>'Result Entry'!AO74</f>
        <v>0</v>
      </c>
      <c r="AO72" s="798">
        <f>'Result Entry'!AP74</f>
        <v>0</v>
      </c>
      <c r="AP72" s="789">
        <f>'Result Entry'!AQ74</f>
        <v>0</v>
      </c>
      <c r="AQ72" s="790">
        <f>'Result Entry'!AR74</f>
        <v>0</v>
      </c>
      <c r="AR72" s="789">
        <f>'Result Entry'!AS74</f>
        <v>0</v>
      </c>
      <c r="AS72" s="789">
        <f>'Result Entry'!AT74</f>
        <v>0</v>
      </c>
      <c r="AT72" s="799">
        <f>'Result Entry'!AU74</f>
        <v>0</v>
      </c>
      <c r="AU72" s="790">
        <f>'Result Entry'!AV74</f>
        <v>0</v>
      </c>
      <c r="AV72" s="789">
        <f>'Result Entry'!AW74</f>
        <v>0</v>
      </c>
      <c r="AW72" s="789">
        <f>'Result Entry'!AX74</f>
        <v>0</v>
      </c>
      <c r="AX72" s="799">
        <f>'Result Entry'!AY74</f>
        <v>0</v>
      </c>
      <c r="AY72" s="792">
        <f>'Result Entry'!AZ74</f>
        <v>0</v>
      </c>
      <c r="AZ72" s="1470">
        <f>'Result Entry'!BA74</f>
        <v>0</v>
      </c>
      <c r="BA72" s="1471" t="str">
        <f>'Result Entry'!BB74</f>
        <v/>
      </c>
      <c r="BB72" s="795" t="str">
        <f>'Result Entry'!BC74</f>
        <v/>
      </c>
      <c r="BC72" s="796" t="str">
        <f>'Result Entry'!BD74</f>
        <v/>
      </c>
      <c r="BD72" s="797">
        <f>'Result Entry'!BE74</f>
        <v>0</v>
      </c>
      <c r="BE72" s="788">
        <f>'Result Entry'!BF74</f>
        <v>0</v>
      </c>
      <c r="BF72" s="798">
        <f>'Result Entry'!BG74</f>
        <v>0</v>
      </c>
      <c r="BG72" s="789">
        <f>'Result Entry'!BH74</f>
        <v>0</v>
      </c>
      <c r="BH72" s="790">
        <f>'Result Entry'!BI74</f>
        <v>0</v>
      </c>
      <c r="BI72" s="789">
        <f>'Result Entry'!BJ74</f>
        <v>0</v>
      </c>
      <c r="BJ72" s="789">
        <f>'Result Entry'!BK74</f>
        <v>0</v>
      </c>
      <c r="BK72" s="799">
        <f>'Result Entry'!BL74</f>
        <v>0</v>
      </c>
      <c r="BL72" s="790">
        <f>'Result Entry'!BM74</f>
        <v>0</v>
      </c>
      <c r="BM72" s="789">
        <f>'Result Entry'!BN74</f>
        <v>0</v>
      </c>
      <c r="BN72" s="789">
        <f>'Result Entry'!BO74</f>
        <v>0</v>
      </c>
      <c r="BO72" s="799">
        <f>'Result Entry'!BP74</f>
        <v>0</v>
      </c>
      <c r="BP72" s="792">
        <f>'Result Entry'!BQ74</f>
        <v>0</v>
      </c>
      <c r="BQ72" s="1470">
        <f>'Result Entry'!BR74</f>
        <v>0</v>
      </c>
      <c r="BR72" s="1471" t="str">
        <f>'Result Entry'!BS74</f>
        <v/>
      </c>
      <c r="BS72" s="795" t="str">
        <f>'Result Entry'!BT74</f>
        <v/>
      </c>
      <c r="BT72" s="796" t="str">
        <f>'Result Entry'!BU74</f>
        <v/>
      </c>
      <c r="BU72" s="797">
        <f>'Result Entry'!BV74</f>
        <v>0</v>
      </c>
      <c r="BV72" s="788">
        <f>'Result Entry'!BW74</f>
        <v>0</v>
      </c>
      <c r="BW72" s="798">
        <f>'Result Entry'!BX74</f>
        <v>0</v>
      </c>
      <c r="BX72" s="789">
        <f>'Result Entry'!BY74</f>
        <v>0</v>
      </c>
      <c r="BY72" s="790">
        <f>'Result Entry'!BZ74</f>
        <v>0</v>
      </c>
      <c r="BZ72" s="789">
        <f>'Result Entry'!CA74</f>
        <v>0</v>
      </c>
      <c r="CA72" s="789">
        <f>'Result Entry'!CB74</f>
        <v>0</v>
      </c>
      <c r="CB72" s="799">
        <f>'Result Entry'!CC74</f>
        <v>0</v>
      </c>
      <c r="CC72" s="790">
        <f>'Result Entry'!CD74</f>
        <v>0</v>
      </c>
      <c r="CD72" s="789">
        <f>'Result Entry'!CE74</f>
        <v>0</v>
      </c>
      <c r="CE72" s="789">
        <f>'Result Entry'!CF74</f>
        <v>0</v>
      </c>
      <c r="CF72" s="799">
        <f>'Result Entry'!CG74</f>
        <v>0</v>
      </c>
      <c r="CG72" s="792">
        <f>'Result Entry'!CH74</f>
        <v>0</v>
      </c>
      <c r="CH72" s="1470">
        <f>'Result Entry'!CI74</f>
        <v>0</v>
      </c>
      <c r="CI72" s="1471" t="str">
        <f>'Result Entry'!CJ74</f>
        <v/>
      </c>
      <c r="CJ72" s="795" t="str">
        <f>'Result Entry'!CK74</f>
        <v/>
      </c>
      <c r="CK72" s="796" t="str">
        <f>'Result Entry'!CL74</f>
        <v/>
      </c>
      <c r="CL72" s="797">
        <f>'Result Entry'!CM74</f>
        <v>0</v>
      </c>
      <c r="CM72" s="788">
        <f>'Result Entry'!CN74</f>
        <v>0</v>
      </c>
      <c r="CN72" s="798">
        <f>'Result Entry'!CO74</f>
        <v>0</v>
      </c>
      <c r="CO72" s="789">
        <f>'Result Entry'!CP74</f>
        <v>0</v>
      </c>
      <c r="CP72" s="790">
        <f>'Result Entry'!CQ74</f>
        <v>0</v>
      </c>
      <c r="CQ72" s="789">
        <f>'Result Entry'!CR74</f>
        <v>0</v>
      </c>
      <c r="CR72" s="789">
        <f>'Result Entry'!CS74</f>
        <v>0</v>
      </c>
      <c r="CS72" s="799">
        <f>'Result Entry'!CT74</f>
        <v>0</v>
      </c>
      <c r="CT72" s="790">
        <f>'Result Entry'!CU74</f>
        <v>0</v>
      </c>
      <c r="CU72" s="789">
        <f>'Result Entry'!CV74</f>
        <v>0</v>
      </c>
      <c r="CV72" s="789">
        <f>'Result Entry'!CW74</f>
        <v>0</v>
      </c>
      <c r="CW72" s="799">
        <f>'Result Entry'!CX74</f>
        <v>0</v>
      </c>
      <c r="CX72" s="792">
        <f>'Result Entry'!CY74</f>
        <v>0</v>
      </c>
      <c r="CY72" s="1470">
        <f>'Result Entry'!CZ74</f>
        <v>0</v>
      </c>
      <c r="CZ72" s="1471" t="str">
        <f>'Result Entry'!DA74</f>
        <v/>
      </c>
      <c r="DA72" s="795" t="str">
        <f>'Result Entry'!DB74</f>
        <v/>
      </c>
      <c r="DB72" s="796" t="str">
        <f>'Result Entry'!DC74</f>
        <v/>
      </c>
      <c r="DC72" s="797">
        <f>'Result Entry'!DD74</f>
        <v>0</v>
      </c>
      <c r="DD72" s="788">
        <f>'Result Entry'!DE74</f>
        <v>0</v>
      </c>
      <c r="DE72" s="798">
        <f>'Result Entry'!DF74</f>
        <v>0</v>
      </c>
      <c r="DF72" s="789">
        <f>'Result Entry'!DG74</f>
        <v>0</v>
      </c>
      <c r="DG72" s="790">
        <f>'Result Entry'!DH74</f>
        <v>0</v>
      </c>
      <c r="DH72" s="789">
        <f>'Result Entry'!DI74</f>
        <v>0</v>
      </c>
      <c r="DI72" s="789">
        <f>'Result Entry'!DJ74</f>
        <v>0</v>
      </c>
      <c r="DJ72" s="799">
        <f>'Result Entry'!DK74</f>
        <v>0</v>
      </c>
      <c r="DK72" s="790">
        <f>'Result Entry'!DL74</f>
        <v>0</v>
      </c>
      <c r="DL72" s="789">
        <f>'Result Entry'!DM74</f>
        <v>0</v>
      </c>
      <c r="DM72" s="789">
        <f>'Result Entry'!DN74</f>
        <v>0</v>
      </c>
      <c r="DN72" s="799">
        <f>'Result Entry'!DO74</f>
        <v>0</v>
      </c>
      <c r="DO72" s="792">
        <f>'Result Entry'!DP74</f>
        <v>0</v>
      </c>
      <c r="DP72" s="1470">
        <f>'Result Entry'!DQ74</f>
        <v>0</v>
      </c>
      <c r="DQ72" s="1471" t="str">
        <f>'Result Entry'!DR74</f>
        <v/>
      </c>
      <c r="DR72" s="795" t="str">
        <f>'Result Entry'!DS74</f>
        <v/>
      </c>
      <c r="DS72" s="796" t="str">
        <f>'Result Entry'!DT74</f>
        <v/>
      </c>
      <c r="DT72" s="788">
        <f>'Result Entry'!DU74</f>
        <v>0</v>
      </c>
      <c r="DU72" s="789">
        <f>'Result Entry'!DV74</f>
        <v>0</v>
      </c>
      <c r="DV72" s="789">
        <f>'Result Entry'!DW74</f>
        <v>0</v>
      </c>
      <c r="DW72" s="790">
        <f>'Result Entry'!DX74</f>
        <v>0</v>
      </c>
      <c r="DX72" s="789">
        <f>'Result Entry'!DY74</f>
        <v>0</v>
      </c>
      <c r="DY72" s="789">
        <f>'Result Entry'!DZ74</f>
        <v>0</v>
      </c>
      <c r="DZ72" s="799">
        <f>'Result Entry'!EA74</f>
        <v>0</v>
      </c>
      <c r="EA72" s="790">
        <f>'Result Entry'!EB74</f>
        <v>0</v>
      </c>
      <c r="EB72" s="789">
        <f>'Result Entry'!EC74</f>
        <v>0</v>
      </c>
      <c r="EC72" s="789">
        <f>'Result Entry'!ED74</f>
        <v>0</v>
      </c>
      <c r="ED72" s="799">
        <f>'Result Entry'!EE74</f>
        <v>0</v>
      </c>
      <c r="EE72" s="800">
        <f>'Result Entry'!EF74</f>
        <v>0</v>
      </c>
      <c r="EF72" s="801">
        <f>'Result Entry'!EG74</f>
        <v>0</v>
      </c>
      <c r="EG72" s="802" t="str">
        <f>'Result Entry'!EH74</f>
        <v/>
      </c>
      <c r="EH72" s="788">
        <f>'Result Entry'!EI74</f>
        <v>0</v>
      </c>
      <c r="EI72" s="789">
        <f>'Result Entry'!EJ74</f>
        <v>0</v>
      </c>
      <c r="EJ72" s="789">
        <f>'Result Entry'!EK74</f>
        <v>0</v>
      </c>
      <c r="EK72" s="790">
        <f>'Result Entry'!EL74</f>
        <v>0</v>
      </c>
      <c r="EL72" s="789">
        <f>'Result Entry'!EM74</f>
        <v>0</v>
      </c>
      <c r="EM72" s="799">
        <f>'Result Entry'!EN74</f>
        <v>0</v>
      </c>
      <c r="EN72" s="789">
        <f>'Result Entry'!EO74</f>
        <v>0</v>
      </c>
      <c r="EO72" s="789">
        <f>'Result Entry'!EP74</f>
        <v>0</v>
      </c>
      <c r="EP72" s="789">
        <f>'Result Entry'!EQ74</f>
        <v>0</v>
      </c>
      <c r="EQ72" s="792">
        <f>'Result Entry'!ER74</f>
        <v>0</v>
      </c>
      <c r="ER72" s="801">
        <f>'Result Entry'!ES74</f>
        <v>0</v>
      </c>
      <c r="ES72" s="802" t="str">
        <f>'Result Entry'!ET74</f>
        <v/>
      </c>
      <c r="ET72" s="788">
        <f>'Result Entry'!EU74</f>
        <v>0</v>
      </c>
      <c r="EU72" s="798">
        <f>'Result Entry'!EV74</f>
        <v>0</v>
      </c>
      <c r="EV72" s="789">
        <f>'Result Entry'!EW74</f>
        <v>0</v>
      </c>
      <c r="EW72" s="799">
        <f>'Result Entry'!EX74</f>
        <v>0</v>
      </c>
      <c r="EX72" s="789">
        <f>'Result Entry'!EY74</f>
        <v>0</v>
      </c>
      <c r="EY72" s="799">
        <f>'Result Entry'!EZ74</f>
        <v>0</v>
      </c>
      <c r="EZ72" s="789">
        <f>'Result Entry'!FA74</f>
        <v>0</v>
      </c>
      <c r="FA72" s="789">
        <f>'Result Entry'!FB74</f>
        <v>0</v>
      </c>
      <c r="FB72" s="789">
        <f>'Result Entry'!FC74</f>
        <v>0</v>
      </c>
      <c r="FC72" s="800">
        <f>'Result Entry'!FD74</f>
        <v>0</v>
      </c>
      <c r="FD72" s="801">
        <f>'Result Entry'!FE74</f>
        <v>0</v>
      </c>
      <c r="FE72" s="802" t="str">
        <f>'Result Entry'!FF74</f>
        <v/>
      </c>
      <c r="FF72" s="788">
        <f>'Result Entry'!FG74</f>
        <v>0</v>
      </c>
      <c r="FG72" s="789">
        <f>'Result Entry'!FH74</f>
        <v>0</v>
      </c>
      <c r="FH72" s="789">
        <f>'Result Entry'!FI74</f>
        <v>0</v>
      </c>
      <c r="FI72" s="789">
        <f>'Result Entry'!FJ74</f>
        <v>0</v>
      </c>
      <c r="FJ72" s="791">
        <f>'Result Entry'!FK74</f>
        <v>0</v>
      </c>
      <c r="FK72" s="796" t="str">
        <f>'Result Entry'!FL74</f>
        <v/>
      </c>
      <c r="FL72" s="786">
        <f>'Result Entry'!FM74</f>
        <v>0</v>
      </c>
      <c r="FM72" s="787">
        <f>'Result Entry'!FN74</f>
        <v>0</v>
      </c>
      <c r="FN72" s="803" t="str">
        <f>'Result Entry'!FO74</f>
        <v/>
      </c>
      <c r="FO72" s="786">
        <f>'Result Entry'!FP74</f>
        <v>0</v>
      </c>
      <c r="FP72" s="787">
        <f>'Result Entry'!FQ74</f>
        <v>0</v>
      </c>
      <c r="FQ72" s="804">
        <f>'Result Entry'!FR74</f>
        <v>0</v>
      </c>
      <c r="FR72" s="787" t="str">
        <f>IF(OR(FS72="PASSED",FS72="PASSED WITH G"),'Result Entry'!FS74,"")</f>
        <v/>
      </c>
      <c r="FS72" s="787" t="str">
        <f>'Result Entry'!FT74</f>
        <v/>
      </c>
      <c r="FT72" s="787" t="str">
        <f>'Result Entry'!FU74</f>
        <v/>
      </c>
      <c r="FU72" s="805" t="str">
        <f>'Result Entry'!FV74</f>
        <v/>
      </c>
      <c r="FV72" s="29" t="str">
        <f>'Result Entry'!FX74</f>
        <v/>
      </c>
    </row>
    <row r="73" spans="1:178" s="30" customFormat="1" ht="17.25" customHeight="1">
      <c r="A73" s="1477"/>
      <c r="B73" s="786">
        <f t="shared" ref="B73:B106" si="1">IF(F73&gt;0,B72+1,0)</f>
        <v>0</v>
      </c>
      <c r="C73" s="787">
        <f>'Result Entry'!D75</f>
        <v>0</v>
      </c>
      <c r="D73" s="787">
        <f>'Result Entry'!E75</f>
        <v>0</v>
      </c>
      <c r="E73" s="787">
        <f>'Result Entry'!F75</f>
        <v>0</v>
      </c>
      <c r="F73" s="787">
        <f>'Result Entry'!$G75</f>
        <v>0</v>
      </c>
      <c r="G73" s="787">
        <f>'Result Entry'!$H75</f>
        <v>0</v>
      </c>
      <c r="H73" s="787">
        <f>'Result Entry'!I75</f>
        <v>0</v>
      </c>
      <c r="I73" s="787">
        <f>'Result Entry'!J75</f>
        <v>0</v>
      </c>
      <c r="J73" s="977">
        <f>'Result Entry'!K75</f>
        <v>0</v>
      </c>
      <c r="K73" s="788">
        <f>'Result Entry'!L75</f>
        <v>0</v>
      </c>
      <c r="L73" s="789">
        <f>'Result Entry'!M75</f>
        <v>0</v>
      </c>
      <c r="M73" s="789">
        <f>'Result Entry'!N75</f>
        <v>0</v>
      </c>
      <c r="N73" s="790">
        <f>'Result Entry'!O75</f>
        <v>0</v>
      </c>
      <c r="O73" s="789">
        <f>'Result Entry'!P75</f>
        <v>0</v>
      </c>
      <c r="P73" s="790">
        <f>'Result Entry'!Q75</f>
        <v>0</v>
      </c>
      <c r="Q73" s="789">
        <f>'Result Entry'!R75</f>
        <v>0</v>
      </c>
      <c r="R73" s="791">
        <f>'Result Entry'!S75</f>
        <v>0</v>
      </c>
      <c r="S73" s="791">
        <f>'Result Entry'!T75</f>
        <v>0</v>
      </c>
      <c r="T73" s="792">
        <f>'Result Entry'!U75</f>
        <v>0</v>
      </c>
      <c r="U73" s="806">
        <f>'Result Entry'!V75</f>
        <v>0</v>
      </c>
      <c r="V73" s="807" t="str">
        <f>'Result Entry'!W75</f>
        <v/>
      </c>
      <c r="W73" s="795" t="str">
        <f>'Result Entry'!X75</f>
        <v/>
      </c>
      <c r="X73" s="796" t="str">
        <f>'Result Entry'!Y75</f>
        <v/>
      </c>
      <c r="Y73" s="788">
        <f>'Result Entry'!Z75</f>
        <v>0</v>
      </c>
      <c r="Z73" s="789">
        <f>'Result Entry'!AA75</f>
        <v>0</v>
      </c>
      <c r="AA73" s="789">
        <f>'Result Entry'!AB75</f>
        <v>0</v>
      </c>
      <c r="AB73" s="790">
        <f>'Result Entry'!AC75</f>
        <v>0</v>
      </c>
      <c r="AC73" s="789">
        <f>'Result Entry'!AD75</f>
        <v>0</v>
      </c>
      <c r="AD73" s="790">
        <f>'Result Entry'!AE75</f>
        <v>0</v>
      </c>
      <c r="AE73" s="789">
        <f>'Result Entry'!AF75</f>
        <v>0</v>
      </c>
      <c r="AF73" s="791">
        <f>'Result Entry'!AG75</f>
        <v>0</v>
      </c>
      <c r="AG73" s="791">
        <f>'Result Entry'!AH75</f>
        <v>0</v>
      </c>
      <c r="AH73" s="792">
        <f>'Result Entry'!AI75</f>
        <v>0</v>
      </c>
      <c r="AI73" s="806">
        <f>'Result Entry'!AJ75</f>
        <v>0</v>
      </c>
      <c r="AJ73" s="807" t="str">
        <f>'Result Entry'!AK75</f>
        <v/>
      </c>
      <c r="AK73" s="795" t="str">
        <f>'Result Entry'!AL75</f>
        <v/>
      </c>
      <c r="AL73" s="796" t="str">
        <f>'Result Entry'!AM75</f>
        <v/>
      </c>
      <c r="AM73" s="797">
        <f>'Result Entry'!AN75</f>
        <v>0</v>
      </c>
      <c r="AN73" s="788">
        <f>'Result Entry'!AO75</f>
        <v>0</v>
      </c>
      <c r="AO73" s="798">
        <f>'Result Entry'!AP75</f>
        <v>0</v>
      </c>
      <c r="AP73" s="789">
        <f>'Result Entry'!AQ75</f>
        <v>0</v>
      </c>
      <c r="AQ73" s="790">
        <f>'Result Entry'!AR75</f>
        <v>0</v>
      </c>
      <c r="AR73" s="789">
        <f>'Result Entry'!AS75</f>
        <v>0</v>
      </c>
      <c r="AS73" s="789">
        <f>'Result Entry'!AT75</f>
        <v>0</v>
      </c>
      <c r="AT73" s="799">
        <f>'Result Entry'!AU75</f>
        <v>0</v>
      </c>
      <c r="AU73" s="790">
        <f>'Result Entry'!AV75</f>
        <v>0</v>
      </c>
      <c r="AV73" s="789">
        <f>'Result Entry'!AW75</f>
        <v>0</v>
      </c>
      <c r="AW73" s="789">
        <f>'Result Entry'!AX75</f>
        <v>0</v>
      </c>
      <c r="AX73" s="799">
        <f>'Result Entry'!AY75</f>
        <v>0</v>
      </c>
      <c r="AY73" s="792">
        <f>'Result Entry'!AZ75</f>
        <v>0</v>
      </c>
      <c r="AZ73" s="1470">
        <f>'Result Entry'!BA75</f>
        <v>0</v>
      </c>
      <c r="BA73" s="1471" t="str">
        <f>'Result Entry'!BB75</f>
        <v/>
      </c>
      <c r="BB73" s="795" t="str">
        <f>'Result Entry'!BC75</f>
        <v/>
      </c>
      <c r="BC73" s="796" t="str">
        <f>'Result Entry'!BD75</f>
        <v/>
      </c>
      <c r="BD73" s="797">
        <f>'Result Entry'!BE75</f>
        <v>0</v>
      </c>
      <c r="BE73" s="788">
        <f>'Result Entry'!BF75</f>
        <v>0</v>
      </c>
      <c r="BF73" s="798">
        <f>'Result Entry'!BG75</f>
        <v>0</v>
      </c>
      <c r="BG73" s="789">
        <f>'Result Entry'!BH75</f>
        <v>0</v>
      </c>
      <c r="BH73" s="790">
        <f>'Result Entry'!BI75</f>
        <v>0</v>
      </c>
      <c r="BI73" s="789">
        <f>'Result Entry'!BJ75</f>
        <v>0</v>
      </c>
      <c r="BJ73" s="789">
        <f>'Result Entry'!BK75</f>
        <v>0</v>
      </c>
      <c r="BK73" s="799">
        <f>'Result Entry'!BL75</f>
        <v>0</v>
      </c>
      <c r="BL73" s="790">
        <f>'Result Entry'!BM75</f>
        <v>0</v>
      </c>
      <c r="BM73" s="789">
        <f>'Result Entry'!BN75</f>
        <v>0</v>
      </c>
      <c r="BN73" s="789">
        <f>'Result Entry'!BO75</f>
        <v>0</v>
      </c>
      <c r="BO73" s="799">
        <f>'Result Entry'!BP75</f>
        <v>0</v>
      </c>
      <c r="BP73" s="792">
        <f>'Result Entry'!BQ75</f>
        <v>0</v>
      </c>
      <c r="BQ73" s="1470">
        <f>'Result Entry'!BR75</f>
        <v>0</v>
      </c>
      <c r="BR73" s="1471" t="str">
        <f>'Result Entry'!BS75</f>
        <v/>
      </c>
      <c r="BS73" s="795" t="str">
        <f>'Result Entry'!BT75</f>
        <v/>
      </c>
      <c r="BT73" s="796" t="str">
        <f>'Result Entry'!BU75</f>
        <v/>
      </c>
      <c r="BU73" s="797">
        <f>'Result Entry'!BV75</f>
        <v>0</v>
      </c>
      <c r="BV73" s="788">
        <f>'Result Entry'!BW75</f>
        <v>0</v>
      </c>
      <c r="BW73" s="798">
        <f>'Result Entry'!BX75</f>
        <v>0</v>
      </c>
      <c r="BX73" s="789">
        <f>'Result Entry'!BY75</f>
        <v>0</v>
      </c>
      <c r="BY73" s="790">
        <f>'Result Entry'!BZ75</f>
        <v>0</v>
      </c>
      <c r="BZ73" s="789">
        <f>'Result Entry'!CA75</f>
        <v>0</v>
      </c>
      <c r="CA73" s="789">
        <f>'Result Entry'!CB75</f>
        <v>0</v>
      </c>
      <c r="CB73" s="799">
        <f>'Result Entry'!CC75</f>
        <v>0</v>
      </c>
      <c r="CC73" s="790">
        <f>'Result Entry'!CD75</f>
        <v>0</v>
      </c>
      <c r="CD73" s="789">
        <f>'Result Entry'!CE75</f>
        <v>0</v>
      </c>
      <c r="CE73" s="789">
        <f>'Result Entry'!CF75</f>
        <v>0</v>
      </c>
      <c r="CF73" s="799">
        <f>'Result Entry'!CG75</f>
        <v>0</v>
      </c>
      <c r="CG73" s="792">
        <f>'Result Entry'!CH75</f>
        <v>0</v>
      </c>
      <c r="CH73" s="1470">
        <f>'Result Entry'!CI75</f>
        <v>0</v>
      </c>
      <c r="CI73" s="1471" t="str">
        <f>'Result Entry'!CJ75</f>
        <v/>
      </c>
      <c r="CJ73" s="795" t="str">
        <f>'Result Entry'!CK75</f>
        <v/>
      </c>
      <c r="CK73" s="796" t="str">
        <f>'Result Entry'!CL75</f>
        <v/>
      </c>
      <c r="CL73" s="797">
        <f>'Result Entry'!CM75</f>
        <v>0</v>
      </c>
      <c r="CM73" s="788">
        <f>'Result Entry'!CN75</f>
        <v>0</v>
      </c>
      <c r="CN73" s="798">
        <f>'Result Entry'!CO75</f>
        <v>0</v>
      </c>
      <c r="CO73" s="789">
        <f>'Result Entry'!CP75</f>
        <v>0</v>
      </c>
      <c r="CP73" s="790">
        <f>'Result Entry'!CQ75</f>
        <v>0</v>
      </c>
      <c r="CQ73" s="789">
        <f>'Result Entry'!CR75</f>
        <v>0</v>
      </c>
      <c r="CR73" s="789">
        <f>'Result Entry'!CS75</f>
        <v>0</v>
      </c>
      <c r="CS73" s="799">
        <f>'Result Entry'!CT75</f>
        <v>0</v>
      </c>
      <c r="CT73" s="790">
        <f>'Result Entry'!CU75</f>
        <v>0</v>
      </c>
      <c r="CU73" s="789">
        <f>'Result Entry'!CV75</f>
        <v>0</v>
      </c>
      <c r="CV73" s="789">
        <f>'Result Entry'!CW75</f>
        <v>0</v>
      </c>
      <c r="CW73" s="799">
        <f>'Result Entry'!CX75</f>
        <v>0</v>
      </c>
      <c r="CX73" s="792">
        <f>'Result Entry'!CY75</f>
        <v>0</v>
      </c>
      <c r="CY73" s="1470">
        <f>'Result Entry'!CZ75</f>
        <v>0</v>
      </c>
      <c r="CZ73" s="1471" t="str">
        <f>'Result Entry'!DA75</f>
        <v/>
      </c>
      <c r="DA73" s="795" t="str">
        <f>'Result Entry'!DB75</f>
        <v/>
      </c>
      <c r="DB73" s="796" t="str">
        <f>'Result Entry'!DC75</f>
        <v/>
      </c>
      <c r="DC73" s="797">
        <f>'Result Entry'!DD75</f>
        <v>0</v>
      </c>
      <c r="DD73" s="788">
        <f>'Result Entry'!DE75</f>
        <v>0</v>
      </c>
      <c r="DE73" s="798">
        <f>'Result Entry'!DF75</f>
        <v>0</v>
      </c>
      <c r="DF73" s="789">
        <f>'Result Entry'!DG75</f>
        <v>0</v>
      </c>
      <c r="DG73" s="790">
        <f>'Result Entry'!DH75</f>
        <v>0</v>
      </c>
      <c r="DH73" s="789">
        <f>'Result Entry'!DI75</f>
        <v>0</v>
      </c>
      <c r="DI73" s="789">
        <f>'Result Entry'!DJ75</f>
        <v>0</v>
      </c>
      <c r="DJ73" s="799">
        <f>'Result Entry'!DK75</f>
        <v>0</v>
      </c>
      <c r="DK73" s="790">
        <f>'Result Entry'!DL75</f>
        <v>0</v>
      </c>
      <c r="DL73" s="789">
        <f>'Result Entry'!DM75</f>
        <v>0</v>
      </c>
      <c r="DM73" s="789">
        <f>'Result Entry'!DN75</f>
        <v>0</v>
      </c>
      <c r="DN73" s="799">
        <f>'Result Entry'!DO75</f>
        <v>0</v>
      </c>
      <c r="DO73" s="792">
        <f>'Result Entry'!DP75</f>
        <v>0</v>
      </c>
      <c r="DP73" s="1470">
        <f>'Result Entry'!DQ75</f>
        <v>0</v>
      </c>
      <c r="DQ73" s="1471" t="str">
        <f>'Result Entry'!DR75</f>
        <v/>
      </c>
      <c r="DR73" s="795" t="str">
        <f>'Result Entry'!DS75</f>
        <v/>
      </c>
      <c r="DS73" s="796" t="str">
        <f>'Result Entry'!DT75</f>
        <v/>
      </c>
      <c r="DT73" s="788">
        <f>'Result Entry'!DU75</f>
        <v>0</v>
      </c>
      <c r="DU73" s="789">
        <f>'Result Entry'!DV75</f>
        <v>0</v>
      </c>
      <c r="DV73" s="789">
        <f>'Result Entry'!DW75</f>
        <v>0</v>
      </c>
      <c r="DW73" s="790">
        <f>'Result Entry'!DX75</f>
        <v>0</v>
      </c>
      <c r="DX73" s="789">
        <f>'Result Entry'!DY75</f>
        <v>0</v>
      </c>
      <c r="DY73" s="789">
        <f>'Result Entry'!DZ75</f>
        <v>0</v>
      </c>
      <c r="DZ73" s="799">
        <f>'Result Entry'!EA75</f>
        <v>0</v>
      </c>
      <c r="EA73" s="790">
        <f>'Result Entry'!EB75</f>
        <v>0</v>
      </c>
      <c r="EB73" s="789">
        <f>'Result Entry'!EC75</f>
        <v>0</v>
      </c>
      <c r="EC73" s="789">
        <f>'Result Entry'!ED75</f>
        <v>0</v>
      </c>
      <c r="ED73" s="799">
        <f>'Result Entry'!EE75</f>
        <v>0</v>
      </c>
      <c r="EE73" s="800">
        <f>'Result Entry'!EF75</f>
        <v>0</v>
      </c>
      <c r="EF73" s="801">
        <f>'Result Entry'!EG75</f>
        <v>0</v>
      </c>
      <c r="EG73" s="802" t="str">
        <f>'Result Entry'!EH75</f>
        <v/>
      </c>
      <c r="EH73" s="788">
        <f>'Result Entry'!EI75</f>
        <v>0</v>
      </c>
      <c r="EI73" s="789">
        <f>'Result Entry'!EJ75</f>
        <v>0</v>
      </c>
      <c r="EJ73" s="789">
        <f>'Result Entry'!EK75</f>
        <v>0</v>
      </c>
      <c r="EK73" s="790">
        <f>'Result Entry'!EL75</f>
        <v>0</v>
      </c>
      <c r="EL73" s="789">
        <f>'Result Entry'!EM75</f>
        <v>0</v>
      </c>
      <c r="EM73" s="799">
        <f>'Result Entry'!EN75</f>
        <v>0</v>
      </c>
      <c r="EN73" s="789">
        <f>'Result Entry'!EO75</f>
        <v>0</v>
      </c>
      <c r="EO73" s="789">
        <f>'Result Entry'!EP75</f>
        <v>0</v>
      </c>
      <c r="EP73" s="789">
        <f>'Result Entry'!EQ75</f>
        <v>0</v>
      </c>
      <c r="EQ73" s="792">
        <f>'Result Entry'!ER75</f>
        <v>0</v>
      </c>
      <c r="ER73" s="801">
        <f>'Result Entry'!ES75</f>
        <v>0</v>
      </c>
      <c r="ES73" s="802" t="str">
        <f>'Result Entry'!ET75</f>
        <v/>
      </c>
      <c r="ET73" s="788">
        <f>'Result Entry'!EU75</f>
        <v>0</v>
      </c>
      <c r="EU73" s="798">
        <f>'Result Entry'!EV75</f>
        <v>0</v>
      </c>
      <c r="EV73" s="789">
        <f>'Result Entry'!EW75</f>
        <v>0</v>
      </c>
      <c r="EW73" s="799">
        <f>'Result Entry'!EX75</f>
        <v>0</v>
      </c>
      <c r="EX73" s="789">
        <f>'Result Entry'!EY75</f>
        <v>0</v>
      </c>
      <c r="EY73" s="799">
        <f>'Result Entry'!EZ75</f>
        <v>0</v>
      </c>
      <c r="EZ73" s="789">
        <f>'Result Entry'!FA75</f>
        <v>0</v>
      </c>
      <c r="FA73" s="789">
        <f>'Result Entry'!FB75</f>
        <v>0</v>
      </c>
      <c r="FB73" s="789">
        <f>'Result Entry'!FC75</f>
        <v>0</v>
      </c>
      <c r="FC73" s="800">
        <f>'Result Entry'!FD75</f>
        <v>0</v>
      </c>
      <c r="FD73" s="801">
        <f>'Result Entry'!FE75</f>
        <v>0</v>
      </c>
      <c r="FE73" s="802" t="str">
        <f>'Result Entry'!FF75</f>
        <v/>
      </c>
      <c r="FF73" s="788">
        <f>'Result Entry'!FG75</f>
        <v>0</v>
      </c>
      <c r="FG73" s="789">
        <f>'Result Entry'!FH75</f>
        <v>0</v>
      </c>
      <c r="FH73" s="789">
        <f>'Result Entry'!FI75</f>
        <v>0</v>
      </c>
      <c r="FI73" s="789">
        <f>'Result Entry'!FJ75</f>
        <v>0</v>
      </c>
      <c r="FJ73" s="791">
        <f>'Result Entry'!FK75</f>
        <v>0</v>
      </c>
      <c r="FK73" s="796" t="str">
        <f>'Result Entry'!FL75</f>
        <v/>
      </c>
      <c r="FL73" s="786">
        <f>'Result Entry'!FM75</f>
        <v>0</v>
      </c>
      <c r="FM73" s="787">
        <f>'Result Entry'!FN75</f>
        <v>0</v>
      </c>
      <c r="FN73" s="803" t="str">
        <f>'Result Entry'!FO75</f>
        <v/>
      </c>
      <c r="FO73" s="786">
        <f>'Result Entry'!FP75</f>
        <v>0</v>
      </c>
      <c r="FP73" s="787">
        <f>'Result Entry'!FQ75</f>
        <v>0</v>
      </c>
      <c r="FQ73" s="804">
        <f>'Result Entry'!FR75</f>
        <v>0</v>
      </c>
      <c r="FR73" s="787" t="str">
        <f>IF(OR(FS73="PASSED",FS73="PASSED WITH G"),'Result Entry'!FS75,"")</f>
        <v/>
      </c>
      <c r="FS73" s="787" t="str">
        <f>'Result Entry'!FT75</f>
        <v/>
      </c>
      <c r="FT73" s="787" t="str">
        <f>'Result Entry'!FU75</f>
        <v/>
      </c>
      <c r="FU73" s="805" t="str">
        <f>'Result Entry'!FV75</f>
        <v/>
      </c>
      <c r="FV73" s="29" t="str">
        <f>'Result Entry'!FX75</f>
        <v/>
      </c>
    </row>
    <row r="74" spans="1:178" s="30" customFormat="1" ht="17.25" customHeight="1">
      <c r="A74" s="1477"/>
      <c r="B74" s="786">
        <f t="shared" si="1"/>
        <v>0</v>
      </c>
      <c r="C74" s="787">
        <f>'Result Entry'!D76</f>
        <v>0</v>
      </c>
      <c r="D74" s="787">
        <f>'Result Entry'!E76</f>
        <v>0</v>
      </c>
      <c r="E74" s="787">
        <f>'Result Entry'!F76</f>
        <v>0</v>
      </c>
      <c r="F74" s="787">
        <f>'Result Entry'!$G76</f>
        <v>0</v>
      </c>
      <c r="G74" s="787">
        <f>'Result Entry'!$H76</f>
        <v>0</v>
      </c>
      <c r="H74" s="787">
        <f>'Result Entry'!I76</f>
        <v>0</v>
      </c>
      <c r="I74" s="787">
        <f>'Result Entry'!J76</f>
        <v>0</v>
      </c>
      <c r="J74" s="977">
        <f>'Result Entry'!K76</f>
        <v>0</v>
      </c>
      <c r="K74" s="788">
        <f>'Result Entry'!L76</f>
        <v>0</v>
      </c>
      <c r="L74" s="789">
        <f>'Result Entry'!M76</f>
        <v>0</v>
      </c>
      <c r="M74" s="789">
        <f>'Result Entry'!N76</f>
        <v>0</v>
      </c>
      <c r="N74" s="790">
        <f>'Result Entry'!O76</f>
        <v>0</v>
      </c>
      <c r="O74" s="789">
        <f>'Result Entry'!P76</f>
        <v>0</v>
      </c>
      <c r="P74" s="790">
        <f>'Result Entry'!Q76</f>
        <v>0</v>
      </c>
      <c r="Q74" s="789">
        <f>'Result Entry'!R76</f>
        <v>0</v>
      </c>
      <c r="R74" s="791">
        <f>'Result Entry'!S76</f>
        <v>0</v>
      </c>
      <c r="S74" s="791">
        <f>'Result Entry'!T76</f>
        <v>0</v>
      </c>
      <c r="T74" s="792">
        <f>'Result Entry'!U76</f>
        <v>0</v>
      </c>
      <c r="U74" s="806">
        <f>'Result Entry'!V76</f>
        <v>0</v>
      </c>
      <c r="V74" s="807" t="str">
        <f>'Result Entry'!W76</f>
        <v/>
      </c>
      <c r="W74" s="795" t="str">
        <f>'Result Entry'!X76</f>
        <v/>
      </c>
      <c r="X74" s="796" t="str">
        <f>'Result Entry'!Y76</f>
        <v/>
      </c>
      <c r="Y74" s="788">
        <f>'Result Entry'!Z76</f>
        <v>0</v>
      </c>
      <c r="Z74" s="789">
        <f>'Result Entry'!AA76</f>
        <v>0</v>
      </c>
      <c r="AA74" s="789">
        <f>'Result Entry'!AB76</f>
        <v>0</v>
      </c>
      <c r="AB74" s="790">
        <f>'Result Entry'!AC76</f>
        <v>0</v>
      </c>
      <c r="AC74" s="789">
        <f>'Result Entry'!AD76</f>
        <v>0</v>
      </c>
      <c r="AD74" s="790">
        <f>'Result Entry'!AE76</f>
        <v>0</v>
      </c>
      <c r="AE74" s="789">
        <f>'Result Entry'!AF76</f>
        <v>0</v>
      </c>
      <c r="AF74" s="791">
        <f>'Result Entry'!AG76</f>
        <v>0</v>
      </c>
      <c r="AG74" s="791">
        <f>'Result Entry'!AH76</f>
        <v>0</v>
      </c>
      <c r="AH74" s="792">
        <f>'Result Entry'!AI76</f>
        <v>0</v>
      </c>
      <c r="AI74" s="806">
        <f>'Result Entry'!AJ76</f>
        <v>0</v>
      </c>
      <c r="AJ74" s="807" t="str">
        <f>'Result Entry'!AK76</f>
        <v/>
      </c>
      <c r="AK74" s="795" t="str">
        <f>'Result Entry'!AL76</f>
        <v/>
      </c>
      <c r="AL74" s="796" t="str">
        <f>'Result Entry'!AM76</f>
        <v/>
      </c>
      <c r="AM74" s="797">
        <f>'Result Entry'!AN76</f>
        <v>0</v>
      </c>
      <c r="AN74" s="788">
        <f>'Result Entry'!AO76</f>
        <v>0</v>
      </c>
      <c r="AO74" s="798">
        <f>'Result Entry'!AP76</f>
        <v>0</v>
      </c>
      <c r="AP74" s="789">
        <f>'Result Entry'!AQ76</f>
        <v>0</v>
      </c>
      <c r="AQ74" s="790">
        <f>'Result Entry'!AR76</f>
        <v>0</v>
      </c>
      <c r="AR74" s="789">
        <f>'Result Entry'!AS76</f>
        <v>0</v>
      </c>
      <c r="AS74" s="789">
        <f>'Result Entry'!AT76</f>
        <v>0</v>
      </c>
      <c r="AT74" s="799">
        <f>'Result Entry'!AU76</f>
        <v>0</v>
      </c>
      <c r="AU74" s="790">
        <f>'Result Entry'!AV76</f>
        <v>0</v>
      </c>
      <c r="AV74" s="789">
        <f>'Result Entry'!AW76</f>
        <v>0</v>
      </c>
      <c r="AW74" s="789">
        <f>'Result Entry'!AX76</f>
        <v>0</v>
      </c>
      <c r="AX74" s="799">
        <f>'Result Entry'!AY76</f>
        <v>0</v>
      </c>
      <c r="AY74" s="792">
        <f>'Result Entry'!AZ76</f>
        <v>0</v>
      </c>
      <c r="AZ74" s="1470">
        <f>'Result Entry'!BA76</f>
        <v>0</v>
      </c>
      <c r="BA74" s="1471" t="str">
        <f>'Result Entry'!BB76</f>
        <v/>
      </c>
      <c r="BB74" s="795" t="str">
        <f>'Result Entry'!BC76</f>
        <v/>
      </c>
      <c r="BC74" s="796" t="str">
        <f>'Result Entry'!BD76</f>
        <v/>
      </c>
      <c r="BD74" s="797">
        <f>'Result Entry'!BE76</f>
        <v>0</v>
      </c>
      <c r="BE74" s="788">
        <f>'Result Entry'!BF76</f>
        <v>0</v>
      </c>
      <c r="BF74" s="798">
        <f>'Result Entry'!BG76</f>
        <v>0</v>
      </c>
      <c r="BG74" s="789">
        <f>'Result Entry'!BH76</f>
        <v>0</v>
      </c>
      <c r="BH74" s="790">
        <f>'Result Entry'!BI76</f>
        <v>0</v>
      </c>
      <c r="BI74" s="789">
        <f>'Result Entry'!BJ76</f>
        <v>0</v>
      </c>
      <c r="BJ74" s="789">
        <f>'Result Entry'!BK76</f>
        <v>0</v>
      </c>
      <c r="BK74" s="799">
        <f>'Result Entry'!BL76</f>
        <v>0</v>
      </c>
      <c r="BL74" s="790">
        <f>'Result Entry'!BM76</f>
        <v>0</v>
      </c>
      <c r="BM74" s="789">
        <f>'Result Entry'!BN76</f>
        <v>0</v>
      </c>
      <c r="BN74" s="789">
        <f>'Result Entry'!BO76</f>
        <v>0</v>
      </c>
      <c r="BO74" s="799">
        <f>'Result Entry'!BP76</f>
        <v>0</v>
      </c>
      <c r="BP74" s="792">
        <f>'Result Entry'!BQ76</f>
        <v>0</v>
      </c>
      <c r="BQ74" s="1470">
        <f>'Result Entry'!BR76</f>
        <v>0</v>
      </c>
      <c r="BR74" s="1471" t="str">
        <f>'Result Entry'!BS76</f>
        <v/>
      </c>
      <c r="BS74" s="795" t="str">
        <f>'Result Entry'!BT76</f>
        <v/>
      </c>
      <c r="BT74" s="796" t="str">
        <f>'Result Entry'!BU76</f>
        <v/>
      </c>
      <c r="BU74" s="797">
        <f>'Result Entry'!BV76</f>
        <v>0</v>
      </c>
      <c r="BV74" s="788">
        <f>'Result Entry'!BW76</f>
        <v>0</v>
      </c>
      <c r="BW74" s="798">
        <f>'Result Entry'!BX76</f>
        <v>0</v>
      </c>
      <c r="BX74" s="789">
        <f>'Result Entry'!BY76</f>
        <v>0</v>
      </c>
      <c r="BY74" s="790">
        <f>'Result Entry'!BZ76</f>
        <v>0</v>
      </c>
      <c r="BZ74" s="789">
        <f>'Result Entry'!CA76</f>
        <v>0</v>
      </c>
      <c r="CA74" s="789">
        <f>'Result Entry'!CB76</f>
        <v>0</v>
      </c>
      <c r="CB74" s="799">
        <f>'Result Entry'!CC76</f>
        <v>0</v>
      </c>
      <c r="CC74" s="790">
        <f>'Result Entry'!CD76</f>
        <v>0</v>
      </c>
      <c r="CD74" s="789">
        <f>'Result Entry'!CE76</f>
        <v>0</v>
      </c>
      <c r="CE74" s="789">
        <f>'Result Entry'!CF76</f>
        <v>0</v>
      </c>
      <c r="CF74" s="799">
        <f>'Result Entry'!CG76</f>
        <v>0</v>
      </c>
      <c r="CG74" s="792">
        <f>'Result Entry'!CH76</f>
        <v>0</v>
      </c>
      <c r="CH74" s="1470">
        <f>'Result Entry'!CI76</f>
        <v>0</v>
      </c>
      <c r="CI74" s="1471" t="str">
        <f>'Result Entry'!CJ76</f>
        <v/>
      </c>
      <c r="CJ74" s="795" t="str">
        <f>'Result Entry'!CK76</f>
        <v/>
      </c>
      <c r="CK74" s="796" t="str">
        <f>'Result Entry'!CL76</f>
        <v/>
      </c>
      <c r="CL74" s="797">
        <f>'Result Entry'!CM76</f>
        <v>0</v>
      </c>
      <c r="CM74" s="788">
        <f>'Result Entry'!CN76</f>
        <v>0</v>
      </c>
      <c r="CN74" s="798">
        <f>'Result Entry'!CO76</f>
        <v>0</v>
      </c>
      <c r="CO74" s="789">
        <f>'Result Entry'!CP76</f>
        <v>0</v>
      </c>
      <c r="CP74" s="790">
        <f>'Result Entry'!CQ76</f>
        <v>0</v>
      </c>
      <c r="CQ74" s="789">
        <f>'Result Entry'!CR76</f>
        <v>0</v>
      </c>
      <c r="CR74" s="789">
        <f>'Result Entry'!CS76</f>
        <v>0</v>
      </c>
      <c r="CS74" s="799">
        <f>'Result Entry'!CT76</f>
        <v>0</v>
      </c>
      <c r="CT74" s="790">
        <f>'Result Entry'!CU76</f>
        <v>0</v>
      </c>
      <c r="CU74" s="789">
        <f>'Result Entry'!CV76</f>
        <v>0</v>
      </c>
      <c r="CV74" s="789">
        <f>'Result Entry'!CW76</f>
        <v>0</v>
      </c>
      <c r="CW74" s="799">
        <f>'Result Entry'!CX76</f>
        <v>0</v>
      </c>
      <c r="CX74" s="792">
        <f>'Result Entry'!CY76</f>
        <v>0</v>
      </c>
      <c r="CY74" s="1470">
        <f>'Result Entry'!CZ76</f>
        <v>0</v>
      </c>
      <c r="CZ74" s="1471" t="str">
        <f>'Result Entry'!DA76</f>
        <v/>
      </c>
      <c r="DA74" s="795" t="str">
        <f>'Result Entry'!DB76</f>
        <v/>
      </c>
      <c r="DB74" s="796" t="str">
        <f>'Result Entry'!DC76</f>
        <v/>
      </c>
      <c r="DC74" s="797">
        <f>'Result Entry'!DD76</f>
        <v>0</v>
      </c>
      <c r="DD74" s="788">
        <f>'Result Entry'!DE76</f>
        <v>0</v>
      </c>
      <c r="DE74" s="798">
        <f>'Result Entry'!DF76</f>
        <v>0</v>
      </c>
      <c r="DF74" s="789">
        <f>'Result Entry'!DG76</f>
        <v>0</v>
      </c>
      <c r="DG74" s="790">
        <f>'Result Entry'!DH76</f>
        <v>0</v>
      </c>
      <c r="DH74" s="789">
        <f>'Result Entry'!DI76</f>
        <v>0</v>
      </c>
      <c r="DI74" s="789">
        <f>'Result Entry'!DJ76</f>
        <v>0</v>
      </c>
      <c r="DJ74" s="799">
        <f>'Result Entry'!DK76</f>
        <v>0</v>
      </c>
      <c r="DK74" s="790">
        <f>'Result Entry'!DL76</f>
        <v>0</v>
      </c>
      <c r="DL74" s="789">
        <f>'Result Entry'!DM76</f>
        <v>0</v>
      </c>
      <c r="DM74" s="789">
        <f>'Result Entry'!DN76</f>
        <v>0</v>
      </c>
      <c r="DN74" s="799">
        <f>'Result Entry'!DO76</f>
        <v>0</v>
      </c>
      <c r="DO74" s="792">
        <f>'Result Entry'!DP76</f>
        <v>0</v>
      </c>
      <c r="DP74" s="1470">
        <f>'Result Entry'!DQ76</f>
        <v>0</v>
      </c>
      <c r="DQ74" s="1471" t="str">
        <f>'Result Entry'!DR76</f>
        <v/>
      </c>
      <c r="DR74" s="795" t="str">
        <f>'Result Entry'!DS76</f>
        <v/>
      </c>
      <c r="DS74" s="796" t="str">
        <f>'Result Entry'!DT76</f>
        <v/>
      </c>
      <c r="DT74" s="788">
        <f>'Result Entry'!DU76</f>
        <v>0</v>
      </c>
      <c r="DU74" s="789">
        <f>'Result Entry'!DV76</f>
        <v>0</v>
      </c>
      <c r="DV74" s="789">
        <f>'Result Entry'!DW76</f>
        <v>0</v>
      </c>
      <c r="DW74" s="790">
        <f>'Result Entry'!DX76</f>
        <v>0</v>
      </c>
      <c r="DX74" s="789">
        <f>'Result Entry'!DY76</f>
        <v>0</v>
      </c>
      <c r="DY74" s="789">
        <f>'Result Entry'!DZ76</f>
        <v>0</v>
      </c>
      <c r="DZ74" s="799">
        <f>'Result Entry'!EA76</f>
        <v>0</v>
      </c>
      <c r="EA74" s="790">
        <f>'Result Entry'!EB76</f>
        <v>0</v>
      </c>
      <c r="EB74" s="789">
        <f>'Result Entry'!EC76</f>
        <v>0</v>
      </c>
      <c r="EC74" s="789">
        <f>'Result Entry'!ED76</f>
        <v>0</v>
      </c>
      <c r="ED74" s="799">
        <f>'Result Entry'!EE76</f>
        <v>0</v>
      </c>
      <c r="EE74" s="800">
        <f>'Result Entry'!EF76</f>
        <v>0</v>
      </c>
      <c r="EF74" s="801">
        <f>'Result Entry'!EG76</f>
        <v>0</v>
      </c>
      <c r="EG74" s="802" t="str">
        <f>'Result Entry'!EH76</f>
        <v/>
      </c>
      <c r="EH74" s="788">
        <f>'Result Entry'!EI76</f>
        <v>0</v>
      </c>
      <c r="EI74" s="789">
        <f>'Result Entry'!EJ76</f>
        <v>0</v>
      </c>
      <c r="EJ74" s="789">
        <f>'Result Entry'!EK76</f>
        <v>0</v>
      </c>
      <c r="EK74" s="790">
        <f>'Result Entry'!EL76</f>
        <v>0</v>
      </c>
      <c r="EL74" s="789">
        <f>'Result Entry'!EM76</f>
        <v>0</v>
      </c>
      <c r="EM74" s="799">
        <f>'Result Entry'!EN76</f>
        <v>0</v>
      </c>
      <c r="EN74" s="789">
        <f>'Result Entry'!EO76</f>
        <v>0</v>
      </c>
      <c r="EO74" s="789">
        <f>'Result Entry'!EP76</f>
        <v>0</v>
      </c>
      <c r="EP74" s="789">
        <f>'Result Entry'!EQ76</f>
        <v>0</v>
      </c>
      <c r="EQ74" s="792">
        <f>'Result Entry'!ER76</f>
        <v>0</v>
      </c>
      <c r="ER74" s="801">
        <f>'Result Entry'!ES76</f>
        <v>0</v>
      </c>
      <c r="ES74" s="802" t="str">
        <f>'Result Entry'!ET76</f>
        <v/>
      </c>
      <c r="ET74" s="788">
        <f>'Result Entry'!EU76</f>
        <v>0</v>
      </c>
      <c r="EU74" s="798">
        <f>'Result Entry'!EV76</f>
        <v>0</v>
      </c>
      <c r="EV74" s="789">
        <f>'Result Entry'!EW76</f>
        <v>0</v>
      </c>
      <c r="EW74" s="799">
        <f>'Result Entry'!EX76</f>
        <v>0</v>
      </c>
      <c r="EX74" s="789">
        <f>'Result Entry'!EY76</f>
        <v>0</v>
      </c>
      <c r="EY74" s="799">
        <f>'Result Entry'!EZ76</f>
        <v>0</v>
      </c>
      <c r="EZ74" s="789">
        <f>'Result Entry'!FA76</f>
        <v>0</v>
      </c>
      <c r="FA74" s="789">
        <f>'Result Entry'!FB76</f>
        <v>0</v>
      </c>
      <c r="FB74" s="789">
        <f>'Result Entry'!FC76</f>
        <v>0</v>
      </c>
      <c r="FC74" s="800">
        <f>'Result Entry'!FD76</f>
        <v>0</v>
      </c>
      <c r="FD74" s="801">
        <f>'Result Entry'!FE76</f>
        <v>0</v>
      </c>
      <c r="FE74" s="802" t="str">
        <f>'Result Entry'!FF76</f>
        <v/>
      </c>
      <c r="FF74" s="788">
        <f>'Result Entry'!FG76</f>
        <v>0</v>
      </c>
      <c r="FG74" s="789">
        <f>'Result Entry'!FH76</f>
        <v>0</v>
      </c>
      <c r="FH74" s="789">
        <f>'Result Entry'!FI76</f>
        <v>0</v>
      </c>
      <c r="FI74" s="789">
        <f>'Result Entry'!FJ76</f>
        <v>0</v>
      </c>
      <c r="FJ74" s="791">
        <f>'Result Entry'!FK76</f>
        <v>0</v>
      </c>
      <c r="FK74" s="796" t="str">
        <f>'Result Entry'!FL76</f>
        <v/>
      </c>
      <c r="FL74" s="786">
        <f>'Result Entry'!FM76</f>
        <v>0</v>
      </c>
      <c r="FM74" s="787">
        <f>'Result Entry'!FN76</f>
        <v>0</v>
      </c>
      <c r="FN74" s="803" t="str">
        <f>'Result Entry'!FO76</f>
        <v/>
      </c>
      <c r="FO74" s="786">
        <f>'Result Entry'!FP76</f>
        <v>0</v>
      </c>
      <c r="FP74" s="787">
        <f>'Result Entry'!FQ76</f>
        <v>0</v>
      </c>
      <c r="FQ74" s="804">
        <f>'Result Entry'!FR76</f>
        <v>0</v>
      </c>
      <c r="FR74" s="787" t="str">
        <f>IF(OR(FS74="PASSED",FS74="PASSED WITH G"),'Result Entry'!FS76,"")</f>
        <v/>
      </c>
      <c r="FS74" s="787" t="str">
        <f>'Result Entry'!FT76</f>
        <v/>
      </c>
      <c r="FT74" s="787" t="str">
        <f>'Result Entry'!FU76</f>
        <v/>
      </c>
      <c r="FU74" s="805" t="str">
        <f>'Result Entry'!FV76</f>
        <v/>
      </c>
      <c r="FV74" s="29" t="str">
        <f>'Result Entry'!FX76</f>
        <v/>
      </c>
    </row>
    <row r="75" spans="1:178" s="30" customFormat="1" ht="17.25" customHeight="1">
      <c r="A75" s="1477"/>
      <c r="B75" s="786">
        <f t="shared" si="1"/>
        <v>0</v>
      </c>
      <c r="C75" s="787">
        <f>'Result Entry'!D77</f>
        <v>0</v>
      </c>
      <c r="D75" s="787">
        <f>'Result Entry'!E77</f>
        <v>0</v>
      </c>
      <c r="E75" s="787">
        <f>'Result Entry'!F77</f>
        <v>0</v>
      </c>
      <c r="F75" s="787">
        <f>'Result Entry'!G77</f>
        <v>0</v>
      </c>
      <c r="G75" s="787">
        <f>'Result Entry'!H77</f>
        <v>0</v>
      </c>
      <c r="H75" s="787">
        <f>'Result Entry'!I77</f>
        <v>0</v>
      </c>
      <c r="I75" s="787">
        <f>'Result Entry'!J77</f>
        <v>0</v>
      </c>
      <c r="J75" s="977">
        <f>'Result Entry'!K77</f>
        <v>0</v>
      </c>
      <c r="K75" s="788">
        <f>'Result Entry'!L77</f>
        <v>0</v>
      </c>
      <c r="L75" s="789">
        <f>'Result Entry'!M77</f>
        <v>0</v>
      </c>
      <c r="M75" s="789">
        <f>'Result Entry'!N77</f>
        <v>0</v>
      </c>
      <c r="N75" s="790">
        <f>'Result Entry'!O77</f>
        <v>0</v>
      </c>
      <c r="O75" s="789">
        <f>'Result Entry'!P77</f>
        <v>0</v>
      </c>
      <c r="P75" s="790">
        <f>'Result Entry'!Q77</f>
        <v>0</v>
      </c>
      <c r="Q75" s="789">
        <f>'Result Entry'!R77</f>
        <v>0</v>
      </c>
      <c r="R75" s="791">
        <f>'Result Entry'!S77</f>
        <v>0</v>
      </c>
      <c r="S75" s="791">
        <f>'Result Entry'!T77</f>
        <v>0</v>
      </c>
      <c r="T75" s="792">
        <f>'Result Entry'!U77</f>
        <v>0</v>
      </c>
      <c r="U75" s="806">
        <f>'Result Entry'!V77</f>
        <v>0</v>
      </c>
      <c r="V75" s="807" t="str">
        <f>'Result Entry'!W77</f>
        <v/>
      </c>
      <c r="W75" s="795" t="str">
        <f>'Result Entry'!X77</f>
        <v/>
      </c>
      <c r="X75" s="796" t="str">
        <f>'Result Entry'!Y77</f>
        <v/>
      </c>
      <c r="Y75" s="788">
        <f>'Result Entry'!Z77</f>
        <v>0</v>
      </c>
      <c r="Z75" s="789">
        <f>'Result Entry'!AA77</f>
        <v>0</v>
      </c>
      <c r="AA75" s="789">
        <f>'Result Entry'!AB77</f>
        <v>0</v>
      </c>
      <c r="AB75" s="790">
        <f>'Result Entry'!AC77</f>
        <v>0</v>
      </c>
      <c r="AC75" s="789">
        <f>'Result Entry'!AD77</f>
        <v>0</v>
      </c>
      <c r="AD75" s="790">
        <f>'Result Entry'!AE77</f>
        <v>0</v>
      </c>
      <c r="AE75" s="789">
        <f>'Result Entry'!AF77</f>
        <v>0</v>
      </c>
      <c r="AF75" s="791">
        <f>'Result Entry'!AG77</f>
        <v>0</v>
      </c>
      <c r="AG75" s="791">
        <f>'Result Entry'!AH77</f>
        <v>0</v>
      </c>
      <c r="AH75" s="792">
        <f>'Result Entry'!AI77</f>
        <v>0</v>
      </c>
      <c r="AI75" s="806">
        <f>'Result Entry'!AJ77</f>
        <v>0</v>
      </c>
      <c r="AJ75" s="807" t="str">
        <f>'Result Entry'!AK77</f>
        <v/>
      </c>
      <c r="AK75" s="795" t="str">
        <f>'Result Entry'!AL77</f>
        <v/>
      </c>
      <c r="AL75" s="796" t="str">
        <f>'Result Entry'!AM77</f>
        <v/>
      </c>
      <c r="AM75" s="797">
        <f>'Result Entry'!AN77</f>
        <v>0</v>
      </c>
      <c r="AN75" s="788">
        <f>'Result Entry'!AO77</f>
        <v>0</v>
      </c>
      <c r="AO75" s="798">
        <f>'Result Entry'!AP77</f>
        <v>0</v>
      </c>
      <c r="AP75" s="789">
        <f>'Result Entry'!AQ77</f>
        <v>0</v>
      </c>
      <c r="AQ75" s="790">
        <f>'Result Entry'!AR77</f>
        <v>0</v>
      </c>
      <c r="AR75" s="789">
        <f>'Result Entry'!AS77</f>
        <v>0</v>
      </c>
      <c r="AS75" s="789">
        <f>'Result Entry'!AT77</f>
        <v>0</v>
      </c>
      <c r="AT75" s="799">
        <f>'Result Entry'!AU77</f>
        <v>0</v>
      </c>
      <c r="AU75" s="790">
        <f>'Result Entry'!AV77</f>
        <v>0</v>
      </c>
      <c r="AV75" s="789">
        <f>'Result Entry'!AW77</f>
        <v>0</v>
      </c>
      <c r="AW75" s="789">
        <f>'Result Entry'!AX77</f>
        <v>0</v>
      </c>
      <c r="AX75" s="799">
        <f>'Result Entry'!AY77</f>
        <v>0</v>
      </c>
      <c r="AY75" s="792">
        <f>'Result Entry'!AZ77</f>
        <v>0</v>
      </c>
      <c r="AZ75" s="1470">
        <f>'Result Entry'!BA77</f>
        <v>0</v>
      </c>
      <c r="BA75" s="1471" t="str">
        <f>'Result Entry'!BB77</f>
        <v/>
      </c>
      <c r="BB75" s="795" t="str">
        <f>'Result Entry'!BC77</f>
        <v/>
      </c>
      <c r="BC75" s="796" t="str">
        <f>'Result Entry'!BD77</f>
        <v/>
      </c>
      <c r="BD75" s="797">
        <f>'Result Entry'!BE77</f>
        <v>0</v>
      </c>
      <c r="BE75" s="788">
        <f>'Result Entry'!BF77</f>
        <v>0</v>
      </c>
      <c r="BF75" s="798">
        <f>'Result Entry'!BG77</f>
        <v>0</v>
      </c>
      <c r="BG75" s="789">
        <f>'Result Entry'!BH77</f>
        <v>0</v>
      </c>
      <c r="BH75" s="790">
        <f>'Result Entry'!BI77</f>
        <v>0</v>
      </c>
      <c r="BI75" s="789">
        <f>'Result Entry'!BJ77</f>
        <v>0</v>
      </c>
      <c r="BJ75" s="789">
        <f>'Result Entry'!BK77</f>
        <v>0</v>
      </c>
      <c r="BK75" s="799">
        <f>'Result Entry'!BL77</f>
        <v>0</v>
      </c>
      <c r="BL75" s="790">
        <f>'Result Entry'!BM77</f>
        <v>0</v>
      </c>
      <c r="BM75" s="789">
        <f>'Result Entry'!BN77</f>
        <v>0</v>
      </c>
      <c r="BN75" s="789">
        <f>'Result Entry'!BO77</f>
        <v>0</v>
      </c>
      <c r="BO75" s="799">
        <f>'Result Entry'!BP77</f>
        <v>0</v>
      </c>
      <c r="BP75" s="792">
        <f>'Result Entry'!BQ77</f>
        <v>0</v>
      </c>
      <c r="BQ75" s="1470">
        <f>'Result Entry'!BR77</f>
        <v>0</v>
      </c>
      <c r="BR75" s="1471" t="str">
        <f>'Result Entry'!BS77</f>
        <v/>
      </c>
      <c r="BS75" s="795" t="str">
        <f>'Result Entry'!BT77</f>
        <v/>
      </c>
      <c r="BT75" s="796" t="str">
        <f>'Result Entry'!BU77</f>
        <v/>
      </c>
      <c r="BU75" s="797">
        <f>'Result Entry'!BV77</f>
        <v>0</v>
      </c>
      <c r="BV75" s="788">
        <f>'Result Entry'!BW77</f>
        <v>0</v>
      </c>
      <c r="BW75" s="798">
        <f>'Result Entry'!BX77</f>
        <v>0</v>
      </c>
      <c r="BX75" s="789">
        <f>'Result Entry'!BY77</f>
        <v>0</v>
      </c>
      <c r="BY75" s="790">
        <f>'Result Entry'!BZ77</f>
        <v>0</v>
      </c>
      <c r="BZ75" s="789">
        <f>'Result Entry'!CA77</f>
        <v>0</v>
      </c>
      <c r="CA75" s="789">
        <f>'Result Entry'!CB77</f>
        <v>0</v>
      </c>
      <c r="CB75" s="799">
        <f>'Result Entry'!CC77</f>
        <v>0</v>
      </c>
      <c r="CC75" s="790">
        <f>'Result Entry'!CD77</f>
        <v>0</v>
      </c>
      <c r="CD75" s="789">
        <f>'Result Entry'!CE77</f>
        <v>0</v>
      </c>
      <c r="CE75" s="789">
        <f>'Result Entry'!CF77</f>
        <v>0</v>
      </c>
      <c r="CF75" s="799">
        <f>'Result Entry'!CG77</f>
        <v>0</v>
      </c>
      <c r="CG75" s="792">
        <f>'Result Entry'!CH77</f>
        <v>0</v>
      </c>
      <c r="CH75" s="1470">
        <f>'Result Entry'!CI77</f>
        <v>0</v>
      </c>
      <c r="CI75" s="1471" t="str">
        <f>'Result Entry'!CJ77</f>
        <v/>
      </c>
      <c r="CJ75" s="795" t="str">
        <f>'Result Entry'!CK77</f>
        <v/>
      </c>
      <c r="CK75" s="796" t="str">
        <f>'Result Entry'!CL77</f>
        <v/>
      </c>
      <c r="CL75" s="797">
        <f>'Result Entry'!CM77</f>
        <v>0</v>
      </c>
      <c r="CM75" s="788">
        <f>'Result Entry'!CN77</f>
        <v>0</v>
      </c>
      <c r="CN75" s="798">
        <f>'Result Entry'!CO77</f>
        <v>0</v>
      </c>
      <c r="CO75" s="789">
        <f>'Result Entry'!CP77</f>
        <v>0</v>
      </c>
      <c r="CP75" s="790">
        <f>'Result Entry'!CQ77</f>
        <v>0</v>
      </c>
      <c r="CQ75" s="789">
        <f>'Result Entry'!CR77</f>
        <v>0</v>
      </c>
      <c r="CR75" s="789">
        <f>'Result Entry'!CS77</f>
        <v>0</v>
      </c>
      <c r="CS75" s="799">
        <f>'Result Entry'!CT77</f>
        <v>0</v>
      </c>
      <c r="CT75" s="790">
        <f>'Result Entry'!CU77</f>
        <v>0</v>
      </c>
      <c r="CU75" s="789">
        <f>'Result Entry'!CV77</f>
        <v>0</v>
      </c>
      <c r="CV75" s="789">
        <f>'Result Entry'!CW77</f>
        <v>0</v>
      </c>
      <c r="CW75" s="799">
        <f>'Result Entry'!CX77</f>
        <v>0</v>
      </c>
      <c r="CX75" s="792">
        <f>'Result Entry'!CY77</f>
        <v>0</v>
      </c>
      <c r="CY75" s="1470">
        <f>'Result Entry'!CZ77</f>
        <v>0</v>
      </c>
      <c r="CZ75" s="1471" t="str">
        <f>'Result Entry'!DA77</f>
        <v/>
      </c>
      <c r="DA75" s="795" t="str">
        <f>'Result Entry'!DB77</f>
        <v/>
      </c>
      <c r="DB75" s="796" t="str">
        <f>'Result Entry'!DC77</f>
        <v/>
      </c>
      <c r="DC75" s="797">
        <f>'Result Entry'!DD77</f>
        <v>0</v>
      </c>
      <c r="DD75" s="788">
        <f>'Result Entry'!DE77</f>
        <v>0</v>
      </c>
      <c r="DE75" s="798">
        <f>'Result Entry'!DF77</f>
        <v>0</v>
      </c>
      <c r="DF75" s="789">
        <f>'Result Entry'!DG77</f>
        <v>0</v>
      </c>
      <c r="DG75" s="790">
        <f>'Result Entry'!DH77</f>
        <v>0</v>
      </c>
      <c r="DH75" s="789">
        <f>'Result Entry'!DI77</f>
        <v>0</v>
      </c>
      <c r="DI75" s="789">
        <f>'Result Entry'!DJ77</f>
        <v>0</v>
      </c>
      <c r="DJ75" s="799">
        <f>'Result Entry'!DK77</f>
        <v>0</v>
      </c>
      <c r="DK75" s="790">
        <f>'Result Entry'!DL77</f>
        <v>0</v>
      </c>
      <c r="DL75" s="789">
        <f>'Result Entry'!DM77</f>
        <v>0</v>
      </c>
      <c r="DM75" s="789">
        <f>'Result Entry'!DN77</f>
        <v>0</v>
      </c>
      <c r="DN75" s="799">
        <f>'Result Entry'!DO77</f>
        <v>0</v>
      </c>
      <c r="DO75" s="792">
        <f>'Result Entry'!DP77</f>
        <v>0</v>
      </c>
      <c r="DP75" s="1470">
        <f>'Result Entry'!DQ77</f>
        <v>0</v>
      </c>
      <c r="DQ75" s="1471" t="str">
        <f>'Result Entry'!DR77</f>
        <v/>
      </c>
      <c r="DR75" s="795" t="str">
        <f>'Result Entry'!DS77</f>
        <v/>
      </c>
      <c r="DS75" s="796" t="str">
        <f>'Result Entry'!DT77</f>
        <v/>
      </c>
      <c r="DT75" s="788">
        <f>'Result Entry'!DU77</f>
        <v>0</v>
      </c>
      <c r="DU75" s="789">
        <f>'Result Entry'!DV77</f>
        <v>0</v>
      </c>
      <c r="DV75" s="789">
        <f>'Result Entry'!DW77</f>
        <v>0</v>
      </c>
      <c r="DW75" s="790">
        <f>'Result Entry'!DX77</f>
        <v>0</v>
      </c>
      <c r="DX75" s="789">
        <f>'Result Entry'!DY77</f>
        <v>0</v>
      </c>
      <c r="DY75" s="789">
        <f>'Result Entry'!DZ77</f>
        <v>0</v>
      </c>
      <c r="DZ75" s="799">
        <f>'Result Entry'!EA77</f>
        <v>0</v>
      </c>
      <c r="EA75" s="790">
        <f>'Result Entry'!EB77</f>
        <v>0</v>
      </c>
      <c r="EB75" s="789">
        <f>'Result Entry'!EC77</f>
        <v>0</v>
      </c>
      <c r="EC75" s="789">
        <f>'Result Entry'!ED77</f>
        <v>0</v>
      </c>
      <c r="ED75" s="799">
        <f>'Result Entry'!EE77</f>
        <v>0</v>
      </c>
      <c r="EE75" s="800">
        <f>'Result Entry'!EF77</f>
        <v>0</v>
      </c>
      <c r="EF75" s="801">
        <f>'Result Entry'!EG77</f>
        <v>0</v>
      </c>
      <c r="EG75" s="802" t="str">
        <f>'Result Entry'!EH77</f>
        <v/>
      </c>
      <c r="EH75" s="788">
        <f>'Result Entry'!EI77</f>
        <v>0</v>
      </c>
      <c r="EI75" s="789">
        <f>'Result Entry'!EJ77</f>
        <v>0</v>
      </c>
      <c r="EJ75" s="789">
        <f>'Result Entry'!EK77</f>
        <v>0</v>
      </c>
      <c r="EK75" s="790">
        <f>'Result Entry'!EL77</f>
        <v>0</v>
      </c>
      <c r="EL75" s="789">
        <f>'Result Entry'!EM77</f>
        <v>0</v>
      </c>
      <c r="EM75" s="799">
        <f>'Result Entry'!EN77</f>
        <v>0</v>
      </c>
      <c r="EN75" s="789">
        <f>'Result Entry'!EO77</f>
        <v>0</v>
      </c>
      <c r="EO75" s="789">
        <f>'Result Entry'!EP77</f>
        <v>0</v>
      </c>
      <c r="EP75" s="789">
        <f>'Result Entry'!EQ77</f>
        <v>0</v>
      </c>
      <c r="EQ75" s="792">
        <f>'Result Entry'!ER77</f>
        <v>0</v>
      </c>
      <c r="ER75" s="801">
        <f>'Result Entry'!ES77</f>
        <v>0</v>
      </c>
      <c r="ES75" s="802" t="str">
        <f>'Result Entry'!ET77</f>
        <v/>
      </c>
      <c r="ET75" s="788">
        <f>'Result Entry'!EU77</f>
        <v>0</v>
      </c>
      <c r="EU75" s="798">
        <f>'Result Entry'!EV77</f>
        <v>0</v>
      </c>
      <c r="EV75" s="789">
        <f>'Result Entry'!EW77</f>
        <v>0</v>
      </c>
      <c r="EW75" s="799">
        <f>'Result Entry'!EX77</f>
        <v>0</v>
      </c>
      <c r="EX75" s="789">
        <f>'Result Entry'!EY77</f>
        <v>0</v>
      </c>
      <c r="EY75" s="799">
        <f>'Result Entry'!EZ77</f>
        <v>0</v>
      </c>
      <c r="EZ75" s="789">
        <f>'Result Entry'!FA77</f>
        <v>0</v>
      </c>
      <c r="FA75" s="789">
        <f>'Result Entry'!FB77</f>
        <v>0</v>
      </c>
      <c r="FB75" s="789">
        <f>'Result Entry'!FC77</f>
        <v>0</v>
      </c>
      <c r="FC75" s="800">
        <f>'Result Entry'!FD77</f>
        <v>0</v>
      </c>
      <c r="FD75" s="801">
        <f>'Result Entry'!FE77</f>
        <v>0</v>
      </c>
      <c r="FE75" s="802" t="str">
        <f>'Result Entry'!FF77</f>
        <v/>
      </c>
      <c r="FF75" s="788">
        <f>'Result Entry'!FG77</f>
        <v>0</v>
      </c>
      <c r="FG75" s="789">
        <f>'Result Entry'!FH77</f>
        <v>0</v>
      </c>
      <c r="FH75" s="789">
        <f>'Result Entry'!FI77</f>
        <v>0</v>
      </c>
      <c r="FI75" s="789">
        <f>'Result Entry'!FJ77</f>
        <v>0</v>
      </c>
      <c r="FJ75" s="791">
        <f>'Result Entry'!FK77</f>
        <v>0</v>
      </c>
      <c r="FK75" s="796" t="str">
        <f>'Result Entry'!FL77</f>
        <v/>
      </c>
      <c r="FL75" s="786">
        <f>'Result Entry'!FM77</f>
        <v>0</v>
      </c>
      <c r="FM75" s="787">
        <f>'Result Entry'!FN77</f>
        <v>0</v>
      </c>
      <c r="FN75" s="805" t="str">
        <f>'Result Entry'!FO77</f>
        <v/>
      </c>
      <c r="FO75" s="786">
        <f>'Result Entry'!FP77</f>
        <v>0</v>
      </c>
      <c r="FP75" s="787">
        <f>'Result Entry'!FQ77</f>
        <v>0</v>
      </c>
      <c r="FQ75" s="787">
        <f>'Result Entry'!FR77</f>
        <v>0</v>
      </c>
      <c r="FR75" s="787" t="str">
        <f>IF(OR(FS75="PASSED",FS75="PASSED WITH G"),'Result Entry'!FS77,"")</f>
        <v/>
      </c>
      <c r="FS75" s="787" t="str">
        <f>'Result Entry'!FT77</f>
        <v/>
      </c>
      <c r="FT75" s="787" t="str">
        <f>'Result Entry'!FU77</f>
        <v/>
      </c>
      <c r="FU75" s="805" t="str">
        <f>'Result Entry'!FV77</f>
        <v/>
      </c>
      <c r="FV75" s="29" t="str">
        <f>'Result Entry'!FX77</f>
        <v/>
      </c>
    </row>
    <row r="76" spans="1:178" s="30" customFormat="1" ht="17.25" customHeight="1">
      <c r="A76" s="1477"/>
      <c r="B76" s="786">
        <f t="shared" si="1"/>
        <v>0</v>
      </c>
      <c r="C76" s="787">
        <f>'Result Entry'!D78</f>
        <v>0</v>
      </c>
      <c r="D76" s="787">
        <f>'Result Entry'!E78</f>
        <v>0</v>
      </c>
      <c r="E76" s="787">
        <f>'Result Entry'!F78</f>
        <v>0</v>
      </c>
      <c r="F76" s="787">
        <f>'Result Entry'!G78</f>
        <v>0</v>
      </c>
      <c r="G76" s="787">
        <f>'Result Entry'!H78</f>
        <v>0</v>
      </c>
      <c r="H76" s="787">
        <f>'Result Entry'!I78</f>
        <v>0</v>
      </c>
      <c r="I76" s="787">
        <f>'Result Entry'!J78</f>
        <v>0</v>
      </c>
      <c r="J76" s="977">
        <f>'Result Entry'!K78</f>
        <v>0</v>
      </c>
      <c r="K76" s="788">
        <f>'Result Entry'!L78</f>
        <v>0</v>
      </c>
      <c r="L76" s="789">
        <f>'Result Entry'!M78</f>
        <v>0</v>
      </c>
      <c r="M76" s="789">
        <f>'Result Entry'!N78</f>
        <v>0</v>
      </c>
      <c r="N76" s="790">
        <f>'Result Entry'!O78</f>
        <v>0</v>
      </c>
      <c r="O76" s="789">
        <f>'Result Entry'!P78</f>
        <v>0</v>
      </c>
      <c r="P76" s="790">
        <f>'Result Entry'!Q78</f>
        <v>0</v>
      </c>
      <c r="Q76" s="789">
        <f>'Result Entry'!R78</f>
        <v>0</v>
      </c>
      <c r="R76" s="791">
        <f>'Result Entry'!S78</f>
        <v>0</v>
      </c>
      <c r="S76" s="791">
        <f>'Result Entry'!T78</f>
        <v>0</v>
      </c>
      <c r="T76" s="792">
        <f>'Result Entry'!U78</f>
        <v>0</v>
      </c>
      <c r="U76" s="806">
        <f>'Result Entry'!V78</f>
        <v>0</v>
      </c>
      <c r="V76" s="807" t="str">
        <f>'Result Entry'!W78</f>
        <v/>
      </c>
      <c r="W76" s="795" t="str">
        <f>'Result Entry'!X78</f>
        <v/>
      </c>
      <c r="X76" s="796" t="str">
        <f>'Result Entry'!Y78</f>
        <v/>
      </c>
      <c r="Y76" s="788">
        <f>'Result Entry'!Z78</f>
        <v>0</v>
      </c>
      <c r="Z76" s="789">
        <f>'Result Entry'!AA78</f>
        <v>0</v>
      </c>
      <c r="AA76" s="789">
        <f>'Result Entry'!AB78</f>
        <v>0</v>
      </c>
      <c r="AB76" s="790">
        <f>'Result Entry'!AC78</f>
        <v>0</v>
      </c>
      <c r="AC76" s="789">
        <f>'Result Entry'!AD78</f>
        <v>0</v>
      </c>
      <c r="AD76" s="790">
        <f>'Result Entry'!AE78</f>
        <v>0</v>
      </c>
      <c r="AE76" s="789">
        <f>'Result Entry'!AF78</f>
        <v>0</v>
      </c>
      <c r="AF76" s="791">
        <f>'Result Entry'!AG78</f>
        <v>0</v>
      </c>
      <c r="AG76" s="791">
        <f>'Result Entry'!AH78</f>
        <v>0</v>
      </c>
      <c r="AH76" s="792">
        <f>'Result Entry'!AI78</f>
        <v>0</v>
      </c>
      <c r="AI76" s="806">
        <f>'Result Entry'!AJ78</f>
        <v>0</v>
      </c>
      <c r="AJ76" s="807" t="str">
        <f>'Result Entry'!AK78</f>
        <v/>
      </c>
      <c r="AK76" s="795" t="str">
        <f>'Result Entry'!AL78</f>
        <v/>
      </c>
      <c r="AL76" s="796" t="str">
        <f>'Result Entry'!AM78</f>
        <v/>
      </c>
      <c r="AM76" s="797">
        <f>'Result Entry'!AN78</f>
        <v>0</v>
      </c>
      <c r="AN76" s="788">
        <f>'Result Entry'!AO78</f>
        <v>0</v>
      </c>
      <c r="AO76" s="798">
        <f>'Result Entry'!AP78</f>
        <v>0</v>
      </c>
      <c r="AP76" s="789">
        <f>'Result Entry'!AQ78</f>
        <v>0</v>
      </c>
      <c r="AQ76" s="790">
        <f>'Result Entry'!AR78</f>
        <v>0</v>
      </c>
      <c r="AR76" s="789">
        <f>'Result Entry'!AS78</f>
        <v>0</v>
      </c>
      <c r="AS76" s="789">
        <f>'Result Entry'!AT78</f>
        <v>0</v>
      </c>
      <c r="AT76" s="799">
        <f>'Result Entry'!AU78</f>
        <v>0</v>
      </c>
      <c r="AU76" s="790">
        <f>'Result Entry'!AV78</f>
        <v>0</v>
      </c>
      <c r="AV76" s="789">
        <f>'Result Entry'!AW78</f>
        <v>0</v>
      </c>
      <c r="AW76" s="789">
        <f>'Result Entry'!AX78</f>
        <v>0</v>
      </c>
      <c r="AX76" s="799">
        <f>'Result Entry'!AY78</f>
        <v>0</v>
      </c>
      <c r="AY76" s="792">
        <f>'Result Entry'!AZ78</f>
        <v>0</v>
      </c>
      <c r="AZ76" s="1470">
        <f>'Result Entry'!BA78</f>
        <v>0</v>
      </c>
      <c r="BA76" s="1471" t="str">
        <f>'Result Entry'!BB78</f>
        <v/>
      </c>
      <c r="BB76" s="795" t="str">
        <f>'Result Entry'!BC78</f>
        <v/>
      </c>
      <c r="BC76" s="796" t="str">
        <f>'Result Entry'!BD78</f>
        <v/>
      </c>
      <c r="BD76" s="797">
        <f>'Result Entry'!BE78</f>
        <v>0</v>
      </c>
      <c r="BE76" s="788">
        <f>'Result Entry'!BF78</f>
        <v>0</v>
      </c>
      <c r="BF76" s="798">
        <f>'Result Entry'!BG78</f>
        <v>0</v>
      </c>
      <c r="BG76" s="789">
        <f>'Result Entry'!BH78</f>
        <v>0</v>
      </c>
      <c r="BH76" s="790">
        <f>'Result Entry'!BI78</f>
        <v>0</v>
      </c>
      <c r="BI76" s="789">
        <f>'Result Entry'!BJ78</f>
        <v>0</v>
      </c>
      <c r="BJ76" s="789">
        <f>'Result Entry'!BK78</f>
        <v>0</v>
      </c>
      <c r="BK76" s="799">
        <f>'Result Entry'!BL78</f>
        <v>0</v>
      </c>
      <c r="BL76" s="790">
        <f>'Result Entry'!BM78</f>
        <v>0</v>
      </c>
      <c r="BM76" s="789">
        <f>'Result Entry'!BN78</f>
        <v>0</v>
      </c>
      <c r="BN76" s="789">
        <f>'Result Entry'!BO78</f>
        <v>0</v>
      </c>
      <c r="BO76" s="799">
        <f>'Result Entry'!BP78</f>
        <v>0</v>
      </c>
      <c r="BP76" s="792">
        <f>'Result Entry'!BQ78</f>
        <v>0</v>
      </c>
      <c r="BQ76" s="1470">
        <f>'Result Entry'!BR78</f>
        <v>0</v>
      </c>
      <c r="BR76" s="1471" t="str">
        <f>'Result Entry'!BS78</f>
        <v/>
      </c>
      <c r="BS76" s="795" t="str">
        <f>'Result Entry'!BT78</f>
        <v/>
      </c>
      <c r="BT76" s="796" t="str">
        <f>'Result Entry'!BU78</f>
        <v/>
      </c>
      <c r="BU76" s="797">
        <f>'Result Entry'!BV78</f>
        <v>0</v>
      </c>
      <c r="BV76" s="788">
        <f>'Result Entry'!BW78</f>
        <v>0</v>
      </c>
      <c r="BW76" s="798">
        <f>'Result Entry'!BX78</f>
        <v>0</v>
      </c>
      <c r="BX76" s="789">
        <f>'Result Entry'!BY78</f>
        <v>0</v>
      </c>
      <c r="BY76" s="790">
        <f>'Result Entry'!BZ78</f>
        <v>0</v>
      </c>
      <c r="BZ76" s="789">
        <f>'Result Entry'!CA78</f>
        <v>0</v>
      </c>
      <c r="CA76" s="789">
        <f>'Result Entry'!CB78</f>
        <v>0</v>
      </c>
      <c r="CB76" s="799">
        <f>'Result Entry'!CC78</f>
        <v>0</v>
      </c>
      <c r="CC76" s="790">
        <f>'Result Entry'!CD78</f>
        <v>0</v>
      </c>
      <c r="CD76" s="789">
        <f>'Result Entry'!CE78</f>
        <v>0</v>
      </c>
      <c r="CE76" s="789">
        <f>'Result Entry'!CF78</f>
        <v>0</v>
      </c>
      <c r="CF76" s="799">
        <f>'Result Entry'!CG78</f>
        <v>0</v>
      </c>
      <c r="CG76" s="792">
        <f>'Result Entry'!CH78</f>
        <v>0</v>
      </c>
      <c r="CH76" s="1470">
        <f>'Result Entry'!CI78</f>
        <v>0</v>
      </c>
      <c r="CI76" s="1471" t="str">
        <f>'Result Entry'!CJ78</f>
        <v/>
      </c>
      <c r="CJ76" s="795" t="str">
        <f>'Result Entry'!CK78</f>
        <v/>
      </c>
      <c r="CK76" s="796" t="str">
        <f>'Result Entry'!CL78</f>
        <v/>
      </c>
      <c r="CL76" s="797">
        <f>'Result Entry'!CM78</f>
        <v>0</v>
      </c>
      <c r="CM76" s="788">
        <f>'Result Entry'!CN78</f>
        <v>0</v>
      </c>
      <c r="CN76" s="798">
        <f>'Result Entry'!CO78</f>
        <v>0</v>
      </c>
      <c r="CO76" s="789">
        <f>'Result Entry'!CP78</f>
        <v>0</v>
      </c>
      <c r="CP76" s="790">
        <f>'Result Entry'!CQ78</f>
        <v>0</v>
      </c>
      <c r="CQ76" s="789">
        <f>'Result Entry'!CR78</f>
        <v>0</v>
      </c>
      <c r="CR76" s="789">
        <f>'Result Entry'!CS78</f>
        <v>0</v>
      </c>
      <c r="CS76" s="799">
        <f>'Result Entry'!CT78</f>
        <v>0</v>
      </c>
      <c r="CT76" s="790">
        <f>'Result Entry'!CU78</f>
        <v>0</v>
      </c>
      <c r="CU76" s="789">
        <f>'Result Entry'!CV78</f>
        <v>0</v>
      </c>
      <c r="CV76" s="789">
        <f>'Result Entry'!CW78</f>
        <v>0</v>
      </c>
      <c r="CW76" s="799">
        <f>'Result Entry'!CX78</f>
        <v>0</v>
      </c>
      <c r="CX76" s="792">
        <f>'Result Entry'!CY78</f>
        <v>0</v>
      </c>
      <c r="CY76" s="1470">
        <f>'Result Entry'!CZ78</f>
        <v>0</v>
      </c>
      <c r="CZ76" s="1471" t="str">
        <f>'Result Entry'!DA78</f>
        <v/>
      </c>
      <c r="DA76" s="795" t="str">
        <f>'Result Entry'!DB78</f>
        <v/>
      </c>
      <c r="DB76" s="796" t="str">
        <f>'Result Entry'!DC78</f>
        <v/>
      </c>
      <c r="DC76" s="797">
        <f>'Result Entry'!DD78</f>
        <v>0</v>
      </c>
      <c r="DD76" s="788">
        <f>'Result Entry'!DE78</f>
        <v>0</v>
      </c>
      <c r="DE76" s="798">
        <f>'Result Entry'!DF78</f>
        <v>0</v>
      </c>
      <c r="DF76" s="789">
        <f>'Result Entry'!DG78</f>
        <v>0</v>
      </c>
      <c r="DG76" s="790">
        <f>'Result Entry'!DH78</f>
        <v>0</v>
      </c>
      <c r="DH76" s="789">
        <f>'Result Entry'!DI78</f>
        <v>0</v>
      </c>
      <c r="DI76" s="789">
        <f>'Result Entry'!DJ78</f>
        <v>0</v>
      </c>
      <c r="DJ76" s="799">
        <f>'Result Entry'!DK78</f>
        <v>0</v>
      </c>
      <c r="DK76" s="790">
        <f>'Result Entry'!DL78</f>
        <v>0</v>
      </c>
      <c r="DL76" s="789">
        <f>'Result Entry'!DM78</f>
        <v>0</v>
      </c>
      <c r="DM76" s="789">
        <f>'Result Entry'!DN78</f>
        <v>0</v>
      </c>
      <c r="DN76" s="799">
        <f>'Result Entry'!DO78</f>
        <v>0</v>
      </c>
      <c r="DO76" s="792">
        <f>'Result Entry'!DP78</f>
        <v>0</v>
      </c>
      <c r="DP76" s="1470">
        <f>'Result Entry'!DQ78</f>
        <v>0</v>
      </c>
      <c r="DQ76" s="1471" t="str">
        <f>'Result Entry'!DR78</f>
        <v/>
      </c>
      <c r="DR76" s="795" t="str">
        <f>'Result Entry'!DS78</f>
        <v/>
      </c>
      <c r="DS76" s="796" t="str">
        <f>'Result Entry'!DT78</f>
        <v/>
      </c>
      <c r="DT76" s="788">
        <f>'Result Entry'!DU78</f>
        <v>0</v>
      </c>
      <c r="DU76" s="789">
        <f>'Result Entry'!DV78</f>
        <v>0</v>
      </c>
      <c r="DV76" s="789">
        <f>'Result Entry'!DW78</f>
        <v>0</v>
      </c>
      <c r="DW76" s="790">
        <f>'Result Entry'!DX78</f>
        <v>0</v>
      </c>
      <c r="DX76" s="789">
        <f>'Result Entry'!DY78</f>
        <v>0</v>
      </c>
      <c r="DY76" s="789">
        <f>'Result Entry'!DZ78</f>
        <v>0</v>
      </c>
      <c r="DZ76" s="799">
        <f>'Result Entry'!EA78</f>
        <v>0</v>
      </c>
      <c r="EA76" s="790">
        <f>'Result Entry'!EB78</f>
        <v>0</v>
      </c>
      <c r="EB76" s="789">
        <f>'Result Entry'!EC78</f>
        <v>0</v>
      </c>
      <c r="EC76" s="789">
        <f>'Result Entry'!ED78</f>
        <v>0</v>
      </c>
      <c r="ED76" s="799">
        <f>'Result Entry'!EE78</f>
        <v>0</v>
      </c>
      <c r="EE76" s="800">
        <f>'Result Entry'!EF78</f>
        <v>0</v>
      </c>
      <c r="EF76" s="801">
        <f>'Result Entry'!EG78</f>
        <v>0</v>
      </c>
      <c r="EG76" s="802" t="str">
        <f>'Result Entry'!EH78</f>
        <v/>
      </c>
      <c r="EH76" s="788">
        <f>'Result Entry'!EI78</f>
        <v>0</v>
      </c>
      <c r="EI76" s="789">
        <f>'Result Entry'!EJ78</f>
        <v>0</v>
      </c>
      <c r="EJ76" s="789">
        <f>'Result Entry'!EK78</f>
        <v>0</v>
      </c>
      <c r="EK76" s="790">
        <f>'Result Entry'!EL78</f>
        <v>0</v>
      </c>
      <c r="EL76" s="789">
        <f>'Result Entry'!EM78</f>
        <v>0</v>
      </c>
      <c r="EM76" s="799">
        <f>'Result Entry'!EN78</f>
        <v>0</v>
      </c>
      <c r="EN76" s="789">
        <f>'Result Entry'!EO78</f>
        <v>0</v>
      </c>
      <c r="EO76" s="789">
        <f>'Result Entry'!EP78</f>
        <v>0</v>
      </c>
      <c r="EP76" s="789">
        <f>'Result Entry'!EQ78</f>
        <v>0</v>
      </c>
      <c r="EQ76" s="792">
        <f>'Result Entry'!ER78</f>
        <v>0</v>
      </c>
      <c r="ER76" s="801">
        <f>'Result Entry'!ES78</f>
        <v>0</v>
      </c>
      <c r="ES76" s="802" t="str">
        <f>'Result Entry'!ET78</f>
        <v/>
      </c>
      <c r="ET76" s="788">
        <f>'Result Entry'!EU78</f>
        <v>0</v>
      </c>
      <c r="EU76" s="798">
        <f>'Result Entry'!EV78</f>
        <v>0</v>
      </c>
      <c r="EV76" s="789">
        <f>'Result Entry'!EW78</f>
        <v>0</v>
      </c>
      <c r="EW76" s="799">
        <f>'Result Entry'!EX78</f>
        <v>0</v>
      </c>
      <c r="EX76" s="789">
        <f>'Result Entry'!EY78</f>
        <v>0</v>
      </c>
      <c r="EY76" s="799">
        <f>'Result Entry'!EZ78</f>
        <v>0</v>
      </c>
      <c r="EZ76" s="789">
        <f>'Result Entry'!FA78</f>
        <v>0</v>
      </c>
      <c r="FA76" s="789">
        <f>'Result Entry'!FB78</f>
        <v>0</v>
      </c>
      <c r="FB76" s="789">
        <f>'Result Entry'!FC78</f>
        <v>0</v>
      </c>
      <c r="FC76" s="800">
        <f>'Result Entry'!FD78</f>
        <v>0</v>
      </c>
      <c r="FD76" s="801">
        <f>'Result Entry'!FE78</f>
        <v>0</v>
      </c>
      <c r="FE76" s="802" t="str">
        <f>'Result Entry'!FF78</f>
        <v/>
      </c>
      <c r="FF76" s="788">
        <f>'Result Entry'!FG78</f>
        <v>0</v>
      </c>
      <c r="FG76" s="789">
        <f>'Result Entry'!FH78</f>
        <v>0</v>
      </c>
      <c r="FH76" s="789">
        <f>'Result Entry'!FI78</f>
        <v>0</v>
      </c>
      <c r="FI76" s="789">
        <f>'Result Entry'!FJ78</f>
        <v>0</v>
      </c>
      <c r="FJ76" s="791">
        <f>'Result Entry'!FK78</f>
        <v>0</v>
      </c>
      <c r="FK76" s="796" t="str">
        <f>'Result Entry'!FL78</f>
        <v/>
      </c>
      <c r="FL76" s="786">
        <f>'Result Entry'!FM78</f>
        <v>0</v>
      </c>
      <c r="FM76" s="787">
        <f>'Result Entry'!FN78</f>
        <v>0</v>
      </c>
      <c r="FN76" s="805" t="str">
        <f>'Result Entry'!FO78</f>
        <v/>
      </c>
      <c r="FO76" s="786">
        <f>'Result Entry'!FP78</f>
        <v>0</v>
      </c>
      <c r="FP76" s="787">
        <f>'Result Entry'!FQ78</f>
        <v>0</v>
      </c>
      <c r="FQ76" s="787">
        <f>'Result Entry'!FR78</f>
        <v>0</v>
      </c>
      <c r="FR76" s="787" t="str">
        <f>IF(OR(FS76="PASSED",FS76="PASSED WITH G"),'Result Entry'!FS78,"")</f>
        <v/>
      </c>
      <c r="FS76" s="787" t="str">
        <f>'Result Entry'!FT78</f>
        <v/>
      </c>
      <c r="FT76" s="787" t="str">
        <f>'Result Entry'!FU78</f>
        <v/>
      </c>
      <c r="FU76" s="805" t="str">
        <f>'Result Entry'!FV78</f>
        <v/>
      </c>
      <c r="FV76" s="29" t="str">
        <f>'Result Entry'!FX78</f>
        <v/>
      </c>
    </row>
    <row r="77" spans="1:178" s="30" customFormat="1" ht="17.25" customHeight="1">
      <c r="A77" s="1477"/>
      <c r="B77" s="786">
        <f t="shared" si="1"/>
        <v>0</v>
      </c>
      <c r="C77" s="787">
        <f>'Result Entry'!D79</f>
        <v>0</v>
      </c>
      <c r="D77" s="787">
        <f>'Result Entry'!E79</f>
        <v>0</v>
      </c>
      <c r="E77" s="787">
        <f>'Result Entry'!F79</f>
        <v>0</v>
      </c>
      <c r="F77" s="787">
        <f>'Result Entry'!G79</f>
        <v>0</v>
      </c>
      <c r="G77" s="787">
        <f>'Result Entry'!H79</f>
        <v>0</v>
      </c>
      <c r="H77" s="787">
        <f>'Result Entry'!I79</f>
        <v>0</v>
      </c>
      <c r="I77" s="787">
        <f>'Result Entry'!J79</f>
        <v>0</v>
      </c>
      <c r="J77" s="977">
        <f>'Result Entry'!K79</f>
        <v>0</v>
      </c>
      <c r="K77" s="788">
        <f>'Result Entry'!L79</f>
        <v>0</v>
      </c>
      <c r="L77" s="789">
        <f>'Result Entry'!M79</f>
        <v>0</v>
      </c>
      <c r="M77" s="789">
        <f>'Result Entry'!N79</f>
        <v>0</v>
      </c>
      <c r="N77" s="790">
        <f>'Result Entry'!O79</f>
        <v>0</v>
      </c>
      <c r="O77" s="789">
        <f>'Result Entry'!P79</f>
        <v>0</v>
      </c>
      <c r="P77" s="790">
        <f>'Result Entry'!Q79</f>
        <v>0</v>
      </c>
      <c r="Q77" s="789">
        <f>'Result Entry'!R79</f>
        <v>0</v>
      </c>
      <c r="R77" s="791">
        <f>'Result Entry'!S79</f>
        <v>0</v>
      </c>
      <c r="S77" s="791">
        <f>'Result Entry'!T79</f>
        <v>0</v>
      </c>
      <c r="T77" s="792">
        <f>'Result Entry'!U79</f>
        <v>0</v>
      </c>
      <c r="U77" s="806">
        <f>'Result Entry'!V79</f>
        <v>0</v>
      </c>
      <c r="V77" s="807" t="str">
        <f>'Result Entry'!W79</f>
        <v/>
      </c>
      <c r="W77" s="795" t="str">
        <f>'Result Entry'!X79</f>
        <v/>
      </c>
      <c r="X77" s="796" t="str">
        <f>'Result Entry'!Y79</f>
        <v/>
      </c>
      <c r="Y77" s="788">
        <f>'Result Entry'!Z79</f>
        <v>0</v>
      </c>
      <c r="Z77" s="789">
        <f>'Result Entry'!AA79</f>
        <v>0</v>
      </c>
      <c r="AA77" s="789">
        <f>'Result Entry'!AB79</f>
        <v>0</v>
      </c>
      <c r="AB77" s="790">
        <f>'Result Entry'!AC79</f>
        <v>0</v>
      </c>
      <c r="AC77" s="789">
        <f>'Result Entry'!AD79</f>
        <v>0</v>
      </c>
      <c r="AD77" s="790">
        <f>'Result Entry'!AE79</f>
        <v>0</v>
      </c>
      <c r="AE77" s="789">
        <f>'Result Entry'!AF79</f>
        <v>0</v>
      </c>
      <c r="AF77" s="791">
        <f>'Result Entry'!AG79</f>
        <v>0</v>
      </c>
      <c r="AG77" s="791">
        <f>'Result Entry'!AH79</f>
        <v>0</v>
      </c>
      <c r="AH77" s="792">
        <f>'Result Entry'!AI79</f>
        <v>0</v>
      </c>
      <c r="AI77" s="806">
        <f>'Result Entry'!AJ79</f>
        <v>0</v>
      </c>
      <c r="AJ77" s="807" t="str">
        <f>'Result Entry'!AK79</f>
        <v/>
      </c>
      <c r="AK77" s="795" t="str">
        <f>'Result Entry'!AL79</f>
        <v/>
      </c>
      <c r="AL77" s="796" t="str">
        <f>'Result Entry'!AM79</f>
        <v/>
      </c>
      <c r="AM77" s="797">
        <f>'Result Entry'!AN79</f>
        <v>0</v>
      </c>
      <c r="AN77" s="788">
        <f>'Result Entry'!AO79</f>
        <v>0</v>
      </c>
      <c r="AO77" s="798">
        <f>'Result Entry'!AP79</f>
        <v>0</v>
      </c>
      <c r="AP77" s="789">
        <f>'Result Entry'!AQ79</f>
        <v>0</v>
      </c>
      <c r="AQ77" s="790">
        <f>'Result Entry'!AR79</f>
        <v>0</v>
      </c>
      <c r="AR77" s="789">
        <f>'Result Entry'!AS79</f>
        <v>0</v>
      </c>
      <c r="AS77" s="789">
        <f>'Result Entry'!AT79</f>
        <v>0</v>
      </c>
      <c r="AT77" s="799">
        <f>'Result Entry'!AU79</f>
        <v>0</v>
      </c>
      <c r="AU77" s="790">
        <f>'Result Entry'!AV79</f>
        <v>0</v>
      </c>
      <c r="AV77" s="789">
        <f>'Result Entry'!AW79</f>
        <v>0</v>
      </c>
      <c r="AW77" s="789">
        <f>'Result Entry'!AX79</f>
        <v>0</v>
      </c>
      <c r="AX77" s="799">
        <f>'Result Entry'!AY79</f>
        <v>0</v>
      </c>
      <c r="AY77" s="792">
        <f>'Result Entry'!AZ79</f>
        <v>0</v>
      </c>
      <c r="AZ77" s="1470">
        <f>'Result Entry'!BA79</f>
        <v>0</v>
      </c>
      <c r="BA77" s="1471" t="str">
        <f>'Result Entry'!BB79</f>
        <v/>
      </c>
      <c r="BB77" s="795" t="str">
        <f>'Result Entry'!BC79</f>
        <v/>
      </c>
      <c r="BC77" s="796" t="str">
        <f>'Result Entry'!BD79</f>
        <v/>
      </c>
      <c r="BD77" s="797">
        <f>'Result Entry'!BE79</f>
        <v>0</v>
      </c>
      <c r="BE77" s="788">
        <f>'Result Entry'!BF79</f>
        <v>0</v>
      </c>
      <c r="BF77" s="798">
        <f>'Result Entry'!BG79</f>
        <v>0</v>
      </c>
      <c r="BG77" s="789">
        <f>'Result Entry'!BH79</f>
        <v>0</v>
      </c>
      <c r="BH77" s="790">
        <f>'Result Entry'!BI79</f>
        <v>0</v>
      </c>
      <c r="BI77" s="789">
        <f>'Result Entry'!BJ79</f>
        <v>0</v>
      </c>
      <c r="BJ77" s="789">
        <f>'Result Entry'!BK79</f>
        <v>0</v>
      </c>
      <c r="BK77" s="799">
        <f>'Result Entry'!BL79</f>
        <v>0</v>
      </c>
      <c r="BL77" s="790">
        <f>'Result Entry'!BM79</f>
        <v>0</v>
      </c>
      <c r="BM77" s="789">
        <f>'Result Entry'!BN79</f>
        <v>0</v>
      </c>
      <c r="BN77" s="789">
        <f>'Result Entry'!BO79</f>
        <v>0</v>
      </c>
      <c r="BO77" s="799">
        <f>'Result Entry'!BP79</f>
        <v>0</v>
      </c>
      <c r="BP77" s="792">
        <f>'Result Entry'!BQ79</f>
        <v>0</v>
      </c>
      <c r="BQ77" s="1470">
        <f>'Result Entry'!BR79</f>
        <v>0</v>
      </c>
      <c r="BR77" s="1471" t="str">
        <f>'Result Entry'!BS79</f>
        <v/>
      </c>
      <c r="BS77" s="795" t="str">
        <f>'Result Entry'!BT79</f>
        <v/>
      </c>
      <c r="BT77" s="796" t="str">
        <f>'Result Entry'!BU79</f>
        <v/>
      </c>
      <c r="BU77" s="797">
        <f>'Result Entry'!BV79</f>
        <v>0</v>
      </c>
      <c r="BV77" s="788">
        <f>'Result Entry'!BW79</f>
        <v>0</v>
      </c>
      <c r="BW77" s="798">
        <f>'Result Entry'!BX79</f>
        <v>0</v>
      </c>
      <c r="BX77" s="789">
        <f>'Result Entry'!BY79</f>
        <v>0</v>
      </c>
      <c r="BY77" s="790">
        <f>'Result Entry'!BZ79</f>
        <v>0</v>
      </c>
      <c r="BZ77" s="789">
        <f>'Result Entry'!CA79</f>
        <v>0</v>
      </c>
      <c r="CA77" s="789">
        <f>'Result Entry'!CB79</f>
        <v>0</v>
      </c>
      <c r="CB77" s="799">
        <f>'Result Entry'!CC79</f>
        <v>0</v>
      </c>
      <c r="CC77" s="790">
        <f>'Result Entry'!CD79</f>
        <v>0</v>
      </c>
      <c r="CD77" s="789">
        <f>'Result Entry'!CE79</f>
        <v>0</v>
      </c>
      <c r="CE77" s="789">
        <f>'Result Entry'!CF79</f>
        <v>0</v>
      </c>
      <c r="CF77" s="799">
        <f>'Result Entry'!CG79</f>
        <v>0</v>
      </c>
      <c r="CG77" s="792">
        <f>'Result Entry'!CH79</f>
        <v>0</v>
      </c>
      <c r="CH77" s="1470">
        <f>'Result Entry'!CI79</f>
        <v>0</v>
      </c>
      <c r="CI77" s="1471" t="str">
        <f>'Result Entry'!CJ79</f>
        <v/>
      </c>
      <c r="CJ77" s="795" t="str">
        <f>'Result Entry'!CK79</f>
        <v/>
      </c>
      <c r="CK77" s="796" t="str">
        <f>'Result Entry'!CL79</f>
        <v/>
      </c>
      <c r="CL77" s="797">
        <f>'Result Entry'!CM79</f>
        <v>0</v>
      </c>
      <c r="CM77" s="788">
        <f>'Result Entry'!CN79</f>
        <v>0</v>
      </c>
      <c r="CN77" s="798">
        <f>'Result Entry'!CO79</f>
        <v>0</v>
      </c>
      <c r="CO77" s="789">
        <f>'Result Entry'!CP79</f>
        <v>0</v>
      </c>
      <c r="CP77" s="790">
        <f>'Result Entry'!CQ79</f>
        <v>0</v>
      </c>
      <c r="CQ77" s="789">
        <f>'Result Entry'!CR79</f>
        <v>0</v>
      </c>
      <c r="CR77" s="789">
        <f>'Result Entry'!CS79</f>
        <v>0</v>
      </c>
      <c r="CS77" s="799">
        <f>'Result Entry'!CT79</f>
        <v>0</v>
      </c>
      <c r="CT77" s="790">
        <f>'Result Entry'!CU79</f>
        <v>0</v>
      </c>
      <c r="CU77" s="789">
        <f>'Result Entry'!CV79</f>
        <v>0</v>
      </c>
      <c r="CV77" s="789">
        <f>'Result Entry'!CW79</f>
        <v>0</v>
      </c>
      <c r="CW77" s="799">
        <f>'Result Entry'!CX79</f>
        <v>0</v>
      </c>
      <c r="CX77" s="792">
        <f>'Result Entry'!CY79</f>
        <v>0</v>
      </c>
      <c r="CY77" s="1470">
        <f>'Result Entry'!CZ79</f>
        <v>0</v>
      </c>
      <c r="CZ77" s="1471" t="str">
        <f>'Result Entry'!DA79</f>
        <v/>
      </c>
      <c r="DA77" s="795" t="str">
        <f>'Result Entry'!DB79</f>
        <v/>
      </c>
      <c r="DB77" s="796" t="str">
        <f>'Result Entry'!DC79</f>
        <v/>
      </c>
      <c r="DC77" s="797">
        <f>'Result Entry'!DD79</f>
        <v>0</v>
      </c>
      <c r="DD77" s="788">
        <f>'Result Entry'!DE79</f>
        <v>0</v>
      </c>
      <c r="DE77" s="798">
        <f>'Result Entry'!DF79</f>
        <v>0</v>
      </c>
      <c r="DF77" s="789">
        <f>'Result Entry'!DG79</f>
        <v>0</v>
      </c>
      <c r="DG77" s="790">
        <f>'Result Entry'!DH79</f>
        <v>0</v>
      </c>
      <c r="DH77" s="789">
        <f>'Result Entry'!DI79</f>
        <v>0</v>
      </c>
      <c r="DI77" s="789">
        <f>'Result Entry'!DJ79</f>
        <v>0</v>
      </c>
      <c r="DJ77" s="799">
        <f>'Result Entry'!DK79</f>
        <v>0</v>
      </c>
      <c r="DK77" s="790">
        <f>'Result Entry'!DL79</f>
        <v>0</v>
      </c>
      <c r="DL77" s="789">
        <f>'Result Entry'!DM79</f>
        <v>0</v>
      </c>
      <c r="DM77" s="789">
        <f>'Result Entry'!DN79</f>
        <v>0</v>
      </c>
      <c r="DN77" s="799">
        <f>'Result Entry'!DO79</f>
        <v>0</v>
      </c>
      <c r="DO77" s="792">
        <f>'Result Entry'!DP79</f>
        <v>0</v>
      </c>
      <c r="DP77" s="1470">
        <f>'Result Entry'!DQ79</f>
        <v>0</v>
      </c>
      <c r="DQ77" s="1471" t="str">
        <f>'Result Entry'!DR79</f>
        <v/>
      </c>
      <c r="DR77" s="795" t="str">
        <f>'Result Entry'!DS79</f>
        <v/>
      </c>
      <c r="DS77" s="796" t="str">
        <f>'Result Entry'!DT79</f>
        <v/>
      </c>
      <c r="DT77" s="788">
        <f>'Result Entry'!DU79</f>
        <v>0</v>
      </c>
      <c r="DU77" s="789">
        <f>'Result Entry'!DV79</f>
        <v>0</v>
      </c>
      <c r="DV77" s="789">
        <f>'Result Entry'!DW79</f>
        <v>0</v>
      </c>
      <c r="DW77" s="790">
        <f>'Result Entry'!DX79</f>
        <v>0</v>
      </c>
      <c r="DX77" s="789">
        <f>'Result Entry'!DY79</f>
        <v>0</v>
      </c>
      <c r="DY77" s="789">
        <f>'Result Entry'!DZ79</f>
        <v>0</v>
      </c>
      <c r="DZ77" s="799">
        <f>'Result Entry'!EA79</f>
        <v>0</v>
      </c>
      <c r="EA77" s="790">
        <f>'Result Entry'!EB79</f>
        <v>0</v>
      </c>
      <c r="EB77" s="789">
        <f>'Result Entry'!EC79</f>
        <v>0</v>
      </c>
      <c r="EC77" s="789">
        <f>'Result Entry'!ED79</f>
        <v>0</v>
      </c>
      <c r="ED77" s="799">
        <f>'Result Entry'!EE79</f>
        <v>0</v>
      </c>
      <c r="EE77" s="800">
        <f>'Result Entry'!EF79</f>
        <v>0</v>
      </c>
      <c r="EF77" s="801">
        <f>'Result Entry'!EG79</f>
        <v>0</v>
      </c>
      <c r="EG77" s="802" t="str">
        <f>'Result Entry'!EH79</f>
        <v/>
      </c>
      <c r="EH77" s="788">
        <f>'Result Entry'!EI79</f>
        <v>0</v>
      </c>
      <c r="EI77" s="789">
        <f>'Result Entry'!EJ79</f>
        <v>0</v>
      </c>
      <c r="EJ77" s="789">
        <f>'Result Entry'!EK79</f>
        <v>0</v>
      </c>
      <c r="EK77" s="790">
        <f>'Result Entry'!EL79</f>
        <v>0</v>
      </c>
      <c r="EL77" s="789">
        <f>'Result Entry'!EM79</f>
        <v>0</v>
      </c>
      <c r="EM77" s="799">
        <f>'Result Entry'!EN79</f>
        <v>0</v>
      </c>
      <c r="EN77" s="789">
        <f>'Result Entry'!EO79</f>
        <v>0</v>
      </c>
      <c r="EO77" s="789">
        <f>'Result Entry'!EP79</f>
        <v>0</v>
      </c>
      <c r="EP77" s="789">
        <f>'Result Entry'!EQ79</f>
        <v>0</v>
      </c>
      <c r="EQ77" s="792">
        <f>'Result Entry'!ER79</f>
        <v>0</v>
      </c>
      <c r="ER77" s="801">
        <f>'Result Entry'!ES79</f>
        <v>0</v>
      </c>
      <c r="ES77" s="802" t="str">
        <f>'Result Entry'!ET79</f>
        <v/>
      </c>
      <c r="ET77" s="788">
        <f>'Result Entry'!EU79</f>
        <v>0</v>
      </c>
      <c r="EU77" s="798">
        <f>'Result Entry'!EV79</f>
        <v>0</v>
      </c>
      <c r="EV77" s="789">
        <f>'Result Entry'!EW79</f>
        <v>0</v>
      </c>
      <c r="EW77" s="799">
        <f>'Result Entry'!EX79</f>
        <v>0</v>
      </c>
      <c r="EX77" s="789">
        <f>'Result Entry'!EY79</f>
        <v>0</v>
      </c>
      <c r="EY77" s="799">
        <f>'Result Entry'!EZ79</f>
        <v>0</v>
      </c>
      <c r="EZ77" s="789">
        <f>'Result Entry'!FA79</f>
        <v>0</v>
      </c>
      <c r="FA77" s="789">
        <f>'Result Entry'!FB79</f>
        <v>0</v>
      </c>
      <c r="FB77" s="789">
        <f>'Result Entry'!FC79</f>
        <v>0</v>
      </c>
      <c r="FC77" s="800">
        <f>'Result Entry'!FD79</f>
        <v>0</v>
      </c>
      <c r="FD77" s="801">
        <f>'Result Entry'!FE79</f>
        <v>0</v>
      </c>
      <c r="FE77" s="802" t="str">
        <f>'Result Entry'!FF79</f>
        <v/>
      </c>
      <c r="FF77" s="788">
        <f>'Result Entry'!FG79</f>
        <v>0</v>
      </c>
      <c r="FG77" s="789">
        <f>'Result Entry'!FH79</f>
        <v>0</v>
      </c>
      <c r="FH77" s="789">
        <f>'Result Entry'!FI79</f>
        <v>0</v>
      </c>
      <c r="FI77" s="789">
        <f>'Result Entry'!FJ79</f>
        <v>0</v>
      </c>
      <c r="FJ77" s="791">
        <f>'Result Entry'!FK79</f>
        <v>0</v>
      </c>
      <c r="FK77" s="796" t="str">
        <f>'Result Entry'!FL79</f>
        <v/>
      </c>
      <c r="FL77" s="786">
        <f>'Result Entry'!FM79</f>
        <v>0</v>
      </c>
      <c r="FM77" s="787">
        <f>'Result Entry'!FN79</f>
        <v>0</v>
      </c>
      <c r="FN77" s="805" t="str">
        <f>'Result Entry'!FO79</f>
        <v/>
      </c>
      <c r="FO77" s="786">
        <f>'Result Entry'!FP79</f>
        <v>0</v>
      </c>
      <c r="FP77" s="787">
        <f>'Result Entry'!FQ79</f>
        <v>0</v>
      </c>
      <c r="FQ77" s="787">
        <f>'Result Entry'!FR79</f>
        <v>0</v>
      </c>
      <c r="FR77" s="787" t="str">
        <f>IF(OR(FS77="PASSED",FS77="PASSED WITH G"),'Result Entry'!FS79,"")</f>
        <v/>
      </c>
      <c r="FS77" s="787" t="str">
        <f>'Result Entry'!FT79</f>
        <v/>
      </c>
      <c r="FT77" s="787" t="str">
        <f>'Result Entry'!FU79</f>
        <v/>
      </c>
      <c r="FU77" s="805" t="str">
        <f>'Result Entry'!FV79</f>
        <v/>
      </c>
      <c r="FV77" s="29" t="str">
        <f>'Result Entry'!FX79</f>
        <v/>
      </c>
    </row>
    <row r="78" spans="1:178" s="30" customFormat="1" ht="17.25" customHeight="1">
      <c r="A78" s="1477"/>
      <c r="B78" s="786">
        <f t="shared" si="1"/>
        <v>0</v>
      </c>
      <c r="C78" s="787">
        <f>'Result Entry'!D80</f>
        <v>0</v>
      </c>
      <c r="D78" s="787">
        <f>'Result Entry'!E80</f>
        <v>0</v>
      </c>
      <c r="E78" s="787">
        <f>'Result Entry'!F80</f>
        <v>0</v>
      </c>
      <c r="F78" s="787">
        <f>'Result Entry'!G80</f>
        <v>0</v>
      </c>
      <c r="G78" s="787">
        <f>'Result Entry'!H80</f>
        <v>0</v>
      </c>
      <c r="H78" s="787">
        <f>'Result Entry'!I80</f>
        <v>0</v>
      </c>
      <c r="I78" s="787">
        <f>'Result Entry'!J80</f>
        <v>0</v>
      </c>
      <c r="J78" s="977">
        <f>'Result Entry'!K80</f>
        <v>0</v>
      </c>
      <c r="K78" s="788">
        <f>'Result Entry'!L80</f>
        <v>0</v>
      </c>
      <c r="L78" s="789">
        <f>'Result Entry'!M80</f>
        <v>0</v>
      </c>
      <c r="M78" s="789">
        <f>'Result Entry'!N80</f>
        <v>0</v>
      </c>
      <c r="N78" s="790">
        <f>'Result Entry'!O80</f>
        <v>0</v>
      </c>
      <c r="O78" s="789">
        <f>'Result Entry'!P80</f>
        <v>0</v>
      </c>
      <c r="P78" s="790">
        <f>'Result Entry'!Q80</f>
        <v>0</v>
      </c>
      <c r="Q78" s="789">
        <f>'Result Entry'!R80</f>
        <v>0</v>
      </c>
      <c r="R78" s="791">
        <f>'Result Entry'!S80</f>
        <v>0</v>
      </c>
      <c r="S78" s="791">
        <f>'Result Entry'!T80</f>
        <v>0</v>
      </c>
      <c r="T78" s="792">
        <f>'Result Entry'!U80</f>
        <v>0</v>
      </c>
      <c r="U78" s="806">
        <f>'Result Entry'!V80</f>
        <v>0</v>
      </c>
      <c r="V78" s="807" t="str">
        <f>'Result Entry'!W80</f>
        <v/>
      </c>
      <c r="W78" s="795" t="str">
        <f>'Result Entry'!X80</f>
        <v/>
      </c>
      <c r="X78" s="796" t="str">
        <f>'Result Entry'!Y80</f>
        <v/>
      </c>
      <c r="Y78" s="788">
        <f>'Result Entry'!Z80</f>
        <v>0</v>
      </c>
      <c r="Z78" s="789">
        <f>'Result Entry'!AA80</f>
        <v>0</v>
      </c>
      <c r="AA78" s="789">
        <f>'Result Entry'!AB80</f>
        <v>0</v>
      </c>
      <c r="AB78" s="790">
        <f>'Result Entry'!AC80</f>
        <v>0</v>
      </c>
      <c r="AC78" s="789">
        <f>'Result Entry'!AD80</f>
        <v>0</v>
      </c>
      <c r="AD78" s="790">
        <f>'Result Entry'!AE80</f>
        <v>0</v>
      </c>
      <c r="AE78" s="789">
        <f>'Result Entry'!AF80</f>
        <v>0</v>
      </c>
      <c r="AF78" s="791">
        <f>'Result Entry'!AG80</f>
        <v>0</v>
      </c>
      <c r="AG78" s="791">
        <f>'Result Entry'!AH80</f>
        <v>0</v>
      </c>
      <c r="AH78" s="792">
        <f>'Result Entry'!AI80</f>
        <v>0</v>
      </c>
      <c r="AI78" s="806">
        <f>'Result Entry'!AJ80</f>
        <v>0</v>
      </c>
      <c r="AJ78" s="807" t="str">
        <f>'Result Entry'!AK80</f>
        <v/>
      </c>
      <c r="AK78" s="795" t="str">
        <f>'Result Entry'!AL80</f>
        <v/>
      </c>
      <c r="AL78" s="796" t="str">
        <f>'Result Entry'!AM80</f>
        <v/>
      </c>
      <c r="AM78" s="797">
        <f>'Result Entry'!AN80</f>
        <v>0</v>
      </c>
      <c r="AN78" s="788">
        <f>'Result Entry'!AO80</f>
        <v>0</v>
      </c>
      <c r="AO78" s="798">
        <f>'Result Entry'!AP80</f>
        <v>0</v>
      </c>
      <c r="AP78" s="789">
        <f>'Result Entry'!AQ80</f>
        <v>0</v>
      </c>
      <c r="AQ78" s="790">
        <f>'Result Entry'!AR80</f>
        <v>0</v>
      </c>
      <c r="AR78" s="789">
        <f>'Result Entry'!AS80</f>
        <v>0</v>
      </c>
      <c r="AS78" s="789">
        <f>'Result Entry'!AT80</f>
        <v>0</v>
      </c>
      <c r="AT78" s="799">
        <f>'Result Entry'!AU80</f>
        <v>0</v>
      </c>
      <c r="AU78" s="790">
        <f>'Result Entry'!AV80</f>
        <v>0</v>
      </c>
      <c r="AV78" s="789">
        <f>'Result Entry'!AW80</f>
        <v>0</v>
      </c>
      <c r="AW78" s="789">
        <f>'Result Entry'!AX80</f>
        <v>0</v>
      </c>
      <c r="AX78" s="799">
        <f>'Result Entry'!AY80</f>
        <v>0</v>
      </c>
      <c r="AY78" s="792">
        <f>'Result Entry'!AZ80</f>
        <v>0</v>
      </c>
      <c r="AZ78" s="1470">
        <f>'Result Entry'!BA80</f>
        <v>0</v>
      </c>
      <c r="BA78" s="1471" t="str">
        <f>'Result Entry'!BB80</f>
        <v/>
      </c>
      <c r="BB78" s="795" t="str">
        <f>'Result Entry'!BC80</f>
        <v/>
      </c>
      <c r="BC78" s="796" t="str">
        <f>'Result Entry'!BD80</f>
        <v/>
      </c>
      <c r="BD78" s="797">
        <f>'Result Entry'!BE80</f>
        <v>0</v>
      </c>
      <c r="BE78" s="788">
        <f>'Result Entry'!BF80</f>
        <v>0</v>
      </c>
      <c r="BF78" s="798">
        <f>'Result Entry'!BG80</f>
        <v>0</v>
      </c>
      <c r="BG78" s="789">
        <f>'Result Entry'!BH80</f>
        <v>0</v>
      </c>
      <c r="BH78" s="790">
        <f>'Result Entry'!BI80</f>
        <v>0</v>
      </c>
      <c r="BI78" s="789">
        <f>'Result Entry'!BJ80</f>
        <v>0</v>
      </c>
      <c r="BJ78" s="789">
        <f>'Result Entry'!BK80</f>
        <v>0</v>
      </c>
      <c r="BK78" s="799">
        <f>'Result Entry'!BL80</f>
        <v>0</v>
      </c>
      <c r="BL78" s="790">
        <f>'Result Entry'!BM80</f>
        <v>0</v>
      </c>
      <c r="BM78" s="789">
        <f>'Result Entry'!BN80</f>
        <v>0</v>
      </c>
      <c r="BN78" s="789">
        <f>'Result Entry'!BO80</f>
        <v>0</v>
      </c>
      <c r="BO78" s="799">
        <f>'Result Entry'!BP80</f>
        <v>0</v>
      </c>
      <c r="BP78" s="792">
        <f>'Result Entry'!BQ80</f>
        <v>0</v>
      </c>
      <c r="BQ78" s="1470">
        <f>'Result Entry'!BR80</f>
        <v>0</v>
      </c>
      <c r="BR78" s="1471" t="str">
        <f>'Result Entry'!BS80</f>
        <v/>
      </c>
      <c r="BS78" s="795" t="str">
        <f>'Result Entry'!BT80</f>
        <v/>
      </c>
      <c r="BT78" s="796" t="str">
        <f>'Result Entry'!BU80</f>
        <v/>
      </c>
      <c r="BU78" s="797">
        <f>'Result Entry'!BV80</f>
        <v>0</v>
      </c>
      <c r="BV78" s="788">
        <f>'Result Entry'!BW80</f>
        <v>0</v>
      </c>
      <c r="BW78" s="798">
        <f>'Result Entry'!BX80</f>
        <v>0</v>
      </c>
      <c r="BX78" s="789">
        <f>'Result Entry'!BY80</f>
        <v>0</v>
      </c>
      <c r="BY78" s="790">
        <f>'Result Entry'!BZ80</f>
        <v>0</v>
      </c>
      <c r="BZ78" s="789">
        <f>'Result Entry'!CA80</f>
        <v>0</v>
      </c>
      <c r="CA78" s="789">
        <f>'Result Entry'!CB80</f>
        <v>0</v>
      </c>
      <c r="CB78" s="799">
        <f>'Result Entry'!CC80</f>
        <v>0</v>
      </c>
      <c r="CC78" s="790">
        <f>'Result Entry'!CD80</f>
        <v>0</v>
      </c>
      <c r="CD78" s="789">
        <f>'Result Entry'!CE80</f>
        <v>0</v>
      </c>
      <c r="CE78" s="789">
        <f>'Result Entry'!CF80</f>
        <v>0</v>
      </c>
      <c r="CF78" s="799">
        <f>'Result Entry'!CG80</f>
        <v>0</v>
      </c>
      <c r="CG78" s="792">
        <f>'Result Entry'!CH80</f>
        <v>0</v>
      </c>
      <c r="CH78" s="1470">
        <f>'Result Entry'!CI80</f>
        <v>0</v>
      </c>
      <c r="CI78" s="1471" t="str">
        <f>'Result Entry'!CJ80</f>
        <v/>
      </c>
      <c r="CJ78" s="795" t="str">
        <f>'Result Entry'!CK80</f>
        <v/>
      </c>
      <c r="CK78" s="796" t="str">
        <f>'Result Entry'!CL80</f>
        <v/>
      </c>
      <c r="CL78" s="797">
        <f>'Result Entry'!CM80</f>
        <v>0</v>
      </c>
      <c r="CM78" s="788">
        <f>'Result Entry'!CN80</f>
        <v>0</v>
      </c>
      <c r="CN78" s="798">
        <f>'Result Entry'!CO80</f>
        <v>0</v>
      </c>
      <c r="CO78" s="789">
        <f>'Result Entry'!CP80</f>
        <v>0</v>
      </c>
      <c r="CP78" s="790">
        <f>'Result Entry'!CQ80</f>
        <v>0</v>
      </c>
      <c r="CQ78" s="789">
        <f>'Result Entry'!CR80</f>
        <v>0</v>
      </c>
      <c r="CR78" s="789">
        <f>'Result Entry'!CS80</f>
        <v>0</v>
      </c>
      <c r="CS78" s="799">
        <f>'Result Entry'!CT80</f>
        <v>0</v>
      </c>
      <c r="CT78" s="790">
        <f>'Result Entry'!CU80</f>
        <v>0</v>
      </c>
      <c r="CU78" s="789">
        <f>'Result Entry'!CV80</f>
        <v>0</v>
      </c>
      <c r="CV78" s="789">
        <f>'Result Entry'!CW80</f>
        <v>0</v>
      </c>
      <c r="CW78" s="799">
        <f>'Result Entry'!CX80</f>
        <v>0</v>
      </c>
      <c r="CX78" s="792">
        <f>'Result Entry'!CY80</f>
        <v>0</v>
      </c>
      <c r="CY78" s="1470">
        <f>'Result Entry'!CZ80</f>
        <v>0</v>
      </c>
      <c r="CZ78" s="1471" t="str">
        <f>'Result Entry'!DA80</f>
        <v/>
      </c>
      <c r="DA78" s="795" t="str">
        <f>'Result Entry'!DB80</f>
        <v/>
      </c>
      <c r="DB78" s="796" t="str">
        <f>'Result Entry'!DC80</f>
        <v/>
      </c>
      <c r="DC78" s="797">
        <f>'Result Entry'!DD80</f>
        <v>0</v>
      </c>
      <c r="DD78" s="788">
        <f>'Result Entry'!DE80</f>
        <v>0</v>
      </c>
      <c r="DE78" s="798">
        <f>'Result Entry'!DF80</f>
        <v>0</v>
      </c>
      <c r="DF78" s="789">
        <f>'Result Entry'!DG80</f>
        <v>0</v>
      </c>
      <c r="DG78" s="790">
        <f>'Result Entry'!DH80</f>
        <v>0</v>
      </c>
      <c r="DH78" s="789">
        <f>'Result Entry'!DI80</f>
        <v>0</v>
      </c>
      <c r="DI78" s="789">
        <f>'Result Entry'!DJ80</f>
        <v>0</v>
      </c>
      <c r="DJ78" s="799">
        <f>'Result Entry'!DK80</f>
        <v>0</v>
      </c>
      <c r="DK78" s="790">
        <f>'Result Entry'!DL80</f>
        <v>0</v>
      </c>
      <c r="DL78" s="789">
        <f>'Result Entry'!DM80</f>
        <v>0</v>
      </c>
      <c r="DM78" s="789">
        <f>'Result Entry'!DN80</f>
        <v>0</v>
      </c>
      <c r="DN78" s="799">
        <f>'Result Entry'!DO80</f>
        <v>0</v>
      </c>
      <c r="DO78" s="792">
        <f>'Result Entry'!DP80</f>
        <v>0</v>
      </c>
      <c r="DP78" s="1470">
        <f>'Result Entry'!DQ80</f>
        <v>0</v>
      </c>
      <c r="DQ78" s="1471" t="str">
        <f>'Result Entry'!DR80</f>
        <v/>
      </c>
      <c r="DR78" s="795" t="str">
        <f>'Result Entry'!DS80</f>
        <v/>
      </c>
      <c r="DS78" s="796" t="str">
        <f>'Result Entry'!DT80</f>
        <v/>
      </c>
      <c r="DT78" s="788">
        <f>'Result Entry'!DU80</f>
        <v>0</v>
      </c>
      <c r="DU78" s="789">
        <f>'Result Entry'!DV80</f>
        <v>0</v>
      </c>
      <c r="DV78" s="789">
        <f>'Result Entry'!DW80</f>
        <v>0</v>
      </c>
      <c r="DW78" s="790">
        <f>'Result Entry'!DX80</f>
        <v>0</v>
      </c>
      <c r="DX78" s="789">
        <f>'Result Entry'!DY80</f>
        <v>0</v>
      </c>
      <c r="DY78" s="789">
        <f>'Result Entry'!DZ80</f>
        <v>0</v>
      </c>
      <c r="DZ78" s="799">
        <f>'Result Entry'!EA80</f>
        <v>0</v>
      </c>
      <c r="EA78" s="790">
        <f>'Result Entry'!EB80</f>
        <v>0</v>
      </c>
      <c r="EB78" s="789">
        <f>'Result Entry'!EC80</f>
        <v>0</v>
      </c>
      <c r="EC78" s="789">
        <f>'Result Entry'!ED80</f>
        <v>0</v>
      </c>
      <c r="ED78" s="799">
        <f>'Result Entry'!EE80</f>
        <v>0</v>
      </c>
      <c r="EE78" s="800">
        <f>'Result Entry'!EF80</f>
        <v>0</v>
      </c>
      <c r="EF78" s="801">
        <f>'Result Entry'!EG80</f>
        <v>0</v>
      </c>
      <c r="EG78" s="802" t="str">
        <f>'Result Entry'!EH80</f>
        <v/>
      </c>
      <c r="EH78" s="788">
        <f>'Result Entry'!EI80</f>
        <v>0</v>
      </c>
      <c r="EI78" s="789">
        <f>'Result Entry'!EJ80</f>
        <v>0</v>
      </c>
      <c r="EJ78" s="789">
        <f>'Result Entry'!EK80</f>
        <v>0</v>
      </c>
      <c r="EK78" s="790">
        <f>'Result Entry'!EL80</f>
        <v>0</v>
      </c>
      <c r="EL78" s="789">
        <f>'Result Entry'!EM80</f>
        <v>0</v>
      </c>
      <c r="EM78" s="799">
        <f>'Result Entry'!EN80</f>
        <v>0</v>
      </c>
      <c r="EN78" s="789">
        <f>'Result Entry'!EO80</f>
        <v>0</v>
      </c>
      <c r="EO78" s="789">
        <f>'Result Entry'!EP80</f>
        <v>0</v>
      </c>
      <c r="EP78" s="789">
        <f>'Result Entry'!EQ80</f>
        <v>0</v>
      </c>
      <c r="EQ78" s="792">
        <f>'Result Entry'!ER80</f>
        <v>0</v>
      </c>
      <c r="ER78" s="801">
        <f>'Result Entry'!ES80</f>
        <v>0</v>
      </c>
      <c r="ES78" s="802" t="str">
        <f>'Result Entry'!ET80</f>
        <v/>
      </c>
      <c r="ET78" s="788">
        <f>'Result Entry'!EU80</f>
        <v>0</v>
      </c>
      <c r="EU78" s="798">
        <f>'Result Entry'!EV80</f>
        <v>0</v>
      </c>
      <c r="EV78" s="789">
        <f>'Result Entry'!EW80</f>
        <v>0</v>
      </c>
      <c r="EW78" s="799">
        <f>'Result Entry'!EX80</f>
        <v>0</v>
      </c>
      <c r="EX78" s="789">
        <f>'Result Entry'!EY80</f>
        <v>0</v>
      </c>
      <c r="EY78" s="799">
        <f>'Result Entry'!EZ80</f>
        <v>0</v>
      </c>
      <c r="EZ78" s="789">
        <f>'Result Entry'!FA80</f>
        <v>0</v>
      </c>
      <c r="FA78" s="789">
        <f>'Result Entry'!FB80</f>
        <v>0</v>
      </c>
      <c r="FB78" s="789">
        <f>'Result Entry'!FC80</f>
        <v>0</v>
      </c>
      <c r="FC78" s="800">
        <f>'Result Entry'!FD80</f>
        <v>0</v>
      </c>
      <c r="FD78" s="801">
        <f>'Result Entry'!FE80</f>
        <v>0</v>
      </c>
      <c r="FE78" s="802" t="str">
        <f>'Result Entry'!FF80</f>
        <v/>
      </c>
      <c r="FF78" s="788">
        <f>'Result Entry'!FG80</f>
        <v>0</v>
      </c>
      <c r="FG78" s="789">
        <f>'Result Entry'!FH80</f>
        <v>0</v>
      </c>
      <c r="FH78" s="789">
        <f>'Result Entry'!FI80</f>
        <v>0</v>
      </c>
      <c r="FI78" s="789">
        <f>'Result Entry'!FJ80</f>
        <v>0</v>
      </c>
      <c r="FJ78" s="791">
        <f>'Result Entry'!FK80</f>
        <v>0</v>
      </c>
      <c r="FK78" s="796" t="str">
        <f>'Result Entry'!FL80</f>
        <v/>
      </c>
      <c r="FL78" s="786">
        <f>'Result Entry'!FM80</f>
        <v>0</v>
      </c>
      <c r="FM78" s="787">
        <f>'Result Entry'!FN80</f>
        <v>0</v>
      </c>
      <c r="FN78" s="805" t="str">
        <f>'Result Entry'!FO80</f>
        <v/>
      </c>
      <c r="FO78" s="786">
        <f>'Result Entry'!FP80</f>
        <v>0</v>
      </c>
      <c r="FP78" s="787">
        <f>'Result Entry'!FQ80</f>
        <v>0</v>
      </c>
      <c r="FQ78" s="787">
        <f>'Result Entry'!FR80</f>
        <v>0</v>
      </c>
      <c r="FR78" s="787" t="str">
        <f>IF(OR(FS78="PASSED",FS78="PASSED WITH G"),'Result Entry'!FS80,"")</f>
        <v/>
      </c>
      <c r="FS78" s="787" t="str">
        <f>'Result Entry'!FT80</f>
        <v/>
      </c>
      <c r="FT78" s="787" t="str">
        <f>'Result Entry'!FU80</f>
        <v/>
      </c>
      <c r="FU78" s="805" t="str">
        <f>'Result Entry'!FV80</f>
        <v/>
      </c>
      <c r="FV78" s="29" t="str">
        <f>'Result Entry'!FX80</f>
        <v/>
      </c>
    </row>
    <row r="79" spans="1:178" s="30" customFormat="1" ht="17.25" customHeight="1">
      <c r="A79" s="1477"/>
      <c r="B79" s="786">
        <f t="shared" si="1"/>
        <v>0</v>
      </c>
      <c r="C79" s="787">
        <f>'Result Entry'!D81</f>
        <v>0</v>
      </c>
      <c r="D79" s="787">
        <f>'Result Entry'!E81</f>
        <v>0</v>
      </c>
      <c r="E79" s="787">
        <f>'Result Entry'!F81</f>
        <v>0</v>
      </c>
      <c r="F79" s="787">
        <f>'Result Entry'!G81</f>
        <v>0</v>
      </c>
      <c r="G79" s="787">
        <f>'Result Entry'!H81</f>
        <v>0</v>
      </c>
      <c r="H79" s="787">
        <f>'Result Entry'!I81</f>
        <v>0</v>
      </c>
      <c r="I79" s="787">
        <f>'Result Entry'!J81</f>
        <v>0</v>
      </c>
      <c r="J79" s="977">
        <f>'Result Entry'!K81</f>
        <v>0</v>
      </c>
      <c r="K79" s="788">
        <f>'Result Entry'!L81</f>
        <v>0</v>
      </c>
      <c r="L79" s="789">
        <f>'Result Entry'!M81</f>
        <v>0</v>
      </c>
      <c r="M79" s="789">
        <f>'Result Entry'!N81</f>
        <v>0</v>
      </c>
      <c r="N79" s="790">
        <f>'Result Entry'!O81</f>
        <v>0</v>
      </c>
      <c r="O79" s="789">
        <f>'Result Entry'!P81</f>
        <v>0</v>
      </c>
      <c r="P79" s="790">
        <f>'Result Entry'!Q81</f>
        <v>0</v>
      </c>
      <c r="Q79" s="789">
        <f>'Result Entry'!R81</f>
        <v>0</v>
      </c>
      <c r="R79" s="791">
        <f>'Result Entry'!S81</f>
        <v>0</v>
      </c>
      <c r="S79" s="791">
        <f>'Result Entry'!T81</f>
        <v>0</v>
      </c>
      <c r="T79" s="792">
        <f>'Result Entry'!U81</f>
        <v>0</v>
      </c>
      <c r="U79" s="806">
        <f>'Result Entry'!V81</f>
        <v>0</v>
      </c>
      <c r="V79" s="807" t="str">
        <f>'Result Entry'!W81</f>
        <v/>
      </c>
      <c r="W79" s="795" t="str">
        <f>'Result Entry'!X81</f>
        <v/>
      </c>
      <c r="X79" s="796" t="str">
        <f>'Result Entry'!Y81</f>
        <v/>
      </c>
      <c r="Y79" s="788">
        <f>'Result Entry'!Z81</f>
        <v>0</v>
      </c>
      <c r="Z79" s="789">
        <f>'Result Entry'!AA81</f>
        <v>0</v>
      </c>
      <c r="AA79" s="789">
        <f>'Result Entry'!AB81</f>
        <v>0</v>
      </c>
      <c r="AB79" s="790">
        <f>'Result Entry'!AC81</f>
        <v>0</v>
      </c>
      <c r="AC79" s="789">
        <f>'Result Entry'!AD81</f>
        <v>0</v>
      </c>
      <c r="AD79" s="790">
        <f>'Result Entry'!AE81</f>
        <v>0</v>
      </c>
      <c r="AE79" s="789">
        <f>'Result Entry'!AF81</f>
        <v>0</v>
      </c>
      <c r="AF79" s="791">
        <f>'Result Entry'!AG81</f>
        <v>0</v>
      </c>
      <c r="AG79" s="791">
        <f>'Result Entry'!AH81</f>
        <v>0</v>
      </c>
      <c r="AH79" s="792">
        <f>'Result Entry'!AI81</f>
        <v>0</v>
      </c>
      <c r="AI79" s="806">
        <f>'Result Entry'!AJ81</f>
        <v>0</v>
      </c>
      <c r="AJ79" s="807" t="str">
        <f>'Result Entry'!AK81</f>
        <v/>
      </c>
      <c r="AK79" s="795" t="str">
        <f>'Result Entry'!AL81</f>
        <v/>
      </c>
      <c r="AL79" s="796" t="str">
        <f>'Result Entry'!AM81</f>
        <v/>
      </c>
      <c r="AM79" s="797">
        <f>'Result Entry'!AN81</f>
        <v>0</v>
      </c>
      <c r="AN79" s="788">
        <f>'Result Entry'!AO81</f>
        <v>0</v>
      </c>
      <c r="AO79" s="798">
        <f>'Result Entry'!AP81</f>
        <v>0</v>
      </c>
      <c r="AP79" s="789">
        <f>'Result Entry'!AQ81</f>
        <v>0</v>
      </c>
      <c r="AQ79" s="790">
        <f>'Result Entry'!AR81</f>
        <v>0</v>
      </c>
      <c r="AR79" s="789">
        <f>'Result Entry'!AS81</f>
        <v>0</v>
      </c>
      <c r="AS79" s="789">
        <f>'Result Entry'!AT81</f>
        <v>0</v>
      </c>
      <c r="AT79" s="799">
        <f>'Result Entry'!AU81</f>
        <v>0</v>
      </c>
      <c r="AU79" s="790">
        <f>'Result Entry'!AV81</f>
        <v>0</v>
      </c>
      <c r="AV79" s="789">
        <f>'Result Entry'!AW81</f>
        <v>0</v>
      </c>
      <c r="AW79" s="789">
        <f>'Result Entry'!AX81</f>
        <v>0</v>
      </c>
      <c r="AX79" s="799">
        <f>'Result Entry'!AY81</f>
        <v>0</v>
      </c>
      <c r="AY79" s="792">
        <f>'Result Entry'!AZ81</f>
        <v>0</v>
      </c>
      <c r="AZ79" s="1470">
        <f>'Result Entry'!BA81</f>
        <v>0</v>
      </c>
      <c r="BA79" s="1471" t="str">
        <f>'Result Entry'!BB81</f>
        <v/>
      </c>
      <c r="BB79" s="795" t="str">
        <f>'Result Entry'!BC81</f>
        <v/>
      </c>
      <c r="BC79" s="796" t="str">
        <f>'Result Entry'!BD81</f>
        <v/>
      </c>
      <c r="BD79" s="797">
        <f>'Result Entry'!BE81</f>
        <v>0</v>
      </c>
      <c r="BE79" s="788">
        <f>'Result Entry'!BF81</f>
        <v>0</v>
      </c>
      <c r="BF79" s="798">
        <f>'Result Entry'!BG81</f>
        <v>0</v>
      </c>
      <c r="BG79" s="789">
        <f>'Result Entry'!BH81</f>
        <v>0</v>
      </c>
      <c r="BH79" s="790">
        <f>'Result Entry'!BI81</f>
        <v>0</v>
      </c>
      <c r="BI79" s="789">
        <f>'Result Entry'!BJ81</f>
        <v>0</v>
      </c>
      <c r="BJ79" s="789">
        <f>'Result Entry'!BK81</f>
        <v>0</v>
      </c>
      <c r="BK79" s="799">
        <f>'Result Entry'!BL81</f>
        <v>0</v>
      </c>
      <c r="BL79" s="790">
        <f>'Result Entry'!BM81</f>
        <v>0</v>
      </c>
      <c r="BM79" s="789">
        <f>'Result Entry'!BN81</f>
        <v>0</v>
      </c>
      <c r="BN79" s="789">
        <f>'Result Entry'!BO81</f>
        <v>0</v>
      </c>
      <c r="BO79" s="799">
        <f>'Result Entry'!BP81</f>
        <v>0</v>
      </c>
      <c r="BP79" s="792">
        <f>'Result Entry'!BQ81</f>
        <v>0</v>
      </c>
      <c r="BQ79" s="1470">
        <f>'Result Entry'!BR81</f>
        <v>0</v>
      </c>
      <c r="BR79" s="1471" t="str">
        <f>'Result Entry'!BS81</f>
        <v/>
      </c>
      <c r="BS79" s="795" t="str">
        <f>'Result Entry'!BT81</f>
        <v/>
      </c>
      <c r="BT79" s="796" t="str">
        <f>'Result Entry'!BU81</f>
        <v/>
      </c>
      <c r="BU79" s="797">
        <f>'Result Entry'!BV81</f>
        <v>0</v>
      </c>
      <c r="BV79" s="788">
        <f>'Result Entry'!BW81</f>
        <v>0</v>
      </c>
      <c r="BW79" s="798">
        <f>'Result Entry'!BX81</f>
        <v>0</v>
      </c>
      <c r="BX79" s="789">
        <f>'Result Entry'!BY81</f>
        <v>0</v>
      </c>
      <c r="BY79" s="790">
        <f>'Result Entry'!BZ81</f>
        <v>0</v>
      </c>
      <c r="BZ79" s="789">
        <f>'Result Entry'!CA81</f>
        <v>0</v>
      </c>
      <c r="CA79" s="789">
        <f>'Result Entry'!CB81</f>
        <v>0</v>
      </c>
      <c r="CB79" s="799">
        <f>'Result Entry'!CC81</f>
        <v>0</v>
      </c>
      <c r="CC79" s="790">
        <f>'Result Entry'!CD81</f>
        <v>0</v>
      </c>
      <c r="CD79" s="789">
        <f>'Result Entry'!CE81</f>
        <v>0</v>
      </c>
      <c r="CE79" s="789">
        <f>'Result Entry'!CF81</f>
        <v>0</v>
      </c>
      <c r="CF79" s="799">
        <f>'Result Entry'!CG81</f>
        <v>0</v>
      </c>
      <c r="CG79" s="792">
        <f>'Result Entry'!CH81</f>
        <v>0</v>
      </c>
      <c r="CH79" s="1470">
        <f>'Result Entry'!CI81</f>
        <v>0</v>
      </c>
      <c r="CI79" s="1471" t="str">
        <f>'Result Entry'!CJ81</f>
        <v/>
      </c>
      <c r="CJ79" s="795" t="str">
        <f>'Result Entry'!CK81</f>
        <v/>
      </c>
      <c r="CK79" s="796" t="str">
        <f>'Result Entry'!CL81</f>
        <v/>
      </c>
      <c r="CL79" s="797">
        <f>'Result Entry'!CM81</f>
        <v>0</v>
      </c>
      <c r="CM79" s="788">
        <f>'Result Entry'!CN81</f>
        <v>0</v>
      </c>
      <c r="CN79" s="798">
        <f>'Result Entry'!CO81</f>
        <v>0</v>
      </c>
      <c r="CO79" s="789">
        <f>'Result Entry'!CP81</f>
        <v>0</v>
      </c>
      <c r="CP79" s="790">
        <f>'Result Entry'!CQ81</f>
        <v>0</v>
      </c>
      <c r="CQ79" s="789">
        <f>'Result Entry'!CR81</f>
        <v>0</v>
      </c>
      <c r="CR79" s="789">
        <f>'Result Entry'!CS81</f>
        <v>0</v>
      </c>
      <c r="CS79" s="799">
        <f>'Result Entry'!CT81</f>
        <v>0</v>
      </c>
      <c r="CT79" s="790">
        <f>'Result Entry'!CU81</f>
        <v>0</v>
      </c>
      <c r="CU79" s="789">
        <f>'Result Entry'!CV81</f>
        <v>0</v>
      </c>
      <c r="CV79" s="789">
        <f>'Result Entry'!CW81</f>
        <v>0</v>
      </c>
      <c r="CW79" s="799">
        <f>'Result Entry'!CX81</f>
        <v>0</v>
      </c>
      <c r="CX79" s="792">
        <f>'Result Entry'!CY81</f>
        <v>0</v>
      </c>
      <c r="CY79" s="1470">
        <f>'Result Entry'!CZ81</f>
        <v>0</v>
      </c>
      <c r="CZ79" s="1471" t="str">
        <f>'Result Entry'!DA81</f>
        <v/>
      </c>
      <c r="DA79" s="795" t="str">
        <f>'Result Entry'!DB81</f>
        <v/>
      </c>
      <c r="DB79" s="796" t="str">
        <f>'Result Entry'!DC81</f>
        <v/>
      </c>
      <c r="DC79" s="797">
        <f>'Result Entry'!DD81</f>
        <v>0</v>
      </c>
      <c r="DD79" s="788">
        <f>'Result Entry'!DE81</f>
        <v>0</v>
      </c>
      <c r="DE79" s="798">
        <f>'Result Entry'!DF81</f>
        <v>0</v>
      </c>
      <c r="DF79" s="789">
        <f>'Result Entry'!DG81</f>
        <v>0</v>
      </c>
      <c r="DG79" s="790">
        <f>'Result Entry'!DH81</f>
        <v>0</v>
      </c>
      <c r="DH79" s="789">
        <f>'Result Entry'!DI81</f>
        <v>0</v>
      </c>
      <c r="DI79" s="789">
        <f>'Result Entry'!DJ81</f>
        <v>0</v>
      </c>
      <c r="DJ79" s="799">
        <f>'Result Entry'!DK81</f>
        <v>0</v>
      </c>
      <c r="DK79" s="790">
        <f>'Result Entry'!DL81</f>
        <v>0</v>
      </c>
      <c r="DL79" s="789">
        <f>'Result Entry'!DM81</f>
        <v>0</v>
      </c>
      <c r="DM79" s="789">
        <f>'Result Entry'!DN81</f>
        <v>0</v>
      </c>
      <c r="DN79" s="799">
        <f>'Result Entry'!DO81</f>
        <v>0</v>
      </c>
      <c r="DO79" s="792">
        <f>'Result Entry'!DP81</f>
        <v>0</v>
      </c>
      <c r="DP79" s="1470">
        <f>'Result Entry'!DQ81</f>
        <v>0</v>
      </c>
      <c r="DQ79" s="1471" t="str">
        <f>'Result Entry'!DR81</f>
        <v/>
      </c>
      <c r="DR79" s="795" t="str">
        <f>'Result Entry'!DS81</f>
        <v/>
      </c>
      <c r="DS79" s="796" t="str">
        <f>'Result Entry'!DT81</f>
        <v/>
      </c>
      <c r="DT79" s="788">
        <f>'Result Entry'!DU81</f>
        <v>0</v>
      </c>
      <c r="DU79" s="789">
        <f>'Result Entry'!DV81</f>
        <v>0</v>
      </c>
      <c r="DV79" s="789">
        <f>'Result Entry'!DW81</f>
        <v>0</v>
      </c>
      <c r="DW79" s="790">
        <f>'Result Entry'!DX81</f>
        <v>0</v>
      </c>
      <c r="DX79" s="789">
        <f>'Result Entry'!DY81</f>
        <v>0</v>
      </c>
      <c r="DY79" s="789">
        <f>'Result Entry'!DZ81</f>
        <v>0</v>
      </c>
      <c r="DZ79" s="799">
        <f>'Result Entry'!EA81</f>
        <v>0</v>
      </c>
      <c r="EA79" s="790">
        <f>'Result Entry'!EB81</f>
        <v>0</v>
      </c>
      <c r="EB79" s="789">
        <f>'Result Entry'!EC81</f>
        <v>0</v>
      </c>
      <c r="EC79" s="789">
        <f>'Result Entry'!ED81</f>
        <v>0</v>
      </c>
      <c r="ED79" s="799">
        <f>'Result Entry'!EE81</f>
        <v>0</v>
      </c>
      <c r="EE79" s="800">
        <f>'Result Entry'!EF81</f>
        <v>0</v>
      </c>
      <c r="EF79" s="801">
        <f>'Result Entry'!EG81</f>
        <v>0</v>
      </c>
      <c r="EG79" s="802" t="str">
        <f>'Result Entry'!EH81</f>
        <v/>
      </c>
      <c r="EH79" s="788">
        <f>'Result Entry'!EI81</f>
        <v>0</v>
      </c>
      <c r="EI79" s="789">
        <f>'Result Entry'!EJ81</f>
        <v>0</v>
      </c>
      <c r="EJ79" s="789">
        <f>'Result Entry'!EK81</f>
        <v>0</v>
      </c>
      <c r="EK79" s="790">
        <f>'Result Entry'!EL81</f>
        <v>0</v>
      </c>
      <c r="EL79" s="789">
        <f>'Result Entry'!EM81</f>
        <v>0</v>
      </c>
      <c r="EM79" s="799">
        <f>'Result Entry'!EN81</f>
        <v>0</v>
      </c>
      <c r="EN79" s="789">
        <f>'Result Entry'!EO81</f>
        <v>0</v>
      </c>
      <c r="EO79" s="789">
        <f>'Result Entry'!EP81</f>
        <v>0</v>
      </c>
      <c r="EP79" s="789">
        <f>'Result Entry'!EQ81</f>
        <v>0</v>
      </c>
      <c r="EQ79" s="792">
        <f>'Result Entry'!ER81</f>
        <v>0</v>
      </c>
      <c r="ER79" s="801">
        <f>'Result Entry'!ES81</f>
        <v>0</v>
      </c>
      <c r="ES79" s="802" t="str">
        <f>'Result Entry'!ET81</f>
        <v/>
      </c>
      <c r="ET79" s="788">
        <f>'Result Entry'!EU81</f>
        <v>0</v>
      </c>
      <c r="EU79" s="798">
        <f>'Result Entry'!EV81</f>
        <v>0</v>
      </c>
      <c r="EV79" s="789">
        <f>'Result Entry'!EW81</f>
        <v>0</v>
      </c>
      <c r="EW79" s="799">
        <f>'Result Entry'!EX81</f>
        <v>0</v>
      </c>
      <c r="EX79" s="789">
        <f>'Result Entry'!EY81</f>
        <v>0</v>
      </c>
      <c r="EY79" s="799">
        <f>'Result Entry'!EZ81</f>
        <v>0</v>
      </c>
      <c r="EZ79" s="789">
        <f>'Result Entry'!FA81</f>
        <v>0</v>
      </c>
      <c r="FA79" s="789">
        <f>'Result Entry'!FB81</f>
        <v>0</v>
      </c>
      <c r="FB79" s="789">
        <f>'Result Entry'!FC81</f>
        <v>0</v>
      </c>
      <c r="FC79" s="800">
        <f>'Result Entry'!FD81</f>
        <v>0</v>
      </c>
      <c r="FD79" s="801">
        <f>'Result Entry'!FE81</f>
        <v>0</v>
      </c>
      <c r="FE79" s="802" t="str">
        <f>'Result Entry'!FF81</f>
        <v/>
      </c>
      <c r="FF79" s="788">
        <f>'Result Entry'!FG81</f>
        <v>0</v>
      </c>
      <c r="FG79" s="789">
        <f>'Result Entry'!FH81</f>
        <v>0</v>
      </c>
      <c r="FH79" s="789">
        <f>'Result Entry'!FI81</f>
        <v>0</v>
      </c>
      <c r="FI79" s="789">
        <f>'Result Entry'!FJ81</f>
        <v>0</v>
      </c>
      <c r="FJ79" s="791">
        <f>'Result Entry'!FK81</f>
        <v>0</v>
      </c>
      <c r="FK79" s="796" t="str">
        <f>'Result Entry'!FL81</f>
        <v/>
      </c>
      <c r="FL79" s="786">
        <f>'Result Entry'!FM81</f>
        <v>0</v>
      </c>
      <c r="FM79" s="787">
        <f>'Result Entry'!FN81</f>
        <v>0</v>
      </c>
      <c r="FN79" s="805" t="str">
        <f>'Result Entry'!FO81</f>
        <v/>
      </c>
      <c r="FO79" s="786">
        <f>'Result Entry'!FP81</f>
        <v>0</v>
      </c>
      <c r="FP79" s="787">
        <f>'Result Entry'!FQ81</f>
        <v>0</v>
      </c>
      <c r="FQ79" s="787">
        <f>'Result Entry'!FR81</f>
        <v>0</v>
      </c>
      <c r="FR79" s="787" t="str">
        <f>IF(OR(FS79="PASSED",FS79="PASSED WITH G"),'Result Entry'!FS81,"")</f>
        <v/>
      </c>
      <c r="FS79" s="787" t="str">
        <f>'Result Entry'!FT81</f>
        <v/>
      </c>
      <c r="FT79" s="787" t="str">
        <f>'Result Entry'!FU81</f>
        <v/>
      </c>
      <c r="FU79" s="805" t="str">
        <f>'Result Entry'!FV81</f>
        <v/>
      </c>
      <c r="FV79" s="29" t="str">
        <f>'Result Entry'!FX81</f>
        <v/>
      </c>
    </row>
    <row r="80" spans="1:178" s="30" customFormat="1" ht="17.25" customHeight="1">
      <c r="A80" s="1477"/>
      <c r="B80" s="786">
        <f t="shared" si="1"/>
        <v>0</v>
      </c>
      <c r="C80" s="787">
        <f>'Result Entry'!D82</f>
        <v>0</v>
      </c>
      <c r="D80" s="787">
        <f>'Result Entry'!E82</f>
        <v>0</v>
      </c>
      <c r="E80" s="787">
        <f>'Result Entry'!F82</f>
        <v>0</v>
      </c>
      <c r="F80" s="787">
        <f>'Result Entry'!G82</f>
        <v>0</v>
      </c>
      <c r="G80" s="787">
        <f>'Result Entry'!H82</f>
        <v>0</v>
      </c>
      <c r="H80" s="787">
        <f>'Result Entry'!I82</f>
        <v>0</v>
      </c>
      <c r="I80" s="787">
        <f>'Result Entry'!J82</f>
        <v>0</v>
      </c>
      <c r="J80" s="977">
        <f>'Result Entry'!K82</f>
        <v>0</v>
      </c>
      <c r="K80" s="788">
        <f>'Result Entry'!L82</f>
        <v>0</v>
      </c>
      <c r="L80" s="789">
        <f>'Result Entry'!M82</f>
        <v>0</v>
      </c>
      <c r="M80" s="789">
        <f>'Result Entry'!N82</f>
        <v>0</v>
      </c>
      <c r="N80" s="790">
        <f>'Result Entry'!O82</f>
        <v>0</v>
      </c>
      <c r="O80" s="789">
        <f>'Result Entry'!P82</f>
        <v>0</v>
      </c>
      <c r="P80" s="790">
        <f>'Result Entry'!Q82</f>
        <v>0</v>
      </c>
      <c r="Q80" s="789">
        <f>'Result Entry'!R82</f>
        <v>0</v>
      </c>
      <c r="R80" s="791">
        <f>'Result Entry'!S82</f>
        <v>0</v>
      </c>
      <c r="S80" s="791">
        <f>'Result Entry'!T82</f>
        <v>0</v>
      </c>
      <c r="T80" s="792">
        <f>'Result Entry'!U82</f>
        <v>0</v>
      </c>
      <c r="U80" s="806">
        <f>'Result Entry'!V82</f>
        <v>0</v>
      </c>
      <c r="V80" s="807" t="str">
        <f>'Result Entry'!W82</f>
        <v/>
      </c>
      <c r="W80" s="795" t="str">
        <f>'Result Entry'!X82</f>
        <v/>
      </c>
      <c r="X80" s="796" t="str">
        <f>'Result Entry'!Y82</f>
        <v/>
      </c>
      <c r="Y80" s="788">
        <f>'Result Entry'!Z82</f>
        <v>0</v>
      </c>
      <c r="Z80" s="789">
        <f>'Result Entry'!AA82</f>
        <v>0</v>
      </c>
      <c r="AA80" s="789">
        <f>'Result Entry'!AB82</f>
        <v>0</v>
      </c>
      <c r="AB80" s="790">
        <f>'Result Entry'!AC82</f>
        <v>0</v>
      </c>
      <c r="AC80" s="789">
        <f>'Result Entry'!AD82</f>
        <v>0</v>
      </c>
      <c r="AD80" s="790">
        <f>'Result Entry'!AE82</f>
        <v>0</v>
      </c>
      <c r="AE80" s="789">
        <f>'Result Entry'!AF82</f>
        <v>0</v>
      </c>
      <c r="AF80" s="791">
        <f>'Result Entry'!AG82</f>
        <v>0</v>
      </c>
      <c r="AG80" s="791">
        <f>'Result Entry'!AH82</f>
        <v>0</v>
      </c>
      <c r="AH80" s="792">
        <f>'Result Entry'!AI82</f>
        <v>0</v>
      </c>
      <c r="AI80" s="806">
        <f>'Result Entry'!AJ82</f>
        <v>0</v>
      </c>
      <c r="AJ80" s="807" t="str">
        <f>'Result Entry'!AK82</f>
        <v/>
      </c>
      <c r="AK80" s="795" t="str">
        <f>'Result Entry'!AL82</f>
        <v/>
      </c>
      <c r="AL80" s="796" t="str">
        <f>'Result Entry'!AM82</f>
        <v/>
      </c>
      <c r="AM80" s="797">
        <f>'Result Entry'!AN82</f>
        <v>0</v>
      </c>
      <c r="AN80" s="788">
        <f>'Result Entry'!AO82</f>
        <v>0</v>
      </c>
      <c r="AO80" s="798">
        <f>'Result Entry'!AP82</f>
        <v>0</v>
      </c>
      <c r="AP80" s="789">
        <f>'Result Entry'!AQ82</f>
        <v>0</v>
      </c>
      <c r="AQ80" s="790">
        <f>'Result Entry'!AR82</f>
        <v>0</v>
      </c>
      <c r="AR80" s="789">
        <f>'Result Entry'!AS82</f>
        <v>0</v>
      </c>
      <c r="AS80" s="789">
        <f>'Result Entry'!AT82</f>
        <v>0</v>
      </c>
      <c r="AT80" s="799">
        <f>'Result Entry'!AU82</f>
        <v>0</v>
      </c>
      <c r="AU80" s="790">
        <f>'Result Entry'!AV82</f>
        <v>0</v>
      </c>
      <c r="AV80" s="789">
        <f>'Result Entry'!AW82</f>
        <v>0</v>
      </c>
      <c r="AW80" s="789">
        <f>'Result Entry'!AX82</f>
        <v>0</v>
      </c>
      <c r="AX80" s="799">
        <f>'Result Entry'!AY82</f>
        <v>0</v>
      </c>
      <c r="AY80" s="792">
        <f>'Result Entry'!AZ82</f>
        <v>0</v>
      </c>
      <c r="AZ80" s="1470">
        <f>'Result Entry'!BA82</f>
        <v>0</v>
      </c>
      <c r="BA80" s="1471" t="str">
        <f>'Result Entry'!BB82</f>
        <v/>
      </c>
      <c r="BB80" s="795" t="str">
        <f>'Result Entry'!BC82</f>
        <v/>
      </c>
      <c r="BC80" s="796" t="str">
        <f>'Result Entry'!BD82</f>
        <v/>
      </c>
      <c r="BD80" s="797">
        <f>'Result Entry'!BE82</f>
        <v>0</v>
      </c>
      <c r="BE80" s="788">
        <f>'Result Entry'!BF82</f>
        <v>0</v>
      </c>
      <c r="BF80" s="798">
        <f>'Result Entry'!BG82</f>
        <v>0</v>
      </c>
      <c r="BG80" s="789">
        <f>'Result Entry'!BH82</f>
        <v>0</v>
      </c>
      <c r="BH80" s="790">
        <f>'Result Entry'!BI82</f>
        <v>0</v>
      </c>
      <c r="BI80" s="789">
        <f>'Result Entry'!BJ82</f>
        <v>0</v>
      </c>
      <c r="BJ80" s="789">
        <f>'Result Entry'!BK82</f>
        <v>0</v>
      </c>
      <c r="BK80" s="799">
        <f>'Result Entry'!BL82</f>
        <v>0</v>
      </c>
      <c r="BL80" s="790">
        <f>'Result Entry'!BM82</f>
        <v>0</v>
      </c>
      <c r="BM80" s="789">
        <f>'Result Entry'!BN82</f>
        <v>0</v>
      </c>
      <c r="BN80" s="789">
        <f>'Result Entry'!BO82</f>
        <v>0</v>
      </c>
      <c r="BO80" s="799">
        <f>'Result Entry'!BP82</f>
        <v>0</v>
      </c>
      <c r="BP80" s="792">
        <f>'Result Entry'!BQ82</f>
        <v>0</v>
      </c>
      <c r="BQ80" s="1470">
        <f>'Result Entry'!BR82</f>
        <v>0</v>
      </c>
      <c r="BR80" s="1471" t="str">
        <f>'Result Entry'!BS82</f>
        <v/>
      </c>
      <c r="BS80" s="795" t="str">
        <f>'Result Entry'!BT82</f>
        <v/>
      </c>
      <c r="BT80" s="796" t="str">
        <f>'Result Entry'!BU82</f>
        <v/>
      </c>
      <c r="BU80" s="797">
        <f>'Result Entry'!BV82</f>
        <v>0</v>
      </c>
      <c r="BV80" s="788">
        <f>'Result Entry'!BW82</f>
        <v>0</v>
      </c>
      <c r="BW80" s="798">
        <f>'Result Entry'!BX82</f>
        <v>0</v>
      </c>
      <c r="BX80" s="789">
        <f>'Result Entry'!BY82</f>
        <v>0</v>
      </c>
      <c r="BY80" s="790">
        <f>'Result Entry'!BZ82</f>
        <v>0</v>
      </c>
      <c r="BZ80" s="789">
        <f>'Result Entry'!CA82</f>
        <v>0</v>
      </c>
      <c r="CA80" s="789">
        <f>'Result Entry'!CB82</f>
        <v>0</v>
      </c>
      <c r="CB80" s="799">
        <f>'Result Entry'!CC82</f>
        <v>0</v>
      </c>
      <c r="CC80" s="790">
        <f>'Result Entry'!CD82</f>
        <v>0</v>
      </c>
      <c r="CD80" s="789">
        <f>'Result Entry'!CE82</f>
        <v>0</v>
      </c>
      <c r="CE80" s="789">
        <f>'Result Entry'!CF82</f>
        <v>0</v>
      </c>
      <c r="CF80" s="799">
        <f>'Result Entry'!CG82</f>
        <v>0</v>
      </c>
      <c r="CG80" s="792">
        <f>'Result Entry'!CH82</f>
        <v>0</v>
      </c>
      <c r="CH80" s="1470">
        <f>'Result Entry'!CI82</f>
        <v>0</v>
      </c>
      <c r="CI80" s="1471" t="str">
        <f>'Result Entry'!CJ82</f>
        <v/>
      </c>
      <c r="CJ80" s="795" t="str">
        <f>'Result Entry'!CK82</f>
        <v/>
      </c>
      <c r="CK80" s="796" t="str">
        <f>'Result Entry'!CL82</f>
        <v/>
      </c>
      <c r="CL80" s="797">
        <f>'Result Entry'!CM82</f>
        <v>0</v>
      </c>
      <c r="CM80" s="788">
        <f>'Result Entry'!CN82</f>
        <v>0</v>
      </c>
      <c r="CN80" s="798">
        <f>'Result Entry'!CO82</f>
        <v>0</v>
      </c>
      <c r="CO80" s="789">
        <f>'Result Entry'!CP82</f>
        <v>0</v>
      </c>
      <c r="CP80" s="790">
        <f>'Result Entry'!CQ82</f>
        <v>0</v>
      </c>
      <c r="CQ80" s="789">
        <f>'Result Entry'!CR82</f>
        <v>0</v>
      </c>
      <c r="CR80" s="789">
        <f>'Result Entry'!CS82</f>
        <v>0</v>
      </c>
      <c r="CS80" s="799">
        <f>'Result Entry'!CT82</f>
        <v>0</v>
      </c>
      <c r="CT80" s="790">
        <f>'Result Entry'!CU82</f>
        <v>0</v>
      </c>
      <c r="CU80" s="789">
        <f>'Result Entry'!CV82</f>
        <v>0</v>
      </c>
      <c r="CV80" s="789">
        <f>'Result Entry'!CW82</f>
        <v>0</v>
      </c>
      <c r="CW80" s="799">
        <f>'Result Entry'!CX82</f>
        <v>0</v>
      </c>
      <c r="CX80" s="792">
        <f>'Result Entry'!CY82</f>
        <v>0</v>
      </c>
      <c r="CY80" s="1470">
        <f>'Result Entry'!CZ82</f>
        <v>0</v>
      </c>
      <c r="CZ80" s="1471" t="str">
        <f>'Result Entry'!DA82</f>
        <v/>
      </c>
      <c r="DA80" s="795" t="str">
        <f>'Result Entry'!DB82</f>
        <v/>
      </c>
      <c r="DB80" s="796" t="str">
        <f>'Result Entry'!DC82</f>
        <v/>
      </c>
      <c r="DC80" s="797">
        <f>'Result Entry'!DD82</f>
        <v>0</v>
      </c>
      <c r="DD80" s="788">
        <f>'Result Entry'!DE82</f>
        <v>0</v>
      </c>
      <c r="DE80" s="798">
        <f>'Result Entry'!DF82</f>
        <v>0</v>
      </c>
      <c r="DF80" s="789">
        <f>'Result Entry'!DG82</f>
        <v>0</v>
      </c>
      <c r="DG80" s="790">
        <f>'Result Entry'!DH82</f>
        <v>0</v>
      </c>
      <c r="DH80" s="789">
        <f>'Result Entry'!DI82</f>
        <v>0</v>
      </c>
      <c r="DI80" s="789">
        <f>'Result Entry'!DJ82</f>
        <v>0</v>
      </c>
      <c r="DJ80" s="799">
        <f>'Result Entry'!DK82</f>
        <v>0</v>
      </c>
      <c r="DK80" s="790">
        <f>'Result Entry'!DL82</f>
        <v>0</v>
      </c>
      <c r="DL80" s="789">
        <f>'Result Entry'!DM82</f>
        <v>0</v>
      </c>
      <c r="DM80" s="789">
        <f>'Result Entry'!DN82</f>
        <v>0</v>
      </c>
      <c r="DN80" s="799">
        <f>'Result Entry'!DO82</f>
        <v>0</v>
      </c>
      <c r="DO80" s="792">
        <f>'Result Entry'!DP82</f>
        <v>0</v>
      </c>
      <c r="DP80" s="1470">
        <f>'Result Entry'!DQ82</f>
        <v>0</v>
      </c>
      <c r="DQ80" s="1471" t="str">
        <f>'Result Entry'!DR82</f>
        <v/>
      </c>
      <c r="DR80" s="795" t="str">
        <f>'Result Entry'!DS82</f>
        <v/>
      </c>
      <c r="DS80" s="796" t="str">
        <f>'Result Entry'!DT82</f>
        <v/>
      </c>
      <c r="DT80" s="788">
        <f>'Result Entry'!DU82</f>
        <v>0</v>
      </c>
      <c r="DU80" s="789">
        <f>'Result Entry'!DV82</f>
        <v>0</v>
      </c>
      <c r="DV80" s="789">
        <f>'Result Entry'!DW82</f>
        <v>0</v>
      </c>
      <c r="DW80" s="790">
        <f>'Result Entry'!DX82</f>
        <v>0</v>
      </c>
      <c r="DX80" s="789">
        <f>'Result Entry'!DY82</f>
        <v>0</v>
      </c>
      <c r="DY80" s="789">
        <f>'Result Entry'!DZ82</f>
        <v>0</v>
      </c>
      <c r="DZ80" s="799">
        <f>'Result Entry'!EA82</f>
        <v>0</v>
      </c>
      <c r="EA80" s="790">
        <f>'Result Entry'!EB82</f>
        <v>0</v>
      </c>
      <c r="EB80" s="789">
        <f>'Result Entry'!EC82</f>
        <v>0</v>
      </c>
      <c r="EC80" s="789">
        <f>'Result Entry'!ED82</f>
        <v>0</v>
      </c>
      <c r="ED80" s="799">
        <f>'Result Entry'!EE82</f>
        <v>0</v>
      </c>
      <c r="EE80" s="800">
        <f>'Result Entry'!EF82</f>
        <v>0</v>
      </c>
      <c r="EF80" s="801">
        <f>'Result Entry'!EG82</f>
        <v>0</v>
      </c>
      <c r="EG80" s="802" t="str">
        <f>'Result Entry'!EH82</f>
        <v/>
      </c>
      <c r="EH80" s="788">
        <f>'Result Entry'!EI82</f>
        <v>0</v>
      </c>
      <c r="EI80" s="789">
        <f>'Result Entry'!EJ82</f>
        <v>0</v>
      </c>
      <c r="EJ80" s="789">
        <f>'Result Entry'!EK82</f>
        <v>0</v>
      </c>
      <c r="EK80" s="790">
        <f>'Result Entry'!EL82</f>
        <v>0</v>
      </c>
      <c r="EL80" s="789">
        <f>'Result Entry'!EM82</f>
        <v>0</v>
      </c>
      <c r="EM80" s="799">
        <f>'Result Entry'!EN82</f>
        <v>0</v>
      </c>
      <c r="EN80" s="789">
        <f>'Result Entry'!EO82</f>
        <v>0</v>
      </c>
      <c r="EO80" s="789">
        <f>'Result Entry'!EP82</f>
        <v>0</v>
      </c>
      <c r="EP80" s="789">
        <f>'Result Entry'!EQ82</f>
        <v>0</v>
      </c>
      <c r="EQ80" s="792">
        <f>'Result Entry'!ER82</f>
        <v>0</v>
      </c>
      <c r="ER80" s="801">
        <f>'Result Entry'!ES82</f>
        <v>0</v>
      </c>
      <c r="ES80" s="802" t="str">
        <f>'Result Entry'!ET82</f>
        <v/>
      </c>
      <c r="ET80" s="788">
        <f>'Result Entry'!EU82</f>
        <v>0</v>
      </c>
      <c r="EU80" s="798">
        <f>'Result Entry'!EV82</f>
        <v>0</v>
      </c>
      <c r="EV80" s="789">
        <f>'Result Entry'!EW82</f>
        <v>0</v>
      </c>
      <c r="EW80" s="799">
        <f>'Result Entry'!EX82</f>
        <v>0</v>
      </c>
      <c r="EX80" s="789">
        <f>'Result Entry'!EY82</f>
        <v>0</v>
      </c>
      <c r="EY80" s="799">
        <f>'Result Entry'!EZ82</f>
        <v>0</v>
      </c>
      <c r="EZ80" s="789">
        <f>'Result Entry'!FA82</f>
        <v>0</v>
      </c>
      <c r="FA80" s="789">
        <f>'Result Entry'!FB82</f>
        <v>0</v>
      </c>
      <c r="FB80" s="789">
        <f>'Result Entry'!FC82</f>
        <v>0</v>
      </c>
      <c r="FC80" s="800">
        <f>'Result Entry'!FD82</f>
        <v>0</v>
      </c>
      <c r="FD80" s="801">
        <f>'Result Entry'!FE82</f>
        <v>0</v>
      </c>
      <c r="FE80" s="802" t="str">
        <f>'Result Entry'!FF82</f>
        <v/>
      </c>
      <c r="FF80" s="788">
        <f>'Result Entry'!FG82</f>
        <v>0</v>
      </c>
      <c r="FG80" s="789">
        <f>'Result Entry'!FH82</f>
        <v>0</v>
      </c>
      <c r="FH80" s="789">
        <f>'Result Entry'!FI82</f>
        <v>0</v>
      </c>
      <c r="FI80" s="789">
        <f>'Result Entry'!FJ82</f>
        <v>0</v>
      </c>
      <c r="FJ80" s="791">
        <f>'Result Entry'!FK82</f>
        <v>0</v>
      </c>
      <c r="FK80" s="796" t="str">
        <f>'Result Entry'!FL82</f>
        <v/>
      </c>
      <c r="FL80" s="786">
        <f>'Result Entry'!FM82</f>
        <v>0</v>
      </c>
      <c r="FM80" s="787">
        <f>'Result Entry'!FN82</f>
        <v>0</v>
      </c>
      <c r="FN80" s="805" t="str">
        <f>'Result Entry'!FO82</f>
        <v/>
      </c>
      <c r="FO80" s="786">
        <f>'Result Entry'!FP82</f>
        <v>0</v>
      </c>
      <c r="FP80" s="787">
        <f>'Result Entry'!FQ82</f>
        <v>0</v>
      </c>
      <c r="FQ80" s="787">
        <f>'Result Entry'!FR82</f>
        <v>0</v>
      </c>
      <c r="FR80" s="787" t="str">
        <f>IF(OR(FS80="PASSED",FS80="PASSED WITH G"),'Result Entry'!FS82,"")</f>
        <v/>
      </c>
      <c r="FS80" s="787" t="str">
        <f>'Result Entry'!FT82</f>
        <v/>
      </c>
      <c r="FT80" s="787" t="str">
        <f>'Result Entry'!FU82</f>
        <v/>
      </c>
      <c r="FU80" s="805" t="str">
        <f>'Result Entry'!FV82</f>
        <v/>
      </c>
      <c r="FV80" s="29" t="str">
        <f>'Result Entry'!FX82</f>
        <v/>
      </c>
    </row>
    <row r="81" spans="1:178" s="30" customFormat="1" ht="17.25" customHeight="1">
      <c r="A81" s="1477"/>
      <c r="B81" s="786">
        <f t="shared" si="1"/>
        <v>0</v>
      </c>
      <c r="C81" s="787">
        <f>'Result Entry'!D83</f>
        <v>0</v>
      </c>
      <c r="D81" s="787">
        <f>'Result Entry'!E83</f>
        <v>0</v>
      </c>
      <c r="E81" s="787">
        <f>'Result Entry'!F83</f>
        <v>0</v>
      </c>
      <c r="F81" s="787">
        <f>'Result Entry'!G83</f>
        <v>0</v>
      </c>
      <c r="G81" s="787">
        <f>'Result Entry'!H83</f>
        <v>0</v>
      </c>
      <c r="H81" s="787">
        <f>'Result Entry'!I83</f>
        <v>0</v>
      </c>
      <c r="I81" s="787">
        <f>'Result Entry'!J83</f>
        <v>0</v>
      </c>
      <c r="J81" s="977">
        <f>'Result Entry'!K83</f>
        <v>0</v>
      </c>
      <c r="K81" s="788">
        <f>'Result Entry'!L83</f>
        <v>0</v>
      </c>
      <c r="L81" s="789">
        <f>'Result Entry'!M83</f>
        <v>0</v>
      </c>
      <c r="M81" s="789">
        <f>'Result Entry'!N83</f>
        <v>0</v>
      </c>
      <c r="N81" s="790">
        <f>'Result Entry'!O83</f>
        <v>0</v>
      </c>
      <c r="O81" s="789">
        <f>'Result Entry'!P83</f>
        <v>0</v>
      </c>
      <c r="P81" s="790">
        <f>'Result Entry'!Q83</f>
        <v>0</v>
      </c>
      <c r="Q81" s="789">
        <f>'Result Entry'!R83</f>
        <v>0</v>
      </c>
      <c r="R81" s="791">
        <f>'Result Entry'!S83</f>
        <v>0</v>
      </c>
      <c r="S81" s="791">
        <f>'Result Entry'!T83</f>
        <v>0</v>
      </c>
      <c r="T81" s="792">
        <f>'Result Entry'!U83</f>
        <v>0</v>
      </c>
      <c r="U81" s="806">
        <f>'Result Entry'!V83</f>
        <v>0</v>
      </c>
      <c r="V81" s="807" t="str">
        <f>'Result Entry'!W83</f>
        <v/>
      </c>
      <c r="W81" s="795" t="str">
        <f>'Result Entry'!X83</f>
        <v/>
      </c>
      <c r="X81" s="796" t="str">
        <f>'Result Entry'!Y83</f>
        <v/>
      </c>
      <c r="Y81" s="788">
        <f>'Result Entry'!Z83</f>
        <v>0</v>
      </c>
      <c r="Z81" s="789">
        <f>'Result Entry'!AA83</f>
        <v>0</v>
      </c>
      <c r="AA81" s="789">
        <f>'Result Entry'!AB83</f>
        <v>0</v>
      </c>
      <c r="AB81" s="790">
        <f>'Result Entry'!AC83</f>
        <v>0</v>
      </c>
      <c r="AC81" s="789">
        <f>'Result Entry'!AD83</f>
        <v>0</v>
      </c>
      <c r="AD81" s="790">
        <f>'Result Entry'!AE83</f>
        <v>0</v>
      </c>
      <c r="AE81" s="789">
        <f>'Result Entry'!AF83</f>
        <v>0</v>
      </c>
      <c r="AF81" s="791">
        <f>'Result Entry'!AG83</f>
        <v>0</v>
      </c>
      <c r="AG81" s="791">
        <f>'Result Entry'!AH83</f>
        <v>0</v>
      </c>
      <c r="AH81" s="792">
        <f>'Result Entry'!AI83</f>
        <v>0</v>
      </c>
      <c r="AI81" s="806">
        <f>'Result Entry'!AJ83</f>
        <v>0</v>
      </c>
      <c r="AJ81" s="807" t="str">
        <f>'Result Entry'!AK83</f>
        <v/>
      </c>
      <c r="AK81" s="795" t="str">
        <f>'Result Entry'!AL83</f>
        <v/>
      </c>
      <c r="AL81" s="796" t="str">
        <f>'Result Entry'!AM83</f>
        <v/>
      </c>
      <c r="AM81" s="797">
        <f>'Result Entry'!AN83</f>
        <v>0</v>
      </c>
      <c r="AN81" s="788">
        <f>'Result Entry'!AO83</f>
        <v>0</v>
      </c>
      <c r="AO81" s="798">
        <f>'Result Entry'!AP83</f>
        <v>0</v>
      </c>
      <c r="AP81" s="789">
        <f>'Result Entry'!AQ83</f>
        <v>0</v>
      </c>
      <c r="AQ81" s="790">
        <f>'Result Entry'!AR83</f>
        <v>0</v>
      </c>
      <c r="AR81" s="789">
        <f>'Result Entry'!AS83</f>
        <v>0</v>
      </c>
      <c r="AS81" s="789">
        <f>'Result Entry'!AT83</f>
        <v>0</v>
      </c>
      <c r="AT81" s="799">
        <f>'Result Entry'!AU83</f>
        <v>0</v>
      </c>
      <c r="AU81" s="790">
        <f>'Result Entry'!AV83</f>
        <v>0</v>
      </c>
      <c r="AV81" s="789">
        <f>'Result Entry'!AW83</f>
        <v>0</v>
      </c>
      <c r="AW81" s="789">
        <f>'Result Entry'!AX83</f>
        <v>0</v>
      </c>
      <c r="AX81" s="799">
        <f>'Result Entry'!AY83</f>
        <v>0</v>
      </c>
      <c r="AY81" s="792">
        <f>'Result Entry'!AZ83</f>
        <v>0</v>
      </c>
      <c r="AZ81" s="1470">
        <f>'Result Entry'!BA83</f>
        <v>0</v>
      </c>
      <c r="BA81" s="1471" t="str">
        <f>'Result Entry'!BB83</f>
        <v/>
      </c>
      <c r="BB81" s="795" t="str">
        <f>'Result Entry'!BC83</f>
        <v/>
      </c>
      <c r="BC81" s="796" t="str">
        <f>'Result Entry'!BD83</f>
        <v/>
      </c>
      <c r="BD81" s="797">
        <f>'Result Entry'!BE83</f>
        <v>0</v>
      </c>
      <c r="BE81" s="788">
        <f>'Result Entry'!BF83</f>
        <v>0</v>
      </c>
      <c r="BF81" s="798">
        <f>'Result Entry'!BG83</f>
        <v>0</v>
      </c>
      <c r="BG81" s="789">
        <f>'Result Entry'!BH83</f>
        <v>0</v>
      </c>
      <c r="BH81" s="790">
        <f>'Result Entry'!BI83</f>
        <v>0</v>
      </c>
      <c r="BI81" s="789">
        <f>'Result Entry'!BJ83</f>
        <v>0</v>
      </c>
      <c r="BJ81" s="789">
        <f>'Result Entry'!BK83</f>
        <v>0</v>
      </c>
      <c r="BK81" s="799">
        <f>'Result Entry'!BL83</f>
        <v>0</v>
      </c>
      <c r="BL81" s="790">
        <f>'Result Entry'!BM83</f>
        <v>0</v>
      </c>
      <c r="BM81" s="789">
        <f>'Result Entry'!BN83</f>
        <v>0</v>
      </c>
      <c r="BN81" s="789">
        <f>'Result Entry'!BO83</f>
        <v>0</v>
      </c>
      <c r="BO81" s="799">
        <f>'Result Entry'!BP83</f>
        <v>0</v>
      </c>
      <c r="BP81" s="792">
        <f>'Result Entry'!BQ83</f>
        <v>0</v>
      </c>
      <c r="BQ81" s="1470">
        <f>'Result Entry'!BR83</f>
        <v>0</v>
      </c>
      <c r="BR81" s="1471" t="str">
        <f>'Result Entry'!BS83</f>
        <v/>
      </c>
      <c r="BS81" s="795" t="str">
        <f>'Result Entry'!BT83</f>
        <v/>
      </c>
      <c r="BT81" s="796" t="str">
        <f>'Result Entry'!BU83</f>
        <v/>
      </c>
      <c r="BU81" s="797">
        <f>'Result Entry'!BV83</f>
        <v>0</v>
      </c>
      <c r="BV81" s="788">
        <f>'Result Entry'!BW83</f>
        <v>0</v>
      </c>
      <c r="BW81" s="798">
        <f>'Result Entry'!BX83</f>
        <v>0</v>
      </c>
      <c r="BX81" s="789">
        <f>'Result Entry'!BY83</f>
        <v>0</v>
      </c>
      <c r="BY81" s="790">
        <f>'Result Entry'!BZ83</f>
        <v>0</v>
      </c>
      <c r="BZ81" s="789">
        <f>'Result Entry'!CA83</f>
        <v>0</v>
      </c>
      <c r="CA81" s="789">
        <f>'Result Entry'!CB83</f>
        <v>0</v>
      </c>
      <c r="CB81" s="799">
        <f>'Result Entry'!CC83</f>
        <v>0</v>
      </c>
      <c r="CC81" s="790">
        <f>'Result Entry'!CD83</f>
        <v>0</v>
      </c>
      <c r="CD81" s="789">
        <f>'Result Entry'!CE83</f>
        <v>0</v>
      </c>
      <c r="CE81" s="789">
        <f>'Result Entry'!CF83</f>
        <v>0</v>
      </c>
      <c r="CF81" s="799">
        <f>'Result Entry'!CG83</f>
        <v>0</v>
      </c>
      <c r="CG81" s="792">
        <f>'Result Entry'!CH83</f>
        <v>0</v>
      </c>
      <c r="CH81" s="1470">
        <f>'Result Entry'!CI83</f>
        <v>0</v>
      </c>
      <c r="CI81" s="1471" t="str">
        <f>'Result Entry'!CJ83</f>
        <v/>
      </c>
      <c r="CJ81" s="795" t="str">
        <f>'Result Entry'!CK83</f>
        <v/>
      </c>
      <c r="CK81" s="796" t="str">
        <f>'Result Entry'!CL83</f>
        <v/>
      </c>
      <c r="CL81" s="797">
        <f>'Result Entry'!CM83</f>
        <v>0</v>
      </c>
      <c r="CM81" s="788">
        <f>'Result Entry'!CN83</f>
        <v>0</v>
      </c>
      <c r="CN81" s="798">
        <f>'Result Entry'!CO83</f>
        <v>0</v>
      </c>
      <c r="CO81" s="789">
        <f>'Result Entry'!CP83</f>
        <v>0</v>
      </c>
      <c r="CP81" s="790">
        <f>'Result Entry'!CQ83</f>
        <v>0</v>
      </c>
      <c r="CQ81" s="789">
        <f>'Result Entry'!CR83</f>
        <v>0</v>
      </c>
      <c r="CR81" s="789">
        <f>'Result Entry'!CS83</f>
        <v>0</v>
      </c>
      <c r="CS81" s="799">
        <f>'Result Entry'!CT83</f>
        <v>0</v>
      </c>
      <c r="CT81" s="790">
        <f>'Result Entry'!CU83</f>
        <v>0</v>
      </c>
      <c r="CU81" s="789">
        <f>'Result Entry'!CV83</f>
        <v>0</v>
      </c>
      <c r="CV81" s="789">
        <f>'Result Entry'!CW83</f>
        <v>0</v>
      </c>
      <c r="CW81" s="799">
        <f>'Result Entry'!CX83</f>
        <v>0</v>
      </c>
      <c r="CX81" s="792">
        <f>'Result Entry'!CY83</f>
        <v>0</v>
      </c>
      <c r="CY81" s="1470">
        <f>'Result Entry'!CZ83</f>
        <v>0</v>
      </c>
      <c r="CZ81" s="1471" t="str">
        <f>'Result Entry'!DA83</f>
        <v/>
      </c>
      <c r="DA81" s="795" t="str">
        <f>'Result Entry'!DB83</f>
        <v/>
      </c>
      <c r="DB81" s="796" t="str">
        <f>'Result Entry'!DC83</f>
        <v/>
      </c>
      <c r="DC81" s="797">
        <f>'Result Entry'!DD83</f>
        <v>0</v>
      </c>
      <c r="DD81" s="788">
        <f>'Result Entry'!DE83</f>
        <v>0</v>
      </c>
      <c r="DE81" s="798">
        <f>'Result Entry'!DF83</f>
        <v>0</v>
      </c>
      <c r="DF81" s="789">
        <f>'Result Entry'!DG83</f>
        <v>0</v>
      </c>
      <c r="DG81" s="790">
        <f>'Result Entry'!DH83</f>
        <v>0</v>
      </c>
      <c r="DH81" s="789">
        <f>'Result Entry'!DI83</f>
        <v>0</v>
      </c>
      <c r="DI81" s="789">
        <f>'Result Entry'!DJ83</f>
        <v>0</v>
      </c>
      <c r="DJ81" s="799">
        <f>'Result Entry'!DK83</f>
        <v>0</v>
      </c>
      <c r="DK81" s="790">
        <f>'Result Entry'!DL83</f>
        <v>0</v>
      </c>
      <c r="DL81" s="789">
        <f>'Result Entry'!DM83</f>
        <v>0</v>
      </c>
      <c r="DM81" s="789">
        <f>'Result Entry'!DN83</f>
        <v>0</v>
      </c>
      <c r="DN81" s="799">
        <f>'Result Entry'!DO83</f>
        <v>0</v>
      </c>
      <c r="DO81" s="792">
        <f>'Result Entry'!DP83</f>
        <v>0</v>
      </c>
      <c r="DP81" s="1470">
        <f>'Result Entry'!DQ83</f>
        <v>0</v>
      </c>
      <c r="DQ81" s="1471" t="str">
        <f>'Result Entry'!DR83</f>
        <v/>
      </c>
      <c r="DR81" s="795" t="str">
        <f>'Result Entry'!DS83</f>
        <v/>
      </c>
      <c r="DS81" s="796" t="str">
        <f>'Result Entry'!DT83</f>
        <v/>
      </c>
      <c r="DT81" s="788">
        <f>'Result Entry'!DU83</f>
        <v>0</v>
      </c>
      <c r="DU81" s="789">
        <f>'Result Entry'!DV83</f>
        <v>0</v>
      </c>
      <c r="DV81" s="789">
        <f>'Result Entry'!DW83</f>
        <v>0</v>
      </c>
      <c r="DW81" s="790">
        <f>'Result Entry'!DX83</f>
        <v>0</v>
      </c>
      <c r="DX81" s="789">
        <f>'Result Entry'!DY83</f>
        <v>0</v>
      </c>
      <c r="DY81" s="789">
        <f>'Result Entry'!DZ83</f>
        <v>0</v>
      </c>
      <c r="DZ81" s="799">
        <f>'Result Entry'!EA83</f>
        <v>0</v>
      </c>
      <c r="EA81" s="790">
        <f>'Result Entry'!EB83</f>
        <v>0</v>
      </c>
      <c r="EB81" s="789">
        <f>'Result Entry'!EC83</f>
        <v>0</v>
      </c>
      <c r="EC81" s="789">
        <f>'Result Entry'!ED83</f>
        <v>0</v>
      </c>
      <c r="ED81" s="799">
        <f>'Result Entry'!EE83</f>
        <v>0</v>
      </c>
      <c r="EE81" s="800">
        <f>'Result Entry'!EF83</f>
        <v>0</v>
      </c>
      <c r="EF81" s="801">
        <f>'Result Entry'!EG83</f>
        <v>0</v>
      </c>
      <c r="EG81" s="802" t="str">
        <f>'Result Entry'!EH83</f>
        <v/>
      </c>
      <c r="EH81" s="788">
        <f>'Result Entry'!EI83</f>
        <v>0</v>
      </c>
      <c r="EI81" s="789">
        <f>'Result Entry'!EJ83</f>
        <v>0</v>
      </c>
      <c r="EJ81" s="789">
        <f>'Result Entry'!EK83</f>
        <v>0</v>
      </c>
      <c r="EK81" s="790">
        <f>'Result Entry'!EL83</f>
        <v>0</v>
      </c>
      <c r="EL81" s="789">
        <f>'Result Entry'!EM83</f>
        <v>0</v>
      </c>
      <c r="EM81" s="799">
        <f>'Result Entry'!EN83</f>
        <v>0</v>
      </c>
      <c r="EN81" s="789">
        <f>'Result Entry'!EO83</f>
        <v>0</v>
      </c>
      <c r="EO81" s="789">
        <f>'Result Entry'!EP83</f>
        <v>0</v>
      </c>
      <c r="EP81" s="789">
        <f>'Result Entry'!EQ83</f>
        <v>0</v>
      </c>
      <c r="EQ81" s="792">
        <f>'Result Entry'!ER83</f>
        <v>0</v>
      </c>
      <c r="ER81" s="801">
        <f>'Result Entry'!ES83</f>
        <v>0</v>
      </c>
      <c r="ES81" s="802" t="str">
        <f>'Result Entry'!ET83</f>
        <v/>
      </c>
      <c r="ET81" s="788">
        <f>'Result Entry'!EU83</f>
        <v>0</v>
      </c>
      <c r="EU81" s="798">
        <f>'Result Entry'!EV83</f>
        <v>0</v>
      </c>
      <c r="EV81" s="789">
        <f>'Result Entry'!EW83</f>
        <v>0</v>
      </c>
      <c r="EW81" s="799">
        <f>'Result Entry'!EX83</f>
        <v>0</v>
      </c>
      <c r="EX81" s="789">
        <f>'Result Entry'!EY83</f>
        <v>0</v>
      </c>
      <c r="EY81" s="799">
        <f>'Result Entry'!EZ83</f>
        <v>0</v>
      </c>
      <c r="EZ81" s="789">
        <f>'Result Entry'!FA83</f>
        <v>0</v>
      </c>
      <c r="FA81" s="789">
        <f>'Result Entry'!FB83</f>
        <v>0</v>
      </c>
      <c r="FB81" s="789">
        <f>'Result Entry'!FC83</f>
        <v>0</v>
      </c>
      <c r="FC81" s="800">
        <f>'Result Entry'!FD83</f>
        <v>0</v>
      </c>
      <c r="FD81" s="801">
        <f>'Result Entry'!FE83</f>
        <v>0</v>
      </c>
      <c r="FE81" s="802" t="str">
        <f>'Result Entry'!FF83</f>
        <v/>
      </c>
      <c r="FF81" s="788">
        <f>'Result Entry'!FG83</f>
        <v>0</v>
      </c>
      <c r="FG81" s="789">
        <f>'Result Entry'!FH83</f>
        <v>0</v>
      </c>
      <c r="FH81" s="789">
        <f>'Result Entry'!FI83</f>
        <v>0</v>
      </c>
      <c r="FI81" s="789">
        <f>'Result Entry'!FJ83</f>
        <v>0</v>
      </c>
      <c r="FJ81" s="791">
        <f>'Result Entry'!FK83</f>
        <v>0</v>
      </c>
      <c r="FK81" s="796" t="str">
        <f>'Result Entry'!FL83</f>
        <v/>
      </c>
      <c r="FL81" s="786">
        <f>'Result Entry'!FM83</f>
        <v>0</v>
      </c>
      <c r="FM81" s="787">
        <f>'Result Entry'!FN83</f>
        <v>0</v>
      </c>
      <c r="FN81" s="805" t="str">
        <f>'Result Entry'!FO83</f>
        <v/>
      </c>
      <c r="FO81" s="786">
        <f>'Result Entry'!FP83</f>
        <v>0</v>
      </c>
      <c r="FP81" s="787">
        <f>'Result Entry'!FQ83</f>
        <v>0</v>
      </c>
      <c r="FQ81" s="787">
        <f>'Result Entry'!FR83</f>
        <v>0</v>
      </c>
      <c r="FR81" s="787" t="str">
        <f>IF(OR(FS81="PASSED",FS81="PASSED WITH G"),'Result Entry'!FS83,"")</f>
        <v/>
      </c>
      <c r="FS81" s="787" t="str">
        <f>'Result Entry'!FT83</f>
        <v/>
      </c>
      <c r="FT81" s="787" t="str">
        <f>'Result Entry'!FU83</f>
        <v/>
      </c>
      <c r="FU81" s="805" t="str">
        <f>'Result Entry'!FV83</f>
        <v/>
      </c>
      <c r="FV81" s="29" t="str">
        <f>'Result Entry'!FX83</f>
        <v/>
      </c>
    </row>
    <row r="82" spans="1:178" s="30" customFormat="1" ht="17.25" customHeight="1">
      <c r="A82" s="1477"/>
      <c r="B82" s="786">
        <f t="shared" si="1"/>
        <v>0</v>
      </c>
      <c r="C82" s="787">
        <f>'Result Entry'!D84</f>
        <v>0</v>
      </c>
      <c r="D82" s="787">
        <f>'Result Entry'!E84</f>
        <v>0</v>
      </c>
      <c r="E82" s="787">
        <f>'Result Entry'!F84</f>
        <v>0</v>
      </c>
      <c r="F82" s="787">
        <f>'Result Entry'!G84</f>
        <v>0</v>
      </c>
      <c r="G82" s="787">
        <f>'Result Entry'!H84</f>
        <v>0</v>
      </c>
      <c r="H82" s="787">
        <f>'Result Entry'!I84</f>
        <v>0</v>
      </c>
      <c r="I82" s="787">
        <f>'Result Entry'!J84</f>
        <v>0</v>
      </c>
      <c r="J82" s="977">
        <f>'Result Entry'!K84</f>
        <v>0</v>
      </c>
      <c r="K82" s="788">
        <f>'Result Entry'!L84</f>
        <v>0</v>
      </c>
      <c r="L82" s="789">
        <f>'Result Entry'!M84</f>
        <v>0</v>
      </c>
      <c r="M82" s="789">
        <f>'Result Entry'!N84</f>
        <v>0</v>
      </c>
      <c r="N82" s="790">
        <f>'Result Entry'!O84</f>
        <v>0</v>
      </c>
      <c r="O82" s="789">
        <f>'Result Entry'!P84</f>
        <v>0</v>
      </c>
      <c r="P82" s="790">
        <f>'Result Entry'!Q84</f>
        <v>0</v>
      </c>
      <c r="Q82" s="789">
        <f>'Result Entry'!R84</f>
        <v>0</v>
      </c>
      <c r="R82" s="791">
        <f>'Result Entry'!S84</f>
        <v>0</v>
      </c>
      <c r="S82" s="791">
        <f>'Result Entry'!T84</f>
        <v>0</v>
      </c>
      <c r="T82" s="792">
        <f>'Result Entry'!U84</f>
        <v>0</v>
      </c>
      <c r="U82" s="806">
        <f>'Result Entry'!V84</f>
        <v>0</v>
      </c>
      <c r="V82" s="807" t="str">
        <f>'Result Entry'!W84</f>
        <v/>
      </c>
      <c r="W82" s="795" t="str">
        <f>'Result Entry'!X84</f>
        <v/>
      </c>
      <c r="X82" s="796" t="str">
        <f>'Result Entry'!Y84</f>
        <v/>
      </c>
      <c r="Y82" s="788">
        <f>'Result Entry'!Z84</f>
        <v>0</v>
      </c>
      <c r="Z82" s="789">
        <f>'Result Entry'!AA84</f>
        <v>0</v>
      </c>
      <c r="AA82" s="789">
        <f>'Result Entry'!AB84</f>
        <v>0</v>
      </c>
      <c r="AB82" s="790">
        <f>'Result Entry'!AC84</f>
        <v>0</v>
      </c>
      <c r="AC82" s="789">
        <f>'Result Entry'!AD84</f>
        <v>0</v>
      </c>
      <c r="AD82" s="790">
        <f>'Result Entry'!AE84</f>
        <v>0</v>
      </c>
      <c r="AE82" s="789">
        <f>'Result Entry'!AF84</f>
        <v>0</v>
      </c>
      <c r="AF82" s="791">
        <f>'Result Entry'!AG84</f>
        <v>0</v>
      </c>
      <c r="AG82" s="791">
        <f>'Result Entry'!AH84</f>
        <v>0</v>
      </c>
      <c r="AH82" s="792">
        <f>'Result Entry'!AI84</f>
        <v>0</v>
      </c>
      <c r="AI82" s="806">
        <f>'Result Entry'!AJ84</f>
        <v>0</v>
      </c>
      <c r="AJ82" s="807" t="str">
        <f>'Result Entry'!AK84</f>
        <v/>
      </c>
      <c r="AK82" s="795" t="str">
        <f>'Result Entry'!AL84</f>
        <v/>
      </c>
      <c r="AL82" s="796" t="str">
        <f>'Result Entry'!AM84</f>
        <v/>
      </c>
      <c r="AM82" s="797">
        <f>'Result Entry'!AN84</f>
        <v>0</v>
      </c>
      <c r="AN82" s="788">
        <f>'Result Entry'!AO84</f>
        <v>0</v>
      </c>
      <c r="AO82" s="798">
        <f>'Result Entry'!AP84</f>
        <v>0</v>
      </c>
      <c r="AP82" s="789">
        <f>'Result Entry'!AQ84</f>
        <v>0</v>
      </c>
      <c r="AQ82" s="790">
        <f>'Result Entry'!AR84</f>
        <v>0</v>
      </c>
      <c r="AR82" s="789">
        <f>'Result Entry'!AS84</f>
        <v>0</v>
      </c>
      <c r="AS82" s="789">
        <f>'Result Entry'!AT84</f>
        <v>0</v>
      </c>
      <c r="AT82" s="799">
        <f>'Result Entry'!AU84</f>
        <v>0</v>
      </c>
      <c r="AU82" s="790">
        <f>'Result Entry'!AV84</f>
        <v>0</v>
      </c>
      <c r="AV82" s="789">
        <f>'Result Entry'!AW84</f>
        <v>0</v>
      </c>
      <c r="AW82" s="789">
        <f>'Result Entry'!AX84</f>
        <v>0</v>
      </c>
      <c r="AX82" s="799">
        <f>'Result Entry'!AY84</f>
        <v>0</v>
      </c>
      <c r="AY82" s="792">
        <f>'Result Entry'!AZ84</f>
        <v>0</v>
      </c>
      <c r="AZ82" s="1470">
        <f>'Result Entry'!BA84</f>
        <v>0</v>
      </c>
      <c r="BA82" s="1471" t="str">
        <f>'Result Entry'!BB84</f>
        <v/>
      </c>
      <c r="BB82" s="795" t="str">
        <f>'Result Entry'!BC84</f>
        <v/>
      </c>
      <c r="BC82" s="796" t="str">
        <f>'Result Entry'!BD84</f>
        <v/>
      </c>
      <c r="BD82" s="797">
        <f>'Result Entry'!BE84</f>
        <v>0</v>
      </c>
      <c r="BE82" s="788">
        <f>'Result Entry'!BF84</f>
        <v>0</v>
      </c>
      <c r="BF82" s="798">
        <f>'Result Entry'!BG84</f>
        <v>0</v>
      </c>
      <c r="BG82" s="789">
        <f>'Result Entry'!BH84</f>
        <v>0</v>
      </c>
      <c r="BH82" s="790">
        <f>'Result Entry'!BI84</f>
        <v>0</v>
      </c>
      <c r="BI82" s="789">
        <f>'Result Entry'!BJ84</f>
        <v>0</v>
      </c>
      <c r="BJ82" s="789">
        <f>'Result Entry'!BK84</f>
        <v>0</v>
      </c>
      <c r="BK82" s="799">
        <f>'Result Entry'!BL84</f>
        <v>0</v>
      </c>
      <c r="BL82" s="790">
        <f>'Result Entry'!BM84</f>
        <v>0</v>
      </c>
      <c r="BM82" s="789">
        <f>'Result Entry'!BN84</f>
        <v>0</v>
      </c>
      <c r="BN82" s="789">
        <f>'Result Entry'!BO84</f>
        <v>0</v>
      </c>
      <c r="BO82" s="799">
        <f>'Result Entry'!BP84</f>
        <v>0</v>
      </c>
      <c r="BP82" s="792">
        <f>'Result Entry'!BQ84</f>
        <v>0</v>
      </c>
      <c r="BQ82" s="1470">
        <f>'Result Entry'!BR84</f>
        <v>0</v>
      </c>
      <c r="BR82" s="1471" t="str">
        <f>'Result Entry'!BS84</f>
        <v/>
      </c>
      <c r="BS82" s="795" t="str">
        <f>'Result Entry'!BT84</f>
        <v/>
      </c>
      <c r="BT82" s="796" t="str">
        <f>'Result Entry'!BU84</f>
        <v/>
      </c>
      <c r="BU82" s="797">
        <f>'Result Entry'!BV84</f>
        <v>0</v>
      </c>
      <c r="BV82" s="788">
        <f>'Result Entry'!BW84</f>
        <v>0</v>
      </c>
      <c r="BW82" s="798">
        <f>'Result Entry'!BX84</f>
        <v>0</v>
      </c>
      <c r="BX82" s="789">
        <f>'Result Entry'!BY84</f>
        <v>0</v>
      </c>
      <c r="BY82" s="790">
        <f>'Result Entry'!BZ84</f>
        <v>0</v>
      </c>
      <c r="BZ82" s="789">
        <f>'Result Entry'!CA84</f>
        <v>0</v>
      </c>
      <c r="CA82" s="789">
        <f>'Result Entry'!CB84</f>
        <v>0</v>
      </c>
      <c r="CB82" s="799">
        <f>'Result Entry'!CC84</f>
        <v>0</v>
      </c>
      <c r="CC82" s="790">
        <f>'Result Entry'!CD84</f>
        <v>0</v>
      </c>
      <c r="CD82" s="789">
        <f>'Result Entry'!CE84</f>
        <v>0</v>
      </c>
      <c r="CE82" s="789">
        <f>'Result Entry'!CF84</f>
        <v>0</v>
      </c>
      <c r="CF82" s="799">
        <f>'Result Entry'!CG84</f>
        <v>0</v>
      </c>
      <c r="CG82" s="792">
        <f>'Result Entry'!CH84</f>
        <v>0</v>
      </c>
      <c r="CH82" s="1470">
        <f>'Result Entry'!CI84</f>
        <v>0</v>
      </c>
      <c r="CI82" s="1471" t="str">
        <f>'Result Entry'!CJ84</f>
        <v/>
      </c>
      <c r="CJ82" s="795" t="str">
        <f>'Result Entry'!CK84</f>
        <v/>
      </c>
      <c r="CK82" s="796" t="str">
        <f>'Result Entry'!CL84</f>
        <v/>
      </c>
      <c r="CL82" s="797">
        <f>'Result Entry'!CM84</f>
        <v>0</v>
      </c>
      <c r="CM82" s="788">
        <f>'Result Entry'!CN84</f>
        <v>0</v>
      </c>
      <c r="CN82" s="798">
        <f>'Result Entry'!CO84</f>
        <v>0</v>
      </c>
      <c r="CO82" s="789">
        <f>'Result Entry'!CP84</f>
        <v>0</v>
      </c>
      <c r="CP82" s="790">
        <f>'Result Entry'!CQ84</f>
        <v>0</v>
      </c>
      <c r="CQ82" s="789">
        <f>'Result Entry'!CR84</f>
        <v>0</v>
      </c>
      <c r="CR82" s="789">
        <f>'Result Entry'!CS84</f>
        <v>0</v>
      </c>
      <c r="CS82" s="799">
        <f>'Result Entry'!CT84</f>
        <v>0</v>
      </c>
      <c r="CT82" s="790">
        <f>'Result Entry'!CU84</f>
        <v>0</v>
      </c>
      <c r="CU82" s="789">
        <f>'Result Entry'!CV84</f>
        <v>0</v>
      </c>
      <c r="CV82" s="789">
        <f>'Result Entry'!CW84</f>
        <v>0</v>
      </c>
      <c r="CW82" s="799">
        <f>'Result Entry'!CX84</f>
        <v>0</v>
      </c>
      <c r="CX82" s="792">
        <f>'Result Entry'!CY84</f>
        <v>0</v>
      </c>
      <c r="CY82" s="1470">
        <f>'Result Entry'!CZ84</f>
        <v>0</v>
      </c>
      <c r="CZ82" s="1471" t="str">
        <f>'Result Entry'!DA84</f>
        <v/>
      </c>
      <c r="DA82" s="795" t="str">
        <f>'Result Entry'!DB84</f>
        <v/>
      </c>
      <c r="DB82" s="796" t="str">
        <f>'Result Entry'!DC84</f>
        <v/>
      </c>
      <c r="DC82" s="797">
        <f>'Result Entry'!DD84</f>
        <v>0</v>
      </c>
      <c r="DD82" s="788">
        <f>'Result Entry'!DE84</f>
        <v>0</v>
      </c>
      <c r="DE82" s="798">
        <f>'Result Entry'!DF84</f>
        <v>0</v>
      </c>
      <c r="DF82" s="789">
        <f>'Result Entry'!DG84</f>
        <v>0</v>
      </c>
      <c r="DG82" s="790">
        <f>'Result Entry'!DH84</f>
        <v>0</v>
      </c>
      <c r="DH82" s="789">
        <f>'Result Entry'!DI84</f>
        <v>0</v>
      </c>
      <c r="DI82" s="789">
        <f>'Result Entry'!DJ84</f>
        <v>0</v>
      </c>
      <c r="DJ82" s="799">
        <f>'Result Entry'!DK84</f>
        <v>0</v>
      </c>
      <c r="DK82" s="790">
        <f>'Result Entry'!DL84</f>
        <v>0</v>
      </c>
      <c r="DL82" s="789">
        <f>'Result Entry'!DM84</f>
        <v>0</v>
      </c>
      <c r="DM82" s="789">
        <f>'Result Entry'!DN84</f>
        <v>0</v>
      </c>
      <c r="DN82" s="799">
        <f>'Result Entry'!DO84</f>
        <v>0</v>
      </c>
      <c r="DO82" s="792">
        <f>'Result Entry'!DP84</f>
        <v>0</v>
      </c>
      <c r="DP82" s="1470">
        <f>'Result Entry'!DQ84</f>
        <v>0</v>
      </c>
      <c r="DQ82" s="1471" t="str">
        <f>'Result Entry'!DR84</f>
        <v/>
      </c>
      <c r="DR82" s="795" t="str">
        <f>'Result Entry'!DS84</f>
        <v/>
      </c>
      <c r="DS82" s="796" t="str">
        <f>'Result Entry'!DT84</f>
        <v/>
      </c>
      <c r="DT82" s="788">
        <f>'Result Entry'!DU84</f>
        <v>0</v>
      </c>
      <c r="DU82" s="789">
        <f>'Result Entry'!DV84</f>
        <v>0</v>
      </c>
      <c r="DV82" s="789">
        <f>'Result Entry'!DW84</f>
        <v>0</v>
      </c>
      <c r="DW82" s="790">
        <f>'Result Entry'!DX84</f>
        <v>0</v>
      </c>
      <c r="DX82" s="789">
        <f>'Result Entry'!DY84</f>
        <v>0</v>
      </c>
      <c r="DY82" s="789">
        <f>'Result Entry'!DZ84</f>
        <v>0</v>
      </c>
      <c r="DZ82" s="799">
        <f>'Result Entry'!EA84</f>
        <v>0</v>
      </c>
      <c r="EA82" s="790">
        <f>'Result Entry'!EB84</f>
        <v>0</v>
      </c>
      <c r="EB82" s="789">
        <f>'Result Entry'!EC84</f>
        <v>0</v>
      </c>
      <c r="EC82" s="789">
        <f>'Result Entry'!ED84</f>
        <v>0</v>
      </c>
      <c r="ED82" s="799">
        <f>'Result Entry'!EE84</f>
        <v>0</v>
      </c>
      <c r="EE82" s="800">
        <f>'Result Entry'!EF84</f>
        <v>0</v>
      </c>
      <c r="EF82" s="801">
        <f>'Result Entry'!EG84</f>
        <v>0</v>
      </c>
      <c r="EG82" s="802" t="str">
        <f>'Result Entry'!EH84</f>
        <v/>
      </c>
      <c r="EH82" s="788">
        <f>'Result Entry'!EI84</f>
        <v>0</v>
      </c>
      <c r="EI82" s="789">
        <f>'Result Entry'!EJ84</f>
        <v>0</v>
      </c>
      <c r="EJ82" s="789">
        <f>'Result Entry'!EK84</f>
        <v>0</v>
      </c>
      <c r="EK82" s="790">
        <f>'Result Entry'!EL84</f>
        <v>0</v>
      </c>
      <c r="EL82" s="789">
        <f>'Result Entry'!EM84</f>
        <v>0</v>
      </c>
      <c r="EM82" s="799">
        <f>'Result Entry'!EN84</f>
        <v>0</v>
      </c>
      <c r="EN82" s="789">
        <f>'Result Entry'!EO84</f>
        <v>0</v>
      </c>
      <c r="EO82" s="789">
        <f>'Result Entry'!EP84</f>
        <v>0</v>
      </c>
      <c r="EP82" s="789">
        <f>'Result Entry'!EQ84</f>
        <v>0</v>
      </c>
      <c r="EQ82" s="792">
        <f>'Result Entry'!ER84</f>
        <v>0</v>
      </c>
      <c r="ER82" s="801">
        <f>'Result Entry'!ES84</f>
        <v>0</v>
      </c>
      <c r="ES82" s="802" t="str">
        <f>'Result Entry'!ET84</f>
        <v/>
      </c>
      <c r="ET82" s="788">
        <f>'Result Entry'!EU84</f>
        <v>0</v>
      </c>
      <c r="EU82" s="798">
        <f>'Result Entry'!EV84</f>
        <v>0</v>
      </c>
      <c r="EV82" s="789">
        <f>'Result Entry'!EW84</f>
        <v>0</v>
      </c>
      <c r="EW82" s="799">
        <f>'Result Entry'!EX84</f>
        <v>0</v>
      </c>
      <c r="EX82" s="789">
        <f>'Result Entry'!EY84</f>
        <v>0</v>
      </c>
      <c r="EY82" s="799">
        <f>'Result Entry'!EZ84</f>
        <v>0</v>
      </c>
      <c r="EZ82" s="789">
        <f>'Result Entry'!FA84</f>
        <v>0</v>
      </c>
      <c r="FA82" s="789">
        <f>'Result Entry'!FB84</f>
        <v>0</v>
      </c>
      <c r="FB82" s="789">
        <f>'Result Entry'!FC84</f>
        <v>0</v>
      </c>
      <c r="FC82" s="800">
        <f>'Result Entry'!FD84</f>
        <v>0</v>
      </c>
      <c r="FD82" s="801">
        <f>'Result Entry'!FE84</f>
        <v>0</v>
      </c>
      <c r="FE82" s="802" t="str">
        <f>'Result Entry'!FF84</f>
        <v/>
      </c>
      <c r="FF82" s="788">
        <f>'Result Entry'!FG84</f>
        <v>0</v>
      </c>
      <c r="FG82" s="789">
        <f>'Result Entry'!FH84</f>
        <v>0</v>
      </c>
      <c r="FH82" s="789">
        <f>'Result Entry'!FI84</f>
        <v>0</v>
      </c>
      <c r="FI82" s="789">
        <f>'Result Entry'!FJ84</f>
        <v>0</v>
      </c>
      <c r="FJ82" s="791">
        <f>'Result Entry'!FK84</f>
        <v>0</v>
      </c>
      <c r="FK82" s="796" t="str">
        <f>'Result Entry'!FL84</f>
        <v/>
      </c>
      <c r="FL82" s="786">
        <f>'Result Entry'!FM84</f>
        <v>0</v>
      </c>
      <c r="FM82" s="787">
        <f>'Result Entry'!FN84</f>
        <v>0</v>
      </c>
      <c r="FN82" s="805" t="str">
        <f>'Result Entry'!FO84</f>
        <v/>
      </c>
      <c r="FO82" s="786">
        <f>'Result Entry'!FP84</f>
        <v>0</v>
      </c>
      <c r="FP82" s="787">
        <f>'Result Entry'!FQ84</f>
        <v>0</v>
      </c>
      <c r="FQ82" s="787">
        <f>'Result Entry'!FR84</f>
        <v>0</v>
      </c>
      <c r="FR82" s="787" t="str">
        <f>IF(OR(FS82="PASSED",FS82="PASSED WITH G"),'Result Entry'!FS84,"")</f>
        <v/>
      </c>
      <c r="FS82" s="787" t="str">
        <f>'Result Entry'!FT84</f>
        <v/>
      </c>
      <c r="FT82" s="787" t="str">
        <f>'Result Entry'!FU84</f>
        <v/>
      </c>
      <c r="FU82" s="805" t="str">
        <f>'Result Entry'!FV84</f>
        <v/>
      </c>
      <c r="FV82" s="29" t="str">
        <f>'Result Entry'!FX84</f>
        <v/>
      </c>
    </row>
    <row r="83" spans="1:178" s="30" customFormat="1" ht="17.25" customHeight="1">
      <c r="A83" s="1477"/>
      <c r="B83" s="786">
        <f t="shared" si="1"/>
        <v>0</v>
      </c>
      <c r="C83" s="787">
        <f>'Result Entry'!D85</f>
        <v>0</v>
      </c>
      <c r="D83" s="787">
        <f>'Result Entry'!E85</f>
        <v>0</v>
      </c>
      <c r="E83" s="787">
        <f>'Result Entry'!F85</f>
        <v>0</v>
      </c>
      <c r="F83" s="787">
        <f>'Result Entry'!G85</f>
        <v>0</v>
      </c>
      <c r="G83" s="787">
        <f>'Result Entry'!H85</f>
        <v>0</v>
      </c>
      <c r="H83" s="787">
        <f>'Result Entry'!I85</f>
        <v>0</v>
      </c>
      <c r="I83" s="787">
        <f>'Result Entry'!J85</f>
        <v>0</v>
      </c>
      <c r="J83" s="977">
        <f>'Result Entry'!K85</f>
        <v>0</v>
      </c>
      <c r="K83" s="788">
        <f>'Result Entry'!L85</f>
        <v>0</v>
      </c>
      <c r="L83" s="789">
        <f>'Result Entry'!M85</f>
        <v>0</v>
      </c>
      <c r="M83" s="789">
        <f>'Result Entry'!N85</f>
        <v>0</v>
      </c>
      <c r="N83" s="790">
        <f>'Result Entry'!O85</f>
        <v>0</v>
      </c>
      <c r="O83" s="789">
        <f>'Result Entry'!P85</f>
        <v>0</v>
      </c>
      <c r="P83" s="790">
        <f>'Result Entry'!Q85</f>
        <v>0</v>
      </c>
      <c r="Q83" s="789">
        <f>'Result Entry'!R85</f>
        <v>0</v>
      </c>
      <c r="R83" s="791">
        <f>'Result Entry'!S85</f>
        <v>0</v>
      </c>
      <c r="S83" s="791">
        <f>'Result Entry'!T85</f>
        <v>0</v>
      </c>
      <c r="T83" s="792">
        <f>'Result Entry'!U85</f>
        <v>0</v>
      </c>
      <c r="U83" s="806">
        <f>'Result Entry'!V85</f>
        <v>0</v>
      </c>
      <c r="V83" s="807" t="str">
        <f>'Result Entry'!W85</f>
        <v/>
      </c>
      <c r="W83" s="795" t="str">
        <f>'Result Entry'!X85</f>
        <v/>
      </c>
      <c r="X83" s="796" t="str">
        <f>'Result Entry'!Y85</f>
        <v/>
      </c>
      <c r="Y83" s="788">
        <f>'Result Entry'!Z85</f>
        <v>0</v>
      </c>
      <c r="Z83" s="789">
        <f>'Result Entry'!AA85</f>
        <v>0</v>
      </c>
      <c r="AA83" s="789">
        <f>'Result Entry'!AB85</f>
        <v>0</v>
      </c>
      <c r="AB83" s="790">
        <f>'Result Entry'!AC85</f>
        <v>0</v>
      </c>
      <c r="AC83" s="789">
        <f>'Result Entry'!AD85</f>
        <v>0</v>
      </c>
      <c r="AD83" s="790">
        <f>'Result Entry'!AE85</f>
        <v>0</v>
      </c>
      <c r="AE83" s="789">
        <f>'Result Entry'!AF85</f>
        <v>0</v>
      </c>
      <c r="AF83" s="791">
        <f>'Result Entry'!AG85</f>
        <v>0</v>
      </c>
      <c r="AG83" s="791">
        <f>'Result Entry'!AH85</f>
        <v>0</v>
      </c>
      <c r="AH83" s="792">
        <f>'Result Entry'!AI85</f>
        <v>0</v>
      </c>
      <c r="AI83" s="806">
        <f>'Result Entry'!AJ85</f>
        <v>0</v>
      </c>
      <c r="AJ83" s="807" t="str">
        <f>'Result Entry'!AK85</f>
        <v/>
      </c>
      <c r="AK83" s="795" t="str">
        <f>'Result Entry'!AL85</f>
        <v/>
      </c>
      <c r="AL83" s="796" t="str">
        <f>'Result Entry'!AM85</f>
        <v/>
      </c>
      <c r="AM83" s="797">
        <f>'Result Entry'!AN85</f>
        <v>0</v>
      </c>
      <c r="AN83" s="788">
        <f>'Result Entry'!AO85</f>
        <v>0</v>
      </c>
      <c r="AO83" s="798">
        <f>'Result Entry'!AP85</f>
        <v>0</v>
      </c>
      <c r="AP83" s="789">
        <f>'Result Entry'!AQ85</f>
        <v>0</v>
      </c>
      <c r="AQ83" s="790">
        <f>'Result Entry'!AR85</f>
        <v>0</v>
      </c>
      <c r="AR83" s="789">
        <f>'Result Entry'!AS85</f>
        <v>0</v>
      </c>
      <c r="AS83" s="789">
        <f>'Result Entry'!AT85</f>
        <v>0</v>
      </c>
      <c r="AT83" s="799">
        <f>'Result Entry'!AU85</f>
        <v>0</v>
      </c>
      <c r="AU83" s="790">
        <f>'Result Entry'!AV85</f>
        <v>0</v>
      </c>
      <c r="AV83" s="789">
        <f>'Result Entry'!AW85</f>
        <v>0</v>
      </c>
      <c r="AW83" s="789">
        <f>'Result Entry'!AX85</f>
        <v>0</v>
      </c>
      <c r="AX83" s="799">
        <f>'Result Entry'!AY85</f>
        <v>0</v>
      </c>
      <c r="AY83" s="792">
        <f>'Result Entry'!AZ85</f>
        <v>0</v>
      </c>
      <c r="AZ83" s="1470">
        <f>'Result Entry'!BA85</f>
        <v>0</v>
      </c>
      <c r="BA83" s="1471" t="str">
        <f>'Result Entry'!BB85</f>
        <v/>
      </c>
      <c r="BB83" s="795" t="str">
        <f>'Result Entry'!BC85</f>
        <v/>
      </c>
      <c r="BC83" s="796" t="str">
        <f>'Result Entry'!BD85</f>
        <v/>
      </c>
      <c r="BD83" s="797">
        <f>'Result Entry'!BE85</f>
        <v>0</v>
      </c>
      <c r="BE83" s="788">
        <f>'Result Entry'!BF85</f>
        <v>0</v>
      </c>
      <c r="BF83" s="798">
        <f>'Result Entry'!BG85</f>
        <v>0</v>
      </c>
      <c r="BG83" s="789">
        <f>'Result Entry'!BH85</f>
        <v>0</v>
      </c>
      <c r="BH83" s="790">
        <f>'Result Entry'!BI85</f>
        <v>0</v>
      </c>
      <c r="BI83" s="789">
        <f>'Result Entry'!BJ85</f>
        <v>0</v>
      </c>
      <c r="BJ83" s="789">
        <f>'Result Entry'!BK85</f>
        <v>0</v>
      </c>
      <c r="BK83" s="799">
        <f>'Result Entry'!BL85</f>
        <v>0</v>
      </c>
      <c r="BL83" s="790">
        <f>'Result Entry'!BM85</f>
        <v>0</v>
      </c>
      <c r="BM83" s="789">
        <f>'Result Entry'!BN85</f>
        <v>0</v>
      </c>
      <c r="BN83" s="789">
        <f>'Result Entry'!BO85</f>
        <v>0</v>
      </c>
      <c r="BO83" s="799">
        <f>'Result Entry'!BP85</f>
        <v>0</v>
      </c>
      <c r="BP83" s="792">
        <f>'Result Entry'!BQ85</f>
        <v>0</v>
      </c>
      <c r="BQ83" s="1470">
        <f>'Result Entry'!BR85</f>
        <v>0</v>
      </c>
      <c r="BR83" s="1471" t="str">
        <f>'Result Entry'!BS85</f>
        <v/>
      </c>
      <c r="BS83" s="795" t="str">
        <f>'Result Entry'!BT85</f>
        <v/>
      </c>
      <c r="BT83" s="796" t="str">
        <f>'Result Entry'!BU85</f>
        <v/>
      </c>
      <c r="BU83" s="797">
        <f>'Result Entry'!BV85</f>
        <v>0</v>
      </c>
      <c r="BV83" s="788">
        <f>'Result Entry'!BW85</f>
        <v>0</v>
      </c>
      <c r="BW83" s="798">
        <f>'Result Entry'!BX85</f>
        <v>0</v>
      </c>
      <c r="BX83" s="789">
        <f>'Result Entry'!BY85</f>
        <v>0</v>
      </c>
      <c r="BY83" s="790">
        <f>'Result Entry'!BZ85</f>
        <v>0</v>
      </c>
      <c r="BZ83" s="789">
        <f>'Result Entry'!CA85</f>
        <v>0</v>
      </c>
      <c r="CA83" s="789">
        <f>'Result Entry'!CB85</f>
        <v>0</v>
      </c>
      <c r="CB83" s="799">
        <f>'Result Entry'!CC85</f>
        <v>0</v>
      </c>
      <c r="CC83" s="790">
        <f>'Result Entry'!CD85</f>
        <v>0</v>
      </c>
      <c r="CD83" s="789">
        <f>'Result Entry'!CE85</f>
        <v>0</v>
      </c>
      <c r="CE83" s="789">
        <f>'Result Entry'!CF85</f>
        <v>0</v>
      </c>
      <c r="CF83" s="799">
        <f>'Result Entry'!CG85</f>
        <v>0</v>
      </c>
      <c r="CG83" s="792">
        <f>'Result Entry'!CH85</f>
        <v>0</v>
      </c>
      <c r="CH83" s="1470">
        <f>'Result Entry'!CI85</f>
        <v>0</v>
      </c>
      <c r="CI83" s="1471" t="str">
        <f>'Result Entry'!CJ85</f>
        <v/>
      </c>
      <c r="CJ83" s="795" t="str">
        <f>'Result Entry'!CK85</f>
        <v/>
      </c>
      <c r="CK83" s="796" t="str">
        <f>'Result Entry'!CL85</f>
        <v/>
      </c>
      <c r="CL83" s="797">
        <f>'Result Entry'!CM85</f>
        <v>0</v>
      </c>
      <c r="CM83" s="788">
        <f>'Result Entry'!CN85</f>
        <v>0</v>
      </c>
      <c r="CN83" s="798">
        <f>'Result Entry'!CO85</f>
        <v>0</v>
      </c>
      <c r="CO83" s="789">
        <f>'Result Entry'!CP85</f>
        <v>0</v>
      </c>
      <c r="CP83" s="790">
        <f>'Result Entry'!CQ85</f>
        <v>0</v>
      </c>
      <c r="CQ83" s="789">
        <f>'Result Entry'!CR85</f>
        <v>0</v>
      </c>
      <c r="CR83" s="789">
        <f>'Result Entry'!CS85</f>
        <v>0</v>
      </c>
      <c r="CS83" s="799">
        <f>'Result Entry'!CT85</f>
        <v>0</v>
      </c>
      <c r="CT83" s="790">
        <f>'Result Entry'!CU85</f>
        <v>0</v>
      </c>
      <c r="CU83" s="789">
        <f>'Result Entry'!CV85</f>
        <v>0</v>
      </c>
      <c r="CV83" s="789">
        <f>'Result Entry'!CW85</f>
        <v>0</v>
      </c>
      <c r="CW83" s="799">
        <f>'Result Entry'!CX85</f>
        <v>0</v>
      </c>
      <c r="CX83" s="792">
        <f>'Result Entry'!CY85</f>
        <v>0</v>
      </c>
      <c r="CY83" s="1470">
        <f>'Result Entry'!CZ85</f>
        <v>0</v>
      </c>
      <c r="CZ83" s="1471" t="str">
        <f>'Result Entry'!DA85</f>
        <v/>
      </c>
      <c r="DA83" s="795" t="str">
        <f>'Result Entry'!DB85</f>
        <v/>
      </c>
      <c r="DB83" s="796" t="str">
        <f>'Result Entry'!DC85</f>
        <v/>
      </c>
      <c r="DC83" s="797">
        <f>'Result Entry'!DD85</f>
        <v>0</v>
      </c>
      <c r="DD83" s="788">
        <f>'Result Entry'!DE85</f>
        <v>0</v>
      </c>
      <c r="DE83" s="798">
        <f>'Result Entry'!DF85</f>
        <v>0</v>
      </c>
      <c r="DF83" s="789">
        <f>'Result Entry'!DG85</f>
        <v>0</v>
      </c>
      <c r="DG83" s="790">
        <f>'Result Entry'!DH85</f>
        <v>0</v>
      </c>
      <c r="DH83" s="789">
        <f>'Result Entry'!DI85</f>
        <v>0</v>
      </c>
      <c r="DI83" s="789">
        <f>'Result Entry'!DJ85</f>
        <v>0</v>
      </c>
      <c r="DJ83" s="799">
        <f>'Result Entry'!DK85</f>
        <v>0</v>
      </c>
      <c r="DK83" s="790">
        <f>'Result Entry'!DL85</f>
        <v>0</v>
      </c>
      <c r="DL83" s="789">
        <f>'Result Entry'!DM85</f>
        <v>0</v>
      </c>
      <c r="DM83" s="789">
        <f>'Result Entry'!DN85</f>
        <v>0</v>
      </c>
      <c r="DN83" s="799">
        <f>'Result Entry'!DO85</f>
        <v>0</v>
      </c>
      <c r="DO83" s="792">
        <f>'Result Entry'!DP85</f>
        <v>0</v>
      </c>
      <c r="DP83" s="1470">
        <f>'Result Entry'!DQ85</f>
        <v>0</v>
      </c>
      <c r="DQ83" s="1471" t="str">
        <f>'Result Entry'!DR85</f>
        <v/>
      </c>
      <c r="DR83" s="795" t="str">
        <f>'Result Entry'!DS85</f>
        <v/>
      </c>
      <c r="DS83" s="796" t="str">
        <f>'Result Entry'!DT85</f>
        <v/>
      </c>
      <c r="DT83" s="788">
        <f>'Result Entry'!DU85</f>
        <v>0</v>
      </c>
      <c r="DU83" s="789">
        <f>'Result Entry'!DV85</f>
        <v>0</v>
      </c>
      <c r="DV83" s="789">
        <f>'Result Entry'!DW85</f>
        <v>0</v>
      </c>
      <c r="DW83" s="790">
        <f>'Result Entry'!DX85</f>
        <v>0</v>
      </c>
      <c r="DX83" s="789">
        <f>'Result Entry'!DY85</f>
        <v>0</v>
      </c>
      <c r="DY83" s="789">
        <f>'Result Entry'!DZ85</f>
        <v>0</v>
      </c>
      <c r="DZ83" s="799">
        <f>'Result Entry'!EA85</f>
        <v>0</v>
      </c>
      <c r="EA83" s="790">
        <f>'Result Entry'!EB85</f>
        <v>0</v>
      </c>
      <c r="EB83" s="789">
        <f>'Result Entry'!EC85</f>
        <v>0</v>
      </c>
      <c r="EC83" s="789">
        <f>'Result Entry'!ED85</f>
        <v>0</v>
      </c>
      <c r="ED83" s="799">
        <f>'Result Entry'!EE85</f>
        <v>0</v>
      </c>
      <c r="EE83" s="800">
        <f>'Result Entry'!EF85</f>
        <v>0</v>
      </c>
      <c r="EF83" s="801">
        <f>'Result Entry'!EG85</f>
        <v>0</v>
      </c>
      <c r="EG83" s="802" t="str">
        <f>'Result Entry'!EH85</f>
        <v/>
      </c>
      <c r="EH83" s="788">
        <f>'Result Entry'!EI85</f>
        <v>0</v>
      </c>
      <c r="EI83" s="789">
        <f>'Result Entry'!EJ85</f>
        <v>0</v>
      </c>
      <c r="EJ83" s="789">
        <f>'Result Entry'!EK85</f>
        <v>0</v>
      </c>
      <c r="EK83" s="790">
        <f>'Result Entry'!EL85</f>
        <v>0</v>
      </c>
      <c r="EL83" s="789">
        <f>'Result Entry'!EM85</f>
        <v>0</v>
      </c>
      <c r="EM83" s="799">
        <f>'Result Entry'!EN85</f>
        <v>0</v>
      </c>
      <c r="EN83" s="789">
        <f>'Result Entry'!EO85</f>
        <v>0</v>
      </c>
      <c r="EO83" s="789">
        <f>'Result Entry'!EP85</f>
        <v>0</v>
      </c>
      <c r="EP83" s="789">
        <f>'Result Entry'!EQ85</f>
        <v>0</v>
      </c>
      <c r="EQ83" s="792">
        <f>'Result Entry'!ER85</f>
        <v>0</v>
      </c>
      <c r="ER83" s="801">
        <f>'Result Entry'!ES85</f>
        <v>0</v>
      </c>
      <c r="ES83" s="802" t="str">
        <f>'Result Entry'!ET85</f>
        <v/>
      </c>
      <c r="ET83" s="788">
        <f>'Result Entry'!EU85</f>
        <v>0</v>
      </c>
      <c r="EU83" s="798">
        <f>'Result Entry'!EV85</f>
        <v>0</v>
      </c>
      <c r="EV83" s="789">
        <f>'Result Entry'!EW85</f>
        <v>0</v>
      </c>
      <c r="EW83" s="799">
        <f>'Result Entry'!EX85</f>
        <v>0</v>
      </c>
      <c r="EX83" s="789">
        <f>'Result Entry'!EY85</f>
        <v>0</v>
      </c>
      <c r="EY83" s="799">
        <f>'Result Entry'!EZ85</f>
        <v>0</v>
      </c>
      <c r="EZ83" s="789">
        <f>'Result Entry'!FA85</f>
        <v>0</v>
      </c>
      <c r="FA83" s="789">
        <f>'Result Entry'!FB85</f>
        <v>0</v>
      </c>
      <c r="FB83" s="789">
        <f>'Result Entry'!FC85</f>
        <v>0</v>
      </c>
      <c r="FC83" s="800">
        <f>'Result Entry'!FD85</f>
        <v>0</v>
      </c>
      <c r="FD83" s="801">
        <f>'Result Entry'!FE85</f>
        <v>0</v>
      </c>
      <c r="FE83" s="802" t="str">
        <f>'Result Entry'!FF85</f>
        <v/>
      </c>
      <c r="FF83" s="788">
        <f>'Result Entry'!FG85</f>
        <v>0</v>
      </c>
      <c r="FG83" s="789">
        <f>'Result Entry'!FH85</f>
        <v>0</v>
      </c>
      <c r="FH83" s="789">
        <f>'Result Entry'!FI85</f>
        <v>0</v>
      </c>
      <c r="FI83" s="789">
        <f>'Result Entry'!FJ85</f>
        <v>0</v>
      </c>
      <c r="FJ83" s="791">
        <f>'Result Entry'!FK85</f>
        <v>0</v>
      </c>
      <c r="FK83" s="796" t="str">
        <f>'Result Entry'!FL85</f>
        <v/>
      </c>
      <c r="FL83" s="786">
        <f>'Result Entry'!FM85</f>
        <v>0</v>
      </c>
      <c r="FM83" s="787">
        <f>'Result Entry'!FN85</f>
        <v>0</v>
      </c>
      <c r="FN83" s="805" t="str">
        <f>'Result Entry'!FO85</f>
        <v/>
      </c>
      <c r="FO83" s="786">
        <f>'Result Entry'!FP85</f>
        <v>0</v>
      </c>
      <c r="FP83" s="787">
        <f>'Result Entry'!FQ85</f>
        <v>0</v>
      </c>
      <c r="FQ83" s="787">
        <f>'Result Entry'!FR85</f>
        <v>0</v>
      </c>
      <c r="FR83" s="787" t="str">
        <f>IF(OR(FS83="PASSED",FS83="PASSED WITH G"),'Result Entry'!FS85,"")</f>
        <v/>
      </c>
      <c r="FS83" s="787" t="str">
        <f>'Result Entry'!FT85</f>
        <v/>
      </c>
      <c r="FT83" s="787" t="str">
        <f>'Result Entry'!FU85</f>
        <v/>
      </c>
      <c r="FU83" s="805" t="str">
        <f>'Result Entry'!FV85</f>
        <v/>
      </c>
      <c r="FV83" s="29" t="str">
        <f>'Result Entry'!FX85</f>
        <v/>
      </c>
    </row>
    <row r="84" spans="1:178" s="30" customFormat="1" ht="17.25" customHeight="1">
      <c r="A84" s="1477"/>
      <c r="B84" s="786">
        <f t="shared" si="1"/>
        <v>0</v>
      </c>
      <c r="C84" s="787">
        <f>'Result Entry'!D86</f>
        <v>0</v>
      </c>
      <c r="D84" s="787">
        <f>'Result Entry'!E86</f>
        <v>0</v>
      </c>
      <c r="E84" s="787">
        <f>'Result Entry'!F86</f>
        <v>0</v>
      </c>
      <c r="F84" s="787">
        <f>'Result Entry'!G86</f>
        <v>0</v>
      </c>
      <c r="G84" s="787">
        <f>'Result Entry'!H86</f>
        <v>0</v>
      </c>
      <c r="H84" s="787">
        <f>'Result Entry'!I86</f>
        <v>0</v>
      </c>
      <c r="I84" s="787">
        <f>'Result Entry'!J86</f>
        <v>0</v>
      </c>
      <c r="J84" s="977">
        <f>'Result Entry'!K86</f>
        <v>0</v>
      </c>
      <c r="K84" s="788">
        <f>'Result Entry'!L86</f>
        <v>0</v>
      </c>
      <c r="L84" s="789">
        <f>'Result Entry'!M86</f>
        <v>0</v>
      </c>
      <c r="M84" s="789">
        <f>'Result Entry'!N86</f>
        <v>0</v>
      </c>
      <c r="N84" s="790">
        <f>'Result Entry'!O86</f>
        <v>0</v>
      </c>
      <c r="O84" s="789">
        <f>'Result Entry'!P86</f>
        <v>0</v>
      </c>
      <c r="P84" s="790">
        <f>'Result Entry'!Q86</f>
        <v>0</v>
      </c>
      <c r="Q84" s="789">
        <f>'Result Entry'!R86</f>
        <v>0</v>
      </c>
      <c r="R84" s="791">
        <f>'Result Entry'!S86</f>
        <v>0</v>
      </c>
      <c r="S84" s="791">
        <f>'Result Entry'!T86</f>
        <v>0</v>
      </c>
      <c r="T84" s="792">
        <f>'Result Entry'!U86</f>
        <v>0</v>
      </c>
      <c r="U84" s="806">
        <f>'Result Entry'!V86</f>
        <v>0</v>
      </c>
      <c r="V84" s="807" t="str">
        <f>'Result Entry'!W86</f>
        <v/>
      </c>
      <c r="W84" s="795" t="str">
        <f>'Result Entry'!X86</f>
        <v/>
      </c>
      <c r="X84" s="796" t="str">
        <f>'Result Entry'!Y86</f>
        <v/>
      </c>
      <c r="Y84" s="788">
        <f>'Result Entry'!Z86</f>
        <v>0</v>
      </c>
      <c r="Z84" s="789">
        <f>'Result Entry'!AA86</f>
        <v>0</v>
      </c>
      <c r="AA84" s="789">
        <f>'Result Entry'!AB86</f>
        <v>0</v>
      </c>
      <c r="AB84" s="790">
        <f>'Result Entry'!AC86</f>
        <v>0</v>
      </c>
      <c r="AC84" s="789">
        <f>'Result Entry'!AD86</f>
        <v>0</v>
      </c>
      <c r="AD84" s="790">
        <f>'Result Entry'!AE86</f>
        <v>0</v>
      </c>
      <c r="AE84" s="789">
        <f>'Result Entry'!AF86</f>
        <v>0</v>
      </c>
      <c r="AF84" s="791">
        <f>'Result Entry'!AG86</f>
        <v>0</v>
      </c>
      <c r="AG84" s="791">
        <f>'Result Entry'!AH86</f>
        <v>0</v>
      </c>
      <c r="AH84" s="792">
        <f>'Result Entry'!AI86</f>
        <v>0</v>
      </c>
      <c r="AI84" s="806">
        <f>'Result Entry'!AJ86</f>
        <v>0</v>
      </c>
      <c r="AJ84" s="807" t="str">
        <f>'Result Entry'!AK86</f>
        <v/>
      </c>
      <c r="AK84" s="795" t="str">
        <f>'Result Entry'!AL86</f>
        <v/>
      </c>
      <c r="AL84" s="796" t="str">
        <f>'Result Entry'!AM86</f>
        <v/>
      </c>
      <c r="AM84" s="797">
        <f>'Result Entry'!AN86</f>
        <v>0</v>
      </c>
      <c r="AN84" s="788">
        <f>'Result Entry'!AO86</f>
        <v>0</v>
      </c>
      <c r="AO84" s="798">
        <f>'Result Entry'!AP86</f>
        <v>0</v>
      </c>
      <c r="AP84" s="789">
        <f>'Result Entry'!AQ86</f>
        <v>0</v>
      </c>
      <c r="AQ84" s="790">
        <f>'Result Entry'!AR86</f>
        <v>0</v>
      </c>
      <c r="AR84" s="789">
        <f>'Result Entry'!AS86</f>
        <v>0</v>
      </c>
      <c r="AS84" s="789">
        <f>'Result Entry'!AT86</f>
        <v>0</v>
      </c>
      <c r="AT84" s="799">
        <f>'Result Entry'!AU86</f>
        <v>0</v>
      </c>
      <c r="AU84" s="790">
        <f>'Result Entry'!AV86</f>
        <v>0</v>
      </c>
      <c r="AV84" s="789">
        <f>'Result Entry'!AW86</f>
        <v>0</v>
      </c>
      <c r="AW84" s="789">
        <f>'Result Entry'!AX86</f>
        <v>0</v>
      </c>
      <c r="AX84" s="799">
        <f>'Result Entry'!AY86</f>
        <v>0</v>
      </c>
      <c r="AY84" s="792">
        <f>'Result Entry'!AZ86</f>
        <v>0</v>
      </c>
      <c r="AZ84" s="1470">
        <f>'Result Entry'!BA86</f>
        <v>0</v>
      </c>
      <c r="BA84" s="1471" t="str">
        <f>'Result Entry'!BB86</f>
        <v/>
      </c>
      <c r="BB84" s="795" t="str">
        <f>'Result Entry'!BC86</f>
        <v/>
      </c>
      <c r="BC84" s="796" t="str">
        <f>'Result Entry'!BD86</f>
        <v/>
      </c>
      <c r="BD84" s="797">
        <f>'Result Entry'!BE86</f>
        <v>0</v>
      </c>
      <c r="BE84" s="788">
        <f>'Result Entry'!BF86</f>
        <v>0</v>
      </c>
      <c r="BF84" s="798">
        <f>'Result Entry'!BG86</f>
        <v>0</v>
      </c>
      <c r="BG84" s="789">
        <f>'Result Entry'!BH86</f>
        <v>0</v>
      </c>
      <c r="BH84" s="790">
        <f>'Result Entry'!BI86</f>
        <v>0</v>
      </c>
      <c r="BI84" s="789">
        <f>'Result Entry'!BJ86</f>
        <v>0</v>
      </c>
      <c r="BJ84" s="789">
        <f>'Result Entry'!BK86</f>
        <v>0</v>
      </c>
      <c r="BK84" s="799">
        <f>'Result Entry'!BL86</f>
        <v>0</v>
      </c>
      <c r="BL84" s="790">
        <f>'Result Entry'!BM86</f>
        <v>0</v>
      </c>
      <c r="BM84" s="789">
        <f>'Result Entry'!BN86</f>
        <v>0</v>
      </c>
      <c r="BN84" s="789">
        <f>'Result Entry'!BO86</f>
        <v>0</v>
      </c>
      <c r="BO84" s="799">
        <f>'Result Entry'!BP86</f>
        <v>0</v>
      </c>
      <c r="BP84" s="792">
        <f>'Result Entry'!BQ86</f>
        <v>0</v>
      </c>
      <c r="BQ84" s="1470">
        <f>'Result Entry'!BR86</f>
        <v>0</v>
      </c>
      <c r="BR84" s="1471" t="str">
        <f>'Result Entry'!BS86</f>
        <v/>
      </c>
      <c r="BS84" s="795" t="str">
        <f>'Result Entry'!BT86</f>
        <v/>
      </c>
      <c r="BT84" s="796" t="str">
        <f>'Result Entry'!BU86</f>
        <v/>
      </c>
      <c r="BU84" s="797">
        <f>'Result Entry'!BV86</f>
        <v>0</v>
      </c>
      <c r="BV84" s="788">
        <f>'Result Entry'!BW86</f>
        <v>0</v>
      </c>
      <c r="BW84" s="798">
        <f>'Result Entry'!BX86</f>
        <v>0</v>
      </c>
      <c r="BX84" s="789">
        <f>'Result Entry'!BY86</f>
        <v>0</v>
      </c>
      <c r="BY84" s="790">
        <f>'Result Entry'!BZ86</f>
        <v>0</v>
      </c>
      <c r="BZ84" s="789">
        <f>'Result Entry'!CA86</f>
        <v>0</v>
      </c>
      <c r="CA84" s="789">
        <f>'Result Entry'!CB86</f>
        <v>0</v>
      </c>
      <c r="CB84" s="799">
        <f>'Result Entry'!CC86</f>
        <v>0</v>
      </c>
      <c r="CC84" s="790">
        <f>'Result Entry'!CD86</f>
        <v>0</v>
      </c>
      <c r="CD84" s="789">
        <f>'Result Entry'!CE86</f>
        <v>0</v>
      </c>
      <c r="CE84" s="789">
        <f>'Result Entry'!CF86</f>
        <v>0</v>
      </c>
      <c r="CF84" s="799">
        <f>'Result Entry'!CG86</f>
        <v>0</v>
      </c>
      <c r="CG84" s="792">
        <f>'Result Entry'!CH86</f>
        <v>0</v>
      </c>
      <c r="CH84" s="1470">
        <f>'Result Entry'!CI86</f>
        <v>0</v>
      </c>
      <c r="CI84" s="1471" t="str">
        <f>'Result Entry'!CJ86</f>
        <v/>
      </c>
      <c r="CJ84" s="795" t="str">
        <f>'Result Entry'!CK86</f>
        <v/>
      </c>
      <c r="CK84" s="796" t="str">
        <f>'Result Entry'!CL86</f>
        <v/>
      </c>
      <c r="CL84" s="797">
        <f>'Result Entry'!CM86</f>
        <v>0</v>
      </c>
      <c r="CM84" s="788">
        <f>'Result Entry'!CN86</f>
        <v>0</v>
      </c>
      <c r="CN84" s="798">
        <f>'Result Entry'!CO86</f>
        <v>0</v>
      </c>
      <c r="CO84" s="789">
        <f>'Result Entry'!CP86</f>
        <v>0</v>
      </c>
      <c r="CP84" s="790">
        <f>'Result Entry'!CQ86</f>
        <v>0</v>
      </c>
      <c r="CQ84" s="789">
        <f>'Result Entry'!CR86</f>
        <v>0</v>
      </c>
      <c r="CR84" s="789">
        <f>'Result Entry'!CS86</f>
        <v>0</v>
      </c>
      <c r="CS84" s="799">
        <f>'Result Entry'!CT86</f>
        <v>0</v>
      </c>
      <c r="CT84" s="790">
        <f>'Result Entry'!CU86</f>
        <v>0</v>
      </c>
      <c r="CU84" s="789">
        <f>'Result Entry'!CV86</f>
        <v>0</v>
      </c>
      <c r="CV84" s="789">
        <f>'Result Entry'!CW86</f>
        <v>0</v>
      </c>
      <c r="CW84" s="799">
        <f>'Result Entry'!CX86</f>
        <v>0</v>
      </c>
      <c r="CX84" s="792">
        <f>'Result Entry'!CY86</f>
        <v>0</v>
      </c>
      <c r="CY84" s="1470">
        <f>'Result Entry'!CZ86</f>
        <v>0</v>
      </c>
      <c r="CZ84" s="1471" t="str">
        <f>'Result Entry'!DA86</f>
        <v/>
      </c>
      <c r="DA84" s="795" t="str">
        <f>'Result Entry'!DB86</f>
        <v/>
      </c>
      <c r="DB84" s="796" t="str">
        <f>'Result Entry'!DC86</f>
        <v/>
      </c>
      <c r="DC84" s="797">
        <f>'Result Entry'!DD86</f>
        <v>0</v>
      </c>
      <c r="DD84" s="788">
        <f>'Result Entry'!DE86</f>
        <v>0</v>
      </c>
      <c r="DE84" s="798">
        <f>'Result Entry'!DF86</f>
        <v>0</v>
      </c>
      <c r="DF84" s="789">
        <f>'Result Entry'!DG86</f>
        <v>0</v>
      </c>
      <c r="DG84" s="790">
        <f>'Result Entry'!DH86</f>
        <v>0</v>
      </c>
      <c r="DH84" s="789">
        <f>'Result Entry'!DI86</f>
        <v>0</v>
      </c>
      <c r="DI84" s="789">
        <f>'Result Entry'!DJ86</f>
        <v>0</v>
      </c>
      <c r="DJ84" s="799">
        <f>'Result Entry'!DK86</f>
        <v>0</v>
      </c>
      <c r="DK84" s="790">
        <f>'Result Entry'!DL86</f>
        <v>0</v>
      </c>
      <c r="DL84" s="789">
        <f>'Result Entry'!DM86</f>
        <v>0</v>
      </c>
      <c r="DM84" s="789">
        <f>'Result Entry'!DN86</f>
        <v>0</v>
      </c>
      <c r="DN84" s="799">
        <f>'Result Entry'!DO86</f>
        <v>0</v>
      </c>
      <c r="DO84" s="792">
        <f>'Result Entry'!DP86</f>
        <v>0</v>
      </c>
      <c r="DP84" s="1470">
        <f>'Result Entry'!DQ86</f>
        <v>0</v>
      </c>
      <c r="DQ84" s="1471" t="str">
        <f>'Result Entry'!DR86</f>
        <v/>
      </c>
      <c r="DR84" s="795" t="str">
        <f>'Result Entry'!DS86</f>
        <v/>
      </c>
      <c r="DS84" s="796" t="str">
        <f>'Result Entry'!DT86</f>
        <v/>
      </c>
      <c r="DT84" s="788">
        <f>'Result Entry'!DU86</f>
        <v>0</v>
      </c>
      <c r="DU84" s="789">
        <f>'Result Entry'!DV86</f>
        <v>0</v>
      </c>
      <c r="DV84" s="789">
        <f>'Result Entry'!DW86</f>
        <v>0</v>
      </c>
      <c r="DW84" s="790">
        <f>'Result Entry'!DX86</f>
        <v>0</v>
      </c>
      <c r="DX84" s="789">
        <f>'Result Entry'!DY86</f>
        <v>0</v>
      </c>
      <c r="DY84" s="789">
        <f>'Result Entry'!DZ86</f>
        <v>0</v>
      </c>
      <c r="DZ84" s="799">
        <f>'Result Entry'!EA86</f>
        <v>0</v>
      </c>
      <c r="EA84" s="790">
        <f>'Result Entry'!EB86</f>
        <v>0</v>
      </c>
      <c r="EB84" s="789">
        <f>'Result Entry'!EC86</f>
        <v>0</v>
      </c>
      <c r="EC84" s="789">
        <f>'Result Entry'!ED86</f>
        <v>0</v>
      </c>
      <c r="ED84" s="799">
        <f>'Result Entry'!EE86</f>
        <v>0</v>
      </c>
      <c r="EE84" s="800">
        <f>'Result Entry'!EF86</f>
        <v>0</v>
      </c>
      <c r="EF84" s="801">
        <f>'Result Entry'!EG86</f>
        <v>0</v>
      </c>
      <c r="EG84" s="802" t="str">
        <f>'Result Entry'!EH86</f>
        <v/>
      </c>
      <c r="EH84" s="788">
        <f>'Result Entry'!EI86</f>
        <v>0</v>
      </c>
      <c r="EI84" s="789">
        <f>'Result Entry'!EJ86</f>
        <v>0</v>
      </c>
      <c r="EJ84" s="789">
        <f>'Result Entry'!EK86</f>
        <v>0</v>
      </c>
      <c r="EK84" s="790">
        <f>'Result Entry'!EL86</f>
        <v>0</v>
      </c>
      <c r="EL84" s="789">
        <f>'Result Entry'!EM86</f>
        <v>0</v>
      </c>
      <c r="EM84" s="799">
        <f>'Result Entry'!EN86</f>
        <v>0</v>
      </c>
      <c r="EN84" s="789">
        <f>'Result Entry'!EO86</f>
        <v>0</v>
      </c>
      <c r="EO84" s="789">
        <f>'Result Entry'!EP86</f>
        <v>0</v>
      </c>
      <c r="EP84" s="789">
        <f>'Result Entry'!EQ86</f>
        <v>0</v>
      </c>
      <c r="EQ84" s="792">
        <f>'Result Entry'!ER86</f>
        <v>0</v>
      </c>
      <c r="ER84" s="801">
        <f>'Result Entry'!ES86</f>
        <v>0</v>
      </c>
      <c r="ES84" s="802" t="str">
        <f>'Result Entry'!ET86</f>
        <v/>
      </c>
      <c r="ET84" s="788">
        <f>'Result Entry'!EU86</f>
        <v>0</v>
      </c>
      <c r="EU84" s="798">
        <f>'Result Entry'!EV86</f>
        <v>0</v>
      </c>
      <c r="EV84" s="789">
        <f>'Result Entry'!EW86</f>
        <v>0</v>
      </c>
      <c r="EW84" s="799">
        <f>'Result Entry'!EX86</f>
        <v>0</v>
      </c>
      <c r="EX84" s="789">
        <f>'Result Entry'!EY86</f>
        <v>0</v>
      </c>
      <c r="EY84" s="799">
        <f>'Result Entry'!EZ86</f>
        <v>0</v>
      </c>
      <c r="EZ84" s="789">
        <f>'Result Entry'!FA86</f>
        <v>0</v>
      </c>
      <c r="FA84" s="789">
        <f>'Result Entry'!FB86</f>
        <v>0</v>
      </c>
      <c r="FB84" s="789">
        <f>'Result Entry'!FC86</f>
        <v>0</v>
      </c>
      <c r="FC84" s="800">
        <f>'Result Entry'!FD86</f>
        <v>0</v>
      </c>
      <c r="FD84" s="801">
        <f>'Result Entry'!FE86</f>
        <v>0</v>
      </c>
      <c r="FE84" s="802" t="str">
        <f>'Result Entry'!FF86</f>
        <v/>
      </c>
      <c r="FF84" s="788">
        <f>'Result Entry'!FG86</f>
        <v>0</v>
      </c>
      <c r="FG84" s="789">
        <f>'Result Entry'!FH86</f>
        <v>0</v>
      </c>
      <c r="FH84" s="789">
        <f>'Result Entry'!FI86</f>
        <v>0</v>
      </c>
      <c r="FI84" s="789">
        <f>'Result Entry'!FJ86</f>
        <v>0</v>
      </c>
      <c r="FJ84" s="791">
        <f>'Result Entry'!FK86</f>
        <v>0</v>
      </c>
      <c r="FK84" s="796" t="str">
        <f>'Result Entry'!FL86</f>
        <v/>
      </c>
      <c r="FL84" s="786">
        <f>'Result Entry'!FM86</f>
        <v>0</v>
      </c>
      <c r="FM84" s="787">
        <f>'Result Entry'!FN86</f>
        <v>0</v>
      </c>
      <c r="FN84" s="805" t="str">
        <f>'Result Entry'!FO86</f>
        <v/>
      </c>
      <c r="FO84" s="786">
        <f>'Result Entry'!FP86</f>
        <v>0</v>
      </c>
      <c r="FP84" s="787">
        <f>'Result Entry'!FQ86</f>
        <v>0</v>
      </c>
      <c r="FQ84" s="787">
        <f>'Result Entry'!FR86</f>
        <v>0</v>
      </c>
      <c r="FR84" s="787" t="str">
        <f>IF(OR(FS84="PASSED",FS84="PASSED WITH G"),'Result Entry'!FS86,"")</f>
        <v/>
      </c>
      <c r="FS84" s="787" t="str">
        <f>'Result Entry'!FT86</f>
        <v/>
      </c>
      <c r="FT84" s="787" t="str">
        <f>'Result Entry'!FU86</f>
        <v/>
      </c>
      <c r="FU84" s="805" t="str">
        <f>'Result Entry'!FV86</f>
        <v/>
      </c>
      <c r="FV84" s="29" t="str">
        <f>'Result Entry'!FX86</f>
        <v/>
      </c>
    </row>
    <row r="85" spans="1:178" s="30" customFormat="1" ht="17.25" customHeight="1">
      <c r="A85" s="1477"/>
      <c r="B85" s="786">
        <f t="shared" si="1"/>
        <v>0</v>
      </c>
      <c r="C85" s="787">
        <f>'Result Entry'!D87</f>
        <v>0</v>
      </c>
      <c r="D85" s="787">
        <f>'Result Entry'!E87</f>
        <v>0</v>
      </c>
      <c r="E85" s="787">
        <f>'Result Entry'!F87</f>
        <v>0</v>
      </c>
      <c r="F85" s="787">
        <f>'Result Entry'!G87</f>
        <v>0</v>
      </c>
      <c r="G85" s="787">
        <f>'Result Entry'!H87</f>
        <v>0</v>
      </c>
      <c r="H85" s="787">
        <f>'Result Entry'!I87</f>
        <v>0</v>
      </c>
      <c r="I85" s="787">
        <f>'Result Entry'!J87</f>
        <v>0</v>
      </c>
      <c r="J85" s="977">
        <f>'Result Entry'!K87</f>
        <v>0</v>
      </c>
      <c r="K85" s="788">
        <f>'Result Entry'!L87</f>
        <v>0</v>
      </c>
      <c r="L85" s="789">
        <f>'Result Entry'!M87</f>
        <v>0</v>
      </c>
      <c r="M85" s="789">
        <f>'Result Entry'!N87</f>
        <v>0</v>
      </c>
      <c r="N85" s="790">
        <f>'Result Entry'!O87</f>
        <v>0</v>
      </c>
      <c r="O85" s="789">
        <f>'Result Entry'!P87</f>
        <v>0</v>
      </c>
      <c r="P85" s="790">
        <f>'Result Entry'!Q87</f>
        <v>0</v>
      </c>
      <c r="Q85" s="789">
        <f>'Result Entry'!R87</f>
        <v>0</v>
      </c>
      <c r="R85" s="791">
        <f>'Result Entry'!S87</f>
        <v>0</v>
      </c>
      <c r="S85" s="791">
        <f>'Result Entry'!T87</f>
        <v>0</v>
      </c>
      <c r="T85" s="792">
        <f>'Result Entry'!U87</f>
        <v>0</v>
      </c>
      <c r="U85" s="806">
        <f>'Result Entry'!V87</f>
        <v>0</v>
      </c>
      <c r="V85" s="807" t="str">
        <f>'Result Entry'!W87</f>
        <v/>
      </c>
      <c r="W85" s="795" t="str">
        <f>'Result Entry'!X87</f>
        <v/>
      </c>
      <c r="X85" s="796" t="str">
        <f>'Result Entry'!Y87</f>
        <v/>
      </c>
      <c r="Y85" s="788">
        <f>'Result Entry'!Z87</f>
        <v>0</v>
      </c>
      <c r="Z85" s="789">
        <f>'Result Entry'!AA87</f>
        <v>0</v>
      </c>
      <c r="AA85" s="789">
        <f>'Result Entry'!AB87</f>
        <v>0</v>
      </c>
      <c r="AB85" s="790">
        <f>'Result Entry'!AC87</f>
        <v>0</v>
      </c>
      <c r="AC85" s="789">
        <f>'Result Entry'!AD87</f>
        <v>0</v>
      </c>
      <c r="AD85" s="790">
        <f>'Result Entry'!AE87</f>
        <v>0</v>
      </c>
      <c r="AE85" s="789">
        <f>'Result Entry'!AF87</f>
        <v>0</v>
      </c>
      <c r="AF85" s="791">
        <f>'Result Entry'!AG87</f>
        <v>0</v>
      </c>
      <c r="AG85" s="791">
        <f>'Result Entry'!AH87</f>
        <v>0</v>
      </c>
      <c r="AH85" s="792">
        <f>'Result Entry'!AI87</f>
        <v>0</v>
      </c>
      <c r="AI85" s="806">
        <f>'Result Entry'!AJ87</f>
        <v>0</v>
      </c>
      <c r="AJ85" s="807" t="str">
        <f>'Result Entry'!AK87</f>
        <v/>
      </c>
      <c r="AK85" s="795" t="str">
        <f>'Result Entry'!AL87</f>
        <v/>
      </c>
      <c r="AL85" s="796" t="str">
        <f>'Result Entry'!AM87</f>
        <v/>
      </c>
      <c r="AM85" s="797">
        <f>'Result Entry'!AN87</f>
        <v>0</v>
      </c>
      <c r="AN85" s="788">
        <f>'Result Entry'!AO87</f>
        <v>0</v>
      </c>
      <c r="AO85" s="798">
        <f>'Result Entry'!AP87</f>
        <v>0</v>
      </c>
      <c r="AP85" s="789">
        <f>'Result Entry'!AQ87</f>
        <v>0</v>
      </c>
      <c r="AQ85" s="790">
        <f>'Result Entry'!AR87</f>
        <v>0</v>
      </c>
      <c r="AR85" s="789">
        <f>'Result Entry'!AS87</f>
        <v>0</v>
      </c>
      <c r="AS85" s="789">
        <f>'Result Entry'!AT87</f>
        <v>0</v>
      </c>
      <c r="AT85" s="799">
        <f>'Result Entry'!AU87</f>
        <v>0</v>
      </c>
      <c r="AU85" s="790">
        <f>'Result Entry'!AV87</f>
        <v>0</v>
      </c>
      <c r="AV85" s="789">
        <f>'Result Entry'!AW87</f>
        <v>0</v>
      </c>
      <c r="AW85" s="789">
        <f>'Result Entry'!AX87</f>
        <v>0</v>
      </c>
      <c r="AX85" s="799">
        <f>'Result Entry'!AY87</f>
        <v>0</v>
      </c>
      <c r="AY85" s="792">
        <f>'Result Entry'!AZ87</f>
        <v>0</v>
      </c>
      <c r="AZ85" s="1470">
        <f>'Result Entry'!BA87</f>
        <v>0</v>
      </c>
      <c r="BA85" s="1471" t="str">
        <f>'Result Entry'!BB87</f>
        <v/>
      </c>
      <c r="BB85" s="795" t="str">
        <f>'Result Entry'!BC87</f>
        <v/>
      </c>
      <c r="BC85" s="796" t="str">
        <f>'Result Entry'!BD87</f>
        <v/>
      </c>
      <c r="BD85" s="797">
        <f>'Result Entry'!BE87</f>
        <v>0</v>
      </c>
      <c r="BE85" s="788">
        <f>'Result Entry'!BF87</f>
        <v>0</v>
      </c>
      <c r="BF85" s="798">
        <f>'Result Entry'!BG87</f>
        <v>0</v>
      </c>
      <c r="BG85" s="789">
        <f>'Result Entry'!BH87</f>
        <v>0</v>
      </c>
      <c r="BH85" s="790">
        <f>'Result Entry'!BI87</f>
        <v>0</v>
      </c>
      <c r="BI85" s="789">
        <f>'Result Entry'!BJ87</f>
        <v>0</v>
      </c>
      <c r="BJ85" s="789">
        <f>'Result Entry'!BK87</f>
        <v>0</v>
      </c>
      <c r="BK85" s="799">
        <f>'Result Entry'!BL87</f>
        <v>0</v>
      </c>
      <c r="BL85" s="790">
        <f>'Result Entry'!BM87</f>
        <v>0</v>
      </c>
      <c r="BM85" s="789">
        <f>'Result Entry'!BN87</f>
        <v>0</v>
      </c>
      <c r="BN85" s="789">
        <f>'Result Entry'!BO87</f>
        <v>0</v>
      </c>
      <c r="BO85" s="799">
        <f>'Result Entry'!BP87</f>
        <v>0</v>
      </c>
      <c r="BP85" s="792">
        <f>'Result Entry'!BQ87</f>
        <v>0</v>
      </c>
      <c r="BQ85" s="1470">
        <f>'Result Entry'!BR87</f>
        <v>0</v>
      </c>
      <c r="BR85" s="1471" t="str">
        <f>'Result Entry'!BS87</f>
        <v/>
      </c>
      <c r="BS85" s="795" t="str">
        <f>'Result Entry'!BT87</f>
        <v/>
      </c>
      <c r="BT85" s="796" t="str">
        <f>'Result Entry'!BU87</f>
        <v/>
      </c>
      <c r="BU85" s="797">
        <f>'Result Entry'!BV87</f>
        <v>0</v>
      </c>
      <c r="BV85" s="788">
        <f>'Result Entry'!BW87</f>
        <v>0</v>
      </c>
      <c r="BW85" s="798">
        <f>'Result Entry'!BX87</f>
        <v>0</v>
      </c>
      <c r="BX85" s="789">
        <f>'Result Entry'!BY87</f>
        <v>0</v>
      </c>
      <c r="BY85" s="790">
        <f>'Result Entry'!BZ87</f>
        <v>0</v>
      </c>
      <c r="BZ85" s="789">
        <f>'Result Entry'!CA87</f>
        <v>0</v>
      </c>
      <c r="CA85" s="789">
        <f>'Result Entry'!CB87</f>
        <v>0</v>
      </c>
      <c r="CB85" s="799">
        <f>'Result Entry'!CC87</f>
        <v>0</v>
      </c>
      <c r="CC85" s="790">
        <f>'Result Entry'!CD87</f>
        <v>0</v>
      </c>
      <c r="CD85" s="789">
        <f>'Result Entry'!CE87</f>
        <v>0</v>
      </c>
      <c r="CE85" s="789">
        <f>'Result Entry'!CF87</f>
        <v>0</v>
      </c>
      <c r="CF85" s="799">
        <f>'Result Entry'!CG87</f>
        <v>0</v>
      </c>
      <c r="CG85" s="792">
        <f>'Result Entry'!CH87</f>
        <v>0</v>
      </c>
      <c r="CH85" s="1470">
        <f>'Result Entry'!CI87</f>
        <v>0</v>
      </c>
      <c r="CI85" s="1471" t="str">
        <f>'Result Entry'!CJ87</f>
        <v/>
      </c>
      <c r="CJ85" s="795" t="str">
        <f>'Result Entry'!CK87</f>
        <v/>
      </c>
      <c r="CK85" s="796" t="str">
        <f>'Result Entry'!CL87</f>
        <v/>
      </c>
      <c r="CL85" s="797">
        <f>'Result Entry'!CM87</f>
        <v>0</v>
      </c>
      <c r="CM85" s="788">
        <f>'Result Entry'!CN87</f>
        <v>0</v>
      </c>
      <c r="CN85" s="798">
        <f>'Result Entry'!CO87</f>
        <v>0</v>
      </c>
      <c r="CO85" s="789">
        <f>'Result Entry'!CP87</f>
        <v>0</v>
      </c>
      <c r="CP85" s="790">
        <f>'Result Entry'!CQ87</f>
        <v>0</v>
      </c>
      <c r="CQ85" s="789">
        <f>'Result Entry'!CR87</f>
        <v>0</v>
      </c>
      <c r="CR85" s="789">
        <f>'Result Entry'!CS87</f>
        <v>0</v>
      </c>
      <c r="CS85" s="799">
        <f>'Result Entry'!CT87</f>
        <v>0</v>
      </c>
      <c r="CT85" s="790">
        <f>'Result Entry'!CU87</f>
        <v>0</v>
      </c>
      <c r="CU85" s="789">
        <f>'Result Entry'!CV87</f>
        <v>0</v>
      </c>
      <c r="CV85" s="789">
        <f>'Result Entry'!CW87</f>
        <v>0</v>
      </c>
      <c r="CW85" s="799">
        <f>'Result Entry'!CX87</f>
        <v>0</v>
      </c>
      <c r="CX85" s="792">
        <f>'Result Entry'!CY87</f>
        <v>0</v>
      </c>
      <c r="CY85" s="1470">
        <f>'Result Entry'!CZ87</f>
        <v>0</v>
      </c>
      <c r="CZ85" s="1471" t="str">
        <f>'Result Entry'!DA87</f>
        <v/>
      </c>
      <c r="DA85" s="795" t="str">
        <f>'Result Entry'!DB87</f>
        <v/>
      </c>
      <c r="DB85" s="796" t="str">
        <f>'Result Entry'!DC87</f>
        <v/>
      </c>
      <c r="DC85" s="797">
        <f>'Result Entry'!DD87</f>
        <v>0</v>
      </c>
      <c r="DD85" s="788">
        <f>'Result Entry'!DE87</f>
        <v>0</v>
      </c>
      <c r="DE85" s="798">
        <f>'Result Entry'!DF87</f>
        <v>0</v>
      </c>
      <c r="DF85" s="789">
        <f>'Result Entry'!DG87</f>
        <v>0</v>
      </c>
      <c r="DG85" s="790">
        <f>'Result Entry'!DH87</f>
        <v>0</v>
      </c>
      <c r="DH85" s="789">
        <f>'Result Entry'!DI87</f>
        <v>0</v>
      </c>
      <c r="DI85" s="789">
        <f>'Result Entry'!DJ87</f>
        <v>0</v>
      </c>
      <c r="DJ85" s="799">
        <f>'Result Entry'!DK87</f>
        <v>0</v>
      </c>
      <c r="DK85" s="790">
        <f>'Result Entry'!DL87</f>
        <v>0</v>
      </c>
      <c r="DL85" s="789">
        <f>'Result Entry'!DM87</f>
        <v>0</v>
      </c>
      <c r="DM85" s="789">
        <f>'Result Entry'!DN87</f>
        <v>0</v>
      </c>
      <c r="DN85" s="799">
        <f>'Result Entry'!DO87</f>
        <v>0</v>
      </c>
      <c r="DO85" s="792">
        <f>'Result Entry'!DP87</f>
        <v>0</v>
      </c>
      <c r="DP85" s="1470">
        <f>'Result Entry'!DQ87</f>
        <v>0</v>
      </c>
      <c r="DQ85" s="1471" t="str">
        <f>'Result Entry'!DR87</f>
        <v/>
      </c>
      <c r="DR85" s="795" t="str">
        <f>'Result Entry'!DS87</f>
        <v/>
      </c>
      <c r="DS85" s="796" t="str">
        <f>'Result Entry'!DT87</f>
        <v/>
      </c>
      <c r="DT85" s="788">
        <f>'Result Entry'!DU87</f>
        <v>0</v>
      </c>
      <c r="DU85" s="789">
        <f>'Result Entry'!DV87</f>
        <v>0</v>
      </c>
      <c r="DV85" s="789">
        <f>'Result Entry'!DW87</f>
        <v>0</v>
      </c>
      <c r="DW85" s="790">
        <f>'Result Entry'!DX87</f>
        <v>0</v>
      </c>
      <c r="DX85" s="789">
        <f>'Result Entry'!DY87</f>
        <v>0</v>
      </c>
      <c r="DY85" s="789">
        <f>'Result Entry'!DZ87</f>
        <v>0</v>
      </c>
      <c r="DZ85" s="799">
        <f>'Result Entry'!EA87</f>
        <v>0</v>
      </c>
      <c r="EA85" s="790">
        <f>'Result Entry'!EB87</f>
        <v>0</v>
      </c>
      <c r="EB85" s="789">
        <f>'Result Entry'!EC87</f>
        <v>0</v>
      </c>
      <c r="EC85" s="789">
        <f>'Result Entry'!ED87</f>
        <v>0</v>
      </c>
      <c r="ED85" s="799">
        <f>'Result Entry'!EE87</f>
        <v>0</v>
      </c>
      <c r="EE85" s="800">
        <f>'Result Entry'!EF87</f>
        <v>0</v>
      </c>
      <c r="EF85" s="801">
        <f>'Result Entry'!EG87</f>
        <v>0</v>
      </c>
      <c r="EG85" s="802" t="str">
        <f>'Result Entry'!EH87</f>
        <v/>
      </c>
      <c r="EH85" s="788">
        <f>'Result Entry'!EI87</f>
        <v>0</v>
      </c>
      <c r="EI85" s="789">
        <f>'Result Entry'!EJ87</f>
        <v>0</v>
      </c>
      <c r="EJ85" s="789">
        <f>'Result Entry'!EK87</f>
        <v>0</v>
      </c>
      <c r="EK85" s="790">
        <f>'Result Entry'!EL87</f>
        <v>0</v>
      </c>
      <c r="EL85" s="789">
        <f>'Result Entry'!EM87</f>
        <v>0</v>
      </c>
      <c r="EM85" s="799">
        <f>'Result Entry'!EN87</f>
        <v>0</v>
      </c>
      <c r="EN85" s="789">
        <f>'Result Entry'!EO87</f>
        <v>0</v>
      </c>
      <c r="EO85" s="789">
        <f>'Result Entry'!EP87</f>
        <v>0</v>
      </c>
      <c r="EP85" s="789">
        <f>'Result Entry'!EQ87</f>
        <v>0</v>
      </c>
      <c r="EQ85" s="792">
        <f>'Result Entry'!ER87</f>
        <v>0</v>
      </c>
      <c r="ER85" s="801">
        <f>'Result Entry'!ES87</f>
        <v>0</v>
      </c>
      <c r="ES85" s="802" t="str">
        <f>'Result Entry'!ET87</f>
        <v/>
      </c>
      <c r="ET85" s="788">
        <f>'Result Entry'!EU87</f>
        <v>0</v>
      </c>
      <c r="EU85" s="798">
        <f>'Result Entry'!EV87</f>
        <v>0</v>
      </c>
      <c r="EV85" s="789">
        <f>'Result Entry'!EW87</f>
        <v>0</v>
      </c>
      <c r="EW85" s="799">
        <f>'Result Entry'!EX87</f>
        <v>0</v>
      </c>
      <c r="EX85" s="789">
        <f>'Result Entry'!EY87</f>
        <v>0</v>
      </c>
      <c r="EY85" s="799">
        <f>'Result Entry'!EZ87</f>
        <v>0</v>
      </c>
      <c r="EZ85" s="789">
        <f>'Result Entry'!FA87</f>
        <v>0</v>
      </c>
      <c r="FA85" s="789">
        <f>'Result Entry'!FB87</f>
        <v>0</v>
      </c>
      <c r="FB85" s="789">
        <f>'Result Entry'!FC87</f>
        <v>0</v>
      </c>
      <c r="FC85" s="800">
        <f>'Result Entry'!FD87</f>
        <v>0</v>
      </c>
      <c r="FD85" s="801">
        <f>'Result Entry'!FE87</f>
        <v>0</v>
      </c>
      <c r="FE85" s="802" t="str">
        <f>'Result Entry'!FF87</f>
        <v/>
      </c>
      <c r="FF85" s="788">
        <f>'Result Entry'!FG87</f>
        <v>0</v>
      </c>
      <c r="FG85" s="789">
        <f>'Result Entry'!FH87</f>
        <v>0</v>
      </c>
      <c r="FH85" s="789">
        <f>'Result Entry'!FI87</f>
        <v>0</v>
      </c>
      <c r="FI85" s="789">
        <f>'Result Entry'!FJ87</f>
        <v>0</v>
      </c>
      <c r="FJ85" s="791">
        <f>'Result Entry'!FK87</f>
        <v>0</v>
      </c>
      <c r="FK85" s="796" t="str">
        <f>'Result Entry'!FL87</f>
        <v/>
      </c>
      <c r="FL85" s="786">
        <f>'Result Entry'!FM87</f>
        <v>0</v>
      </c>
      <c r="FM85" s="787">
        <f>'Result Entry'!FN87</f>
        <v>0</v>
      </c>
      <c r="FN85" s="805" t="str">
        <f>'Result Entry'!FO87</f>
        <v/>
      </c>
      <c r="FO85" s="786">
        <f>'Result Entry'!FP87</f>
        <v>0</v>
      </c>
      <c r="FP85" s="787">
        <f>'Result Entry'!FQ87</f>
        <v>0</v>
      </c>
      <c r="FQ85" s="787">
        <f>'Result Entry'!FR87</f>
        <v>0</v>
      </c>
      <c r="FR85" s="787" t="str">
        <f>IF(OR(FS85="PASSED",FS85="PASSED WITH G"),'Result Entry'!FS87,"")</f>
        <v/>
      </c>
      <c r="FS85" s="787" t="str">
        <f>'Result Entry'!FT87</f>
        <v/>
      </c>
      <c r="FT85" s="787" t="str">
        <f>'Result Entry'!FU87</f>
        <v/>
      </c>
      <c r="FU85" s="805" t="str">
        <f>'Result Entry'!FV87</f>
        <v/>
      </c>
      <c r="FV85" s="29" t="str">
        <f>'Result Entry'!FX87</f>
        <v/>
      </c>
    </row>
    <row r="86" spans="1:178" s="30" customFormat="1" ht="17.25" customHeight="1">
      <c r="A86" s="1477"/>
      <c r="B86" s="786">
        <f t="shared" si="1"/>
        <v>0</v>
      </c>
      <c r="C86" s="787">
        <f>'Result Entry'!D88</f>
        <v>0</v>
      </c>
      <c r="D86" s="787">
        <f>'Result Entry'!E88</f>
        <v>0</v>
      </c>
      <c r="E86" s="787">
        <f>'Result Entry'!F88</f>
        <v>0</v>
      </c>
      <c r="F86" s="787">
        <f>'Result Entry'!G88</f>
        <v>0</v>
      </c>
      <c r="G86" s="787">
        <f>'Result Entry'!H88</f>
        <v>0</v>
      </c>
      <c r="H86" s="787">
        <f>'Result Entry'!I88</f>
        <v>0</v>
      </c>
      <c r="I86" s="787">
        <f>'Result Entry'!J88</f>
        <v>0</v>
      </c>
      <c r="J86" s="977">
        <f>'Result Entry'!K88</f>
        <v>0</v>
      </c>
      <c r="K86" s="788">
        <f>'Result Entry'!L88</f>
        <v>0</v>
      </c>
      <c r="L86" s="789">
        <f>'Result Entry'!M88</f>
        <v>0</v>
      </c>
      <c r="M86" s="789">
        <f>'Result Entry'!N88</f>
        <v>0</v>
      </c>
      <c r="N86" s="790">
        <f>'Result Entry'!O88</f>
        <v>0</v>
      </c>
      <c r="O86" s="789">
        <f>'Result Entry'!P88</f>
        <v>0</v>
      </c>
      <c r="P86" s="790">
        <f>'Result Entry'!Q88</f>
        <v>0</v>
      </c>
      <c r="Q86" s="789">
        <f>'Result Entry'!R88</f>
        <v>0</v>
      </c>
      <c r="R86" s="791">
        <f>'Result Entry'!S88</f>
        <v>0</v>
      </c>
      <c r="S86" s="791">
        <f>'Result Entry'!T88</f>
        <v>0</v>
      </c>
      <c r="T86" s="792">
        <f>'Result Entry'!U88</f>
        <v>0</v>
      </c>
      <c r="U86" s="806">
        <f>'Result Entry'!V88</f>
        <v>0</v>
      </c>
      <c r="V86" s="807" t="str">
        <f>'Result Entry'!W88</f>
        <v/>
      </c>
      <c r="W86" s="795" t="str">
        <f>'Result Entry'!X88</f>
        <v/>
      </c>
      <c r="X86" s="796" t="str">
        <f>'Result Entry'!Y88</f>
        <v/>
      </c>
      <c r="Y86" s="788">
        <f>'Result Entry'!Z88</f>
        <v>0</v>
      </c>
      <c r="Z86" s="789">
        <f>'Result Entry'!AA88</f>
        <v>0</v>
      </c>
      <c r="AA86" s="789">
        <f>'Result Entry'!AB88</f>
        <v>0</v>
      </c>
      <c r="AB86" s="790">
        <f>'Result Entry'!AC88</f>
        <v>0</v>
      </c>
      <c r="AC86" s="789">
        <f>'Result Entry'!AD88</f>
        <v>0</v>
      </c>
      <c r="AD86" s="790">
        <f>'Result Entry'!AE88</f>
        <v>0</v>
      </c>
      <c r="AE86" s="789">
        <f>'Result Entry'!AF88</f>
        <v>0</v>
      </c>
      <c r="AF86" s="791">
        <f>'Result Entry'!AG88</f>
        <v>0</v>
      </c>
      <c r="AG86" s="791">
        <f>'Result Entry'!AH88</f>
        <v>0</v>
      </c>
      <c r="AH86" s="792">
        <f>'Result Entry'!AI88</f>
        <v>0</v>
      </c>
      <c r="AI86" s="806">
        <f>'Result Entry'!AJ88</f>
        <v>0</v>
      </c>
      <c r="AJ86" s="807" t="str">
        <f>'Result Entry'!AK88</f>
        <v/>
      </c>
      <c r="AK86" s="795" t="str">
        <f>'Result Entry'!AL88</f>
        <v/>
      </c>
      <c r="AL86" s="796" t="str">
        <f>'Result Entry'!AM88</f>
        <v/>
      </c>
      <c r="AM86" s="797">
        <f>'Result Entry'!AN88</f>
        <v>0</v>
      </c>
      <c r="AN86" s="788">
        <f>'Result Entry'!AO88</f>
        <v>0</v>
      </c>
      <c r="AO86" s="798">
        <f>'Result Entry'!AP88</f>
        <v>0</v>
      </c>
      <c r="AP86" s="789">
        <f>'Result Entry'!AQ88</f>
        <v>0</v>
      </c>
      <c r="AQ86" s="790">
        <f>'Result Entry'!AR88</f>
        <v>0</v>
      </c>
      <c r="AR86" s="789">
        <f>'Result Entry'!AS88</f>
        <v>0</v>
      </c>
      <c r="AS86" s="789">
        <f>'Result Entry'!AT88</f>
        <v>0</v>
      </c>
      <c r="AT86" s="799">
        <f>'Result Entry'!AU88</f>
        <v>0</v>
      </c>
      <c r="AU86" s="790">
        <f>'Result Entry'!AV88</f>
        <v>0</v>
      </c>
      <c r="AV86" s="789">
        <f>'Result Entry'!AW88</f>
        <v>0</v>
      </c>
      <c r="AW86" s="789">
        <f>'Result Entry'!AX88</f>
        <v>0</v>
      </c>
      <c r="AX86" s="799">
        <f>'Result Entry'!AY88</f>
        <v>0</v>
      </c>
      <c r="AY86" s="792">
        <f>'Result Entry'!AZ88</f>
        <v>0</v>
      </c>
      <c r="AZ86" s="1470">
        <f>'Result Entry'!BA88</f>
        <v>0</v>
      </c>
      <c r="BA86" s="1471" t="str">
        <f>'Result Entry'!BB88</f>
        <v/>
      </c>
      <c r="BB86" s="795" t="str">
        <f>'Result Entry'!BC88</f>
        <v/>
      </c>
      <c r="BC86" s="796" t="str">
        <f>'Result Entry'!BD88</f>
        <v/>
      </c>
      <c r="BD86" s="797">
        <f>'Result Entry'!BE88</f>
        <v>0</v>
      </c>
      <c r="BE86" s="788">
        <f>'Result Entry'!BF88</f>
        <v>0</v>
      </c>
      <c r="BF86" s="798">
        <f>'Result Entry'!BG88</f>
        <v>0</v>
      </c>
      <c r="BG86" s="789">
        <f>'Result Entry'!BH88</f>
        <v>0</v>
      </c>
      <c r="BH86" s="790">
        <f>'Result Entry'!BI88</f>
        <v>0</v>
      </c>
      <c r="BI86" s="789">
        <f>'Result Entry'!BJ88</f>
        <v>0</v>
      </c>
      <c r="BJ86" s="789">
        <f>'Result Entry'!BK88</f>
        <v>0</v>
      </c>
      <c r="BK86" s="799">
        <f>'Result Entry'!BL88</f>
        <v>0</v>
      </c>
      <c r="BL86" s="790">
        <f>'Result Entry'!BM88</f>
        <v>0</v>
      </c>
      <c r="BM86" s="789">
        <f>'Result Entry'!BN88</f>
        <v>0</v>
      </c>
      <c r="BN86" s="789">
        <f>'Result Entry'!BO88</f>
        <v>0</v>
      </c>
      <c r="BO86" s="799">
        <f>'Result Entry'!BP88</f>
        <v>0</v>
      </c>
      <c r="BP86" s="792">
        <f>'Result Entry'!BQ88</f>
        <v>0</v>
      </c>
      <c r="BQ86" s="1470">
        <f>'Result Entry'!BR88</f>
        <v>0</v>
      </c>
      <c r="BR86" s="1471" t="str">
        <f>'Result Entry'!BS88</f>
        <v/>
      </c>
      <c r="BS86" s="795" t="str">
        <f>'Result Entry'!BT88</f>
        <v/>
      </c>
      <c r="BT86" s="796" t="str">
        <f>'Result Entry'!BU88</f>
        <v/>
      </c>
      <c r="BU86" s="797">
        <f>'Result Entry'!BV88</f>
        <v>0</v>
      </c>
      <c r="BV86" s="788">
        <f>'Result Entry'!BW88</f>
        <v>0</v>
      </c>
      <c r="BW86" s="798">
        <f>'Result Entry'!BX88</f>
        <v>0</v>
      </c>
      <c r="BX86" s="789">
        <f>'Result Entry'!BY88</f>
        <v>0</v>
      </c>
      <c r="BY86" s="790">
        <f>'Result Entry'!BZ88</f>
        <v>0</v>
      </c>
      <c r="BZ86" s="789">
        <f>'Result Entry'!CA88</f>
        <v>0</v>
      </c>
      <c r="CA86" s="789">
        <f>'Result Entry'!CB88</f>
        <v>0</v>
      </c>
      <c r="CB86" s="799">
        <f>'Result Entry'!CC88</f>
        <v>0</v>
      </c>
      <c r="CC86" s="790">
        <f>'Result Entry'!CD88</f>
        <v>0</v>
      </c>
      <c r="CD86" s="789">
        <f>'Result Entry'!CE88</f>
        <v>0</v>
      </c>
      <c r="CE86" s="789">
        <f>'Result Entry'!CF88</f>
        <v>0</v>
      </c>
      <c r="CF86" s="799">
        <f>'Result Entry'!CG88</f>
        <v>0</v>
      </c>
      <c r="CG86" s="792">
        <f>'Result Entry'!CH88</f>
        <v>0</v>
      </c>
      <c r="CH86" s="1470">
        <f>'Result Entry'!CI88</f>
        <v>0</v>
      </c>
      <c r="CI86" s="1471" t="str">
        <f>'Result Entry'!CJ88</f>
        <v/>
      </c>
      <c r="CJ86" s="795" t="str">
        <f>'Result Entry'!CK88</f>
        <v/>
      </c>
      <c r="CK86" s="796" t="str">
        <f>'Result Entry'!CL88</f>
        <v/>
      </c>
      <c r="CL86" s="797">
        <f>'Result Entry'!CM88</f>
        <v>0</v>
      </c>
      <c r="CM86" s="788">
        <f>'Result Entry'!CN88</f>
        <v>0</v>
      </c>
      <c r="CN86" s="798">
        <f>'Result Entry'!CO88</f>
        <v>0</v>
      </c>
      <c r="CO86" s="789">
        <f>'Result Entry'!CP88</f>
        <v>0</v>
      </c>
      <c r="CP86" s="790">
        <f>'Result Entry'!CQ88</f>
        <v>0</v>
      </c>
      <c r="CQ86" s="789">
        <f>'Result Entry'!CR88</f>
        <v>0</v>
      </c>
      <c r="CR86" s="789">
        <f>'Result Entry'!CS88</f>
        <v>0</v>
      </c>
      <c r="CS86" s="799">
        <f>'Result Entry'!CT88</f>
        <v>0</v>
      </c>
      <c r="CT86" s="790">
        <f>'Result Entry'!CU88</f>
        <v>0</v>
      </c>
      <c r="CU86" s="789">
        <f>'Result Entry'!CV88</f>
        <v>0</v>
      </c>
      <c r="CV86" s="789">
        <f>'Result Entry'!CW88</f>
        <v>0</v>
      </c>
      <c r="CW86" s="799">
        <f>'Result Entry'!CX88</f>
        <v>0</v>
      </c>
      <c r="CX86" s="792">
        <f>'Result Entry'!CY88</f>
        <v>0</v>
      </c>
      <c r="CY86" s="1470">
        <f>'Result Entry'!CZ88</f>
        <v>0</v>
      </c>
      <c r="CZ86" s="1471" t="str">
        <f>'Result Entry'!DA88</f>
        <v/>
      </c>
      <c r="DA86" s="795" t="str">
        <f>'Result Entry'!DB88</f>
        <v/>
      </c>
      <c r="DB86" s="796" t="str">
        <f>'Result Entry'!DC88</f>
        <v/>
      </c>
      <c r="DC86" s="797">
        <f>'Result Entry'!DD88</f>
        <v>0</v>
      </c>
      <c r="DD86" s="788">
        <f>'Result Entry'!DE88</f>
        <v>0</v>
      </c>
      <c r="DE86" s="798">
        <f>'Result Entry'!DF88</f>
        <v>0</v>
      </c>
      <c r="DF86" s="789">
        <f>'Result Entry'!DG88</f>
        <v>0</v>
      </c>
      <c r="DG86" s="790">
        <f>'Result Entry'!DH88</f>
        <v>0</v>
      </c>
      <c r="DH86" s="789">
        <f>'Result Entry'!DI88</f>
        <v>0</v>
      </c>
      <c r="DI86" s="789">
        <f>'Result Entry'!DJ88</f>
        <v>0</v>
      </c>
      <c r="DJ86" s="799">
        <f>'Result Entry'!DK88</f>
        <v>0</v>
      </c>
      <c r="DK86" s="790">
        <f>'Result Entry'!DL88</f>
        <v>0</v>
      </c>
      <c r="DL86" s="789">
        <f>'Result Entry'!DM88</f>
        <v>0</v>
      </c>
      <c r="DM86" s="789">
        <f>'Result Entry'!DN88</f>
        <v>0</v>
      </c>
      <c r="DN86" s="799">
        <f>'Result Entry'!DO88</f>
        <v>0</v>
      </c>
      <c r="DO86" s="792">
        <f>'Result Entry'!DP88</f>
        <v>0</v>
      </c>
      <c r="DP86" s="1470">
        <f>'Result Entry'!DQ88</f>
        <v>0</v>
      </c>
      <c r="DQ86" s="1471" t="str">
        <f>'Result Entry'!DR88</f>
        <v/>
      </c>
      <c r="DR86" s="795" t="str">
        <f>'Result Entry'!DS88</f>
        <v/>
      </c>
      <c r="DS86" s="796" t="str">
        <f>'Result Entry'!DT88</f>
        <v/>
      </c>
      <c r="DT86" s="788">
        <f>'Result Entry'!DU88</f>
        <v>0</v>
      </c>
      <c r="DU86" s="789">
        <f>'Result Entry'!DV88</f>
        <v>0</v>
      </c>
      <c r="DV86" s="789">
        <f>'Result Entry'!DW88</f>
        <v>0</v>
      </c>
      <c r="DW86" s="790">
        <f>'Result Entry'!DX88</f>
        <v>0</v>
      </c>
      <c r="DX86" s="789">
        <f>'Result Entry'!DY88</f>
        <v>0</v>
      </c>
      <c r="DY86" s="789">
        <f>'Result Entry'!DZ88</f>
        <v>0</v>
      </c>
      <c r="DZ86" s="799">
        <f>'Result Entry'!EA88</f>
        <v>0</v>
      </c>
      <c r="EA86" s="790">
        <f>'Result Entry'!EB88</f>
        <v>0</v>
      </c>
      <c r="EB86" s="789">
        <f>'Result Entry'!EC88</f>
        <v>0</v>
      </c>
      <c r="EC86" s="789">
        <f>'Result Entry'!ED88</f>
        <v>0</v>
      </c>
      <c r="ED86" s="799">
        <f>'Result Entry'!EE88</f>
        <v>0</v>
      </c>
      <c r="EE86" s="800">
        <f>'Result Entry'!EF88</f>
        <v>0</v>
      </c>
      <c r="EF86" s="801">
        <f>'Result Entry'!EG88</f>
        <v>0</v>
      </c>
      <c r="EG86" s="802" t="str">
        <f>'Result Entry'!EH88</f>
        <v/>
      </c>
      <c r="EH86" s="788">
        <f>'Result Entry'!EI88</f>
        <v>0</v>
      </c>
      <c r="EI86" s="789">
        <f>'Result Entry'!EJ88</f>
        <v>0</v>
      </c>
      <c r="EJ86" s="789">
        <f>'Result Entry'!EK88</f>
        <v>0</v>
      </c>
      <c r="EK86" s="790">
        <f>'Result Entry'!EL88</f>
        <v>0</v>
      </c>
      <c r="EL86" s="789">
        <f>'Result Entry'!EM88</f>
        <v>0</v>
      </c>
      <c r="EM86" s="799">
        <f>'Result Entry'!EN88</f>
        <v>0</v>
      </c>
      <c r="EN86" s="789">
        <f>'Result Entry'!EO88</f>
        <v>0</v>
      </c>
      <c r="EO86" s="789">
        <f>'Result Entry'!EP88</f>
        <v>0</v>
      </c>
      <c r="EP86" s="789">
        <f>'Result Entry'!EQ88</f>
        <v>0</v>
      </c>
      <c r="EQ86" s="792">
        <f>'Result Entry'!ER88</f>
        <v>0</v>
      </c>
      <c r="ER86" s="801">
        <f>'Result Entry'!ES88</f>
        <v>0</v>
      </c>
      <c r="ES86" s="802" t="str">
        <f>'Result Entry'!ET88</f>
        <v/>
      </c>
      <c r="ET86" s="788">
        <f>'Result Entry'!EU88</f>
        <v>0</v>
      </c>
      <c r="EU86" s="798">
        <f>'Result Entry'!EV88</f>
        <v>0</v>
      </c>
      <c r="EV86" s="789">
        <f>'Result Entry'!EW88</f>
        <v>0</v>
      </c>
      <c r="EW86" s="799">
        <f>'Result Entry'!EX88</f>
        <v>0</v>
      </c>
      <c r="EX86" s="789">
        <f>'Result Entry'!EY88</f>
        <v>0</v>
      </c>
      <c r="EY86" s="799">
        <f>'Result Entry'!EZ88</f>
        <v>0</v>
      </c>
      <c r="EZ86" s="789">
        <f>'Result Entry'!FA88</f>
        <v>0</v>
      </c>
      <c r="FA86" s="789">
        <f>'Result Entry'!FB88</f>
        <v>0</v>
      </c>
      <c r="FB86" s="789">
        <f>'Result Entry'!FC88</f>
        <v>0</v>
      </c>
      <c r="FC86" s="800">
        <f>'Result Entry'!FD88</f>
        <v>0</v>
      </c>
      <c r="FD86" s="801">
        <f>'Result Entry'!FE88</f>
        <v>0</v>
      </c>
      <c r="FE86" s="802" t="str">
        <f>'Result Entry'!FF88</f>
        <v/>
      </c>
      <c r="FF86" s="788">
        <f>'Result Entry'!FG88</f>
        <v>0</v>
      </c>
      <c r="FG86" s="789">
        <f>'Result Entry'!FH88</f>
        <v>0</v>
      </c>
      <c r="FH86" s="789">
        <f>'Result Entry'!FI88</f>
        <v>0</v>
      </c>
      <c r="FI86" s="789">
        <f>'Result Entry'!FJ88</f>
        <v>0</v>
      </c>
      <c r="FJ86" s="791">
        <f>'Result Entry'!FK88</f>
        <v>0</v>
      </c>
      <c r="FK86" s="796" t="str">
        <f>'Result Entry'!FL88</f>
        <v/>
      </c>
      <c r="FL86" s="786">
        <f>'Result Entry'!FM88</f>
        <v>0</v>
      </c>
      <c r="FM86" s="787">
        <f>'Result Entry'!FN88</f>
        <v>0</v>
      </c>
      <c r="FN86" s="805" t="str">
        <f>'Result Entry'!FO88</f>
        <v/>
      </c>
      <c r="FO86" s="786">
        <f>'Result Entry'!FP88</f>
        <v>0</v>
      </c>
      <c r="FP86" s="787">
        <f>'Result Entry'!FQ88</f>
        <v>0</v>
      </c>
      <c r="FQ86" s="787">
        <f>'Result Entry'!FR88</f>
        <v>0</v>
      </c>
      <c r="FR86" s="787" t="str">
        <f>IF(OR(FS86="PASSED",FS86="PASSED WITH G"),'Result Entry'!FS88,"")</f>
        <v/>
      </c>
      <c r="FS86" s="787" t="str">
        <f>'Result Entry'!FT88</f>
        <v/>
      </c>
      <c r="FT86" s="787" t="str">
        <f>'Result Entry'!FU88</f>
        <v/>
      </c>
      <c r="FU86" s="805" t="str">
        <f>'Result Entry'!FV88</f>
        <v/>
      </c>
      <c r="FV86" s="29" t="str">
        <f>'Result Entry'!FX88</f>
        <v/>
      </c>
    </row>
    <row r="87" spans="1:178" s="30" customFormat="1" ht="17.25" customHeight="1">
      <c r="A87" s="1477"/>
      <c r="B87" s="786">
        <f t="shared" si="1"/>
        <v>0</v>
      </c>
      <c r="C87" s="787">
        <f>'Result Entry'!D89</f>
        <v>0</v>
      </c>
      <c r="D87" s="787">
        <f>'Result Entry'!E89</f>
        <v>0</v>
      </c>
      <c r="E87" s="787">
        <f>'Result Entry'!F89</f>
        <v>0</v>
      </c>
      <c r="F87" s="787">
        <f>'Result Entry'!G89</f>
        <v>0</v>
      </c>
      <c r="G87" s="787">
        <f>'Result Entry'!H89</f>
        <v>0</v>
      </c>
      <c r="H87" s="787">
        <f>'Result Entry'!I89</f>
        <v>0</v>
      </c>
      <c r="I87" s="787">
        <f>'Result Entry'!J89</f>
        <v>0</v>
      </c>
      <c r="J87" s="977">
        <f>'Result Entry'!K89</f>
        <v>0</v>
      </c>
      <c r="K87" s="788">
        <f>'Result Entry'!L89</f>
        <v>0</v>
      </c>
      <c r="L87" s="789">
        <f>'Result Entry'!M89</f>
        <v>0</v>
      </c>
      <c r="M87" s="789">
        <f>'Result Entry'!N89</f>
        <v>0</v>
      </c>
      <c r="N87" s="790">
        <f>'Result Entry'!O89</f>
        <v>0</v>
      </c>
      <c r="O87" s="789">
        <f>'Result Entry'!P89</f>
        <v>0</v>
      </c>
      <c r="P87" s="790">
        <f>'Result Entry'!Q89</f>
        <v>0</v>
      </c>
      <c r="Q87" s="789">
        <f>'Result Entry'!R89</f>
        <v>0</v>
      </c>
      <c r="R87" s="791">
        <f>'Result Entry'!S89</f>
        <v>0</v>
      </c>
      <c r="S87" s="791">
        <f>'Result Entry'!T89</f>
        <v>0</v>
      </c>
      <c r="T87" s="792">
        <f>'Result Entry'!U89</f>
        <v>0</v>
      </c>
      <c r="U87" s="806">
        <f>'Result Entry'!V89</f>
        <v>0</v>
      </c>
      <c r="V87" s="807" t="str">
        <f>'Result Entry'!W89</f>
        <v/>
      </c>
      <c r="W87" s="795" t="str">
        <f>'Result Entry'!X89</f>
        <v/>
      </c>
      <c r="X87" s="796" t="str">
        <f>'Result Entry'!Y89</f>
        <v/>
      </c>
      <c r="Y87" s="788">
        <f>'Result Entry'!Z89</f>
        <v>0</v>
      </c>
      <c r="Z87" s="789">
        <f>'Result Entry'!AA89</f>
        <v>0</v>
      </c>
      <c r="AA87" s="789">
        <f>'Result Entry'!AB89</f>
        <v>0</v>
      </c>
      <c r="AB87" s="790">
        <f>'Result Entry'!AC89</f>
        <v>0</v>
      </c>
      <c r="AC87" s="789">
        <f>'Result Entry'!AD89</f>
        <v>0</v>
      </c>
      <c r="AD87" s="790">
        <f>'Result Entry'!AE89</f>
        <v>0</v>
      </c>
      <c r="AE87" s="789">
        <f>'Result Entry'!AF89</f>
        <v>0</v>
      </c>
      <c r="AF87" s="791">
        <f>'Result Entry'!AG89</f>
        <v>0</v>
      </c>
      <c r="AG87" s="791">
        <f>'Result Entry'!AH89</f>
        <v>0</v>
      </c>
      <c r="AH87" s="792">
        <f>'Result Entry'!AI89</f>
        <v>0</v>
      </c>
      <c r="AI87" s="806">
        <f>'Result Entry'!AJ89</f>
        <v>0</v>
      </c>
      <c r="AJ87" s="807" t="str">
        <f>'Result Entry'!AK89</f>
        <v/>
      </c>
      <c r="AK87" s="795" t="str">
        <f>'Result Entry'!AL89</f>
        <v/>
      </c>
      <c r="AL87" s="796" t="str">
        <f>'Result Entry'!AM89</f>
        <v/>
      </c>
      <c r="AM87" s="797">
        <f>'Result Entry'!AN89</f>
        <v>0</v>
      </c>
      <c r="AN87" s="788">
        <f>'Result Entry'!AO89</f>
        <v>0</v>
      </c>
      <c r="AO87" s="798">
        <f>'Result Entry'!AP89</f>
        <v>0</v>
      </c>
      <c r="AP87" s="789">
        <f>'Result Entry'!AQ89</f>
        <v>0</v>
      </c>
      <c r="AQ87" s="790">
        <f>'Result Entry'!AR89</f>
        <v>0</v>
      </c>
      <c r="AR87" s="789">
        <f>'Result Entry'!AS89</f>
        <v>0</v>
      </c>
      <c r="AS87" s="789">
        <f>'Result Entry'!AT89</f>
        <v>0</v>
      </c>
      <c r="AT87" s="799">
        <f>'Result Entry'!AU89</f>
        <v>0</v>
      </c>
      <c r="AU87" s="790">
        <f>'Result Entry'!AV89</f>
        <v>0</v>
      </c>
      <c r="AV87" s="789">
        <f>'Result Entry'!AW89</f>
        <v>0</v>
      </c>
      <c r="AW87" s="789">
        <f>'Result Entry'!AX89</f>
        <v>0</v>
      </c>
      <c r="AX87" s="799">
        <f>'Result Entry'!AY89</f>
        <v>0</v>
      </c>
      <c r="AY87" s="792">
        <f>'Result Entry'!AZ89</f>
        <v>0</v>
      </c>
      <c r="AZ87" s="1470">
        <f>'Result Entry'!BA89</f>
        <v>0</v>
      </c>
      <c r="BA87" s="1471" t="str">
        <f>'Result Entry'!BB89</f>
        <v/>
      </c>
      <c r="BB87" s="795" t="str">
        <f>'Result Entry'!BC89</f>
        <v/>
      </c>
      <c r="BC87" s="796" t="str">
        <f>'Result Entry'!BD89</f>
        <v/>
      </c>
      <c r="BD87" s="797">
        <f>'Result Entry'!BE89</f>
        <v>0</v>
      </c>
      <c r="BE87" s="788">
        <f>'Result Entry'!BF89</f>
        <v>0</v>
      </c>
      <c r="BF87" s="798">
        <f>'Result Entry'!BG89</f>
        <v>0</v>
      </c>
      <c r="BG87" s="789">
        <f>'Result Entry'!BH89</f>
        <v>0</v>
      </c>
      <c r="BH87" s="790">
        <f>'Result Entry'!BI89</f>
        <v>0</v>
      </c>
      <c r="BI87" s="789">
        <f>'Result Entry'!BJ89</f>
        <v>0</v>
      </c>
      <c r="BJ87" s="789">
        <f>'Result Entry'!BK89</f>
        <v>0</v>
      </c>
      <c r="BK87" s="799">
        <f>'Result Entry'!BL89</f>
        <v>0</v>
      </c>
      <c r="BL87" s="790">
        <f>'Result Entry'!BM89</f>
        <v>0</v>
      </c>
      <c r="BM87" s="789">
        <f>'Result Entry'!BN89</f>
        <v>0</v>
      </c>
      <c r="BN87" s="789">
        <f>'Result Entry'!BO89</f>
        <v>0</v>
      </c>
      <c r="BO87" s="799">
        <f>'Result Entry'!BP89</f>
        <v>0</v>
      </c>
      <c r="BP87" s="792">
        <f>'Result Entry'!BQ89</f>
        <v>0</v>
      </c>
      <c r="BQ87" s="1470">
        <f>'Result Entry'!BR89</f>
        <v>0</v>
      </c>
      <c r="BR87" s="1471" t="str">
        <f>'Result Entry'!BS89</f>
        <v/>
      </c>
      <c r="BS87" s="795" t="str">
        <f>'Result Entry'!BT89</f>
        <v/>
      </c>
      <c r="BT87" s="796" t="str">
        <f>'Result Entry'!BU89</f>
        <v/>
      </c>
      <c r="BU87" s="797">
        <f>'Result Entry'!BV89</f>
        <v>0</v>
      </c>
      <c r="BV87" s="788">
        <f>'Result Entry'!BW89</f>
        <v>0</v>
      </c>
      <c r="BW87" s="798">
        <f>'Result Entry'!BX89</f>
        <v>0</v>
      </c>
      <c r="BX87" s="789">
        <f>'Result Entry'!BY89</f>
        <v>0</v>
      </c>
      <c r="BY87" s="790">
        <f>'Result Entry'!BZ89</f>
        <v>0</v>
      </c>
      <c r="BZ87" s="789">
        <f>'Result Entry'!CA89</f>
        <v>0</v>
      </c>
      <c r="CA87" s="789">
        <f>'Result Entry'!CB89</f>
        <v>0</v>
      </c>
      <c r="CB87" s="799">
        <f>'Result Entry'!CC89</f>
        <v>0</v>
      </c>
      <c r="CC87" s="790">
        <f>'Result Entry'!CD89</f>
        <v>0</v>
      </c>
      <c r="CD87" s="789">
        <f>'Result Entry'!CE89</f>
        <v>0</v>
      </c>
      <c r="CE87" s="789">
        <f>'Result Entry'!CF89</f>
        <v>0</v>
      </c>
      <c r="CF87" s="799">
        <f>'Result Entry'!CG89</f>
        <v>0</v>
      </c>
      <c r="CG87" s="792">
        <f>'Result Entry'!CH89</f>
        <v>0</v>
      </c>
      <c r="CH87" s="1470">
        <f>'Result Entry'!CI89</f>
        <v>0</v>
      </c>
      <c r="CI87" s="1471" t="str">
        <f>'Result Entry'!CJ89</f>
        <v/>
      </c>
      <c r="CJ87" s="795" t="str">
        <f>'Result Entry'!CK89</f>
        <v/>
      </c>
      <c r="CK87" s="796" t="str">
        <f>'Result Entry'!CL89</f>
        <v/>
      </c>
      <c r="CL87" s="797">
        <f>'Result Entry'!CM89</f>
        <v>0</v>
      </c>
      <c r="CM87" s="788">
        <f>'Result Entry'!CN89</f>
        <v>0</v>
      </c>
      <c r="CN87" s="798">
        <f>'Result Entry'!CO89</f>
        <v>0</v>
      </c>
      <c r="CO87" s="789">
        <f>'Result Entry'!CP89</f>
        <v>0</v>
      </c>
      <c r="CP87" s="790">
        <f>'Result Entry'!CQ89</f>
        <v>0</v>
      </c>
      <c r="CQ87" s="789">
        <f>'Result Entry'!CR89</f>
        <v>0</v>
      </c>
      <c r="CR87" s="789">
        <f>'Result Entry'!CS89</f>
        <v>0</v>
      </c>
      <c r="CS87" s="799">
        <f>'Result Entry'!CT89</f>
        <v>0</v>
      </c>
      <c r="CT87" s="790">
        <f>'Result Entry'!CU89</f>
        <v>0</v>
      </c>
      <c r="CU87" s="789">
        <f>'Result Entry'!CV89</f>
        <v>0</v>
      </c>
      <c r="CV87" s="789">
        <f>'Result Entry'!CW89</f>
        <v>0</v>
      </c>
      <c r="CW87" s="799">
        <f>'Result Entry'!CX89</f>
        <v>0</v>
      </c>
      <c r="CX87" s="792">
        <f>'Result Entry'!CY89</f>
        <v>0</v>
      </c>
      <c r="CY87" s="1470">
        <f>'Result Entry'!CZ89</f>
        <v>0</v>
      </c>
      <c r="CZ87" s="1471" t="str">
        <f>'Result Entry'!DA89</f>
        <v/>
      </c>
      <c r="DA87" s="795" t="str">
        <f>'Result Entry'!DB89</f>
        <v/>
      </c>
      <c r="DB87" s="796" t="str">
        <f>'Result Entry'!DC89</f>
        <v/>
      </c>
      <c r="DC87" s="797">
        <f>'Result Entry'!DD89</f>
        <v>0</v>
      </c>
      <c r="DD87" s="788">
        <f>'Result Entry'!DE89</f>
        <v>0</v>
      </c>
      <c r="DE87" s="798">
        <f>'Result Entry'!DF89</f>
        <v>0</v>
      </c>
      <c r="DF87" s="789">
        <f>'Result Entry'!DG89</f>
        <v>0</v>
      </c>
      <c r="DG87" s="790">
        <f>'Result Entry'!DH89</f>
        <v>0</v>
      </c>
      <c r="DH87" s="789">
        <f>'Result Entry'!DI89</f>
        <v>0</v>
      </c>
      <c r="DI87" s="789">
        <f>'Result Entry'!DJ89</f>
        <v>0</v>
      </c>
      <c r="DJ87" s="799">
        <f>'Result Entry'!DK89</f>
        <v>0</v>
      </c>
      <c r="DK87" s="790">
        <f>'Result Entry'!DL89</f>
        <v>0</v>
      </c>
      <c r="DL87" s="789">
        <f>'Result Entry'!DM89</f>
        <v>0</v>
      </c>
      <c r="DM87" s="789">
        <f>'Result Entry'!DN89</f>
        <v>0</v>
      </c>
      <c r="DN87" s="799">
        <f>'Result Entry'!DO89</f>
        <v>0</v>
      </c>
      <c r="DO87" s="792">
        <f>'Result Entry'!DP89</f>
        <v>0</v>
      </c>
      <c r="DP87" s="1470">
        <f>'Result Entry'!DQ89</f>
        <v>0</v>
      </c>
      <c r="DQ87" s="1471" t="str">
        <f>'Result Entry'!DR89</f>
        <v/>
      </c>
      <c r="DR87" s="795" t="str">
        <f>'Result Entry'!DS89</f>
        <v/>
      </c>
      <c r="DS87" s="796" t="str">
        <f>'Result Entry'!DT89</f>
        <v/>
      </c>
      <c r="DT87" s="788">
        <f>'Result Entry'!DU89</f>
        <v>0</v>
      </c>
      <c r="DU87" s="789">
        <f>'Result Entry'!DV89</f>
        <v>0</v>
      </c>
      <c r="DV87" s="789">
        <f>'Result Entry'!DW89</f>
        <v>0</v>
      </c>
      <c r="DW87" s="790">
        <f>'Result Entry'!DX89</f>
        <v>0</v>
      </c>
      <c r="DX87" s="789">
        <f>'Result Entry'!DY89</f>
        <v>0</v>
      </c>
      <c r="DY87" s="789">
        <f>'Result Entry'!DZ89</f>
        <v>0</v>
      </c>
      <c r="DZ87" s="799">
        <f>'Result Entry'!EA89</f>
        <v>0</v>
      </c>
      <c r="EA87" s="790">
        <f>'Result Entry'!EB89</f>
        <v>0</v>
      </c>
      <c r="EB87" s="789">
        <f>'Result Entry'!EC89</f>
        <v>0</v>
      </c>
      <c r="EC87" s="789">
        <f>'Result Entry'!ED89</f>
        <v>0</v>
      </c>
      <c r="ED87" s="799">
        <f>'Result Entry'!EE89</f>
        <v>0</v>
      </c>
      <c r="EE87" s="800">
        <f>'Result Entry'!EF89</f>
        <v>0</v>
      </c>
      <c r="EF87" s="801">
        <f>'Result Entry'!EG89</f>
        <v>0</v>
      </c>
      <c r="EG87" s="802" t="str">
        <f>'Result Entry'!EH89</f>
        <v/>
      </c>
      <c r="EH87" s="788">
        <f>'Result Entry'!EI89</f>
        <v>0</v>
      </c>
      <c r="EI87" s="789">
        <f>'Result Entry'!EJ89</f>
        <v>0</v>
      </c>
      <c r="EJ87" s="789">
        <f>'Result Entry'!EK89</f>
        <v>0</v>
      </c>
      <c r="EK87" s="790">
        <f>'Result Entry'!EL89</f>
        <v>0</v>
      </c>
      <c r="EL87" s="789">
        <f>'Result Entry'!EM89</f>
        <v>0</v>
      </c>
      <c r="EM87" s="799">
        <f>'Result Entry'!EN89</f>
        <v>0</v>
      </c>
      <c r="EN87" s="789">
        <f>'Result Entry'!EO89</f>
        <v>0</v>
      </c>
      <c r="EO87" s="789">
        <f>'Result Entry'!EP89</f>
        <v>0</v>
      </c>
      <c r="EP87" s="789">
        <f>'Result Entry'!EQ89</f>
        <v>0</v>
      </c>
      <c r="EQ87" s="792">
        <f>'Result Entry'!ER89</f>
        <v>0</v>
      </c>
      <c r="ER87" s="801">
        <f>'Result Entry'!ES89</f>
        <v>0</v>
      </c>
      <c r="ES87" s="802" t="str">
        <f>'Result Entry'!ET89</f>
        <v/>
      </c>
      <c r="ET87" s="788">
        <f>'Result Entry'!EU89</f>
        <v>0</v>
      </c>
      <c r="EU87" s="798">
        <f>'Result Entry'!EV89</f>
        <v>0</v>
      </c>
      <c r="EV87" s="789">
        <f>'Result Entry'!EW89</f>
        <v>0</v>
      </c>
      <c r="EW87" s="799">
        <f>'Result Entry'!EX89</f>
        <v>0</v>
      </c>
      <c r="EX87" s="789">
        <f>'Result Entry'!EY89</f>
        <v>0</v>
      </c>
      <c r="EY87" s="799">
        <f>'Result Entry'!EZ89</f>
        <v>0</v>
      </c>
      <c r="EZ87" s="789">
        <f>'Result Entry'!FA89</f>
        <v>0</v>
      </c>
      <c r="FA87" s="789">
        <f>'Result Entry'!FB89</f>
        <v>0</v>
      </c>
      <c r="FB87" s="789">
        <f>'Result Entry'!FC89</f>
        <v>0</v>
      </c>
      <c r="FC87" s="800">
        <f>'Result Entry'!FD89</f>
        <v>0</v>
      </c>
      <c r="FD87" s="801">
        <f>'Result Entry'!FE89</f>
        <v>0</v>
      </c>
      <c r="FE87" s="802" t="str">
        <f>'Result Entry'!FF89</f>
        <v/>
      </c>
      <c r="FF87" s="788">
        <f>'Result Entry'!FG89</f>
        <v>0</v>
      </c>
      <c r="FG87" s="789">
        <f>'Result Entry'!FH89</f>
        <v>0</v>
      </c>
      <c r="FH87" s="789">
        <f>'Result Entry'!FI89</f>
        <v>0</v>
      </c>
      <c r="FI87" s="789">
        <f>'Result Entry'!FJ89</f>
        <v>0</v>
      </c>
      <c r="FJ87" s="791">
        <f>'Result Entry'!FK89</f>
        <v>0</v>
      </c>
      <c r="FK87" s="796" t="str">
        <f>'Result Entry'!FL89</f>
        <v/>
      </c>
      <c r="FL87" s="786">
        <f>'Result Entry'!FM89</f>
        <v>0</v>
      </c>
      <c r="FM87" s="787">
        <f>'Result Entry'!FN89</f>
        <v>0</v>
      </c>
      <c r="FN87" s="805" t="str">
        <f>'Result Entry'!FO89</f>
        <v/>
      </c>
      <c r="FO87" s="786">
        <f>'Result Entry'!FP89</f>
        <v>0</v>
      </c>
      <c r="FP87" s="787">
        <f>'Result Entry'!FQ89</f>
        <v>0</v>
      </c>
      <c r="FQ87" s="787">
        <f>'Result Entry'!FR89</f>
        <v>0</v>
      </c>
      <c r="FR87" s="787" t="str">
        <f>IF(OR(FS87="PASSED",FS87="PASSED WITH G"),'Result Entry'!FS89,"")</f>
        <v/>
      </c>
      <c r="FS87" s="787" t="str">
        <f>'Result Entry'!FT89</f>
        <v/>
      </c>
      <c r="FT87" s="787" t="str">
        <f>'Result Entry'!FU89</f>
        <v/>
      </c>
      <c r="FU87" s="805" t="str">
        <f>'Result Entry'!FV89</f>
        <v/>
      </c>
      <c r="FV87" s="29" t="str">
        <f>'Result Entry'!FX89</f>
        <v/>
      </c>
    </row>
    <row r="88" spans="1:178" s="30" customFormat="1" ht="17.25" customHeight="1">
      <c r="A88" s="1477"/>
      <c r="B88" s="786">
        <f t="shared" si="1"/>
        <v>0</v>
      </c>
      <c r="C88" s="787">
        <f>'Result Entry'!D90</f>
        <v>0</v>
      </c>
      <c r="D88" s="787">
        <f>'Result Entry'!E90</f>
        <v>0</v>
      </c>
      <c r="E88" s="787">
        <f>'Result Entry'!F90</f>
        <v>0</v>
      </c>
      <c r="F88" s="787">
        <f>'Result Entry'!G90</f>
        <v>0</v>
      </c>
      <c r="G88" s="787">
        <f>'Result Entry'!H90</f>
        <v>0</v>
      </c>
      <c r="H88" s="787">
        <f>'Result Entry'!I90</f>
        <v>0</v>
      </c>
      <c r="I88" s="787">
        <f>'Result Entry'!J90</f>
        <v>0</v>
      </c>
      <c r="J88" s="977">
        <f>'Result Entry'!K90</f>
        <v>0</v>
      </c>
      <c r="K88" s="788">
        <f>'Result Entry'!L90</f>
        <v>0</v>
      </c>
      <c r="L88" s="789">
        <f>'Result Entry'!M90</f>
        <v>0</v>
      </c>
      <c r="M88" s="789">
        <f>'Result Entry'!N90</f>
        <v>0</v>
      </c>
      <c r="N88" s="790">
        <f>'Result Entry'!O90</f>
        <v>0</v>
      </c>
      <c r="O88" s="789">
        <f>'Result Entry'!P90</f>
        <v>0</v>
      </c>
      <c r="P88" s="790">
        <f>'Result Entry'!Q90</f>
        <v>0</v>
      </c>
      <c r="Q88" s="789">
        <f>'Result Entry'!R90</f>
        <v>0</v>
      </c>
      <c r="R88" s="791">
        <f>'Result Entry'!S90</f>
        <v>0</v>
      </c>
      <c r="S88" s="791">
        <f>'Result Entry'!T90</f>
        <v>0</v>
      </c>
      <c r="T88" s="792">
        <f>'Result Entry'!U90</f>
        <v>0</v>
      </c>
      <c r="U88" s="806">
        <f>'Result Entry'!V90</f>
        <v>0</v>
      </c>
      <c r="V88" s="807" t="str">
        <f>'Result Entry'!W90</f>
        <v/>
      </c>
      <c r="W88" s="795" t="str">
        <f>'Result Entry'!X90</f>
        <v/>
      </c>
      <c r="X88" s="796" t="str">
        <f>'Result Entry'!Y90</f>
        <v/>
      </c>
      <c r="Y88" s="788">
        <f>'Result Entry'!Z90</f>
        <v>0</v>
      </c>
      <c r="Z88" s="789">
        <f>'Result Entry'!AA90</f>
        <v>0</v>
      </c>
      <c r="AA88" s="789">
        <f>'Result Entry'!AB90</f>
        <v>0</v>
      </c>
      <c r="AB88" s="790">
        <f>'Result Entry'!AC90</f>
        <v>0</v>
      </c>
      <c r="AC88" s="789">
        <f>'Result Entry'!AD90</f>
        <v>0</v>
      </c>
      <c r="AD88" s="790">
        <f>'Result Entry'!AE90</f>
        <v>0</v>
      </c>
      <c r="AE88" s="789">
        <f>'Result Entry'!AF90</f>
        <v>0</v>
      </c>
      <c r="AF88" s="791">
        <f>'Result Entry'!AG90</f>
        <v>0</v>
      </c>
      <c r="AG88" s="791">
        <f>'Result Entry'!AH90</f>
        <v>0</v>
      </c>
      <c r="AH88" s="792">
        <f>'Result Entry'!AI90</f>
        <v>0</v>
      </c>
      <c r="AI88" s="806">
        <f>'Result Entry'!AJ90</f>
        <v>0</v>
      </c>
      <c r="AJ88" s="807" t="str">
        <f>'Result Entry'!AK90</f>
        <v/>
      </c>
      <c r="AK88" s="795" t="str">
        <f>'Result Entry'!AL90</f>
        <v/>
      </c>
      <c r="AL88" s="796" t="str">
        <f>'Result Entry'!AM90</f>
        <v/>
      </c>
      <c r="AM88" s="797">
        <f>'Result Entry'!AN90</f>
        <v>0</v>
      </c>
      <c r="AN88" s="788">
        <f>'Result Entry'!AO90</f>
        <v>0</v>
      </c>
      <c r="AO88" s="798">
        <f>'Result Entry'!AP90</f>
        <v>0</v>
      </c>
      <c r="AP88" s="789">
        <f>'Result Entry'!AQ90</f>
        <v>0</v>
      </c>
      <c r="AQ88" s="790">
        <f>'Result Entry'!AR90</f>
        <v>0</v>
      </c>
      <c r="AR88" s="789">
        <f>'Result Entry'!AS90</f>
        <v>0</v>
      </c>
      <c r="AS88" s="789">
        <f>'Result Entry'!AT90</f>
        <v>0</v>
      </c>
      <c r="AT88" s="799">
        <f>'Result Entry'!AU90</f>
        <v>0</v>
      </c>
      <c r="AU88" s="790">
        <f>'Result Entry'!AV90</f>
        <v>0</v>
      </c>
      <c r="AV88" s="789">
        <f>'Result Entry'!AW90</f>
        <v>0</v>
      </c>
      <c r="AW88" s="789">
        <f>'Result Entry'!AX90</f>
        <v>0</v>
      </c>
      <c r="AX88" s="799">
        <f>'Result Entry'!AY90</f>
        <v>0</v>
      </c>
      <c r="AY88" s="792">
        <f>'Result Entry'!AZ90</f>
        <v>0</v>
      </c>
      <c r="AZ88" s="1470">
        <f>'Result Entry'!BA90</f>
        <v>0</v>
      </c>
      <c r="BA88" s="1471" t="str">
        <f>'Result Entry'!BB90</f>
        <v/>
      </c>
      <c r="BB88" s="795" t="str">
        <f>'Result Entry'!BC90</f>
        <v/>
      </c>
      <c r="BC88" s="796" t="str">
        <f>'Result Entry'!BD90</f>
        <v/>
      </c>
      <c r="BD88" s="797">
        <f>'Result Entry'!BE90</f>
        <v>0</v>
      </c>
      <c r="BE88" s="788">
        <f>'Result Entry'!BF90</f>
        <v>0</v>
      </c>
      <c r="BF88" s="798">
        <f>'Result Entry'!BG90</f>
        <v>0</v>
      </c>
      <c r="BG88" s="789">
        <f>'Result Entry'!BH90</f>
        <v>0</v>
      </c>
      <c r="BH88" s="790">
        <f>'Result Entry'!BI90</f>
        <v>0</v>
      </c>
      <c r="BI88" s="789">
        <f>'Result Entry'!BJ90</f>
        <v>0</v>
      </c>
      <c r="BJ88" s="789">
        <f>'Result Entry'!BK90</f>
        <v>0</v>
      </c>
      <c r="BK88" s="799">
        <f>'Result Entry'!BL90</f>
        <v>0</v>
      </c>
      <c r="BL88" s="790">
        <f>'Result Entry'!BM90</f>
        <v>0</v>
      </c>
      <c r="BM88" s="789">
        <f>'Result Entry'!BN90</f>
        <v>0</v>
      </c>
      <c r="BN88" s="789">
        <f>'Result Entry'!BO90</f>
        <v>0</v>
      </c>
      <c r="BO88" s="799">
        <f>'Result Entry'!BP90</f>
        <v>0</v>
      </c>
      <c r="BP88" s="792">
        <f>'Result Entry'!BQ90</f>
        <v>0</v>
      </c>
      <c r="BQ88" s="1470">
        <f>'Result Entry'!BR90</f>
        <v>0</v>
      </c>
      <c r="BR88" s="1471" t="str">
        <f>'Result Entry'!BS90</f>
        <v/>
      </c>
      <c r="BS88" s="795" t="str">
        <f>'Result Entry'!BT90</f>
        <v/>
      </c>
      <c r="BT88" s="796" t="str">
        <f>'Result Entry'!BU90</f>
        <v/>
      </c>
      <c r="BU88" s="797">
        <f>'Result Entry'!BV90</f>
        <v>0</v>
      </c>
      <c r="BV88" s="788">
        <f>'Result Entry'!BW90</f>
        <v>0</v>
      </c>
      <c r="BW88" s="798">
        <f>'Result Entry'!BX90</f>
        <v>0</v>
      </c>
      <c r="BX88" s="789">
        <f>'Result Entry'!BY90</f>
        <v>0</v>
      </c>
      <c r="BY88" s="790">
        <f>'Result Entry'!BZ90</f>
        <v>0</v>
      </c>
      <c r="BZ88" s="789">
        <f>'Result Entry'!CA90</f>
        <v>0</v>
      </c>
      <c r="CA88" s="789">
        <f>'Result Entry'!CB90</f>
        <v>0</v>
      </c>
      <c r="CB88" s="799">
        <f>'Result Entry'!CC90</f>
        <v>0</v>
      </c>
      <c r="CC88" s="790">
        <f>'Result Entry'!CD90</f>
        <v>0</v>
      </c>
      <c r="CD88" s="789">
        <f>'Result Entry'!CE90</f>
        <v>0</v>
      </c>
      <c r="CE88" s="789">
        <f>'Result Entry'!CF90</f>
        <v>0</v>
      </c>
      <c r="CF88" s="799">
        <f>'Result Entry'!CG90</f>
        <v>0</v>
      </c>
      <c r="CG88" s="792">
        <f>'Result Entry'!CH90</f>
        <v>0</v>
      </c>
      <c r="CH88" s="1470">
        <f>'Result Entry'!CI90</f>
        <v>0</v>
      </c>
      <c r="CI88" s="1471" t="str">
        <f>'Result Entry'!CJ90</f>
        <v/>
      </c>
      <c r="CJ88" s="795" t="str">
        <f>'Result Entry'!CK90</f>
        <v/>
      </c>
      <c r="CK88" s="796" t="str">
        <f>'Result Entry'!CL90</f>
        <v/>
      </c>
      <c r="CL88" s="797">
        <f>'Result Entry'!CM90</f>
        <v>0</v>
      </c>
      <c r="CM88" s="788">
        <f>'Result Entry'!CN90</f>
        <v>0</v>
      </c>
      <c r="CN88" s="798">
        <f>'Result Entry'!CO90</f>
        <v>0</v>
      </c>
      <c r="CO88" s="789">
        <f>'Result Entry'!CP90</f>
        <v>0</v>
      </c>
      <c r="CP88" s="790">
        <f>'Result Entry'!CQ90</f>
        <v>0</v>
      </c>
      <c r="CQ88" s="789">
        <f>'Result Entry'!CR90</f>
        <v>0</v>
      </c>
      <c r="CR88" s="789">
        <f>'Result Entry'!CS90</f>
        <v>0</v>
      </c>
      <c r="CS88" s="799">
        <f>'Result Entry'!CT90</f>
        <v>0</v>
      </c>
      <c r="CT88" s="790">
        <f>'Result Entry'!CU90</f>
        <v>0</v>
      </c>
      <c r="CU88" s="789">
        <f>'Result Entry'!CV90</f>
        <v>0</v>
      </c>
      <c r="CV88" s="789">
        <f>'Result Entry'!CW90</f>
        <v>0</v>
      </c>
      <c r="CW88" s="799">
        <f>'Result Entry'!CX90</f>
        <v>0</v>
      </c>
      <c r="CX88" s="792">
        <f>'Result Entry'!CY90</f>
        <v>0</v>
      </c>
      <c r="CY88" s="1470">
        <f>'Result Entry'!CZ90</f>
        <v>0</v>
      </c>
      <c r="CZ88" s="1471" t="str">
        <f>'Result Entry'!DA90</f>
        <v/>
      </c>
      <c r="DA88" s="795" t="str">
        <f>'Result Entry'!DB90</f>
        <v/>
      </c>
      <c r="DB88" s="796" t="str">
        <f>'Result Entry'!DC90</f>
        <v/>
      </c>
      <c r="DC88" s="797">
        <f>'Result Entry'!DD90</f>
        <v>0</v>
      </c>
      <c r="DD88" s="788">
        <f>'Result Entry'!DE90</f>
        <v>0</v>
      </c>
      <c r="DE88" s="798">
        <f>'Result Entry'!DF90</f>
        <v>0</v>
      </c>
      <c r="DF88" s="789">
        <f>'Result Entry'!DG90</f>
        <v>0</v>
      </c>
      <c r="DG88" s="790">
        <f>'Result Entry'!DH90</f>
        <v>0</v>
      </c>
      <c r="DH88" s="789">
        <f>'Result Entry'!DI90</f>
        <v>0</v>
      </c>
      <c r="DI88" s="789">
        <f>'Result Entry'!DJ90</f>
        <v>0</v>
      </c>
      <c r="DJ88" s="799">
        <f>'Result Entry'!DK90</f>
        <v>0</v>
      </c>
      <c r="DK88" s="790">
        <f>'Result Entry'!DL90</f>
        <v>0</v>
      </c>
      <c r="DL88" s="789">
        <f>'Result Entry'!DM90</f>
        <v>0</v>
      </c>
      <c r="DM88" s="789">
        <f>'Result Entry'!DN90</f>
        <v>0</v>
      </c>
      <c r="DN88" s="799">
        <f>'Result Entry'!DO90</f>
        <v>0</v>
      </c>
      <c r="DO88" s="792">
        <f>'Result Entry'!DP90</f>
        <v>0</v>
      </c>
      <c r="DP88" s="1470">
        <f>'Result Entry'!DQ90</f>
        <v>0</v>
      </c>
      <c r="DQ88" s="1471" t="str">
        <f>'Result Entry'!DR90</f>
        <v/>
      </c>
      <c r="DR88" s="795" t="str">
        <f>'Result Entry'!DS90</f>
        <v/>
      </c>
      <c r="DS88" s="796" t="str">
        <f>'Result Entry'!DT90</f>
        <v/>
      </c>
      <c r="DT88" s="788">
        <f>'Result Entry'!DU90</f>
        <v>0</v>
      </c>
      <c r="DU88" s="789">
        <f>'Result Entry'!DV90</f>
        <v>0</v>
      </c>
      <c r="DV88" s="789">
        <f>'Result Entry'!DW90</f>
        <v>0</v>
      </c>
      <c r="DW88" s="790">
        <f>'Result Entry'!DX90</f>
        <v>0</v>
      </c>
      <c r="DX88" s="789">
        <f>'Result Entry'!DY90</f>
        <v>0</v>
      </c>
      <c r="DY88" s="789">
        <f>'Result Entry'!DZ90</f>
        <v>0</v>
      </c>
      <c r="DZ88" s="799">
        <f>'Result Entry'!EA90</f>
        <v>0</v>
      </c>
      <c r="EA88" s="790">
        <f>'Result Entry'!EB90</f>
        <v>0</v>
      </c>
      <c r="EB88" s="789">
        <f>'Result Entry'!EC90</f>
        <v>0</v>
      </c>
      <c r="EC88" s="789">
        <f>'Result Entry'!ED90</f>
        <v>0</v>
      </c>
      <c r="ED88" s="799">
        <f>'Result Entry'!EE90</f>
        <v>0</v>
      </c>
      <c r="EE88" s="800">
        <f>'Result Entry'!EF90</f>
        <v>0</v>
      </c>
      <c r="EF88" s="801">
        <f>'Result Entry'!EG90</f>
        <v>0</v>
      </c>
      <c r="EG88" s="802" t="str">
        <f>'Result Entry'!EH90</f>
        <v/>
      </c>
      <c r="EH88" s="788">
        <f>'Result Entry'!EI90</f>
        <v>0</v>
      </c>
      <c r="EI88" s="789">
        <f>'Result Entry'!EJ90</f>
        <v>0</v>
      </c>
      <c r="EJ88" s="789">
        <f>'Result Entry'!EK90</f>
        <v>0</v>
      </c>
      <c r="EK88" s="790">
        <f>'Result Entry'!EL90</f>
        <v>0</v>
      </c>
      <c r="EL88" s="789">
        <f>'Result Entry'!EM90</f>
        <v>0</v>
      </c>
      <c r="EM88" s="799">
        <f>'Result Entry'!EN90</f>
        <v>0</v>
      </c>
      <c r="EN88" s="789">
        <f>'Result Entry'!EO90</f>
        <v>0</v>
      </c>
      <c r="EO88" s="789">
        <f>'Result Entry'!EP90</f>
        <v>0</v>
      </c>
      <c r="EP88" s="789">
        <f>'Result Entry'!EQ90</f>
        <v>0</v>
      </c>
      <c r="EQ88" s="792">
        <f>'Result Entry'!ER90</f>
        <v>0</v>
      </c>
      <c r="ER88" s="801">
        <f>'Result Entry'!ES90</f>
        <v>0</v>
      </c>
      <c r="ES88" s="802" t="str">
        <f>'Result Entry'!ET90</f>
        <v/>
      </c>
      <c r="ET88" s="788">
        <f>'Result Entry'!EU90</f>
        <v>0</v>
      </c>
      <c r="EU88" s="798">
        <f>'Result Entry'!EV90</f>
        <v>0</v>
      </c>
      <c r="EV88" s="789">
        <f>'Result Entry'!EW90</f>
        <v>0</v>
      </c>
      <c r="EW88" s="799">
        <f>'Result Entry'!EX90</f>
        <v>0</v>
      </c>
      <c r="EX88" s="789">
        <f>'Result Entry'!EY90</f>
        <v>0</v>
      </c>
      <c r="EY88" s="799">
        <f>'Result Entry'!EZ90</f>
        <v>0</v>
      </c>
      <c r="EZ88" s="789">
        <f>'Result Entry'!FA90</f>
        <v>0</v>
      </c>
      <c r="FA88" s="789">
        <f>'Result Entry'!FB90</f>
        <v>0</v>
      </c>
      <c r="FB88" s="789">
        <f>'Result Entry'!FC90</f>
        <v>0</v>
      </c>
      <c r="FC88" s="800">
        <f>'Result Entry'!FD90</f>
        <v>0</v>
      </c>
      <c r="FD88" s="801">
        <f>'Result Entry'!FE90</f>
        <v>0</v>
      </c>
      <c r="FE88" s="802" t="str">
        <f>'Result Entry'!FF90</f>
        <v/>
      </c>
      <c r="FF88" s="788">
        <f>'Result Entry'!FG90</f>
        <v>0</v>
      </c>
      <c r="FG88" s="789">
        <f>'Result Entry'!FH90</f>
        <v>0</v>
      </c>
      <c r="FH88" s="789">
        <f>'Result Entry'!FI90</f>
        <v>0</v>
      </c>
      <c r="FI88" s="789">
        <f>'Result Entry'!FJ90</f>
        <v>0</v>
      </c>
      <c r="FJ88" s="791">
        <f>'Result Entry'!FK90</f>
        <v>0</v>
      </c>
      <c r="FK88" s="796" t="str">
        <f>'Result Entry'!FL90</f>
        <v/>
      </c>
      <c r="FL88" s="786">
        <f>'Result Entry'!FM90</f>
        <v>0</v>
      </c>
      <c r="FM88" s="787">
        <f>'Result Entry'!FN90</f>
        <v>0</v>
      </c>
      <c r="FN88" s="805" t="str">
        <f>'Result Entry'!FO90</f>
        <v/>
      </c>
      <c r="FO88" s="786">
        <f>'Result Entry'!FP90</f>
        <v>0</v>
      </c>
      <c r="FP88" s="787">
        <f>'Result Entry'!FQ90</f>
        <v>0</v>
      </c>
      <c r="FQ88" s="787">
        <f>'Result Entry'!FR90</f>
        <v>0</v>
      </c>
      <c r="FR88" s="787" t="str">
        <f>IF(OR(FS88="PASSED",FS88="PASSED WITH G"),'Result Entry'!FS90,"")</f>
        <v/>
      </c>
      <c r="FS88" s="787" t="str">
        <f>'Result Entry'!FT90</f>
        <v/>
      </c>
      <c r="FT88" s="787" t="str">
        <f>'Result Entry'!FU90</f>
        <v/>
      </c>
      <c r="FU88" s="805" t="str">
        <f>'Result Entry'!FV90</f>
        <v/>
      </c>
      <c r="FV88" s="29" t="str">
        <f>'Result Entry'!FX90</f>
        <v/>
      </c>
    </row>
    <row r="89" spans="1:178" s="30" customFormat="1" ht="17.25" customHeight="1">
      <c r="A89" s="1477"/>
      <c r="B89" s="786">
        <f t="shared" si="1"/>
        <v>0</v>
      </c>
      <c r="C89" s="787">
        <f>'Result Entry'!D91</f>
        <v>0</v>
      </c>
      <c r="D89" s="787">
        <f>'Result Entry'!E91</f>
        <v>0</v>
      </c>
      <c r="E89" s="787">
        <f>'Result Entry'!F91</f>
        <v>0</v>
      </c>
      <c r="F89" s="787">
        <f>'Result Entry'!G91</f>
        <v>0</v>
      </c>
      <c r="G89" s="787">
        <f>'Result Entry'!H91</f>
        <v>0</v>
      </c>
      <c r="H89" s="787">
        <f>'Result Entry'!I91</f>
        <v>0</v>
      </c>
      <c r="I89" s="787">
        <f>'Result Entry'!J91</f>
        <v>0</v>
      </c>
      <c r="J89" s="977">
        <f>'Result Entry'!K91</f>
        <v>0</v>
      </c>
      <c r="K89" s="788">
        <f>'Result Entry'!L91</f>
        <v>0</v>
      </c>
      <c r="L89" s="789">
        <f>'Result Entry'!M91</f>
        <v>0</v>
      </c>
      <c r="M89" s="789">
        <f>'Result Entry'!N91</f>
        <v>0</v>
      </c>
      <c r="N89" s="790">
        <f>'Result Entry'!O91</f>
        <v>0</v>
      </c>
      <c r="O89" s="789">
        <f>'Result Entry'!P91</f>
        <v>0</v>
      </c>
      <c r="P89" s="790">
        <f>'Result Entry'!Q91</f>
        <v>0</v>
      </c>
      <c r="Q89" s="789">
        <f>'Result Entry'!R91</f>
        <v>0</v>
      </c>
      <c r="R89" s="791">
        <f>'Result Entry'!S91</f>
        <v>0</v>
      </c>
      <c r="S89" s="791">
        <f>'Result Entry'!T91</f>
        <v>0</v>
      </c>
      <c r="T89" s="792">
        <f>'Result Entry'!U91</f>
        <v>0</v>
      </c>
      <c r="U89" s="806">
        <f>'Result Entry'!V91</f>
        <v>0</v>
      </c>
      <c r="V89" s="807" t="str">
        <f>'Result Entry'!W91</f>
        <v/>
      </c>
      <c r="W89" s="795" t="str">
        <f>'Result Entry'!X91</f>
        <v/>
      </c>
      <c r="X89" s="796" t="str">
        <f>'Result Entry'!Y91</f>
        <v/>
      </c>
      <c r="Y89" s="788">
        <f>'Result Entry'!Z91</f>
        <v>0</v>
      </c>
      <c r="Z89" s="789">
        <f>'Result Entry'!AA91</f>
        <v>0</v>
      </c>
      <c r="AA89" s="789">
        <f>'Result Entry'!AB91</f>
        <v>0</v>
      </c>
      <c r="AB89" s="790">
        <f>'Result Entry'!AC91</f>
        <v>0</v>
      </c>
      <c r="AC89" s="789">
        <f>'Result Entry'!AD91</f>
        <v>0</v>
      </c>
      <c r="AD89" s="790">
        <f>'Result Entry'!AE91</f>
        <v>0</v>
      </c>
      <c r="AE89" s="789">
        <f>'Result Entry'!AF91</f>
        <v>0</v>
      </c>
      <c r="AF89" s="791">
        <f>'Result Entry'!AG91</f>
        <v>0</v>
      </c>
      <c r="AG89" s="791">
        <f>'Result Entry'!AH91</f>
        <v>0</v>
      </c>
      <c r="AH89" s="792">
        <f>'Result Entry'!AI91</f>
        <v>0</v>
      </c>
      <c r="AI89" s="806">
        <f>'Result Entry'!AJ91</f>
        <v>0</v>
      </c>
      <c r="AJ89" s="807" t="str">
        <f>'Result Entry'!AK91</f>
        <v/>
      </c>
      <c r="AK89" s="795" t="str">
        <f>'Result Entry'!AL91</f>
        <v/>
      </c>
      <c r="AL89" s="796" t="str">
        <f>'Result Entry'!AM91</f>
        <v/>
      </c>
      <c r="AM89" s="797">
        <f>'Result Entry'!AN91</f>
        <v>0</v>
      </c>
      <c r="AN89" s="788">
        <f>'Result Entry'!AO91</f>
        <v>0</v>
      </c>
      <c r="AO89" s="798">
        <f>'Result Entry'!AP91</f>
        <v>0</v>
      </c>
      <c r="AP89" s="789">
        <f>'Result Entry'!AQ91</f>
        <v>0</v>
      </c>
      <c r="AQ89" s="790">
        <f>'Result Entry'!AR91</f>
        <v>0</v>
      </c>
      <c r="AR89" s="789">
        <f>'Result Entry'!AS91</f>
        <v>0</v>
      </c>
      <c r="AS89" s="789">
        <f>'Result Entry'!AT91</f>
        <v>0</v>
      </c>
      <c r="AT89" s="799">
        <f>'Result Entry'!AU91</f>
        <v>0</v>
      </c>
      <c r="AU89" s="790">
        <f>'Result Entry'!AV91</f>
        <v>0</v>
      </c>
      <c r="AV89" s="789">
        <f>'Result Entry'!AW91</f>
        <v>0</v>
      </c>
      <c r="AW89" s="789">
        <f>'Result Entry'!AX91</f>
        <v>0</v>
      </c>
      <c r="AX89" s="799">
        <f>'Result Entry'!AY91</f>
        <v>0</v>
      </c>
      <c r="AY89" s="792">
        <f>'Result Entry'!AZ91</f>
        <v>0</v>
      </c>
      <c r="AZ89" s="1470">
        <f>'Result Entry'!BA91</f>
        <v>0</v>
      </c>
      <c r="BA89" s="1471" t="str">
        <f>'Result Entry'!BB91</f>
        <v/>
      </c>
      <c r="BB89" s="795" t="str">
        <f>'Result Entry'!BC91</f>
        <v/>
      </c>
      <c r="BC89" s="796" t="str">
        <f>'Result Entry'!BD91</f>
        <v/>
      </c>
      <c r="BD89" s="797">
        <f>'Result Entry'!BE91</f>
        <v>0</v>
      </c>
      <c r="BE89" s="788">
        <f>'Result Entry'!BF91</f>
        <v>0</v>
      </c>
      <c r="BF89" s="798">
        <f>'Result Entry'!BG91</f>
        <v>0</v>
      </c>
      <c r="BG89" s="789">
        <f>'Result Entry'!BH91</f>
        <v>0</v>
      </c>
      <c r="BH89" s="790">
        <f>'Result Entry'!BI91</f>
        <v>0</v>
      </c>
      <c r="BI89" s="789">
        <f>'Result Entry'!BJ91</f>
        <v>0</v>
      </c>
      <c r="BJ89" s="789">
        <f>'Result Entry'!BK91</f>
        <v>0</v>
      </c>
      <c r="BK89" s="799">
        <f>'Result Entry'!BL91</f>
        <v>0</v>
      </c>
      <c r="BL89" s="790">
        <f>'Result Entry'!BM91</f>
        <v>0</v>
      </c>
      <c r="BM89" s="789">
        <f>'Result Entry'!BN91</f>
        <v>0</v>
      </c>
      <c r="BN89" s="789">
        <f>'Result Entry'!BO91</f>
        <v>0</v>
      </c>
      <c r="BO89" s="799">
        <f>'Result Entry'!BP91</f>
        <v>0</v>
      </c>
      <c r="BP89" s="792">
        <f>'Result Entry'!BQ91</f>
        <v>0</v>
      </c>
      <c r="BQ89" s="1470">
        <f>'Result Entry'!BR91</f>
        <v>0</v>
      </c>
      <c r="BR89" s="1471" t="str">
        <f>'Result Entry'!BS91</f>
        <v/>
      </c>
      <c r="BS89" s="795" t="str">
        <f>'Result Entry'!BT91</f>
        <v/>
      </c>
      <c r="BT89" s="796" t="str">
        <f>'Result Entry'!BU91</f>
        <v/>
      </c>
      <c r="BU89" s="797">
        <f>'Result Entry'!BV91</f>
        <v>0</v>
      </c>
      <c r="BV89" s="788">
        <f>'Result Entry'!BW91</f>
        <v>0</v>
      </c>
      <c r="BW89" s="798">
        <f>'Result Entry'!BX91</f>
        <v>0</v>
      </c>
      <c r="BX89" s="789">
        <f>'Result Entry'!BY91</f>
        <v>0</v>
      </c>
      <c r="BY89" s="790">
        <f>'Result Entry'!BZ91</f>
        <v>0</v>
      </c>
      <c r="BZ89" s="789">
        <f>'Result Entry'!CA91</f>
        <v>0</v>
      </c>
      <c r="CA89" s="789">
        <f>'Result Entry'!CB91</f>
        <v>0</v>
      </c>
      <c r="CB89" s="799">
        <f>'Result Entry'!CC91</f>
        <v>0</v>
      </c>
      <c r="CC89" s="790">
        <f>'Result Entry'!CD91</f>
        <v>0</v>
      </c>
      <c r="CD89" s="789">
        <f>'Result Entry'!CE91</f>
        <v>0</v>
      </c>
      <c r="CE89" s="789">
        <f>'Result Entry'!CF91</f>
        <v>0</v>
      </c>
      <c r="CF89" s="799">
        <f>'Result Entry'!CG91</f>
        <v>0</v>
      </c>
      <c r="CG89" s="792">
        <f>'Result Entry'!CH91</f>
        <v>0</v>
      </c>
      <c r="CH89" s="1470">
        <f>'Result Entry'!CI91</f>
        <v>0</v>
      </c>
      <c r="CI89" s="1471" t="str">
        <f>'Result Entry'!CJ91</f>
        <v/>
      </c>
      <c r="CJ89" s="795" t="str">
        <f>'Result Entry'!CK91</f>
        <v/>
      </c>
      <c r="CK89" s="796" t="str">
        <f>'Result Entry'!CL91</f>
        <v/>
      </c>
      <c r="CL89" s="797">
        <f>'Result Entry'!CM91</f>
        <v>0</v>
      </c>
      <c r="CM89" s="788">
        <f>'Result Entry'!CN91</f>
        <v>0</v>
      </c>
      <c r="CN89" s="798">
        <f>'Result Entry'!CO91</f>
        <v>0</v>
      </c>
      <c r="CO89" s="789">
        <f>'Result Entry'!CP91</f>
        <v>0</v>
      </c>
      <c r="CP89" s="790">
        <f>'Result Entry'!CQ91</f>
        <v>0</v>
      </c>
      <c r="CQ89" s="789">
        <f>'Result Entry'!CR91</f>
        <v>0</v>
      </c>
      <c r="CR89" s="789">
        <f>'Result Entry'!CS91</f>
        <v>0</v>
      </c>
      <c r="CS89" s="799">
        <f>'Result Entry'!CT91</f>
        <v>0</v>
      </c>
      <c r="CT89" s="790">
        <f>'Result Entry'!CU91</f>
        <v>0</v>
      </c>
      <c r="CU89" s="789">
        <f>'Result Entry'!CV91</f>
        <v>0</v>
      </c>
      <c r="CV89" s="789">
        <f>'Result Entry'!CW91</f>
        <v>0</v>
      </c>
      <c r="CW89" s="799">
        <f>'Result Entry'!CX91</f>
        <v>0</v>
      </c>
      <c r="CX89" s="792">
        <f>'Result Entry'!CY91</f>
        <v>0</v>
      </c>
      <c r="CY89" s="1470">
        <f>'Result Entry'!CZ91</f>
        <v>0</v>
      </c>
      <c r="CZ89" s="1471" t="str">
        <f>'Result Entry'!DA91</f>
        <v/>
      </c>
      <c r="DA89" s="795" t="str">
        <f>'Result Entry'!DB91</f>
        <v/>
      </c>
      <c r="DB89" s="796" t="str">
        <f>'Result Entry'!DC91</f>
        <v/>
      </c>
      <c r="DC89" s="797">
        <f>'Result Entry'!DD91</f>
        <v>0</v>
      </c>
      <c r="DD89" s="788">
        <f>'Result Entry'!DE91</f>
        <v>0</v>
      </c>
      <c r="DE89" s="798">
        <f>'Result Entry'!DF91</f>
        <v>0</v>
      </c>
      <c r="DF89" s="789">
        <f>'Result Entry'!DG91</f>
        <v>0</v>
      </c>
      <c r="DG89" s="790">
        <f>'Result Entry'!DH91</f>
        <v>0</v>
      </c>
      <c r="DH89" s="789">
        <f>'Result Entry'!DI91</f>
        <v>0</v>
      </c>
      <c r="DI89" s="789">
        <f>'Result Entry'!DJ91</f>
        <v>0</v>
      </c>
      <c r="DJ89" s="799">
        <f>'Result Entry'!DK91</f>
        <v>0</v>
      </c>
      <c r="DK89" s="790">
        <f>'Result Entry'!DL91</f>
        <v>0</v>
      </c>
      <c r="DL89" s="789">
        <f>'Result Entry'!DM91</f>
        <v>0</v>
      </c>
      <c r="DM89" s="789">
        <f>'Result Entry'!DN91</f>
        <v>0</v>
      </c>
      <c r="DN89" s="799">
        <f>'Result Entry'!DO91</f>
        <v>0</v>
      </c>
      <c r="DO89" s="792">
        <f>'Result Entry'!DP91</f>
        <v>0</v>
      </c>
      <c r="DP89" s="1470">
        <f>'Result Entry'!DQ91</f>
        <v>0</v>
      </c>
      <c r="DQ89" s="1471" t="str">
        <f>'Result Entry'!DR91</f>
        <v/>
      </c>
      <c r="DR89" s="795" t="str">
        <f>'Result Entry'!DS91</f>
        <v/>
      </c>
      <c r="DS89" s="796" t="str">
        <f>'Result Entry'!DT91</f>
        <v/>
      </c>
      <c r="DT89" s="788">
        <f>'Result Entry'!DU91</f>
        <v>0</v>
      </c>
      <c r="DU89" s="789">
        <f>'Result Entry'!DV91</f>
        <v>0</v>
      </c>
      <c r="DV89" s="789">
        <f>'Result Entry'!DW91</f>
        <v>0</v>
      </c>
      <c r="DW89" s="790">
        <f>'Result Entry'!DX91</f>
        <v>0</v>
      </c>
      <c r="DX89" s="789">
        <f>'Result Entry'!DY91</f>
        <v>0</v>
      </c>
      <c r="DY89" s="789">
        <f>'Result Entry'!DZ91</f>
        <v>0</v>
      </c>
      <c r="DZ89" s="799">
        <f>'Result Entry'!EA91</f>
        <v>0</v>
      </c>
      <c r="EA89" s="790">
        <f>'Result Entry'!EB91</f>
        <v>0</v>
      </c>
      <c r="EB89" s="789">
        <f>'Result Entry'!EC91</f>
        <v>0</v>
      </c>
      <c r="EC89" s="789">
        <f>'Result Entry'!ED91</f>
        <v>0</v>
      </c>
      <c r="ED89" s="799">
        <f>'Result Entry'!EE91</f>
        <v>0</v>
      </c>
      <c r="EE89" s="800">
        <f>'Result Entry'!EF91</f>
        <v>0</v>
      </c>
      <c r="EF89" s="801">
        <f>'Result Entry'!EG91</f>
        <v>0</v>
      </c>
      <c r="EG89" s="802" t="str">
        <f>'Result Entry'!EH91</f>
        <v/>
      </c>
      <c r="EH89" s="788">
        <f>'Result Entry'!EI91</f>
        <v>0</v>
      </c>
      <c r="EI89" s="789">
        <f>'Result Entry'!EJ91</f>
        <v>0</v>
      </c>
      <c r="EJ89" s="789">
        <f>'Result Entry'!EK91</f>
        <v>0</v>
      </c>
      <c r="EK89" s="790">
        <f>'Result Entry'!EL91</f>
        <v>0</v>
      </c>
      <c r="EL89" s="789">
        <f>'Result Entry'!EM91</f>
        <v>0</v>
      </c>
      <c r="EM89" s="799">
        <f>'Result Entry'!EN91</f>
        <v>0</v>
      </c>
      <c r="EN89" s="789">
        <f>'Result Entry'!EO91</f>
        <v>0</v>
      </c>
      <c r="EO89" s="789">
        <f>'Result Entry'!EP91</f>
        <v>0</v>
      </c>
      <c r="EP89" s="789">
        <f>'Result Entry'!EQ91</f>
        <v>0</v>
      </c>
      <c r="EQ89" s="792">
        <f>'Result Entry'!ER91</f>
        <v>0</v>
      </c>
      <c r="ER89" s="801">
        <f>'Result Entry'!ES91</f>
        <v>0</v>
      </c>
      <c r="ES89" s="802" t="str">
        <f>'Result Entry'!ET91</f>
        <v/>
      </c>
      <c r="ET89" s="788">
        <f>'Result Entry'!EU91</f>
        <v>0</v>
      </c>
      <c r="EU89" s="798">
        <f>'Result Entry'!EV91</f>
        <v>0</v>
      </c>
      <c r="EV89" s="789">
        <f>'Result Entry'!EW91</f>
        <v>0</v>
      </c>
      <c r="EW89" s="799">
        <f>'Result Entry'!EX91</f>
        <v>0</v>
      </c>
      <c r="EX89" s="789">
        <f>'Result Entry'!EY91</f>
        <v>0</v>
      </c>
      <c r="EY89" s="799">
        <f>'Result Entry'!EZ91</f>
        <v>0</v>
      </c>
      <c r="EZ89" s="789">
        <f>'Result Entry'!FA91</f>
        <v>0</v>
      </c>
      <c r="FA89" s="789">
        <f>'Result Entry'!FB91</f>
        <v>0</v>
      </c>
      <c r="FB89" s="789">
        <f>'Result Entry'!FC91</f>
        <v>0</v>
      </c>
      <c r="FC89" s="800">
        <f>'Result Entry'!FD91</f>
        <v>0</v>
      </c>
      <c r="FD89" s="801">
        <f>'Result Entry'!FE91</f>
        <v>0</v>
      </c>
      <c r="FE89" s="802" t="str">
        <f>'Result Entry'!FF91</f>
        <v/>
      </c>
      <c r="FF89" s="788">
        <f>'Result Entry'!FG91</f>
        <v>0</v>
      </c>
      <c r="FG89" s="789">
        <f>'Result Entry'!FH91</f>
        <v>0</v>
      </c>
      <c r="FH89" s="789">
        <f>'Result Entry'!FI91</f>
        <v>0</v>
      </c>
      <c r="FI89" s="789">
        <f>'Result Entry'!FJ91</f>
        <v>0</v>
      </c>
      <c r="FJ89" s="791">
        <f>'Result Entry'!FK91</f>
        <v>0</v>
      </c>
      <c r="FK89" s="796" t="str">
        <f>'Result Entry'!FL91</f>
        <v/>
      </c>
      <c r="FL89" s="786">
        <f>'Result Entry'!FM91</f>
        <v>0</v>
      </c>
      <c r="FM89" s="787">
        <f>'Result Entry'!FN91</f>
        <v>0</v>
      </c>
      <c r="FN89" s="805" t="str">
        <f>'Result Entry'!FO91</f>
        <v/>
      </c>
      <c r="FO89" s="786">
        <f>'Result Entry'!FP91</f>
        <v>0</v>
      </c>
      <c r="FP89" s="787">
        <f>'Result Entry'!FQ91</f>
        <v>0</v>
      </c>
      <c r="FQ89" s="787">
        <f>'Result Entry'!FR91</f>
        <v>0</v>
      </c>
      <c r="FR89" s="787" t="str">
        <f>IF(OR(FS89="PASSED",FS89="PASSED WITH G"),'Result Entry'!FS91,"")</f>
        <v/>
      </c>
      <c r="FS89" s="787" t="str">
        <f>'Result Entry'!FT91</f>
        <v/>
      </c>
      <c r="FT89" s="787" t="str">
        <f>'Result Entry'!FU91</f>
        <v/>
      </c>
      <c r="FU89" s="805" t="str">
        <f>'Result Entry'!FV91</f>
        <v/>
      </c>
      <c r="FV89" s="29" t="str">
        <f>'Result Entry'!FX91</f>
        <v/>
      </c>
    </row>
    <row r="90" spans="1:178" s="30" customFormat="1" ht="17.25" customHeight="1">
      <c r="A90" s="1477"/>
      <c r="B90" s="786">
        <f t="shared" si="1"/>
        <v>0</v>
      </c>
      <c r="C90" s="787">
        <f>'Result Entry'!D92</f>
        <v>0</v>
      </c>
      <c r="D90" s="787">
        <f>'Result Entry'!E92</f>
        <v>0</v>
      </c>
      <c r="E90" s="787">
        <f>'Result Entry'!F92</f>
        <v>0</v>
      </c>
      <c r="F90" s="787">
        <f>'Result Entry'!G92</f>
        <v>0</v>
      </c>
      <c r="G90" s="787">
        <f>'Result Entry'!H92</f>
        <v>0</v>
      </c>
      <c r="H90" s="787">
        <f>'Result Entry'!I92</f>
        <v>0</v>
      </c>
      <c r="I90" s="787">
        <f>'Result Entry'!J92</f>
        <v>0</v>
      </c>
      <c r="J90" s="977">
        <f>'Result Entry'!K92</f>
        <v>0</v>
      </c>
      <c r="K90" s="788">
        <f>'Result Entry'!L92</f>
        <v>0</v>
      </c>
      <c r="L90" s="789">
        <f>'Result Entry'!M92</f>
        <v>0</v>
      </c>
      <c r="M90" s="789">
        <f>'Result Entry'!N92</f>
        <v>0</v>
      </c>
      <c r="N90" s="790">
        <f>'Result Entry'!O92</f>
        <v>0</v>
      </c>
      <c r="O90" s="789">
        <f>'Result Entry'!P92</f>
        <v>0</v>
      </c>
      <c r="P90" s="790">
        <f>'Result Entry'!Q92</f>
        <v>0</v>
      </c>
      <c r="Q90" s="789">
        <f>'Result Entry'!R92</f>
        <v>0</v>
      </c>
      <c r="R90" s="791">
        <f>'Result Entry'!S92</f>
        <v>0</v>
      </c>
      <c r="S90" s="791">
        <f>'Result Entry'!T92</f>
        <v>0</v>
      </c>
      <c r="T90" s="792">
        <f>'Result Entry'!U92</f>
        <v>0</v>
      </c>
      <c r="U90" s="806">
        <f>'Result Entry'!V92</f>
        <v>0</v>
      </c>
      <c r="V90" s="807" t="str">
        <f>'Result Entry'!W92</f>
        <v/>
      </c>
      <c r="W90" s="795" t="str">
        <f>'Result Entry'!X92</f>
        <v/>
      </c>
      <c r="X90" s="796" t="str">
        <f>'Result Entry'!Y92</f>
        <v/>
      </c>
      <c r="Y90" s="788">
        <f>'Result Entry'!Z92</f>
        <v>0</v>
      </c>
      <c r="Z90" s="789">
        <f>'Result Entry'!AA92</f>
        <v>0</v>
      </c>
      <c r="AA90" s="789">
        <f>'Result Entry'!AB92</f>
        <v>0</v>
      </c>
      <c r="AB90" s="790">
        <f>'Result Entry'!AC92</f>
        <v>0</v>
      </c>
      <c r="AC90" s="789">
        <f>'Result Entry'!AD92</f>
        <v>0</v>
      </c>
      <c r="AD90" s="790">
        <f>'Result Entry'!AE92</f>
        <v>0</v>
      </c>
      <c r="AE90" s="789">
        <f>'Result Entry'!AF92</f>
        <v>0</v>
      </c>
      <c r="AF90" s="791">
        <f>'Result Entry'!AG92</f>
        <v>0</v>
      </c>
      <c r="AG90" s="791">
        <f>'Result Entry'!AH92</f>
        <v>0</v>
      </c>
      <c r="AH90" s="792">
        <f>'Result Entry'!AI92</f>
        <v>0</v>
      </c>
      <c r="AI90" s="806">
        <f>'Result Entry'!AJ92</f>
        <v>0</v>
      </c>
      <c r="AJ90" s="807" t="str">
        <f>'Result Entry'!AK92</f>
        <v/>
      </c>
      <c r="AK90" s="795" t="str">
        <f>'Result Entry'!AL92</f>
        <v/>
      </c>
      <c r="AL90" s="796" t="str">
        <f>'Result Entry'!AM92</f>
        <v/>
      </c>
      <c r="AM90" s="797">
        <f>'Result Entry'!AN92</f>
        <v>0</v>
      </c>
      <c r="AN90" s="788">
        <f>'Result Entry'!AO92</f>
        <v>0</v>
      </c>
      <c r="AO90" s="798">
        <f>'Result Entry'!AP92</f>
        <v>0</v>
      </c>
      <c r="AP90" s="789">
        <f>'Result Entry'!AQ92</f>
        <v>0</v>
      </c>
      <c r="AQ90" s="790">
        <f>'Result Entry'!AR92</f>
        <v>0</v>
      </c>
      <c r="AR90" s="789">
        <f>'Result Entry'!AS92</f>
        <v>0</v>
      </c>
      <c r="AS90" s="789">
        <f>'Result Entry'!AT92</f>
        <v>0</v>
      </c>
      <c r="AT90" s="799">
        <f>'Result Entry'!AU92</f>
        <v>0</v>
      </c>
      <c r="AU90" s="790">
        <f>'Result Entry'!AV92</f>
        <v>0</v>
      </c>
      <c r="AV90" s="789">
        <f>'Result Entry'!AW92</f>
        <v>0</v>
      </c>
      <c r="AW90" s="789">
        <f>'Result Entry'!AX92</f>
        <v>0</v>
      </c>
      <c r="AX90" s="799">
        <f>'Result Entry'!AY92</f>
        <v>0</v>
      </c>
      <c r="AY90" s="792">
        <f>'Result Entry'!AZ92</f>
        <v>0</v>
      </c>
      <c r="AZ90" s="1470">
        <f>'Result Entry'!BA92</f>
        <v>0</v>
      </c>
      <c r="BA90" s="1471" t="str">
        <f>'Result Entry'!BB92</f>
        <v/>
      </c>
      <c r="BB90" s="795" t="str">
        <f>'Result Entry'!BC92</f>
        <v/>
      </c>
      <c r="BC90" s="796" t="str">
        <f>'Result Entry'!BD92</f>
        <v/>
      </c>
      <c r="BD90" s="797">
        <f>'Result Entry'!BE92</f>
        <v>0</v>
      </c>
      <c r="BE90" s="788">
        <f>'Result Entry'!BF92</f>
        <v>0</v>
      </c>
      <c r="BF90" s="798">
        <f>'Result Entry'!BG92</f>
        <v>0</v>
      </c>
      <c r="BG90" s="789">
        <f>'Result Entry'!BH92</f>
        <v>0</v>
      </c>
      <c r="BH90" s="790">
        <f>'Result Entry'!BI92</f>
        <v>0</v>
      </c>
      <c r="BI90" s="789">
        <f>'Result Entry'!BJ92</f>
        <v>0</v>
      </c>
      <c r="BJ90" s="789">
        <f>'Result Entry'!BK92</f>
        <v>0</v>
      </c>
      <c r="BK90" s="799">
        <f>'Result Entry'!BL92</f>
        <v>0</v>
      </c>
      <c r="BL90" s="790">
        <f>'Result Entry'!BM92</f>
        <v>0</v>
      </c>
      <c r="BM90" s="789">
        <f>'Result Entry'!BN92</f>
        <v>0</v>
      </c>
      <c r="BN90" s="789">
        <f>'Result Entry'!BO92</f>
        <v>0</v>
      </c>
      <c r="BO90" s="799">
        <f>'Result Entry'!BP92</f>
        <v>0</v>
      </c>
      <c r="BP90" s="792">
        <f>'Result Entry'!BQ92</f>
        <v>0</v>
      </c>
      <c r="BQ90" s="1470">
        <f>'Result Entry'!BR92</f>
        <v>0</v>
      </c>
      <c r="BR90" s="1471" t="str">
        <f>'Result Entry'!BS92</f>
        <v/>
      </c>
      <c r="BS90" s="795" t="str">
        <f>'Result Entry'!BT92</f>
        <v/>
      </c>
      <c r="BT90" s="796" t="str">
        <f>'Result Entry'!BU92</f>
        <v/>
      </c>
      <c r="BU90" s="797">
        <f>'Result Entry'!BV92</f>
        <v>0</v>
      </c>
      <c r="BV90" s="788">
        <f>'Result Entry'!BW92</f>
        <v>0</v>
      </c>
      <c r="BW90" s="798">
        <f>'Result Entry'!BX92</f>
        <v>0</v>
      </c>
      <c r="BX90" s="789">
        <f>'Result Entry'!BY92</f>
        <v>0</v>
      </c>
      <c r="BY90" s="790">
        <f>'Result Entry'!BZ92</f>
        <v>0</v>
      </c>
      <c r="BZ90" s="789">
        <f>'Result Entry'!CA92</f>
        <v>0</v>
      </c>
      <c r="CA90" s="789">
        <f>'Result Entry'!CB92</f>
        <v>0</v>
      </c>
      <c r="CB90" s="799">
        <f>'Result Entry'!CC92</f>
        <v>0</v>
      </c>
      <c r="CC90" s="790">
        <f>'Result Entry'!CD92</f>
        <v>0</v>
      </c>
      <c r="CD90" s="789">
        <f>'Result Entry'!CE92</f>
        <v>0</v>
      </c>
      <c r="CE90" s="789">
        <f>'Result Entry'!CF92</f>
        <v>0</v>
      </c>
      <c r="CF90" s="799">
        <f>'Result Entry'!CG92</f>
        <v>0</v>
      </c>
      <c r="CG90" s="792">
        <f>'Result Entry'!CH92</f>
        <v>0</v>
      </c>
      <c r="CH90" s="1470">
        <f>'Result Entry'!CI92</f>
        <v>0</v>
      </c>
      <c r="CI90" s="1471" t="str">
        <f>'Result Entry'!CJ92</f>
        <v/>
      </c>
      <c r="CJ90" s="795" t="str">
        <f>'Result Entry'!CK92</f>
        <v/>
      </c>
      <c r="CK90" s="796" t="str">
        <f>'Result Entry'!CL92</f>
        <v/>
      </c>
      <c r="CL90" s="797">
        <f>'Result Entry'!CM92</f>
        <v>0</v>
      </c>
      <c r="CM90" s="788">
        <f>'Result Entry'!CN92</f>
        <v>0</v>
      </c>
      <c r="CN90" s="798">
        <f>'Result Entry'!CO92</f>
        <v>0</v>
      </c>
      <c r="CO90" s="789">
        <f>'Result Entry'!CP92</f>
        <v>0</v>
      </c>
      <c r="CP90" s="790">
        <f>'Result Entry'!CQ92</f>
        <v>0</v>
      </c>
      <c r="CQ90" s="789">
        <f>'Result Entry'!CR92</f>
        <v>0</v>
      </c>
      <c r="CR90" s="789">
        <f>'Result Entry'!CS92</f>
        <v>0</v>
      </c>
      <c r="CS90" s="799">
        <f>'Result Entry'!CT92</f>
        <v>0</v>
      </c>
      <c r="CT90" s="790">
        <f>'Result Entry'!CU92</f>
        <v>0</v>
      </c>
      <c r="CU90" s="789">
        <f>'Result Entry'!CV92</f>
        <v>0</v>
      </c>
      <c r="CV90" s="789">
        <f>'Result Entry'!CW92</f>
        <v>0</v>
      </c>
      <c r="CW90" s="799">
        <f>'Result Entry'!CX92</f>
        <v>0</v>
      </c>
      <c r="CX90" s="792">
        <f>'Result Entry'!CY92</f>
        <v>0</v>
      </c>
      <c r="CY90" s="1470">
        <f>'Result Entry'!CZ92</f>
        <v>0</v>
      </c>
      <c r="CZ90" s="1471" t="str">
        <f>'Result Entry'!DA92</f>
        <v/>
      </c>
      <c r="DA90" s="795" t="str">
        <f>'Result Entry'!DB92</f>
        <v/>
      </c>
      <c r="DB90" s="796" t="str">
        <f>'Result Entry'!DC92</f>
        <v/>
      </c>
      <c r="DC90" s="797">
        <f>'Result Entry'!DD92</f>
        <v>0</v>
      </c>
      <c r="DD90" s="788">
        <f>'Result Entry'!DE92</f>
        <v>0</v>
      </c>
      <c r="DE90" s="798">
        <f>'Result Entry'!DF92</f>
        <v>0</v>
      </c>
      <c r="DF90" s="789">
        <f>'Result Entry'!DG92</f>
        <v>0</v>
      </c>
      <c r="DG90" s="790">
        <f>'Result Entry'!DH92</f>
        <v>0</v>
      </c>
      <c r="DH90" s="789">
        <f>'Result Entry'!DI92</f>
        <v>0</v>
      </c>
      <c r="DI90" s="789">
        <f>'Result Entry'!DJ92</f>
        <v>0</v>
      </c>
      <c r="DJ90" s="799">
        <f>'Result Entry'!DK92</f>
        <v>0</v>
      </c>
      <c r="DK90" s="790">
        <f>'Result Entry'!DL92</f>
        <v>0</v>
      </c>
      <c r="DL90" s="789">
        <f>'Result Entry'!DM92</f>
        <v>0</v>
      </c>
      <c r="DM90" s="789">
        <f>'Result Entry'!DN92</f>
        <v>0</v>
      </c>
      <c r="DN90" s="799">
        <f>'Result Entry'!DO92</f>
        <v>0</v>
      </c>
      <c r="DO90" s="792">
        <f>'Result Entry'!DP92</f>
        <v>0</v>
      </c>
      <c r="DP90" s="1470">
        <f>'Result Entry'!DQ92</f>
        <v>0</v>
      </c>
      <c r="DQ90" s="1471" t="str">
        <f>'Result Entry'!DR92</f>
        <v/>
      </c>
      <c r="DR90" s="795" t="str">
        <f>'Result Entry'!DS92</f>
        <v/>
      </c>
      <c r="DS90" s="796" t="str">
        <f>'Result Entry'!DT92</f>
        <v/>
      </c>
      <c r="DT90" s="788">
        <f>'Result Entry'!DU92</f>
        <v>0</v>
      </c>
      <c r="DU90" s="789">
        <f>'Result Entry'!DV92</f>
        <v>0</v>
      </c>
      <c r="DV90" s="789">
        <f>'Result Entry'!DW92</f>
        <v>0</v>
      </c>
      <c r="DW90" s="790">
        <f>'Result Entry'!DX92</f>
        <v>0</v>
      </c>
      <c r="DX90" s="789">
        <f>'Result Entry'!DY92</f>
        <v>0</v>
      </c>
      <c r="DY90" s="789">
        <f>'Result Entry'!DZ92</f>
        <v>0</v>
      </c>
      <c r="DZ90" s="799">
        <f>'Result Entry'!EA92</f>
        <v>0</v>
      </c>
      <c r="EA90" s="790">
        <f>'Result Entry'!EB92</f>
        <v>0</v>
      </c>
      <c r="EB90" s="789">
        <f>'Result Entry'!EC92</f>
        <v>0</v>
      </c>
      <c r="EC90" s="789">
        <f>'Result Entry'!ED92</f>
        <v>0</v>
      </c>
      <c r="ED90" s="799">
        <f>'Result Entry'!EE92</f>
        <v>0</v>
      </c>
      <c r="EE90" s="800">
        <f>'Result Entry'!EF92</f>
        <v>0</v>
      </c>
      <c r="EF90" s="801">
        <f>'Result Entry'!EG92</f>
        <v>0</v>
      </c>
      <c r="EG90" s="802" t="str">
        <f>'Result Entry'!EH92</f>
        <v/>
      </c>
      <c r="EH90" s="788">
        <f>'Result Entry'!EI92</f>
        <v>0</v>
      </c>
      <c r="EI90" s="789">
        <f>'Result Entry'!EJ92</f>
        <v>0</v>
      </c>
      <c r="EJ90" s="789">
        <f>'Result Entry'!EK92</f>
        <v>0</v>
      </c>
      <c r="EK90" s="790">
        <f>'Result Entry'!EL92</f>
        <v>0</v>
      </c>
      <c r="EL90" s="789">
        <f>'Result Entry'!EM92</f>
        <v>0</v>
      </c>
      <c r="EM90" s="799">
        <f>'Result Entry'!EN92</f>
        <v>0</v>
      </c>
      <c r="EN90" s="789">
        <f>'Result Entry'!EO92</f>
        <v>0</v>
      </c>
      <c r="EO90" s="789">
        <f>'Result Entry'!EP92</f>
        <v>0</v>
      </c>
      <c r="EP90" s="789">
        <f>'Result Entry'!EQ92</f>
        <v>0</v>
      </c>
      <c r="EQ90" s="792">
        <f>'Result Entry'!ER92</f>
        <v>0</v>
      </c>
      <c r="ER90" s="801">
        <f>'Result Entry'!ES92</f>
        <v>0</v>
      </c>
      <c r="ES90" s="802" t="str">
        <f>'Result Entry'!ET92</f>
        <v/>
      </c>
      <c r="ET90" s="788">
        <f>'Result Entry'!EU92</f>
        <v>0</v>
      </c>
      <c r="EU90" s="798">
        <f>'Result Entry'!EV92</f>
        <v>0</v>
      </c>
      <c r="EV90" s="789">
        <f>'Result Entry'!EW92</f>
        <v>0</v>
      </c>
      <c r="EW90" s="799">
        <f>'Result Entry'!EX92</f>
        <v>0</v>
      </c>
      <c r="EX90" s="789">
        <f>'Result Entry'!EY92</f>
        <v>0</v>
      </c>
      <c r="EY90" s="799">
        <f>'Result Entry'!EZ92</f>
        <v>0</v>
      </c>
      <c r="EZ90" s="789">
        <f>'Result Entry'!FA92</f>
        <v>0</v>
      </c>
      <c r="FA90" s="789">
        <f>'Result Entry'!FB92</f>
        <v>0</v>
      </c>
      <c r="FB90" s="789">
        <f>'Result Entry'!FC92</f>
        <v>0</v>
      </c>
      <c r="FC90" s="800">
        <f>'Result Entry'!FD92</f>
        <v>0</v>
      </c>
      <c r="FD90" s="801">
        <f>'Result Entry'!FE92</f>
        <v>0</v>
      </c>
      <c r="FE90" s="802" t="str">
        <f>'Result Entry'!FF92</f>
        <v/>
      </c>
      <c r="FF90" s="788">
        <f>'Result Entry'!FG92</f>
        <v>0</v>
      </c>
      <c r="FG90" s="789">
        <f>'Result Entry'!FH92</f>
        <v>0</v>
      </c>
      <c r="FH90" s="789">
        <f>'Result Entry'!FI92</f>
        <v>0</v>
      </c>
      <c r="FI90" s="789">
        <f>'Result Entry'!FJ92</f>
        <v>0</v>
      </c>
      <c r="FJ90" s="791">
        <f>'Result Entry'!FK92</f>
        <v>0</v>
      </c>
      <c r="FK90" s="796" t="str">
        <f>'Result Entry'!FL92</f>
        <v/>
      </c>
      <c r="FL90" s="786">
        <f>'Result Entry'!FM92</f>
        <v>0</v>
      </c>
      <c r="FM90" s="787">
        <f>'Result Entry'!FN92</f>
        <v>0</v>
      </c>
      <c r="FN90" s="805" t="str">
        <f>'Result Entry'!FO92</f>
        <v/>
      </c>
      <c r="FO90" s="786">
        <f>'Result Entry'!FP92</f>
        <v>0</v>
      </c>
      <c r="FP90" s="787">
        <f>'Result Entry'!FQ92</f>
        <v>0</v>
      </c>
      <c r="FQ90" s="787">
        <f>'Result Entry'!FR92</f>
        <v>0</v>
      </c>
      <c r="FR90" s="787" t="str">
        <f>IF(OR(FS90="PASSED",FS90="PASSED WITH G"),'Result Entry'!FS92,"")</f>
        <v/>
      </c>
      <c r="FS90" s="787" t="str">
        <f>'Result Entry'!FT92</f>
        <v/>
      </c>
      <c r="FT90" s="787" t="str">
        <f>'Result Entry'!FU92</f>
        <v/>
      </c>
      <c r="FU90" s="805" t="str">
        <f>'Result Entry'!FV92</f>
        <v/>
      </c>
      <c r="FV90" s="29" t="str">
        <f>'Result Entry'!FX92</f>
        <v/>
      </c>
    </row>
    <row r="91" spans="1:178" s="30" customFormat="1" ht="17.25" customHeight="1">
      <c r="A91" s="1477"/>
      <c r="B91" s="786">
        <f t="shared" si="1"/>
        <v>0</v>
      </c>
      <c r="C91" s="787">
        <f>'Result Entry'!D93</f>
        <v>0</v>
      </c>
      <c r="D91" s="787">
        <f>'Result Entry'!E93</f>
        <v>0</v>
      </c>
      <c r="E91" s="787">
        <f>'Result Entry'!F93</f>
        <v>0</v>
      </c>
      <c r="F91" s="787">
        <f>'Result Entry'!G93</f>
        <v>0</v>
      </c>
      <c r="G91" s="787">
        <f>'Result Entry'!H93</f>
        <v>0</v>
      </c>
      <c r="H91" s="787">
        <f>'Result Entry'!I93</f>
        <v>0</v>
      </c>
      <c r="I91" s="787">
        <f>'Result Entry'!J93</f>
        <v>0</v>
      </c>
      <c r="J91" s="977">
        <f>'Result Entry'!K93</f>
        <v>0</v>
      </c>
      <c r="K91" s="788">
        <f>'Result Entry'!L93</f>
        <v>0</v>
      </c>
      <c r="L91" s="789">
        <f>'Result Entry'!M93</f>
        <v>0</v>
      </c>
      <c r="M91" s="789">
        <f>'Result Entry'!N93</f>
        <v>0</v>
      </c>
      <c r="N91" s="790">
        <f>'Result Entry'!O93</f>
        <v>0</v>
      </c>
      <c r="O91" s="789">
        <f>'Result Entry'!P93</f>
        <v>0</v>
      </c>
      <c r="P91" s="790">
        <f>'Result Entry'!Q93</f>
        <v>0</v>
      </c>
      <c r="Q91" s="789">
        <f>'Result Entry'!R93</f>
        <v>0</v>
      </c>
      <c r="R91" s="791">
        <f>'Result Entry'!S93</f>
        <v>0</v>
      </c>
      <c r="S91" s="791">
        <f>'Result Entry'!T93</f>
        <v>0</v>
      </c>
      <c r="T91" s="792">
        <f>'Result Entry'!U93</f>
        <v>0</v>
      </c>
      <c r="U91" s="806">
        <f>'Result Entry'!V93</f>
        <v>0</v>
      </c>
      <c r="V91" s="807" t="str">
        <f>'Result Entry'!W93</f>
        <v/>
      </c>
      <c r="W91" s="795" t="str">
        <f>'Result Entry'!X93</f>
        <v/>
      </c>
      <c r="X91" s="796" t="str">
        <f>'Result Entry'!Y93</f>
        <v/>
      </c>
      <c r="Y91" s="788">
        <f>'Result Entry'!Z93</f>
        <v>0</v>
      </c>
      <c r="Z91" s="789">
        <f>'Result Entry'!AA93</f>
        <v>0</v>
      </c>
      <c r="AA91" s="789">
        <f>'Result Entry'!AB93</f>
        <v>0</v>
      </c>
      <c r="AB91" s="790">
        <f>'Result Entry'!AC93</f>
        <v>0</v>
      </c>
      <c r="AC91" s="789">
        <f>'Result Entry'!AD93</f>
        <v>0</v>
      </c>
      <c r="AD91" s="790">
        <f>'Result Entry'!AE93</f>
        <v>0</v>
      </c>
      <c r="AE91" s="789">
        <f>'Result Entry'!AF93</f>
        <v>0</v>
      </c>
      <c r="AF91" s="791">
        <f>'Result Entry'!AG93</f>
        <v>0</v>
      </c>
      <c r="AG91" s="791">
        <f>'Result Entry'!AH93</f>
        <v>0</v>
      </c>
      <c r="AH91" s="792">
        <f>'Result Entry'!AI93</f>
        <v>0</v>
      </c>
      <c r="AI91" s="806">
        <f>'Result Entry'!AJ93</f>
        <v>0</v>
      </c>
      <c r="AJ91" s="807" t="str">
        <f>'Result Entry'!AK93</f>
        <v/>
      </c>
      <c r="AK91" s="795" t="str">
        <f>'Result Entry'!AL93</f>
        <v/>
      </c>
      <c r="AL91" s="796" t="str">
        <f>'Result Entry'!AM93</f>
        <v/>
      </c>
      <c r="AM91" s="797">
        <f>'Result Entry'!AN93</f>
        <v>0</v>
      </c>
      <c r="AN91" s="788">
        <f>'Result Entry'!AO93</f>
        <v>0</v>
      </c>
      <c r="AO91" s="798">
        <f>'Result Entry'!AP93</f>
        <v>0</v>
      </c>
      <c r="AP91" s="789">
        <f>'Result Entry'!AQ93</f>
        <v>0</v>
      </c>
      <c r="AQ91" s="790">
        <f>'Result Entry'!AR93</f>
        <v>0</v>
      </c>
      <c r="AR91" s="789">
        <f>'Result Entry'!AS93</f>
        <v>0</v>
      </c>
      <c r="AS91" s="789">
        <f>'Result Entry'!AT93</f>
        <v>0</v>
      </c>
      <c r="AT91" s="799">
        <f>'Result Entry'!AU93</f>
        <v>0</v>
      </c>
      <c r="AU91" s="790">
        <f>'Result Entry'!AV93</f>
        <v>0</v>
      </c>
      <c r="AV91" s="789">
        <f>'Result Entry'!AW93</f>
        <v>0</v>
      </c>
      <c r="AW91" s="789">
        <f>'Result Entry'!AX93</f>
        <v>0</v>
      </c>
      <c r="AX91" s="799">
        <f>'Result Entry'!AY93</f>
        <v>0</v>
      </c>
      <c r="AY91" s="792">
        <f>'Result Entry'!AZ93</f>
        <v>0</v>
      </c>
      <c r="AZ91" s="1470">
        <f>'Result Entry'!BA93</f>
        <v>0</v>
      </c>
      <c r="BA91" s="1471" t="str">
        <f>'Result Entry'!BB93</f>
        <v/>
      </c>
      <c r="BB91" s="795" t="str">
        <f>'Result Entry'!BC93</f>
        <v/>
      </c>
      <c r="BC91" s="796" t="str">
        <f>'Result Entry'!BD93</f>
        <v/>
      </c>
      <c r="BD91" s="797">
        <f>'Result Entry'!BE93</f>
        <v>0</v>
      </c>
      <c r="BE91" s="788">
        <f>'Result Entry'!BF93</f>
        <v>0</v>
      </c>
      <c r="BF91" s="798">
        <f>'Result Entry'!BG93</f>
        <v>0</v>
      </c>
      <c r="BG91" s="789">
        <f>'Result Entry'!BH93</f>
        <v>0</v>
      </c>
      <c r="BH91" s="790">
        <f>'Result Entry'!BI93</f>
        <v>0</v>
      </c>
      <c r="BI91" s="789">
        <f>'Result Entry'!BJ93</f>
        <v>0</v>
      </c>
      <c r="BJ91" s="789">
        <f>'Result Entry'!BK93</f>
        <v>0</v>
      </c>
      <c r="BK91" s="799">
        <f>'Result Entry'!BL93</f>
        <v>0</v>
      </c>
      <c r="BL91" s="790">
        <f>'Result Entry'!BM93</f>
        <v>0</v>
      </c>
      <c r="BM91" s="789">
        <f>'Result Entry'!BN93</f>
        <v>0</v>
      </c>
      <c r="BN91" s="789">
        <f>'Result Entry'!BO93</f>
        <v>0</v>
      </c>
      <c r="BO91" s="799">
        <f>'Result Entry'!BP93</f>
        <v>0</v>
      </c>
      <c r="BP91" s="792">
        <f>'Result Entry'!BQ93</f>
        <v>0</v>
      </c>
      <c r="BQ91" s="1470">
        <f>'Result Entry'!BR93</f>
        <v>0</v>
      </c>
      <c r="BR91" s="1471" t="str">
        <f>'Result Entry'!BS93</f>
        <v/>
      </c>
      <c r="BS91" s="795" t="str">
        <f>'Result Entry'!BT93</f>
        <v/>
      </c>
      <c r="BT91" s="796" t="str">
        <f>'Result Entry'!BU93</f>
        <v/>
      </c>
      <c r="BU91" s="797">
        <f>'Result Entry'!BV93</f>
        <v>0</v>
      </c>
      <c r="BV91" s="788">
        <f>'Result Entry'!BW93</f>
        <v>0</v>
      </c>
      <c r="BW91" s="798">
        <f>'Result Entry'!BX93</f>
        <v>0</v>
      </c>
      <c r="BX91" s="789">
        <f>'Result Entry'!BY93</f>
        <v>0</v>
      </c>
      <c r="BY91" s="790">
        <f>'Result Entry'!BZ93</f>
        <v>0</v>
      </c>
      <c r="BZ91" s="789">
        <f>'Result Entry'!CA93</f>
        <v>0</v>
      </c>
      <c r="CA91" s="789">
        <f>'Result Entry'!CB93</f>
        <v>0</v>
      </c>
      <c r="CB91" s="799">
        <f>'Result Entry'!CC93</f>
        <v>0</v>
      </c>
      <c r="CC91" s="790">
        <f>'Result Entry'!CD93</f>
        <v>0</v>
      </c>
      <c r="CD91" s="789">
        <f>'Result Entry'!CE93</f>
        <v>0</v>
      </c>
      <c r="CE91" s="789">
        <f>'Result Entry'!CF93</f>
        <v>0</v>
      </c>
      <c r="CF91" s="799">
        <f>'Result Entry'!CG93</f>
        <v>0</v>
      </c>
      <c r="CG91" s="792">
        <f>'Result Entry'!CH93</f>
        <v>0</v>
      </c>
      <c r="CH91" s="1470">
        <f>'Result Entry'!CI93</f>
        <v>0</v>
      </c>
      <c r="CI91" s="1471" t="str">
        <f>'Result Entry'!CJ93</f>
        <v/>
      </c>
      <c r="CJ91" s="795" t="str">
        <f>'Result Entry'!CK93</f>
        <v/>
      </c>
      <c r="CK91" s="796" t="str">
        <f>'Result Entry'!CL93</f>
        <v/>
      </c>
      <c r="CL91" s="797">
        <f>'Result Entry'!CM93</f>
        <v>0</v>
      </c>
      <c r="CM91" s="788">
        <f>'Result Entry'!CN93</f>
        <v>0</v>
      </c>
      <c r="CN91" s="798">
        <f>'Result Entry'!CO93</f>
        <v>0</v>
      </c>
      <c r="CO91" s="789">
        <f>'Result Entry'!CP93</f>
        <v>0</v>
      </c>
      <c r="CP91" s="790">
        <f>'Result Entry'!CQ93</f>
        <v>0</v>
      </c>
      <c r="CQ91" s="789">
        <f>'Result Entry'!CR93</f>
        <v>0</v>
      </c>
      <c r="CR91" s="789">
        <f>'Result Entry'!CS93</f>
        <v>0</v>
      </c>
      <c r="CS91" s="799">
        <f>'Result Entry'!CT93</f>
        <v>0</v>
      </c>
      <c r="CT91" s="790">
        <f>'Result Entry'!CU93</f>
        <v>0</v>
      </c>
      <c r="CU91" s="789">
        <f>'Result Entry'!CV93</f>
        <v>0</v>
      </c>
      <c r="CV91" s="789">
        <f>'Result Entry'!CW93</f>
        <v>0</v>
      </c>
      <c r="CW91" s="799">
        <f>'Result Entry'!CX93</f>
        <v>0</v>
      </c>
      <c r="CX91" s="792">
        <f>'Result Entry'!CY93</f>
        <v>0</v>
      </c>
      <c r="CY91" s="1470">
        <f>'Result Entry'!CZ93</f>
        <v>0</v>
      </c>
      <c r="CZ91" s="1471" t="str">
        <f>'Result Entry'!DA93</f>
        <v/>
      </c>
      <c r="DA91" s="795" t="str">
        <f>'Result Entry'!DB93</f>
        <v/>
      </c>
      <c r="DB91" s="796" t="str">
        <f>'Result Entry'!DC93</f>
        <v/>
      </c>
      <c r="DC91" s="797">
        <f>'Result Entry'!DD93</f>
        <v>0</v>
      </c>
      <c r="DD91" s="788">
        <f>'Result Entry'!DE93</f>
        <v>0</v>
      </c>
      <c r="DE91" s="798">
        <f>'Result Entry'!DF93</f>
        <v>0</v>
      </c>
      <c r="DF91" s="789">
        <f>'Result Entry'!DG93</f>
        <v>0</v>
      </c>
      <c r="DG91" s="790">
        <f>'Result Entry'!DH93</f>
        <v>0</v>
      </c>
      <c r="DH91" s="789">
        <f>'Result Entry'!DI93</f>
        <v>0</v>
      </c>
      <c r="DI91" s="789">
        <f>'Result Entry'!DJ93</f>
        <v>0</v>
      </c>
      <c r="DJ91" s="799">
        <f>'Result Entry'!DK93</f>
        <v>0</v>
      </c>
      <c r="DK91" s="790">
        <f>'Result Entry'!DL93</f>
        <v>0</v>
      </c>
      <c r="DL91" s="789">
        <f>'Result Entry'!DM93</f>
        <v>0</v>
      </c>
      <c r="DM91" s="789">
        <f>'Result Entry'!DN93</f>
        <v>0</v>
      </c>
      <c r="DN91" s="799">
        <f>'Result Entry'!DO93</f>
        <v>0</v>
      </c>
      <c r="DO91" s="792">
        <f>'Result Entry'!DP93</f>
        <v>0</v>
      </c>
      <c r="DP91" s="1470">
        <f>'Result Entry'!DQ93</f>
        <v>0</v>
      </c>
      <c r="DQ91" s="1471" t="str">
        <f>'Result Entry'!DR93</f>
        <v/>
      </c>
      <c r="DR91" s="795" t="str">
        <f>'Result Entry'!DS93</f>
        <v/>
      </c>
      <c r="DS91" s="796" t="str">
        <f>'Result Entry'!DT93</f>
        <v/>
      </c>
      <c r="DT91" s="788">
        <f>'Result Entry'!DU93</f>
        <v>0</v>
      </c>
      <c r="DU91" s="789">
        <f>'Result Entry'!DV93</f>
        <v>0</v>
      </c>
      <c r="DV91" s="789">
        <f>'Result Entry'!DW93</f>
        <v>0</v>
      </c>
      <c r="DW91" s="790">
        <f>'Result Entry'!DX93</f>
        <v>0</v>
      </c>
      <c r="DX91" s="789">
        <f>'Result Entry'!DY93</f>
        <v>0</v>
      </c>
      <c r="DY91" s="789">
        <f>'Result Entry'!DZ93</f>
        <v>0</v>
      </c>
      <c r="DZ91" s="799">
        <f>'Result Entry'!EA93</f>
        <v>0</v>
      </c>
      <c r="EA91" s="790">
        <f>'Result Entry'!EB93</f>
        <v>0</v>
      </c>
      <c r="EB91" s="789">
        <f>'Result Entry'!EC93</f>
        <v>0</v>
      </c>
      <c r="EC91" s="789">
        <f>'Result Entry'!ED93</f>
        <v>0</v>
      </c>
      <c r="ED91" s="799">
        <f>'Result Entry'!EE93</f>
        <v>0</v>
      </c>
      <c r="EE91" s="800">
        <f>'Result Entry'!EF93</f>
        <v>0</v>
      </c>
      <c r="EF91" s="801">
        <f>'Result Entry'!EG93</f>
        <v>0</v>
      </c>
      <c r="EG91" s="802" t="str">
        <f>'Result Entry'!EH93</f>
        <v/>
      </c>
      <c r="EH91" s="788">
        <f>'Result Entry'!EI93</f>
        <v>0</v>
      </c>
      <c r="EI91" s="789">
        <f>'Result Entry'!EJ93</f>
        <v>0</v>
      </c>
      <c r="EJ91" s="789">
        <f>'Result Entry'!EK93</f>
        <v>0</v>
      </c>
      <c r="EK91" s="790">
        <f>'Result Entry'!EL93</f>
        <v>0</v>
      </c>
      <c r="EL91" s="789">
        <f>'Result Entry'!EM93</f>
        <v>0</v>
      </c>
      <c r="EM91" s="799">
        <f>'Result Entry'!EN93</f>
        <v>0</v>
      </c>
      <c r="EN91" s="789">
        <f>'Result Entry'!EO93</f>
        <v>0</v>
      </c>
      <c r="EO91" s="789">
        <f>'Result Entry'!EP93</f>
        <v>0</v>
      </c>
      <c r="EP91" s="789">
        <f>'Result Entry'!EQ93</f>
        <v>0</v>
      </c>
      <c r="EQ91" s="792">
        <f>'Result Entry'!ER93</f>
        <v>0</v>
      </c>
      <c r="ER91" s="801">
        <f>'Result Entry'!ES93</f>
        <v>0</v>
      </c>
      <c r="ES91" s="802" t="str">
        <f>'Result Entry'!ET93</f>
        <v/>
      </c>
      <c r="ET91" s="788">
        <f>'Result Entry'!EU93</f>
        <v>0</v>
      </c>
      <c r="EU91" s="798">
        <f>'Result Entry'!EV93</f>
        <v>0</v>
      </c>
      <c r="EV91" s="789">
        <f>'Result Entry'!EW93</f>
        <v>0</v>
      </c>
      <c r="EW91" s="799">
        <f>'Result Entry'!EX93</f>
        <v>0</v>
      </c>
      <c r="EX91" s="789">
        <f>'Result Entry'!EY93</f>
        <v>0</v>
      </c>
      <c r="EY91" s="799">
        <f>'Result Entry'!EZ93</f>
        <v>0</v>
      </c>
      <c r="EZ91" s="789">
        <f>'Result Entry'!FA93</f>
        <v>0</v>
      </c>
      <c r="FA91" s="789">
        <f>'Result Entry'!FB93</f>
        <v>0</v>
      </c>
      <c r="FB91" s="789">
        <f>'Result Entry'!FC93</f>
        <v>0</v>
      </c>
      <c r="FC91" s="800">
        <f>'Result Entry'!FD93</f>
        <v>0</v>
      </c>
      <c r="FD91" s="801">
        <f>'Result Entry'!FE93</f>
        <v>0</v>
      </c>
      <c r="FE91" s="802" t="str">
        <f>'Result Entry'!FF93</f>
        <v/>
      </c>
      <c r="FF91" s="788">
        <f>'Result Entry'!FG93</f>
        <v>0</v>
      </c>
      <c r="FG91" s="789">
        <f>'Result Entry'!FH93</f>
        <v>0</v>
      </c>
      <c r="FH91" s="789">
        <f>'Result Entry'!FI93</f>
        <v>0</v>
      </c>
      <c r="FI91" s="789">
        <f>'Result Entry'!FJ93</f>
        <v>0</v>
      </c>
      <c r="FJ91" s="791">
        <f>'Result Entry'!FK93</f>
        <v>0</v>
      </c>
      <c r="FK91" s="796" t="str">
        <f>'Result Entry'!FL93</f>
        <v/>
      </c>
      <c r="FL91" s="786">
        <f>'Result Entry'!FM93</f>
        <v>0</v>
      </c>
      <c r="FM91" s="787">
        <f>'Result Entry'!FN93</f>
        <v>0</v>
      </c>
      <c r="FN91" s="805" t="str">
        <f>'Result Entry'!FO93</f>
        <v/>
      </c>
      <c r="FO91" s="786">
        <f>'Result Entry'!FP93</f>
        <v>0</v>
      </c>
      <c r="FP91" s="787">
        <f>'Result Entry'!FQ93</f>
        <v>0</v>
      </c>
      <c r="FQ91" s="787">
        <f>'Result Entry'!FR93</f>
        <v>0</v>
      </c>
      <c r="FR91" s="787" t="str">
        <f>IF(OR(FS91="PASSED",FS91="PASSED WITH G"),'Result Entry'!FS93,"")</f>
        <v/>
      </c>
      <c r="FS91" s="787" t="str">
        <f>'Result Entry'!FT93</f>
        <v/>
      </c>
      <c r="FT91" s="787" t="str">
        <f>'Result Entry'!FU93</f>
        <v/>
      </c>
      <c r="FU91" s="805" t="str">
        <f>'Result Entry'!FV93</f>
        <v/>
      </c>
      <c r="FV91" s="29" t="str">
        <f>'Result Entry'!FX93</f>
        <v/>
      </c>
    </row>
    <row r="92" spans="1:178" s="30" customFormat="1" ht="17.25" customHeight="1">
      <c r="A92" s="1477"/>
      <c r="B92" s="786">
        <f t="shared" si="1"/>
        <v>0</v>
      </c>
      <c r="C92" s="787">
        <f>'Result Entry'!D94</f>
        <v>0</v>
      </c>
      <c r="D92" s="787">
        <f>'Result Entry'!E94</f>
        <v>0</v>
      </c>
      <c r="E92" s="787">
        <f>'Result Entry'!F94</f>
        <v>0</v>
      </c>
      <c r="F92" s="787">
        <f>'Result Entry'!G94</f>
        <v>0</v>
      </c>
      <c r="G92" s="787">
        <f>'Result Entry'!H94</f>
        <v>0</v>
      </c>
      <c r="H92" s="787">
        <f>'Result Entry'!I94</f>
        <v>0</v>
      </c>
      <c r="I92" s="787">
        <f>'Result Entry'!J94</f>
        <v>0</v>
      </c>
      <c r="J92" s="977">
        <f>'Result Entry'!K94</f>
        <v>0</v>
      </c>
      <c r="K92" s="788">
        <f>'Result Entry'!L94</f>
        <v>0</v>
      </c>
      <c r="L92" s="789">
        <f>'Result Entry'!M94</f>
        <v>0</v>
      </c>
      <c r="M92" s="789">
        <f>'Result Entry'!N94</f>
        <v>0</v>
      </c>
      <c r="N92" s="790">
        <f>'Result Entry'!O94</f>
        <v>0</v>
      </c>
      <c r="O92" s="789">
        <f>'Result Entry'!P94</f>
        <v>0</v>
      </c>
      <c r="P92" s="790">
        <f>'Result Entry'!Q94</f>
        <v>0</v>
      </c>
      <c r="Q92" s="789">
        <f>'Result Entry'!R94</f>
        <v>0</v>
      </c>
      <c r="R92" s="791">
        <f>'Result Entry'!S94</f>
        <v>0</v>
      </c>
      <c r="S92" s="791">
        <f>'Result Entry'!T94</f>
        <v>0</v>
      </c>
      <c r="T92" s="792">
        <f>'Result Entry'!U94</f>
        <v>0</v>
      </c>
      <c r="U92" s="806">
        <f>'Result Entry'!V94</f>
        <v>0</v>
      </c>
      <c r="V92" s="807" t="str">
        <f>'Result Entry'!W94</f>
        <v/>
      </c>
      <c r="W92" s="795" t="str">
        <f>'Result Entry'!X94</f>
        <v/>
      </c>
      <c r="X92" s="796" t="str">
        <f>'Result Entry'!Y94</f>
        <v/>
      </c>
      <c r="Y92" s="788">
        <f>'Result Entry'!Z94</f>
        <v>0</v>
      </c>
      <c r="Z92" s="789">
        <f>'Result Entry'!AA94</f>
        <v>0</v>
      </c>
      <c r="AA92" s="789">
        <f>'Result Entry'!AB94</f>
        <v>0</v>
      </c>
      <c r="AB92" s="790">
        <f>'Result Entry'!AC94</f>
        <v>0</v>
      </c>
      <c r="AC92" s="789">
        <f>'Result Entry'!AD94</f>
        <v>0</v>
      </c>
      <c r="AD92" s="790">
        <f>'Result Entry'!AE94</f>
        <v>0</v>
      </c>
      <c r="AE92" s="789">
        <f>'Result Entry'!AF94</f>
        <v>0</v>
      </c>
      <c r="AF92" s="791">
        <f>'Result Entry'!AG94</f>
        <v>0</v>
      </c>
      <c r="AG92" s="791">
        <f>'Result Entry'!AH94</f>
        <v>0</v>
      </c>
      <c r="AH92" s="792">
        <f>'Result Entry'!AI94</f>
        <v>0</v>
      </c>
      <c r="AI92" s="806">
        <f>'Result Entry'!AJ94</f>
        <v>0</v>
      </c>
      <c r="AJ92" s="807" t="str">
        <f>'Result Entry'!AK94</f>
        <v/>
      </c>
      <c r="AK92" s="795" t="str">
        <f>'Result Entry'!AL94</f>
        <v/>
      </c>
      <c r="AL92" s="796" t="str">
        <f>'Result Entry'!AM94</f>
        <v/>
      </c>
      <c r="AM92" s="797">
        <f>'Result Entry'!AN94</f>
        <v>0</v>
      </c>
      <c r="AN92" s="788">
        <f>'Result Entry'!AO94</f>
        <v>0</v>
      </c>
      <c r="AO92" s="798">
        <f>'Result Entry'!AP94</f>
        <v>0</v>
      </c>
      <c r="AP92" s="789">
        <f>'Result Entry'!AQ94</f>
        <v>0</v>
      </c>
      <c r="AQ92" s="790">
        <f>'Result Entry'!AR94</f>
        <v>0</v>
      </c>
      <c r="AR92" s="789">
        <f>'Result Entry'!AS94</f>
        <v>0</v>
      </c>
      <c r="AS92" s="789">
        <f>'Result Entry'!AT94</f>
        <v>0</v>
      </c>
      <c r="AT92" s="799">
        <f>'Result Entry'!AU94</f>
        <v>0</v>
      </c>
      <c r="AU92" s="790">
        <f>'Result Entry'!AV94</f>
        <v>0</v>
      </c>
      <c r="AV92" s="789">
        <f>'Result Entry'!AW94</f>
        <v>0</v>
      </c>
      <c r="AW92" s="789">
        <f>'Result Entry'!AX94</f>
        <v>0</v>
      </c>
      <c r="AX92" s="799">
        <f>'Result Entry'!AY94</f>
        <v>0</v>
      </c>
      <c r="AY92" s="792">
        <f>'Result Entry'!AZ94</f>
        <v>0</v>
      </c>
      <c r="AZ92" s="1470">
        <f>'Result Entry'!BA94</f>
        <v>0</v>
      </c>
      <c r="BA92" s="1471" t="str">
        <f>'Result Entry'!BB94</f>
        <v/>
      </c>
      <c r="BB92" s="795" t="str">
        <f>'Result Entry'!BC94</f>
        <v/>
      </c>
      <c r="BC92" s="796" t="str">
        <f>'Result Entry'!BD94</f>
        <v/>
      </c>
      <c r="BD92" s="797">
        <f>'Result Entry'!BE94</f>
        <v>0</v>
      </c>
      <c r="BE92" s="788">
        <f>'Result Entry'!BF94</f>
        <v>0</v>
      </c>
      <c r="BF92" s="798">
        <f>'Result Entry'!BG94</f>
        <v>0</v>
      </c>
      <c r="BG92" s="789">
        <f>'Result Entry'!BH94</f>
        <v>0</v>
      </c>
      <c r="BH92" s="790">
        <f>'Result Entry'!BI94</f>
        <v>0</v>
      </c>
      <c r="BI92" s="789">
        <f>'Result Entry'!BJ94</f>
        <v>0</v>
      </c>
      <c r="BJ92" s="789">
        <f>'Result Entry'!BK94</f>
        <v>0</v>
      </c>
      <c r="BK92" s="799">
        <f>'Result Entry'!BL94</f>
        <v>0</v>
      </c>
      <c r="BL92" s="790">
        <f>'Result Entry'!BM94</f>
        <v>0</v>
      </c>
      <c r="BM92" s="789">
        <f>'Result Entry'!BN94</f>
        <v>0</v>
      </c>
      <c r="BN92" s="789">
        <f>'Result Entry'!BO94</f>
        <v>0</v>
      </c>
      <c r="BO92" s="799">
        <f>'Result Entry'!BP94</f>
        <v>0</v>
      </c>
      <c r="BP92" s="792">
        <f>'Result Entry'!BQ94</f>
        <v>0</v>
      </c>
      <c r="BQ92" s="1470">
        <f>'Result Entry'!BR94</f>
        <v>0</v>
      </c>
      <c r="BR92" s="1471" t="str">
        <f>'Result Entry'!BS94</f>
        <v/>
      </c>
      <c r="BS92" s="795" t="str">
        <f>'Result Entry'!BT94</f>
        <v/>
      </c>
      <c r="BT92" s="796" t="str">
        <f>'Result Entry'!BU94</f>
        <v/>
      </c>
      <c r="BU92" s="797">
        <f>'Result Entry'!BV94</f>
        <v>0</v>
      </c>
      <c r="BV92" s="788">
        <f>'Result Entry'!BW94</f>
        <v>0</v>
      </c>
      <c r="BW92" s="798">
        <f>'Result Entry'!BX94</f>
        <v>0</v>
      </c>
      <c r="BX92" s="789">
        <f>'Result Entry'!BY94</f>
        <v>0</v>
      </c>
      <c r="BY92" s="790">
        <f>'Result Entry'!BZ94</f>
        <v>0</v>
      </c>
      <c r="BZ92" s="789">
        <f>'Result Entry'!CA94</f>
        <v>0</v>
      </c>
      <c r="CA92" s="789">
        <f>'Result Entry'!CB94</f>
        <v>0</v>
      </c>
      <c r="CB92" s="799">
        <f>'Result Entry'!CC94</f>
        <v>0</v>
      </c>
      <c r="CC92" s="790">
        <f>'Result Entry'!CD94</f>
        <v>0</v>
      </c>
      <c r="CD92" s="789">
        <f>'Result Entry'!CE94</f>
        <v>0</v>
      </c>
      <c r="CE92" s="789">
        <f>'Result Entry'!CF94</f>
        <v>0</v>
      </c>
      <c r="CF92" s="799">
        <f>'Result Entry'!CG94</f>
        <v>0</v>
      </c>
      <c r="CG92" s="792">
        <f>'Result Entry'!CH94</f>
        <v>0</v>
      </c>
      <c r="CH92" s="1470">
        <f>'Result Entry'!CI94</f>
        <v>0</v>
      </c>
      <c r="CI92" s="1471" t="str">
        <f>'Result Entry'!CJ94</f>
        <v/>
      </c>
      <c r="CJ92" s="795" t="str">
        <f>'Result Entry'!CK94</f>
        <v/>
      </c>
      <c r="CK92" s="796" t="str">
        <f>'Result Entry'!CL94</f>
        <v/>
      </c>
      <c r="CL92" s="797">
        <f>'Result Entry'!CM94</f>
        <v>0</v>
      </c>
      <c r="CM92" s="788">
        <f>'Result Entry'!CN94</f>
        <v>0</v>
      </c>
      <c r="CN92" s="798">
        <f>'Result Entry'!CO94</f>
        <v>0</v>
      </c>
      <c r="CO92" s="789">
        <f>'Result Entry'!CP94</f>
        <v>0</v>
      </c>
      <c r="CP92" s="790">
        <f>'Result Entry'!CQ94</f>
        <v>0</v>
      </c>
      <c r="CQ92" s="789">
        <f>'Result Entry'!CR94</f>
        <v>0</v>
      </c>
      <c r="CR92" s="789">
        <f>'Result Entry'!CS94</f>
        <v>0</v>
      </c>
      <c r="CS92" s="799">
        <f>'Result Entry'!CT94</f>
        <v>0</v>
      </c>
      <c r="CT92" s="790">
        <f>'Result Entry'!CU94</f>
        <v>0</v>
      </c>
      <c r="CU92" s="789">
        <f>'Result Entry'!CV94</f>
        <v>0</v>
      </c>
      <c r="CV92" s="789">
        <f>'Result Entry'!CW94</f>
        <v>0</v>
      </c>
      <c r="CW92" s="799">
        <f>'Result Entry'!CX94</f>
        <v>0</v>
      </c>
      <c r="CX92" s="792">
        <f>'Result Entry'!CY94</f>
        <v>0</v>
      </c>
      <c r="CY92" s="1470">
        <f>'Result Entry'!CZ94</f>
        <v>0</v>
      </c>
      <c r="CZ92" s="1471" t="str">
        <f>'Result Entry'!DA94</f>
        <v/>
      </c>
      <c r="DA92" s="795" t="str">
        <f>'Result Entry'!DB94</f>
        <v/>
      </c>
      <c r="DB92" s="796" t="str">
        <f>'Result Entry'!DC94</f>
        <v/>
      </c>
      <c r="DC92" s="797">
        <f>'Result Entry'!DD94</f>
        <v>0</v>
      </c>
      <c r="DD92" s="788">
        <f>'Result Entry'!DE94</f>
        <v>0</v>
      </c>
      <c r="DE92" s="798">
        <f>'Result Entry'!DF94</f>
        <v>0</v>
      </c>
      <c r="DF92" s="789">
        <f>'Result Entry'!DG94</f>
        <v>0</v>
      </c>
      <c r="DG92" s="790">
        <f>'Result Entry'!DH94</f>
        <v>0</v>
      </c>
      <c r="DH92" s="789">
        <f>'Result Entry'!DI94</f>
        <v>0</v>
      </c>
      <c r="DI92" s="789">
        <f>'Result Entry'!DJ94</f>
        <v>0</v>
      </c>
      <c r="DJ92" s="799">
        <f>'Result Entry'!DK94</f>
        <v>0</v>
      </c>
      <c r="DK92" s="790">
        <f>'Result Entry'!DL94</f>
        <v>0</v>
      </c>
      <c r="DL92" s="789">
        <f>'Result Entry'!DM94</f>
        <v>0</v>
      </c>
      <c r="DM92" s="789">
        <f>'Result Entry'!DN94</f>
        <v>0</v>
      </c>
      <c r="DN92" s="799">
        <f>'Result Entry'!DO94</f>
        <v>0</v>
      </c>
      <c r="DO92" s="792">
        <f>'Result Entry'!DP94</f>
        <v>0</v>
      </c>
      <c r="DP92" s="1470">
        <f>'Result Entry'!DQ94</f>
        <v>0</v>
      </c>
      <c r="DQ92" s="1471" t="str">
        <f>'Result Entry'!DR94</f>
        <v/>
      </c>
      <c r="DR92" s="795" t="str">
        <f>'Result Entry'!DS94</f>
        <v/>
      </c>
      <c r="DS92" s="796" t="str">
        <f>'Result Entry'!DT94</f>
        <v/>
      </c>
      <c r="DT92" s="788">
        <f>'Result Entry'!DU94</f>
        <v>0</v>
      </c>
      <c r="DU92" s="789">
        <f>'Result Entry'!DV94</f>
        <v>0</v>
      </c>
      <c r="DV92" s="789">
        <f>'Result Entry'!DW94</f>
        <v>0</v>
      </c>
      <c r="DW92" s="790">
        <f>'Result Entry'!DX94</f>
        <v>0</v>
      </c>
      <c r="DX92" s="789">
        <f>'Result Entry'!DY94</f>
        <v>0</v>
      </c>
      <c r="DY92" s="789">
        <f>'Result Entry'!DZ94</f>
        <v>0</v>
      </c>
      <c r="DZ92" s="799">
        <f>'Result Entry'!EA94</f>
        <v>0</v>
      </c>
      <c r="EA92" s="790">
        <f>'Result Entry'!EB94</f>
        <v>0</v>
      </c>
      <c r="EB92" s="789">
        <f>'Result Entry'!EC94</f>
        <v>0</v>
      </c>
      <c r="EC92" s="789">
        <f>'Result Entry'!ED94</f>
        <v>0</v>
      </c>
      <c r="ED92" s="799">
        <f>'Result Entry'!EE94</f>
        <v>0</v>
      </c>
      <c r="EE92" s="800">
        <f>'Result Entry'!EF94</f>
        <v>0</v>
      </c>
      <c r="EF92" s="801">
        <f>'Result Entry'!EG94</f>
        <v>0</v>
      </c>
      <c r="EG92" s="802" t="str">
        <f>'Result Entry'!EH94</f>
        <v/>
      </c>
      <c r="EH92" s="788">
        <f>'Result Entry'!EI94</f>
        <v>0</v>
      </c>
      <c r="EI92" s="789">
        <f>'Result Entry'!EJ94</f>
        <v>0</v>
      </c>
      <c r="EJ92" s="789">
        <f>'Result Entry'!EK94</f>
        <v>0</v>
      </c>
      <c r="EK92" s="790">
        <f>'Result Entry'!EL94</f>
        <v>0</v>
      </c>
      <c r="EL92" s="789">
        <f>'Result Entry'!EM94</f>
        <v>0</v>
      </c>
      <c r="EM92" s="799">
        <f>'Result Entry'!EN94</f>
        <v>0</v>
      </c>
      <c r="EN92" s="789">
        <f>'Result Entry'!EO94</f>
        <v>0</v>
      </c>
      <c r="EO92" s="789">
        <f>'Result Entry'!EP94</f>
        <v>0</v>
      </c>
      <c r="EP92" s="789">
        <f>'Result Entry'!EQ94</f>
        <v>0</v>
      </c>
      <c r="EQ92" s="792">
        <f>'Result Entry'!ER94</f>
        <v>0</v>
      </c>
      <c r="ER92" s="801">
        <f>'Result Entry'!ES94</f>
        <v>0</v>
      </c>
      <c r="ES92" s="802" t="str">
        <f>'Result Entry'!ET94</f>
        <v/>
      </c>
      <c r="ET92" s="788">
        <f>'Result Entry'!EU94</f>
        <v>0</v>
      </c>
      <c r="EU92" s="798">
        <f>'Result Entry'!EV94</f>
        <v>0</v>
      </c>
      <c r="EV92" s="789">
        <f>'Result Entry'!EW94</f>
        <v>0</v>
      </c>
      <c r="EW92" s="799">
        <f>'Result Entry'!EX94</f>
        <v>0</v>
      </c>
      <c r="EX92" s="789">
        <f>'Result Entry'!EY94</f>
        <v>0</v>
      </c>
      <c r="EY92" s="799">
        <f>'Result Entry'!EZ94</f>
        <v>0</v>
      </c>
      <c r="EZ92" s="789">
        <f>'Result Entry'!FA94</f>
        <v>0</v>
      </c>
      <c r="FA92" s="789">
        <f>'Result Entry'!FB94</f>
        <v>0</v>
      </c>
      <c r="FB92" s="789">
        <f>'Result Entry'!FC94</f>
        <v>0</v>
      </c>
      <c r="FC92" s="800">
        <f>'Result Entry'!FD94</f>
        <v>0</v>
      </c>
      <c r="FD92" s="801">
        <f>'Result Entry'!FE94</f>
        <v>0</v>
      </c>
      <c r="FE92" s="802" t="str">
        <f>'Result Entry'!FF94</f>
        <v/>
      </c>
      <c r="FF92" s="788">
        <f>'Result Entry'!FG94</f>
        <v>0</v>
      </c>
      <c r="FG92" s="789">
        <f>'Result Entry'!FH94</f>
        <v>0</v>
      </c>
      <c r="FH92" s="789">
        <f>'Result Entry'!FI94</f>
        <v>0</v>
      </c>
      <c r="FI92" s="789">
        <f>'Result Entry'!FJ94</f>
        <v>0</v>
      </c>
      <c r="FJ92" s="791">
        <f>'Result Entry'!FK94</f>
        <v>0</v>
      </c>
      <c r="FK92" s="796" t="str">
        <f>'Result Entry'!FL94</f>
        <v/>
      </c>
      <c r="FL92" s="786">
        <f>'Result Entry'!FM94</f>
        <v>0</v>
      </c>
      <c r="FM92" s="787">
        <f>'Result Entry'!FN94</f>
        <v>0</v>
      </c>
      <c r="FN92" s="805" t="str">
        <f>'Result Entry'!FO94</f>
        <v/>
      </c>
      <c r="FO92" s="786">
        <f>'Result Entry'!FP94</f>
        <v>0</v>
      </c>
      <c r="FP92" s="787">
        <f>'Result Entry'!FQ94</f>
        <v>0</v>
      </c>
      <c r="FQ92" s="787">
        <f>'Result Entry'!FR94</f>
        <v>0</v>
      </c>
      <c r="FR92" s="787" t="str">
        <f>IF(OR(FS92="PASSED",FS92="PASSED WITH G"),'Result Entry'!FS94,"")</f>
        <v/>
      </c>
      <c r="FS92" s="787" t="str">
        <f>'Result Entry'!FT94</f>
        <v/>
      </c>
      <c r="FT92" s="787" t="str">
        <f>'Result Entry'!FU94</f>
        <v/>
      </c>
      <c r="FU92" s="805" t="str">
        <f>'Result Entry'!FV94</f>
        <v/>
      </c>
      <c r="FV92" s="29" t="str">
        <f>'Result Entry'!FX94</f>
        <v/>
      </c>
    </row>
    <row r="93" spans="1:178" s="30" customFormat="1" ht="17.25" customHeight="1">
      <c r="A93" s="1477"/>
      <c r="B93" s="786">
        <f t="shared" si="1"/>
        <v>0</v>
      </c>
      <c r="C93" s="787">
        <f>'Result Entry'!D95</f>
        <v>0</v>
      </c>
      <c r="D93" s="787">
        <f>'Result Entry'!E95</f>
        <v>0</v>
      </c>
      <c r="E93" s="787">
        <f>'Result Entry'!F95</f>
        <v>0</v>
      </c>
      <c r="F93" s="787">
        <f>'Result Entry'!G95</f>
        <v>0</v>
      </c>
      <c r="G93" s="787">
        <f>'Result Entry'!H95</f>
        <v>0</v>
      </c>
      <c r="H93" s="787">
        <f>'Result Entry'!I95</f>
        <v>0</v>
      </c>
      <c r="I93" s="787">
        <f>'Result Entry'!J95</f>
        <v>0</v>
      </c>
      <c r="J93" s="977">
        <f>'Result Entry'!K95</f>
        <v>0</v>
      </c>
      <c r="K93" s="788">
        <f>'Result Entry'!L95</f>
        <v>0</v>
      </c>
      <c r="L93" s="789">
        <f>'Result Entry'!M95</f>
        <v>0</v>
      </c>
      <c r="M93" s="789">
        <f>'Result Entry'!N95</f>
        <v>0</v>
      </c>
      <c r="N93" s="790">
        <f>'Result Entry'!O95</f>
        <v>0</v>
      </c>
      <c r="O93" s="789">
        <f>'Result Entry'!P95</f>
        <v>0</v>
      </c>
      <c r="P93" s="790">
        <f>'Result Entry'!Q95</f>
        <v>0</v>
      </c>
      <c r="Q93" s="789">
        <f>'Result Entry'!R95</f>
        <v>0</v>
      </c>
      <c r="R93" s="791">
        <f>'Result Entry'!S95</f>
        <v>0</v>
      </c>
      <c r="S93" s="791">
        <f>'Result Entry'!T95</f>
        <v>0</v>
      </c>
      <c r="T93" s="792">
        <f>'Result Entry'!U95</f>
        <v>0</v>
      </c>
      <c r="U93" s="806">
        <f>'Result Entry'!V95</f>
        <v>0</v>
      </c>
      <c r="V93" s="807" t="str">
        <f>'Result Entry'!W95</f>
        <v/>
      </c>
      <c r="W93" s="795" t="str">
        <f>'Result Entry'!X95</f>
        <v/>
      </c>
      <c r="X93" s="796" t="str">
        <f>'Result Entry'!Y95</f>
        <v/>
      </c>
      <c r="Y93" s="788">
        <f>'Result Entry'!Z95</f>
        <v>0</v>
      </c>
      <c r="Z93" s="789">
        <f>'Result Entry'!AA95</f>
        <v>0</v>
      </c>
      <c r="AA93" s="789">
        <f>'Result Entry'!AB95</f>
        <v>0</v>
      </c>
      <c r="AB93" s="790">
        <f>'Result Entry'!AC95</f>
        <v>0</v>
      </c>
      <c r="AC93" s="789">
        <f>'Result Entry'!AD95</f>
        <v>0</v>
      </c>
      <c r="AD93" s="790">
        <f>'Result Entry'!AE95</f>
        <v>0</v>
      </c>
      <c r="AE93" s="789">
        <f>'Result Entry'!AF95</f>
        <v>0</v>
      </c>
      <c r="AF93" s="791">
        <f>'Result Entry'!AG95</f>
        <v>0</v>
      </c>
      <c r="AG93" s="791">
        <f>'Result Entry'!AH95</f>
        <v>0</v>
      </c>
      <c r="AH93" s="792">
        <f>'Result Entry'!AI95</f>
        <v>0</v>
      </c>
      <c r="AI93" s="806">
        <f>'Result Entry'!AJ95</f>
        <v>0</v>
      </c>
      <c r="AJ93" s="807" t="str">
        <f>'Result Entry'!AK95</f>
        <v/>
      </c>
      <c r="AK93" s="795" t="str">
        <f>'Result Entry'!AL95</f>
        <v/>
      </c>
      <c r="AL93" s="796" t="str">
        <f>'Result Entry'!AM95</f>
        <v/>
      </c>
      <c r="AM93" s="797">
        <f>'Result Entry'!AN95</f>
        <v>0</v>
      </c>
      <c r="AN93" s="788">
        <f>'Result Entry'!AO95</f>
        <v>0</v>
      </c>
      <c r="AO93" s="798">
        <f>'Result Entry'!AP95</f>
        <v>0</v>
      </c>
      <c r="AP93" s="789">
        <f>'Result Entry'!AQ95</f>
        <v>0</v>
      </c>
      <c r="AQ93" s="790">
        <f>'Result Entry'!AR95</f>
        <v>0</v>
      </c>
      <c r="AR93" s="789">
        <f>'Result Entry'!AS95</f>
        <v>0</v>
      </c>
      <c r="AS93" s="789">
        <f>'Result Entry'!AT95</f>
        <v>0</v>
      </c>
      <c r="AT93" s="799">
        <f>'Result Entry'!AU95</f>
        <v>0</v>
      </c>
      <c r="AU93" s="790">
        <f>'Result Entry'!AV95</f>
        <v>0</v>
      </c>
      <c r="AV93" s="789">
        <f>'Result Entry'!AW95</f>
        <v>0</v>
      </c>
      <c r="AW93" s="789">
        <f>'Result Entry'!AX95</f>
        <v>0</v>
      </c>
      <c r="AX93" s="799">
        <f>'Result Entry'!AY95</f>
        <v>0</v>
      </c>
      <c r="AY93" s="792">
        <f>'Result Entry'!AZ95</f>
        <v>0</v>
      </c>
      <c r="AZ93" s="1470">
        <f>'Result Entry'!BA95</f>
        <v>0</v>
      </c>
      <c r="BA93" s="1471" t="str">
        <f>'Result Entry'!BB95</f>
        <v/>
      </c>
      <c r="BB93" s="795" t="str">
        <f>'Result Entry'!BC95</f>
        <v/>
      </c>
      <c r="BC93" s="796" t="str">
        <f>'Result Entry'!BD95</f>
        <v/>
      </c>
      <c r="BD93" s="797">
        <f>'Result Entry'!BE95</f>
        <v>0</v>
      </c>
      <c r="BE93" s="788">
        <f>'Result Entry'!BF95</f>
        <v>0</v>
      </c>
      <c r="BF93" s="798">
        <f>'Result Entry'!BG95</f>
        <v>0</v>
      </c>
      <c r="BG93" s="789">
        <f>'Result Entry'!BH95</f>
        <v>0</v>
      </c>
      <c r="BH93" s="790">
        <f>'Result Entry'!BI95</f>
        <v>0</v>
      </c>
      <c r="BI93" s="789">
        <f>'Result Entry'!BJ95</f>
        <v>0</v>
      </c>
      <c r="BJ93" s="789">
        <f>'Result Entry'!BK95</f>
        <v>0</v>
      </c>
      <c r="BK93" s="799">
        <f>'Result Entry'!BL95</f>
        <v>0</v>
      </c>
      <c r="BL93" s="790">
        <f>'Result Entry'!BM95</f>
        <v>0</v>
      </c>
      <c r="BM93" s="789">
        <f>'Result Entry'!BN95</f>
        <v>0</v>
      </c>
      <c r="BN93" s="789">
        <f>'Result Entry'!BO95</f>
        <v>0</v>
      </c>
      <c r="BO93" s="799">
        <f>'Result Entry'!BP95</f>
        <v>0</v>
      </c>
      <c r="BP93" s="792">
        <f>'Result Entry'!BQ95</f>
        <v>0</v>
      </c>
      <c r="BQ93" s="1470">
        <f>'Result Entry'!BR95</f>
        <v>0</v>
      </c>
      <c r="BR93" s="1471" t="str">
        <f>'Result Entry'!BS95</f>
        <v/>
      </c>
      <c r="BS93" s="795" t="str">
        <f>'Result Entry'!BT95</f>
        <v/>
      </c>
      <c r="BT93" s="796" t="str">
        <f>'Result Entry'!BU95</f>
        <v/>
      </c>
      <c r="BU93" s="797">
        <f>'Result Entry'!BV95</f>
        <v>0</v>
      </c>
      <c r="BV93" s="788">
        <f>'Result Entry'!BW95</f>
        <v>0</v>
      </c>
      <c r="BW93" s="798">
        <f>'Result Entry'!BX95</f>
        <v>0</v>
      </c>
      <c r="BX93" s="789">
        <f>'Result Entry'!BY95</f>
        <v>0</v>
      </c>
      <c r="BY93" s="790">
        <f>'Result Entry'!BZ95</f>
        <v>0</v>
      </c>
      <c r="BZ93" s="789">
        <f>'Result Entry'!CA95</f>
        <v>0</v>
      </c>
      <c r="CA93" s="789">
        <f>'Result Entry'!CB95</f>
        <v>0</v>
      </c>
      <c r="CB93" s="799">
        <f>'Result Entry'!CC95</f>
        <v>0</v>
      </c>
      <c r="CC93" s="790">
        <f>'Result Entry'!CD95</f>
        <v>0</v>
      </c>
      <c r="CD93" s="789">
        <f>'Result Entry'!CE95</f>
        <v>0</v>
      </c>
      <c r="CE93" s="789">
        <f>'Result Entry'!CF95</f>
        <v>0</v>
      </c>
      <c r="CF93" s="799">
        <f>'Result Entry'!CG95</f>
        <v>0</v>
      </c>
      <c r="CG93" s="792">
        <f>'Result Entry'!CH95</f>
        <v>0</v>
      </c>
      <c r="CH93" s="1470">
        <f>'Result Entry'!CI95</f>
        <v>0</v>
      </c>
      <c r="CI93" s="1471" t="str">
        <f>'Result Entry'!CJ95</f>
        <v/>
      </c>
      <c r="CJ93" s="795" t="str">
        <f>'Result Entry'!CK95</f>
        <v/>
      </c>
      <c r="CK93" s="796" t="str">
        <f>'Result Entry'!CL95</f>
        <v/>
      </c>
      <c r="CL93" s="797">
        <f>'Result Entry'!CM95</f>
        <v>0</v>
      </c>
      <c r="CM93" s="788">
        <f>'Result Entry'!CN95</f>
        <v>0</v>
      </c>
      <c r="CN93" s="798">
        <f>'Result Entry'!CO95</f>
        <v>0</v>
      </c>
      <c r="CO93" s="789">
        <f>'Result Entry'!CP95</f>
        <v>0</v>
      </c>
      <c r="CP93" s="790">
        <f>'Result Entry'!CQ95</f>
        <v>0</v>
      </c>
      <c r="CQ93" s="789">
        <f>'Result Entry'!CR95</f>
        <v>0</v>
      </c>
      <c r="CR93" s="789">
        <f>'Result Entry'!CS95</f>
        <v>0</v>
      </c>
      <c r="CS93" s="799">
        <f>'Result Entry'!CT95</f>
        <v>0</v>
      </c>
      <c r="CT93" s="790">
        <f>'Result Entry'!CU95</f>
        <v>0</v>
      </c>
      <c r="CU93" s="789">
        <f>'Result Entry'!CV95</f>
        <v>0</v>
      </c>
      <c r="CV93" s="789">
        <f>'Result Entry'!CW95</f>
        <v>0</v>
      </c>
      <c r="CW93" s="799">
        <f>'Result Entry'!CX95</f>
        <v>0</v>
      </c>
      <c r="CX93" s="792">
        <f>'Result Entry'!CY95</f>
        <v>0</v>
      </c>
      <c r="CY93" s="1470">
        <f>'Result Entry'!CZ95</f>
        <v>0</v>
      </c>
      <c r="CZ93" s="1471" t="str">
        <f>'Result Entry'!DA95</f>
        <v/>
      </c>
      <c r="DA93" s="795" t="str">
        <f>'Result Entry'!DB95</f>
        <v/>
      </c>
      <c r="DB93" s="796" t="str">
        <f>'Result Entry'!DC95</f>
        <v/>
      </c>
      <c r="DC93" s="797">
        <f>'Result Entry'!DD95</f>
        <v>0</v>
      </c>
      <c r="DD93" s="788">
        <f>'Result Entry'!DE95</f>
        <v>0</v>
      </c>
      <c r="DE93" s="798">
        <f>'Result Entry'!DF95</f>
        <v>0</v>
      </c>
      <c r="DF93" s="789">
        <f>'Result Entry'!DG95</f>
        <v>0</v>
      </c>
      <c r="DG93" s="790">
        <f>'Result Entry'!DH95</f>
        <v>0</v>
      </c>
      <c r="DH93" s="789">
        <f>'Result Entry'!DI95</f>
        <v>0</v>
      </c>
      <c r="DI93" s="789">
        <f>'Result Entry'!DJ95</f>
        <v>0</v>
      </c>
      <c r="DJ93" s="799">
        <f>'Result Entry'!DK95</f>
        <v>0</v>
      </c>
      <c r="DK93" s="790">
        <f>'Result Entry'!DL95</f>
        <v>0</v>
      </c>
      <c r="DL93" s="789">
        <f>'Result Entry'!DM95</f>
        <v>0</v>
      </c>
      <c r="DM93" s="789">
        <f>'Result Entry'!DN95</f>
        <v>0</v>
      </c>
      <c r="DN93" s="799">
        <f>'Result Entry'!DO95</f>
        <v>0</v>
      </c>
      <c r="DO93" s="792">
        <f>'Result Entry'!DP95</f>
        <v>0</v>
      </c>
      <c r="DP93" s="1470">
        <f>'Result Entry'!DQ95</f>
        <v>0</v>
      </c>
      <c r="DQ93" s="1471" t="str">
        <f>'Result Entry'!DR95</f>
        <v/>
      </c>
      <c r="DR93" s="795" t="str">
        <f>'Result Entry'!DS95</f>
        <v/>
      </c>
      <c r="DS93" s="796" t="str">
        <f>'Result Entry'!DT95</f>
        <v/>
      </c>
      <c r="DT93" s="788">
        <f>'Result Entry'!DU95</f>
        <v>0</v>
      </c>
      <c r="DU93" s="789">
        <f>'Result Entry'!DV95</f>
        <v>0</v>
      </c>
      <c r="DV93" s="789">
        <f>'Result Entry'!DW95</f>
        <v>0</v>
      </c>
      <c r="DW93" s="790">
        <f>'Result Entry'!DX95</f>
        <v>0</v>
      </c>
      <c r="DX93" s="789">
        <f>'Result Entry'!DY95</f>
        <v>0</v>
      </c>
      <c r="DY93" s="789">
        <f>'Result Entry'!DZ95</f>
        <v>0</v>
      </c>
      <c r="DZ93" s="799">
        <f>'Result Entry'!EA95</f>
        <v>0</v>
      </c>
      <c r="EA93" s="790">
        <f>'Result Entry'!EB95</f>
        <v>0</v>
      </c>
      <c r="EB93" s="789">
        <f>'Result Entry'!EC95</f>
        <v>0</v>
      </c>
      <c r="EC93" s="789">
        <f>'Result Entry'!ED95</f>
        <v>0</v>
      </c>
      <c r="ED93" s="799">
        <f>'Result Entry'!EE95</f>
        <v>0</v>
      </c>
      <c r="EE93" s="800">
        <f>'Result Entry'!EF95</f>
        <v>0</v>
      </c>
      <c r="EF93" s="801">
        <f>'Result Entry'!EG95</f>
        <v>0</v>
      </c>
      <c r="EG93" s="802" t="str">
        <f>'Result Entry'!EH95</f>
        <v/>
      </c>
      <c r="EH93" s="788">
        <f>'Result Entry'!EI95</f>
        <v>0</v>
      </c>
      <c r="EI93" s="789">
        <f>'Result Entry'!EJ95</f>
        <v>0</v>
      </c>
      <c r="EJ93" s="789">
        <f>'Result Entry'!EK95</f>
        <v>0</v>
      </c>
      <c r="EK93" s="790">
        <f>'Result Entry'!EL95</f>
        <v>0</v>
      </c>
      <c r="EL93" s="789">
        <f>'Result Entry'!EM95</f>
        <v>0</v>
      </c>
      <c r="EM93" s="799">
        <f>'Result Entry'!EN95</f>
        <v>0</v>
      </c>
      <c r="EN93" s="789">
        <f>'Result Entry'!EO95</f>
        <v>0</v>
      </c>
      <c r="EO93" s="789">
        <f>'Result Entry'!EP95</f>
        <v>0</v>
      </c>
      <c r="EP93" s="789">
        <f>'Result Entry'!EQ95</f>
        <v>0</v>
      </c>
      <c r="EQ93" s="792">
        <f>'Result Entry'!ER95</f>
        <v>0</v>
      </c>
      <c r="ER93" s="801">
        <f>'Result Entry'!ES95</f>
        <v>0</v>
      </c>
      <c r="ES93" s="802" t="str">
        <f>'Result Entry'!ET95</f>
        <v/>
      </c>
      <c r="ET93" s="788">
        <f>'Result Entry'!EU95</f>
        <v>0</v>
      </c>
      <c r="EU93" s="798">
        <f>'Result Entry'!EV95</f>
        <v>0</v>
      </c>
      <c r="EV93" s="789">
        <f>'Result Entry'!EW95</f>
        <v>0</v>
      </c>
      <c r="EW93" s="799">
        <f>'Result Entry'!EX95</f>
        <v>0</v>
      </c>
      <c r="EX93" s="789">
        <f>'Result Entry'!EY95</f>
        <v>0</v>
      </c>
      <c r="EY93" s="799">
        <f>'Result Entry'!EZ95</f>
        <v>0</v>
      </c>
      <c r="EZ93" s="789">
        <f>'Result Entry'!FA95</f>
        <v>0</v>
      </c>
      <c r="FA93" s="789">
        <f>'Result Entry'!FB95</f>
        <v>0</v>
      </c>
      <c r="FB93" s="789">
        <f>'Result Entry'!FC95</f>
        <v>0</v>
      </c>
      <c r="FC93" s="800">
        <f>'Result Entry'!FD95</f>
        <v>0</v>
      </c>
      <c r="FD93" s="801">
        <f>'Result Entry'!FE95</f>
        <v>0</v>
      </c>
      <c r="FE93" s="802" t="str">
        <f>'Result Entry'!FF95</f>
        <v/>
      </c>
      <c r="FF93" s="788">
        <f>'Result Entry'!FG95</f>
        <v>0</v>
      </c>
      <c r="FG93" s="789">
        <f>'Result Entry'!FH95</f>
        <v>0</v>
      </c>
      <c r="FH93" s="789">
        <f>'Result Entry'!FI95</f>
        <v>0</v>
      </c>
      <c r="FI93" s="789">
        <f>'Result Entry'!FJ95</f>
        <v>0</v>
      </c>
      <c r="FJ93" s="791">
        <f>'Result Entry'!FK95</f>
        <v>0</v>
      </c>
      <c r="FK93" s="796" t="str">
        <f>'Result Entry'!FL95</f>
        <v/>
      </c>
      <c r="FL93" s="786">
        <f>'Result Entry'!FM95</f>
        <v>0</v>
      </c>
      <c r="FM93" s="787">
        <f>'Result Entry'!FN95</f>
        <v>0</v>
      </c>
      <c r="FN93" s="805" t="str">
        <f>'Result Entry'!FO95</f>
        <v/>
      </c>
      <c r="FO93" s="786">
        <f>'Result Entry'!FP95</f>
        <v>0</v>
      </c>
      <c r="FP93" s="787">
        <f>'Result Entry'!FQ95</f>
        <v>0</v>
      </c>
      <c r="FQ93" s="787">
        <f>'Result Entry'!FR95</f>
        <v>0</v>
      </c>
      <c r="FR93" s="787" t="str">
        <f>IF(OR(FS93="PASSED",FS93="PASSED WITH G"),'Result Entry'!FS95,"")</f>
        <v/>
      </c>
      <c r="FS93" s="787" t="str">
        <f>'Result Entry'!FT95</f>
        <v/>
      </c>
      <c r="FT93" s="787" t="str">
        <f>'Result Entry'!FU95</f>
        <v/>
      </c>
      <c r="FU93" s="805" t="str">
        <f>'Result Entry'!FV95</f>
        <v/>
      </c>
      <c r="FV93" s="29" t="str">
        <f>'Result Entry'!FX95</f>
        <v/>
      </c>
    </row>
    <row r="94" spans="1:178" s="30" customFormat="1" ht="17.25" customHeight="1">
      <c r="A94" s="1477"/>
      <c r="B94" s="786">
        <f t="shared" si="1"/>
        <v>0</v>
      </c>
      <c r="C94" s="787">
        <f>'Result Entry'!D96</f>
        <v>0</v>
      </c>
      <c r="D94" s="787">
        <f>'Result Entry'!E96</f>
        <v>0</v>
      </c>
      <c r="E94" s="787">
        <f>'Result Entry'!F96</f>
        <v>0</v>
      </c>
      <c r="F94" s="787">
        <f>'Result Entry'!G96</f>
        <v>0</v>
      </c>
      <c r="G94" s="787">
        <f>'Result Entry'!H96</f>
        <v>0</v>
      </c>
      <c r="H94" s="787">
        <f>'Result Entry'!I96</f>
        <v>0</v>
      </c>
      <c r="I94" s="787">
        <f>'Result Entry'!J96</f>
        <v>0</v>
      </c>
      <c r="J94" s="977">
        <f>'Result Entry'!K96</f>
        <v>0</v>
      </c>
      <c r="K94" s="788">
        <f>'Result Entry'!L96</f>
        <v>0</v>
      </c>
      <c r="L94" s="789">
        <f>'Result Entry'!M96</f>
        <v>0</v>
      </c>
      <c r="M94" s="789">
        <f>'Result Entry'!N96</f>
        <v>0</v>
      </c>
      <c r="N94" s="790">
        <f>'Result Entry'!O96</f>
        <v>0</v>
      </c>
      <c r="O94" s="789">
        <f>'Result Entry'!P96</f>
        <v>0</v>
      </c>
      <c r="P94" s="790">
        <f>'Result Entry'!Q96</f>
        <v>0</v>
      </c>
      <c r="Q94" s="789">
        <f>'Result Entry'!R96</f>
        <v>0</v>
      </c>
      <c r="R94" s="791">
        <f>'Result Entry'!S96</f>
        <v>0</v>
      </c>
      <c r="S94" s="791">
        <f>'Result Entry'!T96</f>
        <v>0</v>
      </c>
      <c r="T94" s="792">
        <f>'Result Entry'!U96</f>
        <v>0</v>
      </c>
      <c r="U94" s="806">
        <f>'Result Entry'!V96</f>
        <v>0</v>
      </c>
      <c r="V94" s="807" t="str">
        <f>'Result Entry'!W96</f>
        <v/>
      </c>
      <c r="W94" s="795" t="str">
        <f>'Result Entry'!X96</f>
        <v/>
      </c>
      <c r="X94" s="796" t="str">
        <f>'Result Entry'!Y96</f>
        <v/>
      </c>
      <c r="Y94" s="788">
        <f>'Result Entry'!Z96</f>
        <v>0</v>
      </c>
      <c r="Z94" s="789">
        <f>'Result Entry'!AA96</f>
        <v>0</v>
      </c>
      <c r="AA94" s="789">
        <f>'Result Entry'!AB96</f>
        <v>0</v>
      </c>
      <c r="AB94" s="790">
        <f>'Result Entry'!AC96</f>
        <v>0</v>
      </c>
      <c r="AC94" s="789">
        <f>'Result Entry'!AD96</f>
        <v>0</v>
      </c>
      <c r="AD94" s="790">
        <f>'Result Entry'!AE96</f>
        <v>0</v>
      </c>
      <c r="AE94" s="789">
        <f>'Result Entry'!AF96</f>
        <v>0</v>
      </c>
      <c r="AF94" s="791">
        <f>'Result Entry'!AG96</f>
        <v>0</v>
      </c>
      <c r="AG94" s="791">
        <f>'Result Entry'!AH96</f>
        <v>0</v>
      </c>
      <c r="AH94" s="792">
        <f>'Result Entry'!AI96</f>
        <v>0</v>
      </c>
      <c r="AI94" s="806">
        <f>'Result Entry'!AJ96</f>
        <v>0</v>
      </c>
      <c r="AJ94" s="807" t="str">
        <f>'Result Entry'!AK96</f>
        <v/>
      </c>
      <c r="AK94" s="795" t="str">
        <f>'Result Entry'!AL96</f>
        <v/>
      </c>
      <c r="AL94" s="796" t="str">
        <f>'Result Entry'!AM96</f>
        <v/>
      </c>
      <c r="AM94" s="797">
        <f>'Result Entry'!AN96</f>
        <v>0</v>
      </c>
      <c r="AN94" s="788">
        <f>'Result Entry'!AO96</f>
        <v>0</v>
      </c>
      <c r="AO94" s="798">
        <f>'Result Entry'!AP96</f>
        <v>0</v>
      </c>
      <c r="AP94" s="789">
        <f>'Result Entry'!AQ96</f>
        <v>0</v>
      </c>
      <c r="AQ94" s="790">
        <f>'Result Entry'!AR96</f>
        <v>0</v>
      </c>
      <c r="AR94" s="789">
        <f>'Result Entry'!AS96</f>
        <v>0</v>
      </c>
      <c r="AS94" s="789">
        <f>'Result Entry'!AT96</f>
        <v>0</v>
      </c>
      <c r="AT94" s="799">
        <f>'Result Entry'!AU96</f>
        <v>0</v>
      </c>
      <c r="AU94" s="790">
        <f>'Result Entry'!AV96</f>
        <v>0</v>
      </c>
      <c r="AV94" s="789">
        <f>'Result Entry'!AW96</f>
        <v>0</v>
      </c>
      <c r="AW94" s="789">
        <f>'Result Entry'!AX96</f>
        <v>0</v>
      </c>
      <c r="AX94" s="799">
        <f>'Result Entry'!AY96</f>
        <v>0</v>
      </c>
      <c r="AY94" s="792">
        <f>'Result Entry'!AZ96</f>
        <v>0</v>
      </c>
      <c r="AZ94" s="1470">
        <f>'Result Entry'!BA96</f>
        <v>0</v>
      </c>
      <c r="BA94" s="1471" t="str">
        <f>'Result Entry'!BB96</f>
        <v/>
      </c>
      <c r="BB94" s="795" t="str">
        <f>'Result Entry'!BC96</f>
        <v/>
      </c>
      <c r="BC94" s="796" t="str">
        <f>'Result Entry'!BD96</f>
        <v/>
      </c>
      <c r="BD94" s="797">
        <f>'Result Entry'!BE96</f>
        <v>0</v>
      </c>
      <c r="BE94" s="788">
        <f>'Result Entry'!BF96</f>
        <v>0</v>
      </c>
      <c r="BF94" s="798">
        <f>'Result Entry'!BG96</f>
        <v>0</v>
      </c>
      <c r="BG94" s="789">
        <f>'Result Entry'!BH96</f>
        <v>0</v>
      </c>
      <c r="BH94" s="790">
        <f>'Result Entry'!BI96</f>
        <v>0</v>
      </c>
      <c r="BI94" s="789">
        <f>'Result Entry'!BJ96</f>
        <v>0</v>
      </c>
      <c r="BJ94" s="789">
        <f>'Result Entry'!BK96</f>
        <v>0</v>
      </c>
      <c r="BK94" s="799">
        <f>'Result Entry'!BL96</f>
        <v>0</v>
      </c>
      <c r="BL94" s="790">
        <f>'Result Entry'!BM96</f>
        <v>0</v>
      </c>
      <c r="BM94" s="789">
        <f>'Result Entry'!BN96</f>
        <v>0</v>
      </c>
      <c r="BN94" s="789">
        <f>'Result Entry'!BO96</f>
        <v>0</v>
      </c>
      <c r="BO94" s="799">
        <f>'Result Entry'!BP96</f>
        <v>0</v>
      </c>
      <c r="BP94" s="792">
        <f>'Result Entry'!BQ96</f>
        <v>0</v>
      </c>
      <c r="BQ94" s="1470">
        <f>'Result Entry'!BR96</f>
        <v>0</v>
      </c>
      <c r="BR94" s="1471" t="str">
        <f>'Result Entry'!BS96</f>
        <v/>
      </c>
      <c r="BS94" s="795" t="str">
        <f>'Result Entry'!BT96</f>
        <v/>
      </c>
      <c r="BT94" s="796" t="str">
        <f>'Result Entry'!BU96</f>
        <v/>
      </c>
      <c r="BU94" s="797">
        <f>'Result Entry'!BV96</f>
        <v>0</v>
      </c>
      <c r="BV94" s="788">
        <f>'Result Entry'!BW96</f>
        <v>0</v>
      </c>
      <c r="BW94" s="798">
        <f>'Result Entry'!BX96</f>
        <v>0</v>
      </c>
      <c r="BX94" s="789">
        <f>'Result Entry'!BY96</f>
        <v>0</v>
      </c>
      <c r="BY94" s="790">
        <f>'Result Entry'!BZ96</f>
        <v>0</v>
      </c>
      <c r="BZ94" s="789">
        <f>'Result Entry'!CA96</f>
        <v>0</v>
      </c>
      <c r="CA94" s="789">
        <f>'Result Entry'!CB96</f>
        <v>0</v>
      </c>
      <c r="CB94" s="799">
        <f>'Result Entry'!CC96</f>
        <v>0</v>
      </c>
      <c r="CC94" s="790">
        <f>'Result Entry'!CD96</f>
        <v>0</v>
      </c>
      <c r="CD94" s="789">
        <f>'Result Entry'!CE96</f>
        <v>0</v>
      </c>
      <c r="CE94" s="789">
        <f>'Result Entry'!CF96</f>
        <v>0</v>
      </c>
      <c r="CF94" s="799">
        <f>'Result Entry'!CG96</f>
        <v>0</v>
      </c>
      <c r="CG94" s="792">
        <f>'Result Entry'!CH96</f>
        <v>0</v>
      </c>
      <c r="CH94" s="1470">
        <f>'Result Entry'!CI96</f>
        <v>0</v>
      </c>
      <c r="CI94" s="1471" t="str">
        <f>'Result Entry'!CJ96</f>
        <v/>
      </c>
      <c r="CJ94" s="795" t="str">
        <f>'Result Entry'!CK96</f>
        <v/>
      </c>
      <c r="CK94" s="796" t="str">
        <f>'Result Entry'!CL96</f>
        <v/>
      </c>
      <c r="CL94" s="797">
        <f>'Result Entry'!CM96</f>
        <v>0</v>
      </c>
      <c r="CM94" s="788">
        <f>'Result Entry'!CN96</f>
        <v>0</v>
      </c>
      <c r="CN94" s="798">
        <f>'Result Entry'!CO96</f>
        <v>0</v>
      </c>
      <c r="CO94" s="789">
        <f>'Result Entry'!CP96</f>
        <v>0</v>
      </c>
      <c r="CP94" s="790">
        <f>'Result Entry'!CQ96</f>
        <v>0</v>
      </c>
      <c r="CQ94" s="789">
        <f>'Result Entry'!CR96</f>
        <v>0</v>
      </c>
      <c r="CR94" s="789">
        <f>'Result Entry'!CS96</f>
        <v>0</v>
      </c>
      <c r="CS94" s="799">
        <f>'Result Entry'!CT96</f>
        <v>0</v>
      </c>
      <c r="CT94" s="790">
        <f>'Result Entry'!CU96</f>
        <v>0</v>
      </c>
      <c r="CU94" s="789">
        <f>'Result Entry'!CV96</f>
        <v>0</v>
      </c>
      <c r="CV94" s="789">
        <f>'Result Entry'!CW96</f>
        <v>0</v>
      </c>
      <c r="CW94" s="799">
        <f>'Result Entry'!CX96</f>
        <v>0</v>
      </c>
      <c r="CX94" s="792">
        <f>'Result Entry'!CY96</f>
        <v>0</v>
      </c>
      <c r="CY94" s="1470">
        <f>'Result Entry'!CZ96</f>
        <v>0</v>
      </c>
      <c r="CZ94" s="1471" t="str">
        <f>'Result Entry'!DA96</f>
        <v/>
      </c>
      <c r="DA94" s="795" t="str">
        <f>'Result Entry'!DB96</f>
        <v/>
      </c>
      <c r="DB94" s="796" t="str">
        <f>'Result Entry'!DC96</f>
        <v/>
      </c>
      <c r="DC94" s="797">
        <f>'Result Entry'!DD96</f>
        <v>0</v>
      </c>
      <c r="DD94" s="788">
        <f>'Result Entry'!DE96</f>
        <v>0</v>
      </c>
      <c r="DE94" s="798">
        <f>'Result Entry'!DF96</f>
        <v>0</v>
      </c>
      <c r="DF94" s="789">
        <f>'Result Entry'!DG96</f>
        <v>0</v>
      </c>
      <c r="DG94" s="790">
        <f>'Result Entry'!DH96</f>
        <v>0</v>
      </c>
      <c r="DH94" s="789">
        <f>'Result Entry'!DI96</f>
        <v>0</v>
      </c>
      <c r="DI94" s="789">
        <f>'Result Entry'!DJ96</f>
        <v>0</v>
      </c>
      <c r="DJ94" s="799">
        <f>'Result Entry'!DK96</f>
        <v>0</v>
      </c>
      <c r="DK94" s="790">
        <f>'Result Entry'!DL96</f>
        <v>0</v>
      </c>
      <c r="DL94" s="789">
        <f>'Result Entry'!DM96</f>
        <v>0</v>
      </c>
      <c r="DM94" s="789">
        <f>'Result Entry'!DN96</f>
        <v>0</v>
      </c>
      <c r="DN94" s="799">
        <f>'Result Entry'!DO96</f>
        <v>0</v>
      </c>
      <c r="DO94" s="792">
        <f>'Result Entry'!DP96</f>
        <v>0</v>
      </c>
      <c r="DP94" s="1470">
        <f>'Result Entry'!DQ96</f>
        <v>0</v>
      </c>
      <c r="DQ94" s="1471" t="str">
        <f>'Result Entry'!DR96</f>
        <v/>
      </c>
      <c r="DR94" s="795" t="str">
        <f>'Result Entry'!DS96</f>
        <v/>
      </c>
      <c r="DS94" s="796" t="str">
        <f>'Result Entry'!DT96</f>
        <v/>
      </c>
      <c r="DT94" s="788">
        <f>'Result Entry'!DU96</f>
        <v>0</v>
      </c>
      <c r="DU94" s="789">
        <f>'Result Entry'!DV96</f>
        <v>0</v>
      </c>
      <c r="DV94" s="789">
        <f>'Result Entry'!DW96</f>
        <v>0</v>
      </c>
      <c r="DW94" s="790">
        <f>'Result Entry'!DX96</f>
        <v>0</v>
      </c>
      <c r="DX94" s="789">
        <f>'Result Entry'!DY96</f>
        <v>0</v>
      </c>
      <c r="DY94" s="789">
        <f>'Result Entry'!DZ96</f>
        <v>0</v>
      </c>
      <c r="DZ94" s="799">
        <f>'Result Entry'!EA96</f>
        <v>0</v>
      </c>
      <c r="EA94" s="790">
        <f>'Result Entry'!EB96</f>
        <v>0</v>
      </c>
      <c r="EB94" s="789">
        <f>'Result Entry'!EC96</f>
        <v>0</v>
      </c>
      <c r="EC94" s="789">
        <f>'Result Entry'!ED96</f>
        <v>0</v>
      </c>
      <c r="ED94" s="799">
        <f>'Result Entry'!EE96</f>
        <v>0</v>
      </c>
      <c r="EE94" s="800">
        <f>'Result Entry'!EF96</f>
        <v>0</v>
      </c>
      <c r="EF94" s="801">
        <f>'Result Entry'!EG96</f>
        <v>0</v>
      </c>
      <c r="EG94" s="802" t="str">
        <f>'Result Entry'!EH96</f>
        <v/>
      </c>
      <c r="EH94" s="788">
        <f>'Result Entry'!EI96</f>
        <v>0</v>
      </c>
      <c r="EI94" s="789">
        <f>'Result Entry'!EJ96</f>
        <v>0</v>
      </c>
      <c r="EJ94" s="789">
        <f>'Result Entry'!EK96</f>
        <v>0</v>
      </c>
      <c r="EK94" s="790">
        <f>'Result Entry'!EL96</f>
        <v>0</v>
      </c>
      <c r="EL94" s="789">
        <f>'Result Entry'!EM96</f>
        <v>0</v>
      </c>
      <c r="EM94" s="799">
        <f>'Result Entry'!EN96</f>
        <v>0</v>
      </c>
      <c r="EN94" s="789">
        <f>'Result Entry'!EO96</f>
        <v>0</v>
      </c>
      <c r="EO94" s="789">
        <f>'Result Entry'!EP96</f>
        <v>0</v>
      </c>
      <c r="EP94" s="789">
        <f>'Result Entry'!EQ96</f>
        <v>0</v>
      </c>
      <c r="EQ94" s="792">
        <f>'Result Entry'!ER96</f>
        <v>0</v>
      </c>
      <c r="ER94" s="801">
        <f>'Result Entry'!ES96</f>
        <v>0</v>
      </c>
      <c r="ES94" s="802" t="str">
        <f>'Result Entry'!ET96</f>
        <v/>
      </c>
      <c r="ET94" s="788">
        <f>'Result Entry'!EU96</f>
        <v>0</v>
      </c>
      <c r="EU94" s="798">
        <f>'Result Entry'!EV96</f>
        <v>0</v>
      </c>
      <c r="EV94" s="789">
        <f>'Result Entry'!EW96</f>
        <v>0</v>
      </c>
      <c r="EW94" s="799">
        <f>'Result Entry'!EX96</f>
        <v>0</v>
      </c>
      <c r="EX94" s="789">
        <f>'Result Entry'!EY96</f>
        <v>0</v>
      </c>
      <c r="EY94" s="799">
        <f>'Result Entry'!EZ96</f>
        <v>0</v>
      </c>
      <c r="EZ94" s="789">
        <f>'Result Entry'!FA96</f>
        <v>0</v>
      </c>
      <c r="FA94" s="789">
        <f>'Result Entry'!FB96</f>
        <v>0</v>
      </c>
      <c r="FB94" s="789">
        <f>'Result Entry'!FC96</f>
        <v>0</v>
      </c>
      <c r="FC94" s="800">
        <f>'Result Entry'!FD96</f>
        <v>0</v>
      </c>
      <c r="FD94" s="801">
        <f>'Result Entry'!FE96</f>
        <v>0</v>
      </c>
      <c r="FE94" s="802" t="str">
        <f>'Result Entry'!FF96</f>
        <v/>
      </c>
      <c r="FF94" s="788">
        <f>'Result Entry'!FG96</f>
        <v>0</v>
      </c>
      <c r="FG94" s="789">
        <f>'Result Entry'!FH96</f>
        <v>0</v>
      </c>
      <c r="FH94" s="789">
        <f>'Result Entry'!FI96</f>
        <v>0</v>
      </c>
      <c r="FI94" s="789">
        <f>'Result Entry'!FJ96</f>
        <v>0</v>
      </c>
      <c r="FJ94" s="791">
        <f>'Result Entry'!FK96</f>
        <v>0</v>
      </c>
      <c r="FK94" s="796" t="str">
        <f>'Result Entry'!FL96</f>
        <v/>
      </c>
      <c r="FL94" s="786">
        <f>'Result Entry'!FM96</f>
        <v>0</v>
      </c>
      <c r="FM94" s="787">
        <f>'Result Entry'!FN96</f>
        <v>0</v>
      </c>
      <c r="FN94" s="805" t="str">
        <f>'Result Entry'!FO96</f>
        <v/>
      </c>
      <c r="FO94" s="786">
        <f>'Result Entry'!FP96</f>
        <v>0</v>
      </c>
      <c r="FP94" s="787">
        <f>'Result Entry'!FQ96</f>
        <v>0</v>
      </c>
      <c r="FQ94" s="787">
        <f>'Result Entry'!FR96</f>
        <v>0</v>
      </c>
      <c r="FR94" s="787" t="str">
        <f>IF(OR(FS94="PASSED",FS94="PASSED WITH G"),'Result Entry'!FS96,"")</f>
        <v/>
      </c>
      <c r="FS94" s="787" t="str">
        <f>'Result Entry'!FT96</f>
        <v/>
      </c>
      <c r="FT94" s="787" t="str">
        <f>'Result Entry'!FU96</f>
        <v/>
      </c>
      <c r="FU94" s="805" t="str">
        <f>'Result Entry'!FV96</f>
        <v/>
      </c>
      <c r="FV94" s="29" t="str">
        <f>'Result Entry'!FX96</f>
        <v/>
      </c>
    </row>
    <row r="95" spans="1:178" s="30" customFormat="1" ht="17.25" customHeight="1">
      <c r="A95" s="1477"/>
      <c r="B95" s="786">
        <f t="shared" si="1"/>
        <v>0</v>
      </c>
      <c r="C95" s="787">
        <f>'Result Entry'!D97</f>
        <v>0</v>
      </c>
      <c r="D95" s="787">
        <f>'Result Entry'!E97</f>
        <v>0</v>
      </c>
      <c r="E95" s="787">
        <f>'Result Entry'!F97</f>
        <v>0</v>
      </c>
      <c r="F95" s="787">
        <f>'Result Entry'!G97</f>
        <v>0</v>
      </c>
      <c r="G95" s="787">
        <f>'Result Entry'!H97</f>
        <v>0</v>
      </c>
      <c r="H95" s="787">
        <f>'Result Entry'!I97</f>
        <v>0</v>
      </c>
      <c r="I95" s="787">
        <f>'Result Entry'!J97</f>
        <v>0</v>
      </c>
      <c r="J95" s="977">
        <f>'Result Entry'!K97</f>
        <v>0</v>
      </c>
      <c r="K95" s="788">
        <f>'Result Entry'!L97</f>
        <v>0</v>
      </c>
      <c r="L95" s="789">
        <f>'Result Entry'!M97</f>
        <v>0</v>
      </c>
      <c r="M95" s="789">
        <f>'Result Entry'!N97</f>
        <v>0</v>
      </c>
      <c r="N95" s="790">
        <f>'Result Entry'!O97</f>
        <v>0</v>
      </c>
      <c r="O95" s="789">
        <f>'Result Entry'!P97</f>
        <v>0</v>
      </c>
      <c r="P95" s="790">
        <f>'Result Entry'!Q97</f>
        <v>0</v>
      </c>
      <c r="Q95" s="789">
        <f>'Result Entry'!R97</f>
        <v>0</v>
      </c>
      <c r="R95" s="791">
        <f>'Result Entry'!S97</f>
        <v>0</v>
      </c>
      <c r="S95" s="791">
        <f>'Result Entry'!T97</f>
        <v>0</v>
      </c>
      <c r="T95" s="792">
        <f>'Result Entry'!U97</f>
        <v>0</v>
      </c>
      <c r="U95" s="806">
        <f>'Result Entry'!V97</f>
        <v>0</v>
      </c>
      <c r="V95" s="807" t="str">
        <f>'Result Entry'!W97</f>
        <v/>
      </c>
      <c r="W95" s="795" t="str">
        <f>'Result Entry'!X97</f>
        <v/>
      </c>
      <c r="X95" s="796" t="str">
        <f>'Result Entry'!Y97</f>
        <v/>
      </c>
      <c r="Y95" s="788">
        <f>'Result Entry'!Z97</f>
        <v>0</v>
      </c>
      <c r="Z95" s="789">
        <f>'Result Entry'!AA97</f>
        <v>0</v>
      </c>
      <c r="AA95" s="789">
        <f>'Result Entry'!AB97</f>
        <v>0</v>
      </c>
      <c r="AB95" s="790">
        <f>'Result Entry'!AC97</f>
        <v>0</v>
      </c>
      <c r="AC95" s="789">
        <f>'Result Entry'!AD97</f>
        <v>0</v>
      </c>
      <c r="AD95" s="790">
        <f>'Result Entry'!AE97</f>
        <v>0</v>
      </c>
      <c r="AE95" s="789">
        <f>'Result Entry'!AF97</f>
        <v>0</v>
      </c>
      <c r="AF95" s="791">
        <f>'Result Entry'!AG97</f>
        <v>0</v>
      </c>
      <c r="AG95" s="791">
        <f>'Result Entry'!AH97</f>
        <v>0</v>
      </c>
      <c r="AH95" s="792">
        <f>'Result Entry'!AI97</f>
        <v>0</v>
      </c>
      <c r="AI95" s="806">
        <f>'Result Entry'!AJ97</f>
        <v>0</v>
      </c>
      <c r="AJ95" s="807" t="str">
        <f>'Result Entry'!AK97</f>
        <v/>
      </c>
      <c r="AK95" s="795" t="str">
        <f>'Result Entry'!AL97</f>
        <v/>
      </c>
      <c r="AL95" s="796" t="str">
        <f>'Result Entry'!AM97</f>
        <v/>
      </c>
      <c r="AM95" s="797">
        <f>'Result Entry'!AN97</f>
        <v>0</v>
      </c>
      <c r="AN95" s="788">
        <f>'Result Entry'!AO97</f>
        <v>0</v>
      </c>
      <c r="AO95" s="798">
        <f>'Result Entry'!AP97</f>
        <v>0</v>
      </c>
      <c r="AP95" s="789">
        <f>'Result Entry'!AQ97</f>
        <v>0</v>
      </c>
      <c r="AQ95" s="790">
        <f>'Result Entry'!AR97</f>
        <v>0</v>
      </c>
      <c r="AR95" s="789">
        <f>'Result Entry'!AS97</f>
        <v>0</v>
      </c>
      <c r="AS95" s="789">
        <f>'Result Entry'!AT97</f>
        <v>0</v>
      </c>
      <c r="AT95" s="799">
        <f>'Result Entry'!AU97</f>
        <v>0</v>
      </c>
      <c r="AU95" s="790">
        <f>'Result Entry'!AV97</f>
        <v>0</v>
      </c>
      <c r="AV95" s="789">
        <f>'Result Entry'!AW97</f>
        <v>0</v>
      </c>
      <c r="AW95" s="789">
        <f>'Result Entry'!AX97</f>
        <v>0</v>
      </c>
      <c r="AX95" s="799">
        <f>'Result Entry'!AY97</f>
        <v>0</v>
      </c>
      <c r="AY95" s="792">
        <f>'Result Entry'!AZ97</f>
        <v>0</v>
      </c>
      <c r="AZ95" s="1470">
        <f>'Result Entry'!BA97</f>
        <v>0</v>
      </c>
      <c r="BA95" s="1471" t="str">
        <f>'Result Entry'!BB97</f>
        <v/>
      </c>
      <c r="BB95" s="795" t="str">
        <f>'Result Entry'!BC97</f>
        <v/>
      </c>
      <c r="BC95" s="796" t="str">
        <f>'Result Entry'!BD97</f>
        <v/>
      </c>
      <c r="BD95" s="797">
        <f>'Result Entry'!BE97</f>
        <v>0</v>
      </c>
      <c r="BE95" s="788">
        <f>'Result Entry'!BF97</f>
        <v>0</v>
      </c>
      <c r="BF95" s="798">
        <f>'Result Entry'!BG97</f>
        <v>0</v>
      </c>
      <c r="BG95" s="789">
        <f>'Result Entry'!BH97</f>
        <v>0</v>
      </c>
      <c r="BH95" s="790">
        <f>'Result Entry'!BI97</f>
        <v>0</v>
      </c>
      <c r="BI95" s="789">
        <f>'Result Entry'!BJ97</f>
        <v>0</v>
      </c>
      <c r="BJ95" s="789">
        <f>'Result Entry'!BK97</f>
        <v>0</v>
      </c>
      <c r="BK95" s="799">
        <f>'Result Entry'!BL97</f>
        <v>0</v>
      </c>
      <c r="BL95" s="790">
        <f>'Result Entry'!BM97</f>
        <v>0</v>
      </c>
      <c r="BM95" s="789">
        <f>'Result Entry'!BN97</f>
        <v>0</v>
      </c>
      <c r="BN95" s="789">
        <f>'Result Entry'!BO97</f>
        <v>0</v>
      </c>
      <c r="BO95" s="799">
        <f>'Result Entry'!BP97</f>
        <v>0</v>
      </c>
      <c r="BP95" s="792">
        <f>'Result Entry'!BQ97</f>
        <v>0</v>
      </c>
      <c r="BQ95" s="1470">
        <f>'Result Entry'!BR97</f>
        <v>0</v>
      </c>
      <c r="BR95" s="1471" t="str">
        <f>'Result Entry'!BS97</f>
        <v/>
      </c>
      <c r="BS95" s="795" t="str">
        <f>'Result Entry'!BT97</f>
        <v/>
      </c>
      <c r="BT95" s="796" t="str">
        <f>'Result Entry'!BU97</f>
        <v/>
      </c>
      <c r="BU95" s="797">
        <f>'Result Entry'!BV97</f>
        <v>0</v>
      </c>
      <c r="BV95" s="788">
        <f>'Result Entry'!BW97</f>
        <v>0</v>
      </c>
      <c r="BW95" s="798">
        <f>'Result Entry'!BX97</f>
        <v>0</v>
      </c>
      <c r="BX95" s="789">
        <f>'Result Entry'!BY97</f>
        <v>0</v>
      </c>
      <c r="BY95" s="790">
        <f>'Result Entry'!BZ97</f>
        <v>0</v>
      </c>
      <c r="BZ95" s="789">
        <f>'Result Entry'!CA97</f>
        <v>0</v>
      </c>
      <c r="CA95" s="789">
        <f>'Result Entry'!CB97</f>
        <v>0</v>
      </c>
      <c r="CB95" s="799">
        <f>'Result Entry'!CC97</f>
        <v>0</v>
      </c>
      <c r="CC95" s="790">
        <f>'Result Entry'!CD97</f>
        <v>0</v>
      </c>
      <c r="CD95" s="789">
        <f>'Result Entry'!CE97</f>
        <v>0</v>
      </c>
      <c r="CE95" s="789">
        <f>'Result Entry'!CF97</f>
        <v>0</v>
      </c>
      <c r="CF95" s="799">
        <f>'Result Entry'!CG97</f>
        <v>0</v>
      </c>
      <c r="CG95" s="792">
        <f>'Result Entry'!CH97</f>
        <v>0</v>
      </c>
      <c r="CH95" s="1470">
        <f>'Result Entry'!CI97</f>
        <v>0</v>
      </c>
      <c r="CI95" s="1471" t="str">
        <f>'Result Entry'!CJ97</f>
        <v/>
      </c>
      <c r="CJ95" s="795" t="str">
        <f>'Result Entry'!CK97</f>
        <v/>
      </c>
      <c r="CK95" s="796" t="str">
        <f>'Result Entry'!CL97</f>
        <v/>
      </c>
      <c r="CL95" s="797">
        <f>'Result Entry'!CM97</f>
        <v>0</v>
      </c>
      <c r="CM95" s="788">
        <f>'Result Entry'!CN97</f>
        <v>0</v>
      </c>
      <c r="CN95" s="798">
        <f>'Result Entry'!CO97</f>
        <v>0</v>
      </c>
      <c r="CO95" s="789">
        <f>'Result Entry'!CP97</f>
        <v>0</v>
      </c>
      <c r="CP95" s="790">
        <f>'Result Entry'!CQ97</f>
        <v>0</v>
      </c>
      <c r="CQ95" s="789">
        <f>'Result Entry'!CR97</f>
        <v>0</v>
      </c>
      <c r="CR95" s="789">
        <f>'Result Entry'!CS97</f>
        <v>0</v>
      </c>
      <c r="CS95" s="799">
        <f>'Result Entry'!CT97</f>
        <v>0</v>
      </c>
      <c r="CT95" s="790">
        <f>'Result Entry'!CU97</f>
        <v>0</v>
      </c>
      <c r="CU95" s="789">
        <f>'Result Entry'!CV97</f>
        <v>0</v>
      </c>
      <c r="CV95" s="789">
        <f>'Result Entry'!CW97</f>
        <v>0</v>
      </c>
      <c r="CW95" s="799">
        <f>'Result Entry'!CX97</f>
        <v>0</v>
      </c>
      <c r="CX95" s="792">
        <f>'Result Entry'!CY97</f>
        <v>0</v>
      </c>
      <c r="CY95" s="1470">
        <f>'Result Entry'!CZ97</f>
        <v>0</v>
      </c>
      <c r="CZ95" s="1471" t="str">
        <f>'Result Entry'!DA97</f>
        <v/>
      </c>
      <c r="DA95" s="795" t="str">
        <f>'Result Entry'!DB97</f>
        <v/>
      </c>
      <c r="DB95" s="796" t="str">
        <f>'Result Entry'!DC97</f>
        <v/>
      </c>
      <c r="DC95" s="797">
        <f>'Result Entry'!DD97</f>
        <v>0</v>
      </c>
      <c r="DD95" s="788">
        <f>'Result Entry'!DE97</f>
        <v>0</v>
      </c>
      <c r="DE95" s="798">
        <f>'Result Entry'!DF97</f>
        <v>0</v>
      </c>
      <c r="DF95" s="789">
        <f>'Result Entry'!DG97</f>
        <v>0</v>
      </c>
      <c r="DG95" s="790">
        <f>'Result Entry'!DH97</f>
        <v>0</v>
      </c>
      <c r="DH95" s="789">
        <f>'Result Entry'!DI97</f>
        <v>0</v>
      </c>
      <c r="DI95" s="789">
        <f>'Result Entry'!DJ97</f>
        <v>0</v>
      </c>
      <c r="DJ95" s="799">
        <f>'Result Entry'!DK97</f>
        <v>0</v>
      </c>
      <c r="DK95" s="790">
        <f>'Result Entry'!DL97</f>
        <v>0</v>
      </c>
      <c r="DL95" s="789">
        <f>'Result Entry'!DM97</f>
        <v>0</v>
      </c>
      <c r="DM95" s="789">
        <f>'Result Entry'!DN97</f>
        <v>0</v>
      </c>
      <c r="DN95" s="799">
        <f>'Result Entry'!DO97</f>
        <v>0</v>
      </c>
      <c r="DO95" s="792">
        <f>'Result Entry'!DP97</f>
        <v>0</v>
      </c>
      <c r="DP95" s="1470">
        <f>'Result Entry'!DQ97</f>
        <v>0</v>
      </c>
      <c r="DQ95" s="1471" t="str">
        <f>'Result Entry'!DR97</f>
        <v/>
      </c>
      <c r="DR95" s="795" t="str">
        <f>'Result Entry'!DS97</f>
        <v/>
      </c>
      <c r="DS95" s="796" t="str">
        <f>'Result Entry'!DT97</f>
        <v/>
      </c>
      <c r="DT95" s="788">
        <f>'Result Entry'!DU97</f>
        <v>0</v>
      </c>
      <c r="DU95" s="789">
        <f>'Result Entry'!DV97</f>
        <v>0</v>
      </c>
      <c r="DV95" s="789">
        <f>'Result Entry'!DW97</f>
        <v>0</v>
      </c>
      <c r="DW95" s="790">
        <f>'Result Entry'!DX97</f>
        <v>0</v>
      </c>
      <c r="DX95" s="789">
        <f>'Result Entry'!DY97</f>
        <v>0</v>
      </c>
      <c r="DY95" s="789">
        <f>'Result Entry'!DZ97</f>
        <v>0</v>
      </c>
      <c r="DZ95" s="799">
        <f>'Result Entry'!EA97</f>
        <v>0</v>
      </c>
      <c r="EA95" s="790">
        <f>'Result Entry'!EB97</f>
        <v>0</v>
      </c>
      <c r="EB95" s="789">
        <f>'Result Entry'!EC97</f>
        <v>0</v>
      </c>
      <c r="EC95" s="789">
        <f>'Result Entry'!ED97</f>
        <v>0</v>
      </c>
      <c r="ED95" s="799">
        <f>'Result Entry'!EE97</f>
        <v>0</v>
      </c>
      <c r="EE95" s="800">
        <f>'Result Entry'!EF97</f>
        <v>0</v>
      </c>
      <c r="EF95" s="801">
        <f>'Result Entry'!EG97</f>
        <v>0</v>
      </c>
      <c r="EG95" s="802" t="str">
        <f>'Result Entry'!EH97</f>
        <v/>
      </c>
      <c r="EH95" s="788">
        <f>'Result Entry'!EI97</f>
        <v>0</v>
      </c>
      <c r="EI95" s="789">
        <f>'Result Entry'!EJ97</f>
        <v>0</v>
      </c>
      <c r="EJ95" s="789">
        <f>'Result Entry'!EK97</f>
        <v>0</v>
      </c>
      <c r="EK95" s="790">
        <f>'Result Entry'!EL97</f>
        <v>0</v>
      </c>
      <c r="EL95" s="789">
        <f>'Result Entry'!EM97</f>
        <v>0</v>
      </c>
      <c r="EM95" s="799">
        <f>'Result Entry'!EN97</f>
        <v>0</v>
      </c>
      <c r="EN95" s="789">
        <f>'Result Entry'!EO97</f>
        <v>0</v>
      </c>
      <c r="EO95" s="789">
        <f>'Result Entry'!EP97</f>
        <v>0</v>
      </c>
      <c r="EP95" s="789">
        <f>'Result Entry'!EQ97</f>
        <v>0</v>
      </c>
      <c r="EQ95" s="792">
        <f>'Result Entry'!ER97</f>
        <v>0</v>
      </c>
      <c r="ER95" s="801">
        <f>'Result Entry'!ES97</f>
        <v>0</v>
      </c>
      <c r="ES95" s="802" t="str">
        <f>'Result Entry'!ET97</f>
        <v/>
      </c>
      <c r="ET95" s="788">
        <f>'Result Entry'!EU97</f>
        <v>0</v>
      </c>
      <c r="EU95" s="798">
        <f>'Result Entry'!EV97</f>
        <v>0</v>
      </c>
      <c r="EV95" s="789">
        <f>'Result Entry'!EW97</f>
        <v>0</v>
      </c>
      <c r="EW95" s="799">
        <f>'Result Entry'!EX97</f>
        <v>0</v>
      </c>
      <c r="EX95" s="789">
        <f>'Result Entry'!EY97</f>
        <v>0</v>
      </c>
      <c r="EY95" s="799">
        <f>'Result Entry'!EZ97</f>
        <v>0</v>
      </c>
      <c r="EZ95" s="789">
        <f>'Result Entry'!FA97</f>
        <v>0</v>
      </c>
      <c r="FA95" s="789">
        <f>'Result Entry'!FB97</f>
        <v>0</v>
      </c>
      <c r="FB95" s="789">
        <f>'Result Entry'!FC97</f>
        <v>0</v>
      </c>
      <c r="FC95" s="800">
        <f>'Result Entry'!FD97</f>
        <v>0</v>
      </c>
      <c r="FD95" s="801">
        <f>'Result Entry'!FE97</f>
        <v>0</v>
      </c>
      <c r="FE95" s="802" t="str">
        <f>'Result Entry'!FF97</f>
        <v/>
      </c>
      <c r="FF95" s="788">
        <f>'Result Entry'!FG97</f>
        <v>0</v>
      </c>
      <c r="FG95" s="789">
        <f>'Result Entry'!FH97</f>
        <v>0</v>
      </c>
      <c r="FH95" s="789">
        <f>'Result Entry'!FI97</f>
        <v>0</v>
      </c>
      <c r="FI95" s="789">
        <f>'Result Entry'!FJ97</f>
        <v>0</v>
      </c>
      <c r="FJ95" s="791">
        <f>'Result Entry'!FK97</f>
        <v>0</v>
      </c>
      <c r="FK95" s="796" t="str">
        <f>'Result Entry'!FL97</f>
        <v/>
      </c>
      <c r="FL95" s="786">
        <f>'Result Entry'!FM97</f>
        <v>0</v>
      </c>
      <c r="FM95" s="787">
        <f>'Result Entry'!FN97</f>
        <v>0</v>
      </c>
      <c r="FN95" s="805" t="str">
        <f>'Result Entry'!FO97</f>
        <v/>
      </c>
      <c r="FO95" s="786">
        <f>'Result Entry'!FP97</f>
        <v>0</v>
      </c>
      <c r="FP95" s="787">
        <f>'Result Entry'!FQ97</f>
        <v>0</v>
      </c>
      <c r="FQ95" s="787">
        <f>'Result Entry'!FR97</f>
        <v>0</v>
      </c>
      <c r="FR95" s="787" t="str">
        <f>IF(OR(FS95="PASSED",FS95="PASSED WITH G"),'Result Entry'!FS97,"")</f>
        <v/>
      </c>
      <c r="FS95" s="787" t="str">
        <f>'Result Entry'!FT97</f>
        <v/>
      </c>
      <c r="FT95" s="787" t="str">
        <f>'Result Entry'!FU97</f>
        <v/>
      </c>
      <c r="FU95" s="805" t="str">
        <f>'Result Entry'!FV97</f>
        <v/>
      </c>
      <c r="FV95" s="29" t="str">
        <f>'Result Entry'!FX97</f>
        <v/>
      </c>
    </row>
    <row r="96" spans="1:178" s="30" customFormat="1" ht="17.25" customHeight="1">
      <c r="A96" s="1477"/>
      <c r="B96" s="786">
        <f t="shared" si="1"/>
        <v>0</v>
      </c>
      <c r="C96" s="787">
        <f>'Result Entry'!D98</f>
        <v>0</v>
      </c>
      <c r="D96" s="787">
        <f>'Result Entry'!E98</f>
        <v>0</v>
      </c>
      <c r="E96" s="787">
        <f>'Result Entry'!F98</f>
        <v>0</v>
      </c>
      <c r="F96" s="787">
        <f>'Result Entry'!G98</f>
        <v>0</v>
      </c>
      <c r="G96" s="787">
        <f>'Result Entry'!H98</f>
        <v>0</v>
      </c>
      <c r="H96" s="787">
        <f>'Result Entry'!I98</f>
        <v>0</v>
      </c>
      <c r="I96" s="787">
        <f>'Result Entry'!J98</f>
        <v>0</v>
      </c>
      <c r="J96" s="977">
        <f>'Result Entry'!K98</f>
        <v>0</v>
      </c>
      <c r="K96" s="788">
        <f>'Result Entry'!L98</f>
        <v>0</v>
      </c>
      <c r="L96" s="789">
        <f>'Result Entry'!M98</f>
        <v>0</v>
      </c>
      <c r="M96" s="789">
        <f>'Result Entry'!N98</f>
        <v>0</v>
      </c>
      <c r="N96" s="790">
        <f>'Result Entry'!O98</f>
        <v>0</v>
      </c>
      <c r="O96" s="789">
        <f>'Result Entry'!P98</f>
        <v>0</v>
      </c>
      <c r="P96" s="790">
        <f>'Result Entry'!Q98</f>
        <v>0</v>
      </c>
      <c r="Q96" s="789">
        <f>'Result Entry'!R98</f>
        <v>0</v>
      </c>
      <c r="R96" s="791">
        <f>'Result Entry'!S98</f>
        <v>0</v>
      </c>
      <c r="S96" s="791">
        <f>'Result Entry'!T98</f>
        <v>0</v>
      </c>
      <c r="T96" s="792">
        <f>'Result Entry'!U98</f>
        <v>0</v>
      </c>
      <c r="U96" s="806">
        <f>'Result Entry'!V98</f>
        <v>0</v>
      </c>
      <c r="V96" s="807" t="str">
        <f>'Result Entry'!W98</f>
        <v/>
      </c>
      <c r="W96" s="795" t="str">
        <f>'Result Entry'!X98</f>
        <v/>
      </c>
      <c r="X96" s="796" t="str">
        <f>'Result Entry'!Y98</f>
        <v/>
      </c>
      <c r="Y96" s="788">
        <f>'Result Entry'!Z98</f>
        <v>0</v>
      </c>
      <c r="Z96" s="789">
        <f>'Result Entry'!AA98</f>
        <v>0</v>
      </c>
      <c r="AA96" s="789">
        <f>'Result Entry'!AB98</f>
        <v>0</v>
      </c>
      <c r="AB96" s="790">
        <f>'Result Entry'!AC98</f>
        <v>0</v>
      </c>
      <c r="AC96" s="789">
        <f>'Result Entry'!AD98</f>
        <v>0</v>
      </c>
      <c r="AD96" s="790">
        <f>'Result Entry'!AE98</f>
        <v>0</v>
      </c>
      <c r="AE96" s="789">
        <f>'Result Entry'!AF98</f>
        <v>0</v>
      </c>
      <c r="AF96" s="791">
        <f>'Result Entry'!AG98</f>
        <v>0</v>
      </c>
      <c r="AG96" s="791">
        <f>'Result Entry'!AH98</f>
        <v>0</v>
      </c>
      <c r="AH96" s="792">
        <f>'Result Entry'!AI98</f>
        <v>0</v>
      </c>
      <c r="AI96" s="806">
        <f>'Result Entry'!AJ98</f>
        <v>0</v>
      </c>
      <c r="AJ96" s="807" t="str">
        <f>'Result Entry'!AK98</f>
        <v/>
      </c>
      <c r="AK96" s="795" t="str">
        <f>'Result Entry'!AL98</f>
        <v/>
      </c>
      <c r="AL96" s="796" t="str">
        <f>'Result Entry'!AM98</f>
        <v/>
      </c>
      <c r="AM96" s="797">
        <f>'Result Entry'!AN98</f>
        <v>0</v>
      </c>
      <c r="AN96" s="788">
        <f>'Result Entry'!AO98</f>
        <v>0</v>
      </c>
      <c r="AO96" s="798">
        <f>'Result Entry'!AP98</f>
        <v>0</v>
      </c>
      <c r="AP96" s="789">
        <f>'Result Entry'!AQ98</f>
        <v>0</v>
      </c>
      <c r="AQ96" s="790">
        <f>'Result Entry'!AR98</f>
        <v>0</v>
      </c>
      <c r="AR96" s="789">
        <f>'Result Entry'!AS98</f>
        <v>0</v>
      </c>
      <c r="AS96" s="789">
        <f>'Result Entry'!AT98</f>
        <v>0</v>
      </c>
      <c r="AT96" s="799">
        <f>'Result Entry'!AU98</f>
        <v>0</v>
      </c>
      <c r="AU96" s="790">
        <f>'Result Entry'!AV98</f>
        <v>0</v>
      </c>
      <c r="AV96" s="789">
        <f>'Result Entry'!AW98</f>
        <v>0</v>
      </c>
      <c r="AW96" s="789">
        <f>'Result Entry'!AX98</f>
        <v>0</v>
      </c>
      <c r="AX96" s="799">
        <f>'Result Entry'!AY98</f>
        <v>0</v>
      </c>
      <c r="AY96" s="792">
        <f>'Result Entry'!AZ98</f>
        <v>0</v>
      </c>
      <c r="AZ96" s="1470">
        <f>'Result Entry'!BA98</f>
        <v>0</v>
      </c>
      <c r="BA96" s="1471" t="str">
        <f>'Result Entry'!BB98</f>
        <v/>
      </c>
      <c r="BB96" s="795" t="str">
        <f>'Result Entry'!BC98</f>
        <v/>
      </c>
      <c r="BC96" s="796" t="str">
        <f>'Result Entry'!BD98</f>
        <v/>
      </c>
      <c r="BD96" s="797">
        <f>'Result Entry'!BE98</f>
        <v>0</v>
      </c>
      <c r="BE96" s="788">
        <f>'Result Entry'!BF98</f>
        <v>0</v>
      </c>
      <c r="BF96" s="798">
        <f>'Result Entry'!BG98</f>
        <v>0</v>
      </c>
      <c r="BG96" s="789">
        <f>'Result Entry'!BH98</f>
        <v>0</v>
      </c>
      <c r="BH96" s="790">
        <f>'Result Entry'!BI98</f>
        <v>0</v>
      </c>
      <c r="BI96" s="789">
        <f>'Result Entry'!BJ98</f>
        <v>0</v>
      </c>
      <c r="BJ96" s="789">
        <f>'Result Entry'!BK98</f>
        <v>0</v>
      </c>
      <c r="BK96" s="799">
        <f>'Result Entry'!BL98</f>
        <v>0</v>
      </c>
      <c r="BL96" s="790">
        <f>'Result Entry'!BM98</f>
        <v>0</v>
      </c>
      <c r="BM96" s="789">
        <f>'Result Entry'!BN98</f>
        <v>0</v>
      </c>
      <c r="BN96" s="789">
        <f>'Result Entry'!BO98</f>
        <v>0</v>
      </c>
      <c r="BO96" s="799">
        <f>'Result Entry'!BP98</f>
        <v>0</v>
      </c>
      <c r="BP96" s="792">
        <f>'Result Entry'!BQ98</f>
        <v>0</v>
      </c>
      <c r="BQ96" s="1470">
        <f>'Result Entry'!BR98</f>
        <v>0</v>
      </c>
      <c r="BR96" s="1471" t="str">
        <f>'Result Entry'!BS98</f>
        <v/>
      </c>
      <c r="BS96" s="795" t="str">
        <f>'Result Entry'!BT98</f>
        <v/>
      </c>
      <c r="BT96" s="796" t="str">
        <f>'Result Entry'!BU98</f>
        <v/>
      </c>
      <c r="BU96" s="797">
        <f>'Result Entry'!BV98</f>
        <v>0</v>
      </c>
      <c r="BV96" s="788">
        <f>'Result Entry'!BW98</f>
        <v>0</v>
      </c>
      <c r="BW96" s="798">
        <f>'Result Entry'!BX98</f>
        <v>0</v>
      </c>
      <c r="BX96" s="789">
        <f>'Result Entry'!BY98</f>
        <v>0</v>
      </c>
      <c r="BY96" s="790">
        <f>'Result Entry'!BZ98</f>
        <v>0</v>
      </c>
      <c r="BZ96" s="789">
        <f>'Result Entry'!CA98</f>
        <v>0</v>
      </c>
      <c r="CA96" s="789">
        <f>'Result Entry'!CB98</f>
        <v>0</v>
      </c>
      <c r="CB96" s="799">
        <f>'Result Entry'!CC98</f>
        <v>0</v>
      </c>
      <c r="CC96" s="790">
        <f>'Result Entry'!CD98</f>
        <v>0</v>
      </c>
      <c r="CD96" s="789">
        <f>'Result Entry'!CE98</f>
        <v>0</v>
      </c>
      <c r="CE96" s="789">
        <f>'Result Entry'!CF98</f>
        <v>0</v>
      </c>
      <c r="CF96" s="799">
        <f>'Result Entry'!CG98</f>
        <v>0</v>
      </c>
      <c r="CG96" s="792">
        <f>'Result Entry'!CH98</f>
        <v>0</v>
      </c>
      <c r="CH96" s="1470">
        <f>'Result Entry'!CI98</f>
        <v>0</v>
      </c>
      <c r="CI96" s="1471" t="str">
        <f>'Result Entry'!CJ98</f>
        <v/>
      </c>
      <c r="CJ96" s="795" t="str">
        <f>'Result Entry'!CK98</f>
        <v/>
      </c>
      <c r="CK96" s="796" t="str">
        <f>'Result Entry'!CL98</f>
        <v/>
      </c>
      <c r="CL96" s="797">
        <f>'Result Entry'!CM98</f>
        <v>0</v>
      </c>
      <c r="CM96" s="788">
        <f>'Result Entry'!CN98</f>
        <v>0</v>
      </c>
      <c r="CN96" s="798">
        <f>'Result Entry'!CO98</f>
        <v>0</v>
      </c>
      <c r="CO96" s="789">
        <f>'Result Entry'!CP98</f>
        <v>0</v>
      </c>
      <c r="CP96" s="790">
        <f>'Result Entry'!CQ98</f>
        <v>0</v>
      </c>
      <c r="CQ96" s="789">
        <f>'Result Entry'!CR98</f>
        <v>0</v>
      </c>
      <c r="CR96" s="789">
        <f>'Result Entry'!CS98</f>
        <v>0</v>
      </c>
      <c r="CS96" s="799">
        <f>'Result Entry'!CT98</f>
        <v>0</v>
      </c>
      <c r="CT96" s="790">
        <f>'Result Entry'!CU98</f>
        <v>0</v>
      </c>
      <c r="CU96" s="789">
        <f>'Result Entry'!CV98</f>
        <v>0</v>
      </c>
      <c r="CV96" s="789">
        <f>'Result Entry'!CW98</f>
        <v>0</v>
      </c>
      <c r="CW96" s="799">
        <f>'Result Entry'!CX98</f>
        <v>0</v>
      </c>
      <c r="CX96" s="792">
        <f>'Result Entry'!CY98</f>
        <v>0</v>
      </c>
      <c r="CY96" s="1470">
        <f>'Result Entry'!CZ98</f>
        <v>0</v>
      </c>
      <c r="CZ96" s="1471" t="str">
        <f>'Result Entry'!DA98</f>
        <v/>
      </c>
      <c r="DA96" s="795" t="str">
        <f>'Result Entry'!DB98</f>
        <v/>
      </c>
      <c r="DB96" s="796" t="str">
        <f>'Result Entry'!DC98</f>
        <v/>
      </c>
      <c r="DC96" s="797">
        <f>'Result Entry'!DD98</f>
        <v>0</v>
      </c>
      <c r="DD96" s="788">
        <f>'Result Entry'!DE98</f>
        <v>0</v>
      </c>
      <c r="DE96" s="798">
        <f>'Result Entry'!DF98</f>
        <v>0</v>
      </c>
      <c r="DF96" s="789">
        <f>'Result Entry'!DG98</f>
        <v>0</v>
      </c>
      <c r="DG96" s="790">
        <f>'Result Entry'!DH98</f>
        <v>0</v>
      </c>
      <c r="DH96" s="789">
        <f>'Result Entry'!DI98</f>
        <v>0</v>
      </c>
      <c r="DI96" s="789">
        <f>'Result Entry'!DJ98</f>
        <v>0</v>
      </c>
      <c r="DJ96" s="799">
        <f>'Result Entry'!DK98</f>
        <v>0</v>
      </c>
      <c r="DK96" s="790">
        <f>'Result Entry'!DL98</f>
        <v>0</v>
      </c>
      <c r="DL96" s="789">
        <f>'Result Entry'!DM98</f>
        <v>0</v>
      </c>
      <c r="DM96" s="789">
        <f>'Result Entry'!DN98</f>
        <v>0</v>
      </c>
      <c r="DN96" s="799">
        <f>'Result Entry'!DO98</f>
        <v>0</v>
      </c>
      <c r="DO96" s="792">
        <f>'Result Entry'!DP98</f>
        <v>0</v>
      </c>
      <c r="DP96" s="1470">
        <f>'Result Entry'!DQ98</f>
        <v>0</v>
      </c>
      <c r="DQ96" s="1471" t="str">
        <f>'Result Entry'!DR98</f>
        <v/>
      </c>
      <c r="DR96" s="795" t="str">
        <f>'Result Entry'!DS98</f>
        <v/>
      </c>
      <c r="DS96" s="796" t="str">
        <f>'Result Entry'!DT98</f>
        <v/>
      </c>
      <c r="DT96" s="788">
        <f>'Result Entry'!DU98</f>
        <v>0</v>
      </c>
      <c r="DU96" s="789">
        <f>'Result Entry'!DV98</f>
        <v>0</v>
      </c>
      <c r="DV96" s="789">
        <f>'Result Entry'!DW98</f>
        <v>0</v>
      </c>
      <c r="DW96" s="790">
        <f>'Result Entry'!DX98</f>
        <v>0</v>
      </c>
      <c r="DX96" s="789">
        <f>'Result Entry'!DY98</f>
        <v>0</v>
      </c>
      <c r="DY96" s="789">
        <f>'Result Entry'!DZ98</f>
        <v>0</v>
      </c>
      <c r="DZ96" s="799">
        <f>'Result Entry'!EA98</f>
        <v>0</v>
      </c>
      <c r="EA96" s="790">
        <f>'Result Entry'!EB98</f>
        <v>0</v>
      </c>
      <c r="EB96" s="789">
        <f>'Result Entry'!EC98</f>
        <v>0</v>
      </c>
      <c r="EC96" s="789">
        <f>'Result Entry'!ED98</f>
        <v>0</v>
      </c>
      <c r="ED96" s="799">
        <f>'Result Entry'!EE98</f>
        <v>0</v>
      </c>
      <c r="EE96" s="800">
        <f>'Result Entry'!EF98</f>
        <v>0</v>
      </c>
      <c r="EF96" s="801">
        <f>'Result Entry'!EG98</f>
        <v>0</v>
      </c>
      <c r="EG96" s="802" t="str">
        <f>'Result Entry'!EH98</f>
        <v/>
      </c>
      <c r="EH96" s="788">
        <f>'Result Entry'!EI98</f>
        <v>0</v>
      </c>
      <c r="EI96" s="789">
        <f>'Result Entry'!EJ98</f>
        <v>0</v>
      </c>
      <c r="EJ96" s="789">
        <f>'Result Entry'!EK98</f>
        <v>0</v>
      </c>
      <c r="EK96" s="790">
        <f>'Result Entry'!EL98</f>
        <v>0</v>
      </c>
      <c r="EL96" s="789">
        <f>'Result Entry'!EM98</f>
        <v>0</v>
      </c>
      <c r="EM96" s="799">
        <f>'Result Entry'!EN98</f>
        <v>0</v>
      </c>
      <c r="EN96" s="789">
        <f>'Result Entry'!EO98</f>
        <v>0</v>
      </c>
      <c r="EO96" s="789">
        <f>'Result Entry'!EP98</f>
        <v>0</v>
      </c>
      <c r="EP96" s="789">
        <f>'Result Entry'!EQ98</f>
        <v>0</v>
      </c>
      <c r="EQ96" s="792">
        <f>'Result Entry'!ER98</f>
        <v>0</v>
      </c>
      <c r="ER96" s="801">
        <f>'Result Entry'!ES98</f>
        <v>0</v>
      </c>
      <c r="ES96" s="802" t="str">
        <f>'Result Entry'!ET98</f>
        <v/>
      </c>
      <c r="ET96" s="788">
        <f>'Result Entry'!EU98</f>
        <v>0</v>
      </c>
      <c r="EU96" s="798">
        <f>'Result Entry'!EV98</f>
        <v>0</v>
      </c>
      <c r="EV96" s="789">
        <f>'Result Entry'!EW98</f>
        <v>0</v>
      </c>
      <c r="EW96" s="799">
        <f>'Result Entry'!EX98</f>
        <v>0</v>
      </c>
      <c r="EX96" s="789">
        <f>'Result Entry'!EY98</f>
        <v>0</v>
      </c>
      <c r="EY96" s="799">
        <f>'Result Entry'!EZ98</f>
        <v>0</v>
      </c>
      <c r="EZ96" s="789">
        <f>'Result Entry'!FA98</f>
        <v>0</v>
      </c>
      <c r="FA96" s="789">
        <f>'Result Entry'!FB98</f>
        <v>0</v>
      </c>
      <c r="FB96" s="789">
        <f>'Result Entry'!FC98</f>
        <v>0</v>
      </c>
      <c r="FC96" s="800">
        <f>'Result Entry'!FD98</f>
        <v>0</v>
      </c>
      <c r="FD96" s="801">
        <f>'Result Entry'!FE98</f>
        <v>0</v>
      </c>
      <c r="FE96" s="802" t="str">
        <f>'Result Entry'!FF98</f>
        <v/>
      </c>
      <c r="FF96" s="788">
        <f>'Result Entry'!FG98</f>
        <v>0</v>
      </c>
      <c r="FG96" s="789">
        <f>'Result Entry'!FH98</f>
        <v>0</v>
      </c>
      <c r="FH96" s="789">
        <f>'Result Entry'!FI98</f>
        <v>0</v>
      </c>
      <c r="FI96" s="789">
        <f>'Result Entry'!FJ98</f>
        <v>0</v>
      </c>
      <c r="FJ96" s="791">
        <f>'Result Entry'!FK98</f>
        <v>0</v>
      </c>
      <c r="FK96" s="796" t="str">
        <f>'Result Entry'!FL98</f>
        <v/>
      </c>
      <c r="FL96" s="786">
        <f>'Result Entry'!FM98</f>
        <v>0</v>
      </c>
      <c r="FM96" s="787">
        <f>'Result Entry'!FN98</f>
        <v>0</v>
      </c>
      <c r="FN96" s="805" t="str">
        <f>'Result Entry'!FO98</f>
        <v/>
      </c>
      <c r="FO96" s="786">
        <f>'Result Entry'!FP98</f>
        <v>0</v>
      </c>
      <c r="FP96" s="787">
        <f>'Result Entry'!FQ98</f>
        <v>0</v>
      </c>
      <c r="FQ96" s="787">
        <f>'Result Entry'!FR98</f>
        <v>0</v>
      </c>
      <c r="FR96" s="787" t="str">
        <f>IF(OR(FS96="PASSED",FS96="PASSED WITH G"),'Result Entry'!FS98,"")</f>
        <v/>
      </c>
      <c r="FS96" s="787" t="str">
        <f>'Result Entry'!FT98</f>
        <v/>
      </c>
      <c r="FT96" s="787" t="str">
        <f>'Result Entry'!FU98</f>
        <v/>
      </c>
      <c r="FU96" s="805" t="str">
        <f>'Result Entry'!FV98</f>
        <v/>
      </c>
      <c r="FV96" s="29" t="str">
        <f>'Result Entry'!FX98</f>
        <v/>
      </c>
    </row>
    <row r="97" spans="1:178" s="30" customFormat="1" ht="17.25" customHeight="1">
      <c r="A97" s="1477"/>
      <c r="B97" s="786">
        <f t="shared" si="1"/>
        <v>0</v>
      </c>
      <c r="C97" s="787">
        <f>'Result Entry'!D99</f>
        <v>0</v>
      </c>
      <c r="D97" s="787">
        <f>'Result Entry'!E99</f>
        <v>0</v>
      </c>
      <c r="E97" s="787">
        <f>'Result Entry'!F99</f>
        <v>0</v>
      </c>
      <c r="F97" s="787">
        <f>'Result Entry'!G99</f>
        <v>0</v>
      </c>
      <c r="G97" s="787">
        <f>'Result Entry'!H99</f>
        <v>0</v>
      </c>
      <c r="H97" s="787">
        <f>'Result Entry'!I99</f>
        <v>0</v>
      </c>
      <c r="I97" s="787">
        <f>'Result Entry'!J99</f>
        <v>0</v>
      </c>
      <c r="J97" s="977">
        <f>'Result Entry'!K99</f>
        <v>0</v>
      </c>
      <c r="K97" s="788">
        <f>'Result Entry'!L99</f>
        <v>0</v>
      </c>
      <c r="L97" s="789">
        <f>'Result Entry'!M99</f>
        <v>0</v>
      </c>
      <c r="M97" s="789">
        <f>'Result Entry'!N99</f>
        <v>0</v>
      </c>
      <c r="N97" s="790">
        <f>'Result Entry'!O99</f>
        <v>0</v>
      </c>
      <c r="O97" s="789">
        <f>'Result Entry'!P99</f>
        <v>0</v>
      </c>
      <c r="P97" s="790">
        <f>'Result Entry'!Q99</f>
        <v>0</v>
      </c>
      <c r="Q97" s="789">
        <f>'Result Entry'!R99</f>
        <v>0</v>
      </c>
      <c r="R97" s="791">
        <f>'Result Entry'!S99</f>
        <v>0</v>
      </c>
      <c r="S97" s="791">
        <f>'Result Entry'!T99</f>
        <v>0</v>
      </c>
      <c r="T97" s="792">
        <f>'Result Entry'!U99</f>
        <v>0</v>
      </c>
      <c r="U97" s="806">
        <f>'Result Entry'!V99</f>
        <v>0</v>
      </c>
      <c r="V97" s="807" t="str">
        <f>'Result Entry'!W99</f>
        <v/>
      </c>
      <c r="W97" s="795" t="str">
        <f>'Result Entry'!X99</f>
        <v/>
      </c>
      <c r="X97" s="796" t="str">
        <f>'Result Entry'!Y99</f>
        <v/>
      </c>
      <c r="Y97" s="788">
        <f>'Result Entry'!Z99</f>
        <v>0</v>
      </c>
      <c r="Z97" s="789">
        <f>'Result Entry'!AA99</f>
        <v>0</v>
      </c>
      <c r="AA97" s="789">
        <f>'Result Entry'!AB99</f>
        <v>0</v>
      </c>
      <c r="AB97" s="790">
        <f>'Result Entry'!AC99</f>
        <v>0</v>
      </c>
      <c r="AC97" s="789">
        <f>'Result Entry'!AD99</f>
        <v>0</v>
      </c>
      <c r="AD97" s="790">
        <f>'Result Entry'!AE99</f>
        <v>0</v>
      </c>
      <c r="AE97" s="789">
        <f>'Result Entry'!AF99</f>
        <v>0</v>
      </c>
      <c r="AF97" s="791">
        <f>'Result Entry'!AG99</f>
        <v>0</v>
      </c>
      <c r="AG97" s="791">
        <f>'Result Entry'!AH99</f>
        <v>0</v>
      </c>
      <c r="AH97" s="792">
        <f>'Result Entry'!AI99</f>
        <v>0</v>
      </c>
      <c r="AI97" s="806">
        <f>'Result Entry'!AJ99</f>
        <v>0</v>
      </c>
      <c r="AJ97" s="807" t="str">
        <f>'Result Entry'!AK99</f>
        <v/>
      </c>
      <c r="AK97" s="795" t="str">
        <f>'Result Entry'!AL99</f>
        <v/>
      </c>
      <c r="AL97" s="796" t="str">
        <f>'Result Entry'!AM99</f>
        <v/>
      </c>
      <c r="AM97" s="797">
        <f>'Result Entry'!AN99</f>
        <v>0</v>
      </c>
      <c r="AN97" s="788">
        <f>'Result Entry'!AO99</f>
        <v>0</v>
      </c>
      <c r="AO97" s="798">
        <f>'Result Entry'!AP99</f>
        <v>0</v>
      </c>
      <c r="AP97" s="789">
        <f>'Result Entry'!AQ99</f>
        <v>0</v>
      </c>
      <c r="AQ97" s="790">
        <f>'Result Entry'!AR99</f>
        <v>0</v>
      </c>
      <c r="AR97" s="789">
        <f>'Result Entry'!AS99</f>
        <v>0</v>
      </c>
      <c r="AS97" s="789">
        <f>'Result Entry'!AT99</f>
        <v>0</v>
      </c>
      <c r="AT97" s="799">
        <f>'Result Entry'!AU99</f>
        <v>0</v>
      </c>
      <c r="AU97" s="790">
        <f>'Result Entry'!AV99</f>
        <v>0</v>
      </c>
      <c r="AV97" s="789">
        <f>'Result Entry'!AW99</f>
        <v>0</v>
      </c>
      <c r="AW97" s="789">
        <f>'Result Entry'!AX99</f>
        <v>0</v>
      </c>
      <c r="AX97" s="799">
        <f>'Result Entry'!AY99</f>
        <v>0</v>
      </c>
      <c r="AY97" s="792">
        <f>'Result Entry'!AZ99</f>
        <v>0</v>
      </c>
      <c r="AZ97" s="1470">
        <f>'Result Entry'!BA99</f>
        <v>0</v>
      </c>
      <c r="BA97" s="1471" t="str">
        <f>'Result Entry'!BB99</f>
        <v/>
      </c>
      <c r="BB97" s="795" t="str">
        <f>'Result Entry'!BC99</f>
        <v/>
      </c>
      <c r="BC97" s="796" t="str">
        <f>'Result Entry'!BD99</f>
        <v/>
      </c>
      <c r="BD97" s="797">
        <f>'Result Entry'!BE99</f>
        <v>0</v>
      </c>
      <c r="BE97" s="788">
        <f>'Result Entry'!BF99</f>
        <v>0</v>
      </c>
      <c r="BF97" s="798">
        <f>'Result Entry'!BG99</f>
        <v>0</v>
      </c>
      <c r="BG97" s="789">
        <f>'Result Entry'!BH99</f>
        <v>0</v>
      </c>
      <c r="BH97" s="790">
        <f>'Result Entry'!BI99</f>
        <v>0</v>
      </c>
      <c r="BI97" s="789">
        <f>'Result Entry'!BJ99</f>
        <v>0</v>
      </c>
      <c r="BJ97" s="789">
        <f>'Result Entry'!BK99</f>
        <v>0</v>
      </c>
      <c r="BK97" s="799">
        <f>'Result Entry'!BL99</f>
        <v>0</v>
      </c>
      <c r="BL97" s="790">
        <f>'Result Entry'!BM99</f>
        <v>0</v>
      </c>
      <c r="BM97" s="789">
        <f>'Result Entry'!BN99</f>
        <v>0</v>
      </c>
      <c r="BN97" s="789">
        <f>'Result Entry'!BO99</f>
        <v>0</v>
      </c>
      <c r="BO97" s="799">
        <f>'Result Entry'!BP99</f>
        <v>0</v>
      </c>
      <c r="BP97" s="792">
        <f>'Result Entry'!BQ99</f>
        <v>0</v>
      </c>
      <c r="BQ97" s="1470">
        <f>'Result Entry'!BR99</f>
        <v>0</v>
      </c>
      <c r="BR97" s="1471" t="str">
        <f>'Result Entry'!BS99</f>
        <v/>
      </c>
      <c r="BS97" s="795" t="str">
        <f>'Result Entry'!BT99</f>
        <v/>
      </c>
      <c r="BT97" s="796" t="str">
        <f>'Result Entry'!BU99</f>
        <v/>
      </c>
      <c r="BU97" s="797">
        <f>'Result Entry'!BV99</f>
        <v>0</v>
      </c>
      <c r="BV97" s="788">
        <f>'Result Entry'!BW99</f>
        <v>0</v>
      </c>
      <c r="BW97" s="798">
        <f>'Result Entry'!BX99</f>
        <v>0</v>
      </c>
      <c r="BX97" s="789">
        <f>'Result Entry'!BY99</f>
        <v>0</v>
      </c>
      <c r="BY97" s="790">
        <f>'Result Entry'!BZ99</f>
        <v>0</v>
      </c>
      <c r="BZ97" s="789">
        <f>'Result Entry'!CA99</f>
        <v>0</v>
      </c>
      <c r="CA97" s="789">
        <f>'Result Entry'!CB99</f>
        <v>0</v>
      </c>
      <c r="CB97" s="799">
        <f>'Result Entry'!CC99</f>
        <v>0</v>
      </c>
      <c r="CC97" s="790">
        <f>'Result Entry'!CD99</f>
        <v>0</v>
      </c>
      <c r="CD97" s="789">
        <f>'Result Entry'!CE99</f>
        <v>0</v>
      </c>
      <c r="CE97" s="789">
        <f>'Result Entry'!CF99</f>
        <v>0</v>
      </c>
      <c r="CF97" s="799">
        <f>'Result Entry'!CG99</f>
        <v>0</v>
      </c>
      <c r="CG97" s="792">
        <f>'Result Entry'!CH99</f>
        <v>0</v>
      </c>
      <c r="CH97" s="1470">
        <f>'Result Entry'!CI99</f>
        <v>0</v>
      </c>
      <c r="CI97" s="1471" t="str">
        <f>'Result Entry'!CJ99</f>
        <v/>
      </c>
      <c r="CJ97" s="795" t="str">
        <f>'Result Entry'!CK99</f>
        <v/>
      </c>
      <c r="CK97" s="796" t="str">
        <f>'Result Entry'!CL99</f>
        <v/>
      </c>
      <c r="CL97" s="797">
        <f>'Result Entry'!CM99</f>
        <v>0</v>
      </c>
      <c r="CM97" s="788">
        <f>'Result Entry'!CN99</f>
        <v>0</v>
      </c>
      <c r="CN97" s="798">
        <f>'Result Entry'!CO99</f>
        <v>0</v>
      </c>
      <c r="CO97" s="789">
        <f>'Result Entry'!CP99</f>
        <v>0</v>
      </c>
      <c r="CP97" s="790">
        <f>'Result Entry'!CQ99</f>
        <v>0</v>
      </c>
      <c r="CQ97" s="789">
        <f>'Result Entry'!CR99</f>
        <v>0</v>
      </c>
      <c r="CR97" s="789">
        <f>'Result Entry'!CS99</f>
        <v>0</v>
      </c>
      <c r="CS97" s="799">
        <f>'Result Entry'!CT99</f>
        <v>0</v>
      </c>
      <c r="CT97" s="790">
        <f>'Result Entry'!CU99</f>
        <v>0</v>
      </c>
      <c r="CU97" s="789">
        <f>'Result Entry'!CV99</f>
        <v>0</v>
      </c>
      <c r="CV97" s="789">
        <f>'Result Entry'!CW99</f>
        <v>0</v>
      </c>
      <c r="CW97" s="799">
        <f>'Result Entry'!CX99</f>
        <v>0</v>
      </c>
      <c r="CX97" s="792">
        <f>'Result Entry'!CY99</f>
        <v>0</v>
      </c>
      <c r="CY97" s="1470">
        <f>'Result Entry'!CZ99</f>
        <v>0</v>
      </c>
      <c r="CZ97" s="1471" t="str">
        <f>'Result Entry'!DA99</f>
        <v/>
      </c>
      <c r="DA97" s="795" t="str">
        <f>'Result Entry'!DB99</f>
        <v/>
      </c>
      <c r="DB97" s="796" t="str">
        <f>'Result Entry'!DC99</f>
        <v/>
      </c>
      <c r="DC97" s="797">
        <f>'Result Entry'!DD99</f>
        <v>0</v>
      </c>
      <c r="DD97" s="788">
        <f>'Result Entry'!DE99</f>
        <v>0</v>
      </c>
      <c r="DE97" s="798">
        <f>'Result Entry'!DF99</f>
        <v>0</v>
      </c>
      <c r="DF97" s="789">
        <f>'Result Entry'!DG99</f>
        <v>0</v>
      </c>
      <c r="DG97" s="790">
        <f>'Result Entry'!DH99</f>
        <v>0</v>
      </c>
      <c r="DH97" s="789">
        <f>'Result Entry'!DI99</f>
        <v>0</v>
      </c>
      <c r="DI97" s="789">
        <f>'Result Entry'!DJ99</f>
        <v>0</v>
      </c>
      <c r="DJ97" s="799">
        <f>'Result Entry'!DK99</f>
        <v>0</v>
      </c>
      <c r="DK97" s="790">
        <f>'Result Entry'!DL99</f>
        <v>0</v>
      </c>
      <c r="DL97" s="789">
        <f>'Result Entry'!DM99</f>
        <v>0</v>
      </c>
      <c r="DM97" s="789">
        <f>'Result Entry'!DN99</f>
        <v>0</v>
      </c>
      <c r="DN97" s="799">
        <f>'Result Entry'!DO99</f>
        <v>0</v>
      </c>
      <c r="DO97" s="792">
        <f>'Result Entry'!DP99</f>
        <v>0</v>
      </c>
      <c r="DP97" s="1470">
        <f>'Result Entry'!DQ99</f>
        <v>0</v>
      </c>
      <c r="DQ97" s="1471" t="str">
        <f>'Result Entry'!DR99</f>
        <v/>
      </c>
      <c r="DR97" s="795" t="str">
        <f>'Result Entry'!DS99</f>
        <v/>
      </c>
      <c r="DS97" s="796" t="str">
        <f>'Result Entry'!DT99</f>
        <v/>
      </c>
      <c r="DT97" s="788">
        <f>'Result Entry'!DU99</f>
        <v>0</v>
      </c>
      <c r="DU97" s="789">
        <f>'Result Entry'!DV99</f>
        <v>0</v>
      </c>
      <c r="DV97" s="789">
        <f>'Result Entry'!DW99</f>
        <v>0</v>
      </c>
      <c r="DW97" s="790">
        <f>'Result Entry'!DX99</f>
        <v>0</v>
      </c>
      <c r="DX97" s="789">
        <f>'Result Entry'!DY99</f>
        <v>0</v>
      </c>
      <c r="DY97" s="789">
        <f>'Result Entry'!DZ99</f>
        <v>0</v>
      </c>
      <c r="DZ97" s="799">
        <f>'Result Entry'!EA99</f>
        <v>0</v>
      </c>
      <c r="EA97" s="790">
        <f>'Result Entry'!EB99</f>
        <v>0</v>
      </c>
      <c r="EB97" s="789">
        <f>'Result Entry'!EC99</f>
        <v>0</v>
      </c>
      <c r="EC97" s="789">
        <f>'Result Entry'!ED99</f>
        <v>0</v>
      </c>
      <c r="ED97" s="799">
        <f>'Result Entry'!EE99</f>
        <v>0</v>
      </c>
      <c r="EE97" s="800">
        <f>'Result Entry'!EF99</f>
        <v>0</v>
      </c>
      <c r="EF97" s="801">
        <f>'Result Entry'!EG99</f>
        <v>0</v>
      </c>
      <c r="EG97" s="802" t="str">
        <f>'Result Entry'!EH99</f>
        <v/>
      </c>
      <c r="EH97" s="788">
        <f>'Result Entry'!EI99</f>
        <v>0</v>
      </c>
      <c r="EI97" s="789">
        <f>'Result Entry'!EJ99</f>
        <v>0</v>
      </c>
      <c r="EJ97" s="789">
        <f>'Result Entry'!EK99</f>
        <v>0</v>
      </c>
      <c r="EK97" s="790">
        <f>'Result Entry'!EL99</f>
        <v>0</v>
      </c>
      <c r="EL97" s="789">
        <f>'Result Entry'!EM99</f>
        <v>0</v>
      </c>
      <c r="EM97" s="799">
        <f>'Result Entry'!EN99</f>
        <v>0</v>
      </c>
      <c r="EN97" s="789">
        <f>'Result Entry'!EO99</f>
        <v>0</v>
      </c>
      <c r="EO97" s="789">
        <f>'Result Entry'!EP99</f>
        <v>0</v>
      </c>
      <c r="EP97" s="789">
        <f>'Result Entry'!EQ99</f>
        <v>0</v>
      </c>
      <c r="EQ97" s="792">
        <f>'Result Entry'!ER99</f>
        <v>0</v>
      </c>
      <c r="ER97" s="801">
        <f>'Result Entry'!ES99</f>
        <v>0</v>
      </c>
      <c r="ES97" s="802" t="str">
        <f>'Result Entry'!ET99</f>
        <v/>
      </c>
      <c r="ET97" s="788">
        <f>'Result Entry'!EU99</f>
        <v>0</v>
      </c>
      <c r="EU97" s="798">
        <f>'Result Entry'!EV99</f>
        <v>0</v>
      </c>
      <c r="EV97" s="789">
        <f>'Result Entry'!EW99</f>
        <v>0</v>
      </c>
      <c r="EW97" s="799">
        <f>'Result Entry'!EX99</f>
        <v>0</v>
      </c>
      <c r="EX97" s="789">
        <f>'Result Entry'!EY99</f>
        <v>0</v>
      </c>
      <c r="EY97" s="799">
        <f>'Result Entry'!EZ99</f>
        <v>0</v>
      </c>
      <c r="EZ97" s="789">
        <f>'Result Entry'!FA99</f>
        <v>0</v>
      </c>
      <c r="FA97" s="789">
        <f>'Result Entry'!FB99</f>
        <v>0</v>
      </c>
      <c r="FB97" s="789">
        <f>'Result Entry'!FC99</f>
        <v>0</v>
      </c>
      <c r="FC97" s="800">
        <f>'Result Entry'!FD99</f>
        <v>0</v>
      </c>
      <c r="FD97" s="801">
        <f>'Result Entry'!FE99</f>
        <v>0</v>
      </c>
      <c r="FE97" s="802" t="str">
        <f>'Result Entry'!FF99</f>
        <v/>
      </c>
      <c r="FF97" s="788">
        <f>'Result Entry'!FG99</f>
        <v>0</v>
      </c>
      <c r="FG97" s="789">
        <f>'Result Entry'!FH99</f>
        <v>0</v>
      </c>
      <c r="FH97" s="789">
        <f>'Result Entry'!FI99</f>
        <v>0</v>
      </c>
      <c r="FI97" s="789">
        <f>'Result Entry'!FJ99</f>
        <v>0</v>
      </c>
      <c r="FJ97" s="791">
        <f>'Result Entry'!FK99</f>
        <v>0</v>
      </c>
      <c r="FK97" s="796" t="str">
        <f>'Result Entry'!FL99</f>
        <v/>
      </c>
      <c r="FL97" s="786">
        <f>'Result Entry'!FM99</f>
        <v>0</v>
      </c>
      <c r="FM97" s="787">
        <f>'Result Entry'!FN99</f>
        <v>0</v>
      </c>
      <c r="FN97" s="805" t="str">
        <f>'Result Entry'!FO99</f>
        <v/>
      </c>
      <c r="FO97" s="786">
        <f>'Result Entry'!FP99</f>
        <v>0</v>
      </c>
      <c r="FP97" s="787">
        <f>'Result Entry'!FQ99</f>
        <v>0</v>
      </c>
      <c r="FQ97" s="787">
        <f>'Result Entry'!FR99</f>
        <v>0</v>
      </c>
      <c r="FR97" s="787" t="str">
        <f>IF(OR(FS97="PASSED",FS97="PASSED WITH G"),'Result Entry'!FS99,"")</f>
        <v/>
      </c>
      <c r="FS97" s="787" t="str">
        <f>'Result Entry'!FT99</f>
        <v/>
      </c>
      <c r="FT97" s="787" t="str">
        <f>'Result Entry'!FU99</f>
        <v/>
      </c>
      <c r="FU97" s="805" t="str">
        <f>'Result Entry'!FV99</f>
        <v/>
      </c>
      <c r="FV97" s="29" t="str">
        <f>'Result Entry'!FX99</f>
        <v/>
      </c>
    </row>
    <row r="98" spans="1:178" s="30" customFormat="1" ht="17.25" customHeight="1">
      <c r="A98" s="1477"/>
      <c r="B98" s="786">
        <f t="shared" si="1"/>
        <v>0</v>
      </c>
      <c r="C98" s="787">
        <f>'Result Entry'!D100</f>
        <v>0</v>
      </c>
      <c r="D98" s="787">
        <f>'Result Entry'!E100</f>
        <v>0</v>
      </c>
      <c r="E98" s="787">
        <f>'Result Entry'!F100</f>
        <v>0</v>
      </c>
      <c r="F98" s="787">
        <f>'Result Entry'!G100</f>
        <v>0</v>
      </c>
      <c r="G98" s="787">
        <f>'Result Entry'!H100</f>
        <v>0</v>
      </c>
      <c r="H98" s="787">
        <f>'Result Entry'!I100</f>
        <v>0</v>
      </c>
      <c r="I98" s="787">
        <f>'Result Entry'!J100</f>
        <v>0</v>
      </c>
      <c r="J98" s="977">
        <f>'Result Entry'!K100</f>
        <v>0</v>
      </c>
      <c r="K98" s="788">
        <f>'Result Entry'!L100</f>
        <v>0</v>
      </c>
      <c r="L98" s="789">
        <f>'Result Entry'!M100</f>
        <v>0</v>
      </c>
      <c r="M98" s="789">
        <f>'Result Entry'!N100</f>
        <v>0</v>
      </c>
      <c r="N98" s="790">
        <f>'Result Entry'!O100</f>
        <v>0</v>
      </c>
      <c r="O98" s="789">
        <f>'Result Entry'!P100</f>
        <v>0</v>
      </c>
      <c r="P98" s="790">
        <f>'Result Entry'!Q100</f>
        <v>0</v>
      </c>
      <c r="Q98" s="789">
        <f>'Result Entry'!R100</f>
        <v>0</v>
      </c>
      <c r="R98" s="791">
        <f>'Result Entry'!S100</f>
        <v>0</v>
      </c>
      <c r="S98" s="791">
        <f>'Result Entry'!T100</f>
        <v>0</v>
      </c>
      <c r="T98" s="792">
        <f>'Result Entry'!U100</f>
        <v>0</v>
      </c>
      <c r="U98" s="806">
        <f>'Result Entry'!V100</f>
        <v>0</v>
      </c>
      <c r="V98" s="807" t="str">
        <f>'Result Entry'!W100</f>
        <v/>
      </c>
      <c r="W98" s="795" t="str">
        <f>'Result Entry'!X100</f>
        <v/>
      </c>
      <c r="X98" s="796" t="str">
        <f>'Result Entry'!Y100</f>
        <v/>
      </c>
      <c r="Y98" s="788">
        <f>'Result Entry'!Z100</f>
        <v>0</v>
      </c>
      <c r="Z98" s="789">
        <f>'Result Entry'!AA100</f>
        <v>0</v>
      </c>
      <c r="AA98" s="789">
        <f>'Result Entry'!AB100</f>
        <v>0</v>
      </c>
      <c r="AB98" s="790">
        <f>'Result Entry'!AC100</f>
        <v>0</v>
      </c>
      <c r="AC98" s="789">
        <f>'Result Entry'!AD100</f>
        <v>0</v>
      </c>
      <c r="AD98" s="790">
        <f>'Result Entry'!AE100</f>
        <v>0</v>
      </c>
      <c r="AE98" s="789">
        <f>'Result Entry'!AF100</f>
        <v>0</v>
      </c>
      <c r="AF98" s="791">
        <f>'Result Entry'!AG100</f>
        <v>0</v>
      </c>
      <c r="AG98" s="791">
        <f>'Result Entry'!AH100</f>
        <v>0</v>
      </c>
      <c r="AH98" s="792">
        <f>'Result Entry'!AI100</f>
        <v>0</v>
      </c>
      <c r="AI98" s="806">
        <f>'Result Entry'!AJ100</f>
        <v>0</v>
      </c>
      <c r="AJ98" s="807" t="str">
        <f>'Result Entry'!AK100</f>
        <v/>
      </c>
      <c r="AK98" s="795" t="str">
        <f>'Result Entry'!AL100</f>
        <v/>
      </c>
      <c r="AL98" s="796" t="str">
        <f>'Result Entry'!AM100</f>
        <v/>
      </c>
      <c r="AM98" s="797">
        <f>'Result Entry'!AN100</f>
        <v>0</v>
      </c>
      <c r="AN98" s="788">
        <f>'Result Entry'!AO100</f>
        <v>0</v>
      </c>
      <c r="AO98" s="798">
        <f>'Result Entry'!AP100</f>
        <v>0</v>
      </c>
      <c r="AP98" s="789">
        <f>'Result Entry'!AQ100</f>
        <v>0</v>
      </c>
      <c r="AQ98" s="790">
        <f>'Result Entry'!AR100</f>
        <v>0</v>
      </c>
      <c r="AR98" s="789">
        <f>'Result Entry'!AS100</f>
        <v>0</v>
      </c>
      <c r="AS98" s="789">
        <f>'Result Entry'!AT100</f>
        <v>0</v>
      </c>
      <c r="AT98" s="799">
        <f>'Result Entry'!AU100</f>
        <v>0</v>
      </c>
      <c r="AU98" s="790">
        <f>'Result Entry'!AV100</f>
        <v>0</v>
      </c>
      <c r="AV98" s="789">
        <f>'Result Entry'!AW100</f>
        <v>0</v>
      </c>
      <c r="AW98" s="789">
        <f>'Result Entry'!AX100</f>
        <v>0</v>
      </c>
      <c r="AX98" s="799">
        <f>'Result Entry'!AY100</f>
        <v>0</v>
      </c>
      <c r="AY98" s="792">
        <f>'Result Entry'!AZ100</f>
        <v>0</v>
      </c>
      <c r="AZ98" s="1470">
        <f>'Result Entry'!BA100</f>
        <v>0</v>
      </c>
      <c r="BA98" s="1471" t="str">
        <f>'Result Entry'!BB100</f>
        <v/>
      </c>
      <c r="BB98" s="795" t="str">
        <f>'Result Entry'!BC100</f>
        <v/>
      </c>
      <c r="BC98" s="796" t="str">
        <f>'Result Entry'!BD100</f>
        <v/>
      </c>
      <c r="BD98" s="797">
        <f>'Result Entry'!BE100</f>
        <v>0</v>
      </c>
      <c r="BE98" s="788">
        <f>'Result Entry'!BF100</f>
        <v>0</v>
      </c>
      <c r="BF98" s="798">
        <f>'Result Entry'!BG100</f>
        <v>0</v>
      </c>
      <c r="BG98" s="789">
        <f>'Result Entry'!BH100</f>
        <v>0</v>
      </c>
      <c r="BH98" s="790">
        <f>'Result Entry'!BI100</f>
        <v>0</v>
      </c>
      <c r="BI98" s="789">
        <f>'Result Entry'!BJ100</f>
        <v>0</v>
      </c>
      <c r="BJ98" s="789">
        <f>'Result Entry'!BK100</f>
        <v>0</v>
      </c>
      <c r="BK98" s="799">
        <f>'Result Entry'!BL100</f>
        <v>0</v>
      </c>
      <c r="BL98" s="790">
        <f>'Result Entry'!BM100</f>
        <v>0</v>
      </c>
      <c r="BM98" s="789">
        <f>'Result Entry'!BN100</f>
        <v>0</v>
      </c>
      <c r="BN98" s="789">
        <f>'Result Entry'!BO100</f>
        <v>0</v>
      </c>
      <c r="BO98" s="799">
        <f>'Result Entry'!BP100</f>
        <v>0</v>
      </c>
      <c r="BP98" s="792">
        <f>'Result Entry'!BQ100</f>
        <v>0</v>
      </c>
      <c r="BQ98" s="1470">
        <f>'Result Entry'!BR100</f>
        <v>0</v>
      </c>
      <c r="BR98" s="1471" t="str">
        <f>'Result Entry'!BS100</f>
        <v/>
      </c>
      <c r="BS98" s="795" t="str">
        <f>'Result Entry'!BT100</f>
        <v/>
      </c>
      <c r="BT98" s="796" t="str">
        <f>'Result Entry'!BU100</f>
        <v/>
      </c>
      <c r="BU98" s="797">
        <f>'Result Entry'!BV100</f>
        <v>0</v>
      </c>
      <c r="BV98" s="788">
        <f>'Result Entry'!BW100</f>
        <v>0</v>
      </c>
      <c r="BW98" s="798">
        <f>'Result Entry'!BX100</f>
        <v>0</v>
      </c>
      <c r="BX98" s="789">
        <f>'Result Entry'!BY100</f>
        <v>0</v>
      </c>
      <c r="BY98" s="790">
        <f>'Result Entry'!BZ100</f>
        <v>0</v>
      </c>
      <c r="BZ98" s="789">
        <f>'Result Entry'!CA100</f>
        <v>0</v>
      </c>
      <c r="CA98" s="789">
        <f>'Result Entry'!CB100</f>
        <v>0</v>
      </c>
      <c r="CB98" s="799">
        <f>'Result Entry'!CC100</f>
        <v>0</v>
      </c>
      <c r="CC98" s="790">
        <f>'Result Entry'!CD100</f>
        <v>0</v>
      </c>
      <c r="CD98" s="789">
        <f>'Result Entry'!CE100</f>
        <v>0</v>
      </c>
      <c r="CE98" s="789">
        <f>'Result Entry'!CF100</f>
        <v>0</v>
      </c>
      <c r="CF98" s="799">
        <f>'Result Entry'!CG100</f>
        <v>0</v>
      </c>
      <c r="CG98" s="792">
        <f>'Result Entry'!CH100</f>
        <v>0</v>
      </c>
      <c r="CH98" s="1470">
        <f>'Result Entry'!CI100</f>
        <v>0</v>
      </c>
      <c r="CI98" s="1471" t="str">
        <f>'Result Entry'!CJ100</f>
        <v/>
      </c>
      <c r="CJ98" s="795" t="str">
        <f>'Result Entry'!CK100</f>
        <v/>
      </c>
      <c r="CK98" s="796" t="str">
        <f>'Result Entry'!CL100</f>
        <v/>
      </c>
      <c r="CL98" s="797">
        <f>'Result Entry'!CM100</f>
        <v>0</v>
      </c>
      <c r="CM98" s="788">
        <f>'Result Entry'!CN100</f>
        <v>0</v>
      </c>
      <c r="CN98" s="798">
        <f>'Result Entry'!CO100</f>
        <v>0</v>
      </c>
      <c r="CO98" s="789">
        <f>'Result Entry'!CP100</f>
        <v>0</v>
      </c>
      <c r="CP98" s="790">
        <f>'Result Entry'!CQ100</f>
        <v>0</v>
      </c>
      <c r="CQ98" s="789">
        <f>'Result Entry'!CR100</f>
        <v>0</v>
      </c>
      <c r="CR98" s="789">
        <f>'Result Entry'!CS100</f>
        <v>0</v>
      </c>
      <c r="CS98" s="799">
        <f>'Result Entry'!CT100</f>
        <v>0</v>
      </c>
      <c r="CT98" s="790">
        <f>'Result Entry'!CU100</f>
        <v>0</v>
      </c>
      <c r="CU98" s="789">
        <f>'Result Entry'!CV100</f>
        <v>0</v>
      </c>
      <c r="CV98" s="789">
        <f>'Result Entry'!CW100</f>
        <v>0</v>
      </c>
      <c r="CW98" s="799">
        <f>'Result Entry'!CX100</f>
        <v>0</v>
      </c>
      <c r="CX98" s="792">
        <f>'Result Entry'!CY100</f>
        <v>0</v>
      </c>
      <c r="CY98" s="1470">
        <f>'Result Entry'!CZ100</f>
        <v>0</v>
      </c>
      <c r="CZ98" s="1471" t="str">
        <f>'Result Entry'!DA100</f>
        <v/>
      </c>
      <c r="DA98" s="795" t="str">
        <f>'Result Entry'!DB100</f>
        <v/>
      </c>
      <c r="DB98" s="796" t="str">
        <f>'Result Entry'!DC100</f>
        <v/>
      </c>
      <c r="DC98" s="797">
        <f>'Result Entry'!DD100</f>
        <v>0</v>
      </c>
      <c r="DD98" s="788">
        <f>'Result Entry'!DE100</f>
        <v>0</v>
      </c>
      <c r="DE98" s="798">
        <f>'Result Entry'!DF100</f>
        <v>0</v>
      </c>
      <c r="DF98" s="789">
        <f>'Result Entry'!DG100</f>
        <v>0</v>
      </c>
      <c r="DG98" s="790">
        <f>'Result Entry'!DH100</f>
        <v>0</v>
      </c>
      <c r="DH98" s="789">
        <f>'Result Entry'!DI100</f>
        <v>0</v>
      </c>
      <c r="DI98" s="789">
        <f>'Result Entry'!DJ100</f>
        <v>0</v>
      </c>
      <c r="DJ98" s="799">
        <f>'Result Entry'!DK100</f>
        <v>0</v>
      </c>
      <c r="DK98" s="790">
        <f>'Result Entry'!DL100</f>
        <v>0</v>
      </c>
      <c r="DL98" s="789">
        <f>'Result Entry'!DM100</f>
        <v>0</v>
      </c>
      <c r="DM98" s="789">
        <f>'Result Entry'!DN100</f>
        <v>0</v>
      </c>
      <c r="DN98" s="799">
        <f>'Result Entry'!DO100</f>
        <v>0</v>
      </c>
      <c r="DO98" s="792">
        <f>'Result Entry'!DP100</f>
        <v>0</v>
      </c>
      <c r="DP98" s="1470">
        <f>'Result Entry'!DQ100</f>
        <v>0</v>
      </c>
      <c r="DQ98" s="1471" t="str">
        <f>'Result Entry'!DR100</f>
        <v/>
      </c>
      <c r="DR98" s="795" t="str">
        <f>'Result Entry'!DS100</f>
        <v/>
      </c>
      <c r="DS98" s="796" t="str">
        <f>'Result Entry'!DT100</f>
        <v/>
      </c>
      <c r="DT98" s="788">
        <f>'Result Entry'!DU100</f>
        <v>0</v>
      </c>
      <c r="DU98" s="789">
        <f>'Result Entry'!DV100</f>
        <v>0</v>
      </c>
      <c r="DV98" s="789">
        <f>'Result Entry'!DW100</f>
        <v>0</v>
      </c>
      <c r="DW98" s="790">
        <f>'Result Entry'!DX100</f>
        <v>0</v>
      </c>
      <c r="DX98" s="789">
        <f>'Result Entry'!DY100</f>
        <v>0</v>
      </c>
      <c r="DY98" s="789">
        <f>'Result Entry'!DZ100</f>
        <v>0</v>
      </c>
      <c r="DZ98" s="799">
        <f>'Result Entry'!EA100</f>
        <v>0</v>
      </c>
      <c r="EA98" s="790">
        <f>'Result Entry'!EB100</f>
        <v>0</v>
      </c>
      <c r="EB98" s="789">
        <f>'Result Entry'!EC100</f>
        <v>0</v>
      </c>
      <c r="EC98" s="789">
        <f>'Result Entry'!ED100</f>
        <v>0</v>
      </c>
      <c r="ED98" s="799">
        <f>'Result Entry'!EE100</f>
        <v>0</v>
      </c>
      <c r="EE98" s="800">
        <f>'Result Entry'!EF100</f>
        <v>0</v>
      </c>
      <c r="EF98" s="801">
        <f>'Result Entry'!EG100</f>
        <v>0</v>
      </c>
      <c r="EG98" s="802" t="str">
        <f>'Result Entry'!EH100</f>
        <v/>
      </c>
      <c r="EH98" s="788">
        <f>'Result Entry'!EI100</f>
        <v>0</v>
      </c>
      <c r="EI98" s="789">
        <f>'Result Entry'!EJ100</f>
        <v>0</v>
      </c>
      <c r="EJ98" s="789">
        <f>'Result Entry'!EK100</f>
        <v>0</v>
      </c>
      <c r="EK98" s="790">
        <f>'Result Entry'!EL100</f>
        <v>0</v>
      </c>
      <c r="EL98" s="789">
        <f>'Result Entry'!EM100</f>
        <v>0</v>
      </c>
      <c r="EM98" s="799">
        <f>'Result Entry'!EN100</f>
        <v>0</v>
      </c>
      <c r="EN98" s="789">
        <f>'Result Entry'!EO100</f>
        <v>0</v>
      </c>
      <c r="EO98" s="789">
        <f>'Result Entry'!EP100</f>
        <v>0</v>
      </c>
      <c r="EP98" s="789">
        <f>'Result Entry'!EQ100</f>
        <v>0</v>
      </c>
      <c r="EQ98" s="792">
        <f>'Result Entry'!ER100</f>
        <v>0</v>
      </c>
      <c r="ER98" s="801">
        <f>'Result Entry'!ES100</f>
        <v>0</v>
      </c>
      <c r="ES98" s="802" t="str">
        <f>'Result Entry'!ET100</f>
        <v/>
      </c>
      <c r="ET98" s="788">
        <f>'Result Entry'!EU100</f>
        <v>0</v>
      </c>
      <c r="EU98" s="798">
        <f>'Result Entry'!EV100</f>
        <v>0</v>
      </c>
      <c r="EV98" s="789">
        <f>'Result Entry'!EW100</f>
        <v>0</v>
      </c>
      <c r="EW98" s="799">
        <f>'Result Entry'!EX100</f>
        <v>0</v>
      </c>
      <c r="EX98" s="789">
        <f>'Result Entry'!EY100</f>
        <v>0</v>
      </c>
      <c r="EY98" s="799">
        <f>'Result Entry'!EZ100</f>
        <v>0</v>
      </c>
      <c r="EZ98" s="789">
        <f>'Result Entry'!FA100</f>
        <v>0</v>
      </c>
      <c r="FA98" s="789">
        <f>'Result Entry'!FB100</f>
        <v>0</v>
      </c>
      <c r="FB98" s="789">
        <f>'Result Entry'!FC100</f>
        <v>0</v>
      </c>
      <c r="FC98" s="800">
        <f>'Result Entry'!FD100</f>
        <v>0</v>
      </c>
      <c r="FD98" s="801">
        <f>'Result Entry'!FE100</f>
        <v>0</v>
      </c>
      <c r="FE98" s="802" t="str">
        <f>'Result Entry'!FF100</f>
        <v/>
      </c>
      <c r="FF98" s="788">
        <f>'Result Entry'!FG100</f>
        <v>0</v>
      </c>
      <c r="FG98" s="789">
        <f>'Result Entry'!FH100</f>
        <v>0</v>
      </c>
      <c r="FH98" s="789">
        <f>'Result Entry'!FI100</f>
        <v>0</v>
      </c>
      <c r="FI98" s="789">
        <f>'Result Entry'!FJ100</f>
        <v>0</v>
      </c>
      <c r="FJ98" s="791">
        <f>'Result Entry'!FK100</f>
        <v>0</v>
      </c>
      <c r="FK98" s="796" t="str">
        <f>'Result Entry'!FL100</f>
        <v/>
      </c>
      <c r="FL98" s="786">
        <f>'Result Entry'!FM100</f>
        <v>0</v>
      </c>
      <c r="FM98" s="787">
        <f>'Result Entry'!FN100</f>
        <v>0</v>
      </c>
      <c r="FN98" s="805" t="str">
        <f>'Result Entry'!FO100</f>
        <v/>
      </c>
      <c r="FO98" s="786">
        <f>'Result Entry'!FP100</f>
        <v>0</v>
      </c>
      <c r="FP98" s="787">
        <f>'Result Entry'!FQ100</f>
        <v>0</v>
      </c>
      <c r="FQ98" s="787">
        <f>'Result Entry'!FR100</f>
        <v>0</v>
      </c>
      <c r="FR98" s="787" t="str">
        <f>IF(OR(FS98="PASSED",FS98="PASSED WITH G"),'Result Entry'!FS100,"")</f>
        <v/>
      </c>
      <c r="FS98" s="787" t="str">
        <f>'Result Entry'!FT100</f>
        <v/>
      </c>
      <c r="FT98" s="787" t="str">
        <f>'Result Entry'!FU100</f>
        <v/>
      </c>
      <c r="FU98" s="805" t="str">
        <f>'Result Entry'!FV100</f>
        <v/>
      </c>
      <c r="FV98" s="29" t="str">
        <f>'Result Entry'!FX100</f>
        <v/>
      </c>
    </row>
    <row r="99" spans="1:178" s="30" customFormat="1" ht="17.25" customHeight="1">
      <c r="A99" s="1477"/>
      <c r="B99" s="786">
        <f t="shared" si="1"/>
        <v>0</v>
      </c>
      <c r="C99" s="787">
        <f>'Result Entry'!D101</f>
        <v>0</v>
      </c>
      <c r="D99" s="787">
        <f>'Result Entry'!E101</f>
        <v>0</v>
      </c>
      <c r="E99" s="787">
        <f>'Result Entry'!F101</f>
        <v>0</v>
      </c>
      <c r="F99" s="787">
        <f>'Result Entry'!G101</f>
        <v>0</v>
      </c>
      <c r="G99" s="787">
        <f>'Result Entry'!H101</f>
        <v>0</v>
      </c>
      <c r="H99" s="787">
        <f>'Result Entry'!I101</f>
        <v>0</v>
      </c>
      <c r="I99" s="787">
        <f>'Result Entry'!J101</f>
        <v>0</v>
      </c>
      <c r="J99" s="977">
        <f>'Result Entry'!K101</f>
        <v>0</v>
      </c>
      <c r="K99" s="788">
        <f>'Result Entry'!L101</f>
        <v>0</v>
      </c>
      <c r="L99" s="789">
        <f>'Result Entry'!M101</f>
        <v>0</v>
      </c>
      <c r="M99" s="789">
        <f>'Result Entry'!N101</f>
        <v>0</v>
      </c>
      <c r="N99" s="790">
        <f>'Result Entry'!O101</f>
        <v>0</v>
      </c>
      <c r="O99" s="789">
        <f>'Result Entry'!P101</f>
        <v>0</v>
      </c>
      <c r="P99" s="790">
        <f>'Result Entry'!Q101</f>
        <v>0</v>
      </c>
      <c r="Q99" s="789">
        <f>'Result Entry'!R101</f>
        <v>0</v>
      </c>
      <c r="R99" s="791">
        <f>'Result Entry'!S101</f>
        <v>0</v>
      </c>
      <c r="S99" s="791">
        <f>'Result Entry'!T101</f>
        <v>0</v>
      </c>
      <c r="T99" s="792">
        <f>'Result Entry'!U101</f>
        <v>0</v>
      </c>
      <c r="U99" s="806">
        <f>'Result Entry'!V101</f>
        <v>0</v>
      </c>
      <c r="V99" s="807" t="str">
        <f>'Result Entry'!W101</f>
        <v/>
      </c>
      <c r="W99" s="795" t="str">
        <f>'Result Entry'!X101</f>
        <v/>
      </c>
      <c r="X99" s="796" t="str">
        <f>'Result Entry'!Y101</f>
        <v/>
      </c>
      <c r="Y99" s="788">
        <f>'Result Entry'!Z101</f>
        <v>0</v>
      </c>
      <c r="Z99" s="789">
        <f>'Result Entry'!AA101</f>
        <v>0</v>
      </c>
      <c r="AA99" s="789">
        <f>'Result Entry'!AB101</f>
        <v>0</v>
      </c>
      <c r="AB99" s="790">
        <f>'Result Entry'!AC101</f>
        <v>0</v>
      </c>
      <c r="AC99" s="789">
        <f>'Result Entry'!AD101</f>
        <v>0</v>
      </c>
      <c r="AD99" s="790">
        <f>'Result Entry'!AE101</f>
        <v>0</v>
      </c>
      <c r="AE99" s="789">
        <f>'Result Entry'!AF101</f>
        <v>0</v>
      </c>
      <c r="AF99" s="791">
        <f>'Result Entry'!AG101</f>
        <v>0</v>
      </c>
      <c r="AG99" s="791">
        <f>'Result Entry'!AH101</f>
        <v>0</v>
      </c>
      <c r="AH99" s="792">
        <f>'Result Entry'!AI101</f>
        <v>0</v>
      </c>
      <c r="AI99" s="806">
        <f>'Result Entry'!AJ101</f>
        <v>0</v>
      </c>
      <c r="AJ99" s="807" t="str">
        <f>'Result Entry'!AK101</f>
        <v/>
      </c>
      <c r="AK99" s="795" t="str">
        <f>'Result Entry'!AL101</f>
        <v/>
      </c>
      <c r="AL99" s="796" t="str">
        <f>'Result Entry'!AM101</f>
        <v/>
      </c>
      <c r="AM99" s="797">
        <f>'Result Entry'!AN101</f>
        <v>0</v>
      </c>
      <c r="AN99" s="788">
        <f>'Result Entry'!AO101</f>
        <v>0</v>
      </c>
      <c r="AO99" s="798">
        <f>'Result Entry'!AP101</f>
        <v>0</v>
      </c>
      <c r="AP99" s="789">
        <f>'Result Entry'!AQ101</f>
        <v>0</v>
      </c>
      <c r="AQ99" s="790">
        <f>'Result Entry'!AR101</f>
        <v>0</v>
      </c>
      <c r="AR99" s="789">
        <f>'Result Entry'!AS101</f>
        <v>0</v>
      </c>
      <c r="AS99" s="789">
        <f>'Result Entry'!AT101</f>
        <v>0</v>
      </c>
      <c r="AT99" s="799">
        <f>'Result Entry'!AU101</f>
        <v>0</v>
      </c>
      <c r="AU99" s="790">
        <f>'Result Entry'!AV101</f>
        <v>0</v>
      </c>
      <c r="AV99" s="789">
        <f>'Result Entry'!AW101</f>
        <v>0</v>
      </c>
      <c r="AW99" s="789">
        <f>'Result Entry'!AX101</f>
        <v>0</v>
      </c>
      <c r="AX99" s="799">
        <f>'Result Entry'!AY101</f>
        <v>0</v>
      </c>
      <c r="AY99" s="792">
        <f>'Result Entry'!AZ101</f>
        <v>0</v>
      </c>
      <c r="AZ99" s="1470">
        <f>'Result Entry'!BA101</f>
        <v>0</v>
      </c>
      <c r="BA99" s="1471" t="str">
        <f>'Result Entry'!BB101</f>
        <v/>
      </c>
      <c r="BB99" s="795" t="str">
        <f>'Result Entry'!BC101</f>
        <v/>
      </c>
      <c r="BC99" s="796" t="str">
        <f>'Result Entry'!BD101</f>
        <v/>
      </c>
      <c r="BD99" s="797">
        <f>'Result Entry'!BE101</f>
        <v>0</v>
      </c>
      <c r="BE99" s="788">
        <f>'Result Entry'!BF101</f>
        <v>0</v>
      </c>
      <c r="BF99" s="798">
        <f>'Result Entry'!BG101</f>
        <v>0</v>
      </c>
      <c r="BG99" s="789">
        <f>'Result Entry'!BH101</f>
        <v>0</v>
      </c>
      <c r="BH99" s="790">
        <f>'Result Entry'!BI101</f>
        <v>0</v>
      </c>
      <c r="BI99" s="789">
        <f>'Result Entry'!BJ101</f>
        <v>0</v>
      </c>
      <c r="BJ99" s="789">
        <f>'Result Entry'!BK101</f>
        <v>0</v>
      </c>
      <c r="BK99" s="799">
        <f>'Result Entry'!BL101</f>
        <v>0</v>
      </c>
      <c r="BL99" s="790">
        <f>'Result Entry'!BM101</f>
        <v>0</v>
      </c>
      <c r="BM99" s="789">
        <f>'Result Entry'!BN101</f>
        <v>0</v>
      </c>
      <c r="BN99" s="789">
        <f>'Result Entry'!BO101</f>
        <v>0</v>
      </c>
      <c r="BO99" s="799">
        <f>'Result Entry'!BP101</f>
        <v>0</v>
      </c>
      <c r="BP99" s="792">
        <f>'Result Entry'!BQ101</f>
        <v>0</v>
      </c>
      <c r="BQ99" s="1470">
        <f>'Result Entry'!BR101</f>
        <v>0</v>
      </c>
      <c r="BR99" s="1471" t="str">
        <f>'Result Entry'!BS101</f>
        <v/>
      </c>
      <c r="BS99" s="795" t="str">
        <f>'Result Entry'!BT101</f>
        <v/>
      </c>
      <c r="BT99" s="796" t="str">
        <f>'Result Entry'!BU101</f>
        <v/>
      </c>
      <c r="BU99" s="797">
        <f>'Result Entry'!BV101</f>
        <v>0</v>
      </c>
      <c r="BV99" s="788">
        <f>'Result Entry'!BW101</f>
        <v>0</v>
      </c>
      <c r="BW99" s="798">
        <f>'Result Entry'!BX101</f>
        <v>0</v>
      </c>
      <c r="BX99" s="789">
        <f>'Result Entry'!BY101</f>
        <v>0</v>
      </c>
      <c r="BY99" s="790">
        <f>'Result Entry'!BZ101</f>
        <v>0</v>
      </c>
      <c r="BZ99" s="789">
        <f>'Result Entry'!CA101</f>
        <v>0</v>
      </c>
      <c r="CA99" s="789">
        <f>'Result Entry'!CB101</f>
        <v>0</v>
      </c>
      <c r="CB99" s="799">
        <f>'Result Entry'!CC101</f>
        <v>0</v>
      </c>
      <c r="CC99" s="790">
        <f>'Result Entry'!CD101</f>
        <v>0</v>
      </c>
      <c r="CD99" s="789">
        <f>'Result Entry'!CE101</f>
        <v>0</v>
      </c>
      <c r="CE99" s="789">
        <f>'Result Entry'!CF101</f>
        <v>0</v>
      </c>
      <c r="CF99" s="799">
        <f>'Result Entry'!CG101</f>
        <v>0</v>
      </c>
      <c r="CG99" s="792">
        <f>'Result Entry'!CH101</f>
        <v>0</v>
      </c>
      <c r="CH99" s="1470">
        <f>'Result Entry'!CI101</f>
        <v>0</v>
      </c>
      <c r="CI99" s="1471" t="str">
        <f>'Result Entry'!CJ101</f>
        <v/>
      </c>
      <c r="CJ99" s="795" t="str">
        <f>'Result Entry'!CK101</f>
        <v/>
      </c>
      <c r="CK99" s="796" t="str">
        <f>'Result Entry'!CL101</f>
        <v/>
      </c>
      <c r="CL99" s="797">
        <f>'Result Entry'!CM101</f>
        <v>0</v>
      </c>
      <c r="CM99" s="788">
        <f>'Result Entry'!CN101</f>
        <v>0</v>
      </c>
      <c r="CN99" s="798">
        <f>'Result Entry'!CO101</f>
        <v>0</v>
      </c>
      <c r="CO99" s="789">
        <f>'Result Entry'!CP101</f>
        <v>0</v>
      </c>
      <c r="CP99" s="790">
        <f>'Result Entry'!CQ101</f>
        <v>0</v>
      </c>
      <c r="CQ99" s="789">
        <f>'Result Entry'!CR101</f>
        <v>0</v>
      </c>
      <c r="CR99" s="789">
        <f>'Result Entry'!CS101</f>
        <v>0</v>
      </c>
      <c r="CS99" s="799">
        <f>'Result Entry'!CT101</f>
        <v>0</v>
      </c>
      <c r="CT99" s="790">
        <f>'Result Entry'!CU101</f>
        <v>0</v>
      </c>
      <c r="CU99" s="789">
        <f>'Result Entry'!CV101</f>
        <v>0</v>
      </c>
      <c r="CV99" s="789">
        <f>'Result Entry'!CW101</f>
        <v>0</v>
      </c>
      <c r="CW99" s="799">
        <f>'Result Entry'!CX101</f>
        <v>0</v>
      </c>
      <c r="CX99" s="792">
        <f>'Result Entry'!CY101</f>
        <v>0</v>
      </c>
      <c r="CY99" s="1470">
        <f>'Result Entry'!CZ101</f>
        <v>0</v>
      </c>
      <c r="CZ99" s="1471" t="str">
        <f>'Result Entry'!DA101</f>
        <v/>
      </c>
      <c r="DA99" s="795" t="str">
        <f>'Result Entry'!DB101</f>
        <v/>
      </c>
      <c r="DB99" s="796" t="str">
        <f>'Result Entry'!DC101</f>
        <v/>
      </c>
      <c r="DC99" s="797">
        <f>'Result Entry'!DD101</f>
        <v>0</v>
      </c>
      <c r="DD99" s="788">
        <f>'Result Entry'!DE101</f>
        <v>0</v>
      </c>
      <c r="DE99" s="798">
        <f>'Result Entry'!DF101</f>
        <v>0</v>
      </c>
      <c r="DF99" s="789">
        <f>'Result Entry'!DG101</f>
        <v>0</v>
      </c>
      <c r="DG99" s="790">
        <f>'Result Entry'!DH101</f>
        <v>0</v>
      </c>
      <c r="DH99" s="789">
        <f>'Result Entry'!DI101</f>
        <v>0</v>
      </c>
      <c r="DI99" s="789">
        <f>'Result Entry'!DJ101</f>
        <v>0</v>
      </c>
      <c r="DJ99" s="799">
        <f>'Result Entry'!DK101</f>
        <v>0</v>
      </c>
      <c r="DK99" s="790">
        <f>'Result Entry'!DL101</f>
        <v>0</v>
      </c>
      <c r="DL99" s="789">
        <f>'Result Entry'!DM101</f>
        <v>0</v>
      </c>
      <c r="DM99" s="789">
        <f>'Result Entry'!DN101</f>
        <v>0</v>
      </c>
      <c r="DN99" s="799">
        <f>'Result Entry'!DO101</f>
        <v>0</v>
      </c>
      <c r="DO99" s="792">
        <f>'Result Entry'!DP101</f>
        <v>0</v>
      </c>
      <c r="DP99" s="1470">
        <f>'Result Entry'!DQ101</f>
        <v>0</v>
      </c>
      <c r="DQ99" s="1471" t="str">
        <f>'Result Entry'!DR101</f>
        <v/>
      </c>
      <c r="DR99" s="795" t="str">
        <f>'Result Entry'!DS101</f>
        <v/>
      </c>
      <c r="DS99" s="796" t="str">
        <f>'Result Entry'!DT101</f>
        <v/>
      </c>
      <c r="DT99" s="788">
        <f>'Result Entry'!DU101</f>
        <v>0</v>
      </c>
      <c r="DU99" s="789">
        <f>'Result Entry'!DV101</f>
        <v>0</v>
      </c>
      <c r="DV99" s="789">
        <f>'Result Entry'!DW101</f>
        <v>0</v>
      </c>
      <c r="DW99" s="790">
        <f>'Result Entry'!DX101</f>
        <v>0</v>
      </c>
      <c r="DX99" s="789">
        <f>'Result Entry'!DY101</f>
        <v>0</v>
      </c>
      <c r="DY99" s="789">
        <f>'Result Entry'!DZ101</f>
        <v>0</v>
      </c>
      <c r="DZ99" s="799">
        <f>'Result Entry'!EA101</f>
        <v>0</v>
      </c>
      <c r="EA99" s="790">
        <f>'Result Entry'!EB101</f>
        <v>0</v>
      </c>
      <c r="EB99" s="789">
        <f>'Result Entry'!EC101</f>
        <v>0</v>
      </c>
      <c r="EC99" s="789">
        <f>'Result Entry'!ED101</f>
        <v>0</v>
      </c>
      <c r="ED99" s="799">
        <f>'Result Entry'!EE101</f>
        <v>0</v>
      </c>
      <c r="EE99" s="800">
        <f>'Result Entry'!EF101</f>
        <v>0</v>
      </c>
      <c r="EF99" s="801">
        <f>'Result Entry'!EG101</f>
        <v>0</v>
      </c>
      <c r="EG99" s="802" t="str">
        <f>'Result Entry'!EH101</f>
        <v/>
      </c>
      <c r="EH99" s="788">
        <f>'Result Entry'!EI101</f>
        <v>0</v>
      </c>
      <c r="EI99" s="789">
        <f>'Result Entry'!EJ101</f>
        <v>0</v>
      </c>
      <c r="EJ99" s="789">
        <f>'Result Entry'!EK101</f>
        <v>0</v>
      </c>
      <c r="EK99" s="790">
        <f>'Result Entry'!EL101</f>
        <v>0</v>
      </c>
      <c r="EL99" s="789">
        <f>'Result Entry'!EM101</f>
        <v>0</v>
      </c>
      <c r="EM99" s="799">
        <f>'Result Entry'!EN101</f>
        <v>0</v>
      </c>
      <c r="EN99" s="789">
        <f>'Result Entry'!EO101</f>
        <v>0</v>
      </c>
      <c r="EO99" s="789">
        <f>'Result Entry'!EP101</f>
        <v>0</v>
      </c>
      <c r="EP99" s="789">
        <f>'Result Entry'!EQ101</f>
        <v>0</v>
      </c>
      <c r="EQ99" s="792">
        <f>'Result Entry'!ER101</f>
        <v>0</v>
      </c>
      <c r="ER99" s="801">
        <f>'Result Entry'!ES101</f>
        <v>0</v>
      </c>
      <c r="ES99" s="802" t="str">
        <f>'Result Entry'!ET101</f>
        <v/>
      </c>
      <c r="ET99" s="788">
        <f>'Result Entry'!EU101</f>
        <v>0</v>
      </c>
      <c r="EU99" s="798">
        <f>'Result Entry'!EV101</f>
        <v>0</v>
      </c>
      <c r="EV99" s="789">
        <f>'Result Entry'!EW101</f>
        <v>0</v>
      </c>
      <c r="EW99" s="799">
        <f>'Result Entry'!EX101</f>
        <v>0</v>
      </c>
      <c r="EX99" s="789">
        <f>'Result Entry'!EY101</f>
        <v>0</v>
      </c>
      <c r="EY99" s="799">
        <f>'Result Entry'!EZ101</f>
        <v>0</v>
      </c>
      <c r="EZ99" s="789">
        <f>'Result Entry'!FA101</f>
        <v>0</v>
      </c>
      <c r="FA99" s="789">
        <f>'Result Entry'!FB101</f>
        <v>0</v>
      </c>
      <c r="FB99" s="789">
        <f>'Result Entry'!FC101</f>
        <v>0</v>
      </c>
      <c r="FC99" s="800">
        <f>'Result Entry'!FD101</f>
        <v>0</v>
      </c>
      <c r="FD99" s="801">
        <f>'Result Entry'!FE101</f>
        <v>0</v>
      </c>
      <c r="FE99" s="802" t="str">
        <f>'Result Entry'!FF101</f>
        <v/>
      </c>
      <c r="FF99" s="788">
        <f>'Result Entry'!FG101</f>
        <v>0</v>
      </c>
      <c r="FG99" s="789">
        <f>'Result Entry'!FH101</f>
        <v>0</v>
      </c>
      <c r="FH99" s="789">
        <f>'Result Entry'!FI101</f>
        <v>0</v>
      </c>
      <c r="FI99" s="789">
        <f>'Result Entry'!FJ101</f>
        <v>0</v>
      </c>
      <c r="FJ99" s="791">
        <f>'Result Entry'!FK101</f>
        <v>0</v>
      </c>
      <c r="FK99" s="796" t="str">
        <f>'Result Entry'!FL101</f>
        <v/>
      </c>
      <c r="FL99" s="786">
        <f>'Result Entry'!FM101</f>
        <v>0</v>
      </c>
      <c r="FM99" s="787">
        <f>'Result Entry'!FN101</f>
        <v>0</v>
      </c>
      <c r="FN99" s="805" t="str">
        <f>'Result Entry'!FO101</f>
        <v/>
      </c>
      <c r="FO99" s="786">
        <f>'Result Entry'!FP101</f>
        <v>0</v>
      </c>
      <c r="FP99" s="787">
        <f>'Result Entry'!FQ101</f>
        <v>0</v>
      </c>
      <c r="FQ99" s="787">
        <f>'Result Entry'!FR101</f>
        <v>0</v>
      </c>
      <c r="FR99" s="787" t="str">
        <f>IF(OR(FS99="PASSED",FS99="PASSED WITH G"),'Result Entry'!FS101,"")</f>
        <v/>
      </c>
      <c r="FS99" s="787" t="str">
        <f>'Result Entry'!FT101</f>
        <v/>
      </c>
      <c r="FT99" s="787" t="str">
        <f>'Result Entry'!FU101</f>
        <v/>
      </c>
      <c r="FU99" s="805" t="str">
        <f>'Result Entry'!FV101</f>
        <v/>
      </c>
      <c r="FV99" s="29" t="str">
        <f>'Result Entry'!FX101</f>
        <v/>
      </c>
    </row>
    <row r="100" spans="1:178" s="30" customFormat="1" ht="17.25" customHeight="1">
      <c r="A100" s="1477"/>
      <c r="B100" s="786">
        <f t="shared" si="1"/>
        <v>0</v>
      </c>
      <c r="C100" s="787">
        <f>'Result Entry'!D102</f>
        <v>0</v>
      </c>
      <c r="D100" s="787">
        <f>'Result Entry'!E102</f>
        <v>0</v>
      </c>
      <c r="E100" s="787">
        <f>'Result Entry'!F102</f>
        <v>0</v>
      </c>
      <c r="F100" s="787">
        <f>'Result Entry'!G102</f>
        <v>0</v>
      </c>
      <c r="G100" s="787">
        <f>'Result Entry'!H102</f>
        <v>0</v>
      </c>
      <c r="H100" s="787">
        <f>'Result Entry'!I102</f>
        <v>0</v>
      </c>
      <c r="I100" s="787">
        <f>'Result Entry'!J102</f>
        <v>0</v>
      </c>
      <c r="J100" s="977">
        <f>'Result Entry'!K102</f>
        <v>0</v>
      </c>
      <c r="K100" s="788">
        <f>'Result Entry'!L102</f>
        <v>0</v>
      </c>
      <c r="L100" s="789">
        <f>'Result Entry'!M102</f>
        <v>0</v>
      </c>
      <c r="M100" s="789">
        <f>'Result Entry'!N102</f>
        <v>0</v>
      </c>
      <c r="N100" s="790">
        <f>'Result Entry'!O102</f>
        <v>0</v>
      </c>
      <c r="O100" s="789">
        <f>'Result Entry'!P102</f>
        <v>0</v>
      </c>
      <c r="P100" s="790">
        <f>'Result Entry'!Q102</f>
        <v>0</v>
      </c>
      <c r="Q100" s="789">
        <f>'Result Entry'!R102</f>
        <v>0</v>
      </c>
      <c r="R100" s="791">
        <f>'Result Entry'!S102</f>
        <v>0</v>
      </c>
      <c r="S100" s="791">
        <f>'Result Entry'!T102</f>
        <v>0</v>
      </c>
      <c r="T100" s="792">
        <f>'Result Entry'!U102</f>
        <v>0</v>
      </c>
      <c r="U100" s="806">
        <f>'Result Entry'!V102</f>
        <v>0</v>
      </c>
      <c r="V100" s="807" t="str">
        <f>'Result Entry'!W102</f>
        <v/>
      </c>
      <c r="W100" s="795" t="str">
        <f>'Result Entry'!X102</f>
        <v/>
      </c>
      <c r="X100" s="796" t="str">
        <f>'Result Entry'!Y102</f>
        <v/>
      </c>
      <c r="Y100" s="788">
        <f>'Result Entry'!Z102</f>
        <v>0</v>
      </c>
      <c r="Z100" s="789">
        <f>'Result Entry'!AA102</f>
        <v>0</v>
      </c>
      <c r="AA100" s="789">
        <f>'Result Entry'!AB102</f>
        <v>0</v>
      </c>
      <c r="AB100" s="790">
        <f>'Result Entry'!AC102</f>
        <v>0</v>
      </c>
      <c r="AC100" s="789">
        <f>'Result Entry'!AD102</f>
        <v>0</v>
      </c>
      <c r="AD100" s="790">
        <f>'Result Entry'!AE102</f>
        <v>0</v>
      </c>
      <c r="AE100" s="789">
        <f>'Result Entry'!AF102</f>
        <v>0</v>
      </c>
      <c r="AF100" s="791">
        <f>'Result Entry'!AG102</f>
        <v>0</v>
      </c>
      <c r="AG100" s="791">
        <f>'Result Entry'!AH102</f>
        <v>0</v>
      </c>
      <c r="AH100" s="792">
        <f>'Result Entry'!AI102</f>
        <v>0</v>
      </c>
      <c r="AI100" s="806">
        <f>'Result Entry'!AJ102</f>
        <v>0</v>
      </c>
      <c r="AJ100" s="807" t="str">
        <f>'Result Entry'!AK102</f>
        <v/>
      </c>
      <c r="AK100" s="795" t="str">
        <f>'Result Entry'!AL102</f>
        <v/>
      </c>
      <c r="AL100" s="796" t="str">
        <f>'Result Entry'!AM102</f>
        <v/>
      </c>
      <c r="AM100" s="797">
        <f>'Result Entry'!AN102</f>
        <v>0</v>
      </c>
      <c r="AN100" s="788">
        <f>'Result Entry'!AO102</f>
        <v>0</v>
      </c>
      <c r="AO100" s="798">
        <f>'Result Entry'!AP102</f>
        <v>0</v>
      </c>
      <c r="AP100" s="789">
        <f>'Result Entry'!AQ102</f>
        <v>0</v>
      </c>
      <c r="AQ100" s="790">
        <f>'Result Entry'!AR102</f>
        <v>0</v>
      </c>
      <c r="AR100" s="789">
        <f>'Result Entry'!AS102</f>
        <v>0</v>
      </c>
      <c r="AS100" s="789">
        <f>'Result Entry'!AT102</f>
        <v>0</v>
      </c>
      <c r="AT100" s="799">
        <f>'Result Entry'!AU102</f>
        <v>0</v>
      </c>
      <c r="AU100" s="790">
        <f>'Result Entry'!AV102</f>
        <v>0</v>
      </c>
      <c r="AV100" s="789">
        <f>'Result Entry'!AW102</f>
        <v>0</v>
      </c>
      <c r="AW100" s="789">
        <f>'Result Entry'!AX102</f>
        <v>0</v>
      </c>
      <c r="AX100" s="799">
        <f>'Result Entry'!AY102</f>
        <v>0</v>
      </c>
      <c r="AY100" s="792">
        <f>'Result Entry'!AZ102</f>
        <v>0</v>
      </c>
      <c r="AZ100" s="1470">
        <f>'Result Entry'!BA102</f>
        <v>0</v>
      </c>
      <c r="BA100" s="1471" t="str">
        <f>'Result Entry'!BB102</f>
        <v/>
      </c>
      <c r="BB100" s="795" t="str">
        <f>'Result Entry'!BC102</f>
        <v/>
      </c>
      <c r="BC100" s="796" t="str">
        <f>'Result Entry'!BD102</f>
        <v/>
      </c>
      <c r="BD100" s="797">
        <f>'Result Entry'!BE102</f>
        <v>0</v>
      </c>
      <c r="BE100" s="788">
        <f>'Result Entry'!BF102</f>
        <v>0</v>
      </c>
      <c r="BF100" s="798">
        <f>'Result Entry'!BG102</f>
        <v>0</v>
      </c>
      <c r="BG100" s="789">
        <f>'Result Entry'!BH102</f>
        <v>0</v>
      </c>
      <c r="BH100" s="790">
        <f>'Result Entry'!BI102</f>
        <v>0</v>
      </c>
      <c r="BI100" s="789">
        <f>'Result Entry'!BJ102</f>
        <v>0</v>
      </c>
      <c r="BJ100" s="789">
        <f>'Result Entry'!BK102</f>
        <v>0</v>
      </c>
      <c r="BK100" s="799">
        <f>'Result Entry'!BL102</f>
        <v>0</v>
      </c>
      <c r="BL100" s="790">
        <f>'Result Entry'!BM102</f>
        <v>0</v>
      </c>
      <c r="BM100" s="789">
        <f>'Result Entry'!BN102</f>
        <v>0</v>
      </c>
      <c r="BN100" s="789">
        <f>'Result Entry'!BO102</f>
        <v>0</v>
      </c>
      <c r="BO100" s="799">
        <f>'Result Entry'!BP102</f>
        <v>0</v>
      </c>
      <c r="BP100" s="792">
        <f>'Result Entry'!BQ102</f>
        <v>0</v>
      </c>
      <c r="BQ100" s="1470">
        <f>'Result Entry'!BR102</f>
        <v>0</v>
      </c>
      <c r="BR100" s="1471" t="str">
        <f>'Result Entry'!BS102</f>
        <v/>
      </c>
      <c r="BS100" s="795" t="str">
        <f>'Result Entry'!BT102</f>
        <v/>
      </c>
      <c r="BT100" s="796" t="str">
        <f>'Result Entry'!BU102</f>
        <v/>
      </c>
      <c r="BU100" s="797">
        <f>'Result Entry'!BV102</f>
        <v>0</v>
      </c>
      <c r="BV100" s="788">
        <f>'Result Entry'!BW102</f>
        <v>0</v>
      </c>
      <c r="BW100" s="798">
        <f>'Result Entry'!BX102</f>
        <v>0</v>
      </c>
      <c r="BX100" s="789">
        <f>'Result Entry'!BY102</f>
        <v>0</v>
      </c>
      <c r="BY100" s="790">
        <f>'Result Entry'!BZ102</f>
        <v>0</v>
      </c>
      <c r="BZ100" s="789">
        <f>'Result Entry'!CA102</f>
        <v>0</v>
      </c>
      <c r="CA100" s="789">
        <f>'Result Entry'!CB102</f>
        <v>0</v>
      </c>
      <c r="CB100" s="799">
        <f>'Result Entry'!CC102</f>
        <v>0</v>
      </c>
      <c r="CC100" s="790">
        <f>'Result Entry'!CD102</f>
        <v>0</v>
      </c>
      <c r="CD100" s="789">
        <f>'Result Entry'!CE102</f>
        <v>0</v>
      </c>
      <c r="CE100" s="789">
        <f>'Result Entry'!CF102</f>
        <v>0</v>
      </c>
      <c r="CF100" s="799">
        <f>'Result Entry'!CG102</f>
        <v>0</v>
      </c>
      <c r="CG100" s="792">
        <f>'Result Entry'!CH102</f>
        <v>0</v>
      </c>
      <c r="CH100" s="1470">
        <f>'Result Entry'!CI102</f>
        <v>0</v>
      </c>
      <c r="CI100" s="1471" t="str">
        <f>'Result Entry'!CJ102</f>
        <v/>
      </c>
      <c r="CJ100" s="795" t="str">
        <f>'Result Entry'!CK102</f>
        <v/>
      </c>
      <c r="CK100" s="796" t="str">
        <f>'Result Entry'!CL102</f>
        <v/>
      </c>
      <c r="CL100" s="797">
        <f>'Result Entry'!CM102</f>
        <v>0</v>
      </c>
      <c r="CM100" s="788">
        <f>'Result Entry'!CN102</f>
        <v>0</v>
      </c>
      <c r="CN100" s="798">
        <f>'Result Entry'!CO102</f>
        <v>0</v>
      </c>
      <c r="CO100" s="789">
        <f>'Result Entry'!CP102</f>
        <v>0</v>
      </c>
      <c r="CP100" s="790">
        <f>'Result Entry'!CQ102</f>
        <v>0</v>
      </c>
      <c r="CQ100" s="789">
        <f>'Result Entry'!CR102</f>
        <v>0</v>
      </c>
      <c r="CR100" s="789">
        <f>'Result Entry'!CS102</f>
        <v>0</v>
      </c>
      <c r="CS100" s="799">
        <f>'Result Entry'!CT102</f>
        <v>0</v>
      </c>
      <c r="CT100" s="790">
        <f>'Result Entry'!CU102</f>
        <v>0</v>
      </c>
      <c r="CU100" s="789">
        <f>'Result Entry'!CV102</f>
        <v>0</v>
      </c>
      <c r="CV100" s="789">
        <f>'Result Entry'!CW102</f>
        <v>0</v>
      </c>
      <c r="CW100" s="799">
        <f>'Result Entry'!CX102</f>
        <v>0</v>
      </c>
      <c r="CX100" s="792">
        <f>'Result Entry'!CY102</f>
        <v>0</v>
      </c>
      <c r="CY100" s="1470">
        <f>'Result Entry'!CZ102</f>
        <v>0</v>
      </c>
      <c r="CZ100" s="1471" t="str">
        <f>'Result Entry'!DA102</f>
        <v/>
      </c>
      <c r="DA100" s="795" t="str">
        <f>'Result Entry'!DB102</f>
        <v/>
      </c>
      <c r="DB100" s="796" t="str">
        <f>'Result Entry'!DC102</f>
        <v/>
      </c>
      <c r="DC100" s="797">
        <f>'Result Entry'!DD102</f>
        <v>0</v>
      </c>
      <c r="DD100" s="788">
        <f>'Result Entry'!DE102</f>
        <v>0</v>
      </c>
      <c r="DE100" s="798">
        <f>'Result Entry'!DF102</f>
        <v>0</v>
      </c>
      <c r="DF100" s="789">
        <f>'Result Entry'!DG102</f>
        <v>0</v>
      </c>
      <c r="DG100" s="790">
        <f>'Result Entry'!DH102</f>
        <v>0</v>
      </c>
      <c r="DH100" s="789">
        <f>'Result Entry'!DI102</f>
        <v>0</v>
      </c>
      <c r="DI100" s="789">
        <f>'Result Entry'!DJ102</f>
        <v>0</v>
      </c>
      <c r="DJ100" s="799">
        <f>'Result Entry'!DK102</f>
        <v>0</v>
      </c>
      <c r="DK100" s="790">
        <f>'Result Entry'!DL102</f>
        <v>0</v>
      </c>
      <c r="DL100" s="789">
        <f>'Result Entry'!DM102</f>
        <v>0</v>
      </c>
      <c r="DM100" s="789">
        <f>'Result Entry'!DN102</f>
        <v>0</v>
      </c>
      <c r="DN100" s="799">
        <f>'Result Entry'!DO102</f>
        <v>0</v>
      </c>
      <c r="DO100" s="792">
        <f>'Result Entry'!DP102</f>
        <v>0</v>
      </c>
      <c r="DP100" s="1470">
        <f>'Result Entry'!DQ102</f>
        <v>0</v>
      </c>
      <c r="DQ100" s="1471" t="str">
        <f>'Result Entry'!DR102</f>
        <v/>
      </c>
      <c r="DR100" s="795" t="str">
        <f>'Result Entry'!DS102</f>
        <v/>
      </c>
      <c r="DS100" s="796" t="str">
        <f>'Result Entry'!DT102</f>
        <v/>
      </c>
      <c r="DT100" s="788">
        <f>'Result Entry'!DU102</f>
        <v>0</v>
      </c>
      <c r="DU100" s="789">
        <f>'Result Entry'!DV102</f>
        <v>0</v>
      </c>
      <c r="DV100" s="789">
        <f>'Result Entry'!DW102</f>
        <v>0</v>
      </c>
      <c r="DW100" s="790">
        <f>'Result Entry'!DX102</f>
        <v>0</v>
      </c>
      <c r="DX100" s="789">
        <f>'Result Entry'!DY102</f>
        <v>0</v>
      </c>
      <c r="DY100" s="789">
        <f>'Result Entry'!DZ102</f>
        <v>0</v>
      </c>
      <c r="DZ100" s="799">
        <f>'Result Entry'!EA102</f>
        <v>0</v>
      </c>
      <c r="EA100" s="790">
        <f>'Result Entry'!EB102</f>
        <v>0</v>
      </c>
      <c r="EB100" s="789">
        <f>'Result Entry'!EC102</f>
        <v>0</v>
      </c>
      <c r="EC100" s="789">
        <f>'Result Entry'!ED102</f>
        <v>0</v>
      </c>
      <c r="ED100" s="799">
        <f>'Result Entry'!EE102</f>
        <v>0</v>
      </c>
      <c r="EE100" s="800">
        <f>'Result Entry'!EF102</f>
        <v>0</v>
      </c>
      <c r="EF100" s="801">
        <f>'Result Entry'!EG102</f>
        <v>0</v>
      </c>
      <c r="EG100" s="802" t="str">
        <f>'Result Entry'!EH102</f>
        <v/>
      </c>
      <c r="EH100" s="788">
        <f>'Result Entry'!EI102</f>
        <v>0</v>
      </c>
      <c r="EI100" s="789">
        <f>'Result Entry'!EJ102</f>
        <v>0</v>
      </c>
      <c r="EJ100" s="789">
        <f>'Result Entry'!EK102</f>
        <v>0</v>
      </c>
      <c r="EK100" s="790">
        <f>'Result Entry'!EL102</f>
        <v>0</v>
      </c>
      <c r="EL100" s="789">
        <f>'Result Entry'!EM102</f>
        <v>0</v>
      </c>
      <c r="EM100" s="799">
        <f>'Result Entry'!EN102</f>
        <v>0</v>
      </c>
      <c r="EN100" s="789">
        <f>'Result Entry'!EO102</f>
        <v>0</v>
      </c>
      <c r="EO100" s="789">
        <f>'Result Entry'!EP102</f>
        <v>0</v>
      </c>
      <c r="EP100" s="789">
        <f>'Result Entry'!EQ102</f>
        <v>0</v>
      </c>
      <c r="EQ100" s="792">
        <f>'Result Entry'!ER102</f>
        <v>0</v>
      </c>
      <c r="ER100" s="801">
        <f>'Result Entry'!ES102</f>
        <v>0</v>
      </c>
      <c r="ES100" s="802" t="str">
        <f>'Result Entry'!ET102</f>
        <v/>
      </c>
      <c r="ET100" s="788">
        <f>'Result Entry'!EU102</f>
        <v>0</v>
      </c>
      <c r="EU100" s="798">
        <f>'Result Entry'!EV102</f>
        <v>0</v>
      </c>
      <c r="EV100" s="789">
        <f>'Result Entry'!EW102</f>
        <v>0</v>
      </c>
      <c r="EW100" s="799">
        <f>'Result Entry'!EX102</f>
        <v>0</v>
      </c>
      <c r="EX100" s="789">
        <f>'Result Entry'!EY102</f>
        <v>0</v>
      </c>
      <c r="EY100" s="799">
        <f>'Result Entry'!EZ102</f>
        <v>0</v>
      </c>
      <c r="EZ100" s="789">
        <f>'Result Entry'!FA102</f>
        <v>0</v>
      </c>
      <c r="FA100" s="789">
        <f>'Result Entry'!FB102</f>
        <v>0</v>
      </c>
      <c r="FB100" s="789">
        <f>'Result Entry'!FC102</f>
        <v>0</v>
      </c>
      <c r="FC100" s="800">
        <f>'Result Entry'!FD102</f>
        <v>0</v>
      </c>
      <c r="FD100" s="801">
        <f>'Result Entry'!FE102</f>
        <v>0</v>
      </c>
      <c r="FE100" s="802" t="str">
        <f>'Result Entry'!FF102</f>
        <v/>
      </c>
      <c r="FF100" s="788">
        <f>'Result Entry'!FG102</f>
        <v>0</v>
      </c>
      <c r="FG100" s="789">
        <f>'Result Entry'!FH102</f>
        <v>0</v>
      </c>
      <c r="FH100" s="789">
        <f>'Result Entry'!FI102</f>
        <v>0</v>
      </c>
      <c r="FI100" s="789">
        <f>'Result Entry'!FJ102</f>
        <v>0</v>
      </c>
      <c r="FJ100" s="791">
        <f>'Result Entry'!FK102</f>
        <v>0</v>
      </c>
      <c r="FK100" s="796" t="str">
        <f>'Result Entry'!FL102</f>
        <v/>
      </c>
      <c r="FL100" s="786">
        <f>'Result Entry'!FM102</f>
        <v>0</v>
      </c>
      <c r="FM100" s="787">
        <f>'Result Entry'!FN102</f>
        <v>0</v>
      </c>
      <c r="FN100" s="805" t="str">
        <f>'Result Entry'!FO102</f>
        <v/>
      </c>
      <c r="FO100" s="786">
        <f>'Result Entry'!FP102</f>
        <v>0</v>
      </c>
      <c r="FP100" s="787">
        <f>'Result Entry'!FQ102</f>
        <v>0</v>
      </c>
      <c r="FQ100" s="787">
        <f>'Result Entry'!FR102</f>
        <v>0</v>
      </c>
      <c r="FR100" s="787" t="str">
        <f>IF(OR(FS100="PASSED",FS100="PASSED WITH G"),'Result Entry'!FS102,"")</f>
        <v/>
      </c>
      <c r="FS100" s="787" t="str">
        <f>'Result Entry'!FT102</f>
        <v/>
      </c>
      <c r="FT100" s="787" t="str">
        <f>'Result Entry'!FU102</f>
        <v/>
      </c>
      <c r="FU100" s="805" t="str">
        <f>'Result Entry'!FV102</f>
        <v/>
      </c>
      <c r="FV100" s="29" t="str">
        <f>'Result Entry'!FX102</f>
        <v/>
      </c>
    </row>
    <row r="101" spans="1:178" s="30" customFormat="1" ht="17.25" customHeight="1">
      <c r="A101" s="1477"/>
      <c r="B101" s="786">
        <f t="shared" si="1"/>
        <v>0</v>
      </c>
      <c r="C101" s="787">
        <f>'Result Entry'!D103</f>
        <v>0</v>
      </c>
      <c r="D101" s="787">
        <f>'Result Entry'!E103</f>
        <v>0</v>
      </c>
      <c r="E101" s="787">
        <f>'Result Entry'!F103</f>
        <v>0</v>
      </c>
      <c r="F101" s="787">
        <f>'Result Entry'!G103</f>
        <v>0</v>
      </c>
      <c r="G101" s="787">
        <f>'Result Entry'!H103</f>
        <v>0</v>
      </c>
      <c r="H101" s="787">
        <f>'Result Entry'!I103</f>
        <v>0</v>
      </c>
      <c r="I101" s="787">
        <f>'Result Entry'!J103</f>
        <v>0</v>
      </c>
      <c r="J101" s="977">
        <f>'Result Entry'!K103</f>
        <v>0</v>
      </c>
      <c r="K101" s="788">
        <f>'Result Entry'!L103</f>
        <v>0</v>
      </c>
      <c r="L101" s="789">
        <f>'Result Entry'!M103</f>
        <v>0</v>
      </c>
      <c r="M101" s="789">
        <f>'Result Entry'!N103</f>
        <v>0</v>
      </c>
      <c r="N101" s="790">
        <f>'Result Entry'!O103</f>
        <v>0</v>
      </c>
      <c r="O101" s="789">
        <f>'Result Entry'!P103</f>
        <v>0</v>
      </c>
      <c r="P101" s="790">
        <f>'Result Entry'!Q103</f>
        <v>0</v>
      </c>
      <c r="Q101" s="789">
        <f>'Result Entry'!R103</f>
        <v>0</v>
      </c>
      <c r="R101" s="791">
        <f>'Result Entry'!S103</f>
        <v>0</v>
      </c>
      <c r="S101" s="791">
        <f>'Result Entry'!T103</f>
        <v>0</v>
      </c>
      <c r="T101" s="792">
        <f>'Result Entry'!U103</f>
        <v>0</v>
      </c>
      <c r="U101" s="806">
        <f>'Result Entry'!V103</f>
        <v>0</v>
      </c>
      <c r="V101" s="807" t="str">
        <f>'Result Entry'!W103</f>
        <v/>
      </c>
      <c r="W101" s="795" t="str">
        <f>'Result Entry'!X103</f>
        <v/>
      </c>
      <c r="X101" s="796" t="str">
        <f>'Result Entry'!Y103</f>
        <v/>
      </c>
      <c r="Y101" s="788">
        <f>'Result Entry'!Z103</f>
        <v>0</v>
      </c>
      <c r="Z101" s="789">
        <f>'Result Entry'!AA103</f>
        <v>0</v>
      </c>
      <c r="AA101" s="789">
        <f>'Result Entry'!AB103</f>
        <v>0</v>
      </c>
      <c r="AB101" s="790">
        <f>'Result Entry'!AC103</f>
        <v>0</v>
      </c>
      <c r="AC101" s="789">
        <f>'Result Entry'!AD103</f>
        <v>0</v>
      </c>
      <c r="AD101" s="790">
        <f>'Result Entry'!AE103</f>
        <v>0</v>
      </c>
      <c r="AE101" s="789">
        <f>'Result Entry'!AF103</f>
        <v>0</v>
      </c>
      <c r="AF101" s="791">
        <f>'Result Entry'!AG103</f>
        <v>0</v>
      </c>
      <c r="AG101" s="791">
        <f>'Result Entry'!AH103</f>
        <v>0</v>
      </c>
      <c r="AH101" s="792">
        <f>'Result Entry'!AI103</f>
        <v>0</v>
      </c>
      <c r="AI101" s="806">
        <f>'Result Entry'!AJ103</f>
        <v>0</v>
      </c>
      <c r="AJ101" s="807" t="str">
        <f>'Result Entry'!AK103</f>
        <v/>
      </c>
      <c r="AK101" s="795" t="str">
        <f>'Result Entry'!AL103</f>
        <v/>
      </c>
      <c r="AL101" s="796" t="str">
        <f>'Result Entry'!AM103</f>
        <v/>
      </c>
      <c r="AM101" s="797">
        <f>'Result Entry'!AN103</f>
        <v>0</v>
      </c>
      <c r="AN101" s="788">
        <f>'Result Entry'!AO103</f>
        <v>0</v>
      </c>
      <c r="AO101" s="798">
        <f>'Result Entry'!AP103</f>
        <v>0</v>
      </c>
      <c r="AP101" s="789">
        <f>'Result Entry'!AQ103</f>
        <v>0</v>
      </c>
      <c r="AQ101" s="790">
        <f>'Result Entry'!AR103</f>
        <v>0</v>
      </c>
      <c r="AR101" s="789">
        <f>'Result Entry'!AS103</f>
        <v>0</v>
      </c>
      <c r="AS101" s="789">
        <f>'Result Entry'!AT103</f>
        <v>0</v>
      </c>
      <c r="AT101" s="799">
        <f>'Result Entry'!AU103</f>
        <v>0</v>
      </c>
      <c r="AU101" s="790">
        <f>'Result Entry'!AV103</f>
        <v>0</v>
      </c>
      <c r="AV101" s="789">
        <f>'Result Entry'!AW103</f>
        <v>0</v>
      </c>
      <c r="AW101" s="789">
        <f>'Result Entry'!AX103</f>
        <v>0</v>
      </c>
      <c r="AX101" s="799">
        <f>'Result Entry'!AY103</f>
        <v>0</v>
      </c>
      <c r="AY101" s="792">
        <f>'Result Entry'!AZ103</f>
        <v>0</v>
      </c>
      <c r="AZ101" s="1470">
        <f>'Result Entry'!BA103</f>
        <v>0</v>
      </c>
      <c r="BA101" s="1471" t="str">
        <f>'Result Entry'!BB103</f>
        <v/>
      </c>
      <c r="BB101" s="795" t="str">
        <f>'Result Entry'!BC103</f>
        <v/>
      </c>
      <c r="BC101" s="796" t="str">
        <f>'Result Entry'!BD103</f>
        <v/>
      </c>
      <c r="BD101" s="797">
        <f>'Result Entry'!BE103</f>
        <v>0</v>
      </c>
      <c r="BE101" s="788">
        <f>'Result Entry'!BF103</f>
        <v>0</v>
      </c>
      <c r="BF101" s="798">
        <f>'Result Entry'!BG103</f>
        <v>0</v>
      </c>
      <c r="BG101" s="789">
        <f>'Result Entry'!BH103</f>
        <v>0</v>
      </c>
      <c r="BH101" s="790">
        <f>'Result Entry'!BI103</f>
        <v>0</v>
      </c>
      <c r="BI101" s="789">
        <f>'Result Entry'!BJ103</f>
        <v>0</v>
      </c>
      <c r="BJ101" s="789">
        <f>'Result Entry'!BK103</f>
        <v>0</v>
      </c>
      <c r="BK101" s="799">
        <f>'Result Entry'!BL103</f>
        <v>0</v>
      </c>
      <c r="BL101" s="790">
        <f>'Result Entry'!BM103</f>
        <v>0</v>
      </c>
      <c r="BM101" s="789">
        <f>'Result Entry'!BN103</f>
        <v>0</v>
      </c>
      <c r="BN101" s="789">
        <f>'Result Entry'!BO103</f>
        <v>0</v>
      </c>
      <c r="BO101" s="799">
        <f>'Result Entry'!BP103</f>
        <v>0</v>
      </c>
      <c r="BP101" s="792">
        <f>'Result Entry'!BQ103</f>
        <v>0</v>
      </c>
      <c r="BQ101" s="1470">
        <f>'Result Entry'!BR103</f>
        <v>0</v>
      </c>
      <c r="BR101" s="1471" t="str">
        <f>'Result Entry'!BS103</f>
        <v/>
      </c>
      <c r="BS101" s="795" t="str">
        <f>'Result Entry'!BT103</f>
        <v/>
      </c>
      <c r="BT101" s="796" t="str">
        <f>'Result Entry'!BU103</f>
        <v/>
      </c>
      <c r="BU101" s="797">
        <f>'Result Entry'!BV103</f>
        <v>0</v>
      </c>
      <c r="BV101" s="788">
        <f>'Result Entry'!BW103</f>
        <v>0</v>
      </c>
      <c r="BW101" s="798">
        <f>'Result Entry'!BX103</f>
        <v>0</v>
      </c>
      <c r="BX101" s="789">
        <f>'Result Entry'!BY103</f>
        <v>0</v>
      </c>
      <c r="BY101" s="790">
        <f>'Result Entry'!BZ103</f>
        <v>0</v>
      </c>
      <c r="BZ101" s="789">
        <f>'Result Entry'!CA103</f>
        <v>0</v>
      </c>
      <c r="CA101" s="789">
        <f>'Result Entry'!CB103</f>
        <v>0</v>
      </c>
      <c r="CB101" s="799">
        <f>'Result Entry'!CC103</f>
        <v>0</v>
      </c>
      <c r="CC101" s="790">
        <f>'Result Entry'!CD103</f>
        <v>0</v>
      </c>
      <c r="CD101" s="789">
        <f>'Result Entry'!CE103</f>
        <v>0</v>
      </c>
      <c r="CE101" s="789">
        <f>'Result Entry'!CF103</f>
        <v>0</v>
      </c>
      <c r="CF101" s="799">
        <f>'Result Entry'!CG103</f>
        <v>0</v>
      </c>
      <c r="CG101" s="792">
        <f>'Result Entry'!CH103</f>
        <v>0</v>
      </c>
      <c r="CH101" s="1470">
        <f>'Result Entry'!CI103</f>
        <v>0</v>
      </c>
      <c r="CI101" s="1471" t="str">
        <f>'Result Entry'!CJ103</f>
        <v/>
      </c>
      <c r="CJ101" s="795" t="str">
        <f>'Result Entry'!CK103</f>
        <v/>
      </c>
      <c r="CK101" s="796" t="str">
        <f>'Result Entry'!CL103</f>
        <v/>
      </c>
      <c r="CL101" s="797">
        <f>'Result Entry'!CM103</f>
        <v>0</v>
      </c>
      <c r="CM101" s="788">
        <f>'Result Entry'!CN103</f>
        <v>0</v>
      </c>
      <c r="CN101" s="798">
        <f>'Result Entry'!CO103</f>
        <v>0</v>
      </c>
      <c r="CO101" s="789">
        <f>'Result Entry'!CP103</f>
        <v>0</v>
      </c>
      <c r="CP101" s="790">
        <f>'Result Entry'!CQ103</f>
        <v>0</v>
      </c>
      <c r="CQ101" s="789">
        <f>'Result Entry'!CR103</f>
        <v>0</v>
      </c>
      <c r="CR101" s="789">
        <f>'Result Entry'!CS103</f>
        <v>0</v>
      </c>
      <c r="CS101" s="799">
        <f>'Result Entry'!CT103</f>
        <v>0</v>
      </c>
      <c r="CT101" s="790">
        <f>'Result Entry'!CU103</f>
        <v>0</v>
      </c>
      <c r="CU101" s="789">
        <f>'Result Entry'!CV103</f>
        <v>0</v>
      </c>
      <c r="CV101" s="789">
        <f>'Result Entry'!CW103</f>
        <v>0</v>
      </c>
      <c r="CW101" s="799">
        <f>'Result Entry'!CX103</f>
        <v>0</v>
      </c>
      <c r="CX101" s="792">
        <f>'Result Entry'!CY103</f>
        <v>0</v>
      </c>
      <c r="CY101" s="1470">
        <f>'Result Entry'!CZ103</f>
        <v>0</v>
      </c>
      <c r="CZ101" s="1471" t="str">
        <f>'Result Entry'!DA103</f>
        <v/>
      </c>
      <c r="DA101" s="795" t="str">
        <f>'Result Entry'!DB103</f>
        <v/>
      </c>
      <c r="DB101" s="796" t="str">
        <f>'Result Entry'!DC103</f>
        <v/>
      </c>
      <c r="DC101" s="797">
        <f>'Result Entry'!DD103</f>
        <v>0</v>
      </c>
      <c r="DD101" s="788">
        <f>'Result Entry'!DE103</f>
        <v>0</v>
      </c>
      <c r="DE101" s="798">
        <f>'Result Entry'!DF103</f>
        <v>0</v>
      </c>
      <c r="DF101" s="789">
        <f>'Result Entry'!DG103</f>
        <v>0</v>
      </c>
      <c r="DG101" s="790">
        <f>'Result Entry'!DH103</f>
        <v>0</v>
      </c>
      <c r="DH101" s="789">
        <f>'Result Entry'!DI103</f>
        <v>0</v>
      </c>
      <c r="DI101" s="789">
        <f>'Result Entry'!DJ103</f>
        <v>0</v>
      </c>
      <c r="DJ101" s="799">
        <f>'Result Entry'!DK103</f>
        <v>0</v>
      </c>
      <c r="DK101" s="790">
        <f>'Result Entry'!DL103</f>
        <v>0</v>
      </c>
      <c r="DL101" s="789">
        <f>'Result Entry'!DM103</f>
        <v>0</v>
      </c>
      <c r="DM101" s="789">
        <f>'Result Entry'!DN103</f>
        <v>0</v>
      </c>
      <c r="DN101" s="799">
        <f>'Result Entry'!DO103</f>
        <v>0</v>
      </c>
      <c r="DO101" s="792">
        <f>'Result Entry'!DP103</f>
        <v>0</v>
      </c>
      <c r="DP101" s="1470">
        <f>'Result Entry'!DQ103</f>
        <v>0</v>
      </c>
      <c r="DQ101" s="1471" t="str">
        <f>'Result Entry'!DR103</f>
        <v/>
      </c>
      <c r="DR101" s="795" t="str">
        <f>'Result Entry'!DS103</f>
        <v/>
      </c>
      <c r="DS101" s="796" t="str">
        <f>'Result Entry'!DT103</f>
        <v/>
      </c>
      <c r="DT101" s="788">
        <f>'Result Entry'!DU103</f>
        <v>0</v>
      </c>
      <c r="DU101" s="789">
        <f>'Result Entry'!DV103</f>
        <v>0</v>
      </c>
      <c r="DV101" s="789">
        <f>'Result Entry'!DW103</f>
        <v>0</v>
      </c>
      <c r="DW101" s="790">
        <f>'Result Entry'!DX103</f>
        <v>0</v>
      </c>
      <c r="DX101" s="789">
        <f>'Result Entry'!DY103</f>
        <v>0</v>
      </c>
      <c r="DY101" s="789">
        <f>'Result Entry'!DZ103</f>
        <v>0</v>
      </c>
      <c r="DZ101" s="799">
        <f>'Result Entry'!EA103</f>
        <v>0</v>
      </c>
      <c r="EA101" s="790">
        <f>'Result Entry'!EB103</f>
        <v>0</v>
      </c>
      <c r="EB101" s="789">
        <f>'Result Entry'!EC103</f>
        <v>0</v>
      </c>
      <c r="EC101" s="789">
        <f>'Result Entry'!ED103</f>
        <v>0</v>
      </c>
      <c r="ED101" s="799">
        <f>'Result Entry'!EE103</f>
        <v>0</v>
      </c>
      <c r="EE101" s="800">
        <f>'Result Entry'!EF103</f>
        <v>0</v>
      </c>
      <c r="EF101" s="801">
        <f>'Result Entry'!EG103</f>
        <v>0</v>
      </c>
      <c r="EG101" s="802" t="str">
        <f>'Result Entry'!EH103</f>
        <v/>
      </c>
      <c r="EH101" s="788">
        <f>'Result Entry'!EI103</f>
        <v>0</v>
      </c>
      <c r="EI101" s="789">
        <f>'Result Entry'!EJ103</f>
        <v>0</v>
      </c>
      <c r="EJ101" s="789">
        <f>'Result Entry'!EK103</f>
        <v>0</v>
      </c>
      <c r="EK101" s="790">
        <f>'Result Entry'!EL103</f>
        <v>0</v>
      </c>
      <c r="EL101" s="789">
        <f>'Result Entry'!EM103</f>
        <v>0</v>
      </c>
      <c r="EM101" s="799">
        <f>'Result Entry'!EN103</f>
        <v>0</v>
      </c>
      <c r="EN101" s="789">
        <f>'Result Entry'!EO103</f>
        <v>0</v>
      </c>
      <c r="EO101" s="789">
        <f>'Result Entry'!EP103</f>
        <v>0</v>
      </c>
      <c r="EP101" s="789">
        <f>'Result Entry'!EQ103</f>
        <v>0</v>
      </c>
      <c r="EQ101" s="792">
        <f>'Result Entry'!ER103</f>
        <v>0</v>
      </c>
      <c r="ER101" s="801">
        <f>'Result Entry'!ES103</f>
        <v>0</v>
      </c>
      <c r="ES101" s="802" t="str">
        <f>'Result Entry'!ET103</f>
        <v/>
      </c>
      <c r="ET101" s="788">
        <f>'Result Entry'!EU103</f>
        <v>0</v>
      </c>
      <c r="EU101" s="798">
        <f>'Result Entry'!EV103</f>
        <v>0</v>
      </c>
      <c r="EV101" s="789">
        <f>'Result Entry'!EW103</f>
        <v>0</v>
      </c>
      <c r="EW101" s="799">
        <f>'Result Entry'!EX103</f>
        <v>0</v>
      </c>
      <c r="EX101" s="789">
        <f>'Result Entry'!EY103</f>
        <v>0</v>
      </c>
      <c r="EY101" s="799">
        <f>'Result Entry'!EZ103</f>
        <v>0</v>
      </c>
      <c r="EZ101" s="789">
        <f>'Result Entry'!FA103</f>
        <v>0</v>
      </c>
      <c r="FA101" s="789">
        <f>'Result Entry'!FB103</f>
        <v>0</v>
      </c>
      <c r="FB101" s="789">
        <f>'Result Entry'!FC103</f>
        <v>0</v>
      </c>
      <c r="FC101" s="800">
        <f>'Result Entry'!FD103</f>
        <v>0</v>
      </c>
      <c r="FD101" s="801">
        <f>'Result Entry'!FE103</f>
        <v>0</v>
      </c>
      <c r="FE101" s="802" t="str">
        <f>'Result Entry'!FF103</f>
        <v/>
      </c>
      <c r="FF101" s="788">
        <f>'Result Entry'!FG103</f>
        <v>0</v>
      </c>
      <c r="FG101" s="789">
        <f>'Result Entry'!FH103</f>
        <v>0</v>
      </c>
      <c r="FH101" s="789">
        <f>'Result Entry'!FI103</f>
        <v>0</v>
      </c>
      <c r="FI101" s="789">
        <f>'Result Entry'!FJ103</f>
        <v>0</v>
      </c>
      <c r="FJ101" s="791">
        <f>'Result Entry'!FK103</f>
        <v>0</v>
      </c>
      <c r="FK101" s="796" t="str">
        <f>'Result Entry'!FL103</f>
        <v/>
      </c>
      <c r="FL101" s="786">
        <f>'Result Entry'!FM103</f>
        <v>0</v>
      </c>
      <c r="FM101" s="787">
        <f>'Result Entry'!FN103</f>
        <v>0</v>
      </c>
      <c r="FN101" s="805" t="str">
        <f>'Result Entry'!FO103</f>
        <v/>
      </c>
      <c r="FO101" s="786">
        <f>'Result Entry'!FP103</f>
        <v>0</v>
      </c>
      <c r="FP101" s="787">
        <f>'Result Entry'!FQ103</f>
        <v>0</v>
      </c>
      <c r="FQ101" s="787">
        <f>'Result Entry'!FR103</f>
        <v>0</v>
      </c>
      <c r="FR101" s="787" t="str">
        <f>IF(OR(FS101="PASSED",FS101="PASSED WITH G"),'Result Entry'!FS103,"")</f>
        <v/>
      </c>
      <c r="FS101" s="787" t="str">
        <f>'Result Entry'!FT103</f>
        <v/>
      </c>
      <c r="FT101" s="787" t="str">
        <f>'Result Entry'!FU103</f>
        <v/>
      </c>
      <c r="FU101" s="805" t="str">
        <f>'Result Entry'!FV103</f>
        <v/>
      </c>
      <c r="FV101" s="29" t="str">
        <f>'Result Entry'!FX103</f>
        <v/>
      </c>
    </row>
    <row r="102" spans="1:178" s="30" customFormat="1" ht="17.25" customHeight="1">
      <c r="A102" s="1477"/>
      <c r="B102" s="786">
        <f t="shared" si="1"/>
        <v>0</v>
      </c>
      <c r="C102" s="787">
        <f>'Result Entry'!D104</f>
        <v>0</v>
      </c>
      <c r="D102" s="787">
        <f>'Result Entry'!E104</f>
        <v>0</v>
      </c>
      <c r="E102" s="787">
        <f>'Result Entry'!F104</f>
        <v>0</v>
      </c>
      <c r="F102" s="787">
        <f>'Result Entry'!G104</f>
        <v>0</v>
      </c>
      <c r="G102" s="787">
        <f>'Result Entry'!H104</f>
        <v>0</v>
      </c>
      <c r="H102" s="787">
        <f>'Result Entry'!I104</f>
        <v>0</v>
      </c>
      <c r="I102" s="787">
        <f>'Result Entry'!J104</f>
        <v>0</v>
      </c>
      <c r="J102" s="977">
        <f>'Result Entry'!K104</f>
        <v>0</v>
      </c>
      <c r="K102" s="788">
        <f>'Result Entry'!L104</f>
        <v>0</v>
      </c>
      <c r="L102" s="789">
        <f>'Result Entry'!M104</f>
        <v>0</v>
      </c>
      <c r="M102" s="789">
        <f>'Result Entry'!N104</f>
        <v>0</v>
      </c>
      <c r="N102" s="790">
        <f>'Result Entry'!O104</f>
        <v>0</v>
      </c>
      <c r="O102" s="789">
        <f>'Result Entry'!P104</f>
        <v>0</v>
      </c>
      <c r="P102" s="790">
        <f>'Result Entry'!Q104</f>
        <v>0</v>
      </c>
      <c r="Q102" s="789">
        <f>'Result Entry'!R104</f>
        <v>0</v>
      </c>
      <c r="R102" s="791">
        <f>'Result Entry'!S104</f>
        <v>0</v>
      </c>
      <c r="S102" s="791">
        <f>'Result Entry'!T104</f>
        <v>0</v>
      </c>
      <c r="T102" s="792">
        <f>'Result Entry'!U104</f>
        <v>0</v>
      </c>
      <c r="U102" s="806">
        <f>'Result Entry'!V104</f>
        <v>0</v>
      </c>
      <c r="V102" s="807" t="str">
        <f>'Result Entry'!W104</f>
        <v/>
      </c>
      <c r="W102" s="795" t="str">
        <f>'Result Entry'!X104</f>
        <v/>
      </c>
      <c r="X102" s="796" t="str">
        <f>'Result Entry'!Y104</f>
        <v/>
      </c>
      <c r="Y102" s="788">
        <f>'Result Entry'!Z104</f>
        <v>0</v>
      </c>
      <c r="Z102" s="789">
        <f>'Result Entry'!AA104</f>
        <v>0</v>
      </c>
      <c r="AA102" s="789">
        <f>'Result Entry'!AB104</f>
        <v>0</v>
      </c>
      <c r="AB102" s="790">
        <f>'Result Entry'!AC104</f>
        <v>0</v>
      </c>
      <c r="AC102" s="789">
        <f>'Result Entry'!AD104</f>
        <v>0</v>
      </c>
      <c r="AD102" s="790">
        <f>'Result Entry'!AE104</f>
        <v>0</v>
      </c>
      <c r="AE102" s="789">
        <f>'Result Entry'!AF104</f>
        <v>0</v>
      </c>
      <c r="AF102" s="791">
        <f>'Result Entry'!AG104</f>
        <v>0</v>
      </c>
      <c r="AG102" s="791">
        <f>'Result Entry'!AH104</f>
        <v>0</v>
      </c>
      <c r="AH102" s="792">
        <f>'Result Entry'!AI104</f>
        <v>0</v>
      </c>
      <c r="AI102" s="806">
        <f>'Result Entry'!AJ104</f>
        <v>0</v>
      </c>
      <c r="AJ102" s="807" t="str">
        <f>'Result Entry'!AK104</f>
        <v/>
      </c>
      <c r="AK102" s="795" t="str">
        <f>'Result Entry'!AL104</f>
        <v/>
      </c>
      <c r="AL102" s="796" t="str">
        <f>'Result Entry'!AM104</f>
        <v/>
      </c>
      <c r="AM102" s="797">
        <f>'Result Entry'!AN104</f>
        <v>0</v>
      </c>
      <c r="AN102" s="788">
        <f>'Result Entry'!AO104</f>
        <v>0</v>
      </c>
      <c r="AO102" s="798">
        <f>'Result Entry'!AP104</f>
        <v>0</v>
      </c>
      <c r="AP102" s="789">
        <f>'Result Entry'!AQ104</f>
        <v>0</v>
      </c>
      <c r="AQ102" s="790">
        <f>'Result Entry'!AR104</f>
        <v>0</v>
      </c>
      <c r="AR102" s="789">
        <f>'Result Entry'!AS104</f>
        <v>0</v>
      </c>
      <c r="AS102" s="789">
        <f>'Result Entry'!AT104</f>
        <v>0</v>
      </c>
      <c r="AT102" s="799">
        <f>'Result Entry'!AU104</f>
        <v>0</v>
      </c>
      <c r="AU102" s="790">
        <f>'Result Entry'!AV104</f>
        <v>0</v>
      </c>
      <c r="AV102" s="789">
        <f>'Result Entry'!AW104</f>
        <v>0</v>
      </c>
      <c r="AW102" s="789">
        <f>'Result Entry'!AX104</f>
        <v>0</v>
      </c>
      <c r="AX102" s="799">
        <f>'Result Entry'!AY104</f>
        <v>0</v>
      </c>
      <c r="AY102" s="792">
        <f>'Result Entry'!AZ104</f>
        <v>0</v>
      </c>
      <c r="AZ102" s="1470">
        <f>'Result Entry'!BA104</f>
        <v>0</v>
      </c>
      <c r="BA102" s="1471" t="str">
        <f>'Result Entry'!BB104</f>
        <v/>
      </c>
      <c r="BB102" s="795" t="str">
        <f>'Result Entry'!BC104</f>
        <v/>
      </c>
      <c r="BC102" s="796" t="str">
        <f>'Result Entry'!BD104</f>
        <v/>
      </c>
      <c r="BD102" s="797">
        <f>'Result Entry'!BE104</f>
        <v>0</v>
      </c>
      <c r="BE102" s="788">
        <f>'Result Entry'!BF104</f>
        <v>0</v>
      </c>
      <c r="BF102" s="798">
        <f>'Result Entry'!BG104</f>
        <v>0</v>
      </c>
      <c r="BG102" s="789">
        <f>'Result Entry'!BH104</f>
        <v>0</v>
      </c>
      <c r="BH102" s="790">
        <f>'Result Entry'!BI104</f>
        <v>0</v>
      </c>
      <c r="BI102" s="789">
        <f>'Result Entry'!BJ104</f>
        <v>0</v>
      </c>
      <c r="BJ102" s="789">
        <f>'Result Entry'!BK104</f>
        <v>0</v>
      </c>
      <c r="BK102" s="799">
        <f>'Result Entry'!BL104</f>
        <v>0</v>
      </c>
      <c r="BL102" s="790">
        <f>'Result Entry'!BM104</f>
        <v>0</v>
      </c>
      <c r="BM102" s="789">
        <f>'Result Entry'!BN104</f>
        <v>0</v>
      </c>
      <c r="BN102" s="789">
        <f>'Result Entry'!BO104</f>
        <v>0</v>
      </c>
      <c r="BO102" s="799">
        <f>'Result Entry'!BP104</f>
        <v>0</v>
      </c>
      <c r="BP102" s="792">
        <f>'Result Entry'!BQ104</f>
        <v>0</v>
      </c>
      <c r="BQ102" s="1470">
        <f>'Result Entry'!BR104</f>
        <v>0</v>
      </c>
      <c r="BR102" s="1471" t="str">
        <f>'Result Entry'!BS104</f>
        <v/>
      </c>
      <c r="BS102" s="795" t="str">
        <f>'Result Entry'!BT104</f>
        <v/>
      </c>
      <c r="BT102" s="796" t="str">
        <f>'Result Entry'!BU104</f>
        <v/>
      </c>
      <c r="BU102" s="797">
        <f>'Result Entry'!BV104</f>
        <v>0</v>
      </c>
      <c r="BV102" s="788">
        <f>'Result Entry'!BW104</f>
        <v>0</v>
      </c>
      <c r="BW102" s="798">
        <f>'Result Entry'!BX104</f>
        <v>0</v>
      </c>
      <c r="BX102" s="789">
        <f>'Result Entry'!BY104</f>
        <v>0</v>
      </c>
      <c r="BY102" s="790">
        <f>'Result Entry'!BZ104</f>
        <v>0</v>
      </c>
      <c r="BZ102" s="789">
        <f>'Result Entry'!CA104</f>
        <v>0</v>
      </c>
      <c r="CA102" s="789">
        <f>'Result Entry'!CB104</f>
        <v>0</v>
      </c>
      <c r="CB102" s="799">
        <f>'Result Entry'!CC104</f>
        <v>0</v>
      </c>
      <c r="CC102" s="790">
        <f>'Result Entry'!CD104</f>
        <v>0</v>
      </c>
      <c r="CD102" s="789">
        <f>'Result Entry'!CE104</f>
        <v>0</v>
      </c>
      <c r="CE102" s="789">
        <f>'Result Entry'!CF104</f>
        <v>0</v>
      </c>
      <c r="CF102" s="799">
        <f>'Result Entry'!CG104</f>
        <v>0</v>
      </c>
      <c r="CG102" s="792">
        <f>'Result Entry'!CH104</f>
        <v>0</v>
      </c>
      <c r="CH102" s="1470">
        <f>'Result Entry'!CI104</f>
        <v>0</v>
      </c>
      <c r="CI102" s="1471" t="str">
        <f>'Result Entry'!CJ104</f>
        <v/>
      </c>
      <c r="CJ102" s="795" t="str">
        <f>'Result Entry'!CK104</f>
        <v/>
      </c>
      <c r="CK102" s="796" t="str">
        <f>'Result Entry'!CL104</f>
        <v/>
      </c>
      <c r="CL102" s="797">
        <f>'Result Entry'!CM104</f>
        <v>0</v>
      </c>
      <c r="CM102" s="788">
        <f>'Result Entry'!CN104</f>
        <v>0</v>
      </c>
      <c r="CN102" s="798">
        <f>'Result Entry'!CO104</f>
        <v>0</v>
      </c>
      <c r="CO102" s="789">
        <f>'Result Entry'!CP104</f>
        <v>0</v>
      </c>
      <c r="CP102" s="790">
        <f>'Result Entry'!CQ104</f>
        <v>0</v>
      </c>
      <c r="CQ102" s="789">
        <f>'Result Entry'!CR104</f>
        <v>0</v>
      </c>
      <c r="CR102" s="789">
        <f>'Result Entry'!CS104</f>
        <v>0</v>
      </c>
      <c r="CS102" s="799">
        <f>'Result Entry'!CT104</f>
        <v>0</v>
      </c>
      <c r="CT102" s="790">
        <f>'Result Entry'!CU104</f>
        <v>0</v>
      </c>
      <c r="CU102" s="789">
        <f>'Result Entry'!CV104</f>
        <v>0</v>
      </c>
      <c r="CV102" s="789">
        <f>'Result Entry'!CW104</f>
        <v>0</v>
      </c>
      <c r="CW102" s="799">
        <f>'Result Entry'!CX104</f>
        <v>0</v>
      </c>
      <c r="CX102" s="792">
        <f>'Result Entry'!CY104</f>
        <v>0</v>
      </c>
      <c r="CY102" s="1470">
        <f>'Result Entry'!CZ104</f>
        <v>0</v>
      </c>
      <c r="CZ102" s="1471" t="str">
        <f>'Result Entry'!DA104</f>
        <v/>
      </c>
      <c r="DA102" s="795" t="str">
        <f>'Result Entry'!DB104</f>
        <v/>
      </c>
      <c r="DB102" s="796" t="str">
        <f>'Result Entry'!DC104</f>
        <v/>
      </c>
      <c r="DC102" s="797">
        <f>'Result Entry'!DD104</f>
        <v>0</v>
      </c>
      <c r="DD102" s="788">
        <f>'Result Entry'!DE104</f>
        <v>0</v>
      </c>
      <c r="DE102" s="798">
        <f>'Result Entry'!DF104</f>
        <v>0</v>
      </c>
      <c r="DF102" s="789">
        <f>'Result Entry'!DG104</f>
        <v>0</v>
      </c>
      <c r="DG102" s="790">
        <f>'Result Entry'!DH104</f>
        <v>0</v>
      </c>
      <c r="DH102" s="789">
        <f>'Result Entry'!DI104</f>
        <v>0</v>
      </c>
      <c r="DI102" s="789">
        <f>'Result Entry'!DJ104</f>
        <v>0</v>
      </c>
      <c r="DJ102" s="799">
        <f>'Result Entry'!DK104</f>
        <v>0</v>
      </c>
      <c r="DK102" s="790">
        <f>'Result Entry'!DL104</f>
        <v>0</v>
      </c>
      <c r="DL102" s="789">
        <f>'Result Entry'!DM104</f>
        <v>0</v>
      </c>
      <c r="DM102" s="789">
        <f>'Result Entry'!DN104</f>
        <v>0</v>
      </c>
      <c r="DN102" s="799">
        <f>'Result Entry'!DO104</f>
        <v>0</v>
      </c>
      <c r="DO102" s="792">
        <f>'Result Entry'!DP104</f>
        <v>0</v>
      </c>
      <c r="DP102" s="1470">
        <f>'Result Entry'!DQ104</f>
        <v>0</v>
      </c>
      <c r="DQ102" s="1471" t="str">
        <f>'Result Entry'!DR104</f>
        <v/>
      </c>
      <c r="DR102" s="795" t="str">
        <f>'Result Entry'!DS104</f>
        <v/>
      </c>
      <c r="DS102" s="796" t="str">
        <f>'Result Entry'!DT104</f>
        <v/>
      </c>
      <c r="DT102" s="788">
        <f>'Result Entry'!DU104</f>
        <v>0</v>
      </c>
      <c r="DU102" s="789">
        <f>'Result Entry'!DV104</f>
        <v>0</v>
      </c>
      <c r="DV102" s="789">
        <f>'Result Entry'!DW104</f>
        <v>0</v>
      </c>
      <c r="DW102" s="790">
        <f>'Result Entry'!DX104</f>
        <v>0</v>
      </c>
      <c r="DX102" s="789">
        <f>'Result Entry'!DY104</f>
        <v>0</v>
      </c>
      <c r="DY102" s="789">
        <f>'Result Entry'!DZ104</f>
        <v>0</v>
      </c>
      <c r="DZ102" s="799">
        <f>'Result Entry'!EA104</f>
        <v>0</v>
      </c>
      <c r="EA102" s="790">
        <f>'Result Entry'!EB104</f>
        <v>0</v>
      </c>
      <c r="EB102" s="789">
        <f>'Result Entry'!EC104</f>
        <v>0</v>
      </c>
      <c r="EC102" s="789">
        <f>'Result Entry'!ED104</f>
        <v>0</v>
      </c>
      <c r="ED102" s="799">
        <f>'Result Entry'!EE104</f>
        <v>0</v>
      </c>
      <c r="EE102" s="800">
        <f>'Result Entry'!EF104</f>
        <v>0</v>
      </c>
      <c r="EF102" s="801">
        <f>'Result Entry'!EG104</f>
        <v>0</v>
      </c>
      <c r="EG102" s="802" t="str">
        <f>'Result Entry'!EH104</f>
        <v/>
      </c>
      <c r="EH102" s="788">
        <f>'Result Entry'!EI104</f>
        <v>0</v>
      </c>
      <c r="EI102" s="789">
        <f>'Result Entry'!EJ104</f>
        <v>0</v>
      </c>
      <c r="EJ102" s="789">
        <f>'Result Entry'!EK104</f>
        <v>0</v>
      </c>
      <c r="EK102" s="790">
        <f>'Result Entry'!EL104</f>
        <v>0</v>
      </c>
      <c r="EL102" s="789">
        <f>'Result Entry'!EM104</f>
        <v>0</v>
      </c>
      <c r="EM102" s="799">
        <f>'Result Entry'!EN104</f>
        <v>0</v>
      </c>
      <c r="EN102" s="789">
        <f>'Result Entry'!EO104</f>
        <v>0</v>
      </c>
      <c r="EO102" s="789">
        <f>'Result Entry'!EP104</f>
        <v>0</v>
      </c>
      <c r="EP102" s="789">
        <f>'Result Entry'!EQ104</f>
        <v>0</v>
      </c>
      <c r="EQ102" s="792">
        <f>'Result Entry'!ER104</f>
        <v>0</v>
      </c>
      <c r="ER102" s="801">
        <f>'Result Entry'!ES104</f>
        <v>0</v>
      </c>
      <c r="ES102" s="802" t="str">
        <f>'Result Entry'!ET104</f>
        <v/>
      </c>
      <c r="ET102" s="788">
        <f>'Result Entry'!EU104</f>
        <v>0</v>
      </c>
      <c r="EU102" s="798">
        <f>'Result Entry'!EV104</f>
        <v>0</v>
      </c>
      <c r="EV102" s="789">
        <f>'Result Entry'!EW104</f>
        <v>0</v>
      </c>
      <c r="EW102" s="799">
        <f>'Result Entry'!EX104</f>
        <v>0</v>
      </c>
      <c r="EX102" s="789">
        <f>'Result Entry'!EY104</f>
        <v>0</v>
      </c>
      <c r="EY102" s="799">
        <f>'Result Entry'!EZ104</f>
        <v>0</v>
      </c>
      <c r="EZ102" s="789">
        <f>'Result Entry'!FA104</f>
        <v>0</v>
      </c>
      <c r="FA102" s="789">
        <f>'Result Entry'!FB104</f>
        <v>0</v>
      </c>
      <c r="FB102" s="789">
        <f>'Result Entry'!FC104</f>
        <v>0</v>
      </c>
      <c r="FC102" s="800">
        <f>'Result Entry'!FD104</f>
        <v>0</v>
      </c>
      <c r="FD102" s="801">
        <f>'Result Entry'!FE104</f>
        <v>0</v>
      </c>
      <c r="FE102" s="802" t="str">
        <f>'Result Entry'!FF104</f>
        <v/>
      </c>
      <c r="FF102" s="788">
        <f>'Result Entry'!FG104</f>
        <v>0</v>
      </c>
      <c r="FG102" s="789">
        <f>'Result Entry'!FH104</f>
        <v>0</v>
      </c>
      <c r="FH102" s="789">
        <f>'Result Entry'!FI104</f>
        <v>0</v>
      </c>
      <c r="FI102" s="789">
        <f>'Result Entry'!FJ104</f>
        <v>0</v>
      </c>
      <c r="FJ102" s="791">
        <f>'Result Entry'!FK104</f>
        <v>0</v>
      </c>
      <c r="FK102" s="796" t="str">
        <f>'Result Entry'!FL104</f>
        <v/>
      </c>
      <c r="FL102" s="786">
        <f>'Result Entry'!FM104</f>
        <v>0</v>
      </c>
      <c r="FM102" s="787">
        <f>'Result Entry'!FN104</f>
        <v>0</v>
      </c>
      <c r="FN102" s="805" t="str">
        <f>'Result Entry'!FO104</f>
        <v/>
      </c>
      <c r="FO102" s="786">
        <f>'Result Entry'!FP104</f>
        <v>0</v>
      </c>
      <c r="FP102" s="787">
        <f>'Result Entry'!FQ104</f>
        <v>0</v>
      </c>
      <c r="FQ102" s="787">
        <f>'Result Entry'!FR104</f>
        <v>0</v>
      </c>
      <c r="FR102" s="787" t="str">
        <f>IF(OR(FS102="PASSED",FS102="PASSED WITH G"),'Result Entry'!FS104,"")</f>
        <v/>
      </c>
      <c r="FS102" s="787" t="str">
        <f>'Result Entry'!FT104</f>
        <v/>
      </c>
      <c r="FT102" s="787" t="str">
        <f>'Result Entry'!FU104</f>
        <v/>
      </c>
      <c r="FU102" s="805" t="str">
        <f>'Result Entry'!FV104</f>
        <v/>
      </c>
      <c r="FV102" s="29" t="str">
        <f>'Result Entry'!FX104</f>
        <v/>
      </c>
    </row>
    <row r="103" spans="1:178" s="30" customFormat="1" ht="17.25" customHeight="1">
      <c r="A103" s="1477"/>
      <c r="B103" s="786">
        <f t="shared" si="1"/>
        <v>0</v>
      </c>
      <c r="C103" s="787">
        <f>'Result Entry'!D105</f>
        <v>0</v>
      </c>
      <c r="D103" s="787">
        <f>'Result Entry'!E105</f>
        <v>0</v>
      </c>
      <c r="E103" s="787">
        <f>'Result Entry'!F105</f>
        <v>0</v>
      </c>
      <c r="F103" s="787">
        <f>'Result Entry'!G105</f>
        <v>0</v>
      </c>
      <c r="G103" s="787">
        <f>'Result Entry'!H105</f>
        <v>0</v>
      </c>
      <c r="H103" s="787">
        <f>'Result Entry'!I105</f>
        <v>0</v>
      </c>
      <c r="I103" s="787">
        <f>'Result Entry'!J105</f>
        <v>0</v>
      </c>
      <c r="J103" s="977">
        <f>'Result Entry'!K105</f>
        <v>0</v>
      </c>
      <c r="K103" s="788">
        <f>'Result Entry'!L105</f>
        <v>0</v>
      </c>
      <c r="L103" s="789">
        <f>'Result Entry'!M105</f>
        <v>0</v>
      </c>
      <c r="M103" s="789">
        <f>'Result Entry'!N105</f>
        <v>0</v>
      </c>
      <c r="N103" s="790">
        <f>'Result Entry'!O105</f>
        <v>0</v>
      </c>
      <c r="O103" s="789">
        <f>'Result Entry'!P105</f>
        <v>0</v>
      </c>
      <c r="P103" s="790">
        <f>'Result Entry'!Q105</f>
        <v>0</v>
      </c>
      <c r="Q103" s="789">
        <f>'Result Entry'!R105</f>
        <v>0</v>
      </c>
      <c r="R103" s="791">
        <f>'Result Entry'!S105</f>
        <v>0</v>
      </c>
      <c r="S103" s="791">
        <f>'Result Entry'!T105</f>
        <v>0</v>
      </c>
      <c r="T103" s="792">
        <f>'Result Entry'!U105</f>
        <v>0</v>
      </c>
      <c r="U103" s="806">
        <f>'Result Entry'!V105</f>
        <v>0</v>
      </c>
      <c r="V103" s="807" t="str">
        <f>'Result Entry'!W105</f>
        <v/>
      </c>
      <c r="W103" s="795" t="str">
        <f>'Result Entry'!X105</f>
        <v/>
      </c>
      <c r="X103" s="796" t="str">
        <f>'Result Entry'!Y105</f>
        <v/>
      </c>
      <c r="Y103" s="788">
        <f>'Result Entry'!Z105</f>
        <v>0</v>
      </c>
      <c r="Z103" s="789">
        <f>'Result Entry'!AA105</f>
        <v>0</v>
      </c>
      <c r="AA103" s="789">
        <f>'Result Entry'!AB105</f>
        <v>0</v>
      </c>
      <c r="AB103" s="790">
        <f>'Result Entry'!AC105</f>
        <v>0</v>
      </c>
      <c r="AC103" s="789">
        <f>'Result Entry'!AD105</f>
        <v>0</v>
      </c>
      <c r="AD103" s="790">
        <f>'Result Entry'!AE105</f>
        <v>0</v>
      </c>
      <c r="AE103" s="789">
        <f>'Result Entry'!AF105</f>
        <v>0</v>
      </c>
      <c r="AF103" s="791">
        <f>'Result Entry'!AG105</f>
        <v>0</v>
      </c>
      <c r="AG103" s="791">
        <f>'Result Entry'!AH105</f>
        <v>0</v>
      </c>
      <c r="AH103" s="792">
        <f>'Result Entry'!AI105</f>
        <v>0</v>
      </c>
      <c r="AI103" s="806">
        <f>'Result Entry'!AJ105</f>
        <v>0</v>
      </c>
      <c r="AJ103" s="807" t="str">
        <f>'Result Entry'!AK105</f>
        <v/>
      </c>
      <c r="AK103" s="795" t="str">
        <f>'Result Entry'!AL105</f>
        <v/>
      </c>
      <c r="AL103" s="796" t="str">
        <f>'Result Entry'!AM105</f>
        <v/>
      </c>
      <c r="AM103" s="797">
        <f>'Result Entry'!AN105</f>
        <v>0</v>
      </c>
      <c r="AN103" s="788">
        <f>'Result Entry'!AO105</f>
        <v>0</v>
      </c>
      <c r="AO103" s="798">
        <f>'Result Entry'!AP105</f>
        <v>0</v>
      </c>
      <c r="AP103" s="789">
        <f>'Result Entry'!AQ105</f>
        <v>0</v>
      </c>
      <c r="AQ103" s="790">
        <f>'Result Entry'!AR105</f>
        <v>0</v>
      </c>
      <c r="AR103" s="789">
        <f>'Result Entry'!AS105</f>
        <v>0</v>
      </c>
      <c r="AS103" s="789">
        <f>'Result Entry'!AT105</f>
        <v>0</v>
      </c>
      <c r="AT103" s="799">
        <f>'Result Entry'!AU105</f>
        <v>0</v>
      </c>
      <c r="AU103" s="790">
        <f>'Result Entry'!AV105</f>
        <v>0</v>
      </c>
      <c r="AV103" s="789">
        <f>'Result Entry'!AW105</f>
        <v>0</v>
      </c>
      <c r="AW103" s="789">
        <f>'Result Entry'!AX105</f>
        <v>0</v>
      </c>
      <c r="AX103" s="799">
        <f>'Result Entry'!AY105</f>
        <v>0</v>
      </c>
      <c r="AY103" s="792">
        <f>'Result Entry'!AZ105</f>
        <v>0</v>
      </c>
      <c r="AZ103" s="1470">
        <f>'Result Entry'!BA105</f>
        <v>0</v>
      </c>
      <c r="BA103" s="1471" t="str">
        <f>'Result Entry'!BB105</f>
        <v/>
      </c>
      <c r="BB103" s="795" t="str">
        <f>'Result Entry'!BC105</f>
        <v/>
      </c>
      <c r="BC103" s="796" t="str">
        <f>'Result Entry'!BD105</f>
        <v/>
      </c>
      <c r="BD103" s="797">
        <f>'Result Entry'!BE105</f>
        <v>0</v>
      </c>
      <c r="BE103" s="788">
        <f>'Result Entry'!BF105</f>
        <v>0</v>
      </c>
      <c r="BF103" s="798">
        <f>'Result Entry'!BG105</f>
        <v>0</v>
      </c>
      <c r="BG103" s="789">
        <f>'Result Entry'!BH105</f>
        <v>0</v>
      </c>
      <c r="BH103" s="790">
        <f>'Result Entry'!BI105</f>
        <v>0</v>
      </c>
      <c r="BI103" s="789">
        <f>'Result Entry'!BJ105</f>
        <v>0</v>
      </c>
      <c r="BJ103" s="789">
        <f>'Result Entry'!BK105</f>
        <v>0</v>
      </c>
      <c r="BK103" s="799">
        <f>'Result Entry'!BL105</f>
        <v>0</v>
      </c>
      <c r="BL103" s="790">
        <f>'Result Entry'!BM105</f>
        <v>0</v>
      </c>
      <c r="BM103" s="789">
        <f>'Result Entry'!BN105</f>
        <v>0</v>
      </c>
      <c r="BN103" s="789">
        <f>'Result Entry'!BO105</f>
        <v>0</v>
      </c>
      <c r="BO103" s="799">
        <f>'Result Entry'!BP105</f>
        <v>0</v>
      </c>
      <c r="BP103" s="792">
        <f>'Result Entry'!BQ105</f>
        <v>0</v>
      </c>
      <c r="BQ103" s="1470">
        <f>'Result Entry'!BR105</f>
        <v>0</v>
      </c>
      <c r="BR103" s="1471" t="str">
        <f>'Result Entry'!BS105</f>
        <v/>
      </c>
      <c r="BS103" s="795" t="str">
        <f>'Result Entry'!BT105</f>
        <v/>
      </c>
      <c r="BT103" s="796" t="str">
        <f>'Result Entry'!BU105</f>
        <v/>
      </c>
      <c r="BU103" s="797">
        <f>'Result Entry'!BV105</f>
        <v>0</v>
      </c>
      <c r="BV103" s="788">
        <f>'Result Entry'!BW105</f>
        <v>0</v>
      </c>
      <c r="BW103" s="798">
        <f>'Result Entry'!BX105</f>
        <v>0</v>
      </c>
      <c r="BX103" s="789">
        <f>'Result Entry'!BY105</f>
        <v>0</v>
      </c>
      <c r="BY103" s="790">
        <f>'Result Entry'!BZ105</f>
        <v>0</v>
      </c>
      <c r="BZ103" s="789">
        <f>'Result Entry'!CA105</f>
        <v>0</v>
      </c>
      <c r="CA103" s="789">
        <f>'Result Entry'!CB105</f>
        <v>0</v>
      </c>
      <c r="CB103" s="799">
        <f>'Result Entry'!CC105</f>
        <v>0</v>
      </c>
      <c r="CC103" s="790">
        <f>'Result Entry'!CD105</f>
        <v>0</v>
      </c>
      <c r="CD103" s="789">
        <f>'Result Entry'!CE105</f>
        <v>0</v>
      </c>
      <c r="CE103" s="789">
        <f>'Result Entry'!CF105</f>
        <v>0</v>
      </c>
      <c r="CF103" s="799">
        <f>'Result Entry'!CG105</f>
        <v>0</v>
      </c>
      <c r="CG103" s="792">
        <f>'Result Entry'!CH105</f>
        <v>0</v>
      </c>
      <c r="CH103" s="1470">
        <f>'Result Entry'!CI105</f>
        <v>0</v>
      </c>
      <c r="CI103" s="1471" t="str">
        <f>'Result Entry'!CJ105</f>
        <v/>
      </c>
      <c r="CJ103" s="795" t="str">
        <f>'Result Entry'!CK105</f>
        <v/>
      </c>
      <c r="CK103" s="796" t="str">
        <f>'Result Entry'!CL105</f>
        <v/>
      </c>
      <c r="CL103" s="797">
        <f>'Result Entry'!CM105</f>
        <v>0</v>
      </c>
      <c r="CM103" s="788">
        <f>'Result Entry'!CN105</f>
        <v>0</v>
      </c>
      <c r="CN103" s="798">
        <f>'Result Entry'!CO105</f>
        <v>0</v>
      </c>
      <c r="CO103" s="789">
        <f>'Result Entry'!CP105</f>
        <v>0</v>
      </c>
      <c r="CP103" s="790">
        <f>'Result Entry'!CQ105</f>
        <v>0</v>
      </c>
      <c r="CQ103" s="789">
        <f>'Result Entry'!CR105</f>
        <v>0</v>
      </c>
      <c r="CR103" s="789">
        <f>'Result Entry'!CS105</f>
        <v>0</v>
      </c>
      <c r="CS103" s="799">
        <f>'Result Entry'!CT105</f>
        <v>0</v>
      </c>
      <c r="CT103" s="790">
        <f>'Result Entry'!CU105</f>
        <v>0</v>
      </c>
      <c r="CU103" s="789">
        <f>'Result Entry'!CV105</f>
        <v>0</v>
      </c>
      <c r="CV103" s="789">
        <f>'Result Entry'!CW105</f>
        <v>0</v>
      </c>
      <c r="CW103" s="799">
        <f>'Result Entry'!CX105</f>
        <v>0</v>
      </c>
      <c r="CX103" s="792">
        <f>'Result Entry'!CY105</f>
        <v>0</v>
      </c>
      <c r="CY103" s="1470">
        <f>'Result Entry'!CZ105</f>
        <v>0</v>
      </c>
      <c r="CZ103" s="1471" t="str">
        <f>'Result Entry'!DA105</f>
        <v/>
      </c>
      <c r="DA103" s="795" t="str">
        <f>'Result Entry'!DB105</f>
        <v/>
      </c>
      <c r="DB103" s="796" t="str">
        <f>'Result Entry'!DC105</f>
        <v/>
      </c>
      <c r="DC103" s="797">
        <f>'Result Entry'!DD105</f>
        <v>0</v>
      </c>
      <c r="DD103" s="788">
        <f>'Result Entry'!DE105</f>
        <v>0</v>
      </c>
      <c r="DE103" s="798">
        <f>'Result Entry'!DF105</f>
        <v>0</v>
      </c>
      <c r="DF103" s="789">
        <f>'Result Entry'!DG105</f>
        <v>0</v>
      </c>
      <c r="DG103" s="790">
        <f>'Result Entry'!DH105</f>
        <v>0</v>
      </c>
      <c r="DH103" s="789">
        <f>'Result Entry'!DI105</f>
        <v>0</v>
      </c>
      <c r="DI103" s="789">
        <f>'Result Entry'!DJ105</f>
        <v>0</v>
      </c>
      <c r="DJ103" s="799">
        <f>'Result Entry'!DK105</f>
        <v>0</v>
      </c>
      <c r="DK103" s="790">
        <f>'Result Entry'!DL105</f>
        <v>0</v>
      </c>
      <c r="DL103" s="789">
        <f>'Result Entry'!DM105</f>
        <v>0</v>
      </c>
      <c r="DM103" s="789">
        <f>'Result Entry'!DN105</f>
        <v>0</v>
      </c>
      <c r="DN103" s="799">
        <f>'Result Entry'!DO105</f>
        <v>0</v>
      </c>
      <c r="DO103" s="792">
        <f>'Result Entry'!DP105</f>
        <v>0</v>
      </c>
      <c r="DP103" s="1470">
        <f>'Result Entry'!DQ105</f>
        <v>0</v>
      </c>
      <c r="DQ103" s="1471" t="str">
        <f>'Result Entry'!DR105</f>
        <v/>
      </c>
      <c r="DR103" s="795" t="str">
        <f>'Result Entry'!DS105</f>
        <v/>
      </c>
      <c r="DS103" s="796" t="str">
        <f>'Result Entry'!DT105</f>
        <v/>
      </c>
      <c r="DT103" s="788">
        <f>'Result Entry'!DU105</f>
        <v>0</v>
      </c>
      <c r="DU103" s="789">
        <f>'Result Entry'!DV105</f>
        <v>0</v>
      </c>
      <c r="DV103" s="789">
        <f>'Result Entry'!DW105</f>
        <v>0</v>
      </c>
      <c r="DW103" s="790">
        <f>'Result Entry'!DX105</f>
        <v>0</v>
      </c>
      <c r="DX103" s="789">
        <f>'Result Entry'!DY105</f>
        <v>0</v>
      </c>
      <c r="DY103" s="789">
        <f>'Result Entry'!DZ105</f>
        <v>0</v>
      </c>
      <c r="DZ103" s="799">
        <f>'Result Entry'!EA105</f>
        <v>0</v>
      </c>
      <c r="EA103" s="790">
        <f>'Result Entry'!EB105</f>
        <v>0</v>
      </c>
      <c r="EB103" s="789">
        <f>'Result Entry'!EC105</f>
        <v>0</v>
      </c>
      <c r="EC103" s="789">
        <f>'Result Entry'!ED105</f>
        <v>0</v>
      </c>
      <c r="ED103" s="799">
        <f>'Result Entry'!EE105</f>
        <v>0</v>
      </c>
      <c r="EE103" s="800">
        <f>'Result Entry'!EF105</f>
        <v>0</v>
      </c>
      <c r="EF103" s="801">
        <f>'Result Entry'!EG105</f>
        <v>0</v>
      </c>
      <c r="EG103" s="802" t="str">
        <f>'Result Entry'!EH105</f>
        <v/>
      </c>
      <c r="EH103" s="788">
        <f>'Result Entry'!EI105</f>
        <v>0</v>
      </c>
      <c r="EI103" s="789">
        <f>'Result Entry'!EJ105</f>
        <v>0</v>
      </c>
      <c r="EJ103" s="789">
        <f>'Result Entry'!EK105</f>
        <v>0</v>
      </c>
      <c r="EK103" s="790">
        <f>'Result Entry'!EL105</f>
        <v>0</v>
      </c>
      <c r="EL103" s="789">
        <f>'Result Entry'!EM105</f>
        <v>0</v>
      </c>
      <c r="EM103" s="799">
        <f>'Result Entry'!EN105</f>
        <v>0</v>
      </c>
      <c r="EN103" s="789">
        <f>'Result Entry'!EO105</f>
        <v>0</v>
      </c>
      <c r="EO103" s="789">
        <f>'Result Entry'!EP105</f>
        <v>0</v>
      </c>
      <c r="EP103" s="789">
        <f>'Result Entry'!EQ105</f>
        <v>0</v>
      </c>
      <c r="EQ103" s="792">
        <f>'Result Entry'!ER105</f>
        <v>0</v>
      </c>
      <c r="ER103" s="801">
        <f>'Result Entry'!ES105</f>
        <v>0</v>
      </c>
      <c r="ES103" s="802" t="str">
        <f>'Result Entry'!ET105</f>
        <v/>
      </c>
      <c r="ET103" s="788">
        <f>'Result Entry'!EU105</f>
        <v>0</v>
      </c>
      <c r="EU103" s="798">
        <f>'Result Entry'!EV105</f>
        <v>0</v>
      </c>
      <c r="EV103" s="789">
        <f>'Result Entry'!EW105</f>
        <v>0</v>
      </c>
      <c r="EW103" s="799">
        <f>'Result Entry'!EX105</f>
        <v>0</v>
      </c>
      <c r="EX103" s="789">
        <f>'Result Entry'!EY105</f>
        <v>0</v>
      </c>
      <c r="EY103" s="799">
        <f>'Result Entry'!EZ105</f>
        <v>0</v>
      </c>
      <c r="EZ103" s="789">
        <f>'Result Entry'!FA105</f>
        <v>0</v>
      </c>
      <c r="FA103" s="789">
        <f>'Result Entry'!FB105</f>
        <v>0</v>
      </c>
      <c r="FB103" s="789">
        <f>'Result Entry'!FC105</f>
        <v>0</v>
      </c>
      <c r="FC103" s="800">
        <f>'Result Entry'!FD105</f>
        <v>0</v>
      </c>
      <c r="FD103" s="801">
        <f>'Result Entry'!FE105</f>
        <v>0</v>
      </c>
      <c r="FE103" s="802" t="str">
        <f>'Result Entry'!FF105</f>
        <v/>
      </c>
      <c r="FF103" s="788">
        <f>'Result Entry'!FG105</f>
        <v>0</v>
      </c>
      <c r="FG103" s="789">
        <f>'Result Entry'!FH105</f>
        <v>0</v>
      </c>
      <c r="FH103" s="789">
        <f>'Result Entry'!FI105</f>
        <v>0</v>
      </c>
      <c r="FI103" s="789">
        <f>'Result Entry'!FJ105</f>
        <v>0</v>
      </c>
      <c r="FJ103" s="791">
        <f>'Result Entry'!FK105</f>
        <v>0</v>
      </c>
      <c r="FK103" s="796" t="str">
        <f>'Result Entry'!FL105</f>
        <v/>
      </c>
      <c r="FL103" s="786">
        <f>'Result Entry'!FM105</f>
        <v>0</v>
      </c>
      <c r="FM103" s="787">
        <f>'Result Entry'!FN105</f>
        <v>0</v>
      </c>
      <c r="FN103" s="805" t="str">
        <f>'Result Entry'!FO105</f>
        <v/>
      </c>
      <c r="FO103" s="786">
        <f>'Result Entry'!FP105</f>
        <v>0</v>
      </c>
      <c r="FP103" s="787">
        <f>'Result Entry'!FQ105</f>
        <v>0</v>
      </c>
      <c r="FQ103" s="787">
        <f>'Result Entry'!FR105</f>
        <v>0</v>
      </c>
      <c r="FR103" s="787" t="str">
        <f>IF(OR(FS103="PASSED",FS103="PASSED WITH G"),'Result Entry'!FS105,"")</f>
        <v/>
      </c>
      <c r="FS103" s="787" t="str">
        <f>'Result Entry'!FT105</f>
        <v/>
      </c>
      <c r="FT103" s="787" t="str">
        <f>'Result Entry'!FU105</f>
        <v/>
      </c>
      <c r="FU103" s="805" t="str">
        <f>'Result Entry'!FV105</f>
        <v/>
      </c>
      <c r="FV103" s="29" t="str">
        <f>'Result Entry'!FX105</f>
        <v/>
      </c>
    </row>
    <row r="104" spans="1:178" s="30" customFormat="1" ht="17.25" customHeight="1">
      <c r="A104" s="1477"/>
      <c r="B104" s="786">
        <f t="shared" si="1"/>
        <v>0</v>
      </c>
      <c r="C104" s="787">
        <f>'Result Entry'!D106</f>
        <v>0</v>
      </c>
      <c r="D104" s="787">
        <f>'Result Entry'!E106</f>
        <v>0</v>
      </c>
      <c r="E104" s="787">
        <f>'Result Entry'!F106</f>
        <v>0</v>
      </c>
      <c r="F104" s="787">
        <f>'Result Entry'!G106</f>
        <v>0</v>
      </c>
      <c r="G104" s="787">
        <f>'Result Entry'!H106</f>
        <v>0</v>
      </c>
      <c r="H104" s="787">
        <f>'Result Entry'!I106</f>
        <v>0</v>
      </c>
      <c r="I104" s="787">
        <f>'Result Entry'!J106</f>
        <v>0</v>
      </c>
      <c r="J104" s="977">
        <f>'Result Entry'!K106</f>
        <v>0</v>
      </c>
      <c r="K104" s="788">
        <f>'Result Entry'!L106</f>
        <v>0</v>
      </c>
      <c r="L104" s="789">
        <f>'Result Entry'!M106</f>
        <v>0</v>
      </c>
      <c r="M104" s="789">
        <f>'Result Entry'!N106</f>
        <v>0</v>
      </c>
      <c r="N104" s="790">
        <f>'Result Entry'!O106</f>
        <v>0</v>
      </c>
      <c r="O104" s="789">
        <f>'Result Entry'!P106</f>
        <v>0</v>
      </c>
      <c r="P104" s="790">
        <f>'Result Entry'!Q106</f>
        <v>0</v>
      </c>
      <c r="Q104" s="789">
        <f>'Result Entry'!R106</f>
        <v>0</v>
      </c>
      <c r="R104" s="791">
        <f>'Result Entry'!S106</f>
        <v>0</v>
      </c>
      <c r="S104" s="791">
        <f>'Result Entry'!T106</f>
        <v>0</v>
      </c>
      <c r="T104" s="792">
        <f>'Result Entry'!U106</f>
        <v>0</v>
      </c>
      <c r="U104" s="806">
        <f>'Result Entry'!V106</f>
        <v>0</v>
      </c>
      <c r="V104" s="807" t="str">
        <f>'Result Entry'!W106</f>
        <v/>
      </c>
      <c r="W104" s="795" t="str">
        <f>'Result Entry'!X106</f>
        <v/>
      </c>
      <c r="X104" s="796" t="str">
        <f>'Result Entry'!Y106</f>
        <v/>
      </c>
      <c r="Y104" s="788">
        <f>'Result Entry'!Z106</f>
        <v>0</v>
      </c>
      <c r="Z104" s="789">
        <f>'Result Entry'!AA106</f>
        <v>0</v>
      </c>
      <c r="AA104" s="789">
        <f>'Result Entry'!AB106</f>
        <v>0</v>
      </c>
      <c r="AB104" s="790">
        <f>'Result Entry'!AC106</f>
        <v>0</v>
      </c>
      <c r="AC104" s="789">
        <f>'Result Entry'!AD106</f>
        <v>0</v>
      </c>
      <c r="AD104" s="790">
        <f>'Result Entry'!AE106</f>
        <v>0</v>
      </c>
      <c r="AE104" s="789">
        <f>'Result Entry'!AF106</f>
        <v>0</v>
      </c>
      <c r="AF104" s="791">
        <f>'Result Entry'!AG106</f>
        <v>0</v>
      </c>
      <c r="AG104" s="791">
        <f>'Result Entry'!AH106</f>
        <v>0</v>
      </c>
      <c r="AH104" s="792">
        <f>'Result Entry'!AI106</f>
        <v>0</v>
      </c>
      <c r="AI104" s="806">
        <f>'Result Entry'!AJ106</f>
        <v>0</v>
      </c>
      <c r="AJ104" s="807" t="str">
        <f>'Result Entry'!AK106</f>
        <v/>
      </c>
      <c r="AK104" s="795" t="str">
        <f>'Result Entry'!AL106</f>
        <v/>
      </c>
      <c r="AL104" s="796" t="str">
        <f>'Result Entry'!AM106</f>
        <v/>
      </c>
      <c r="AM104" s="797">
        <f>'Result Entry'!AN106</f>
        <v>0</v>
      </c>
      <c r="AN104" s="788">
        <f>'Result Entry'!AO106</f>
        <v>0</v>
      </c>
      <c r="AO104" s="798">
        <f>'Result Entry'!AP106</f>
        <v>0</v>
      </c>
      <c r="AP104" s="789">
        <f>'Result Entry'!AQ106</f>
        <v>0</v>
      </c>
      <c r="AQ104" s="790">
        <f>'Result Entry'!AR106</f>
        <v>0</v>
      </c>
      <c r="AR104" s="789">
        <f>'Result Entry'!AS106</f>
        <v>0</v>
      </c>
      <c r="AS104" s="789">
        <f>'Result Entry'!AT106</f>
        <v>0</v>
      </c>
      <c r="AT104" s="799">
        <f>'Result Entry'!AU106</f>
        <v>0</v>
      </c>
      <c r="AU104" s="790">
        <f>'Result Entry'!AV106</f>
        <v>0</v>
      </c>
      <c r="AV104" s="789">
        <f>'Result Entry'!AW106</f>
        <v>0</v>
      </c>
      <c r="AW104" s="789">
        <f>'Result Entry'!AX106</f>
        <v>0</v>
      </c>
      <c r="AX104" s="799">
        <f>'Result Entry'!AY106</f>
        <v>0</v>
      </c>
      <c r="AY104" s="792">
        <f>'Result Entry'!AZ106</f>
        <v>0</v>
      </c>
      <c r="AZ104" s="1470">
        <f>'Result Entry'!BA106</f>
        <v>0</v>
      </c>
      <c r="BA104" s="1471" t="str">
        <f>'Result Entry'!BB106</f>
        <v/>
      </c>
      <c r="BB104" s="795" t="str">
        <f>'Result Entry'!BC106</f>
        <v/>
      </c>
      <c r="BC104" s="796" t="str">
        <f>'Result Entry'!BD106</f>
        <v/>
      </c>
      <c r="BD104" s="797">
        <f>'Result Entry'!BE106</f>
        <v>0</v>
      </c>
      <c r="BE104" s="788">
        <f>'Result Entry'!BF106</f>
        <v>0</v>
      </c>
      <c r="BF104" s="798">
        <f>'Result Entry'!BG106</f>
        <v>0</v>
      </c>
      <c r="BG104" s="789">
        <f>'Result Entry'!BH106</f>
        <v>0</v>
      </c>
      <c r="BH104" s="790">
        <f>'Result Entry'!BI106</f>
        <v>0</v>
      </c>
      <c r="BI104" s="789">
        <f>'Result Entry'!BJ106</f>
        <v>0</v>
      </c>
      <c r="BJ104" s="789">
        <f>'Result Entry'!BK106</f>
        <v>0</v>
      </c>
      <c r="BK104" s="799">
        <f>'Result Entry'!BL106</f>
        <v>0</v>
      </c>
      <c r="BL104" s="790">
        <f>'Result Entry'!BM106</f>
        <v>0</v>
      </c>
      <c r="BM104" s="789">
        <f>'Result Entry'!BN106</f>
        <v>0</v>
      </c>
      <c r="BN104" s="789">
        <f>'Result Entry'!BO106</f>
        <v>0</v>
      </c>
      <c r="BO104" s="799">
        <f>'Result Entry'!BP106</f>
        <v>0</v>
      </c>
      <c r="BP104" s="792">
        <f>'Result Entry'!BQ106</f>
        <v>0</v>
      </c>
      <c r="BQ104" s="1470">
        <f>'Result Entry'!BR106</f>
        <v>0</v>
      </c>
      <c r="BR104" s="1471" t="str">
        <f>'Result Entry'!BS106</f>
        <v/>
      </c>
      <c r="BS104" s="795" t="str">
        <f>'Result Entry'!BT106</f>
        <v/>
      </c>
      <c r="BT104" s="796" t="str">
        <f>'Result Entry'!BU106</f>
        <v/>
      </c>
      <c r="BU104" s="797">
        <f>'Result Entry'!BV106</f>
        <v>0</v>
      </c>
      <c r="BV104" s="788">
        <f>'Result Entry'!BW106</f>
        <v>0</v>
      </c>
      <c r="BW104" s="798">
        <f>'Result Entry'!BX106</f>
        <v>0</v>
      </c>
      <c r="BX104" s="789">
        <f>'Result Entry'!BY106</f>
        <v>0</v>
      </c>
      <c r="BY104" s="790">
        <f>'Result Entry'!BZ106</f>
        <v>0</v>
      </c>
      <c r="BZ104" s="789">
        <f>'Result Entry'!CA106</f>
        <v>0</v>
      </c>
      <c r="CA104" s="789">
        <f>'Result Entry'!CB106</f>
        <v>0</v>
      </c>
      <c r="CB104" s="799">
        <f>'Result Entry'!CC106</f>
        <v>0</v>
      </c>
      <c r="CC104" s="790">
        <f>'Result Entry'!CD106</f>
        <v>0</v>
      </c>
      <c r="CD104" s="789">
        <f>'Result Entry'!CE106</f>
        <v>0</v>
      </c>
      <c r="CE104" s="789">
        <f>'Result Entry'!CF106</f>
        <v>0</v>
      </c>
      <c r="CF104" s="799">
        <f>'Result Entry'!CG106</f>
        <v>0</v>
      </c>
      <c r="CG104" s="792">
        <f>'Result Entry'!CH106</f>
        <v>0</v>
      </c>
      <c r="CH104" s="1470">
        <f>'Result Entry'!CI106</f>
        <v>0</v>
      </c>
      <c r="CI104" s="1471" t="str">
        <f>'Result Entry'!CJ106</f>
        <v/>
      </c>
      <c r="CJ104" s="795" t="str">
        <f>'Result Entry'!CK106</f>
        <v/>
      </c>
      <c r="CK104" s="796" t="str">
        <f>'Result Entry'!CL106</f>
        <v/>
      </c>
      <c r="CL104" s="797">
        <f>'Result Entry'!CM106</f>
        <v>0</v>
      </c>
      <c r="CM104" s="788">
        <f>'Result Entry'!CN106</f>
        <v>0</v>
      </c>
      <c r="CN104" s="798">
        <f>'Result Entry'!CO106</f>
        <v>0</v>
      </c>
      <c r="CO104" s="789">
        <f>'Result Entry'!CP106</f>
        <v>0</v>
      </c>
      <c r="CP104" s="790">
        <f>'Result Entry'!CQ106</f>
        <v>0</v>
      </c>
      <c r="CQ104" s="789">
        <f>'Result Entry'!CR106</f>
        <v>0</v>
      </c>
      <c r="CR104" s="789">
        <f>'Result Entry'!CS106</f>
        <v>0</v>
      </c>
      <c r="CS104" s="799">
        <f>'Result Entry'!CT106</f>
        <v>0</v>
      </c>
      <c r="CT104" s="790">
        <f>'Result Entry'!CU106</f>
        <v>0</v>
      </c>
      <c r="CU104" s="789">
        <f>'Result Entry'!CV106</f>
        <v>0</v>
      </c>
      <c r="CV104" s="789">
        <f>'Result Entry'!CW106</f>
        <v>0</v>
      </c>
      <c r="CW104" s="799">
        <f>'Result Entry'!CX106</f>
        <v>0</v>
      </c>
      <c r="CX104" s="792">
        <f>'Result Entry'!CY106</f>
        <v>0</v>
      </c>
      <c r="CY104" s="1470">
        <f>'Result Entry'!CZ106</f>
        <v>0</v>
      </c>
      <c r="CZ104" s="1471" t="str">
        <f>'Result Entry'!DA106</f>
        <v/>
      </c>
      <c r="DA104" s="795" t="str">
        <f>'Result Entry'!DB106</f>
        <v/>
      </c>
      <c r="DB104" s="796" t="str">
        <f>'Result Entry'!DC106</f>
        <v/>
      </c>
      <c r="DC104" s="797">
        <f>'Result Entry'!DD106</f>
        <v>0</v>
      </c>
      <c r="DD104" s="788">
        <f>'Result Entry'!DE106</f>
        <v>0</v>
      </c>
      <c r="DE104" s="798">
        <f>'Result Entry'!DF106</f>
        <v>0</v>
      </c>
      <c r="DF104" s="789">
        <f>'Result Entry'!DG106</f>
        <v>0</v>
      </c>
      <c r="DG104" s="790">
        <f>'Result Entry'!DH106</f>
        <v>0</v>
      </c>
      <c r="DH104" s="789">
        <f>'Result Entry'!DI106</f>
        <v>0</v>
      </c>
      <c r="DI104" s="789">
        <f>'Result Entry'!DJ106</f>
        <v>0</v>
      </c>
      <c r="DJ104" s="799">
        <f>'Result Entry'!DK106</f>
        <v>0</v>
      </c>
      <c r="DK104" s="790">
        <f>'Result Entry'!DL106</f>
        <v>0</v>
      </c>
      <c r="DL104" s="789">
        <f>'Result Entry'!DM106</f>
        <v>0</v>
      </c>
      <c r="DM104" s="789">
        <f>'Result Entry'!DN106</f>
        <v>0</v>
      </c>
      <c r="DN104" s="799">
        <f>'Result Entry'!DO106</f>
        <v>0</v>
      </c>
      <c r="DO104" s="792">
        <f>'Result Entry'!DP106</f>
        <v>0</v>
      </c>
      <c r="DP104" s="1470">
        <f>'Result Entry'!DQ106</f>
        <v>0</v>
      </c>
      <c r="DQ104" s="1471" t="str">
        <f>'Result Entry'!DR106</f>
        <v/>
      </c>
      <c r="DR104" s="795" t="str">
        <f>'Result Entry'!DS106</f>
        <v/>
      </c>
      <c r="DS104" s="796" t="str">
        <f>'Result Entry'!DT106</f>
        <v/>
      </c>
      <c r="DT104" s="788">
        <f>'Result Entry'!DU106</f>
        <v>0</v>
      </c>
      <c r="DU104" s="789">
        <f>'Result Entry'!DV106</f>
        <v>0</v>
      </c>
      <c r="DV104" s="789">
        <f>'Result Entry'!DW106</f>
        <v>0</v>
      </c>
      <c r="DW104" s="790">
        <f>'Result Entry'!DX106</f>
        <v>0</v>
      </c>
      <c r="DX104" s="789">
        <f>'Result Entry'!DY106</f>
        <v>0</v>
      </c>
      <c r="DY104" s="789">
        <f>'Result Entry'!DZ106</f>
        <v>0</v>
      </c>
      <c r="DZ104" s="799">
        <f>'Result Entry'!EA106</f>
        <v>0</v>
      </c>
      <c r="EA104" s="790">
        <f>'Result Entry'!EB106</f>
        <v>0</v>
      </c>
      <c r="EB104" s="789">
        <f>'Result Entry'!EC106</f>
        <v>0</v>
      </c>
      <c r="EC104" s="789">
        <f>'Result Entry'!ED106</f>
        <v>0</v>
      </c>
      <c r="ED104" s="799">
        <f>'Result Entry'!EE106</f>
        <v>0</v>
      </c>
      <c r="EE104" s="800">
        <f>'Result Entry'!EF106</f>
        <v>0</v>
      </c>
      <c r="EF104" s="801">
        <f>'Result Entry'!EG106</f>
        <v>0</v>
      </c>
      <c r="EG104" s="802" t="str">
        <f>'Result Entry'!EH106</f>
        <v/>
      </c>
      <c r="EH104" s="788">
        <f>'Result Entry'!EI106</f>
        <v>0</v>
      </c>
      <c r="EI104" s="789">
        <f>'Result Entry'!EJ106</f>
        <v>0</v>
      </c>
      <c r="EJ104" s="789">
        <f>'Result Entry'!EK106</f>
        <v>0</v>
      </c>
      <c r="EK104" s="790">
        <f>'Result Entry'!EL106</f>
        <v>0</v>
      </c>
      <c r="EL104" s="789">
        <f>'Result Entry'!EM106</f>
        <v>0</v>
      </c>
      <c r="EM104" s="799">
        <f>'Result Entry'!EN106</f>
        <v>0</v>
      </c>
      <c r="EN104" s="789">
        <f>'Result Entry'!EO106</f>
        <v>0</v>
      </c>
      <c r="EO104" s="789">
        <f>'Result Entry'!EP106</f>
        <v>0</v>
      </c>
      <c r="EP104" s="789">
        <f>'Result Entry'!EQ106</f>
        <v>0</v>
      </c>
      <c r="EQ104" s="792">
        <f>'Result Entry'!ER106</f>
        <v>0</v>
      </c>
      <c r="ER104" s="801">
        <f>'Result Entry'!ES106</f>
        <v>0</v>
      </c>
      <c r="ES104" s="802" t="str">
        <f>'Result Entry'!ET106</f>
        <v/>
      </c>
      <c r="ET104" s="788">
        <f>'Result Entry'!EU106</f>
        <v>0</v>
      </c>
      <c r="EU104" s="798">
        <f>'Result Entry'!EV106</f>
        <v>0</v>
      </c>
      <c r="EV104" s="789">
        <f>'Result Entry'!EW106</f>
        <v>0</v>
      </c>
      <c r="EW104" s="799">
        <f>'Result Entry'!EX106</f>
        <v>0</v>
      </c>
      <c r="EX104" s="789">
        <f>'Result Entry'!EY106</f>
        <v>0</v>
      </c>
      <c r="EY104" s="799">
        <f>'Result Entry'!EZ106</f>
        <v>0</v>
      </c>
      <c r="EZ104" s="789">
        <f>'Result Entry'!FA106</f>
        <v>0</v>
      </c>
      <c r="FA104" s="789">
        <f>'Result Entry'!FB106</f>
        <v>0</v>
      </c>
      <c r="FB104" s="789">
        <f>'Result Entry'!FC106</f>
        <v>0</v>
      </c>
      <c r="FC104" s="800">
        <f>'Result Entry'!FD106</f>
        <v>0</v>
      </c>
      <c r="FD104" s="801">
        <f>'Result Entry'!FE106</f>
        <v>0</v>
      </c>
      <c r="FE104" s="802" t="str">
        <f>'Result Entry'!FF106</f>
        <v/>
      </c>
      <c r="FF104" s="788">
        <f>'Result Entry'!FG106</f>
        <v>0</v>
      </c>
      <c r="FG104" s="789">
        <f>'Result Entry'!FH106</f>
        <v>0</v>
      </c>
      <c r="FH104" s="789">
        <f>'Result Entry'!FI106</f>
        <v>0</v>
      </c>
      <c r="FI104" s="789">
        <f>'Result Entry'!FJ106</f>
        <v>0</v>
      </c>
      <c r="FJ104" s="791">
        <f>'Result Entry'!FK106</f>
        <v>0</v>
      </c>
      <c r="FK104" s="796" t="str">
        <f>'Result Entry'!FL106</f>
        <v/>
      </c>
      <c r="FL104" s="786">
        <f>'Result Entry'!FM106</f>
        <v>0</v>
      </c>
      <c r="FM104" s="787">
        <f>'Result Entry'!FN106</f>
        <v>0</v>
      </c>
      <c r="FN104" s="805" t="str">
        <f>'Result Entry'!FO106</f>
        <v/>
      </c>
      <c r="FO104" s="786">
        <f>'Result Entry'!FP106</f>
        <v>0</v>
      </c>
      <c r="FP104" s="787">
        <f>'Result Entry'!FQ106</f>
        <v>0</v>
      </c>
      <c r="FQ104" s="787">
        <f>'Result Entry'!FR106</f>
        <v>0</v>
      </c>
      <c r="FR104" s="787" t="str">
        <f>IF(OR(FS104="PASSED",FS104="PASSED WITH G"),'Result Entry'!FS106,"")</f>
        <v/>
      </c>
      <c r="FS104" s="787" t="str">
        <f>'Result Entry'!FT106</f>
        <v/>
      </c>
      <c r="FT104" s="787" t="str">
        <f>'Result Entry'!FU106</f>
        <v/>
      </c>
      <c r="FU104" s="805" t="str">
        <f>'Result Entry'!FV106</f>
        <v/>
      </c>
      <c r="FV104" s="29" t="str">
        <f>'Result Entry'!FX106</f>
        <v/>
      </c>
    </row>
    <row r="105" spans="1:178" s="30" customFormat="1" ht="17.25" customHeight="1">
      <c r="A105" s="1477"/>
      <c r="B105" s="786">
        <f t="shared" si="1"/>
        <v>0</v>
      </c>
      <c r="C105" s="787">
        <f>'Result Entry'!D107</f>
        <v>0</v>
      </c>
      <c r="D105" s="787">
        <f>'Result Entry'!E107</f>
        <v>0</v>
      </c>
      <c r="E105" s="787">
        <f>'Result Entry'!F107</f>
        <v>0</v>
      </c>
      <c r="F105" s="787">
        <f>'Result Entry'!G107</f>
        <v>0</v>
      </c>
      <c r="G105" s="787">
        <f>'Result Entry'!H107</f>
        <v>0</v>
      </c>
      <c r="H105" s="787">
        <f>'Result Entry'!I107</f>
        <v>0</v>
      </c>
      <c r="I105" s="787">
        <f>'Result Entry'!J107</f>
        <v>0</v>
      </c>
      <c r="J105" s="977">
        <f>'Result Entry'!K107</f>
        <v>0</v>
      </c>
      <c r="K105" s="788">
        <f>'Result Entry'!L107</f>
        <v>0</v>
      </c>
      <c r="L105" s="789">
        <f>'Result Entry'!M107</f>
        <v>0</v>
      </c>
      <c r="M105" s="789">
        <f>'Result Entry'!N107</f>
        <v>0</v>
      </c>
      <c r="N105" s="790">
        <f>'Result Entry'!O107</f>
        <v>0</v>
      </c>
      <c r="O105" s="789">
        <f>'Result Entry'!P107</f>
        <v>0</v>
      </c>
      <c r="P105" s="790">
        <f>'Result Entry'!Q107</f>
        <v>0</v>
      </c>
      <c r="Q105" s="789">
        <f>'Result Entry'!R107</f>
        <v>0</v>
      </c>
      <c r="R105" s="791">
        <f>'Result Entry'!S107</f>
        <v>0</v>
      </c>
      <c r="S105" s="791">
        <f>'Result Entry'!T107</f>
        <v>0</v>
      </c>
      <c r="T105" s="792">
        <f>'Result Entry'!U107</f>
        <v>0</v>
      </c>
      <c r="U105" s="806">
        <f>'Result Entry'!V107</f>
        <v>0</v>
      </c>
      <c r="V105" s="807" t="str">
        <f>'Result Entry'!W107</f>
        <v/>
      </c>
      <c r="W105" s="795" t="str">
        <f>'Result Entry'!X107</f>
        <v/>
      </c>
      <c r="X105" s="796" t="str">
        <f>'Result Entry'!Y107</f>
        <v/>
      </c>
      <c r="Y105" s="788">
        <f>'Result Entry'!Z107</f>
        <v>0</v>
      </c>
      <c r="Z105" s="789">
        <f>'Result Entry'!AA107</f>
        <v>0</v>
      </c>
      <c r="AA105" s="789">
        <f>'Result Entry'!AB107</f>
        <v>0</v>
      </c>
      <c r="AB105" s="790">
        <f>'Result Entry'!AC107</f>
        <v>0</v>
      </c>
      <c r="AC105" s="789">
        <f>'Result Entry'!AD107</f>
        <v>0</v>
      </c>
      <c r="AD105" s="790">
        <f>'Result Entry'!AE107</f>
        <v>0</v>
      </c>
      <c r="AE105" s="789">
        <f>'Result Entry'!AF107</f>
        <v>0</v>
      </c>
      <c r="AF105" s="791">
        <f>'Result Entry'!AG107</f>
        <v>0</v>
      </c>
      <c r="AG105" s="791">
        <f>'Result Entry'!AH107</f>
        <v>0</v>
      </c>
      <c r="AH105" s="792">
        <f>'Result Entry'!AI107</f>
        <v>0</v>
      </c>
      <c r="AI105" s="806">
        <f>'Result Entry'!AJ107</f>
        <v>0</v>
      </c>
      <c r="AJ105" s="807" t="str">
        <f>'Result Entry'!AK107</f>
        <v/>
      </c>
      <c r="AK105" s="795" t="str">
        <f>'Result Entry'!AL107</f>
        <v/>
      </c>
      <c r="AL105" s="796" t="str">
        <f>'Result Entry'!AM107</f>
        <v/>
      </c>
      <c r="AM105" s="797">
        <f>'Result Entry'!AN107</f>
        <v>0</v>
      </c>
      <c r="AN105" s="788">
        <f>'Result Entry'!AO107</f>
        <v>0</v>
      </c>
      <c r="AO105" s="798">
        <f>'Result Entry'!AP107</f>
        <v>0</v>
      </c>
      <c r="AP105" s="789">
        <f>'Result Entry'!AQ107</f>
        <v>0</v>
      </c>
      <c r="AQ105" s="790">
        <f>'Result Entry'!AR107</f>
        <v>0</v>
      </c>
      <c r="AR105" s="789">
        <f>'Result Entry'!AS107</f>
        <v>0</v>
      </c>
      <c r="AS105" s="789">
        <f>'Result Entry'!AT107</f>
        <v>0</v>
      </c>
      <c r="AT105" s="799">
        <f>'Result Entry'!AU107</f>
        <v>0</v>
      </c>
      <c r="AU105" s="790">
        <f>'Result Entry'!AV107</f>
        <v>0</v>
      </c>
      <c r="AV105" s="789">
        <f>'Result Entry'!AW107</f>
        <v>0</v>
      </c>
      <c r="AW105" s="789">
        <f>'Result Entry'!AX107</f>
        <v>0</v>
      </c>
      <c r="AX105" s="799">
        <f>'Result Entry'!AY107</f>
        <v>0</v>
      </c>
      <c r="AY105" s="792">
        <f>'Result Entry'!AZ107</f>
        <v>0</v>
      </c>
      <c r="AZ105" s="1470">
        <f>'Result Entry'!BA107</f>
        <v>0</v>
      </c>
      <c r="BA105" s="1471" t="str">
        <f>'Result Entry'!BB107</f>
        <v/>
      </c>
      <c r="BB105" s="795" t="str">
        <f>'Result Entry'!BC107</f>
        <v/>
      </c>
      <c r="BC105" s="796" t="str">
        <f>'Result Entry'!BD107</f>
        <v/>
      </c>
      <c r="BD105" s="797">
        <f>'Result Entry'!BE107</f>
        <v>0</v>
      </c>
      <c r="BE105" s="788">
        <f>'Result Entry'!BF107</f>
        <v>0</v>
      </c>
      <c r="BF105" s="798">
        <f>'Result Entry'!BG107</f>
        <v>0</v>
      </c>
      <c r="BG105" s="789">
        <f>'Result Entry'!BH107</f>
        <v>0</v>
      </c>
      <c r="BH105" s="790">
        <f>'Result Entry'!BI107</f>
        <v>0</v>
      </c>
      <c r="BI105" s="789">
        <f>'Result Entry'!BJ107</f>
        <v>0</v>
      </c>
      <c r="BJ105" s="789">
        <f>'Result Entry'!BK107</f>
        <v>0</v>
      </c>
      <c r="BK105" s="799">
        <f>'Result Entry'!BL107</f>
        <v>0</v>
      </c>
      <c r="BL105" s="790">
        <f>'Result Entry'!BM107</f>
        <v>0</v>
      </c>
      <c r="BM105" s="789">
        <f>'Result Entry'!BN107</f>
        <v>0</v>
      </c>
      <c r="BN105" s="789">
        <f>'Result Entry'!BO107</f>
        <v>0</v>
      </c>
      <c r="BO105" s="799">
        <f>'Result Entry'!BP107</f>
        <v>0</v>
      </c>
      <c r="BP105" s="792">
        <f>'Result Entry'!BQ107</f>
        <v>0</v>
      </c>
      <c r="BQ105" s="1470">
        <f>'Result Entry'!BR107</f>
        <v>0</v>
      </c>
      <c r="BR105" s="1471" t="str">
        <f>'Result Entry'!BS107</f>
        <v/>
      </c>
      <c r="BS105" s="795" t="str">
        <f>'Result Entry'!BT107</f>
        <v/>
      </c>
      <c r="BT105" s="796" t="str">
        <f>'Result Entry'!BU107</f>
        <v/>
      </c>
      <c r="BU105" s="797">
        <f>'Result Entry'!BV107</f>
        <v>0</v>
      </c>
      <c r="BV105" s="788">
        <f>'Result Entry'!BW107</f>
        <v>0</v>
      </c>
      <c r="BW105" s="798">
        <f>'Result Entry'!BX107</f>
        <v>0</v>
      </c>
      <c r="BX105" s="789">
        <f>'Result Entry'!BY107</f>
        <v>0</v>
      </c>
      <c r="BY105" s="790">
        <f>'Result Entry'!BZ107</f>
        <v>0</v>
      </c>
      <c r="BZ105" s="789">
        <f>'Result Entry'!CA107</f>
        <v>0</v>
      </c>
      <c r="CA105" s="789">
        <f>'Result Entry'!CB107</f>
        <v>0</v>
      </c>
      <c r="CB105" s="799">
        <f>'Result Entry'!CC107</f>
        <v>0</v>
      </c>
      <c r="CC105" s="790">
        <f>'Result Entry'!CD107</f>
        <v>0</v>
      </c>
      <c r="CD105" s="789">
        <f>'Result Entry'!CE107</f>
        <v>0</v>
      </c>
      <c r="CE105" s="789">
        <f>'Result Entry'!CF107</f>
        <v>0</v>
      </c>
      <c r="CF105" s="799">
        <f>'Result Entry'!CG107</f>
        <v>0</v>
      </c>
      <c r="CG105" s="792">
        <f>'Result Entry'!CH107</f>
        <v>0</v>
      </c>
      <c r="CH105" s="1470">
        <f>'Result Entry'!CI107</f>
        <v>0</v>
      </c>
      <c r="CI105" s="1471" t="str">
        <f>'Result Entry'!CJ107</f>
        <v/>
      </c>
      <c r="CJ105" s="795" t="str">
        <f>'Result Entry'!CK107</f>
        <v/>
      </c>
      <c r="CK105" s="796" t="str">
        <f>'Result Entry'!CL107</f>
        <v/>
      </c>
      <c r="CL105" s="797">
        <f>'Result Entry'!CM107</f>
        <v>0</v>
      </c>
      <c r="CM105" s="788">
        <f>'Result Entry'!CN107</f>
        <v>0</v>
      </c>
      <c r="CN105" s="798">
        <f>'Result Entry'!CO107</f>
        <v>0</v>
      </c>
      <c r="CO105" s="789">
        <f>'Result Entry'!CP107</f>
        <v>0</v>
      </c>
      <c r="CP105" s="790">
        <f>'Result Entry'!CQ107</f>
        <v>0</v>
      </c>
      <c r="CQ105" s="789">
        <f>'Result Entry'!CR107</f>
        <v>0</v>
      </c>
      <c r="CR105" s="789">
        <f>'Result Entry'!CS107</f>
        <v>0</v>
      </c>
      <c r="CS105" s="799">
        <f>'Result Entry'!CT107</f>
        <v>0</v>
      </c>
      <c r="CT105" s="790">
        <f>'Result Entry'!CU107</f>
        <v>0</v>
      </c>
      <c r="CU105" s="789">
        <f>'Result Entry'!CV107</f>
        <v>0</v>
      </c>
      <c r="CV105" s="789">
        <f>'Result Entry'!CW107</f>
        <v>0</v>
      </c>
      <c r="CW105" s="799">
        <f>'Result Entry'!CX107</f>
        <v>0</v>
      </c>
      <c r="CX105" s="792">
        <f>'Result Entry'!CY107</f>
        <v>0</v>
      </c>
      <c r="CY105" s="1470">
        <f>'Result Entry'!CZ107</f>
        <v>0</v>
      </c>
      <c r="CZ105" s="1471" t="str">
        <f>'Result Entry'!DA107</f>
        <v/>
      </c>
      <c r="DA105" s="795" t="str">
        <f>'Result Entry'!DB107</f>
        <v/>
      </c>
      <c r="DB105" s="796" t="str">
        <f>'Result Entry'!DC107</f>
        <v/>
      </c>
      <c r="DC105" s="797">
        <f>'Result Entry'!DD107</f>
        <v>0</v>
      </c>
      <c r="DD105" s="788">
        <f>'Result Entry'!DE107</f>
        <v>0</v>
      </c>
      <c r="DE105" s="798">
        <f>'Result Entry'!DF107</f>
        <v>0</v>
      </c>
      <c r="DF105" s="789">
        <f>'Result Entry'!DG107</f>
        <v>0</v>
      </c>
      <c r="DG105" s="790">
        <f>'Result Entry'!DH107</f>
        <v>0</v>
      </c>
      <c r="DH105" s="789">
        <f>'Result Entry'!DI107</f>
        <v>0</v>
      </c>
      <c r="DI105" s="789">
        <f>'Result Entry'!DJ107</f>
        <v>0</v>
      </c>
      <c r="DJ105" s="799">
        <f>'Result Entry'!DK107</f>
        <v>0</v>
      </c>
      <c r="DK105" s="790">
        <f>'Result Entry'!DL107</f>
        <v>0</v>
      </c>
      <c r="DL105" s="789">
        <f>'Result Entry'!DM107</f>
        <v>0</v>
      </c>
      <c r="DM105" s="789">
        <f>'Result Entry'!DN107</f>
        <v>0</v>
      </c>
      <c r="DN105" s="799">
        <f>'Result Entry'!DO107</f>
        <v>0</v>
      </c>
      <c r="DO105" s="792">
        <f>'Result Entry'!DP107</f>
        <v>0</v>
      </c>
      <c r="DP105" s="1470">
        <f>'Result Entry'!DQ107</f>
        <v>0</v>
      </c>
      <c r="DQ105" s="1471" t="str">
        <f>'Result Entry'!DR107</f>
        <v/>
      </c>
      <c r="DR105" s="795" t="str">
        <f>'Result Entry'!DS107</f>
        <v/>
      </c>
      <c r="DS105" s="796" t="str">
        <f>'Result Entry'!DT107</f>
        <v/>
      </c>
      <c r="DT105" s="788">
        <f>'Result Entry'!DU107</f>
        <v>0</v>
      </c>
      <c r="DU105" s="789">
        <f>'Result Entry'!DV107</f>
        <v>0</v>
      </c>
      <c r="DV105" s="789">
        <f>'Result Entry'!DW107</f>
        <v>0</v>
      </c>
      <c r="DW105" s="790">
        <f>'Result Entry'!DX107</f>
        <v>0</v>
      </c>
      <c r="DX105" s="789">
        <f>'Result Entry'!DY107</f>
        <v>0</v>
      </c>
      <c r="DY105" s="789">
        <f>'Result Entry'!DZ107</f>
        <v>0</v>
      </c>
      <c r="DZ105" s="799">
        <f>'Result Entry'!EA107</f>
        <v>0</v>
      </c>
      <c r="EA105" s="790">
        <f>'Result Entry'!EB107</f>
        <v>0</v>
      </c>
      <c r="EB105" s="789">
        <f>'Result Entry'!EC107</f>
        <v>0</v>
      </c>
      <c r="EC105" s="789">
        <f>'Result Entry'!ED107</f>
        <v>0</v>
      </c>
      <c r="ED105" s="799">
        <f>'Result Entry'!EE107</f>
        <v>0</v>
      </c>
      <c r="EE105" s="800">
        <f>'Result Entry'!EF107</f>
        <v>0</v>
      </c>
      <c r="EF105" s="801">
        <f>'Result Entry'!EG107</f>
        <v>0</v>
      </c>
      <c r="EG105" s="802" t="str">
        <f>'Result Entry'!EH107</f>
        <v/>
      </c>
      <c r="EH105" s="788">
        <f>'Result Entry'!EI107</f>
        <v>0</v>
      </c>
      <c r="EI105" s="789">
        <f>'Result Entry'!EJ107</f>
        <v>0</v>
      </c>
      <c r="EJ105" s="789">
        <f>'Result Entry'!EK107</f>
        <v>0</v>
      </c>
      <c r="EK105" s="790">
        <f>'Result Entry'!EL107</f>
        <v>0</v>
      </c>
      <c r="EL105" s="789">
        <f>'Result Entry'!EM107</f>
        <v>0</v>
      </c>
      <c r="EM105" s="799">
        <f>'Result Entry'!EN107</f>
        <v>0</v>
      </c>
      <c r="EN105" s="789">
        <f>'Result Entry'!EO107</f>
        <v>0</v>
      </c>
      <c r="EO105" s="789">
        <f>'Result Entry'!EP107</f>
        <v>0</v>
      </c>
      <c r="EP105" s="789">
        <f>'Result Entry'!EQ107</f>
        <v>0</v>
      </c>
      <c r="EQ105" s="792">
        <f>'Result Entry'!ER107</f>
        <v>0</v>
      </c>
      <c r="ER105" s="801">
        <f>'Result Entry'!ES107</f>
        <v>0</v>
      </c>
      <c r="ES105" s="802" t="str">
        <f>'Result Entry'!ET107</f>
        <v/>
      </c>
      <c r="ET105" s="788">
        <f>'Result Entry'!EU107</f>
        <v>0</v>
      </c>
      <c r="EU105" s="798">
        <f>'Result Entry'!EV107</f>
        <v>0</v>
      </c>
      <c r="EV105" s="789">
        <f>'Result Entry'!EW107</f>
        <v>0</v>
      </c>
      <c r="EW105" s="799">
        <f>'Result Entry'!EX107</f>
        <v>0</v>
      </c>
      <c r="EX105" s="789">
        <f>'Result Entry'!EY107</f>
        <v>0</v>
      </c>
      <c r="EY105" s="799">
        <f>'Result Entry'!EZ107</f>
        <v>0</v>
      </c>
      <c r="EZ105" s="789">
        <f>'Result Entry'!FA107</f>
        <v>0</v>
      </c>
      <c r="FA105" s="789">
        <f>'Result Entry'!FB107</f>
        <v>0</v>
      </c>
      <c r="FB105" s="789">
        <f>'Result Entry'!FC107</f>
        <v>0</v>
      </c>
      <c r="FC105" s="800">
        <f>'Result Entry'!FD107</f>
        <v>0</v>
      </c>
      <c r="FD105" s="801">
        <f>'Result Entry'!FE107</f>
        <v>0</v>
      </c>
      <c r="FE105" s="802" t="str">
        <f>'Result Entry'!FF107</f>
        <v/>
      </c>
      <c r="FF105" s="788">
        <f>'Result Entry'!FG107</f>
        <v>0</v>
      </c>
      <c r="FG105" s="789">
        <f>'Result Entry'!FH107</f>
        <v>0</v>
      </c>
      <c r="FH105" s="789">
        <f>'Result Entry'!FI107</f>
        <v>0</v>
      </c>
      <c r="FI105" s="789">
        <f>'Result Entry'!FJ107</f>
        <v>0</v>
      </c>
      <c r="FJ105" s="791">
        <f>'Result Entry'!FK107</f>
        <v>0</v>
      </c>
      <c r="FK105" s="796" t="str">
        <f>'Result Entry'!FL107</f>
        <v/>
      </c>
      <c r="FL105" s="786">
        <f>'Result Entry'!FM107</f>
        <v>0</v>
      </c>
      <c r="FM105" s="787">
        <f>'Result Entry'!FN107</f>
        <v>0</v>
      </c>
      <c r="FN105" s="805" t="str">
        <f>'Result Entry'!FO107</f>
        <v/>
      </c>
      <c r="FO105" s="786">
        <f>'Result Entry'!FP107</f>
        <v>0</v>
      </c>
      <c r="FP105" s="787">
        <f>'Result Entry'!FQ107</f>
        <v>0</v>
      </c>
      <c r="FQ105" s="787">
        <f>'Result Entry'!FR107</f>
        <v>0</v>
      </c>
      <c r="FR105" s="787" t="str">
        <f>IF(OR(FS105="PASSED",FS105="PASSED WITH G"),'Result Entry'!FS107,"")</f>
        <v/>
      </c>
      <c r="FS105" s="787" t="str">
        <f>'Result Entry'!FT107</f>
        <v/>
      </c>
      <c r="FT105" s="787" t="str">
        <f>'Result Entry'!FU107</f>
        <v/>
      </c>
      <c r="FU105" s="805" t="str">
        <f>'Result Entry'!FV107</f>
        <v/>
      </c>
      <c r="FV105" s="29" t="str">
        <f>'Result Entry'!FX107</f>
        <v/>
      </c>
    </row>
    <row r="106" spans="1:178" s="30" customFormat="1" ht="17.25" customHeight="1" thickBot="1">
      <c r="A106" s="1477"/>
      <c r="B106" s="808">
        <f t="shared" si="1"/>
        <v>0</v>
      </c>
      <c r="C106" s="809">
        <f>'Result Entry'!D108</f>
        <v>0</v>
      </c>
      <c r="D106" s="809">
        <f>'Result Entry'!E108</f>
        <v>0</v>
      </c>
      <c r="E106" s="809">
        <f>'Result Entry'!F108</f>
        <v>0</v>
      </c>
      <c r="F106" s="809">
        <f>'Result Entry'!G108</f>
        <v>0</v>
      </c>
      <c r="G106" s="809">
        <f>'Result Entry'!H108</f>
        <v>0</v>
      </c>
      <c r="H106" s="809">
        <f>'Result Entry'!I108</f>
        <v>0</v>
      </c>
      <c r="I106" s="809">
        <f>'Result Entry'!J108</f>
        <v>0</v>
      </c>
      <c r="J106" s="978">
        <f>'Result Entry'!K108</f>
        <v>0</v>
      </c>
      <c r="K106" s="788">
        <f>'Result Entry'!L108</f>
        <v>0</v>
      </c>
      <c r="L106" s="789">
        <f>'Result Entry'!M108</f>
        <v>0</v>
      </c>
      <c r="M106" s="789">
        <f>'Result Entry'!N108</f>
        <v>0</v>
      </c>
      <c r="N106" s="790">
        <f>'Result Entry'!O108</f>
        <v>0</v>
      </c>
      <c r="O106" s="789">
        <f>'Result Entry'!P108</f>
        <v>0</v>
      </c>
      <c r="P106" s="790">
        <f>'Result Entry'!Q108</f>
        <v>0</v>
      </c>
      <c r="Q106" s="789">
        <f>'Result Entry'!R108</f>
        <v>0</v>
      </c>
      <c r="R106" s="791">
        <f>'Result Entry'!S108</f>
        <v>0</v>
      </c>
      <c r="S106" s="791">
        <f>'Result Entry'!T108</f>
        <v>0</v>
      </c>
      <c r="T106" s="792">
        <f>'Result Entry'!U108</f>
        <v>0</v>
      </c>
      <c r="U106" s="810">
        <f>'Result Entry'!V108</f>
        <v>0</v>
      </c>
      <c r="V106" s="811" t="str">
        <f>'Result Entry'!W108</f>
        <v/>
      </c>
      <c r="W106" s="795" t="str">
        <f>'Result Entry'!X108</f>
        <v/>
      </c>
      <c r="X106" s="796" t="str">
        <f>'Result Entry'!Y108</f>
        <v/>
      </c>
      <c r="Y106" s="788">
        <f>'Result Entry'!Z108</f>
        <v>0</v>
      </c>
      <c r="Z106" s="789">
        <f>'Result Entry'!AA108</f>
        <v>0</v>
      </c>
      <c r="AA106" s="789">
        <f>'Result Entry'!AB108</f>
        <v>0</v>
      </c>
      <c r="AB106" s="790">
        <f>'Result Entry'!AC108</f>
        <v>0</v>
      </c>
      <c r="AC106" s="789">
        <f>'Result Entry'!AD108</f>
        <v>0</v>
      </c>
      <c r="AD106" s="790">
        <f>'Result Entry'!AE108</f>
        <v>0</v>
      </c>
      <c r="AE106" s="789">
        <f>'Result Entry'!AF108</f>
        <v>0</v>
      </c>
      <c r="AF106" s="791">
        <f>'Result Entry'!AG108</f>
        <v>0</v>
      </c>
      <c r="AG106" s="791">
        <f>'Result Entry'!AH108</f>
        <v>0</v>
      </c>
      <c r="AH106" s="792">
        <f>'Result Entry'!AI108</f>
        <v>0</v>
      </c>
      <c r="AI106" s="810">
        <f>'Result Entry'!AJ108</f>
        <v>0</v>
      </c>
      <c r="AJ106" s="811" t="str">
        <f>'Result Entry'!AK108</f>
        <v/>
      </c>
      <c r="AK106" s="795" t="str">
        <f>'Result Entry'!AL108</f>
        <v/>
      </c>
      <c r="AL106" s="796" t="str">
        <f>'Result Entry'!AM108</f>
        <v/>
      </c>
      <c r="AM106" s="797">
        <f>'Result Entry'!AN108</f>
        <v>0</v>
      </c>
      <c r="AN106" s="788">
        <f>'Result Entry'!AO108</f>
        <v>0</v>
      </c>
      <c r="AO106" s="798">
        <f>'Result Entry'!AP108</f>
        <v>0</v>
      </c>
      <c r="AP106" s="789">
        <f>'Result Entry'!AQ108</f>
        <v>0</v>
      </c>
      <c r="AQ106" s="790">
        <f>'Result Entry'!AR108</f>
        <v>0</v>
      </c>
      <c r="AR106" s="789">
        <f>'Result Entry'!AS108</f>
        <v>0</v>
      </c>
      <c r="AS106" s="789">
        <f>'Result Entry'!AT108</f>
        <v>0</v>
      </c>
      <c r="AT106" s="799">
        <f>'Result Entry'!AU108</f>
        <v>0</v>
      </c>
      <c r="AU106" s="790">
        <f>'Result Entry'!AV108</f>
        <v>0</v>
      </c>
      <c r="AV106" s="789">
        <f>'Result Entry'!AW108</f>
        <v>0</v>
      </c>
      <c r="AW106" s="789">
        <f>'Result Entry'!AX108</f>
        <v>0</v>
      </c>
      <c r="AX106" s="799">
        <f>'Result Entry'!AY108</f>
        <v>0</v>
      </c>
      <c r="AY106" s="792">
        <f>'Result Entry'!AZ108</f>
        <v>0</v>
      </c>
      <c r="AZ106" s="1470">
        <f>'Result Entry'!BA108</f>
        <v>0</v>
      </c>
      <c r="BA106" s="1471" t="str">
        <f>'Result Entry'!BB108</f>
        <v/>
      </c>
      <c r="BB106" s="795" t="str">
        <f>'Result Entry'!BC108</f>
        <v/>
      </c>
      <c r="BC106" s="796" t="str">
        <f>'Result Entry'!BD108</f>
        <v/>
      </c>
      <c r="BD106" s="797">
        <f>'Result Entry'!BE108</f>
        <v>0</v>
      </c>
      <c r="BE106" s="788">
        <f>'Result Entry'!BF108</f>
        <v>0</v>
      </c>
      <c r="BF106" s="798">
        <f>'Result Entry'!BG108</f>
        <v>0</v>
      </c>
      <c r="BG106" s="789">
        <f>'Result Entry'!BH108</f>
        <v>0</v>
      </c>
      <c r="BH106" s="790">
        <f>'Result Entry'!BI108</f>
        <v>0</v>
      </c>
      <c r="BI106" s="789">
        <f>'Result Entry'!BJ108</f>
        <v>0</v>
      </c>
      <c r="BJ106" s="789">
        <f>'Result Entry'!BK108</f>
        <v>0</v>
      </c>
      <c r="BK106" s="799">
        <f>'Result Entry'!BL108</f>
        <v>0</v>
      </c>
      <c r="BL106" s="790">
        <f>'Result Entry'!BM108</f>
        <v>0</v>
      </c>
      <c r="BM106" s="789">
        <f>'Result Entry'!BN108</f>
        <v>0</v>
      </c>
      <c r="BN106" s="789">
        <f>'Result Entry'!BO108</f>
        <v>0</v>
      </c>
      <c r="BO106" s="799">
        <f>'Result Entry'!BP108</f>
        <v>0</v>
      </c>
      <c r="BP106" s="792">
        <f>'Result Entry'!BQ108</f>
        <v>0</v>
      </c>
      <c r="BQ106" s="1470">
        <f>'Result Entry'!BR108</f>
        <v>0</v>
      </c>
      <c r="BR106" s="1471" t="str">
        <f>'Result Entry'!BS108</f>
        <v/>
      </c>
      <c r="BS106" s="795" t="str">
        <f>'Result Entry'!BT108</f>
        <v/>
      </c>
      <c r="BT106" s="796" t="str">
        <f>'Result Entry'!BU108</f>
        <v/>
      </c>
      <c r="BU106" s="797">
        <f>'Result Entry'!BV108</f>
        <v>0</v>
      </c>
      <c r="BV106" s="788">
        <f>'Result Entry'!BW108</f>
        <v>0</v>
      </c>
      <c r="BW106" s="798">
        <f>'Result Entry'!BX108</f>
        <v>0</v>
      </c>
      <c r="BX106" s="789">
        <f>'Result Entry'!BY108</f>
        <v>0</v>
      </c>
      <c r="BY106" s="790">
        <f>'Result Entry'!BZ108</f>
        <v>0</v>
      </c>
      <c r="BZ106" s="789">
        <f>'Result Entry'!CA108</f>
        <v>0</v>
      </c>
      <c r="CA106" s="789">
        <f>'Result Entry'!CB108</f>
        <v>0</v>
      </c>
      <c r="CB106" s="799">
        <f>'Result Entry'!CC108</f>
        <v>0</v>
      </c>
      <c r="CC106" s="790">
        <f>'Result Entry'!CD108</f>
        <v>0</v>
      </c>
      <c r="CD106" s="789">
        <f>'Result Entry'!CE108</f>
        <v>0</v>
      </c>
      <c r="CE106" s="789">
        <f>'Result Entry'!CF108</f>
        <v>0</v>
      </c>
      <c r="CF106" s="799">
        <f>'Result Entry'!CG108</f>
        <v>0</v>
      </c>
      <c r="CG106" s="792">
        <f>'Result Entry'!CH108</f>
        <v>0</v>
      </c>
      <c r="CH106" s="1470">
        <f>'Result Entry'!CI108</f>
        <v>0</v>
      </c>
      <c r="CI106" s="1471" t="str">
        <f>'Result Entry'!CJ108</f>
        <v/>
      </c>
      <c r="CJ106" s="795" t="str">
        <f>'Result Entry'!CK108</f>
        <v/>
      </c>
      <c r="CK106" s="796" t="str">
        <f>'Result Entry'!CL108</f>
        <v/>
      </c>
      <c r="CL106" s="797">
        <f>'Result Entry'!CM108</f>
        <v>0</v>
      </c>
      <c r="CM106" s="788">
        <f>'Result Entry'!CN108</f>
        <v>0</v>
      </c>
      <c r="CN106" s="798">
        <f>'Result Entry'!CO108</f>
        <v>0</v>
      </c>
      <c r="CO106" s="789">
        <f>'Result Entry'!CP108</f>
        <v>0</v>
      </c>
      <c r="CP106" s="790">
        <f>'Result Entry'!CQ108</f>
        <v>0</v>
      </c>
      <c r="CQ106" s="789">
        <f>'Result Entry'!CR108</f>
        <v>0</v>
      </c>
      <c r="CR106" s="789">
        <f>'Result Entry'!CS108</f>
        <v>0</v>
      </c>
      <c r="CS106" s="799">
        <f>'Result Entry'!CT108</f>
        <v>0</v>
      </c>
      <c r="CT106" s="790">
        <f>'Result Entry'!CU108</f>
        <v>0</v>
      </c>
      <c r="CU106" s="789">
        <f>'Result Entry'!CV108</f>
        <v>0</v>
      </c>
      <c r="CV106" s="789">
        <f>'Result Entry'!CW108</f>
        <v>0</v>
      </c>
      <c r="CW106" s="799">
        <f>'Result Entry'!CX108</f>
        <v>0</v>
      </c>
      <c r="CX106" s="792">
        <f>'Result Entry'!CY108</f>
        <v>0</v>
      </c>
      <c r="CY106" s="1470">
        <f>'Result Entry'!CZ108</f>
        <v>0</v>
      </c>
      <c r="CZ106" s="1471" t="str">
        <f>'Result Entry'!DA108</f>
        <v/>
      </c>
      <c r="DA106" s="795" t="str">
        <f>'Result Entry'!DB108</f>
        <v/>
      </c>
      <c r="DB106" s="796" t="str">
        <f>'Result Entry'!DC108</f>
        <v/>
      </c>
      <c r="DC106" s="797">
        <f>'Result Entry'!DD108</f>
        <v>0</v>
      </c>
      <c r="DD106" s="788">
        <f>'Result Entry'!DE108</f>
        <v>0</v>
      </c>
      <c r="DE106" s="798">
        <f>'Result Entry'!DF108</f>
        <v>0</v>
      </c>
      <c r="DF106" s="789">
        <f>'Result Entry'!DG108</f>
        <v>0</v>
      </c>
      <c r="DG106" s="790">
        <f>'Result Entry'!DH108</f>
        <v>0</v>
      </c>
      <c r="DH106" s="789">
        <f>'Result Entry'!DI108</f>
        <v>0</v>
      </c>
      <c r="DI106" s="789">
        <f>'Result Entry'!DJ108</f>
        <v>0</v>
      </c>
      <c r="DJ106" s="799">
        <f>'Result Entry'!DK108</f>
        <v>0</v>
      </c>
      <c r="DK106" s="790">
        <f>'Result Entry'!DL108</f>
        <v>0</v>
      </c>
      <c r="DL106" s="789">
        <f>'Result Entry'!DM108</f>
        <v>0</v>
      </c>
      <c r="DM106" s="789">
        <f>'Result Entry'!DN108</f>
        <v>0</v>
      </c>
      <c r="DN106" s="799">
        <f>'Result Entry'!DO108</f>
        <v>0</v>
      </c>
      <c r="DO106" s="792">
        <f>'Result Entry'!DP108</f>
        <v>0</v>
      </c>
      <c r="DP106" s="1470">
        <f>'Result Entry'!DQ108</f>
        <v>0</v>
      </c>
      <c r="DQ106" s="1471" t="str">
        <f>'Result Entry'!DR108</f>
        <v/>
      </c>
      <c r="DR106" s="795" t="str">
        <f>'Result Entry'!DS108</f>
        <v/>
      </c>
      <c r="DS106" s="796" t="str">
        <f>'Result Entry'!DT108</f>
        <v/>
      </c>
      <c r="DT106" s="788">
        <f>'Result Entry'!DU108</f>
        <v>0</v>
      </c>
      <c r="DU106" s="789">
        <f>'Result Entry'!DV108</f>
        <v>0</v>
      </c>
      <c r="DV106" s="789">
        <f>'Result Entry'!DW108</f>
        <v>0</v>
      </c>
      <c r="DW106" s="790">
        <f>'Result Entry'!DX108</f>
        <v>0</v>
      </c>
      <c r="DX106" s="789">
        <f>'Result Entry'!DY108</f>
        <v>0</v>
      </c>
      <c r="DY106" s="789">
        <f>'Result Entry'!DZ108</f>
        <v>0</v>
      </c>
      <c r="DZ106" s="799">
        <f>'Result Entry'!EA108</f>
        <v>0</v>
      </c>
      <c r="EA106" s="790">
        <f>'Result Entry'!EB108</f>
        <v>0</v>
      </c>
      <c r="EB106" s="789">
        <f>'Result Entry'!EC108</f>
        <v>0</v>
      </c>
      <c r="EC106" s="789">
        <f>'Result Entry'!ED108</f>
        <v>0</v>
      </c>
      <c r="ED106" s="799">
        <f>'Result Entry'!EE108</f>
        <v>0</v>
      </c>
      <c r="EE106" s="800">
        <f>'Result Entry'!EF108</f>
        <v>0</v>
      </c>
      <c r="EF106" s="801">
        <f>'Result Entry'!EG108</f>
        <v>0</v>
      </c>
      <c r="EG106" s="802" t="str">
        <f>'Result Entry'!EH108</f>
        <v/>
      </c>
      <c r="EH106" s="788">
        <f>'Result Entry'!EI108</f>
        <v>0</v>
      </c>
      <c r="EI106" s="789">
        <f>'Result Entry'!EJ108</f>
        <v>0</v>
      </c>
      <c r="EJ106" s="789">
        <f>'Result Entry'!EK108</f>
        <v>0</v>
      </c>
      <c r="EK106" s="790">
        <f>'Result Entry'!EL108</f>
        <v>0</v>
      </c>
      <c r="EL106" s="789">
        <f>'Result Entry'!EM108</f>
        <v>0</v>
      </c>
      <c r="EM106" s="799">
        <f>'Result Entry'!EN108</f>
        <v>0</v>
      </c>
      <c r="EN106" s="789">
        <f>'Result Entry'!EO108</f>
        <v>0</v>
      </c>
      <c r="EO106" s="789">
        <f>'Result Entry'!EP108</f>
        <v>0</v>
      </c>
      <c r="EP106" s="789">
        <f>'Result Entry'!EQ108</f>
        <v>0</v>
      </c>
      <c r="EQ106" s="792">
        <f>'Result Entry'!ER108</f>
        <v>0</v>
      </c>
      <c r="ER106" s="801">
        <f>'Result Entry'!ES108</f>
        <v>0</v>
      </c>
      <c r="ES106" s="802" t="str">
        <f>'Result Entry'!ET108</f>
        <v/>
      </c>
      <c r="ET106" s="788">
        <f>'Result Entry'!EU108</f>
        <v>0</v>
      </c>
      <c r="EU106" s="798">
        <f>'Result Entry'!EV108</f>
        <v>0</v>
      </c>
      <c r="EV106" s="789">
        <f>'Result Entry'!EW108</f>
        <v>0</v>
      </c>
      <c r="EW106" s="799">
        <f>'Result Entry'!EX108</f>
        <v>0</v>
      </c>
      <c r="EX106" s="789">
        <f>'Result Entry'!EY108</f>
        <v>0</v>
      </c>
      <c r="EY106" s="799">
        <f>'Result Entry'!EZ108</f>
        <v>0</v>
      </c>
      <c r="EZ106" s="789">
        <f>'Result Entry'!FA108</f>
        <v>0</v>
      </c>
      <c r="FA106" s="789">
        <f>'Result Entry'!FB108</f>
        <v>0</v>
      </c>
      <c r="FB106" s="789">
        <f>'Result Entry'!FC108</f>
        <v>0</v>
      </c>
      <c r="FC106" s="800">
        <f>'Result Entry'!FD108</f>
        <v>0</v>
      </c>
      <c r="FD106" s="801">
        <f>'Result Entry'!FE108</f>
        <v>0</v>
      </c>
      <c r="FE106" s="802" t="str">
        <f>'Result Entry'!FF108</f>
        <v/>
      </c>
      <c r="FF106" s="812">
        <f>'Result Entry'!FG108</f>
        <v>0</v>
      </c>
      <c r="FG106" s="813">
        <f>'Result Entry'!FH108</f>
        <v>0</v>
      </c>
      <c r="FH106" s="813">
        <f>'Result Entry'!FI108</f>
        <v>0</v>
      </c>
      <c r="FI106" s="813">
        <f>'Result Entry'!FJ108</f>
        <v>0</v>
      </c>
      <c r="FJ106" s="814">
        <f>'Result Entry'!FK108</f>
        <v>0</v>
      </c>
      <c r="FK106" s="815" t="str">
        <f>'Result Entry'!FL108</f>
        <v/>
      </c>
      <c r="FL106" s="808">
        <f>'Result Entry'!FM108</f>
        <v>0</v>
      </c>
      <c r="FM106" s="809">
        <f>'Result Entry'!FN108</f>
        <v>0</v>
      </c>
      <c r="FN106" s="816" t="str">
        <f>'Result Entry'!FO108</f>
        <v/>
      </c>
      <c r="FO106" s="808">
        <f>'Result Entry'!FP108</f>
        <v>0</v>
      </c>
      <c r="FP106" s="809">
        <f>'Result Entry'!FQ108</f>
        <v>0</v>
      </c>
      <c r="FQ106" s="809">
        <f>'Result Entry'!FR108</f>
        <v>0</v>
      </c>
      <c r="FR106" s="787" t="str">
        <f>IF(OR(FS106="PASSED",FS106="PASSED WITH G"),'Result Entry'!FS108,"")</f>
        <v/>
      </c>
      <c r="FS106" s="809" t="str">
        <f>'Result Entry'!FT108</f>
        <v/>
      </c>
      <c r="FT106" s="809" t="str">
        <f>'Result Entry'!FU108</f>
        <v/>
      </c>
      <c r="FU106" s="816" t="str">
        <f>'Result Entry'!FV108</f>
        <v/>
      </c>
      <c r="FV106" s="31" t="str">
        <f>'Result Entry'!FX108</f>
        <v/>
      </c>
    </row>
    <row r="107" spans="1:178" ht="24.75" customHeight="1">
      <c r="A107" s="1477"/>
      <c r="B107" s="1498" t="s">
        <v>131</v>
      </c>
      <c r="C107" s="1499"/>
      <c r="D107" s="1499"/>
      <c r="E107" s="1499"/>
      <c r="F107" s="1499"/>
      <c r="G107" s="1499"/>
      <c r="H107" s="1499"/>
      <c r="I107" s="1499"/>
      <c r="J107" s="1500"/>
      <c r="K107" s="1398" t="str">
        <f>K2</f>
        <v>HINDI Comp.</v>
      </c>
      <c r="L107" s="1400"/>
      <c r="M107" s="1400"/>
      <c r="N107" s="1400"/>
      <c r="O107" s="1400"/>
      <c r="P107" s="1400"/>
      <c r="Q107" s="1400"/>
      <c r="R107" s="1400"/>
      <c r="S107" s="1400"/>
      <c r="T107" s="1400"/>
      <c r="U107" s="1400"/>
      <c r="V107" s="1400"/>
      <c r="W107" s="1415"/>
      <c r="X107" s="1401"/>
      <c r="Y107" s="1399" t="str">
        <f>Y2</f>
        <v>ENGLISH Comp.</v>
      </c>
      <c r="Z107" s="1400"/>
      <c r="AA107" s="1400"/>
      <c r="AB107" s="1400"/>
      <c r="AC107" s="1400"/>
      <c r="AD107" s="1400"/>
      <c r="AE107" s="1400"/>
      <c r="AF107" s="1400"/>
      <c r="AG107" s="1400"/>
      <c r="AH107" s="1400"/>
      <c r="AI107" s="1400"/>
      <c r="AJ107" s="1400"/>
      <c r="AK107" s="1400"/>
      <c r="AL107" s="1401"/>
      <c r="AM107" s="817"/>
      <c r="AN107" s="1399" t="str">
        <f>AN2</f>
        <v>PHYSICS</v>
      </c>
      <c r="AO107" s="1399"/>
      <c r="AP107" s="1400"/>
      <c r="AQ107" s="1400"/>
      <c r="AR107" s="1400"/>
      <c r="AS107" s="1400"/>
      <c r="AT107" s="1400"/>
      <c r="AU107" s="1400"/>
      <c r="AV107" s="1400"/>
      <c r="AW107" s="1400"/>
      <c r="AX107" s="1400"/>
      <c r="AY107" s="1400"/>
      <c r="AZ107" s="1400"/>
      <c r="BA107" s="1400"/>
      <c r="BB107" s="1415"/>
      <c r="BC107" s="1401"/>
      <c r="BD107" s="817"/>
      <c r="BE107" s="1399" t="str">
        <f>BE2</f>
        <v>CHEMISTRY</v>
      </c>
      <c r="BF107" s="1399"/>
      <c r="BG107" s="1400"/>
      <c r="BH107" s="1400"/>
      <c r="BI107" s="1400"/>
      <c r="BJ107" s="1400"/>
      <c r="BK107" s="1400"/>
      <c r="BL107" s="1400"/>
      <c r="BM107" s="1400"/>
      <c r="BN107" s="1400"/>
      <c r="BO107" s="1400"/>
      <c r="BP107" s="1400"/>
      <c r="BQ107" s="1400"/>
      <c r="BR107" s="1400"/>
      <c r="BS107" s="1415"/>
      <c r="BT107" s="1401"/>
      <c r="BU107" s="817"/>
      <c r="BV107" s="1398" t="str">
        <f>BV2</f>
        <v>BIOLOGY</v>
      </c>
      <c r="BW107" s="1399"/>
      <c r="BX107" s="1399"/>
      <c r="BY107" s="1400"/>
      <c r="BZ107" s="1400"/>
      <c r="CA107" s="1400"/>
      <c r="CB107" s="1400"/>
      <c r="CC107" s="1400"/>
      <c r="CD107" s="1400"/>
      <c r="CE107" s="1400"/>
      <c r="CF107" s="1400"/>
      <c r="CG107" s="1400"/>
      <c r="CH107" s="1400"/>
      <c r="CI107" s="1400"/>
      <c r="CJ107" s="1400"/>
      <c r="CK107" s="1401"/>
      <c r="CL107" s="817"/>
      <c r="CM107" s="1398" t="str">
        <f>CM2</f>
        <v>History</v>
      </c>
      <c r="CN107" s="1399"/>
      <c r="CO107" s="1399"/>
      <c r="CP107" s="1400"/>
      <c r="CQ107" s="1400"/>
      <c r="CR107" s="1400"/>
      <c r="CS107" s="1400"/>
      <c r="CT107" s="1400"/>
      <c r="CU107" s="1400"/>
      <c r="CV107" s="1400"/>
      <c r="CW107" s="1400"/>
      <c r="CX107" s="1400"/>
      <c r="CY107" s="1400"/>
      <c r="CZ107" s="1400"/>
      <c r="DA107" s="1400"/>
      <c r="DB107" s="1401"/>
      <c r="DC107" s="817"/>
      <c r="DD107" s="1398">
        <f>DD2</f>
        <v>0</v>
      </c>
      <c r="DE107" s="1399"/>
      <c r="DF107" s="1399"/>
      <c r="DG107" s="1400"/>
      <c r="DH107" s="1400"/>
      <c r="DI107" s="1400"/>
      <c r="DJ107" s="1400"/>
      <c r="DK107" s="1400"/>
      <c r="DL107" s="1400"/>
      <c r="DM107" s="1400"/>
      <c r="DN107" s="1400"/>
      <c r="DO107" s="1400"/>
      <c r="DP107" s="1400"/>
      <c r="DQ107" s="1400"/>
      <c r="DR107" s="1400"/>
      <c r="DS107" s="1401"/>
      <c r="DT107" s="1398" t="str">
        <f>DT2</f>
        <v>Foundation Of Information Tech.</v>
      </c>
      <c r="DU107" s="1400"/>
      <c r="DV107" s="1400"/>
      <c r="DW107" s="1400"/>
      <c r="DX107" s="1400"/>
      <c r="DY107" s="1400"/>
      <c r="DZ107" s="1400"/>
      <c r="EA107" s="1400"/>
      <c r="EB107" s="1400"/>
      <c r="EC107" s="1400"/>
      <c r="ED107" s="1400"/>
      <c r="EE107" s="1400"/>
      <c r="EF107" s="1400"/>
      <c r="EG107" s="1400"/>
      <c r="EH107" s="1398" t="str">
        <f>EH2</f>
        <v>G.I.A.I.-II</v>
      </c>
      <c r="EI107" s="1400"/>
      <c r="EJ107" s="1400"/>
      <c r="EK107" s="1400"/>
      <c r="EL107" s="1400"/>
      <c r="EM107" s="1400"/>
      <c r="EN107" s="1400"/>
      <c r="EO107" s="1400"/>
      <c r="EP107" s="1400"/>
      <c r="EQ107" s="1400"/>
      <c r="ER107" s="1400"/>
      <c r="ES107" s="1400"/>
      <c r="ET107" s="1398" t="str">
        <f>ET2</f>
        <v>SOC.SER.PLAN</v>
      </c>
      <c r="EU107" s="1399"/>
      <c r="EV107" s="1400"/>
      <c r="EW107" s="1400"/>
      <c r="EX107" s="1400"/>
      <c r="EY107" s="1400"/>
      <c r="EZ107" s="1400"/>
      <c r="FA107" s="1400"/>
      <c r="FB107" s="1400"/>
      <c r="FC107" s="1400"/>
      <c r="FD107" s="1400"/>
      <c r="FE107" s="1400"/>
      <c r="FF107" s="1389" t="str">
        <f>FF2</f>
        <v>Jeewan Kaushal</v>
      </c>
      <c r="FG107" s="1390"/>
      <c r="FH107" s="1390"/>
      <c r="FI107" s="1390"/>
      <c r="FJ107" s="1390"/>
      <c r="FK107" s="1391"/>
      <c r="FL107" s="1374" t="s">
        <v>141</v>
      </c>
      <c r="FM107" s="1375"/>
      <c r="FN107" s="1375"/>
      <c r="FO107" s="1375"/>
      <c r="FP107" s="1375"/>
      <c r="FQ107" s="1375"/>
      <c r="FR107" s="1375"/>
      <c r="FS107" s="1375"/>
      <c r="FT107" s="1375"/>
      <c r="FU107" s="1376"/>
    </row>
    <row r="108" spans="1:178" ht="27" customHeight="1">
      <c r="A108" s="1477"/>
      <c r="B108" s="1501" t="s">
        <v>132</v>
      </c>
      <c r="C108" s="1502"/>
      <c r="D108" s="1502"/>
      <c r="E108" s="1502"/>
      <c r="F108" s="1502"/>
      <c r="G108" s="1502"/>
      <c r="H108" s="1502"/>
      <c r="I108" s="1502"/>
      <c r="J108" s="1503"/>
      <c r="K108" s="1402">
        <f>K3</f>
        <v>0</v>
      </c>
      <c r="L108" s="1404"/>
      <c r="M108" s="1404"/>
      <c r="N108" s="1404"/>
      <c r="O108" s="1404"/>
      <c r="P108" s="1404"/>
      <c r="Q108" s="1404"/>
      <c r="R108" s="1404"/>
      <c r="S108" s="1404"/>
      <c r="T108" s="1404"/>
      <c r="U108" s="1404"/>
      <c r="V108" s="1404"/>
      <c r="W108" s="1422"/>
      <c r="X108" s="1405"/>
      <c r="Y108" s="1403">
        <f>Y3</f>
        <v>0</v>
      </c>
      <c r="Z108" s="1404"/>
      <c r="AA108" s="1404"/>
      <c r="AB108" s="1404"/>
      <c r="AC108" s="1404"/>
      <c r="AD108" s="1404"/>
      <c r="AE108" s="1404"/>
      <c r="AF108" s="1404"/>
      <c r="AG108" s="1404"/>
      <c r="AH108" s="1404"/>
      <c r="AI108" s="1404"/>
      <c r="AJ108" s="1404"/>
      <c r="AK108" s="1404"/>
      <c r="AL108" s="1405"/>
      <c r="AM108" s="818"/>
      <c r="AN108" s="1403">
        <f>AN3</f>
        <v>0</v>
      </c>
      <c r="AO108" s="1403"/>
      <c r="AP108" s="1404"/>
      <c r="AQ108" s="1404"/>
      <c r="AR108" s="1404"/>
      <c r="AS108" s="1404"/>
      <c r="AT108" s="1404"/>
      <c r="AU108" s="1404"/>
      <c r="AV108" s="1404"/>
      <c r="AW108" s="1404"/>
      <c r="AX108" s="1404"/>
      <c r="AY108" s="1404"/>
      <c r="AZ108" s="1404"/>
      <c r="BA108" s="1404"/>
      <c r="BB108" s="1422"/>
      <c r="BC108" s="1405"/>
      <c r="BD108" s="818"/>
      <c r="BE108" s="1403">
        <f>BE3</f>
        <v>0</v>
      </c>
      <c r="BF108" s="1403"/>
      <c r="BG108" s="1404"/>
      <c r="BH108" s="1404"/>
      <c r="BI108" s="1404"/>
      <c r="BJ108" s="1404"/>
      <c r="BK108" s="1404"/>
      <c r="BL108" s="1404"/>
      <c r="BM108" s="1404"/>
      <c r="BN108" s="1404"/>
      <c r="BO108" s="1404"/>
      <c r="BP108" s="1404"/>
      <c r="BQ108" s="1404"/>
      <c r="BR108" s="1404"/>
      <c r="BS108" s="1422"/>
      <c r="BT108" s="1405"/>
      <c r="BU108" s="818"/>
      <c r="BV108" s="1402">
        <f>BV3</f>
        <v>0</v>
      </c>
      <c r="BW108" s="1403"/>
      <c r="BX108" s="1403"/>
      <c r="BY108" s="1404"/>
      <c r="BZ108" s="1404"/>
      <c r="CA108" s="1404"/>
      <c r="CB108" s="1404"/>
      <c r="CC108" s="1404"/>
      <c r="CD108" s="1404"/>
      <c r="CE108" s="1404"/>
      <c r="CF108" s="1404"/>
      <c r="CG108" s="1404"/>
      <c r="CH108" s="1404"/>
      <c r="CI108" s="1404"/>
      <c r="CJ108" s="1404"/>
      <c r="CK108" s="1405"/>
      <c r="CL108" s="818"/>
      <c r="CM108" s="1402">
        <f>CM3</f>
        <v>0</v>
      </c>
      <c r="CN108" s="1403"/>
      <c r="CO108" s="1403"/>
      <c r="CP108" s="1404"/>
      <c r="CQ108" s="1404"/>
      <c r="CR108" s="1404"/>
      <c r="CS108" s="1404"/>
      <c r="CT108" s="1404"/>
      <c r="CU108" s="1404"/>
      <c r="CV108" s="1404"/>
      <c r="CW108" s="1404"/>
      <c r="CX108" s="1404"/>
      <c r="CY108" s="1404"/>
      <c r="CZ108" s="1404"/>
      <c r="DA108" s="1404"/>
      <c r="DB108" s="1405"/>
      <c r="DC108" s="818"/>
      <c r="DD108" s="1402">
        <f>DD3</f>
        <v>0</v>
      </c>
      <c r="DE108" s="1403"/>
      <c r="DF108" s="1403"/>
      <c r="DG108" s="1404"/>
      <c r="DH108" s="1404"/>
      <c r="DI108" s="1404"/>
      <c r="DJ108" s="1404"/>
      <c r="DK108" s="1404"/>
      <c r="DL108" s="1404"/>
      <c r="DM108" s="1404"/>
      <c r="DN108" s="1404"/>
      <c r="DO108" s="1404"/>
      <c r="DP108" s="1404"/>
      <c r="DQ108" s="1404"/>
      <c r="DR108" s="1404"/>
      <c r="DS108" s="1405"/>
      <c r="DT108" s="1402">
        <f>DT3</f>
        <v>0</v>
      </c>
      <c r="DU108" s="1404"/>
      <c r="DV108" s="1404"/>
      <c r="DW108" s="1404"/>
      <c r="DX108" s="1404"/>
      <c r="DY108" s="1404"/>
      <c r="DZ108" s="1404"/>
      <c r="EA108" s="1404"/>
      <c r="EB108" s="1404"/>
      <c r="EC108" s="1404"/>
      <c r="ED108" s="1404"/>
      <c r="EE108" s="1404"/>
      <c r="EF108" s="1404"/>
      <c r="EG108" s="1404"/>
      <c r="EH108" s="1402">
        <f>EH3</f>
        <v>0</v>
      </c>
      <c r="EI108" s="1404"/>
      <c r="EJ108" s="1404"/>
      <c r="EK108" s="1404"/>
      <c r="EL108" s="1404"/>
      <c r="EM108" s="1404"/>
      <c r="EN108" s="1404"/>
      <c r="EO108" s="1404"/>
      <c r="EP108" s="1404"/>
      <c r="EQ108" s="1404"/>
      <c r="ER108" s="1404"/>
      <c r="ES108" s="1404"/>
      <c r="ET108" s="1402">
        <f>ET3</f>
        <v>0</v>
      </c>
      <c r="EU108" s="1403"/>
      <c r="EV108" s="1404"/>
      <c r="EW108" s="1404"/>
      <c r="EX108" s="1404"/>
      <c r="EY108" s="1404"/>
      <c r="EZ108" s="1404"/>
      <c r="FA108" s="1404"/>
      <c r="FB108" s="1404"/>
      <c r="FC108" s="1404"/>
      <c r="FD108" s="1404"/>
      <c r="FE108" s="1404"/>
      <c r="FF108" s="1392">
        <f>FF3</f>
        <v>0</v>
      </c>
      <c r="FG108" s="1393"/>
      <c r="FH108" s="1393"/>
      <c r="FI108" s="1393"/>
      <c r="FJ108" s="1393"/>
      <c r="FK108" s="1394"/>
      <c r="FL108" s="819" t="s">
        <v>135</v>
      </c>
      <c r="FM108" s="820" t="s">
        <v>116</v>
      </c>
      <c r="FN108" s="821" t="s">
        <v>142</v>
      </c>
      <c r="FO108" s="821" t="s">
        <v>143</v>
      </c>
      <c r="FP108" s="821" t="s">
        <v>144</v>
      </c>
      <c r="FQ108" s="821" t="s">
        <v>145</v>
      </c>
      <c r="FR108" s="822" t="s">
        <v>146</v>
      </c>
      <c r="FS108" s="823" t="s">
        <v>104</v>
      </c>
      <c r="FT108" s="820"/>
      <c r="FU108" s="824" t="s">
        <v>29</v>
      </c>
    </row>
    <row r="109" spans="1:178" ht="55.5" customHeight="1">
      <c r="A109" s="1477"/>
      <c r="B109" s="1416" t="s">
        <v>133</v>
      </c>
      <c r="C109" s="1417"/>
      <c r="D109" s="1417"/>
      <c r="E109" s="1417"/>
      <c r="F109" s="1417"/>
      <c r="G109" s="1417"/>
      <c r="H109" s="1417"/>
      <c r="I109" s="1417"/>
      <c r="J109" s="1418"/>
      <c r="K109" s="1413" t="s">
        <v>135</v>
      </c>
      <c r="L109" s="1414"/>
      <c r="M109" s="825" t="s">
        <v>116</v>
      </c>
      <c r="N109" s="826" t="s">
        <v>136</v>
      </c>
      <c r="O109" s="827" t="s">
        <v>64</v>
      </c>
      <c r="P109" s="827" t="s">
        <v>120</v>
      </c>
      <c r="Q109" s="827" t="s">
        <v>137</v>
      </c>
      <c r="R109" s="1568"/>
      <c r="S109" s="1569"/>
      <c r="T109" s="827" t="s">
        <v>138</v>
      </c>
      <c r="U109" s="1568"/>
      <c r="V109" s="1574"/>
      <c r="W109" s="1569"/>
      <c r="X109" s="828" t="s">
        <v>139</v>
      </c>
      <c r="Y109" s="1413" t="s">
        <v>135</v>
      </c>
      <c r="Z109" s="1414"/>
      <c r="AA109" s="825" t="s">
        <v>116</v>
      </c>
      <c r="AB109" s="826" t="s">
        <v>136</v>
      </c>
      <c r="AC109" s="827" t="s">
        <v>64</v>
      </c>
      <c r="AD109" s="827" t="s">
        <v>120</v>
      </c>
      <c r="AE109" s="827" t="s">
        <v>137</v>
      </c>
      <c r="AF109" s="1568"/>
      <c r="AG109" s="1569"/>
      <c r="AH109" s="827" t="s">
        <v>138</v>
      </c>
      <c r="AI109" s="829"/>
      <c r="AJ109" s="829"/>
      <c r="AK109" s="830"/>
      <c r="AL109" s="828" t="s">
        <v>139</v>
      </c>
      <c r="AM109" s="831"/>
      <c r="AN109" s="1413" t="s">
        <v>135</v>
      </c>
      <c r="AO109" s="1547"/>
      <c r="AP109" s="825" t="s">
        <v>116</v>
      </c>
      <c r="AQ109" s="1548" t="s">
        <v>136</v>
      </c>
      <c r="AR109" s="1414"/>
      <c r="AS109" s="832" t="s">
        <v>64</v>
      </c>
      <c r="AT109" s="832" t="s">
        <v>120</v>
      </c>
      <c r="AU109" s="832" t="s">
        <v>137</v>
      </c>
      <c r="AV109" s="832" t="s">
        <v>138</v>
      </c>
      <c r="AW109" s="832" t="s">
        <v>100</v>
      </c>
      <c r="AX109" s="832" t="s">
        <v>101</v>
      </c>
      <c r="AY109" s="832" t="s">
        <v>102</v>
      </c>
      <c r="AZ109" s="1549"/>
      <c r="BA109" s="1550"/>
      <c r="BB109" s="1551"/>
      <c r="BC109" s="828" t="s">
        <v>139</v>
      </c>
      <c r="BD109" s="831"/>
      <c r="BE109" s="1413" t="s">
        <v>135</v>
      </c>
      <c r="BF109" s="1547"/>
      <c r="BG109" s="825" t="s">
        <v>116</v>
      </c>
      <c r="BH109" s="1548" t="s">
        <v>136</v>
      </c>
      <c r="BI109" s="1414"/>
      <c r="BJ109" s="832" t="s">
        <v>64</v>
      </c>
      <c r="BK109" s="832" t="s">
        <v>120</v>
      </c>
      <c r="BL109" s="832" t="s">
        <v>137</v>
      </c>
      <c r="BM109" s="832" t="s">
        <v>138</v>
      </c>
      <c r="BN109" s="832" t="s">
        <v>100</v>
      </c>
      <c r="BO109" s="832" t="s">
        <v>101</v>
      </c>
      <c r="BP109" s="832" t="s">
        <v>102</v>
      </c>
      <c r="BQ109" s="1549"/>
      <c r="BR109" s="1550"/>
      <c r="BS109" s="1551"/>
      <c r="BT109" s="828" t="s">
        <v>139</v>
      </c>
      <c r="BU109" s="831"/>
      <c r="BV109" s="1413" t="s">
        <v>135</v>
      </c>
      <c r="BW109" s="1547"/>
      <c r="BX109" s="825" t="s">
        <v>116</v>
      </c>
      <c r="BY109" s="1548" t="s">
        <v>136</v>
      </c>
      <c r="BZ109" s="1414"/>
      <c r="CA109" s="832" t="s">
        <v>64</v>
      </c>
      <c r="CB109" s="832" t="s">
        <v>120</v>
      </c>
      <c r="CC109" s="832" t="s">
        <v>137</v>
      </c>
      <c r="CD109" s="832" t="s">
        <v>138</v>
      </c>
      <c r="CE109" s="832" t="s">
        <v>100</v>
      </c>
      <c r="CF109" s="832" t="s">
        <v>101</v>
      </c>
      <c r="CG109" s="832" t="s">
        <v>102</v>
      </c>
      <c r="CH109" s="1549"/>
      <c r="CI109" s="1550"/>
      <c r="CJ109" s="1551"/>
      <c r="CK109" s="828" t="s">
        <v>139</v>
      </c>
      <c r="CL109" s="831"/>
      <c r="CM109" s="1413" t="s">
        <v>135</v>
      </c>
      <c r="CN109" s="1547"/>
      <c r="CO109" s="825" t="s">
        <v>116</v>
      </c>
      <c r="CP109" s="1548" t="s">
        <v>136</v>
      </c>
      <c r="CQ109" s="1414"/>
      <c r="CR109" s="832" t="s">
        <v>64</v>
      </c>
      <c r="CS109" s="832" t="s">
        <v>120</v>
      </c>
      <c r="CT109" s="832" t="s">
        <v>137</v>
      </c>
      <c r="CU109" s="832" t="s">
        <v>138</v>
      </c>
      <c r="CV109" s="832" t="s">
        <v>100</v>
      </c>
      <c r="CW109" s="832" t="s">
        <v>101</v>
      </c>
      <c r="CX109" s="832" t="s">
        <v>102</v>
      </c>
      <c r="CY109" s="1549"/>
      <c r="CZ109" s="1550"/>
      <c r="DA109" s="1551"/>
      <c r="DB109" s="828" t="s">
        <v>139</v>
      </c>
      <c r="DC109" s="831"/>
      <c r="DD109" s="1413" t="s">
        <v>135</v>
      </c>
      <c r="DE109" s="1547"/>
      <c r="DF109" s="825" t="s">
        <v>116</v>
      </c>
      <c r="DG109" s="1548" t="s">
        <v>136</v>
      </c>
      <c r="DH109" s="1414"/>
      <c r="DI109" s="832" t="s">
        <v>64</v>
      </c>
      <c r="DJ109" s="832" t="s">
        <v>120</v>
      </c>
      <c r="DK109" s="832" t="s">
        <v>137</v>
      </c>
      <c r="DL109" s="832" t="s">
        <v>138</v>
      </c>
      <c r="DM109" s="832" t="s">
        <v>100</v>
      </c>
      <c r="DN109" s="832" t="s">
        <v>101</v>
      </c>
      <c r="DO109" s="832" t="s">
        <v>102</v>
      </c>
      <c r="DP109" s="1549"/>
      <c r="DQ109" s="1550"/>
      <c r="DR109" s="1551"/>
      <c r="DS109" s="828" t="s">
        <v>139</v>
      </c>
      <c r="DT109" s="1409" t="s">
        <v>135</v>
      </c>
      <c r="DU109" s="1410"/>
      <c r="DV109" s="1411" t="s">
        <v>116</v>
      </c>
      <c r="DW109" s="1412"/>
      <c r="DX109" s="1590" t="s">
        <v>136</v>
      </c>
      <c r="DY109" s="1591"/>
      <c r="DZ109" s="1591"/>
      <c r="EA109" s="832" t="s">
        <v>62</v>
      </c>
      <c r="EB109" s="832" t="s">
        <v>63</v>
      </c>
      <c r="EC109" s="832" t="s">
        <v>65</v>
      </c>
      <c r="ED109" s="832" t="s">
        <v>64</v>
      </c>
      <c r="EE109" s="1604" t="s">
        <v>29</v>
      </c>
      <c r="EF109" s="1605"/>
      <c r="EG109" s="1606"/>
      <c r="EH109" s="1409" t="s">
        <v>135</v>
      </c>
      <c r="EI109" s="1410"/>
      <c r="EJ109" s="825" t="s">
        <v>116</v>
      </c>
      <c r="EK109" s="833" t="s">
        <v>136</v>
      </c>
      <c r="EL109" s="834" t="s">
        <v>62</v>
      </c>
      <c r="EM109" s="835" t="s">
        <v>63</v>
      </c>
      <c r="EN109" s="836" t="s">
        <v>65</v>
      </c>
      <c r="EO109" s="1622"/>
      <c r="EP109" s="1619"/>
      <c r="EQ109" s="835" t="s">
        <v>64</v>
      </c>
      <c r="ER109" s="1619"/>
      <c r="ES109" s="837" t="s">
        <v>29</v>
      </c>
      <c r="ET109" s="1409" t="s">
        <v>135</v>
      </c>
      <c r="EU109" s="1410"/>
      <c r="EV109" s="825" t="s">
        <v>116</v>
      </c>
      <c r="EW109" s="833" t="s">
        <v>136</v>
      </c>
      <c r="EX109" s="834" t="s">
        <v>62</v>
      </c>
      <c r="EY109" s="835" t="s">
        <v>63</v>
      </c>
      <c r="EZ109" s="836" t="s">
        <v>65</v>
      </c>
      <c r="FA109" s="1622"/>
      <c r="FB109" s="1619"/>
      <c r="FC109" s="835" t="s">
        <v>64</v>
      </c>
      <c r="FD109" s="1619"/>
      <c r="FE109" s="837" t="s">
        <v>29</v>
      </c>
      <c r="FF109" s="835" t="s">
        <v>62</v>
      </c>
      <c r="FG109" s="836" t="s">
        <v>63</v>
      </c>
      <c r="FH109" s="835" t="s">
        <v>65</v>
      </c>
      <c r="FI109" s="835" t="s">
        <v>64</v>
      </c>
      <c r="FJ109" s="835"/>
      <c r="FK109" s="838" t="s">
        <v>29</v>
      </c>
      <c r="FL109" s="839">
        <f>MAX($B$7:$B$106)</f>
        <v>5</v>
      </c>
      <c r="FM109" s="840">
        <f>COUNTIF($F$7:$F$106,"NSO")</f>
        <v>1</v>
      </c>
      <c r="FN109" s="840">
        <f>FL109-FM109</f>
        <v>4</v>
      </c>
      <c r="FO109" s="840">
        <f>COUNTIF($FR$7:$FR$106,"First")</f>
        <v>2</v>
      </c>
      <c r="FP109" s="840">
        <f>COUNTIF($FR$7:$FR$106,"Second")</f>
        <v>1</v>
      </c>
      <c r="FQ109" s="840">
        <f>COUNTIF($FR$7:$FR$106,"Third")</f>
        <v>0</v>
      </c>
      <c r="FR109" s="840">
        <f>COUNTIF($FS$7:$FS$106,"Supp.")</f>
        <v>0</v>
      </c>
      <c r="FS109" s="823">
        <f>COUNTIF($FS$7:$FS$106,"failed")</f>
        <v>1</v>
      </c>
      <c r="FT109" s="840"/>
      <c r="FU109" s="841">
        <f>SUM(FO109:FS109)</f>
        <v>4</v>
      </c>
    </row>
    <row r="110" spans="1:178" ht="23.25" customHeight="1">
      <c r="A110" s="1477"/>
      <c r="B110" s="1416"/>
      <c r="C110" s="1417"/>
      <c r="D110" s="1417"/>
      <c r="E110" s="1417"/>
      <c r="F110" s="1417"/>
      <c r="G110" s="1417"/>
      <c r="H110" s="1417"/>
      <c r="I110" s="1417"/>
      <c r="J110" s="1418"/>
      <c r="K110" s="1566">
        <f>MAX($B$7:$B$107)</f>
        <v>5</v>
      </c>
      <c r="L110" s="1567"/>
      <c r="M110" s="842">
        <f>COUNTIF($F$7:$F$107,"NSO")</f>
        <v>1</v>
      </c>
      <c r="N110" s="843">
        <f>K110-M110</f>
        <v>4</v>
      </c>
      <c r="O110" s="844">
        <f>COUNTIF(X$7:X$106,"D")</f>
        <v>0</v>
      </c>
      <c r="P110" s="844">
        <f>COUNTIF(X$7:X$106,"I")</f>
        <v>0</v>
      </c>
      <c r="Q110" s="844">
        <f>COUNTIF(X$7:X$106,"II")</f>
        <v>0</v>
      </c>
      <c r="R110" s="1570"/>
      <c r="S110" s="1571"/>
      <c r="T110" s="844">
        <f>COUNTIF(X$7:X$106,"III")</f>
        <v>3</v>
      </c>
      <c r="U110" s="1570"/>
      <c r="V110" s="1575"/>
      <c r="W110" s="1571"/>
      <c r="X110" s="1546">
        <f>SUM(O110:Q110,N111,P111,T111,T110)</f>
        <v>4</v>
      </c>
      <c r="Y110" s="1566">
        <f>MAX($B$7:$B$107)</f>
        <v>5</v>
      </c>
      <c r="Z110" s="1567"/>
      <c r="AA110" s="842">
        <f>COUNTIF($F$7:$F$107,"NSO")</f>
        <v>1</v>
      </c>
      <c r="AB110" s="843">
        <f>Y110-AA110</f>
        <v>4</v>
      </c>
      <c r="AC110" s="844">
        <f>COUNTIF(AL$7:AL$106,"D")</f>
        <v>0</v>
      </c>
      <c r="AD110" s="844">
        <f>COUNTIF(AL$7:AL$106,"I")</f>
        <v>0</v>
      </c>
      <c r="AE110" s="844">
        <f>COUNTIF(AL$7:AL$106,"II")</f>
        <v>1</v>
      </c>
      <c r="AF110" s="1570"/>
      <c r="AG110" s="1571"/>
      <c r="AH110" s="844">
        <f>COUNTIF(AL$7:AL$106,"III")</f>
        <v>2</v>
      </c>
      <c r="AI110" s="845"/>
      <c r="AJ110" s="845"/>
      <c r="AK110" s="845"/>
      <c r="AL110" s="1546">
        <f>SUM(O110:Q110,N111,P111,T111,T110)</f>
        <v>4</v>
      </c>
      <c r="AM110" s="846"/>
      <c r="AN110" s="1558">
        <f>MAX($B$7:$B$107)</f>
        <v>5</v>
      </c>
      <c r="AO110" s="1559"/>
      <c r="AP110" s="1578">
        <f>COUNTIF($F$7:$F$107,"NSO")</f>
        <v>1</v>
      </c>
      <c r="AQ110" s="1580">
        <f>AN110-AP110</f>
        <v>4</v>
      </c>
      <c r="AR110" s="1581"/>
      <c r="AS110" s="1562">
        <f>COUNTIF(BC$7:BC$106,"D")</f>
        <v>2</v>
      </c>
      <c r="AT110" s="1562">
        <f>COUNTIF(BC$7:BC$106,"I")</f>
        <v>1</v>
      </c>
      <c r="AU110" s="1562">
        <f>COUNTIF(BC$7:BC$106,"II")</f>
        <v>0</v>
      </c>
      <c r="AV110" s="1562">
        <f>COUNTIF(BC$7:BC$106,"III")</f>
        <v>1</v>
      </c>
      <c r="AW110" s="1562">
        <f>SUM(AN115:AP115)</f>
        <v>0</v>
      </c>
      <c r="AX110" s="1562">
        <f>COUNTIF(BC$7:BC$106,"S")</f>
        <v>0</v>
      </c>
      <c r="AY110" s="1562">
        <f>COUNTIF(BC$7:BC$106,"F")</f>
        <v>0</v>
      </c>
      <c r="AZ110" s="1552"/>
      <c r="BA110" s="1553"/>
      <c r="BB110" s="1554"/>
      <c r="BC110" s="1546">
        <f>SUM(AS110:AY111)</f>
        <v>4</v>
      </c>
      <c r="BD110" s="846"/>
      <c r="BE110" s="1558">
        <f>MAX($B$7:$B$107)</f>
        <v>5</v>
      </c>
      <c r="BF110" s="1559"/>
      <c r="BG110" s="1578">
        <f>COUNTIF($F$7:$F$107,"NSO")</f>
        <v>1</v>
      </c>
      <c r="BH110" s="1580">
        <f>BE110-BG110</f>
        <v>4</v>
      </c>
      <c r="BI110" s="1581"/>
      <c r="BJ110" s="1562">
        <f>COUNTIF(BT7:BT106,"D")</f>
        <v>3</v>
      </c>
      <c r="BK110" s="1562">
        <f>COUNTIF(BT7:BT106,"I")</f>
        <v>1</v>
      </c>
      <c r="BL110" s="1562">
        <f>COUNTIF(BT7:BT106,"II")</f>
        <v>0</v>
      </c>
      <c r="BM110" s="1562">
        <f>COUNTIF(BT7:BT106,"III")</f>
        <v>0</v>
      </c>
      <c r="BN110" s="1562">
        <f>SUM(BE115:BH115)</f>
        <v>0</v>
      </c>
      <c r="BO110" s="1562">
        <f>COUNTIF(BT7:BT106,"S")</f>
        <v>0</v>
      </c>
      <c r="BP110" s="1562">
        <f>COUNTIF(BT7:BT106,"F")</f>
        <v>0</v>
      </c>
      <c r="BQ110" s="1552"/>
      <c r="BR110" s="1553"/>
      <c r="BS110" s="1554"/>
      <c r="BT110" s="1546">
        <f>SUM(BJ110:BP111)</f>
        <v>4</v>
      </c>
      <c r="BU110" s="846"/>
      <c r="BV110" s="1558">
        <f>MAX($B$7:$B$107)</f>
        <v>5</v>
      </c>
      <c r="BW110" s="1559"/>
      <c r="BX110" s="1578">
        <f>COUNTIF($F$7:$F$107,"NSO")</f>
        <v>1</v>
      </c>
      <c r="BY110" s="1580">
        <f>BV110-BX110</f>
        <v>4</v>
      </c>
      <c r="BZ110" s="1581"/>
      <c r="CA110" s="1562">
        <f>COUNTIF(CK7:CK106,"D")</f>
        <v>2</v>
      </c>
      <c r="CB110" s="1562">
        <f>COUNTIF(CK7:CK106,"I")</f>
        <v>0</v>
      </c>
      <c r="CC110" s="1562">
        <f>COUNTIF(CK7:CK106,"II")</f>
        <v>1</v>
      </c>
      <c r="CD110" s="1562">
        <f>COUNTIF(CK7:CK106,"III")</f>
        <v>0</v>
      </c>
      <c r="CE110" s="1562">
        <f>SUM(BV115:BY115)</f>
        <v>0</v>
      </c>
      <c r="CF110" s="1562">
        <f>COUNTIF(CK7:CK106,"S")</f>
        <v>0</v>
      </c>
      <c r="CG110" s="1562">
        <f>COUNTIF(CK7:CK106,"F")</f>
        <v>0</v>
      </c>
      <c r="CH110" s="1552"/>
      <c r="CI110" s="1553"/>
      <c r="CJ110" s="1554"/>
      <c r="CK110" s="1546">
        <f>SUM(CA110:CG111)</f>
        <v>3</v>
      </c>
      <c r="CL110" s="846"/>
      <c r="CM110" s="1558">
        <f>COUNTIF(CX7:CX106,"&gt;0")</f>
        <v>1</v>
      </c>
      <c r="CN110" s="1559"/>
      <c r="CO110" s="1578">
        <f>CO216</f>
        <v>0</v>
      </c>
      <c r="CP110" s="1580">
        <f>CM110-CO110</f>
        <v>1</v>
      </c>
      <c r="CQ110" s="1581"/>
      <c r="CR110" s="1562">
        <f>COUNTIF(DB7:DB106,"D")</f>
        <v>0</v>
      </c>
      <c r="CS110" s="1562">
        <f>COUNTIF(DB7:DB106,"I")</f>
        <v>1</v>
      </c>
      <c r="CT110" s="1562">
        <f>COUNTIF(DB7:DB106,"II")</f>
        <v>0</v>
      </c>
      <c r="CU110" s="1562">
        <f>COUNTIF(DB7:DB106,"III")</f>
        <v>0</v>
      </c>
      <c r="CV110" s="1562">
        <f>SUM(CM115:CP115)</f>
        <v>0</v>
      </c>
      <c r="CW110" s="1562">
        <f>COUNTIF(DB7:DB106,"S")</f>
        <v>0</v>
      </c>
      <c r="CX110" s="1562">
        <f>COUNTIF(DB7:DB106,"F")</f>
        <v>0</v>
      </c>
      <c r="CY110" s="1552"/>
      <c r="CZ110" s="1553"/>
      <c r="DA110" s="1554"/>
      <c r="DB110" s="1546">
        <f>SUM(CR110:CX111)</f>
        <v>1</v>
      </c>
      <c r="DC110" s="846"/>
      <c r="DD110" s="1558">
        <f>COUNTIF(DO7:DO106,"&gt;0")</f>
        <v>0</v>
      </c>
      <c r="DE110" s="1559"/>
      <c r="DF110" s="1578">
        <f>DF216</f>
        <v>0</v>
      </c>
      <c r="DG110" s="1580">
        <f>DD110-DF110</f>
        <v>0</v>
      </c>
      <c r="DH110" s="1581"/>
      <c r="DI110" s="1562">
        <f>COUNTIF(DS7:DS106,"D")</f>
        <v>0</v>
      </c>
      <c r="DJ110" s="1562">
        <f>COUNTIF(DS7:DS106,"I")</f>
        <v>0</v>
      </c>
      <c r="DK110" s="1562">
        <f>COUNTIF(DS7:DS106,"II")</f>
        <v>0</v>
      </c>
      <c r="DL110" s="1562">
        <f>COUNTIF(DS7:DS106,"III")</f>
        <v>0</v>
      </c>
      <c r="DM110" s="1562">
        <f>SUM(DD115:DG115)</f>
        <v>0</v>
      </c>
      <c r="DN110" s="1562">
        <f>COUNTIF(DS7:DS106,"S")</f>
        <v>0</v>
      </c>
      <c r="DO110" s="1562">
        <f>COUNTIF(DS7:DS106,"F")</f>
        <v>0</v>
      </c>
      <c r="DP110" s="1552"/>
      <c r="DQ110" s="1553"/>
      <c r="DR110" s="1554"/>
      <c r="DS110" s="1546">
        <f>SUM(DI110:DO111)</f>
        <v>0</v>
      </c>
      <c r="DT110" s="1558">
        <f>COUNTIF(EE7:EE106,"&gt;0")</f>
        <v>5</v>
      </c>
      <c r="DU110" s="1598"/>
      <c r="DV110" s="1600">
        <f>DX215</f>
        <v>1</v>
      </c>
      <c r="DW110" s="1601"/>
      <c r="DX110" s="1592">
        <f>DT110-DV110</f>
        <v>4</v>
      </c>
      <c r="DY110" s="1593"/>
      <c r="DZ110" s="1594"/>
      <c r="EA110" s="1393">
        <f>COUNTIF(EG7:EG106,"A")</f>
        <v>4</v>
      </c>
      <c r="EB110" s="1393">
        <f>COUNTIF(EG7:EG106,"B")</f>
        <v>0</v>
      </c>
      <c r="EC110" s="1393">
        <f>COUNTIF(EG7:EG106,"C")</f>
        <v>0</v>
      </c>
      <c r="ED110" s="1393">
        <f>COUNTIF(EG7:EG106,"D")</f>
        <v>0</v>
      </c>
      <c r="EE110" s="1607">
        <f>SUM(EA110:ED111)</f>
        <v>4</v>
      </c>
      <c r="EF110" s="1608"/>
      <c r="EG110" s="1609"/>
      <c r="EH110" s="1615">
        <f>COUNTIF(EQ7:EQ106,"&gt;0")</f>
        <v>4</v>
      </c>
      <c r="EI110" s="1616"/>
      <c r="EJ110" s="1580">
        <f>EJ215</f>
        <v>1</v>
      </c>
      <c r="EK110" s="1578">
        <f>EH110-EJ110</f>
        <v>3</v>
      </c>
      <c r="EL110" s="1613">
        <f>COUNTIF(ES7:ES106,"A")</f>
        <v>0</v>
      </c>
      <c r="EM110" s="1613">
        <f>COUNTIF(ES7:ES106,"B")</f>
        <v>0</v>
      </c>
      <c r="EN110" s="1613">
        <f>COUNTIF(ES7:ES106,"C")</f>
        <v>2</v>
      </c>
      <c r="EO110" s="1623"/>
      <c r="EP110" s="1620"/>
      <c r="EQ110" s="1613">
        <f>COUNTIF(ES7:ES106,"D")</f>
        <v>1</v>
      </c>
      <c r="ER110" s="1620"/>
      <c r="ES110" s="1536">
        <f>SUM(EL110:EN111,EQ110)</f>
        <v>3</v>
      </c>
      <c r="ET110" s="1615">
        <f>COUNTIF(FC7:FC106,"&gt;0")</f>
        <v>5</v>
      </c>
      <c r="EU110" s="1616"/>
      <c r="EV110" s="1580">
        <f>EV215</f>
        <v>1</v>
      </c>
      <c r="EW110" s="1578">
        <f>ET110-EV110</f>
        <v>4</v>
      </c>
      <c r="EX110" s="1613">
        <f>COUNTIF(FE7:FE106,"A")</f>
        <v>0</v>
      </c>
      <c r="EY110" s="1613">
        <f>COUNTIF(FE7:FE106,"B")</f>
        <v>1</v>
      </c>
      <c r="EZ110" s="1613">
        <f>COUNTIF(FE7:FE106,"C")</f>
        <v>3</v>
      </c>
      <c r="FA110" s="1623"/>
      <c r="FB110" s="1620"/>
      <c r="FC110" s="1613">
        <f>COUNTIF(FE7:FE106,"D")</f>
        <v>0</v>
      </c>
      <c r="FD110" s="1620"/>
      <c r="FE110" s="1536">
        <f>SUM(EX110:EZ111,FC110)</f>
        <v>4</v>
      </c>
      <c r="FF110" s="1627">
        <f>COUNTIF(FK7:FK106,"A")</f>
        <v>0</v>
      </c>
      <c r="FG110" s="1625">
        <f>COUNTIF(FK7:FK106,"B")</f>
        <v>0</v>
      </c>
      <c r="FH110" s="1625">
        <f>COUNTIF(FK7:FK106,"C")</f>
        <v>1</v>
      </c>
      <c r="FI110" s="1581">
        <f>COUNTIF(FK7:FK106,"D")</f>
        <v>0</v>
      </c>
      <c r="FJ110" s="847"/>
      <c r="FK110" s="1536">
        <f>SUM(FF110:FJ110)</f>
        <v>1</v>
      </c>
      <c r="FL110" s="1377" t="s">
        <v>148</v>
      </c>
      <c r="FM110" s="1378"/>
      <c r="FN110" s="1378"/>
      <c r="FO110" s="1379"/>
      <c r="FP110" s="1383"/>
      <c r="FQ110" s="1384"/>
      <c r="FR110" s="1384"/>
      <c r="FS110" s="1384"/>
      <c r="FT110" s="1384"/>
      <c r="FU110" s="1385"/>
    </row>
    <row r="111" spans="1:178" ht="23.25" customHeight="1">
      <c r="A111" s="1477"/>
      <c r="B111" s="848"/>
      <c r="C111" s="849"/>
      <c r="D111" s="849"/>
      <c r="E111" s="849"/>
      <c r="F111" s="849"/>
      <c r="G111" s="849"/>
      <c r="H111" s="849"/>
      <c r="I111" s="849"/>
      <c r="J111" s="850"/>
      <c r="K111" s="1566"/>
      <c r="L111" s="1567"/>
      <c r="M111" s="851" t="s">
        <v>100</v>
      </c>
      <c r="N111" s="844">
        <f>SUM(K115:L115)</f>
        <v>0</v>
      </c>
      <c r="O111" s="851" t="s">
        <v>101</v>
      </c>
      <c r="P111" s="844">
        <f>COUNTIF(X$7:X$106,"S")</f>
        <v>0</v>
      </c>
      <c r="Q111" s="852" t="s">
        <v>102</v>
      </c>
      <c r="R111" s="1572"/>
      <c r="S111" s="1573"/>
      <c r="T111" s="844">
        <f>COUNTIF(X$7:X$106,"F")</f>
        <v>1</v>
      </c>
      <c r="U111" s="1572"/>
      <c r="V111" s="1576"/>
      <c r="W111" s="1573"/>
      <c r="X111" s="1546"/>
      <c r="Y111" s="1566"/>
      <c r="Z111" s="1567"/>
      <c r="AA111" s="851" t="s">
        <v>100</v>
      </c>
      <c r="AB111" s="844">
        <f>SUM(Y115:Z115)</f>
        <v>0</v>
      </c>
      <c r="AC111" s="851" t="s">
        <v>101</v>
      </c>
      <c r="AD111" s="844">
        <f>COUNTIF(AL$7:AL$106,"S")</f>
        <v>0</v>
      </c>
      <c r="AE111" s="852" t="s">
        <v>102</v>
      </c>
      <c r="AF111" s="1572"/>
      <c r="AG111" s="1573"/>
      <c r="AH111" s="844">
        <f>COUNTIF(AL$7:AL$106,"F")</f>
        <v>1</v>
      </c>
      <c r="AI111" s="845"/>
      <c r="AJ111" s="845"/>
      <c r="AK111" s="845"/>
      <c r="AL111" s="1546"/>
      <c r="AM111" s="853"/>
      <c r="AN111" s="1560"/>
      <c r="AO111" s="1561"/>
      <c r="AP111" s="1579"/>
      <c r="AQ111" s="1582"/>
      <c r="AR111" s="1583"/>
      <c r="AS111" s="1563"/>
      <c r="AT111" s="1563"/>
      <c r="AU111" s="1563"/>
      <c r="AV111" s="1563"/>
      <c r="AW111" s="1563"/>
      <c r="AX111" s="1563"/>
      <c r="AY111" s="1563"/>
      <c r="AZ111" s="1555"/>
      <c r="BA111" s="1556"/>
      <c r="BB111" s="1557"/>
      <c r="BC111" s="1546"/>
      <c r="BD111" s="853"/>
      <c r="BE111" s="1560"/>
      <c r="BF111" s="1561"/>
      <c r="BG111" s="1579"/>
      <c r="BH111" s="1582"/>
      <c r="BI111" s="1583"/>
      <c r="BJ111" s="1563"/>
      <c r="BK111" s="1563"/>
      <c r="BL111" s="1563"/>
      <c r="BM111" s="1563"/>
      <c r="BN111" s="1563"/>
      <c r="BO111" s="1563"/>
      <c r="BP111" s="1563"/>
      <c r="BQ111" s="1555"/>
      <c r="BR111" s="1556"/>
      <c r="BS111" s="1557"/>
      <c r="BT111" s="1546"/>
      <c r="BU111" s="853"/>
      <c r="BV111" s="1560"/>
      <c r="BW111" s="1561"/>
      <c r="BX111" s="1579"/>
      <c r="BY111" s="1582"/>
      <c r="BZ111" s="1583"/>
      <c r="CA111" s="1563"/>
      <c r="CB111" s="1563"/>
      <c r="CC111" s="1563"/>
      <c r="CD111" s="1563"/>
      <c r="CE111" s="1563"/>
      <c r="CF111" s="1563"/>
      <c r="CG111" s="1563"/>
      <c r="CH111" s="1555"/>
      <c r="CI111" s="1556"/>
      <c r="CJ111" s="1557"/>
      <c r="CK111" s="1546"/>
      <c r="CL111" s="853"/>
      <c r="CM111" s="1560"/>
      <c r="CN111" s="1561"/>
      <c r="CO111" s="1579"/>
      <c r="CP111" s="1582"/>
      <c r="CQ111" s="1583"/>
      <c r="CR111" s="1563"/>
      <c r="CS111" s="1563"/>
      <c r="CT111" s="1563"/>
      <c r="CU111" s="1563"/>
      <c r="CV111" s="1563"/>
      <c r="CW111" s="1563"/>
      <c r="CX111" s="1563"/>
      <c r="CY111" s="1555"/>
      <c r="CZ111" s="1556"/>
      <c r="DA111" s="1557"/>
      <c r="DB111" s="1546"/>
      <c r="DC111" s="853"/>
      <c r="DD111" s="1560"/>
      <c r="DE111" s="1561"/>
      <c r="DF111" s="1579"/>
      <c r="DG111" s="1582"/>
      <c r="DH111" s="1583"/>
      <c r="DI111" s="1563"/>
      <c r="DJ111" s="1563"/>
      <c r="DK111" s="1563"/>
      <c r="DL111" s="1563"/>
      <c r="DM111" s="1563"/>
      <c r="DN111" s="1563"/>
      <c r="DO111" s="1563"/>
      <c r="DP111" s="1555"/>
      <c r="DQ111" s="1556"/>
      <c r="DR111" s="1557"/>
      <c r="DS111" s="1546"/>
      <c r="DT111" s="1560"/>
      <c r="DU111" s="1599"/>
      <c r="DV111" s="1602"/>
      <c r="DW111" s="1603"/>
      <c r="DX111" s="1595"/>
      <c r="DY111" s="1596"/>
      <c r="DZ111" s="1597"/>
      <c r="EA111" s="1393"/>
      <c r="EB111" s="1393"/>
      <c r="EC111" s="1393"/>
      <c r="ED111" s="1393"/>
      <c r="EE111" s="1610"/>
      <c r="EF111" s="1611"/>
      <c r="EG111" s="1612"/>
      <c r="EH111" s="1617"/>
      <c r="EI111" s="1618"/>
      <c r="EJ111" s="1582"/>
      <c r="EK111" s="1579"/>
      <c r="EL111" s="1614"/>
      <c r="EM111" s="1614"/>
      <c r="EN111" s="1614"/>
      <c r="EO111" s="1624"/>
      <c r="EP111" s="1621"/>
      <c r="EQ111" s="1614"/>
      <c r="ER111" s="1621"/>
      <c r="ES111" s="1537"/>
      <c r="ET111" s="1617"/>
      <c r="EU111" s="1618"/>
      <c r="EV111" s="1582"/>
      <c r="EW111" s="1579"/>
      <c r="EX111" s="1614"/>
      <c r="EY111" s="1614"/>
      <c r="EZ111" s="1614"/>
      <c r="FA111" s="1624"/>
      <c r="FB111" s="1621"/>
      <c r="FC111" s="1614"/>
      <c r="FD111" s="1621"/>
      <c r="FE111" s="1537"/>
      <c r="FF111" s="1628"/>
      <c r="FG111" s="1626"/>
      <c r="FH111" s="1626"/>
      <c r="FI111" s="1583"/>
      <c r="FJ111" s="854"/>
      <c r="FK111" s="1537"/>
      <c r="FL111" s="1377" t="s">
        <v>175</v>
      </c>
      <c r="FM111" s="1378"/>
      <c r="FN111" s="1378"/>
      <c r="FO111" s="1379"/>
      <c r="FP111" s="1383"/>
      <c r="FQ111" s="1384"/>
      <c r="FR111" s="1384"/>
      <c r="FS111" s="1384"/>
      <c r="FT111" s="1384"/>
      <c r="FU111" s="1385"/>
    </row>
    <row r="112" spans="1:178" ht="24.75" customHeight="1" thickBot="1">
      <c r="A112" s="1477"/>
      <c r="B112" s="1419" t="s">
        <v>134</v>
      </c>
      <c r="C112" s="1420"/>
      <c r="D112" s="1420"/>
      <c r="E112" s="1420"/>
      <c r="F112" s="1420"/>
      <c r="G112" s="1420"/>
      <c r="H112" s="1420"/>
      <c r="I112" s="1420"/>
      <c r="J112" s="1421"/>
      <c r="K112" s="1406"/>
      <c r="L112" s="1407"/>
      <c r="M112" s="1407"/>
      <c r="N112" s="1407"/>
      <c r="O112" s="1407"/>
      <c r="P112" s="1407"/>
      <c r="Q112" s="1407"/>
      <c r="R112" s="1407"/>
      <c r="S112" s="1407"/>
      <c r="T112" s="1407"/>
      <c r="U112" s="1407"/>
      <c r="V112" s="1407"/>
      <c r="W112" s="1407"/>
      <c r="X112" s="1408"/>
      <c r="Y112" s="1407"/>
      <c r="Z112" s="1407"/>
      <c r="AA112" s="1407"/>
      <c r="AB112" s="1407"/>
      <c r="AC112" s="1407"/>
      <c r="AD112" s="1407"/>
      <c r="AE112" s="1407"/>
      <c r="AF112" s="1407"/>
      <c r="AG112" s="1407"/>
      <c r="AH112" s="1407"/>
      <c r="AI112" s="1407"/>
      <c r="AJ112" s="1407"/>
      <c r="AK112" s="1407"/>
      <c r="AL112" s="1408"/>
      <c r="AM112" s="855"/>
      <c r="AN112" s="1407"/>
      <c r="AO112" s="1407"/>
      <c r="AP112" s="1407"/>
      <c r="AQ112" s="1407"/>
      <c r="AR112" s="1407"/>
      <c r="AS112" s="1407"/>
      <c r="AT112" s="1407"/>
      <c r="AU112" s="1407"/>
      <c r="AV112" s="1407"/>
      <c r="AW112" s="1407"/>
      <c r="AX112" s="1407"/>
      <c r="AY112" s="1407"/>
      <c r="AZ112" s="1407"/>
      <c r="BA112" s="1407"/>
      <c r="BB112" s="1407"/>
      <c r="BC112" s="1408"/>
      <c r="BD112" s="855"/>
      <c r="BE112" s="1407"/>
      <c r="BF112" s="1407"/>
      <c r="BG112" s="1407"/>
      <c r="BH112" s="1407"/>
      <c r="BI112" s="1407"/>
      <c r="BJ112" s="1407"/>
      <c r="BK112" s="1407"/>
      <c r="BL112" s="1407"/>
      <c r="BM112" s="1407"/>
      <c r="BN112" s="1407"/>
      <c r="BO112" s="1407"/>
      <c r="BP112" s="1407"/>
      <c r="BQ112" s="1407"/>
      <c r="BR112" s="1407"/>
      <c r="BS112" s="1407"/>
      <c r="BT112" s="1408"/>
      <c r="BU112" s="855"/>
      <c r="BV112" s="1406"/>
      <c r="BW112" s="1407"/>
      <c r="BX112" s="1407"/>
      <c r="BY112" s="1407"/>
      <c r="BZ112" s="1407"/>
      <c r="CA112" s="1407"/>
      <c r="CB112" s="1407"/>
      <c r="CC112" s="1407"/>
      <c r="CD112" s="1407"/>
      <c r="CE112" s="1407"/>
      <c r="CF112" s="1407"/>
      <c r="CG112" s="1407"/>
      <c r="CH112" s="1407"/>
      <c r="CI112" s="1407"/>
      <c r="CJ112" s="1407"/>
      <c r="CK112" s="1408"/>
      <c r="CL112" s="855"/>
      <c r="CM112" s="1406"/>
      <c r="CN112" s="1407"/>
      <c r="CO112" s="1407"/>
      <c r="CP112" s="1407"/>
      <c r="CQ112" s="1407"/>
      <c r="CR112" s="1407"/>
      <c r="CS112" s="1407"/>
      <c r="CT112" s="1407"/>
      <c r="CU112" s="1407"/>
      <c r="CV112" s="1407"/>
      <c r="CW112" s="1407"/>
      <c r="CX112" s="1407"/>
      <c r="CY112" s="1407"/>
      <c r="CZ112" s="1407"/>
      <c r="DA112" s="1407"/>
      <c r="DB112" s="1408"/>
      <c r="DC112" s="855"/>
      <c r="DD112" s="1406"/>
      <c r="DE112" s="1407"/>
      <c r="DF112" s="1407"/>
      <c r="DG112" s="1407"/>
      <c r="DH112" s="1407"/>
      <c r="DI112" s="1407"/>
      <c r="DJ112" s="1407"/>
      <c r="DK112" s="1407"/>
      <c r="DL112" s="1407"/>
      <c r="DM112" s="1407"/>
      <c r="DN112" s="1407"/>
      <c r="DO112" s="1407"/>
      <c r="DP112" s="1407"/>
      <c r="DQ112" s="1407"/>
      <c r="DR112" s="1407"/>
      <c r="DS112" s="1408"/>
      <c r="DT112" s="1395"/>
      <c r="DU112" s="1396"/>
      <c r="DV112" s="1396"/>
      <c r="DW112" s="1396"/>
      <c r="DX112" s="1396"/>
      <c r="DY112" s="1396"/>
      <c r="DZ112" s="1396"/>
      <c r="EA112" s="1396"/>
      <c r="EB112" s="1396"/>
      <c r="EC112" s="1396"/>
      <c r="ED112" s="1396"/>
      <c r="EE112" s="1396"/>
      <c r="EF112" s="1396"/>
      <c r="EG112" s="1396"/>
      <c r="EH112" s="1395"/>
      <c r="EI112" s="1396"/>
      <c r="EJ112" s="1396"/>
      <c r="EK112" s="1396"/>
      <c r="EL112" s="1396"/>
      <c r="EM112" s="1396"/>
      <c r="EN112" s="1396"/>
      <c r="EO112" s="1396"/>
      <c r="EP112" s="1396"/>
      <c r="EQ112" s="1396"/>
      <c r="ER112" s="1396"/>
      <c r="ES112" s="1396"/>
      <c r="ET112" s="1395"/>
      <c r="EU112" s="1535"/>
      <c r="EV112" s="1396"/>
      <c r="EW112" s="1396"/>
      <c r="EX112" s="1396"/>
      <c r="EY112" s="1396"/>
      <c r="EZ112" s="1396"/>
      <c r="FA112" s="1396"/>
      <c r="FB112" s="1396"/>
      <c r="FC112" s="1396"/>
      <c r="FD112" s="1396"/>
      <c r="FE112" s="1396"/>
      <c r="FF112" s="1395"/>
      <c r="FG112" s="1396"/>
      <c r="FH112" s="1396"/>
      <c r="FI112" s="1396"/>
      <c r="FJ112" s="1396"/>
      <c r="FK112" s="1397"/>
      <c r="FL112" s="1380" t="s">
        <v>147</v>
      </c>
      <c r="FM112" s="1381"/>
      <c r="FN112" s="1381"/>
      <c r="FO112" s="1382"/>
      <c r="FP112" s="1386"/>
      <c r="FQ112" s="1387"/>
      <c r="FR112" s="1387"/>
      <c r="FS112" s="1387"/>
      <c r="FT112" s="1387"/>
      <c r="FU112" s="1388"/>
    </row>
    <row r="113" spans="11:163" ht="6" customHeight="1"/>
    <row r="114" spans="11:163" hidden="1"/>
    <row r="115" spans="11:163" hidden="1">
      <c r="K115" s="49">
        <f>COUNTIF(X7:X107,"G1")</f>
        <v>0</v>
      </c>
      <c r="L115" s="49">
        <f>COUNTIF(X7:X107,"G2")</f>
        <v>0</v>
      </c>
      <c r="M115" s="49"/>
      <c r="Y115" s="49">
        <f>COUNTIF(AL7:AL107,"G1")</f>
        <v>0</v>
      </c>
      <c r="Z115" s="49">
        <f>COUNTIF(AL7:AL107,"G2")</f>
        <v>0</v>
      </c>
      <c r="AN115" s="49">
        <f>COUNTIF(BC7:BC107,"G1")</f>
        <v>0</v>
      </c>
      <c r="AO115" s="49"/>
      <c r="AP115" s="49">
        <f>COUNTIF(BC7:BC107,"G2")</f>
        <v>0</v>
      </c>
      <c r="BE115" s="49">
        <f>COUNTIF(BT7:BT107,"G1")</f>
        <v>0</v>
      </c>
      <c r="BF115" s="49"/>
      <c r="BG115" s="49"/>
      <c r="BH115" s="49">
        <f>COUNTIF(BT7:BT107,"G2")</f>
        <v>0</v>
      </c>
      <c r="BV115" s="49">
        <f>COUNTIF(CK7:CK107,"G1")</f>
        <v>0</v>
      </c>
      <c r="BW115" s="49"/>
      <c r="BX115" s="49"/>
      <c r="BY115" s="49">
        <f>COUNTIF(CK7:CK107,"G2")</f>
        <v>0</v>
      </c>
      <c r="CM115" s="49">
        <f>COUNTIF(DB7:DB107,"G1")</f>
        <v>0</v>
      </c>
      <c r="CN115" s="49"/>
      <c r="CO115" s="49"/>
      <c r="CP115" s="49">
        <f>COUNTIF(DB7:DB107,"G2")</f>
        <v>0</v>
      </c>
      <c r="DD115" s="49">
        <f>COUNTIF(DS7:DS107,"G1")</f>
        <v>0</v>
      </c>
      <c r="DE115" s="49"/>
      <c r="DF115" s="49"/>
      <c r="DG115" s="49">
        <f>COUNTIF(DS7:DS107,"G2")</f>
        <v>0</v>
      </c>
      <c r="DX115" s="143" t="str">
        <f>IF(AND(EE7&gt;0,'Result Entry'!G9="NSO"),1,"")</f>
        <v/>
      </c>
      <c r="EJ115" s="143" t="str">
        <f>IF(AND(EQ7&gt;0,'Result Entry'!G9="NSO"),1,"")</f>
        <v/>
      </c>
      <c r="EV115" s="143" t="str">
        <f>IF(AND(FC7&gt;0,'Result Entry'!G9="NSO"),1,"")</f>
        <v/>
      </c>
      <c r="FG115" s="143" t="str">
        <f>IF(AND(FI7&gt;0,'Result Entry'!G9="NSO"),1,"")</f>
        <v/>
      </c>
    </row>
    <row r="116" spans="11:163" hidden="1">
      <c r="CO116" s="143" t="str">
        <f>IF(AND(CX7&gt;0,'Result Entry'!G9="NSO"),1,"")</f>
        <v/>
      </c>
      <c r="DF116" s="143" t="str">
        <f>IF(AND(DO7&gt;0,'Result Entry'!G9="NSO"),1,"")</f>
        <v/>
      </c>
      <c r="DX116" s="143" t="str">
        <f>IF(AND(EE8&gt;0,'Result Entry'!G10="NSO"),1,"")</f>
        <v/>
      </c>
      <c r="EJ116" s="143" t="str">
        <f>IF(AND(EQ8&gt;0,'Result Entry'!G10="NSO"),1,"")</f>
        <v/>
      </c>
      <c r="EV116" s="143" t="str">
        <f>IF(AND(FC8&gt;0,'Result Entry'!G10="NSO"),1,"")</f>
        <v/>
      </c>
      <c r="FG116" s="143" t="str">
        <f>IF(AND(FI8&gt;0,'Result Entry'!G10="NSO"),1,"")</f>
        <v/>
      </c>
    </row>
    <row r="117" spans="11:163" hidden="1">
      <c r="CO117" s="143" t="str">
        <f>IF(AND(CX8&gt;0,'Result Entry'!G10="NSO"),1,"")</f>
        <v/>
      </c>
      <c r="DF117" s="143" t="str">
        <f>IF(AND(DO8&gt;0,'Result Entry'!G10="NSO"),1,"")</f>
        <v/>
      </c>
      <c r="DX117" s="143" t="str">
        <f>IF(AND(EE9&gt;0,'Result Entry'!G11="NSO"),1,"")</f>
        <v/>
      </c>
      <c r="EJ117" s="143" t="str">
        <f>IF(AND(EQ9&gt;0,'Result Entry'!G11="NSO"),1,"")</f>
        <v/>
      </c>
      <c r="EV117" s="143" t="str">
        <f>IF(AND(FC9&gt;0,'Result Entry'!G11="NSO"),1,"")</f>
        <v/>
      </c>
      <c r="FG117" s="143" t="str">
        <f>IF(AND(FI9&gt;0,'Result Entry'!G11="NSO"),1,"")</f>
        <v/>
      </c>
    </row>
    <row r="118" spans="11:163" hidden="1">
      <c r="CO118" s="143" t="str">
        <f>IF(AND(CX9&gt;0,'Result Entry'!G11="NSO"),1,"")</f>
        <v/>
      </c>
      <c r="DF118" s="143" t="str">
        <f>IF(AND(DO9&gt;0,'Result Entry'!G11="NSO"),1,"")</f>
        <v/>
      </c>
      <c r="DX118" s="143">
        <f>IF(AND(EE10&gt;0,'Result Entry'!G12="NSO"),1,"")</f>
        <v>1</v>
      </c>
      <c r="EJ118" s="143">
        <f>IF(AND(EQ10&gt;0,'Result Entry'!G12="NSO"),1,"")</f>
        <v>1</v>
      </c>
      <c r="EV118" s="143">
        <f>IF(AND(FC10&gt;0,'Result Entry'!G12="NSO"),1,"")</f>
        <v>1</v>
      </c>
      <c r="FG118" s="143" t="str">
        <f>IF(AND(FI10&gt;0,'Result Entry'!G12="NSO"),1,"")</f>
        <v/>
      </c>
    </row>
    <row r="119" spans="11:163" hidden="1">
      <c r="CO119" s="143" t="str">
        <f>IF(AND(CX10&gt;0,'Result Entry'!G12="NSO"),1,"")</f>
        <v/>
      </c>
      <c r="DF119" s="143" t="str">
        <f>IF(AND(DO10&gt;0,'Result Entry'!G12="NSO"),1,"")</f>
        <v/>
      </c>
      <c r="DX119" s="143" t="str">
        <f>IF(AND(EE11&gt;0,'Result Entry'!G13="NSO"),1,"")</f>
        <v/>
      </c>
      <c r="EJ119" s="143" t="str">
        <f>IF(AND(EQ11&gt;0,'Result Entry'!G13="NSO"),1,"")</f>
        <v/>
      </c>
      <c r="EV119" s="143" t="str">
        <f>IF(AND(FC11&gt;0,'Result Entry'!G13="NSO"),1,"")</f>
        <v/>
      </c>
      <c r="FG119" s="143" t="str">
        <f>IF(AND(FI11&gt;0,'Result Entry'!G13="NSO"),1,"")</f>
        <v/>
      </c>
    </row>
    <row r="120" spans="11:163" hidden="1">
      <c r="CO120" s="143" t="str">
        <f>IF(AND(CX11&gt;0,'Result Entry'!G13="NSO"),1,"")</f>
        <v/>
      </c>
      <c r="DF120" s="143" t="str">
        <f>IF(AND(DO11&gt;0,'Result Entry'!G13="NSO"),1,"")</f>
        <v/>
      </c>
      <c r="DX120" s="143" t="str">
        <f>IF(AND(EE12&gt;0,'Result Entry'!G14="NSO"),1,"")</f>
        <v/>
      </c>
      <c r="EJ120" s="143" t="str">
        <f>IF(AND(EQ12&gt;0,'Result Entry'!G14="NSO"),1,"")</f>
        <v/>
      </c>
      <c r="EV120" s="143" t="str">
        <f>IF(AND(FC12&gt;0,'Result Entry'!G14="NSO"),1,"")</f>
        <v/>
      </c>
      <c r="FG120" s="143" t="str">
        <f>IF(AND(FI12&gt;0,'Result Entry'!G14="NSO"),1,"")</f>
        <v/>
      </c>
    </row>
    <row r="121" spans="11:163" hidden="1">
      <c r="CO121" s="143" t="str">
        <f>IF(AND(CX12&gt;0,'Result Entry'!G14="NSO"),1,"")</f>
        <v/>
      </c>
      <c r="DF121" s="143" t="str">
        <f>IF(AND(DO12&gt;0,'Result Entry'!G14="NSO"),1,"")</f>
        <v/>
      </c>
      <c r="DX121" s="143" t="str">
        <f>IF(AND(EE13&gt;0,'Result Entry'!G15="NSO"),1,"")</f>
        <v/>
      </c>
      <c r="EJ121" s="143" t="str">
        <f>IF(AND(EQ13&gt;0,'Result Entry'!G15="NSO"),1,"")</f>
        <v/>
      </c>
      <c r="EV121" s="143" t="str">
        <f>IF(AND(FC13&gt;0,'Result Entry'!G15="NSO"),1,"")</f>
        <v/>
      </c>
      <c r="FG121" s="143" t="str">
        <f>IF(AND(FI13&gt;0,'Result Entry'!G15="NSO"),1,"")</f>
        <v/>
      </c>
    </row>
    <row r="122" spans="11:163" hidden="1">
      <c r="CO122" s="143" t="str">
        <f>IF(AND(CX13&gt;0,'Result Entry'!G15="NSO"),1,"")</f>
        <v/>
      </c>
      <c r="DF122" s="143" t="str">
        <f>IF(AND(DO13&gt;0,'Result Entry'!G15="NSO"),1,"")</f>
        <v/>
      </c>
      <c r="DX122" s="143" t="str">
        <f>IF(AND(EE14&gt;0,'Result Entry'!G16="NSO"),1,"")</f>
        <v/>
      </c>
      <c r="EJ122" s="143" t="str">
        <f>IF(AND(EQ14&gt;0,'Result Entry'!G16="NSO"),1,"")</f>
        <v/>
      </c>
      <c r="EV122" s="143" t="str">
        <f>IF(AND(FC14&gt;0,'Result Entry'!G16="NSO"),1,"")</f>
        <v/>
      </c>
      <c r="FG122" s="143" t="str">
        <f>IF(AND(FI14&gt;0,'Result Entry'!G16="NSO"),1,"")</f>
        <v/>
      </c>
    </row>
    <row r="123" spans="11:163" hidden="1">
      <c r="CO123" s="143" t="str">
        <f>IF(AND(CX14&gt;0,'Result Entry'!G16="NSO"),1,"")</f>
        <v/>
      </c>
      <c r="DF123" s="143" t="str">
        <f>IF(AND(DO14&gt;0,'Result Entry'!G16="NSO"),1,"")</f>
        <v/>
      </c>
      <c r="DX123" s="143" t="str">
        <f>IF(AND(EE15&gt;0,'Result Entry'!G17="NSO"),1,"")</f>
        <v/>
      </c>
      <c r="EJ123" s="143" t="str">
        <f>IF(AND(EQ15&gt;0,'Result Entry'!G17="NSO"),1,"")</f>
        <v/>
      </c>
      <c r="EV123" s="143" t="str">
        <f>IF(AND(FC15&gt;0,'Result Entry'!G17="NSO"),1,"")</f>
        <v/>
      </c>
      <c r="FG123" s="143" t="str">
        <f>IF(AND(FI15&gt;0,'Result Entry'!G17="NSO"),1,"")</f>
        <v/>
      </c>
    </row>
    <row r="124" spans="11:163" hidden="1">
      <c r="CO124" s="143" t="str">
        <f>IF(AND(CX15&gt;0,'Result Entry'!G17="NSO"),1,"")</f>
        <v/>
      </c>
      <c r="DF124" s="143" t="str">
        <f>IF(AND(DO15&gt;0,'Result Entry'!G17="NSO"),1,"")</f>
        <v/>
      </c>
      <c r="DX124" s="143" t="str">
        <f>IF(AND(EE16&gt;0,'Result Entry'!G18="NSO"),1,"")</f>
        <v/>
      </c>
      <c r="EJ124" s="143" t="str">
        <f>IF(AND(EQ16&gt;0,'Result Entry'!G18="NSO"),1,"")</f>
        <v/>
      </c>
      <c r="EV124" s="143" t="str">
        <f>IF(AND(FC16&gt;0,'Result Entry'!G18="NSO"),1,"")</f>
        <v/>
      </c>
      <c r="FG124" s="143" t="str">
        <f>IF(AND(FI16&gt;0,'Result Entry'!G18="NSO"),1,"")</f>
        <v/>
      </c>
    </row>
    <row r="125" spans="11:163" hidden="1">
      <c r="CO125" s="143" t="str">
        <f>IF(AND(CX16&gt;0,'Result Entry'!G18="NSO"),1,"")</f>
        <v/>
      </c>
      <c r="DF125" s="143" t="str">
        <f>IF(AND(DO16&gt;0,'Result Entry'!G18="NSO"),1,"")</f>
        <v/>
      </c>
      <c r="DX125" s="143" t="str">
        <f>IF(AND(EE17&gt;0,'Result Entry'!G19="NSO"),1,"")</f>
        <v/>
      </c>
      <c r="EJ125" s="143" t="str">
        <f>IF(AND(EQ17&gt;0,'Result Entry'!G19="NSO"),1,"")</f>
        <v/>
      </c>
      <c r="EV125" s="143" t="str">
        <f>IF(AND(FC17&gt;0,'Result Entry'!G19="NSO"),1,"")</f>
        <v/>
      </c>
      <c r="FG125" s="143" t="str">
        <f>IF(AND(FI17&gt;0,'Result Entry'!G19="NSO"),1,"")</f>
        <v/>
      </c>
    </row>
    <row r="126" spans="11:163" hidden="1">
      <c r="CO126" s="143" t="str">
        <f>IF(AND(CX17&gt;0,'Result Entry'!G19="NSO"),1,"")</f>
        <v/>
      </c>
      <c r="DF126" s="143" t="str">
        <f>IF(AND(DO17&gt;0,'Result Entry'!G19="NSO"),1,"")</f>
        <v/>
      </c>
      <c r="DX126" s="143" t="str">
        <f>IF(AND(EE18&gt;0,'Result Entry'!G20="NSO"),1,"")</f>
        <v/>
      </c>
      <c r="EJ126" s="143" t="str">
        <f>IF(AND(EQ18&gt;0,'Result Entry'!G20="NSO"),1,"")</f>
        <v/>
      </c>
      <c r="EV126" s="143" t="str">
        <f>IF(AND(FC18&gt;0,'Result Entry'!G20="NSO"),1,"")</f>
        <v/>
      </c>
      <c r="FG126" s="143" t="str">
        <f>IF(AND(FI18&gt;0,'Result Entry'!G20="NSO"),1,"")</f>
        <v/>
      </c>
    </row>
    <row r="127" spans="11:163" hidden="1">
      <c r="CO127" s="143" t="str">
        <f>IF(AND(CX18&gt;0,'Result Entry'!G20="NSO"),1,"")</f>
        <v/>
      </c>
      <c r="DF127" s="143" t="str">
        <f>IF(AND(DO18&gt;0,'Result Entry'!G20="NSO"),1,"")</f>
        <v/>
      </c>
      <c r="DX127" s="143" t="str">
        <f>IF(AND(EE19&gt;0,'Result Entry'!G21="NSO"),1,"")</f>
        <v/>
      </c>
      <c r="EJ127" s="143" t="str">
        <f>IF(AND(EQ19&gt;0,'Result Entry'!G21="NSO"),1,"")</f>
        <v/>
      </c>
      <c r="EV127" s="143" t="str">
        <f>IF(AND(FC19&gt;0,'Result Entry'!G21="NSO"),1,"")</f>
        <v/>
      </c>
      <c r="FG127" s="143" t="str">
        <f>IF(AND(FI19&gt;0,'Result Entry'!G21="NSO"),1,"")</f>
        <v/>
      </c>
    </row>
    <row r="128" spans="11:163" hidden="1">
      <c r="CO128" s="143" t="str">
        <f>IF(AND(CX19&gt;0,'Result Entry'!G21="NSO"),1,"")</f>
        <v/>
      </c>
      <c r="DF128" s="143" t="str">
        <f>IF(AND(DO19&gt;0,'Result Entry'!G21="NSO"),1,"")</f>
        <v/>
      </c>
      <c r="DX128" s="143" t="str">
        <f>IF(AND(EE20&gt;0,'Result Entry'!G22="NSO"),1,"")</f>
        <v/>
      </c>
      <c r="EJ128" s="143" t="str">
        <f>IF(AND(EQ20&gt;0,'Result Entry'!G22="NSO"),1,"")</f>
        <v/>
      </c>
      <c r="EV128" s="143" t="str">
        <f>IF(AND(FC20&gt;0,'Result Entry'!G22="NSO"),1,"")</f>
        <v/>
      </c>
      <c r="FG128" s="143" t="str">
        <f>IF(AND(FI20&gt;0,'Result Entry'!G22="NSO"),1,"")</f>
        <v/>
      </c>
    </row>
    <row r="129" spans="93:163" hidden="1">
      <c r="CO129" s="143" t="str">
        <f>IF(AND(CX20&gt;0,'Result Entry'!G22="NSO"),1,"")</f>
        <v/>
      </c>
      <c r="DF129" s="143" t="str">
        <f>IF(AND(DO20&gt;0,'Result Entry'!G22="NSO"),1,"")</f>
        <v/>
      </c>
      <c r="DX129" s="143" t="str">
        <f>IF(AND(EE21&gt;0,'Result Entry'!G23="NSO"),1,"")</f>
        <v/>
      </c>
      <c r="EJ129" s="143" t="str">
        <f>IF(AND(EQ21&gt;0,'Result Entry'!G23="NSO"),1,"")</f>
        <v/>
      </c>
      <c r="EV129" s="143" t="str">
        <f>IF(AND(FC21&gt;0,'Result Entry'!G23="NSO"),1,"")</f>
        <v/>
      </c>
      <c r="FG129" s="143" t="str">
        <f>IF(AND(FI21&gt;0,'Result Entry'!G23="NSO"),1,"")</f>
        <v/>
      </c>
    </row>
    <row r="130" spans="93:163" hidden="1">
      <c r="CO130" s="143" t="str">
        <f>IF(AND(CX21&gt;0,'Result Entry'!G23="NSO"),1,"")</f>
        <v/>
      </c>
      <c r="DF130" s="143" t="str">
        <f>IF(AND(DO21&gt;0,'Result Entry'!G23="NSO"),1,"")</f>
        <v/>
      </c>
      <c r="DX130" s="143" t="str">
        <f>IF(AND(EE22&gt;0,'Result Entry'!G24="NSO"),1,"")</f>
        <v/>
      </c>
      <c r="EJ130" s="143" t="str">
        <f>IF(AND(EQ22&gt;0,'Result Entry'!G24="NSO"),1,"")</f>
        <v/>
      </c>
      <c r="EV130" s="143" t="str">
        <f>IF(AND(FC22&gt;0,'Result Entry'!G24="NSO"),1,"")</f>
        <v/>
      </c>
      <c r="FG130" s="143" t="str">
        <f>IF(AND(FI22&gt;0,'Result Entry'!G24="NSO"),1,"")</f>
        <v/>
      </c>
    </row>
    <row r="131" spans="93:163" hidden="1">
      <c r="CO131" s="143" t="str">
        <f>IF(AND(CX22&gt;0,'Result Entry'!G24="NSO"),1,"")</f>
        <v/>
      </c>
      <c r="DF131" s="143" t="str">
        <f>IF(AND(DO22&gt;0,'Result Entry'!G24="NSO"),1,"")</f>
        <v/>
      </c>
      <c r="DX131" s="143" t="str">
        <f>IF(AND(EE23&gt;0,'Result Entry'!G25="NSO"),1,"")</f>
        <v/>
      </c>
      <c r="EJ131" s="143" t="str">
        <f>IF(AND(EQ23&gt;0,'Result Entry'!G25="NSO"),1,"")</f>
        <v/>
      </c>
      <c r="EV131" s="143" t="str">
        <f>IF(AND(FC23&gt;0,'Result Entry'!G25="NSO"),1,"")</f>
        <v/>
      </c>
      <c r="FG131" s="143" t="str">
        <f>IF(AND(FI23&gt;0,'Result Entry'!G25="NSO"),1,"")</f>
        <v/>
      </c>
    </row>
    <row r="132" spans="93:163" hidden="1">
      <c r="CO132" s="143" t="str">
        <f>IF(AND(CX23&gt;0,'Result Entry'!G25="NSO"),1,"")</f>
        <v/>
      </c>
      <c r="DF132" s="143" t="str">
        <f>IF(AND(DO23&gt;0,'Result Entry'!G25="NSO"),1,"")</f>
        <v/>
      </c>
      <c r="DX132" s="143" t="str">
        <f>IF(AND(EE24&gt;0,'Result Entry'!G26="NSO"),1,"")</f>
        <v/>
      </c>
      <c r="EJ132" s="143" t="str">
        <f>IF(AND(EQ24&gt;0,'Result Entry'!G26="NSO"),1,"")</f>
        <v/>
      </c>
      <c r="EV132" s="143" t="str">
        <f>IF(AND(FC24&gt;0,'Result Entry'!G26="NSO"),1,"")</f>
        <v/>
      </c>
      <c r="FG132" s="143" t="str">
        <f>IF(AND(FI24&gt;0,'Result Entry'!G26="NSO"),1,"")</f>
        <v/>
      </c>
    </row>
    <row r="133" spans="93:163" hidden="1">
      <c r="CO133" s="143" t="str">
        <f>IF(AND(CX24&gt;0,'Result Entry'!G26="NSO"),1,"")</f>
        <v/>
      </c>
      <c r="DF133" s="143" t="str">
        <f>IF(AND(DO24&gt;0,'Result Entry'!G26="NSO"),1,"")</f>
        <v/>
      </c>
      <c r="DX133" s="143" t="str">
        <f>IF(AND(EE25&gt;0,'Result Entry'!G27="NSO"),1,"")</f>
        <v/>
      </c>
      <c r="EJ133" s="143" t="str">
        <f>IF(AND(EQ25&gt;0,'Result Entry'!G27="NSO"),1,"")</f>
        <v/>
      </c>
      <c r="EV133" s="143" t="str">
        <f>IF(AND(FC25&gt;0,'Result Entry'!G27="NSO"),1,"")</f>
        <v/>
      </c>
      <c r="FG133" s="143" t="str">
        <f>IF(AND(FI25&gt;0,'Result Entry'!G27="NSO"),1,"")</f>
        <v/>
      </c>
    </row>
    <row r="134" spans="93:163" hidden="1">
      <c r="CO134" s="143" t="str">
        <f>IF(AND(CX25&gt;0,'Result Entry'!G27="NSO"),1,"")</f>
        <v/>
      </c>
      <c r="DF134" s="143" t="str">
        <f>IF(AND(DO25&gt;0,'Result Entry'!G27="NSO"),1,"")</f>
        <v/>
      </c>
      <c r="DX134" s="143" t="str">
        <f>IF(AND(EE26&gt;0,'Result Entry'!G28="NSO"),1,"")</f>
        <v/>
      </c>
      <c r="EJ134" s="143" t="str">
        <f>IF(AND(EQ26&gt;0,'Result Entry'!G28="NSO"),1,"")</f>
        <v/>
      </c>
      <c r="EV134" s="143" t="str">
        <f>IF(AND(FC26&gt;0,'Result Entry'!G28="NSO"),1,"")</f>
        <v/>
      </c>
      <c r="FG134" s="143" t="str">
        <f>IF(AND(FI26&gt;0,'Result Entry'!G28="NSO"),1,"")</f>
        <v/>
      </c>
    </row>
    <row r="135" spans="93:163" hidden="1">
      <c r="CO135" s="143" t="str">
        <f>IF(AND(CX26&gt;0,'Result Entry'!G28="NSO"),1,"")</f>
        <v/>
      </c>
      <c r="DF135" s="143" t="str">
        <f>IF(AND(DO26&gt;0,'Result Entry'!G28="NSO"),1,"")</f>
        <v/>
      </c>
      <c r="DX135" s="143" t="str">
        <f>IF(AND(EE27&gt;0,'Result Entry'!G29="NSO"),1,"")</f>
        <v/>
      </c>
      <c r="EJ135" s="143" t="str">
        <f>IF(AND(EQ27&gt;0,'Result Entry'!G29="NSO"),1,"")</f>
        <v/>
      </c>
      <c r="EV135" s="143" t="str">
        <f>IF(AND(FC27&gt;0,'Result Entry'!G29="NSO"),1,"")</f>
        <v/>
      </c>
      <c r="FG135" s="143" t="str">
        <f>IF(AND(FI27&gt;0,'Result Entry'!G29="NSO"),1,"")</f>
        <v/>
      </c>
    </row>
    <row r="136" spans="93:163" hidden="1">
      <c r="CO136" s="143" t="str">
        <f>IF(AND(CX27&gt;0,'Result Entry'!G29="NSO"),1,"")</f>
        <v/>
      </c>
      <c r="DF136" s="143" t="str">
        <f>IF(AND(DO27&gt;0,'Result Entry'!G29="NSO"),1,"")</f>
        <v/>
      </c>
      <c r="DX136" s="143" t="str">
        <f>IF(AND(EE28&gt;0,'Result Entry'!G30="NSO"),1,"")</f>
        <v/>
      </c>
      <c r="EJ136" s="143" t="str">
        <f>IF(AND(EQ28&gt;0,'Result Entry'!G30="NSO"),1,"")</f>
        <v/>
      </c>
      <c r="EV136" s="143" t="str">
        <f>IF(AND(FC28&gt;0,'Result Entry'!G30="NSO"),1,"")</f>
        <v/>
      </c>
      <c r="FG136" s="143" t="str">
        <f>IF(AND(FI28&gt;0,'Result Entry'!G30="NSO"),1,"")</f>
        <v/>
      </c>
    </row>
    <row r="137" spans="93:163" hidden="1">
      <c r="CO137" s="143" t="str">
        <f>IF(AND(CX28&gt;0,'Result Entry'!G30="NSO"),1,"")</f>
        <v/>
      </c>
      <c r="DF137" s="143" t="str">
        <f>IF(AND(DO28&gt;0,'Result Entry'!G30="NSO"),1,"")</f>
        <v/>
      </c>
      <c r="DX137" s="143" t="str">
        <f>IF(AND(EE29&gt;0,'Result Entry'!G31="NSO"),1,"")</f>
        <v/>
      </c>
      <c r="EJ137" s="143" t="str">
        <f>IF(AND(EQ29&gt;0,'Result Entry'!G31="NSO"),1,"")</f>
        <v/>
      </c>
      <c r="EV137" s="143" t="str">
        <f>IF(AND(FC29&gt;0,'Result Entry'!G31="NSO"),1,"")</f>
        <v/>
      </c>
      <c r="FG137" s="143" t="str">
        <f>IF(AND(FI29&gt;0,'Result Entry'!G31="NSO"),1,"")</f>
        <v/>
      </c>
    </row>
    <row r="138" spans="93:163" hidden="1">
      <c r="CO138" s="143" t="str">
        <f>IF(AND(CX29&gt;0,'Result Entry'!G31="NSO"),1,"")</f>
        <v/>
      </c>
      <c r="DF138" s="143" t="str">
        <f>IF(AND(DO29&gt;0,'Result Entry'!G31="NSO"),1,"")</f>
        <v/>
      </c>
      <c r="DX138" s="143" t="str">
        <f>IF(AND(EE30&gt;0,'Result Entry'!G32="NSO"),1,"")</f>
        <v/>
      </c>
      <c r="EJ138" s="143" t="str">
        <f>IF(AND(EQ30&gt;0,'Result Entry'!G32="NSO"),1,"")</f>
        <v/>
      </c>
      <c r="EV138" s="143" t="str">
        <f>IF(AND(FC30&gt;0,'Result Entry'!G32="NSO"),1,"")</f>
        <v/>
      </c>
      <c r="FG138" s="143" t="str">
        <f>IF(AND(FI30&gt;0,'Result Entry'!G32="NSO"),1,"")</f>
        <v/>
      </c>
    </row>
    <row r="139" spans="93:163" hidden="1">
      <c r="CO139" s="143" t="str">
        <f>IF(AND(CX30&gt;0,'Result Entry'!G32="NSO"),1,"")</f>
        <v/>
      </c>
      <c r="DF139" s="143" t="str">
        <f>IF(AND(DO30&gt;0,'Result Entry'!G32="NSO"),1,"")</f>
        <v/>
      </c>
      <c r="DX139" s="143" t="str">
        <f>IF(AND(EE31&gt;0,'Result Entry'!G33="NSO"),1,"")</f>
        <v/>
      </c>
      <c r="EJ139" s="143" t="str">
        <f>IF(AND(EQ31&gt;0,'Result Entry'!G33="NSO"),1,"")</f>
        <v/>
      </c>
      <c r="EV139" s="143" t="str">
        <f>IF(AND(FC31&gt;0,'Result Entry'!G33="NSO"),1,"")</f>
        <v/>
      </c>
      <c r="FG139" s="143" t="str">
        <f>IF(AND(FI31&gt;0,'Result Entry'!G33="NSO"),1,"")</f>
        <v/>
      </c>
    </row>
    <row r="140" spans="93:163" hidden="1">
      <c r="CO140" s="143" t="str">
        <f>IF(AND(CX31&gt;0,'Result Entry'!G33="NSO"),1,"")</f>
        <v/>
      </c>
      <c r="DF140" s="143" t="str">
        <f>IF(AND(DO31&gt;0,'Result Entry'!G33="NSO"),1,"")</f>
        <v/>
      </c>
      <c r="DX140" s="143" t="str">
        <f>IF(AND(EE32&gt;0,'Result Entry'!G34="NSO"),1,"")</f>
        <v/>
      </c>
      <c r="EJ140" s="143" t="str">
        <f>IF(AND(EQ32&gt;0,'Result Entry'!G34="NSO"),1,"")</f>
        <v/>
      </c>
      <c r="EV140" s="143" t="str">
        <f>IF(AND(FC32&gt;0,'Result Entry'!G34="NSO"),1,"")</f>
        <v/>
      </c>
      <c r="FG140" s="143" t="str">
        <f>IF(AND(FI32&gt;0,'Result Entry'!G34="NSO"),1,"")</f>
        <v/>
      </c>
    </row>
    <row r="141" spans="93:163" hidden="1">
      <c r="CO141" s="143" t="str">
        <f>IF(AND(CX32&gt;0,'Result Entry'!G34="NSO"),1,"")</f>
        <v/>
      </c>
      <c r="DF141" s="143" t="str">
        <f>IF(AND(DO32&gt;0,'Result Entry'!G34="NSO"),1,"")</f>
        <v/>
      </c>
      <c r="DX141" s="143" t="str">
        <f>IF(AND(EE33&gt;0,'Result Entry'!G35="NSO"),1,"")</f>
        <v/>
      </c>
      <c r="EJ141" s="143" t="str">
        <f>IF(AND(EQ33&gt;0,'Result Entry'!G35="NSO"),1,"")</f>
        <v/>
      </c>
      <c r="EV141" s="143" t="str">
        <f>IF(AND(FC33&gt;0,'Result Entry'!G35="NSO"),1,"")</f>
        <v/>
      </c>
      <c r="FG141" s="143" t="str">
        <f>IF(AND(FI33&gt;0,'Result Entry'!G35="NSO"),1,"")</f>
        <v/>
      </c>
    </row>
    <row r="142" spans="93:163" hidden="1">
      <c r="CO142" s="143" t="str">
        <f>IF(AND(CX33&gt;0,'Result Entry'!G35="NSO"),1,"")</f>
        <v/>
      </c>
      <c r="DF142" s="143" t="str">
        <f>IF(AND(DO33&gt;0,'Result Entry'!G35="NSO"),1,"")</f>
        <v/>
      </c>
      <c r="DX142" s="143" t="str">
        <f>IF(AND(EE34&gt;0,'Result Entry'!G36="NSO"),1,"")</f>
        <v/>
      </c>
      <c r="EJ142" s="143" t="str">
        <f>IF(AND(EQ34&gt;0,'Result Entry'!G36="NSO"),1,"")</f>
        <v/>
      </c>
      <c r="EV142" s="143" t="str">
        <f>IF(AND(FC34&gt;0,'Result Entry'!G36="NSO"),1,"")</f>
        <v/>
      </c>
      <c r="FG142" s="143" t="str">
        <f>IF(AND(FI34&gt;0,'Result Entry'!G36="NSO"),1,"")</f>
        <v/>
      </c>
    </row>
    <row r="143" spans="93:163" hidden="1">
      <c r="CO143" s="143" t="str">
        <f>IF(AND(CX34&gt;0,'Result Entry'!G36="NSO"),1,"")</f>
        <v/>
      </c>
      <c r="DF143" s="143" t="str">
        <f>IF(AND(DO34&gt;0,'Result Entry'!G36="NSO"),1,"")</f>
        <v/>
      </c>
      <c r="DX143" s="143" t="str">
        <f>IF(AND(EE35&gt;0,'Result Entry'!G37="NSO"),1,"")</f>
        <v/>
      </c>
      <c r="EJ143" s="143" t="str">
        <f>IF(AND(EQ35&gt;0,'Result Entry'!G37="NSO"),1,"")</f>
        <v/>
      </c>
      <c r="EV143" s="143" t="str">
        <f>IF(AND(FC35&gt;0,'Result Entry'!G37="NSO"),1,"")</f>
        <v/>
      </c>
      <c r="FG143" s="143" t="str">
        <f>IF(AND(FI35&gt;0,'Result Entry'!G37="NSO"),1,"")</f>
        <v/>
      </c>
    </row>
    <row r="144" spans="93:163" hidden="1">
      <c r="CO144" s="143" t="str">
        <f>IF(AND(CX35&gt;0,'Result Entry'!G37="NSO"),1,"")</f>
        <v/>
      </c>
      <c r="DF144" s="143" t="str">
        <f>IF(AND(DO35&gt;0,'Result Entry'!G37="NSO"),1,"")</f>
        <v/>
      </c>
      <c r="DX144" s="143" t="str">
        <f>IF(AND(EE36&gt;0,'Result Entry'!G38="NSO"),1,"")</f>
        <v/>
      </c>
      <c r="EJ144" s="143" t="str">
        <f>IF(AND(EQ36&gt;0,'Result Entry'!G38="NSO"),1,"")</f>
        <v/>
      </c>
      <c r="EV144" s="143" t="str">
        <f>IF(AND(FC36&gt;0,'Result Entry'!G38="NSO"),1,"")</f>
        <v/>
      </c>
      <c r="FG144" s="143" t="str">
        <f>IF(AND(FI36&gt;0,'Result Entry'!G38="NSO"),1,"")</f>
        <v/>
      </c>
    </row>
    <row r="145" spans="93:163" hidden="1">
      <c r="CO145" s="143" t="str">
        <f>IF(AND(CX36&gt;0,'Result Entry'!G38="NSO"),1,"")</f>
        <v/>
      </c>
      <c r="DF145" s="143" t="str">
        <f>IF(AND(DO36&gt;0,'Result Entry'!G38="NSO"),1,"")</f>
        <v/>
      </c>
      <c r="DX145" s="143" t="str">
        <f>IF(AND(EE37&gt;0,'Result Entry'!G39="NSO"),1,"")</f>
        <v/>
      </c>
      <c r="EJ145" s="143" t="str">
        <f>IF(AND(EQ37&gt;0,'Result Entry'!G39="NSO"),1,"")</f>
        <v/>
      </c>
      <c r="EV145" s="143" t="str">
        <f>IF(AND(FC37&gt;0,'Result Entry'!G39="NSO"),1,"")</f>
        <v/>
      </c>
      <c r="FG145" s="143" t="str">
        <f>IF(AND(FI37&gt;0,'Result Entry'!G39="NSO"),1,"")</f>
        <v/>
      </c>
    </row>
    <row r="146" spans="93:163" hidden="1">
      <c r="CO146" s="143" t="str">
        <f>IF(AND(CX37&gt;0,'Result Entry'!G39="NSO"),1,"")</f>
        <v/>
      </c>
      <c r="DF146" s="143" t="str">
        <f>IF(AND(DO37&gt;0,'Result Entry'!G39="NSO"),1,"")</f>
        <v/>
      </c>
      <c r="DX146" s="143" t="str">
        <f>IF(AND(EE38&gt;0,'Result Entry'!G40="NSO"),1,"")</f>
        <v/>
      </c>
      <c r="EJ146" s="143" t="str">
        <f>IF(AND(EQ38&gt;0,'Result Entry'!G40="NSO"),1,"")</f>
        <v/>
      </c>
      <c r="EV146" s="143" t="str">
        <f>IF(AND(FC38&gt;0,'Result Entry'!G40="NSO"),1,"")</f>
        <v/>
      </c>
      <c r="FG146" s="143" t="str">
        <f>IF(AND(FI38&gt;0,'Result Entry'!G40="NSO"),1,"")</f>
        <v/>
      </c>
    </row>
    <row r="147" spans="93:163" hidden="1">
      <c r="CO147" s="143" t="str">
        <f>IF(AND(CX38&gt;0,'Result Entry'!G40="NSO"),1,"")</f>
        <v/>
      </c>
      <c r="DF147" s="143" t="str">
        <f>IF(AND(DO38&gt;0,'Result Entry'!G40="NSO"),1,"")</f>
        <v/>
      </c>
      <c r="DX147" s="143" t="str">
        <f>IF(AND(EE39&gt;0,'Result Entry'!G41="NSO"),1,"")</f>
        <v/>
      </c>
      <c r="EJ147" s="143" t="str">
        <f>IF(AND(EQ39&gt;0,'Result Entry'!G41="NSO"),1,"")</f>
        <v/>
      </c>
      <c r="EV147" s="143" t="str">
        <f>IF(AND(FC39&gt;0,'Result Entry'!G41="NSO"),1,"")</f>
        <v/>
      </c>
      <c r="FG147" s="143" t="str">
        <f>IF(AND(FI39&gt;0,'Result Entry'!G41="NSO"),1,"")</f>
        <v/>
      </c>
    </row>
    <row r="148" spans="93:163" hidden="1">
      <c r="CO148" s="143" t="str">
        <f>IF(AND(CX39&gt;0,'Result Entry'!G41="NSO"),1,"")</f>
        <v/>
      </c>
      <c r="DF148" s="143" t="str">
        <f>IF(AND(DO39&gt;0,'Result Entry'!G41="NSO"),1,"")</f>
        <v/>
      </c>
      <c r="DX148" s="143" t="str">
        <f>IF(AND(EE40&gt;0,'Result Entry'!G42="NSO"),1,"")</f>
        <v/>
      </c>
      <c r="EJ148" s="143" t="str">
        <f>IF(AND(EQ40&gt;0,'Result Entry'!G42="NSO"),1,"")</f>
        <v/>
      </c>
      <c r="EV148" s="143" t="str">
        <f>IF(AND(FC40&gt;0,'Result Entry'!G42="NSO"),1,"")</f>
        <v/>
      </c>
      <c r="FG148" s="143" t="str">
        <f>IF(AND(FI40&gt;0,'Result Entry'!G42="NSO"),1,"")</f>
        <v/>
      </c>
    </row>
    <row r="149" spans="93:163" hidden="1">
      <c r="CO149" s="143" t="str">
        <f>IF(AND(CX40&gt;0,'Result Entry'!G42="NSO"),1,"")</f>
        <v/>
      </c>
      <c r="DF149" s="143" t="str">
        <f>IF(AND(DO40&gt;0,'Result Entry'!G42="NSO"),1,"")</f>
        <v/>
      </c>
      <c r="DX149" s="143" t="str">
        <f>IF(AND(EE41&gt;0,'Result Entry'!G43="NSO"),1,"")</f>
        <v/>
      </c>
      <c r="EJ149" s="143" t="str">
        <f>IF(AND(EQ41&gt;0,'Result Entry'!G43="NSO"),1,"")</f>
        <v/>
      </c>
      <c r="EV149" s="143" t="str">
        <f>IF(AND(FC41&gt;0,'Result Entry'!G43="NSO"),1,"")</f>
        <v/>
      </c>
      <c r="FG149" s="143" t="str">
        <f>IF(AND(FI41&gt;0,'Result Entry'!G43="NSO"),1,"")</f>
        <v/>
      </c>
    </row>
    <row r="150" spans="93:163" hidden="1">
      <c r="CO150" s="143" t="str">
        <f>IF(AND(CX41&gt;0,'Result Entry'!G43="NSO"),1,"")</f>
        <v/>
      </c>
      <c r="DF150" s="143" t="str">
        <f>IF(AND(DO41&gt;0,'Result Entry'!G43="NSO"),1,"")</f>
        <v/>
      </c>
      <c r="DX150" s="143" t="str">
        <f>IF(AND(EE42&gt;0,'Result Entry'!G44="NSO"),1,"")</f>
        <v/>
      </c>
      <c r="EJ150" s="143" t="str">
        <f>IF(AND(EQ42&gt;0,'Result Entry'!G44="NSO"),1,"")</f>
        <v/>
      </c>
      <c r="EV150" s="143" t="str">
        <f>IF(AND(FC42&gt;0,'Result Entry'!G44="NSO"),1,"")</f>
        <v/>
      </c>
      <c r="FG150" s="143" t="str">
        <f>IF(AND(FI42&gt;0,'Result Entry'!G44="NSO"),1,"")</f>
        <v/>
      </c>
    </row>
    <row r="151" spans="93:163" hidden="1">
      <c r="CO151" s="143" t="str">
        <f>IF(AND(CX42&gt;0,'Result Entry'!G44="NSO"),1,"")</f>
        <v/>
      </c>
      <c r="DF151" s="143" t="str">
        <f>IF(AND(DO42&gt;0,'Result Entry'!G44="NSO"),1,"")</f>
        <v/>
      </c>
      <c r="DX151" s="143" t="str">
        <f>IF(AND(EE43&gt;0,'Result Entry'!G45="NSO"),1,"")</f>
        <v/>
      </c>
      <c r="EJ151" s="143" t="str">
        <f>IF(AND(EQ43&gt;0,'Result Entry'!G45="NSO"),1,"")</f>
        <v/>
      </c>
      <c r="EV151" s="143" t="str">
        <f>IF(AND(FC43&gt;0,'Result Entry'!G45="NSO"),1,"")</f>
        <v/>
      </c>
      <c r="FG151" s="143" t="str">
        <f>IF(AND(FI43&gt;0,'Result Entry'!G45="NSO"),1,"")</f>
        <v/>
      </c>
    </row>
    <row r="152" spans="93:163" hidden="1">
      <c r="CO152" s="143" t="str">
        <f>IF(AND(CX43&gt;0,'Result Entry'!G45="NSO"),1,"")</f>
        <v/>
      </c>
      <c r="DF152" s="143" t="str">
        <f>IF(AND(DO43&gt;0,'Result Entry'!G45="NSO"),1,"")</f>
        <v/>
      </c>
      <c r="DX152" s="143" t="str">
        <f>IF(AND(EE44&gt;0,'Result Entry'!G46="NSO"),1,"")</f>
        <v/>
      </c>
      <c r="EJ152" s="143" t="str">
        <f>IF(AND(EQ44&gt;0,'Result Entry'!G46="NSO"),1,"")</f>
        <v/>
      </c>
      <c r="EV152" s="143" t="str">
        <f>IF(AND(FC44&gt;0,'Result Entry'!G46="NSO"),1,"")</f>
        <v/>
      </c>
      <c r="FG152" s="143" t="str">
        <f>IF(AND(FI44&gt;0,'Result Entry'!G46="NSO"),1,"")</f>
        <v/>
      </c>
    </row>
    <row r="153" spans="93:163" hidden="1">
      <c r="CO153" s="143" t="str">
        <f>IF(AND(CX44&gt;0,'Result Entry'!G46="NSO"),1,"")</f>
        <v/>
      </c>
      <c r="DF153" s="143" t="str">
        <f>IF(AND(DO44&gt;0,'Result Entry'!G46="NSO"),1,"")</f>
        <v/>
      </c>
      <c r="DX153" s="143" t="str">
        <f>IF(AND(EE45&gt;0,'Result Entry'!G47="NSO"),1,"")</f>
        <v/>
      </c>
      <c r="EJ153" s="143" t="str">
        <f>IF(AND(EQ45&gt;0,'Result Entry'!G47="NSO"),1,"")</f>
        <v/>
      </c>
      <c r="EV153" s="143" t="str">
        <f>IF(AND(FC45&gt;0,'Result Entry'!G47="NSO"),1,"")</f>
        <v/>
      </c>
      <c r="FG153" s="143" t="str">
        <f>IF(AND(FI45&gt;0,'Result Entry'!G47="NSO"),1,"")</f>
        <v/>
      </c>
    </row>
    <row r="154" spans="93:163" hidden="1">
      <c r="CO154" s="143" t="str">
        <f>IF(AND(CX45&gt;0,'Result Entry'!G47="NSO"),1,"")</f>
        <v/>
      </c>
      <c r="DF154" s="143" t="str">
        <f>IF(AND(DO45&gt;0,'Result Entry'!G47="NSO"),1,"")</f>
        <v/>
      </c>
      <c r="DX154" s="143" t="str">
        <f>IF(AND(EE46&gt;0,'Result Entry'!G48="NSO"),1,"")</f>
        <v/>
      </c>
      <c r="EJ154" s="143" t="str">
        <f>IF(AND(EQ46&gt;0,'Result Entry'!G48="NSO"),1,"")</f>
        <v/>
      </c>
      <c r="EV154" s="143" t="str">
        <f>IF(AND(FC46&gt;0,'Result Entry'!G48="NSO"),1,"")</f>
        <v/>
      </c>
      <c r="FG154" s="143" t="str">
        <f>IF(AND(FI46&gt;0,'Result Entry'!G48="NSO"),1,"")</f>
        <v/>
      </c>
    </row>
    <row r="155" spans="93:163" hidden="1">
      <c r="CO155" s="143" t="str">
        <f>IF(AND(CX46&gt;0,'Result Entry'!G48="NSO"),1,"")</f>
        <v/>
      </c>
      <c r="DF155" s="143" t="str">
        <f>IF(AND(DO46&gt;0,'Result Entry'!G48="NSO"),1,"")</f>
        <v/>
      </c>
      <c r="DX155" s="143" t="str">
        <f>IF(AND(EE47&gt;0,'Result Entry'!G49="NSO"),1,"")</f>
        <v/>
      </c>
      <c r="EJ155" s="143" t="str">
        <f>IF(AND(EQ47&gt;0,'Result Entry'!G49="NSO"),1,"")</f>
        <v/>
      </c>
      <c r="EV155" s="143" t="str">
        <f>IF(AND(FC47&gt;0,'Result Entry'!G49="NSO"),1,"")</f>
        <v/>
      </c>
      <c r="FG155" s="143" t="str">
        <f>IF(AND(FI47&gt;0,'Result Entry'!G49="NSO"),1,"")</f>
        <v/>
      </c>
    </row>
    <row r="156" spans="93:163" hidden="1">
      <c r="CO156" s="143" t="str">
        <f>IF(AND(CX47&gt;0,'Result Entry'!G49="NSO"),1,"")</f>
        <v/>
      </c>
      <c r="DF156" s="143" t="str">
        <f>IF(AND(DO47&gt;0,'Result Entry'!G49="NSO"),1,"")</f>
        <v/>
      </c>
      <c r="DX156" s="143" t="str">
        <f>IF(AND(EE48&gt;0,'Result Entry'!G50="NSO"),1,"")</f>
        <v/>
      </c>
      <c r="EJ156" s="143" t="str">
        <f>IF(AND(EQ48&gt;0,'Result Entry'!G50="NSO"),1,"")</f>
        <v/>
      </c>
      <c r="EV156" s="143" t="str">
        <f>IF(AND(FC48&gt;0,'Result Entry'!G50="NSO"),1,"")</f>
        <v/>
      </c>
      <c r="FG156" s="143" t="str">
        <f>IF(AND(FI48&gt;0,'Result Entry'!G50="NSO"),1,"")</f>
        <v/>
      </c>
    </row>
    <row r="157" spans="93:163" hidden="1">
      <c r="CO157" s="143" t="str">
        <f>IF(AND(CX48&gt;0,'Result Entry'!G50="NSO"),1,"")</f>
        <v/>
      </c>
      <c r="DF157" s="143" t="str">
        <f>IF(AND(DO48&gt;0,'Result Entry'!G50="NSO"),1,"")</f>
        <v/>
      </c>
      <c r="DX157" s="143" t="str">
        <f>IF(AND(EE49&gt;0,'Result Entry'!G51="NSO"),1,"")</f>
        <v/>
      </c>
      <c r="EJ157" s="143" t="str">
        <f>IF(AND(EQ49&gt;0,'Result Entry'!G51="NSO"),1,"")</f>
        <v/>
      </c>
      <c r="EV157" s="143" t="str">
        <f>IF(AND(FC49&gt;0,'Result Entry'!G51="NSO"),1,"")</f>
        <v/>
      </c>
      <c r="FG157" s="143" t="str">
        <f>IF(AND(FI49&gt;0,'Result Entry'!G51="NSO"),1,"")</f>
        <v/>
      </c>
    </row>
    <row r="158" spans="93:163" hidden="1">
      <c r="CO158" s="143" t="str">
        <f>IF(AND(CX49&gt;0,'Result Entry'!G51="NSO"),1,"")</f>
        <v/>
      </c>
      <c r="DF158" s="143" t="str">
        <f>IF(AND(DO49&gt;0,'Result Entry'!G51="NSO"),1,"")</f>
        <v/>
      </c>
      <c r="DX158" s="143" t="str">
        <f>IF(AND(EE50&gt;0,'Result Entry'!G52="NSO"),1,"")</f>
        <v/>
      </c>
      <c r="EJ158" s="143" t="str">
        <f>IF(AND(EQ50&gt;0,'Result Entry'!G52="NSO"),1,"")</f>
        <v/>
      </c>
      <c r="EV158" s="143" t="str">
        <f>IF(AND(FC50&gt;0,'Result Entry'!G52="NSO"),1,"")</f>
        <v/>
      </c>
      <c r="FG158" s="143" t="str">
        <f>IF(AND(FI50&gt;0,'Result Entry'!G52="NSO"),1,"")</f>
        <v/>
      </c>
    </row>
    <row r="159" spans="93:163" hidden="1">
      <c r="CO159" s="143" t="str">
        <f>IF(AND(CX50&gt;0,'Result Entry'!G52="NSO"),1,"")</f>
        <v/>
      </c>
      <c r="DF159" s="143" t="str">
        <f>IF(AND(DO50&gt;0,'Result Entry'!G52="NSO"),1,"")</f>
        <v/>
      </c>
      <c r="DX159" s="143" t="str">
        <f>IF(AND(EE51&gt;0,'Result Entry'!G53="NSO"),1,"")</f>
        <v/>
      </c>
      <c r="EJ159" s="143" t="str">
        <f>IF(AND(EQ51&gt;0,'Result Entry'!G53="NSO"),1,"")</f>
        <v/>
      </c>
      <c r="EV159" s="143" t="str">
        <f>IF(AND(FC51&gt;0,'Result Entry'!G53="NSO"),1,"")</f>
        <v/>
      </c>
      <c r="FG159" s="143" t="str">
        <f>IF(AND(FI51&gt;0,'Result Entry'!G53="NSO"),1,"")</f>
        <v/>
      </c>
    </row>
    <row r="160" spans="93:163" hidden="1">
      <c r="CO160" s="143" t="str">
        <f>IF(AND(CX51&gt;0,'Result Entry'!G53="NSO"),1,"")</f>
        <v/>
      </c>
      <c r="DF160" s="143" t="str">
        <f>IF(AND(DO51&gt;0,'Result Entry'!G53="NSO"),1,"")</f>
        <v/>
      </c>
      <c r="DX160" s="143" t="str">
        <f>IF(AND(EE52&gt;0,'Result Entry'!G54="NSO"),1,"")</f>
        <v/>
      </c>
      <c r="EJ160" s="143" t="str">
        <f>IF(AND(EQ52&gt;0,'Result Entry'!G54="NSO"),1,"")</f>
        <v/>
      </c>
      <c r="EV160" s="143" t="str">
        <f>IF(AND(FC52&gt;0,'Result Entry'!G54="NSO"),1,"")</f>
        <v/>
      </c>
      <c r="FG160" s="143" t="str">
        <f>IF(AND(FI52&gt;0,'Result Entry'!G54="NSO"),1,"")</f>
        <v/>
      </c>
    </row>
    <row r="161" spans="93:163" hidden="1">
      <c r="CO161" s="143" t="str">
        <f>IF(AND(CX52&gt;0,'Result Entry'!G54="NSO"),1,"")</f>
        <v/>
      </c>
      <c r="DF161" s="143" t="str">
        <f>IF(AND(DO52&gt;0,'Result Entry'!G54="NSO"),1,"")</f>
        <v/>
      </c>
      <c r="DX161" s="143" t="str">
        <f>IF(AND(EE53&gt;0,'Result Entry'!G55="NSO"),1,"")</f>
        <v/>
      </c>
      <c r="EJ161" s="143" t="str">
        <f>IF(AND(EQ53&gt;0,'Result Entry'!G55="NSO"),1,"")</f>
        <v/>
      </c>
      <c r="EV161" s="143" t="str">
        <f>IF(AND(FC53&gt;0,'Result Entry'!G55="NSO"),1,"")</f>
        <v/>
      </c>
      <c r="FG161" s="143" t="str">
        <f>IF(AND(FI53&gt;0,'Result Entry'!G55="NSO"),1,"")</f>
        <v/>
      </c>
    </row>
    <row r="162" spans="93:163" hidden="1">
      <c r="CO162" s="143" t="str">
        <f>IF(AND(CX53&gt;0,'Result Entry'!G55="NSO"),1,"")</f>
        <v/>
      </c>
      <c r="DF162" s="143" t="str">
        <f>IF(AND(DO53&gt;0,'Result Entry'!G55="NSO"),1,"")</f>
        <v/>
      </c>
      <c r="DX162" s="143" t="str">
        <f>IF(AND(EE54&gt;0,'Result Entry'!G56="NSO"),1,"")</f>
        <v/>
      </c>
      <c r="EJ162" s="143" t="str">
        <f>IF(AND(EQ54&gt;0,'Result Entry'!G56="NSO"),1,"")</f>
        <v/>
      </c>
      <c r="EV162" s="143" t="str">
        <f>IF(AND(FC54&gt;0,'Result Entry'!G56="NSO"),1,"")</f>
        <v/>
      </c>
      <c r="FG162" s="143" t="str">
        <f>IF(AND(FI54&gt;0,'Result Entry'!G56="NSO"),1,"")</f>
        <v/>
      </c>
    </row>
    <row r="163" spans="93:163" hidden="1">
      <c r="CO163" s="143" t="str">
        <f>IF(AND(CX54&gt;0,'Result Entry'!G56="NSO"),1,"")</f>
        <v/>
      </c>
      <c r="DF163" s="143" t="str">
        <f>IF(AND(DO54&gt;0,'Result Entry'!G56="NSO"),1,"")</f>
        <v/>
      </c>
      <c r="DX163" s="143" t="str">
        <f>IF(AND(EE55&gt;0,'Result Entry'!G57="NSO"),1,"")</f>
        <v/>
      </c>
      <c r="EJ163" s="143" t="str">
        <f>IF(AND(EQ55&gt;0,'Result Entry'!G57="NSO"),1,"")</f>
        <v/>
      </c>
      <c r="EV163" s="143" t="str">
        <f>IF(AND(FC55&gt;0,'Result Entry'!G57="NSO"),1,"")</f>
        <v/>
      </c>
      <c r="FG163" s="143" t="str">
        <f>IF(AND(FI55&gt;0,'Result Entry'!G57="NSO"),1,"")</f>
        <v/>
      </c>
    </row>
    <row r="164" spans="93:163" hidden="1">
      <c r="CO164" s="143" t="str">
        <f>IF(AND(CX55&gt;0,'Result Entry'!G57="NSO"),1,"")</f>
        <v/>
      </c>
      <c r="DF164" s="143" t="str">
        <f>IF(AND(DO55&gt;0,'Result Entry'!G57="NSO"),1,"")</f>
        <v/>
      </c>
      <c r="DX164" s="143" t="str">
        <f>IF(AND(EE56&gt;0,'Result Entry'!G58="NSO"),1,"")</f>
        <v/>
      </c>
      <c r="EJ164" s="143" t="str">
        <f>IF(AND(EQ56&gt;0,'Result Entry'!G58="NSO"),1,"")</f>
        <v/>
      </c>
      <c r="EV164" s="143" t="str">
        <f>IF(AND(FC56&gt;0,'Result Entry'!G58="NSO"),1,"")</f>
        <v/>
      </c>
      <c r="FG164" s="143" t="str">
        <f>IF(AND(FI56&gt;0,'Result Entry'!G58="NSO"),1,"")</f>
        <v/>
      </c>
    </row>
    <row r="165" spans="93:163" hidden="1">
      <c r="CO165" s="143" t="str">
        <f>IF(AND(CX56&gt;0,'Result Entry'!G58="NSO"),1,"")</f>
        <v/>
      </c>
      <c r="DF165" s="143" t="str">
        <f>IF(AND(DO56&gt;0,'Result Entry'!G58="NSO"),1,"")</f>
        <v/>
      </c>
      <c r="DX165" s="143" t="str">
        <f>IF(AND(EE57&gt;0,'Result Entry'!G59="NSO"),1,"")</f>
        <v/>
      </c>
      <c r="EJ165" s="143" t="str">
        <f>IF(AND(EQ57&gt;0,'Result Entry'!G59="NSO"),1,"")</f>
        <v/>
      </c>
      <c r="EV165" s="143" t="str">
        <f>IF(AND(FC57&gt;0,'Result Entry'!G59="NSO"),1,"")</f>
        <v/>
      </c>
      <c r="FG165" s="143" t="str">
        <f>IF(AND(FI57&gt;0,'Result Entry'!G59="NSO"),1,"")</f>
        <v/>
      </c>
    </row>
    <row r="166" spans="93:163" hidden="1">
      <c r="CO166" s="143" t="str">
        <f>IF(AND(CX57&gt;0,'Result Entry'!G59="NSO"),1,"")</f>
        <v/>
      </c>
      <c r="DF166" s="143" t="str">
        <f>IF(AND(DO57&gt;0,'Result Entry'!G59="NSO"),1,"")</f>
        <v/>
      </c>
      <c r="DX166" s="143" t="str">
        <f>IF(AND(EE58&gt;0,'Result Entry'!G60="NSO"),1,"")</f>
        <v/>
      </c>
      <c r="EJ166" s="143" t="str">
        <f>IF(AND(EQ58&gt;0,'Result Entry'!G60="NSO"),1,"")</f>
        <v/>
      </c>
      <c r="EV166" s="143" t="str">
        <f>IF(AND(FC58&gt;0,'Result Entry'!G60="NSO"),1,"")</f>
        <v/>
      </c>
      <c r="FG166" s="143" t="str">
        <f>IF(AND(FI58&gt;0,'Result Entry'!G60="NSO"),1,"")</f>
        <v/>
      </c>
    </row>
    <row r="167" spans="93:163" hidden="1">
      <c r="CO167" s="143" t="str">
        <f>IF(AND(CX58&gt;0,'Result Entry'!G60="NSO"),1,"")</f>
        <v/>
      </c>
      <c r="DF167" s="143" t="str">
        <f>IF(AND(DO58&gt;0,'Result Entry'!G60="NSO"),1,"")</f>
        <v/>
      </c>
      <c r="DX167" s="143" t="str">
        <f>IF(AND(EE59&gt;0,'Result Entry'!G61="NSO"),1,"")</f>
        <v/>
      </c>
      <c r="EJ167" s="143" t="str">
        <f>IF(AND(EQ59&gt;0,'Result Entry'!G61="NSO"),1,"")</f>
        <v/>
      </c>
      <c r="EV167" s="143" t="str">
        <f>IF(AND(FC59&gt;0,'Result Entry'!G61="NSO"),1,"")</f>
        <v/>
      </c>
      <c r="FG167" s="143" t="str">
        <f>IF(AND(FI59&gt;0,'Result Entry'!G61="NSO"),1,"")</f>
        <v/>
      </c>
    </row>
    <row r="168" spans="93:163" hidden="1">
      <c r="CO168" s="143" t="str">
        <f>IF(AND(CX59&gt;0,'Result Entry'!G61="NSO"),1,"")</f>
        <v/>
      </c>
      <c r="DF168" s="143" t="str">
        <f>IF(AND(DO59&gt;0,'Result Entry'!G61="NSO"),1,"")</f>
        <v/>
      </c>
      <c r="DX168" s="143" t="str">
        <f>IF(AND(EE60&gt;0,'Result Entry'!G62="NSO"),1,"")</f>
        <v/>
      </c>
      <c r="EJ168" s="143" t="str">
        <f>IF(AND(EQ60&gt;0,'Result Entry'!G62="NSO"),1,"")</f>
        <v/>
      </c>
      <c r="EV168" s="143" t="str">
        <f>IF(AND(FC60&gt;0,'Result Entry'!G62="NSO"),1,"")</f>
        <v/>
      </c>
      <c r="FG168" s="143" t="str">
        <f>IF(AND(FI60&gt;0,'Result Entry'!G62="NSO"),1,"")</f>
        <v/>
      </c>
    </row>
    <row r="169" spans="93:163" hidden="1">
      <c r="CO169" s="143" t="str">
        <f>IF(AND(CX60&gt;0,'Result Entry'!G62="NSO"),1,"")</f>
        <v/>
      </c>
      <c r="DF169" s="143" t="str">
        <f>IF(AND(DO60&gt;0,'Result Entry'!G62="NSO"),1,"")</f>
        <v/>
      </c>
      <c r="DX169" s="143" t="str">
        <f>IF(AND(EE61&gt;0,'Result Entry'!G63="NSO"),1,"")</f>
        <v/>
      </c>
      <c r="EJ169" s="143" t="str">
        <f>IF(AND(EQ61&gt;0,'Result Entry'!G63="NSO"),1,"")</f>
        <v/>
      </c>
      <c r="EV169" s="143" t="str">
        <f>IF(AND(FC61&gt;0,'Result Entry'!G63="NSO"),1,"")</f>
        <v/>
      </c>
      <c r="FG169" s="143" t="str">
        <f>IF(AND(FI61&gt;0,'Result Entry'!G63="NSO"),1,"")</f>
        <v/>
      </c>
    </row>
    <row r="170" spans="93:163" hidden="1">
      <c r="CO170" s="143" t="str">
        <f>IF(AND(CX61&gt;0,'Result Entry'!G63="NSO"),1,"")</f>
        <v/>
      </c>
      <c r="DF170" s="143" t="str">
        <f>IF(AND(DO61&gt;0,'Result Entry'!G63="NSO"),1,"")</f>
        <v/>
      </c>
      <c r="DX170" s="143" t="str">
        <f>IF(AND(EE62&gt;0,'Result Entry'!G64="NSO"),1,"")</f>
        <v/>
      </c>
      <c r="EJ170" s="143" t="str">
        <f>IF(AND(EQ62&gt;0,'Result Entry'!G64="NSO"),1,"")</f>
        <v/>
      </c>
      <c r="EV170" s="143" t="str">
        <f>IF(AND(FC62&gt;0,'Result Entry'!G64="NSO"),1,"")</f>
        <v/>
      </c>
      <c r="FG170" s="143" t="str">
        <f>IF(AND(FI62&gt;0,'Result Entry'!G64="NSO"),1,"")</f>
        <v/>
      </c>
    </row>
    <row r="171" spans="93:163" hidden="1">
      <c r="CO171" s="143" t="str">
        <f>IF(AND(CX62&gt;0,'Result Entry'!G64="NSO"),1,"")</f>
        <v/>
      </c>
      <c r="DF171" s="143" t="str">
        <f>IF(AND(DO62&gt;0,'Result Entry'!G64="NSO"),1,"")</f>
        <v/>
      </c>
      <c r="DX171" s="143" t="str">
        <f>IF(AND(EE63&gt;0,'Result Entry'!G65="NSO"),1,"")</f>
        <v/>
      </c>
      <c r="EJ171" s="143" t="str">
        <f>IF(AND(EQ63&gt;0,'Result Entry'!G65="NSO"),1,"")</f>
        <v/>
      </c>
      <c r="EV171" s="143" t="str">
        <f>IF(AND(FC63&gt;0,'Result Entry'!G65="NSO"),1,"")</f>
        <v/>
      </c>
      <c r="FG171" s="143" t="str">
        <f>IF(AND(FI63&gt;0,'Result Entry'!G65="NSO"),1,"")</f>
        <v/>
      </c>
    </row>
    <row r="172" spans="93:163" hidden="1">
      <c r="CO172" s="143" t="str">
        <f>IF(AND(CX63&gt;0,'Result Entry'!G65="NSO"),1,"")</f>
        <v/>
      </c>
      <c r="DF172" s="143" t="str">
        <f>IF(AND(DO63&gt;0,'Result Entry'!G65="NSO"),1,"")</f>
        <v/>
      </c>
      <c r="DX172" s="143" t="str">
        <f>IF(AND(EE64&gt;0,'Result Entry'!G66="NSO"),1,"")</f>
        <v/>
      </c>
      <c r="EJ172" s="143" t="str">
        <f>IF(AND(EQ64&gt;0,'Result Entry'!G66="NSO"),1,"")</f>
        <v/>
      </c>
      <c r="EV172" s="143" t="str">
        <f>IF(AND(FC64&gt;0,'Result Entry'!G66="NSO"),1,"")</f>
        <v/>
      </c>
      <c r="FG172" s="143" t="str">
        <f>IF(AND(FI64&gt;0,'Result Entry'!G66="NSO"),1,"")</f>
        <v/>
      </c>
    </row>
    <row r="173" spans="93:163" hidden="1">
      <c r="CO173" s="143" t="str">
        <f>IF(AND(CX64&gt;0,'Result Entry'!G66="NSO"),1,"")</f>
        <v/>
      </c>
      <c r="DF173" s="143" t="str">
        <f>IF(AND(DO64&gt;0,'Result Entry'!G66="NSO"),1,"")</f>
        <v/>
      </c>
      <c r="DX173" s="143" t="str">
        <f>IF(AND(EE65&gt;0,'Result Entry'!G67="NSO"),1,"")</f>
        <v/>
      </c>
      <c r="EJ173" s="143" t="str">
        <f>IF(AND(EQ65&gt;0,'Result Entry'!G67="NSO"),1,"")</f>
        <v/>
      </c>
      <c r="EV173" s="143" t="str">
        <f>IF(AND(FC65&gt;0,'Result Entry'!G67="NSO"),1,"")</f>
        <v/>
      </c>
      <c r="FG173" s="143" t="str">
        <f>IF(AND(FI65&gt;0,'Result Entry'!G67="NSO"),1,"")</f>
        <v/>
      </c>
    </row>
    <row r="174" spans="93:163" hidden="1">
      <c r="CO174" s="143" t="str">
        <f>IF(AND(CX65&gt;0,'Result Entry'!G67="NSO"),1,"")</f>
        <v/>
      </c>
      <c r="DF174" s="143" t="str">
        <f>IF(AND(DO65&gt;0,'Result Entry'!G67="NSO"),1,"")</f>
        <v/>
      </c>
      <c r="DX174" s="143" t="str">
        <f>IF(AND(EE66&gt;0,'Result Entry'!G68="NSO"),1,"")</f>
        <v/>
      </c>
      <c r="EJ174" s="143" t="str">
        <f>IF(AND(EQ66&gt;0,'Result Entry'!G68="NSO"),1,"")</f>
        <v/>
      </c>
      <c r="EV174" s="143" t="str">
        <f>IF(AND(FC66&gt;0,'Result Entry'!G68="NSO"),1,"")</f>
        <v/>
      </c>
      <c r="FG174" s="143" t="str">
        <f>IF(AND(FI66&gt;0,'Result Entry'!G68="NSO"),1,"")</f>
        <v/>
      </c>
    </row>
    <row r="175" spans="93:163" hidden="1">
      <c r="CO175" s="143" t="str">
        <f>IF(AND(CX66&gt;0,'Result Entry'!G68="NSO"),1,"")</f>
        <v/>
      </c>
      <c r="DF175" s="143" t="str">
        <f>IF(AND(DO66&gt;0,'Result Entry'!G68="NSO"),1,"")</f>
        <v/>
      </c>
      <c r="DX175" s="143" t="str">
        <f>IF(AND(EE67&gt;0,'Result Entry'!G69="NSO"),1,"")</f>
        <v/>
      </c>
      <c r="EJ175" s="143" t="str">
        <f>IF(AND(EQ67&gt;0,'Result Entry'!G69="NSO"),1,"")</f>
        <v/>
      </c>
      <c r="EV175" s="143" t="str">
        <f>IF(AND(FC67&gt;0,'Result Entry'!G69="NSO"),1,"")</f>
        <v/>
      </c>
      <c r="FG175" s="143" t="str">
        <f>IF(AND(FI67&gt;0,'Result Entry'!G69="NSO"),1,"")</f>
        <v/>
      </c>
    </row>
    <row r="176" spans="93:163" hidden="1">
      <c r="CO176" s="143" t="str">
        <f>IF(AND(CX67&gt;0,'Result Entry'!G69="NSO"),1,"")</f>
        <v/>
      </c>
      <c r="DF176" s="143" t="str">
        <f>IF(AND(DO67&gt;0,'Result Entry'!G69="NSO"),1,"")</f>
        <v/>
      </c>
      <c r="DX176" s="143" t="str">
        <f>IF(AND(EE68&gt;0,'Result Entry'!G70="NSO"),1,"")</f>
        <v/>
      </c>
      <c r="EJ176" s="143" t="str">
        <f>IF(AND(EQ68&gt;0,'Result Entry'!G70="NSO"),1,"")</f>
        <v/>
      </c>
      <c r="EV176" s="143" t="str">
        <f>IF(AND(FC68&gt;0,'Result Entry'!G70="NSO"),1,"")</f>
        <v/>
      </c>
      <c r="FG176" s="143" t="str">
        <f>IF(AND(FI68&gt;0,'Result Entry'!G70="NSO"),1,"")</f>
        <v/>
      </c>
    </row>
    <row r="177" spans="93:163" hidden="1">
      <c r="CO177" s="143" t="str">
        <f>IF(AND(CX68&gt;0,'Result Entry'!G70="NSO"),1,"")</f>
        <v/>
      </c>
      <c r="DF177" s="143" t="str">
        <f>IF(AND(DO68&gt;0,'Result Entry'!G70="NSO"),1,"")</f>
        <v/>
      </c>
      <c r="DX177" s="143" t="str">
        <f>IF(AND(EE69&gt;0,'Result Entry'!G71="NSO"),1,"")</f>
        <v/>
      </c>
      <c r="EJ177" s="143" t="str">
        <f>IF(AND(EQ69&gt;0,'Result Entry'!G71="NSO"),1,"")</f>
        <v/>
      </c>
      <c r="EV177" s="143" t="str">
        <f>IF(AND(FC69&gt;0,'Result Entry'!G71="NSO"),1,"")</f>
        <v/>
      </c>
      <c r="FG177" s="143" t="str">
        <f>IF(AND(FI69&gt;0,'Result Entry'!G71="NSO"),1,"")</f>
        <v/>
      </c>
    </row>
    <row r="178" spans="93:163" hidden="1">
      <c r="CO178" s="143" t="str">
        <f>IF(AND(CX69&gt;0,'Result Entry'!G71="NSO"),1,"")</f>
        <v/>
      </c>
      <c r="DF178" s="143" t="str">
        <f>IF(AND(DO69&gt;0,'Result Entry'!G71="NSO"),1,"")</f>
        <v/>
      </c>
      <c r="DX178" s="143" t="str">
        <f>IF(AND(EE70&gt;0,'Result Entry'!G72="NSO"),1,"")</f>
        <v/>
      </c>
      <c r="EJ178" s="143" t="str">
        <f>IF(AND(EQ70&gt;0,'Result Entry'!G72="NSO"),1,"")</f>
        <v/>
      </c>
      <c r="EV178" s="143" t="str">
        <f>IF(AND(FC70&gt;0,'Result Entry'!G72="NSO"),1,"")</f>
        <v/>
      </c>
      <c r="FG178" s="143" t="str">
        <f>IF(AND(FI70&gt;0,'Result Entry'!G72="NSO"),1,"")</f>
        <v/>
      </c>
    </row>
    <row r="179" spans="93:163" hidden="1">
      <c r="CO179" s="143" t="str">
        <f>IF(AND(CX70&gt;0,'Result Entry'!G72="NSO"),1,"")</f>
        <v/>
      </c>
      <c r="DF179" s="143" t="str">
        <f>IF(AND(DO70&gt;0,'Result Entry'!G72="NSO"),1,"")</f>
        <v/>
      </c>
      <c r="DX179" s="143" t="str">
        <f>IF(AND(EE71&gt;0,'Result Entry'!G73="NSO"),1,"")</f>
        <v/>
      </c>
      <c r="EJ179" s="143" t="str">
        <f>IF(AND(EQ71&gt;0,'Result Entry'!G73="NSO"),1,"")</f>
        <v/>
      </c>
      <c r="EV179" s="143" t="str">
        <f>IF(AND(FC71&gt;0,'Result Entry'!G73="NSO"),1,"")</f>
        <v/>
      </c>
      <c r="FG179" s="143" t="str">
        <f>IF(AND(FI71&gt;0,'Result Entry'!G73="NSO"),1,"")</f>
        <v/>
      </c>
    </row>
    <row r="180" spans="93:163" hidden="1">
      <c r="CO180" s="143" t="str">
        <f>IF(AND(CX71&gt;0,'Result Entry'!G73="NSO"),1,"")</f>
        <v/>
      </c>
      <c r="DF180" s="143" t="str">
        <f>IF(AND(DO71&gt;0,'Result Entry'!G73="NSO"),1,"")</f>
        <v/>
      </c>
      <c r="DX180" s="143" t="str">
        <f>IF(AND(EE72&gt;0,'Result Entry'!G74="NSO"),1,"")</f>
        <v/>
      </c>
      <c r="EJ180" s="143" t="str">
        <f>IF(AND(EQ72&gt;0,'Result Entry'!G74="NSO"),1,"")</f>
        <v/>
      </c>
      <c r="EV180" s="143" t="str">
        <f>IF(AND(FC72&gt;0,'Result Entry'!G74="NSO"),1,"")</f>
        <v/>
      </c>
      <c r="FG180" s="143" t="str">
        <f>IF(AND(FI72&gt;0,'Result Entry'!G74="NSO"),1,"")</f>
        <v/>
      </c>
    </row>
    <row r="181" spans="93:163" hidden="1">
      <c r="CO181" s="143" t="str">
        <f>IF(AND(CX72&gt;0,'Result Entry'!G74="NSO"),1,"")</f>
        <v/>
      </c>
      <c r="DF181" s="143" t="str">
        <f>IF(AND(DO72&gt;0,'Result Entry'!G74="NSO"),1,"")</f>
        <v/>
      </c>
      <c r="DX181" s="143" t="str">
        <f>IF(AND(EE73&gt;0,'Result Entry'!G75="NSO"),1,"")</f>
        <v/>
      </c>
      <c r="EJ181" s="143" t="str">
        <f>IF(AND(EQ73&gt;0,'Result Entry'!G75="NSO"),1,"")</f>
        <v/>
      </c>
      <c r="EV181" s="143" t="str">
        <f>IF(AND(FC73&gt;0,'Result Entry'!G75="NSO"),1,"")</f>
        <v/>
      </c>
      <c r="FG181" s="143" t="str">
        <f>IF(AND(FI73&gt;0,'Result Entry'!G75="NSO"),1,"")</f>
        <v/>
      </c>
    </row>
    <row r="182" spans="93:163" hidden="1">
      <c r="CO182" s="143" t="str">
        <f>IF(AND(CX73&gt;0,'Result Entry'!G75="NSO"),1,"")</f>
        <v/>
      </c>
      <c r="DF182" s="143" t="str">
        <f>IF(AND(DO73&gt;0,'Result Entry'!G75="NSO"),1,"")</f>
        <v/>
      </c>
      <c r="DX182" s="143" t="str">
        <f>IF(AND(EE74&gt;0,'Result Entry'!G76="NSO"),1,"")</f>
        <v/>
      </c>
      <c r="EJ182" s="143" t="str">
        <f>IF(AND(EQ74&gt;0,'Result Entry'!G76="NSO"),1,"")</f>
        <v/>
      </c>
      <c r="EV182" s="143" t="str">
        <f>IF(AND(FC74&gt;0,'Result Entry'!G76="NSO"),1,"")</f>
        <v/>
      </c>
      <c r="FG182" s="143" t="str">
        <f>IF(AND(FI74&gt;0,'Result Entry'!G76="NSO"),1,"")</f>
        <v/>
      </c>
    </row>
    <row r="183" spans="93:163" hidden="1">
      <c r="CO183" s="143" t="str">
        <f>IF(AND(CX74&gt;0,'Result Entry'!G76="NSO"),1,"")</f>
        <v/>
      </c>
      <c r="DF183" s="143" t="str">
        <f>IF(AND(DO74&gt;0,'Result Entry'!G76="NSO"),1,"")</f>
        <v/>
      </c>
      <c r="DX183" s="143" t="str">
        <f>IF(AND(EE75&gt;0,'Result Entry'!G77="NSO"),1,"")</f>
        <v/>
      </c>
      <c r="EJ183" s="143" t="str">
        <f>IF(AND(EQ75&gt;0,'Result Entry'!G77="NSO"),1,"")</f>
        <v/>
      </c>
      <c r="EV183" s="143" t="str">
        <f>IF(AND(FC75&gt;0,'Result Entry'!G77="NSO"),1,"")</f>
        <v/>
      </c>
      <c r="FG183" s="143" t="str">
        <f>IF(AND(FI75&gt;0,'Result Entry'!G77="NSO"),1,"")</f>
        <v/>
      </c>
    </row>
    <row r="184" spans="93:163" hidden="1">
      <c r="CO184" s="143" t="str">
        <f>IF(AND(CX75&gt;0,'Result Entry'!G77="NSO"),1,"")</f>
        <v/>
      </c>
      <c r="DF184" s="143" t="str">
        <f>IF(AND(DO75&gt;0,'Result Entry'!G77="NSO"),1,"")</f>
        <v/>
      </c>
      <c r="DX184" s="143" t="str">
        <f>IF(AND(EE76&gt;0,'Result Entry'!G78="NSO"),1,"")</f>
        <v/>
      </c>
      <c r="EJ184" s="143" t="str">
        <f>IF(AND(EQ76&gt;0,'Result Entry'!G78="NSO"),1,"")</f>
        <v/>
      </c>
      <c r="EV184" s="143" t="str">
        <f>IF(AND(FC76&gt;0,'Result Entry'!G78="NSO"),1,"")</f>
        <v/>
      </c>
      <c r="FG184" s="143" t="str">
        <f>IF(AND(FI76&gt;0,'Result Entry'!G78="NSO"),1,"")</f>
        <v/>
      </c>
    </row>
    <row r="185" spans="93:163" hidden="1">
      <c r="CO185" s="143" t="str">
        <f>IF(AND(CX76&gt;0,'Result Entry'!G78="NSO"),1,"")</f>
        <v/>
      </c>
      <c r="DF185" s="143" t="str">
        <f>IF(AND(DO76&gt;0,'Result Entry'!G78="NSO"),1,"")</f>
        <v/>
      </c>
      <c r="DX185" s="143" t="str">
        <f>IF(AND(EE77&gt;0,'Result Entry'!G79="NSO"),1,"")</f>
        <v/>
      </c>
      <c r="EJ185" s="143" t="str">
        <f>IF(AND(EQ77&gt;0,'Result Entry'!G79="NSO"),1,"")</f>
        <v/>
      </c>
      <c r="EV185" s="143" t="str">
        <f>IF(AND(FC77&gt;0,'Result Entry'!G79="NSO"),1,"")</f>
        <v/>
      </c>
      <c r="FG185" s="143" t="str">
        <f>IF(AND(FI77&gt;0,'Result Entry'!G79="NSO"),1,"")</f>
        <v/>
      </c>
    </row>
    <row r="186" spans="93:163" hidden="1">
      <c r="CO186" s="143" t="str">
        <f>IF(AND(CX77&gt;0,'Result Entry'!G79="NSO"),1,"")</f>
        <v/>
      </c>
      <c r="DF186" s="143" t="str">
        <f>IF(AND(DO77&gt;0,'Result Entry'!G79="NSO"),1,"")</f>
        <v/>
      </c>
      <c r="DX186" s="143" t="str">
        <f>IF(AND(EE78&gt;0,'Result Entry'!G80="NSO"),1,"")</f>
        <v/>
      </c>
      <c r="EJ186" s="143" t="str">
        <f>IF(AND(EQ78&gt;0,'Result Entry'!G80="NSO"),1,"")</f>
        <v/>
      </c>
      <c r="EV186" s="143" t="str">
        <f>IF(AND(FC78&gt;0,'Result Entry'!G80="NSO"),1,"")</f>
        <v/>
      </c>
      <c r="FG186" s="143" t="str">
        <f>IF(AND(FI78&gt;0,'Result Entry'!G80="NSO"),1,"")</f>
        <v/>
      </c>
    </row>
    <row r="187" spans="93:163" hidden="1">
      <c r="CO187" s="143" t="str">
        <f>IF(AND(CX78&gt;0,'Result Entry'!G80="NSO"),1,"")</f>
        <v/>
      </c>
      <c r="DF187" s="143" t="str">
        <f>IF(AND(DO78&gt;0,'Result Entry'!G80="NSO"),1,"")</f>
        <v/>
      </c>
      <c r="DX187" s="143" t="str">
        <f>IF(AND(EE79&gt;0,'Result Entry'!G81="NSO"),1,"")</f>
        <v/>
      </c>
      <c r="EJ187" s="143" t="str">
        <f>IF(AND(EQ79&gt;0,'Result Entry'!G81="NSO"),1,"")</f>
        <v/>
      </c>
      <c r="EV187" s="143" t="str">
        <f>IF(AND(FC79&gt;0,'Result Entry'!G81="NSO"),1,"")</f>
        <v/>
      </c>
      <c r="FG187" s="143" t="str">
        <f>IF(AND(FI79&gt;0,'Result Entry'!G81="NSO"),1,"")</f>
        <v/>
      </c>
    </row>
    <row r="188" spans="93:163" hidden="1">
      <c r="CO188" s="143" t="str">
        <f>IF(AND(CX79&gt;0,'Result Entry'!G81="NSO"),1,"")</f>
        <v/>
      </c>
      <c r="DF188" s="143" t="str">
        <f>IF(AND(DO79&gt;0,'Result Entry'!G81="NSO"),1,"")</f>
        <v/>
      </c>
      <c r="DX188" s="143" t="str">
        <f>IF(AND(EE80&gt;0,'Result Entry'!G82="NSO"),1,"")</f>
        <v/>
      </c>
      <c r="EJ188" s="143" t="str">
        <f>IF(AND(EQ80&gt;0,'Result Entry'!G82="NSO"),1,"")</f>
        <v/>
      </c>
      <c r="EV188" s="143" t="str">
        <f>IF(AND(FC80&gt;0,'Result Entry'!G82="NSO"),1,"")</f>
        <v/>
      </c>
      <c r="FG188" s="143" t="str">
        <f>IF(AND(FI80&gt;0,'Result Entry'!G82="NSO"),1,"")</f>
        <v/>
      </c>
    </row>
    <row r="189" spans="93:163" hidden="1">
      <c r="CO189" s="143" t="str">
        <f>IF(AND(CX80&gt;0,'Result Entry'!G82="NSO"),1,"")</f>
        <v/>
      </c>
      <c r="DF189" s="143" t="str">
        <f>IF(AND(DO80&gt;0,'Result Entry'!G82="NSO"),1,"")</f>
        <v/>
      </c>
      <c r="DX189" s="143" t="str">
        <f>IF(AND(EE81&gt;0,'Result Entry'!G83="NSO"),1,"")</f>
        <v/>
      </c>
      <c r="EJ189" s="143" t="str">
        <f>IF(AND(EQ81&gt;0,'Result Entry'!G83="NSO"),1,"")</f>
        <v/>
      </c>
      <c r="EV189" s="143" t="str">
        <f>IF(AND(FC81&gt;0,'Result Entry'!G83="NSO"),1,"")</f>
        <v/>
      </c>
      <c r="FG189" s="143" t="str">
        <f>IF(AND(FI81&gt;0,'Result Entry'!G83="NSO"),1,"")</f>
        <v/>
      </c>
    </row>
    <row r="190" spans="93:163" hidden="1">
      <c r="CO190" s="143" t="str">
        <f>IF(AND(CX81&gt;0,'Result Entry'!G83="NSO"),1,"")</f>
        <v/>
      </c>
      <c r="DF190" s="143" t="str">
        <f>IF(AND(DO81&gt;0,'Result Entry'!G83="NSO"),1,"")</f>
        <v/>
      </c>
      <c r="DX190" s="143" t="str">
        <f>IF(AND(EE82&gt;0,'Result Entry'!G84="NSO"),1,"")</f>
        <v/>
      </c>
      <c r="EJ190" s="143" t="str">
        <f>IF(AND(EQ82&gt;0,'Result Entry'!G84="NSO"),1,"")</f>
        <v/>
      </c>
      <c r="EV190" s="143" t="str">
        <f>IF(AND(FC82&gt;0,'Result Entry'!G84="NSO"),1,"")</f>
        <v/>
      </c>
      <c r="FG190" s="143" t="str">
        <f>IF(AND(FI82&gt;0,'Result Entry'!G84="NSO"),1,"")</f>
        <v/>
      </c>
    </row>
    <row r="191" spans="93:163" hidden="1">
      <c r="CO191" s="143" t="str">
        <f>IF(AND(CX82&gt;0,'Result Entry'!G84="NSO"),1,"")</f>
        <v/>
      </c>
      <c r="DF191" s="143" t="str">
        <f>IF(AND(DO82&gt;0,'Result Entry'!G84="NSO"),1,"")</f>
        <v/>
      </c>
      <c r="DX191" s="143" t="str">
        <f>IF(AND(EE83&gt;0,'Result Entry'!G85="NSO"),1,"")</f>
        <v/>
      </c>
      <c r="EJ191" s="143" t="str">
        <f>IF(AND(EQ83&gt;0,'Result Entry'!G85="NSO"),1,"")</f>
        <v/>
      </c>
      <c r="EV191" s="143" t="str">
        <f>IF(AND(FC83&gt;0,'Result Entry'!G85="NSO"),1,"")</f>
        <v/>
      </c>
      <c r="FG191" s="143" t="str">
        <f>IF(AND(FI83&gt;0,'Result Entry'!G85="NSO"),1,"")</f>
        <v/>
      </c>
    </row>
    <row r="192" spans="93:163" hidden="1">
      <c r="CO192" s="143" t="str">
        <f>IF(AND(CX83&gt;0,'Result Entry'!G85="NSO"),1,"")</f>
        <v/>
      </c>
      <c r="DF192" s="143" t="str">
        <f>IF(AND(DO83&gt;0,'Result Entry'!G85="NSO"),1,"")</f>
        <v/>
      </c>
      <c r="DX192" s="143" t="str">
        <f>IF(AND(EE84&gt;0,'Result Entry'!G86="NSO"),1,"")</f>
        <v/>
      </c>
      <c r="EJ192" s="143" t="str">
        <f>IF(AND(EQ84&gt;0,'Result Entry'!G86="NSO"),1,"")</f>
        <v/>
      </c>
      <c r="EV192" s="143" t="str">
        <f>IF(AND(FC84&gt;0,'Result Entry'!G86="NSO"),1,"")</f>
        <v/>
      </c>
      <c r="FG192" s="143" t="str">
        <f>IF(AND(FI84&gt;0,'Result Entry'!G86="NSO"),1,"")</f>
        <v/>
      </c>
    </row>
    <row r="193" spans="93:163" hidden="1">
      <c r="CO193" s="143" t="str">
        <f>IF(AND(CX84&gt;0,'Result Entry'!G86="NSO"),1,"")</f>
        <v/>
      </c>
      <c r="DF193" s="143" t="str">
        <f>IF(AND(DO84&gt;0,'Result Entry'!G86="NSO"),1,"")</f>
        <v/>
      </c>
      <c r="DX193" s="143" t="str">
        <f>IF(AND(EE85&gt;0,'Result Entry'!G87="NSO"),1,"")</f>
        <v/>
      </c>
      <c r="EJ193" s="143" t="str">
        <f>IF(AND(EQ85&gt;0,'Result Entry'!G87="NSO"),1,"")</f>
        <v/>
      </c>
      <c r="EV193" s="143" t="str">
        <f>IF(AND(FC85&gt;0,'Result Entry'!G87="NSO"),1,"")</f>
        <v/>
      </c>
      <c r="FG193" s="143" t="str">
        <f>IF(AND(FI85&gt;0,'Result Entry'!G87="NSO"),1,"")</f>
        <v/>
      </c>
    </row>
    <row r="194" spans="93:163" hidden="1">
      <c r="CO194" s="143" t="str">
        <f>IF(AND(CX85&gt;0,'Result Entry'!G87="NSO"),1,"")</f>
        <v/>
      </c>
      <c r="DF194" s="143" t="str">
        <f>IF(AND(DO85&gt;0,'Result Entry'!G87="NSO"),1,"")</f>
        <v/>
      </c>
      <c r="DX194" s="143" t="str">
        <f>IF(AND(EE86&gt;0,'Result Entry'!G88="NSO"),1,"")</f>
        <v/>
      </c>
      <c r="EJ194" s="143" t="str">
        <f>IF(AND(EQ86&gt;0,'Result Entry'!G88="NSO"),1,"")</f>
        <v/>
      </c>
      <c r="EV194" s="143" t="str">
        <f>IF(AND(FC86&gt;0,'Result Entry'!G88="NSO"),1,"")</f>
        <v/>
      </c>
      <c r="FG194" s="143" t="str">
        <f>IF(AND(FI86&gt;0,'Result Entry'!G88="NSO"),1,"")</f>
        <v/>
      </c>
    </row>
    <row r="195" spans="93:163" hidden="1">
      <c r="CO195" s="143" t="str">
        <f>IF(AND(CX86&gt;0,'Result Entry'!G88="NSO"),1,"")</f>
        <v/>
      </c>
      <c r="DF195" s="143" t="str">
        <f>IF(AND(DO86&gt;0,'Result Entry'!G88="NSO"),1,"")</f>
        <v/>
      </c>
      <c r="DX195" s="143" t="str">
        <f>IF(AND(EE87&gt;0,'Result Entry'!G89="NSO"),1,"")</f>
        <v/>
      </c>
      <c r="EJ195" s="143" t="str">
        <f>IF(AND(EQ87&gt;0,'Result Entry'!G89="NSO"),1,"")</f>
        <v/>
      </c>
      <c r="EV195" s="143" t="str">
        <f>IF(AND(FC87&gt;0,'Result Entry'!G89="NSO"),1,"")</f>
        <v/>
      </c>
      <c r="FG195" s="143" t="str">
        <f>IF(AND(FI87&gt;0,'Result Entry'!G89="NSO"),1,"")</f>
        <v/>
      </c>
    </row>
    <row r="196" spans="93:163" hidden="1">
      <c r="CO196" s="143" t="str">
        <f>IF(AND(CX87&gt;0,'Result Entry'!G89="NSO"),1,"")</f>
        <v/>
      </c>
      <c r="DF196" s="143" t="str">
        <f>IF(AND(DO87&gt;0,'Result Entry'!G89="NSO"),1,"")</f>
        <v/>
      </c>
      <c r="DX196" s="143" t="str">
        <f>IF(AND(EE88&gt;0,'Result Entry'!G90="NSO"),1,"")</f>
        <v/>
      </c>
      <c r="EJ196" s="143" t="str">
        <f>IF(AND(EQ88&gt;0,'Result Entry'!G90="NSO"),1,"")</f>
        <v/>
      </c>
      <c r="EV196" s="143" t="str">
        <f>IF(AND(FC88&gt;0,'Result Entry'!G90="NSO"),1,"")</f>
        <v/>
      </c>
      <c r="FG196" s="143" t="str">
        <f>IF(AND(FI88&gt;0,'Result Entry'!G90="NSO"),1,"")</f>
        <v/>
      </c>
    </row>
    <row r="197" spans="93:163" hidden="1">
      <c r="CO197" s="143" t="str">
        <f>IF(AND(CX88&gt;0,'Result Entry'!G90="NSO"),1,"")</f>
        <v/>
      </c>
      <c r="DF197" s="143" t="str">
        <f>IF(AND(DO88&gt;0,'Result Entry'!G90="NSO"),1,"")</f>
        <v/>
      </c>
      <c r="DX197" s="143" t="str">
        <f>IF(AND(EE89&gt;0,'Result Entry'!G91="NSO"),1,"")</f>
        <v/>
      </c>
      <c r="EJ197" s="143" t="str">
        <f>IF(AND(EQ89&gt;0,'Result Entry'!G91="NSO"),1,"")</f>
        <v/>
      </c>
      <c r="EV197" s="143" t="str">
        <f>IF(AND(FC89&gt;0,'Result Entry'!G91="NSO"),1,"")</f>
        <v/>
      </c>
      <c r="FG197" s="143" t="str">
        <f>IF(AND(FI89&gt;0,'Result Entry'!G91="NSO"),1,"")</f>
        <v/>
      </c>
    </row>
    <row r="198" spans="93:163" hidden="1">
      <c r="CO198" s="143" t="str">
        <f>IF(AND(CX89&gt;0,'Result Entry'!G91="NSO"),1,"")</f>
        <v/>
      </c>
      <c r="DF198" s="143" t="str">
        <f>IF(AND(DO89&gt;0,'Result Entry'!G91="NSO"),1,"")</f>
        <v/>
      </c>
      <c r="DX198" s="143" t="str">
        <f>IF(AND(EE90&gt;0,'Result Entry'!G92="NSO"),1,"")</f>
        <v/>
      </c>
      <c r="EJ198" s="143" t="str">
        <f>IF(AND(EQ90&gt;0,'Result Entry'!G92="NSO"),1,"")</f>
        <v/>
      </c>
      <c r="EV198" s="143" t="str">
        <f>IF(AND(FC90&gt;0,'Result Entry'!G92="NSO"),1,"")</f>
        <v/>
      </c>
      <c r="FG198" s="143" t="str">
        <f>IF(AND(FI90&gt;0,'Result Entry'!G92="NSO"),1,"")</f>
        <v/>
      </c>
    </row>
    <row r="199" spans="93:163" hidden="1">
      <c r="CO199" s="143" t="str">
        <f>IF(AND(CX90&gt;0,'Result Entry'!G92="NSO"),1,"")</f>
        <v/>
      </c>
      <c r="DF199" s="143" t="str">
        <f>IF(AND(DO90&gt;0,'Result Entry'!G92="NSO"),1,"")</f>
        <v/>
      </c>
      <c r="DX199" s="143" t="str">
        <f>IF(AND(EE91&gt;0,'Result Entry'!G93="NSO"),1,"")</f>
        <v/>
      </c>
      <c r="EJ199" s="143" t="str">
        <f>IF(AND(EQ91&gt;0,'Result Entry'!G93="NSO"),1,"")</f>
        <v/>
      </c>
      <c r="EV199" s="143" t="str">
        <f>IF(AND(FC91&gt;0,'Result Entry'!G93="NSO"),1,"")</f>
        <v/>
      </c>
      <c r="FG199" s="143" t="str">
        <f>IF(AND(FI91&gt;0,'Result Entry'!G93="NSO"),1,"")</f>
        <v/>
      </c>
    </row>
    <row r="200" spans="93:163" hidden="1">
      <c r="CO200" s="143" t="str">
        <f>IF(AND(CX91&gt;0,'Result Entry'!G93="NSO"),1,"")</f>
        <v/>
      </c>
      <c r="DF200" s="143" t="str">
        <f>IF(AND(DO91&gt;0,'Result Entry'!G93="NSO"),1,"")</f>
        <v/>
      </c>
      <c r="DX200" s="143" t="str">
        <f>IF(AND(EE92&gt;0,'Result Entry'!G94="NSO"),1,"")</f>
        <v/>
      </c>
      <c r="EJ200" s="143" t="str">
        <f>IF(AND(EQ92&gt;0,'Result Entry'!G94="NSO"),1,"")</f>
        <v/>
      </c>
      <c r="EV200" s="143" t="str">
        <f>IF(AND(FC92&gt;0,'Result Entry'!G94="NSO"),1,"")</f>
        <v/>
      </c>
      <c r="FG200" s="143" t="str">
        <f>IF(AND(FI92&gt;0,'Result Entry'!G94="NSO"),1,"")</f>
        <v/>
      </c>
    </row>
    <row r="201" spans="93:163" hidden="1">
      <c r="CO201" s="143" t="str">
        <f>IF(AND(CX92&gt;0,'Result Entry'!G94="NSO"),1,"")</f>
        <v/>
      </c>
      <c r="DF201" s="143" t="str">
        <f>IF(AND(DO92&gt;0,'Result Entry'!G94="NSO"),1,"")</f>
        <v/>
      </c>
      <c r="DX201" s="143" t="str">
        <f>IF(AND(EE93&gt;0,'Result Entry'!G95="NSO"),1,"")</f>
        <v/>
      </c>
      <c r="EJ201" s="143" t="str">
        <f>IF(AND(EQ93&gt;0,'Result Entry'!G95="NSO"),1,"")</f>
        <v/>
      </c>
      <c r="EV201" s="143" t="str">
        <f>IF(AND(FC93&gt;0,'Result Entry'!G95="NSO"),1,"")</f>
        <v/>
      </c>
      <c r="FG201" s="143" t="str">
        <f>IF(AND(FI93&gt;0,'Result Entry'!G95="NSO"),1,"")</f>
        <v/>
      </c>
    </row>
    <row r="202" spans="93:163" hidden="1">
      <c r="CO202" s="143" t="str">
        <f>IF(AND(CX93&gt;0,'Result Entry'!G95="NSO"),1,"")</f>
        <v/>
      </c>
      <c r="DF202" s="143" t="str">
        <f>IF(AND(DO93&gt;0,'Result Entry'!G95="NSO"),1,"")</f>
        <v/>
      </c>
      <c r="DX202" s="143" t="str">
        <f>IF(AND(EE94&gt;0,'Result Entry'!G96="NSO"),1,"")</f>
        <v/>
      </c>
      <c r="EJ202" s="143" t="str">
        <f>IF(AND(EQ94&gt;0,'Result Entry'!G96="NSO"),1,"")</f>
        <v/>
      </c>
      <c r="EV202" s="143" t="str">
        <f>IF(AND(FC94&gt;0,'Result Entry'!G96="NSO"),1,"")</f>
        <v/>
      </c>
      <c r="FG202" s="143" t="str">
        <f>IF(AND(FI94&gt;0,'Result Entry'!G96="NSO"),1,"")</f>
        <v/>
      </c>
    </row>
    <row r="203" spans="93:163" hidden="1">
      <c r="CO203" s="143" t="str">
        <f>IF(AND(CX94&gt;0,'Result Entry'!G96="NSO"),1,"")</f>
        <v/>
      </c>
      <c r="DF203" s="143" t="str">
        <f>IF(AND(DO94&gt;0,'Result Entry'!G96="NSO"),1,"")</f>
        <v/>
      </c>
      <c r="DX203" s="143" t="str">
        <f>IF(AND(EE95&gt;0,'Result Entry'!G97="NSO"),1,"")</f>
        <v/>
      </c>
      <c r="EJ203" s="143" t="str">
        <f>IF(AND(EQ95&gt;0,'Result Entry'!G97="NSO"),1,"")</f>
        <v/>
      </c>
      <c r="EV203" s="143" t="str">
        <f>IF(AND(FC95&gt;0,'Result Entry'!G97="NSO"),1,"")</f>
        <v/>
      </c>
      <c r="FG203" s="143" t="str">
        <f>IF(AND(FI95&gt;0,'Result Entry'!G97="NSO"),1,"")</f>
        <v/>
      </c>
    </row>
    <row r="204" spans="93:163" hidden="1">
      <c r="CO204" s="143" t="str">
        <f>IF(AND(CX95&gt;0,'Result Entry'!G97="NSO"),1,"")</f>
        <v/>
      </c>
      <c r="DF204" s="143" t="str">
        <f>IF(AND(DO95&gt;0,'Result Entry'!G97="NSO"),1,"")</f>
        <v/>
      </c>
      <c r="DX204" s="143" t="str">
        <f>IF(AND(EE96&gt;0,'Result Entry'!G98="NSO"),1,"")</f>
        <v/>
      </c>
      <c r="EJ204" s="143" t="str">
        <f>IF(AND(EQ96&gt;0,'Result Entry'!G98="NSO"),1,"")</f>
        <v/>
      </c>
      <c r="EV204" s="143" t="str">
        <f>IF(AND(FC96&gt;0,'Result Entry'!G98="NSO"),1,"")</f>
        <v/>
      </c>
      <c r="FG204" s="143" t="str">
        <f>IF(AND(FI96&gt;0,'Result Entry'!G98="NSO"),1,"")</f>
        <v/>
      </c>
    </row>
    <row r="205" spans="93:163" hidden="1">
      <c r="CO205" s="143" t="str">
        <f>IF(AND(CX96&gt;0,'Result Entry'!G98="NSO"),1,"")</f>
        <v/>
      </c>
      <c r="DF205" s="143" t="str">
        <f>IF(AND(DO96&gt;0,'Result Entry'!G98="NSO"),1,"")</f>
        <v/>
      </c>
      <c r="DX205" s="143" t="str">
        <f>IF(AND(EE97&gt;0,'Result Entry'!G99="NSO"),1,"")</f>
        <v/>
      </c>
      <c r="EJ205" s="143" t="str">
        <f>IF(AND(EQ97&gt;0,'Result Entry'!G99="NSO"),1,"")</f>
        <v/>
      </c>
      <c r="EV205" s="143" t="str">
        <f>IF(AND(FC97&gt;0,'Result Entry'!G99="NSO"),1,"")</f>
        <v/>
      </c>
      <c r="FG205" s="143" t="str">
        <f>IF(AND(FI97&gt;0,'Result Entry'!G99="NSO"),1,"")</f>
        <v/>
      </c>
    </row>
    <row r="206" spans="93:163" hidden="1">
      <c r="CO206" s="143" t="str">
        <f>IF(AND(CX97&gt;0,'Result Entry'!G99="NSO"),1,"")</f>
        <v/>
      </c>
      <c r="DF206" s="143" t="str">
        <f>IF(AND(DO97&gt;0,'Result Entry'!G99="NSO"),1,"")</f>
        <v/>
      </c>
      <c r="DX206" s="143" t="str">
        <f>IF(AND(EE98&gt;0,'Result Entry'!G100="NSO"),1,"")</f>
        <v/>
      </c>
      <c r="EJ206" s="143" t="str">
        <f>IF(AND(EQ98&gt;0,'Result Entry'!G100="NSO"),1,"")</f>
        <v/>
      </c>
      <c r="EV206" s="143" t="str">
        <f>IF(AND(FC98&gt;0,'Result Entry'!G100="NSO"),1,"")</f>
        <v/>
      </c>
      <c r="FG206" s="143" t="str">
        <f>IF(AND(FI98&gt;0,'Result Entry'!G100="NSO"),1,"")</f>
        <v/>
      </c>
    </row>
    <row r="207" spans="93:163" hidden="1">
      <c r="CO207" s="143" t="str">
        <f>IF(AND(CX98&gt;0,'Result Entry'!G100="NSO"),1,"")</f>
        <v/>
      </c>
      <c r="DF207" s="143" t="str">
        <f>IF(AND(DO98&gt;0,'Result Entry'!G100="NSO"),1,"")</f>
        <v/>
      </c>
      <c r="DX207" s="143" t="str">
        <f>IF(AND(EE99&gt;0,'Result Entry'!G101="NSO"),1,"")</f>
        <v/>
      </c>
      <c r="EJ207" s="143" t="str">
        <f>IF(AND(EQ99&gt;0,'Result Entry'!G101="NSO"),1,"")</f>
        <v/>
      </c>
      <c r="EV207" s="143" t="str">
        <f>IF(AND(FC99&gt;0,'Result Entry'!G101="NSO"),1,"")</f>
        <v/>
      </c>
      <c r="FG207" s="143" t="str">
        <f>IF(AND(FI99&gt;0,'Result Entry'!G101="NSO"),1,"")</f>
        <v/>
      </c>
    </row>
    <row r="208" spans="93:163" hidden="1">
      <c r="CO208" s="143" t="str">
        <f>IF(AND(CX99&gt;0,'Result Entry'!G101="NSO"),1,"")</f>
        <v/>
      </c>
      <c r="DF208" s="143" t="str">
        <f>IF(AND(DO99&gt;0,'Result Entry'!G101="NSO"),1,"")</f>
        <v/>
      </c>
      <c r="DX208" s="143" t="str">
        <f>IF(AND(EE100&gt;0,'Result Entry'!G102="NSO"),1,"")</f>
        <v/>
      </c>
      <c r="EJ208" s="143" t="str">
        <f>IF(AND(EQ100&gt;0,'Result Entry'!G102="NSO"),1,"")</f>
        <v/>
      </c>
      <c r="EV208" s="143" t="str">
        <f>IF(AND(FC100&gt;0,'Result Entry'!G102="NSO"),1,"")</f>
        <v/>
      </c>
      <c r="FG208" s="143" t="str">
        <f>IF(AND(FI100&gt;0,'Result Entry'!G102="NSO"),1,"")</f>
        <v/>
      </c>
    </row>
    <row r="209" spans="93:163" hidden="1">
      <c r="CO209" s="143" t="str">
        <f>IF(AND(CX100&gt;0,'Result Entry'!G102="NSO"),1,"")</f>
        <v/>
      </c>
      <c r="DF209" s="143" t="str">
        <f>IF(AND(DO100&gt;0,'Result Entry'!G102="NSO"),1,"")</f>
        <v/>
      </c>
      <c r="DX209" s="143" t="str">
        <f>IF(AND(EE101&gt;0,'Result Entry'!G103="NSO"),1,"")</f>
        <v/>
      </c>
      <c r="EJ209" s="143" t="str">
        <f>IF(AND(EQ101&gt;0,'Result Entry'!G103="NSO"),1,"")</f>
        <v/>
      </c>
      <c r="EV209" s="143" t="str">
        <f>IF(AND(FC101&gt;0,'Result Entry'!G103="NSO"),1,"")</f>
        <v/>
      </c>
      <c r="FG209" s="143" t="str">
        <f>IF(AND(FI101&gt;0,'Result Entry'!G103="NSO"),1,"")</f>
        <v/>
      </c>
    </row>
    <row r="210" spans="93:163" hidden="1">
      <c r="CO210" s="143" t="str">
        <f>IF(AND(CX101&gt;0,'Result Entry'!G103="NSO"),1,"")</f>
        <v/>
      </c>
      <c r="DF210" s="143" t="str">
        <f>IF(AND(DO101&gt;0,'Result Entry'!G103="NSO"),1,"")</f>
        <v/>
      </c>
      <c r="DX210" s="143" t="str">
        <f>IF(AND(EE102&gt;0,'Result Entry'!G104="NSO"),1,"")</f>
        <v/>
      </c>
      <c r="EJ210" s="143" t="str">
        <f>IF(AND(EQ102&gt;0,'Result Entry'!G104="NSO"),1,"")</f>
        <v/>
      </c>
      <c r="EV210" s="143" t="str">
        <f>IF(AND(FC102&gt;0,'Result Entry'!G104="NSO"),1,"")</f>
        <v/>
      </c>
      <c r="FG210" s="143" t="str">
        <f>IF(AND(FI102&gt;0,'Result Entry'!G104="NSO"),1,"")</f>
        <v/>
      </c>
    </row>
    <row r="211" spans="93:163" hidden="1">
      <c r="CO211" s="143" t="str">
        <f>IF(AND(CX102&gt;0,'Result Entry'!G104="NSO"),1,"")</f>
        <v/>
      </c>
      <c r="DF211" s="143" t="str">
        <f>IF(AND(DO102&gt;0,'Result Entry'!G104="NSO"),1,"")</f>
        <v/>
      </c>
      <c r="DX211" s="143" t="str">
        <f>IF(AND(EE103&gt;0,'Result Entry'!G105="NSO"),1,"")</f>
        <v/>
      </c>
      <c r="EJ211" s="143" t="str">
        <f>IF(AND(EQ103&gt;0,'Result Entry'!G105="NSO"),1,"")</f>
        <v/>
      </c>
      <c r="EV211" s="143" t="str">
        <f>IF(AND(FC103&gt;0,'Result Entry'!G105="NSO"),1,"")</f>
        <v/>
      </c>
      <c r="FG211" s="143" t="str">
        <f>IF(AND(FI103&gt;0,'Result Entry'!G105="NSO"),1,"")</f>
        <v/>
      </c>
    </row>
    <row r="212" spans="93:163" hidden="1">
      <c r="CO212" s="143" t="str">
        <f>IF(AND(CX103&gt;0,'Result Entry'!G105="NSO"),1,"")</f>
        <v/>
      </c>
      <c r="DF212" s="143" t="str">
        <f>IF(AND(DO103&gt;0,'Result Entry'!G105="NSO"),1,"")</f>
        <v/>
      </c>
      <c r="DX212" s="143" t="str">
        <f>IF(AND(EE104&gt;0,'Result Entry'!G106="NSO"),1,"")</f>
        <v/>
      </c>
      <c r="EJ212" s="143" t="str">
        <f>IF(AND(EQ104&gt;0,'Result Entry'!G106="NSO"),1,"")</f>
        <v/>
      </c>
      <c r="EV212" s="143" t="str">
        <f>IF(AND(FC104&gt;0,'Result Entry'!G106="NSO"),1,"")</f>
        <v/>
      </c>
      <c r="FG212" s="143" t="str">
        <f>IF(AND(FI104&gt;0,'Result Entry'!G106="NSO"),1,"")</f>
        <v/>
      </c>
    </row>
    <row r="213" spans="93:163" hidden="1">
      <c r="CO213" s="143" t="str">
        <f>IF(AND(CX104&gt;0,'Result Entry'!G106="NSO"),1,"")</f>
        <v/>
      </c>
      <c r="DF213" s="143" t="str">
        <f>IF(AND(DO104&gt;0,'Result Entry'!G106="NSO"),1,"")</f>
        <v/>
      </c>
      <c r="DX213" s="143" t="str">
        <f>IF(AND(EE105&gt;0,'Result Entry'!G107="NSO"),1,"")</f>
        <v/>
      </c>
      <c r="EJ213" s="143" t="str">
        <f>IF(AND(EQ105&gt;0,'Result Entry'!G107="NSO"),1,"")</f>
        <v/>
      </c>
      <c r="EV213" s="143" t="str">
        <f>IF(AND(FC105&gt;0,'Result Entry'!G107="NSO"),1,"")</f>
        <v/>
      </c>
      <c r="FG213" s="143" t="str">
        <f>IF(AND(FI105&gt;0,'Result Entry'!G107="NSO"),1,"")</f>
        <v/>
      </c>
    </row>
    <row r="214" spans="93:163" hidden="1">
      <c r="CO214" s="143" t="str">
        <f>IF(AND(CX105&gt;0,'Result Entry'!G107="NSO"),1,"")</f>
        <v/>
      </c>
      <c r="DF214" s="143" t="str">
        <f>IF(AND(DO105&gt;0,'Result Entry'!G107="NSO"),1,"")</f>
        <v/>
      </c>
      <c r="DX214" s="143" t="str">
        <f>IF(AND(EE106&gt;0,'Result Entry'!G108="NSO"),1,"")</f>
        <v/>
      </c>
      <c r="EJ214" s="143" t="str">
        <f>IF(AND(EQ106&gt;0,'Result Entry'!G108="NSO"),1,"")</f>
        <v/>
      </c>
      <c r="EV214" s="143" t="str">
        <f>IF(AND(FC106&gt;0,'Result Entry'!G108="NSO"),1,"")</f>
        <v/>
      </c>
      <c r="FG214" s="143" t="str">
        <f>IF(AND(FI106&gt;0,'Result Entry'!G108="NSO"),1,"")</f>
        <v/>
      </c>
    </row>
    <row r="215" spans="93:163" hidden="1">
      <c r="CO215" s="143" t="str">
        <f>IF(AND(CX106&gt;0,'Result Entry'!G108="NSO"),1,"")</f>
        <v/>
      </c>
      <c r="DF215" s="143" t="str">
        <f>IF(AND(DO106&gt;0,'Result Entry'!G108="NSO"),1,"")</f>
        <v/>
      </c>
      <c r="DX215" s="143">
        <f>SUM(DX115:DX214)</f>
        <v>1</v>
      </c>
      <c r="EJ215" s="143">
        <f>SUM(EJ115:EJ214)</f>
        <v>1</v>
      </c>
      <c r="EV215" s="143">
        <f>SUM(EV115:EV214)</f>
        <v>1</v>
      </c>
      <c r="FG215" s="143">
        <f>SUM(FG115:FG214)</f>
        <v>0</v>
      </c>
    </row>
    <row r="216" spans="93:163" hidden="1">
      <c r="CO216" s="143">
        <f>SUM(CO116:CO215)</f>
        <v>0</v>
      </c>
      <c r="DF216" s="143">
        <f>SUM(DF116:DF215)</f>
        <v>0</v>
      </c>
    </row>
    <row r="217" spans="93:163" hidden="1">
      <c r="CO217" s="18" t="str">
        <f>IF(AND(CX108&gt;0,'Result Entry'!G110="NSO"),1,"")</f>
        <v/>
      </c>
    </row>
    <row r="218" spans="93:163" hidden="1">
      <c r="CO218" s="18" t="str">
        <f>IF(AND(CX109&gt;0,'Result Entry'!G111="NSO"),1,"")</f>
        <v/>
      </c>
    </row>
    <row r="219" spans="93:163" hidden="1">
      <c r="CO219" s="18" t="str">
        <f>IF(AND(CX110&gt;0,'Result Entry'!G112="NSO"),1,"")</f>
        <v/>
      </c>
    </row>
    <row r="220" spans="93:163" hidden="1">
      <c r="CO220" s="18" t="str">
        <f>IF(AND(CX111&gt;0,'Result Entry'!G113="NSO"),1,"")</f>
        <v/>
      </c>
    </row>
    <row r="221" spans="93:163" hidden="1">
      <c r="CO221" s="18" t="str">
        <f>IF(AND(CX112&gt;0,'Result Entry'!G114="NSO"),1,"")</f>
        <v/>
      </c>
    </row>
    <row r="222" spans="93:163" hidden="1">
      <c r="CO222" s="18" t="str">
        <f>IF(AND(CX113&gt;0,'Result Entry'!G115="NSO"),1,"")</f>
        <v/>
      </c>
    </row>
    <row r="223" spans="93:163" hidden="1">
      <c r="CO223" s="18" t="str">
        <f>IF(AND(CX114&gt;0,'Result Entry'!G116="NSO"),1,"")</f>
        <v/>
      </c>
    </row>
    <row r="224" spans="93:163" hidden="1">
      <c r="CO224" s="18" t="str">
        <f>IF(AND(CX115&gt;0,'Result Entry'!G117="NSO"),1,"")</f>
        <v/>
      </c>
    </row>
    <row r="225" spans="93:93" hidden="1">
      <c r="CO225" s="18" t="str">
        <f>IF(AND(CX116&gt;0,'Result Entry'!G118="NSO"),1,"")</f>
        <v/>
      </c>
    </row>
    <row r="226" spans="93:93" hidden="1">
      <c r="CO226" s="18" t="str">
        <f>IF(AND(CX117&gt;0,'Result Entry'!G119="NSO"),1,"")</f>
        <v/>
      </c>
    </row>
  </sheetData>
  <sheetProtection formatCells="0" formatColumns="0" formatRows="0"/>
  <mergeCells count="812">
    <mergeCell ref="FI110:FI111"/>
    <mergeCell ref="FH110:FH111"/>
    <mergeCell ref="FG110:FG111"/>
    <mergeCell ref="FF110:FF111"/>
    <mergeCell ref="FK110:FK111"/>
    <mergeCell ref="FL111:FO111"/>
    <mergeCell ref="FP111:FU111"/>
    <mergeCell ref="ET4:EV4"/>
    <mergeCell ref="EW4:EW5"/>
    <mergeCell ref="EX4:EX5"/>
    <mergeCell ref="EY4:EY5"/>
    <mergeCell ref="EZ4:EZ5"/>
    <mergeCell ref="FC4:FC5"/>
    <mergeCell ref="FD4:FD6"/>
    <mergeCell ref="FE5:FE6"/>
    <mergeCell ref="ET109:EU109"/>
    <mergeCell ref="FA109:FB111"/>
    <mergeCell ref="FD109:FD111"/>
    <mergeCell ref="ET110:EU111"/>
    <mergeCell ref="EV110:EV111"/>
    <mergeCell ref="EW110:EW111"/>
    <mergeCell ref="EX110:EX111"/>
    <mergeCell ref="EY110:EY111"/>
    <mergeCell ref="EZ110:EZ111"/>
    <mergeCell ref="DT110:DU111"/>
    <mergeCell ref="DV110:DW111"/>
    <mergeCell ref="EA110:EA111"/>
    <mergeCell ref="ED110:ED111"/>
    <mergeCell ref="EC110:EC111"/>
    <mergeCell ref="EB110:EB111"/>
    <mergeCell ref="EE109:EG109"/>
    <mergeCell ref="EE110:EG111"/>
    <mergeCell ref="FC110:FC111"/>
    <mergeCell ref="EH110:EI111"/>
    <mergeCell ref="EJ110:EJ111"/>
    <mergeCell ref="EK110:EK111"/>
    <mergeCell ref="EL110:EL111"/>
    <mergeCell ref="EM110:EM111"/>
    <mergeCell ref="EN110:EN111"/>
    <mergeCell ref="ES110:ES111"/>
    <mergeCell ref="EQ110:EQ111"/>
    <mergeCell ref="ER109:ER111"/>
    <mergeCell ref="EO109:EP111"/>
    <mergeCell ref="DW4:DW5"/>
    <mergeCell ref="DX4:DZ4"/>
    <mergeCell ref="EA4:EA5"/>
    <mergeCell ref="EB4:ED4"/>
    <mergeCell ref="EE4:EE5"/>
    <mergeCell ref="EF4:EF6"/>
    <mergeCell ref="EG5:EG6"/>
    <mergeCell ref="DX109:DZ109"/>
    <mergeCell ref="DX110:DZ111"/>
    <mergeCell ref="CU110:CU111"/>
    <mergeCell ref="CV110:CV111"/>
    <mergeCell ref="CW110:CW111"/>
    <mergeCell ref="CX110:CX111"/>
    <mergeCell ref="DF110:DF111"/>
    <mergeCell ref="DG110:DH111"/>
    <mergeCell ref="DI110:DI111"/>
    <mergeCell ref="DJ110:DJ111"/>
    <mergeCell ref="DK110:DK111"/>
    <mergeCell ref="CY106:CZ106"/>
    <mergeCell ref="BV109:BW109"/>
    <mergeCell ref="BY109:BZ109"/>
    <mergeCell ref="CH109:CJ111"/>
    <mergeCell ref="BV110:BW111"/>
    <mergeCell ref="BX110:BX111"/>
    <mergeCell ref="BY110:BZ111"/>
    <mergeCell ref="CA110:CA111"/>
    <mergeCell ref="CB110:CB111"/>
    <mergeCell ref="CC110:CC111"/>
    <mergeCell ref="CD110:CD111"/>
    <mergeCell ref="CE110:CE111"/>
    <mergeCell ref="CF110:CF111"/>
    <mergeCell ref="CG110:CG111"/>
    <mergeCell ref="CK110:CK111"/>
    <mergeCell ref="CM109:CN109"/>
    <mergeCell ref="CP109:CQ109"/>
    <mergeCell ref="CY109:DA111"/>
    <mergeCell ref="CM110:CN111"/>
    <mergeCell ref="CO110:CO111"/>
    <mergeCell ref="CP110:CQ111"/>
    <mergeCell ref="CR110:CR111"/>
    <mergeCell ref="CS110:CS111"/>
    <mergeCell ref="CT110:CT111"/>
    <mergeCell ref="CY97:CZ97"/>
    <mergeCell ref="CY98:CZ98"/>
    <mergeCell ref="CY99:CZ99"/>
    <mergeCell ref="CY100:CZ100"/>
    <mergeCell ref="CY101:CZ101"/>
    <mergeCell ref="CY102:CZ102"/>
    <mergeCell ref="CY103:CZ103"/>
    <mergeCell ref="CY104:CZ104"/>
    <mergeCell ref="CY105:CZ105"/>
    <mergeCell ref="DQ4:DQ6"/>
    <mergeCell ref="DR4:DR6"/>
    <mergeCell ref="DS5:DS6"/>
    <mergeCell ref="CY7:CZ7"/>
    <mergeCell ref="CY8:CZ8"/>
    <mergeCell ref="CY9:CZ9"/>
    <mergeCell ref="CY10:CZ10"/>
    <mergeCell ref="CY11:CZ11"/>
    <mergeCell ref="CY12:CZ12"/>
    <mergeCell ref="DP7:DQ7"/>
    <mergeCell ref="DP8:DQ8"/>
    <mergeCell ref="DP9:DQ9"/>
    <mergeCell ref="DP10:DQ10"/>
    <mergeCell ref="DP11:DQ11"/>
    <mergeCell ref="DP12:DQ12"/>
    <mergeCell ref="CZ4:CZ6"/>
    <mergeCell ref="DA4:DA6"/>
    <mergeCell ref="DB5:DB6"/>
    <mergeCell ref="DD4:DF4"/>
    <mergeCell ref="DG4:DG5"/>
    <mergeCell ref="DH4:DJ4"/>
    <mergeCell ref="DK4:DK5"/>
    <mergeCell ref="DL4:DN4"/>
    <mergeCell ref="DP4:DP6"/>
    <mergeCell ref="CJ4:CJ6"/>
    <mergeCell ref="CK5:CK6"/>
    <mergeCell ref="CM4:CO4"/>
    <mergeCell ref="CP4:CP5"/>
    <mergeCell ref="CQ4:CS4"/>
    <mergeCell ref="CT4:CT5"/>
    <mergeCell ref="CU4:CW4"/>
    <mergeCell ref="CX4:CX5"/>
    <mergeCell ref="CY4:CY6"/>
    <mergeCell ref="CH106:CI106"/>
    <mergeCell ref="BV4:BX4"/>
    <mergeCell ref="BY4:BY5"/>
    <mergeCell ref="BZ4:CB4"/>
    <mergeCell ref="CC4:CC5"/>
    <mergeCell ref="CD4:CF4"/>
    <mergeCell ref="CG4:CG5"/>
    <mergeCell ref="CH4:CH6"/>
    <mergeCell ref="CI4:CI6"/>
    <mergeCell ref="CH97:CI97"/>
    <mergeCell ref="CH98:CI98"/>
    <mergeCell ref="CH99:CI99"/>
    <mergeCell ref="CH100:CI100"/>
    <mergeCell ref="CH101:CI101"/>
    <mergeCell ref="CH102:CI102"/>
    <mergeCell ref="CH103:CI103"/>
    <mergeCell ref="CH104:CI104"/>
    <mergeCell ref="CH105:CI105"/>
    <mergeCell ref="CH89:CI89"/>
    <mergeCell ref="CH90:CI90"/>
    <mergeCell ref="CH91:CI91"/>
    <mergeCell ref="CH92:CI92"/>
    <mergeCell ref="CH93:CI93"/>
    <mergeCell ref="CH94:CI94"/>
    <mergeCell ref="BT110:BT111"/>
    <mergeCell ref="CH7:CI7"/>
    <mergeCell ref="CH8:CI8"/>
    <mergeCell ref="CH9:CI9"/>
    <mergeCell ref="CH10:CI10"/>
    <mergeCell ref="CH11:CI11"/>
    <mergeCell ref="CH12:CI12"/>
    <mergeCell ref="CH13:CI13"/>
    <mergeCell ref="CH14:CI14"/>
    <mergeCell ref="CH15:CI15"/>
    <mergeCell ref="CH16:CI16"/>
    <mergeCell ref="CH17:CI17"/>
    <mergeCell ref="CH18:CI18"/>
    <mergeCell ref="CH19:CI19"/>
    <mergeCell ref="CH20:CI20"/>
    <mergeCell ref="CH21:CI21"/>
    <mergeCell ref="CH22:CI22"/>
    <mergeCell ref="CH23:CI23"/>
    <mergeCell ref="CH24:CI24"/>
    <mergeCell ref="CH25:CI25"/>
    <mergeCell ref="CH26:CI26"/>
    <mergeCell ref="CH27:CI27"/>
    <mergeCell ref="CH28:CI28"/>
    <mergeCell ref="CH29:CI29"/>
    <mergeCell ref="BQ106:BR106"/>
    <mergeCell ref="BE109:BF109"/>
    <mergeCell ref="BH109:BI109"/>
    <mergeCell ref="BQ109:BS111"/>
    <mergeCell ref="BE110:BF111"/>
    <mergeCell ref="BG110:BG111"/>
    <mergeCell ref="BH110:BI111"/>
    <mergeCell ref="BJ110:BJ111"/>
    <mergeCell ref="BK110:BK111"/>
    <mergeCell ref="BL110:BL111"/>
    <mergeCell ref="BM110:BM111"/>
    <mergeCell ref="BN110:BN111"/>
    <mergeCell ref="BO110:BO111"/>
    <mergeCell ref="BP110:BP111"/>
    <mergeCell ref="BQ86:BR86"/>
    <mergeCell ref="BQ87:BR87"/>
    <mergeCell ref="BQ88:BR88"/>
    <mergeCell ref="BQ100:BR100"/>
    <mergeCell ref="BQ101:BR101"/>
    <mergeCell ref="BQ102:BR102"/>
    <mergeCell ref="BQ103:BR103"/>
    <mergeCell ref="BQ104:BR104"/>
    <mergeCell ref="BQ105:BR105"/>
    <mergeCell ref="BQ98:BR98"/>
    <mergeCell ref="BQ99:BR99"/>
    <mergeCell ref="BQ89:BR89"/>
    <mergeCell ref="BQ90:BR90"/>
    <mergeCell ref="BQ91:BR91"/>
    <mergeCell ref="BQ92:BR92"/>
    <mergeCell ref="BQ93:BR93"/>
    <mergeCell ref="BQ94:BR94"/>
    <mergeCell ref="BQ95:BR95"/>
    <mergeCell ref="BQ96:BR96"/>
    <mergeCell ref="BQ97:BR97"/>
    <mergeCell ref="BQ77:BR77"/>
    <mergeCell ref="BQ78:BR78"/>
    <mergeCell ref="BQ79:BR79"/>
    <mergeCell ref="BQ80:BR80"/>
    <mergeCell ref="BQ81:BR81"/>
    <mergeCell ref="BQ82:BR82"/>
    <mergeCell ref="BQ83:BR83"/>
    <mergeCell ref="BQ84:BR84"/>
    <mergeCell ref="BQ85:BR85"/>
    <mergeCell ref="BQ16:BR16"/>
    <mergeCell ref="BQ17:BR17"/>
    <mergeCell ref="BQ18:BR18"/>
    <mergeCell ref="BQ19:BR19"/>
    <mergeCell ref="BQ20:BR20"/>
    <mergeCell ref="BQ21:BR21"/>
    <mergeCell ref="BQ22:BR22"/>
    <mergeCell ref="BQ71:BR71"/>
    <mergeCell ref="BQ72:BR72"/>
    <mergeCell ref="BQ62:BR62"/>
    <mergeCell ref="BQ63:BR63"/>
    <mergeCell ref="BQ64:BR64"/>
    <mergeCell ref="BQ65:BR65"/>
    <mergeCell ref="BQ66:BR66"/>
    <mergeCell ref="BQ67:BR67"/>
    <mergeCell ref="BQ68:BR68"/>
    <mergeCell ref="BQ69:BR69"/>
    <mergeCell ref="BQ70:BR70"/>
    <mergeCell ref="BQ44:BR44"/>
    <mergeCell ref="BQ45:BR45"/>
    <mergeCell ref="BQ46:BR46"/>
    <mergeCell ref="BQ47:BR47"/>
    <mergeCell ref="BQ48:BR48"/>
    <mergeCell ref="BQ49:BR49"/>
    <mergeCell ref="BC5:BC6"/>
    <mergeCell ref="BC110:BC111"/>
    <mergeCell ref="AN4:AP4"/>
    <mergeCell ref="AQ4:AQ5"/>
    <mergeCell ref="AR4:AT4"/>
    <mergeCell ref="AV4:AX4"/>
    <mergeCell ref="AY4:AY5"/>
    <mergeCell ref="BB4:BB6"/>
    <mergeCell ref="AT110:AT111"/>
    <mergeCell ref="AU110:AU111"/>
    <mergeCell ref="AV110:AV111"/>
    <mergeCell ref="AW110:AW111"/>
    <mergeCell ref="AX110:AX111"/>
    <mergeCell ref="AY110:AY111"/>
    <mergeCell ref="AN109:AO109"/>
    <mergeCell ref="AN110:AO111"/>
    <mergeCell ref="AP110:AP111"/>
    <mergeCell ref="AQ109:AR109"/>
    <mergeCell ref="AQ110:AR111"/>
    <mergeCell ref="AS110:AS111"/>
    <mergeCell ref="AZ109:BB111"/>
    <mergeCell ref="AU4:AU5"/>
    <mergeCell ref="AZ4:AZ6"/>
    <mergeCell ref="BA4:BA6"/>
    <mergeCell ref="Y110:Z111"/>
    <mergeCell ref="AL110:AL111"/>
    <mergeCell ref="Y4:AA4"/>
    <mergeCell ref="AB4:AB5"/>
    <mergeCell ref="AC4:AC5"/>
    <mergeCell ref="AD4:AD5"/>
    <mergeCell ref="AE4:AE5"/>
    <mergeCell ref="AH4:AH5"/>
    <mergeCell ref="AI4:AI6"/>
    <mergeCell ref="AJ4:AJ6"/>
    <mergeCell ref="AK4:AK6"/>
    <mergeCell ref="AL5:AL6"/>
    <mergeCell ref="AF109:AG111"/>
    <mergeCell ref="Y107:AL107"/>
    <mergeCell ref="Y108:AL108"/>
    <mergeCell ref="T4:T5"/>
    <mergeCell ref="U4:U6"/>
    <mergeCell ref="V4:V6"/>
    <mergeCell ref="W4:W6"/>
    <mergeCell ref="X5:X6"/>
    <mergeCell ref="K110:L111"/>
    <mergeCell ref="X110:X111"/>
    <mergeCell ref="R109:S111"/>
    <mergeCell ref="U109:W111"/>
    <mergeCell ref="O4:O5"/>
    <mergeCell ref="P4:P5"/>
    <mergeCell ref="Q4:Q5"/>
    <mergeCell ref="K4:M4"/>
    <mergeCell ref="N4:N5"/>
    <mergeCell ref="K109:L109"/>
    <mergeCell ref="DD112:DS112"/>
    <mergeCell ref="DD107:DS107"/>
    <mergeCell ref="DD108:DS108"/>
    <mergeCell ref="DP100:DQ100"/>
    <mergeCell ref="DP101:DQ101"/>
    <mergeCell ref="DP102:DQ102"/>
    <mergeCell ref="DP103:DQ103"/>
    <mergeCell ref="DP104:DQ104"/>
    <mergeCell ref="DP105:DQ105"/>
    <mergeCell ref="DP106:DQ106"/>
    <mergeCell ref="DL110:DL111"/>
    <mergeCell ref="DM110:DM111"/>
    <mergeCell ref="DN110:DN111"/>
    <mergeCell ref="DO110:DO111"/>
    <mergeCell ref="DS110:DS111"/>
    <mergeCell ref="DP88:DQ88"/>
    <mergeCell ref="DP89:DQ89"/>
    <mergeCell ref="DP90:DQ90"/>
    <mergeCell ref="DB110:DB111"/>
    <mergeCell ref="DD109:DE109"/>
    <mergeCell ref="DG109:DH109"/>
    <mergeCell ref="DP109:DR111"/>
    <mergeCell ref="DD110:DE111"/>
    <mergeCell ref="DP91:DQ91"/>
    <mergeCell ref="DP92:DQ92"/>
    <mergeCell ref="DP93:DQ93"/>
    <mergeCell ref="DP94:DQ94"/>
    <mergeCell ref="DP95:DQ95"/>
    <mergeCell ref="DP96:DQ96"/>
    <mergeCell ref="DP97:DQ97"/>
    <mergeCell ref="DP98:DQ98"/>
    <mergeCell ref="DP99:DQ99"/>
    <mergeCell ref="DP79:DQ79"/>
    <mergeCell ref="DP80:DQ80"/>
    <mergeCell ref="DP81:DQ81"/>
    <mergeCell ref="DP82:DQ82"/>
    <mergeCell ref="DP83:DQ83"/>
    <mergeCell ref="DP84:DQ84"/>
    <mergeCell ref="DP85:DQ85"/>
    <mergeCell ref="DP86:DQ86"/>
    <mergeCell ref="DP87:DQ87"/>
    <mergeCell ref="DP70:DQ70"/>
    <mergeCell ref="DP71:DQ71"/>
    <mergeCell ref="DP72:DQ72"/>
    <mergeCell ref="DP73:DQ73"/>
    <mergeCell ref="DP74:DQ74"/>
    <mergeCell ref="DP75:DQ75"/>
    <mergeCell ref="DP76:DQ76"/>
    <mergeCell ref="DP77:DQ77"/>
    <mergeCell ref="DP78:DQ78"/>
    <mergeCell ref="DP61:DQ61"/>
    <mergeCell ref="DP62:DQ62"/>
    <mergeCell ref="DP63:DQ63"/>
    <mergeCell ref="DP64:DQ64"/>
    <mergeCell ref="DP65:DQ65"/>
    <mergeCell ref="DP66:DQ66"/>
    <mergeCell ref="DP67:DQ67"/>
    <mergeCell ref="DP68:DQ68"/>
    <mergeCell ref="DP69:DQ69"/>
    <mergeCell ref="DP52:DQ52"/>
    <mergeCell ref="DP53:DQ53"/>
    <mergeCell ref="DP54:DQ54"/>
    <mergeCell ref="DP55:DQ55"/>
    <mergeCell ref="DP56:DQ56"/>
    <mergeCell ref="DP57:DQ57"/>
    <mergeCell ref="DP58:DQ58"/>
    <mergeCell ref="DP59:DQ59"/>
    <mergeCell ref="DP60:DQ60"/>
    <mergeCell ref="DP43:DQ43"/>
    <mergeCell ref="DP44:DQ44"/>
    <mergeCell ref="DP45:DQ45"/>
    <mergeCell ref="DP46:DQ46"/>
    <mergeCell ref="DP47:DQ47"/>
    <mergeCell ref="DP48:DQ48"/>
    <mergeCell ref="DP49:DQ49"/>
    <mergeCell ref="DP50:DQ50"/>
    <mergeCell ref="DP51:DQ51"/>
    <mergeCell ref="DP34:DQ34"/>
    <mergeCell ref="DP35:DQ35"/>
    <mergeCell ref="DP36:DQ36"/>
    <mergeCell ref="DP37:DQ37"/>
    <mergeCell ref="DP38:DQ38"/>
    <mergeCell ref="DP39:DQ39"/>
    <mergeCell ref="DP40:DQ40"/>
    <mergeCell ref="DP41:DQ41"/>
    <mergeCell ref="DP42:DQ42"/>
    <mergeCell ref="DP13:DQ13"/>
    <mergeCell ref="DP14:DQ14"/>
    <mergeCell ref="DP15:DQ15"/>
    <mergeCell ref="DP16:DQ16"/>
    <mergeCell ref="DP17:DQ17"/>
    <mergeCell ref="DP18:DQ18"/>
    <mergeCell ref="DD2:DS2"/>
    <mergeCell ref="DD3:DS3"/>
    <mergeCell ref="EH112:ES112"/>
    <mergeCell ref="DP19:DQ19"/>
    <mergeCell ref="DP20:DQ20"/>
    <mergeCell ref="DP21:DQ21"/>
    <mergeCell ref="DP22:DQ22"/>
    <mergeCell ref="DP23:DQ23"/>
    <mergeCell ref="DP24:DQ24"/>
    <mergeCell ref="DP25:DQ25"/>
    <mergeCell ref="DP26:DQ26"/>
    <mergeCell ref="DP27:DQ27"/>
    <mergeCell ref="DP28:DQ28"/>
    <mergeCell ref="DP29:DQ29"/>
    <mergeCell ref="DP30:DQ30"/>
    <mergeCell ref="DP31:DQ31"/>
    <mergeCell ref="DP32:DQ32"/>
    <mergeCell ref="DP33:DQ33"/>
    <mergeCell ref="ET2:FE2"/>
    <mergeCell ref="ET3:FE3"/>
    <mergeCell ref="EH4:EJ4"/>
    <mergeCell ref="EK4:EK5"/>
    <mergeCell ref="ET107:FE107"/>
    <mergeCell ref="ET108:FE108"/>
    <mergeCell ref="ET112:FE112"/>
    <mergeCell ref="EH2:ES2"/>
    <mergeCell ref="EH3:ES3"/>
    <mergeCell ref="EH107:ES107"/>
    <mergeCell ref="EH108:ES108"/>
    <mergeCell ref="EH109:EI109"/>
    <mergeCell ref="FE110:FE111"/>
    <mergeCell ref="EL4:EL5"/>
    <mergeCell ref="EM4:EM5"/>
    <mergeCell ref="EN4:EN5"/>
    <mergeCell ref="EQ4:EQ5"/>
    <mergeCell ref="ER4:ER6"/>
    <mergeCell ref="ES5:ES6"/>
    <mergeCell ref="BQ73:BR73"/>
    <mergeCell ref="BQ74:BR74"/>
    <mergeCell ref="BQ75:BR75"/>
    <mergeCell ref="BQ76:BR76"/>
    <mergeCell ref="BQ53:BR53"/>
    <mergeCell ref="BQ54:BR54"/>
    <mergeCell ref="BQ55:BR55"/>
    <mergeCell ref="BQ56:BR56"/>
    <mergeCell ref="BQ57:BR57"/>
    <mergeCell ref="BQ58:BR58"/>
    <mergeCell ref="BQ59:BR59"/>
    <mergeCell ref="BQ60:BR60"/>
    <mergeCell ref="BQ61:BR61"/>
    <mergeCell ref="BQ50:BR50"/>
    <mergeCell ref="BQ51:BR51"/>
    <mergeCell ref="BQ52:BR52"/>
    <mergeCell ref="BQ35:BR35"/>
    <mergeCell ref="BQ36:BR36"/>
    <mergeCell ref="BQ37:BR37"/>
    <mergeCell ref="BQ38:BR38"/>
    <mergeCell ref="BQ39:BR39"/>
    <mergeCell ref="BQ40:BR40"/>
    <mergeCell ref="BQ41:BR41"/>
    <mergeCell ref="BQ42:BR42"/>
    <mergeCell ref="BQ43:BR43"/>
    <mergeCell ref="BQ26:BR26"/>
    <mergeCell ref="BQ27:BR27"/>
    <mergeCell ref="BQ28:BR28"/>
    <mergeCell ref="BQ29:BR29"/>
    <mergeCell ref="BQ30:BR30"/>
    <mergeCell ref="BQ31:BR31"/>
    <mergeCell ref="BQ32:BR32"/>
    <mergeCell ref="BQ33:BR33"/>
    <mergeCell ref="BQ34:BR34"/>
    <mergeCell ref="BQ23:BR23"/>
    <mergeCell ref="BQ24:BR24"/>
    <mergeCell ref="BQ25:BR25"/>
    <mergeCell ref="BE2:BT2"/>
    <mergeCell ref="BE3:BT3"/>
    <mergeCell ref="BE4:BG4"/>
    <mergeCell ref="BH4:BH5"/>
    <mergeCell ref="BI4:BK4"/>
    <mergeCell ref="BL4:BL5"/>
    <mergeCell ref="BM4:BO4"/>
    <mergeCell ref="BP4:BP5"/>
    <mergeCell ref="BQ4:BQ6"/>
    <mergeCell ref="BR4:BR6"/>
    <mergeCell ref="BS4:BS6"/>
    <mergeCell ref="BT5:BT6"/>
    <mergeCell ref="BQ7:BR7"/>
    <mergeCell ref="BQ8:BR8"/>
    <mergeCell ref="BQ9:BR9"/>
    <mergeCell ref="BQ10:BR10"/>
    <mergeCell ref="BQ11:BR11"/>
    <mergeCell ref="BQ12:BR12"/>
    <mergeCell ref="BQ13:BR13"/>
    <mergeCell ref="BQ14:BR14"/>
    <mergeCell ref="BQ15:BR15"/>
    <mergeCell ref="CH95:CI95"/>
    <mergeCell ref="CH96:CI96"/>
    <mergeCell ref="CH84:CI84"/>
    <mergeCell ref="CH85:CI85"/>
    <mergeCell ref="CH86:CI86"/>
    <mergeCell ref="CH87:CI87"/>
    <mergeCell ref="CH88:CI88"/>
    <mergeCell ref="CY84:CZ84"/>
    <mergeCell ref="CY85:CZ85"/>
    <mergeCell ref="CY86:CZ86"/>
    <mergeCell ref="CY87:CZ87"/>
    <mergeCell ref="CY88:CZ88"/>
    <mergeCell ref="CY89:CZ89"/>
    <mergeCell ref="CY90:CZ90"/>
    <mergeCell ref="CY91:CZ91"/>
    <mergeCell ref="CY92:CZ92"/>
    <mergeCell ref="CY93:CZ93"/>
    <mergeCell ref="CY94:CZ94"/>
    <mergeCell ref="CY95:CZ95"/>
    <mergeCell ref="CY96:CZ96"/>
    <mergeCell ref="CH79:CI79"/>
    <mergeCell ref="CH80:CI80"/>
    <mergeCell ref="CH81:CI81"/>
    <mergeCell ref="CH82:CI82"/>
    <mergeCell ref="CH83:CI83"/>
    <mergeCell ref="CY79:CZ79"/>
    <mergeCell ref="CY80:CZ80"/>
    <mergeCell ref="CY81:CZ81"/>
    <mergeCell ref="CY82:CZ82"/>
    <mergeCell ref="CY83:CZ83"/>
    <mergeCell ref="CH74:CI74"/>
    <mergeCell ref="CH75:CI75"/>
    <mergeCell ref="CH76:CI76"/>
    <mergeCell ref="CH77:CI77"/>
    <mergeCell ref="CH78:CI78"/>
    <mergeCell ref="CY74:CZ74"/>
    <mergeCell ref="CY75:CZ75"/>
    <mergeCell ref="CY76:CZ76"/>
    <mergeCell ref="CY77:CZ77"/>
    <mergeCell ref="CY78:CZ78"/>
    <mergeCell ref="CH69:CI69"/>
    <mergeCell ref="CH70:CI70"/>
    <mergeCell ref="CH71:CI71"/>
    <mergeCell ref="CH72:CI72"/>
    <mergeCell ref="CH73:CI73"/>
    <mergeCell ref="CY69:CZ69"/>
    <mergeCell ref="CY70:CZ70"/>
    <mergeCell ref="CY71:CZ71"/>
    <mergeCell ref="CY72:CZ72"/>
    <mergeCell ref="CY73:CZ73"/>
    <mergeCell ref="CH64:CI64"/>
    <mergeCell ref="CH65:CI65"/>
    <mergeCell ref="CH66:CI66"/>
    <mergeCell ref="CH67:CI67"/>
    <mergeCell ref="CH68:CI68"/>
    <mergeCell ref="CY64:CZ64"/>
    <mergeCell ref="CY65:CZ65"/>
    <mergeCell ref="CY66:CZ66"/>
    <mergeCell ref="CY67:CZ67"/>
    <mergeCell ref="CY68:CZ68"/>
    <mergeCell ref="CH59:CI59"/>
    <mergeCell ref="CH60:CI60"/>
    <mergeCell ref="CH61:CI61"/>
    <mergeCell ref="CH62:CI62"/>
    <mergeCell ref="CH63:CI63"/>
    <mergeCell ref="CY59:CZ59"/>
    <mergeCell ref="CY60:CZ60"/>
    <mergeCell ref="CY61:CZ61"/>
    <mergeCell ref="CY62:CZ62"/>
    <mergeCell ref="CY63:CZ63"/>
    <mergeCell ref="CH54:CI54"/>
    <mergeCell ref="CH55:CI55"/>
    <mergeCell ref="CH56:CI56"/>
    <mergeCell ref="CH57:CI57"/>
    <mergeCell ref="CH58:CI58"/>
    <mergeCell ref="CY54:CZ54"/>
    <mergeCell ref="CY55:CZ55"/>
    <mergeCell ref="CY56:CZ56"/>
    <mergeCell ref="CY57:CZ57"/>
    <mergeCell ref="CY58:CZ58"/>
    <mergeCell ref="CH49:CI49"/>
    <mergeCell ref="CH50:CI50"/>
    <mergeCell ref="CH51:CI51"/>
    <mergeCell ref="CH52:CI52"/>
    <mergeCell ref="CH53:CI53"/>
    <mergeCell ref="CY49:CZ49"/>
    <mergeCell ref="CY50:CZ50"/>
    <mergeCell ref="CY51:CZ51"/>
    <mergeCell ref="CY52:CZ52"/>
    <mergeCell ref="CY53:CZ53"/>
    <mergeCell ref="CH44:CI44"/>
    <mergeCell ref="CH45:CI45"/>
    <mergeCell ref="CH46:CI46"/>
    <mergeCell ref="CH47:CI47"/>
    <mergeCell ref="CH48:CI48"/>
    <mergeCell ref="CY44:CZ44"/>
    <mergeCell ref="CY45:CZ45"/>
    <mergeCell ref="CY46:CZ46"/>
    <mergeCell ref="CY47:CZ47"/>
    <mergeCell ref="CY48:CZ48"/>
    <mergeCell ref="CH39:CI39"/>
    <mergeCell ref="CH40:CI40"/>
    <mergeCell ref="CH41:CI41"/>
    <mergeCell ref="CH42:CI42"/>
    <mergeCell ref="CH43:CI43"/>
    <mergeCell ref="CY39:CZ39"/>
    <mergeCell ref="CY40:CZ40"/>
    <mergeCell ref="CY41:CZ41"/>
    <mergeCell ref="CY42:CZ42"/>
    <mergeCell ref="CY43:CZ43"/>
    <mergeCell ref="CH34:CI34"/>
    <mergeCell ref="CH35:CI35"/>
    <mergeCell ref="CH36:CI36"/>
    <mergeCell ref="CH37:CI37"/>
    <mergeCell ref="CH38:CI38"/>
    <mergeCell ref="CY34:CZ34"/>
    <mergeCell ref="CY35:CZ35"/>
    <mergeCell ref="CY36:CZ36"/>
    <mergeCell ref="CY37:CZ37"/>
    <mergeCell ref="CY38:CZ38"/>
    <mergeCell ref="CH30:CI30"/>
    <mergeCell ref="CH31:CI31"/>
    <mergeCell ref="CH32:CI32"/>
    <mergeCell ref="CH33:CI33"/>
    <mergeCell ref="CY29:CZ29"/>
    <mergeCell ref="CY30:CZ30"/>
    <mergeCell ref="CY31:CZ31"/>
    <mergeCell ref="CY32:CZ32"/>
    <mergeCell ref="CY33:CZ33"/>
    <mergeCell ref="CY24:CZ24"/>
    <mergeCell ref="CY25:CZ25"/>
    <mergeCell ref="CY26:CZ26"/>
    <mergeCell ref="CY27:CZ27"/>
    <mergeCell ref="CY28:CZ28"/>
    <mergeCell ref="CY19:CZ19"/>
    <mergeCell ref="CY20:CZ20"/>
    <mergeCell ref="CY21:CZ21"/>
    <mergeCell ref="CY22:CZ22"/>
    <mergeCell ref="CY23:CZ23"/>
    <mergeCell ref="CY14:CZ14"/>
    <mergeCell ref="CY15:CZ15"/>
    <mergeCell ref="CY16:CZ16"/>
    <mergeCell ref="CY17:CZ17"/>
    <mergeCell ref="CY18:CZ18"/>
    <mergeCell ref="AZ100:BA100"/>
    <mergeCell ref="AZ101:BA101"/>
    <mergeCell ref="AZ102:BA102"/>
    <mergeCell ref="AZ103:BA103"/>
    <mergeCell ref="AZ90:BA90"/>
    <mergeCell ref="AZ73:BA73"/>
    <mergeCell ref="AZ74:BA74"/>
    <mergeCell ref="AZ75:BA75"/>
    <mergeCell ref="AZ76:BA76"/>
    <mergeCell ref="AZ77:BA77"/>
    <mergeCell ref="AZ78:BA78"/>
    <mergeCell ref="AZ79:BA79"/>
    <mergeCell ref="AZ80:BA80"/>
    <mergeCell ref="AZ81:BA81"/>
    <mergeCell ref="AZ64:BA64"/>
    <mergeCell ref="AZ65:BA65"/>
    <mergeCell ref="AZ66:BA66"/>
    <mergeCell ref="AZ67:BA67"/>
    <mergeCell ref="AZ68:BA68"/>
    <mergeCell ref="AZ104:BA104"/>
    <mergeCell ref="AZ105:BA105"/>
    <mergeCell ref="AZ106:BA106"/>
    <mergeCell ref="BV2:CK2"/>
    <mergeCell ref="CM2:DB2"/>
    <mergeCell ref="BV3:CK3"/>
    <mergeCell ref="CM3:DB3"/>
    <mergeCell ref="AZ91:BA91"/>
    <mergeCell ref="AZ92:BA92"/>
    <mergeCell ref="AZ93:BA93"/>
    <mergeCell ref="AZ94:BA94"/>
    <mergeCell ref="AZ95:BA95"/>
    <mergeCell ref="AZ96:BA96"/>
    <mergeCell ref="AZ97:BA97"/>
    <mergeCell ref="AZ98:BA98"/>
    <mergeCell ref="AZ99:BA99"/>
    <mergeCell ref="AZ82:BA82"/>
    <mergeCell ref="AZ83:BA83"/>
    <mergeCell ref="AZ84:BA84"/>
    <mergeCell ref="AZ85:BA85"/>
    <mergeCell ref="AZ86:BA86"/>
    <mergeCell ref="AZ87:BA87"/>
    <mergeCell ref="AZ88:BA88"/>
    <mergeCell ref="AZ89:BA89"/>
    <mergeCell ref="AZ72:BA72"/>
    <mergeCell ref="AZ55:BA55"/>
    <mergeCell ref="AZ56:BA56"/>
    <mergeCell ref="AZ57:BA57"/>
    <mergeCell ref="AZ58:BA58"/>
    <mergeCell ref="AZ59:BA59"/>
    <mergeCell ref="AZ60:BA60"/>
    <mergeCell ref="AZ61:BA61"/>
    <mergeCell ref="AZ62:BA62"/>
    <mergeCell ref="AZ63:BA63"/>
    <mergeCell ref="AZ49:BA49"/>
    <mergeCell ref="AZ50:BA50"/>
    <mergeCell ref="AZ51:BA51"/>
    <mergeCell ref="AZ52:BA52"/>
    <mergeCell ref="AZ53:BA53"/>
    <mergeCell ref="AZ54:BA54"/>
    <mergeCell ref="AZ69:BA69"/>
    <mergeCell ref="AZ70:BA70"/>
    <mergeCell ref="AZ71:BA71"/>
    <mergeCell ref="AZ40:BA40"/>
    <mergeCell ref="AZ41:BA41"/>
    <mergeCell ref="AZ42:BA42"/>
    <mergeCell ref="AZ43:BA43"/>
    <mergeCell ref="AZ44:BA44"/>
    <mergeCell ref="AZ45:BA45"/>
    <mergeCell ref="AZ46:BA46"/>
    <mergeCell ref="AZ47:BA47"/>
    <mergeCell ref="AZ48:BA48"/>
    <mergeCell ref="AZ31:BA31"/>
    <mergeCell ref="AZ32:BA32"/>
    <mergeCell ref="AZ33:BA33"/>
    <mergeCell ref="AZ34:BA34"/>
    <mergeCell ref="AZ35:BA35"/>
    <mergeCell ref="AZ36:BA36"/>
    <mergeCell ref="AZ37:BA37"/>
    <mergeCell ref="AZ38:BA38"/>
    <mergeCell ref="AZ39:BA39"/>
    <mergeCell ref="AZ22:BA22"/>
    <mergeCell ref="AZ23:BA23"/>
    <mergeCell ref="AZ24:BA24"/>
    <mergeCell ref="AZ25:BA25"/>
    <mergeCell ref="AZ26:BA26"/>
    <mergeCell ref="AZ27:BA27"/>
    <mergeCell ref="AZ28:BA28"/>
    <mergeCell ref="AZ29:BA29"/>
    <mergeCell ref="AZ30:BA30"/>
    <mergeCell ref="B107:J107"/>
    <mergeCell ref="B108:J108"/>
    <mergeCell ref="K107:X107"/>
    <mergeCell ref="K108:X108"/>
    <mergeCell ref="Y112:AL112"/>
    <mergeCell ref="AN2:BC2"/>
    <mergeCell ref="AN3:BC3"/>
    <mergeCell ref="AZ7:BA7"/>
    <mergeCell ref="AZ8:BA8"/>
    <mergeCell ref="AZ9:BA9"/>
    <mergeCell ref="AZ10:BA10"/>
    <mergeCell ref="AZ11:BA11"/>
    <mergeCell ref="AZ12:BA12"/>
    <mergeCell ref="AZ13:BA13"/>
    <mergeCell ref="AZ14:BA14"/>
    <mergeCell ref="AZ15:BA15"/>
    <mergeCell ref="AZ16:BA16"/>
    <mergeCell ref="AZ17:BA17"/>
    <mergeCell ref="AZ18:BA18"/>
    <mergeCell ref="Y2:AL2"/>
    <mergeCell ref="Y3:AL3"/>
    <mergeCell ref="AZ19:BA19"/>
    <mergeCell ref="AZ20:BA20"/>
    <mergeCell ref="AZ21:BA21"/>
    <mergeCell ref="FO3:FO6"/>
    <mergeCell ref="FP3:FP6"/>
    <mergeCell ref="FQ3:FQ6"/>
    <mergeCell ref="FR3:FR6"/>
    <mergeCell ref="CY13:CZ13"/>
    <mergeCell ref="FK5:FK6"/>
    <mergeCell ref="FF4:FF5"/>
    <mergeCell ref="DT4:DV4"/>
    <mergeCell ref="A11:A112"/>
    <mergeCell ref="A2:A10"/>
    <mergeCell ref="B4:D4"/>
    <mergeCell ref="DT3:EG3"/>
    <mergeCell ref="H5:H6"/>
    <mergeCell ref="I5:I6"/>
    <mergeCell ref="J5:J6"/>
    <mergeCell ref="B5:B6"/>
    <mergeCell ref="C5:C6"/>
    <mergeCell ref="D5:D6"/>
    <mergeCell ref="E5:E6"/>
    <mergeCell ref="B3:E3"/>
    <mergeCell ref="F3:J3"/>
    <mergeCell ref="H4:J4"/>
    <mergeCell ref="F5:F6"/>
    <mergeCell ref="G5:G6"/>
    <mergeCell ref="BV107:CK107"/>
    <mergeCell ref="BV108:CK108"/>
    <mergeCell ref="BV112:CK112"/>
    <mergeCell ref="BE107:BT107"/>
    <mergeCell ref="BE108:BT108"/>
    <mergeCell ref="BE112:BT112"/>
    <mergeCell ref="FO2:FU2"/>
    <mergeCell ref="FV2:FV6"/>
    <mergeCell ref="K3:X3"/>
    <mergeCell ref="FF3:FK3"/>
    <mergeCell ref="FL3:FL6"/>
    <mergeCell ref="FF2:FK2"/>
    <mergeCell ref="FL2:FN2"/>
    <mergeCell ref="FH4:FH5"/>
    <mergeCell ref="FI4:FI5"/>
    <mergeCell ref="FJ4:FJ6"/>
    <mergeCell ref="FS3:FS6"/>
    <mergeCell ref="FG4:FG5"/>
    <mergeCell ref="DO4:DO5"/>
    <mergeCell ref="K2:X2"/>
    <mergeCell ref="DT2:EG2"/>
    <mergeCell ref="FU3:FU6"/>
    <mergeCell ref="FM3:FM6"/>
    <mergeCell ref="FN3:FN6"/>
    <mergeCell ref="F2:J2"/>
    <mergeCell ref="FL107:FU107"/>
    <mergeCell ref="FL110:FO110"/>
    <mergeCell ref="FL112:FO112"/>
    <mergeCell ref="FP110:FU110"/>
    <mergeCell ref="FP112:FU112"/>
    <mergeCell ref="FF107:FK107"/>
    <mergeCell ref="FF108:FK108"/>
    <mergeCell ref="FF112:FK112"/>
    <mergeCell ref="CM107:DB107"/>
    <mergeCell ref="CM108:DB108"/>
    <mergeCell ref="CM112:DB112"/>
    <mergeCell ref="DT109:DU109"/>
    <mergeCell ref="DV109:DW109"/>
    <mergeCell ref="DT107:EG107"/>
    <mergeCell ref="DT108:EG108"/>
    <mergeCell ref="DT112:EG112"/>
    <mergeCell ref="Y109:Z109"/>
    <mergeCell ref="AN107:BC107"/>
    <mergeCell ref="B109:J110"/>
    <mergeCell ref="B112:J112"/>
    <mergeCell ref="K112:X112"/>
    <mergeCell ref="AN108:BC108"/>
    <mergeCell ref="AN112:BC112"/>
  </mergeCells>
  <conditionalFormatting sqref="B7:FU106">
    <cfRule type="expression" dxfId="3151" priority="1170">
      <formula>$B7=0</formula>
    </cfRule>
  </conditionalFormatting>
  <conditionalFormatting sqref="FS7:FS106">
    <cfRule type="cellIs" dxfId="3150" priority="1167" operator="equal">
      <formula>"SUPPLEMENTARY"</formula>
    </cfRule>
    <cfRule type="cellIs" dxfId="3149" priority="1168" operator="equal">
      <formula>"FAILED"</formula>
    </cfRule>
    <cfRule type="cellIs" dxfId="3148" priority="1169" operator="equal">
      <formula>"PASSED"</formula>
    </cfRule>
  </conditionalFormatting>
  <conditionalFormatting sqref="FU7:FU106">
    <cfRule type="cellIs" dxfId="3147" priority="1164" operator="equal">
      <formula>3</formula>
    </cfRule>
    <cfRule type="cellIs" dxfId="3146" priority="1165" operator="equal">
      <formula>2</formula>
    </cfRule>
    <cfRule type="cellIs" dxfId="3145" priority="1166" operator="equal">
      <formula>1</formula>
    </cfRule>
  </conditionalFormatting>
  <conditionalFormatting sqref="FR7:FR106">
    <cfRule type="cellIs" dxfId="3144" priority="1162" operator="equal">
      <formula>"SECOND"</formula>
    </cfRule>
    <cfRule type="cellIs" dxfId="3143" priority="1163" operator="equal">
      <formula>"FIRST"</formula>
    </cfRule>
  </conditionalFormatting>
  <conditionalFormatting sqref="W4 T4:U6 K6:R6 K4 S5:S6 N4:R4 X4:X6 AK4 AL4:AM6 Y6:AH6 AH4:AI6 Y4 AG5:AG6 AB4:AF4 AX4:AY6 AR4:AS4 AU4 AN2:BD2 AW3:AX3 AW5:AX6 AS3:AU3 AS4:AT6 AN6:AX6 AV3:AV6 AN3:AR6 BP3:BU6 BN5:BO6 BM3:BM6 BI4:BJ4 BL4:BM4 BJ4:BK6 AY3:BI6 BE6:BP6 CE5:CF6 CD4:CD6 CC4:CD4 BO4:CB6 BV6:CG6 CV5:CW6 CU4:CU6 CT4:CU4 CF4:CS6 CM6:CX6 DM5:DN6 DL4:DL6 DK4:DL4 CW4:DJ6 DD6:DO6 EF4 DN4:EE6 EG4:EG5 BE2:DT3">
    <cfRule type="cellIs" dxfId="3142" priority="1161" operator="equal">
      <formula>0</formula>
    </cfRule>
  </conditionalFormatting>
  <conditionalFormatting sqref="EI4:EQ6 EH2:EH6 ER4:ES5 ET2:ET3">
    <cfRule type="cellIs" dxfId="3141" priority="9" operator="equal">
      <formula>0</formula>
    </cfRule>
  </conditionalFormatting>
  <conditionalFormatting sqref="EU4:FC6 ET2:ET6 FD4:FE5">
    <cfRule type="cellIs" dxfId="3140" priority="8" operator="equal">
      <formula>0</formula>
    </cfRule>
  </conditionalFormatting>
  <conditionalFormatting sqref="ET6:FC6">
    <cfRule type="cellIs" dxfId="3139" priority="7" operator="equal">
      <formula>0</formula>
    </cfRule>
  </conditionalFormatting>
  <conditionalFormatting sqref="AM7:BC106">
    <cfRule type="expression" dxfId="3138" priority="6">
      <formula>$AM7=0</formula>
    </cfRule>
  </conditionalFormatting>
  <conditionalFormatting sqref="BD7:BT106">
    <cfRule type="expression" dxfId="3137" priority="5">
      <formula>$BD7=0</formula>
    </cfRule>
  </conditionalFormatting>
  <conditionalFormatting sqref="BU7:CK106">
    <cfRule type="expression" dxfId="3136" priority="3">
      <formula>$BU7=0</formula>
    </cfRule>
  </conditionalFormatting>
  <conditionalFormatting sqref="CL7:DB106">
    <cfRule type="expression" dxfId="3135" priority="2">
      <formula>$CL7=0</formula>
    </cfRule>
  </conditionalFormatting>
  <conditionalFormatting sqref="DC7:DS106">
    <cfRule type="expression" dxfId="3134" priority="1">
      <formula>$DC7=0</formula>
    </cfRule>
  </conditionalFormatting>
  <pageMargins left="0.15748031496062992" right="0.15748031496062992" top="0.19685039370078741" bottom="0.19685039370078741" header="0.15748031496062992" footer="0.15748031496062992"/>
  <pageSetup paperSize="9" scale="25" fitToWidth="10" fitToHeight="10" orientation="portrait" r:id="rId1"/>
  <headerFooter>
    <oddFooter>Page &amp;P of &amp;N</oddFooter>
  </headerFooter>
  <colBreaks count="3" manualBreakCount="3">
    <brk id="51" min="1" max="111" man="1"/>
    <brk id="90" min="1" max="110" man="1"/>
    <brk id="137" min="1" max="110" man="1"/>
  </colBreaks>
</worksheet>
</file>

<file path=xl/worksheets/sheet5.xml><?xml version="1.0" encoding="utf-8"?>
<worksheet xmlns="http://schemas.openxmlformats.org/spreadsheetml/2006/main" xmlns:r="http://schemas.openxmlformats.org/officeDocument/2006/relationships">
  <sheetPr>
    <tabColor rgb="FFFFFF00"/>
  </sheetPr>
  <dimension ref="A1:XFC19"/>
  <sheetViews>
    <sheetView showGridLines="0" workbookViewId="0">
      <selection activeCell="B1" sqref="B1:AG18"/>
    </sheetView>
  </sheetViews>
  <sheetFormatPr defaultColWidth="0" defaultRowHeight="15" zeroHeight="1"/>
  <cols>
    <col min="1" max="1" width="1.85546875" style="17" customWidth="1"/>
    <col min="2" max="2" width="3.5703125" style="17" customWidth="1"/>
    <col min="3" max="3" width="4.42578125" style="17" customWidth="1"/>
    <col min="4" max="4" width="5" style="18" customWidth="1"/>
    <col min="5" max="7" width="4" style="18" customWidth="1"/>
    <col min="8" max="12" width="4.42578125" style="18" customWidth="1"/>
    <col min="13" max="13" width="6.140625" style="18" customWidth="1"/>
    <col min="14" max="14" width="5.140625" style="18" customWidth="1"/>
    <col min="15" max="17" width="4" style="18" customWidth="1"/>
    <col min="18" max="22" width="4.42578125" style="18" customWidth="1"/>
    <col min="23" max="23" width="6" style="18" bestFit="1" customWidth="1"/>
    <col min="24" max="24" width="5.140625" style="18" customWidth="1"/>
    <col min="25" max="27" width="4" style="18" customWidth="1"/>
    <col min="28" max="32" width="4.42578125" style="18" customWidth="1"/>
    <col min="33" max="33" width="5.85546875" style="18" customWidth="1"/>
    <col min="34" max="34" width="1.7109375" style="17" customWidth="1"/>
    <col min="35" max="37" width="9.140625" style="17" hidden="1"/>
    <col min="38" max="39" width="4.42578125" style="17" hidden="1"/>
    <col min="40" max="42" width="9.140625" style="17" hidden="1"/>
    <col min="43" max="44" width="4.42578125" style="17" hidden="1"/>
    <col min="45" max="51" width="9.140625" style="17" hidden="1"/>
    <col min="52" max="53" width="4.42578125" style="17" hidden="1"/>
    <col min="54" max="56" width="9.140625" style="17" hidden="1"/>
    <col min="57" max="58" width="4.42578125" style="17" hidden="1"/>
    <col min="59" max="65" width="9.140625" style="17" hidden="1"/>
    <col min="66" max="67" width="4.42578125" style="17" hidden="1"/>
    <col min="68" max="70" width="9.140625" style="17" hidden="1"/>
    <col min="71" max="72" width="4.42578125" style="17" hidden="1"/>
    <col min="73" max="16383" width="9.140625" style="17" hidden="1"/>
    <col min="16384" max="16384" width="2.28515625" style="17" hidden="1"/>
  </cols>
  <sheetData>
    <row r="1" spans="2:33" ht="27" customHeight="1">
      <c r="B1" s="1688" t="str">
        <f>CONCATENATE(Master!B8,Master!D8,Master!E8,Master!E11)</f>
        <v>SCHOOL'S FULL NAME:-Govt. Sr. Secondary School P.S.-Bapini (Jodhpur)</v>
      </c>
      <c r="C1" s="1689"/>
      <c r="D1" s="1689"/>
      <c r="E1" s="1689"/>
      <c r="F1" s="1689"/>
      <c r="G1" s="1689"/>
      <c r="H1" s="1689"/>
      <c r="I1" s="1689"/>
      <c r="J1" s="1689"/>
      <c r="K1" s="1689"/>
      <c r="L1" s="1689"/>
      <c r="M1" s="1689"/>
      <c r="N1" s="1689"/>
      <c r="O1" s="1689"/>
      <c r="P1" s="1689"/>
      <c r="Q1" s="1689"/>
      <c r="R1" s="1689"/>
      <c r="S1" s="1689"/>
      <c r="T1" s="1689"/>
      <c r="U1" s="1689"/>
      <c r="V1" s="1689"/>
      <c r="W1" s="1689"/>
      <c r="X1" s="1689"/>
      <c r="Y1" s="1689"/>
      <c r="Z1" s="1689"/>
      <c r="AA1" s="1689"/>
      <c r="AB1" s="1689"/>
      <c r="AC1" s="1689"/>
      <c r="AD1" s="1689"/>
      <c r="AE1" s="1689"/>
      <c r="AF1" s="1689"/>
      <c r="AG1" s="1690"/>
    </row>
    <row r="2" spans="2:33" ht="22.5">
      <c r="B2" s="1691" t="str">
        <f>CONCATENATE(,Master!B14,Master!D14,Master!E14)</f>
        <v>U-DISE CODE:-8151106901</v>
      </c>
      <c r="C2" s="1692"/>
      <c r="D2" s="1692"/>
      <c r="E2" s="1692"/>
      <c r="F2" s="1692"/>
      <c r="G2" s="1692"/>
      <c r="H2" s="1692"/>
      <c r="I2" s="1692"/>
      <c r="J2" s="1692"/>
      <c r="K2" s="1692"/>
      <c r="L2" s="1692"/>
      <c r="M2" s="1692"/>
      <c r="N2" s="1692"/>
      <c r="O2" s="1692"/>
      <c r="P2" s="1692"/>
      <c r="Q2" s="1692"/>
      <c r="R2" s="1692"/>
      <c r="S2" s="1692"/>
      <c r="T2" s="1692"/>
      <c r="U2" s="1692"/>
      <c r="V2" s="1692"/>
      <c r="W2" s="1692"/>
      <c r="X2" s="1692"/>
      <c r="Y2" s="1692"/>
      <c r="Z2" s="1692"/>
      <c r="AA2" s="1692"/>
      <c r="AB2" s="1692"/>
      <c r="AC2" s="1692"/>
      <c r="AD2" s="1692"/>
      <c r="AE2" s="1692"/>
      <c r="AF2" s="1692"/>
      <c r="AG2" s="1693"/>
    </row>
    <row r="3" spans="2:33" ht="25.5" customHeight="1" thickBot="1">
      <c r="B3" s="1694" t="s">
        <v>163</v>
      </c>
      <c r="C3" s="1695"/>
      <c r="D3" s="1695"/>
      <c r="E3" s="1695"/>
      <c r="F3" s="1695"/>
      <c r="G3" s="1695"/>
      <c r="H3" s="1695"/>
      <c r="I3" s="1695"/>
      <c r="J3" s="1695"/>
      <c r="K3" s="1695"/>
      <c r="L3" s="1695"/>
      <c r="M3" s="1695"/>
      <c r="N3" s="1695"/>
      <c r="O3" s="1695"/>
      <c r="P3" s="1695"/>
      <c r="Q3" s="1695"/>
      <c r="R3" s="1695"/>
      <c r="S3" s="1695"/>
      <c r="T3" s="1695"/>
      <c r="U3" s="1695"/>
      <c r="V3" s="1695"/>
      <c r="W3" s="1695"/>
      <c r="X3" s="1696" t="str">
        <f>CONCATENATE(Master!B6,Master!D6,Master!E6)</f>
        <v>SESSION:-2023-24</v>
      </c>
      <c r="Y3" s="1696"/>
      <c r="Z3" s="1696"/>
      <c r="AA3" s="1696"/>
      <c r="AB3" s="1696"/>
      <c r="AC3" s="1696"/>
      <c r="AD3" s="1696"/>
      <c r="AE3" s="1696"/>
      <c r="AF3" s="1696"/>
      <c r="AG3" s="1697"/>
    </row>
    <row r="4" spans="2:33" ht="19.5" customHeight="1">
      <c r="B4" s="1698" t="s">
        <v>31</v>
      </c>
      <c r="C4" s="1700" t="s">
        <v>26</v>
      </c>
      <c r="D4" s="1643" t="str">
        <f>'Result Entry'!L3</f>
        <v>HINDI Comp.</v>
      </c>
      <c r="E4" s="1644"/>
      <c r="F4" s="1644"/>
      <c r="G4" s="1644"/>
      <c r="H4" s="1644"/>
      <c r="I4" s="1644"/>
      <c r="J4" s="1644"/>
      <c r="K4" s="1644"/>
      <c r="L4" s="1644"/>
      <c r="M4" s="1645"/>
      <c r="N4" s="1643" t="str">
        <f>'Result Sheet 11'!Y107</f>
        <v>ENGLISH Comp.</v>
      </c>
      <c r="O4" s="1644"/>
      <c r="P4" s="1644"/>
      <c r="Q4" s="1644"/>
      <c r="R4" s="1644"/>
      <c r="S4" s="1644"/>
      <c r="T4" s="1644"/>
      <c r="U4" s="1644"/>
      <c r="V4" s="1644"/>
      <c r="W4" s="1645"/>
      <c r="X4" s="1643" t="str">
        <f>'Result Sheet 11'!AN107</f>
        <v>PHYSICS</v>
      </c>
      <c r="Y4" s="1644"/>
      <c r="Z4" s="1644"/>
      <c r="AA4" s="1644"/>
      <c r="AB4" s="1644"/>
      <c r="AC4" s="1644"/>
      <c r="AD4" s="1644"/>
      <c r="AE4" s="1649"/>
      <c r="AF4" s="1649"/>
      <c r="AG4" s="1650"/>
    </row>
    <row r="5" spans="2:33" ht="62.25" customHeight="1">
      <c r="B5" s="1699"/>
      <c r="C5" s="1701"/>
      <c r="D5" s="856" t="s">
        <v>119</v>
      </c>
      <c r="E5" s="857" t="s">
        <v>112</v>
      </c>
      <c r="F5" s="857" t="s">
        <v>113</v>
      </c>
      <c r="G5" s="857" t="s">
        <v>114</v>
      </c>
      <c r="H5" s="857" t="s">
        <v>103</v>
      </c>
      <c r="I5" s="857" t="s">
        <v>115</v>
      </c>
      <c r="J5" s="857" t="s">
        <v>104</v>
      </c>
      <c r="K5" s="857" t="s">
        <v>116</v>
      </c>
      <c r="L5" s="857" t="s">
        <v>117</v>
      </c>
      <c r="M5" s="858" t="s">
        <v>29</v>
      </c>
      <c r="N5" s="856" t="s">
        <v>119</v>
      </c>
      <c r="O5" s="857" t="s">
        <v>112</v>
      </c>
      <c r="P5" s="857" t="s">
        <v>113</v>
      </c>
      <c r="Q5" s="857" t="s">
        <v>114</v>
      </c>
      <c r="R5" s="857" t="s">
        <v>103</v>
      </c>
      <c r="S5" s="857" t="s">
        <v>115</v>
      </c>
      <c r="T5" s="857" t="s">
        <v>104</v>
      </c>
      <c r="U5" s="857" t="s">
        <v>116</v>
      </c>
      <c r="V5" s="857" t="s">
        <v>117</v>
      </c>
      <c r="W5" s="858" t="s">
        <v>29</v>
      </c>
      <c r="X5" s="856" t="s">
        <v>119</v>
      </c>
      <c r="Y5" s="857" t="s">
        <v>112</v>
      </c>
      <c r="Z5" s="857" t="s">
        <v>113</v>
      </c>
      <c r="AA5" s="857" t="s">
        <v>114</v>
      </c>
      <c r="AB5" s="857" t="s">
        <v>103</v>
      </c>
      <c r="AC5" s="857" t="s">
        <v>115</v>
      </c>
      <c r="AD5" s="857" t="s">
        <v>104</v>
      </c>
      <c r="AE5" s="857" t="s">
        <v>116</v>
      </c>
      <c r="AF5" s="857" t="s">
        <v>117</v>
      </c>
      <c r="AG5" s="859" t="s">
        <v>29</v>
      </c>
    </row>
    <row r="6" spans="2:33" ht="33.75" customHeight="1">
      <c r="B6" s="1631">
        <v>1</v>
      </c>
      <c r="C6" s="1653" t="str">
        <f>CONCATENATE('Result Entry'!G4,'Result Entry'!J4)</f>
        <v>11(A)</v>
      </c>
      <c r="D6" s="1665">
        <f>'Result Sheet 11'!K110</f>
        <v>5</v>
      </c>
      <c r="E6" s="1635">
        <f>'Result Sheet 11'!O110+'Result Sheet 11'!P110</f>
        <v>0</v>
      </c>
      <c r="F6" s="1635">
        <f>'Result Sheet 11'!Q110</f>
        <v>0</v>
      </c>
      <c r="G6" s="1635">
        <f>'Result Sheet 11'!T110</f>
        <v>3</v>
      </c>
      <c r="H6" s="1635">
        <f>'Result Sheet 11'!N111</f>
        <v>0</v>
      </c>
      <c r="I6" s="1635">
        <f>'Result Sheet 11'!P111</f>
        <v>0</v>
      </c>
      <c r="J6" s="1635">
        <f>'Result Sheet 11'!T111</f>
        <v>1</v>
      </c>
      <c r="K6" s="1635">
        <f>'Result Sheet 11'!M110</f>
        <v>1</v>
      </c>
      <c r="L6" s="1635">
        <f>COUNTIF('Result Entry'!$Y$9:$Y$108,"AB")</f>
        <v>0</v>
      </c>
      <c r="M6" s="1651">
        <f>SUM(E6:L7)</f>
        <v>5</v>
      </c>
      <c r="N6" s="1665">
        <f>'Result Sheet 11'!Y110</f>
        <v>5</v>
      </c>
      <c r="O6" s="1635">
        <f>'Result Sheet 11'!AC110+'Result Sheet 11'!AD110</f>
        <v>0</v>
      </c>
      <c r="P6" s="1635">
        <f>'Result Sheet 11'!AE110</f>
        <v>1</v>
      </c>
      <c r="Q6" s="1635">
        <f>'Result Sheet 11'!AH110</f>
        <v>2</v>
      </c>
      <c r="R6" s="1635">
        <f>'Result Sheet 11'!AB111</f>
        <v>0</v>
      </c>
      <c r="S6" s="1635">
        <f>'Result Sheet 11'!AD111</f>
        <v>0</v>
      </c>
      <c r="T6" s="1635">
        <f>'Result Sheet 11'!AH111</f>
        <v>1</v>
      </c>
      <c r="U6" s="1635">
        <f>'Result Sheet 11'!AA110</f>
        <v>1</v>
      </c>
      <c r="V6" s="1635">
        <f>COUNTIF('Result Entry'!$AM$9:$AM$108,"AB")</f>
        <v>0</v>
      </c>
      <c r="W6" s="1651">
        <f>SUM(O6:V7)</f>
        <v>5</v>
      </c>
      <c r="X6" s="860">
        <f>'Result Sheet 11'!AN110</f>
        <v>5</v>
      </c>
      <c r="Y6" s="861">
        <f>'Result Sheet 11'!AS110+'Result Sheet 11'!AT110</f>
        <v>3</v>
      </c>
      <c r="Z6" s="861">
        <f>'Result Sheet 11'!AU110</f>
        <v>0</v>
      </c>
      <c r="AA6" s="861">
        <f>'Result Sheet 11'!AV110</f>
        <v>1</v>
      </c>
      <c r="AB6" s="861">
        <f>'Result Sheet 11'!AW110</f>
        <v>0</v>
      </c>
      <c r="AC6" s="861">
        <f>'Result Sheet 11'!AX110</f>
        <v>0</v>
      </c>
      <c r="AD6" s="861">
        <f>'Result Sheet 11'!AY110</f>
        <v>0</v>
      </c>
      <c r="AE6" s="861">
        <f>'Result Sheet 11'!AP110</f>
        <v>1</v>
      </c>
      <c r="AF6" s="861">
        <f>COUNTIF('Result Entry'!$BD$9:$BD$108,"AB")</f>
        <v>0</v>
      </c>
      <c r="AG6" s="862">
        <f>SUM(Y6:AF7)</f>
        <v>5</v>
      </c>
    </row>
    <row r="7" spans="2:33" ht="19.5" customHeight="1" thickBot="1">
      <c r="B7" s="1632"/>
      <c r="C7" s="1654"/>
      <c r="D7" s="1666"/>
      <c r="E7" s="1636"/>
      <c r="F7" s="1636"/>
      <c r="G7" s="1636"/>
      <c r="H7" s="1636"/>
      <c r="I7" s="1636"/>
      <c r="J7" s="1636"/>
      <c r="K7" s="1636"/>
      <c r="L7" s="1636"/>
      <c r="M7" s="1652"/>
      <c r="N7" s="1666"/>
      <c r="O7" s="1636"/>
      <c r="P7" s="1636"/>
      <c r="Q7" s="1636"/>
      <c r="R7" s="1636"/>
      <c r="S7" s="1636"/>
      <c r="T7" s="1636"/>
      <c r="U7" s="1636"/>
      <c r="V7" s="1636"/>
      <c r="W7" s="1652"/>
      <c r="X7" s="863"/>
      <c r="Y7" s="864"/>
      <c r="Z7" s="864"/>
      <c r="AA7" s="864"/>
      <c r="AB7" s="864"/>
      <c r="AC7" s="864"/>
      <c r="AD7" s="864"/>
      <c r="AE7" s="864"/>
      <c r="AF7" s="864"/>
      <c r="AG7" s="865"/>
    </row>
    <row r="8" spans="2:33" ht="19.5" customHeight="1">
      <c r="B8" s="1632"/>
      <c r="C8" s="1654"/>
      <c r="D8" s="1643" t="str">
        <f>'Result Sheet 11'!BE107</f>
        <v>CHEMISTRY</v>
      </c>
      <c r="E8" s="1644"/>
      <c r="F8" s="1644"/>
      <c r="G8" s="1644"/>
      <c r="H8" s="1644"/>
      <c r="I8" s="1644"/>
      <c r="J8" s="1644"/>
      <c r="K8" s="1644"/>
      <c r="L8" s="1644"/>
      <c r="M8" s="1645"/>
      <c r="N8" s="1643" t="str">
        <f>'Result Sheet 11'!BV107</f>
        <v>BIOLOGY</v>
      </c>
      <c r="O8" s="1644"/>
      <c r="P8" s="1644"/>
      <c r="Q8" s="1644"/>
      <c r="R8" s="1644"/>
      <c r="S8" s="1644"/>
      <c r="T8" s="1644"/>
      <c r="U8" s="1644"/>
      <c r="V8" s="1644"/>
      <c r="W8" s="1645"/>
      <c r="X8" s="1643" t="str">
        <f>'Result Sheet 11'!CM107</f>
        <v>History</v>
      </c>
      <c r="Y8" s="1644"/>
      <c r="Z8" s="1644"/>
      <c r="AA8" s="1644"/>
      <c r="AB8" s="1644"/>
      <c r="AC8" s="1644"/>
      <c r="AD8" s="1644"/>
      <c r="AE8" s="1649"/>
      <c r="AF8" s="1649"/>
      <c r="AG8" s="1650"/>
    </row>
    <row r="9" spans="2:33" ht="62.25" customHeight="1">
      <c r="B9" s="1632"/>
      <c r="C9" s="1654"/>
      <c r="D9" s="856" t="s">
        <v>119</v>
      </c>
      <c r="E9" s="857" t="s">
        <v>112</v>
      </c>
      <c r="F9" s="857" t="s">
        <v>113</v>
      </c>
      <c r="G9" s="857" t="s">
        <v>114</v>
      </c>
      <c r="H9" s="857" t="s">
        <v>103</v>
      </c>
      <c r="I9" s="857" t="s">
        <v>115</v>
      </c>
      <c r="J9" s="857" t="s">
        <v>104</v>
      </c>
      <c r="K9" s="857" t="s">
        <v>116</v>
      </c>
      <c r="L9" s="857" t="s">
        <v>117</v>
      </c>
      <c r="M9" s="858" t="s">
        <v>29</v>
      </c>
      <c r="N9" s="856" t="s">
        <v>119</v>
      </c>
      <c r="O9" s="857" t="s">
        <v>112</v>
      </c>
      <c r="P9" s="857" t="s">
        <v>113</v>
      </c>
      <c r="Q9" s="857" t="s">
        <v>114</v>
      </c>
      <c r="R9" s="857" t="s">
        <v>103</v>
      </c>
      <c r="S9" s="857" t="s">
        <v>115</v>
      </c>
      <c r="T9" s="857" t="s">
        <v>104</v>
      </c>
      <c r="U9" s="857" t="s">
        <v>116</v>
      </c>
      <c r="V9" s="857" t="s">
        <v>117</v>
      </c>
      <c r="W9" s="858" t="s">
        <v>29</v>
      </c>
      <c r="X9" s="856" t="s">
        <v>119</v>
      </c>
      <c r="Y9" s="857" t="s">
        <v>112</v>
      </c>
      <c r="Z9" s="857" t="s">
        <v>113</v>
      </c>
      <c r="AA9" s="857" t="s">
        <v>114</v>
      </c>
      <c r="AB9" s="857" t="s">
        <v>103</v>
      </c>
      <c r="AC9" s="857" t="s">
        <v>115</v>
      </c>
      <c r="AD9" s="857" t="s">
        <v>104</v>
      </c>
      <c r="AE9" s="857" t="s">
        <v>116</v>
      </c>
      <c r="AF9" s="857" t="s">
        <v>117</v>
      </c>
      <c r="AG9" s="859" t="s">
        <v>29</v>
      </c>
    </row>
    <row r="10" spans="2:33" ht="19.5" customHeight="1" thickBot="1">
      <c r="B10" s="1632"/>
      <c r="C10" s="1654"/>
      <c r="D10" s="866">
        <f>'Result Sheet 11'!BE110</f>
        <v>5</v>
      </c>
      <c r="E10" s="867">
        <f>'Result Sheet 11'!BJ110+'Result Sheet 11'!BK110</f>
        <v>4</v>
      </c>
      <c r="F10" s="867">
        <f>'Result Sheet 11'!BL110</f>
        <v>0</v>
      </c>
      <c r="G10" s="867">
        <f>'Result Sheet 11'!BM110</f>
        <v>0</v>
      </c>
      <c r="H10" s="867">
        <f>'Result Sheet 11'!BN110</f>
        <v>0</v>
      </c>
      <c r="I10" s="867">
        <f>'Result Sheet 11'!BO110</f>
        <v>0</v>
      </c>
      <c r="J10" s="867">
        <f>'Result Sheet 11'!BP110</f>
        <v>0</v>
      </c>
      <c r="K10" s="867">
        <f>'Result Sheet 11'!BG110</f>
        <v>1</v>
      </c>
      <c r="L10" s="867">
        <f>COUNTIF('Result Entry'!$BU$9:$BU$108,"AB")</f>
        <v>0</v>
      </c>
      <c r="M10" s="868">
        <f>SUM(E10:L10)</f>
        <v>5</v>
      </c>
      <c r="N10" s="866">
        <f>'Result Sheet 11'!BV110</f>
        <v>5</v>
      </c>
      <c r="O10" s="867">
        <f>'Result Sheet 11'!CA110+'Result Sheet 11'!CB110</f>
        <v>2</v>
      </c>
      <c r="P10" s="867">
        <f>'Result Sheet 11'!CC110</f>
        <v>1</v>
      </c>
      <c r="Q10" s="867">
        <f>'Result Sheet 11'!CD110</f>
        <v>0</v>
      </c>
      <c r="R10" s="867">
        <f>'Result Sheet 11'!CE110</f>
        <v>0</v>
      </c>
      <c r="S10" s="867">
        <f>'Result Sheet 11'!CF110</f>
        <v>0</v>
      </c>
      <c r="T10" s="867">
        <f>'Result Sheet 11'!CG110</f>
        <v>0</v>
      </c>
      <c r="U10" s="867">
        <f>'Result Sheet 11'!BX110</f>
        <v>1</v>
      </c>
      <c r="V10" s="867">
        <f>COUNTIF('Result Entry'!$CL$9:$CL$108,"AB")</f>
        <v>0</v>
      </c>
      <c r="W10" s="868">
        <f>SUM(O10:V10)</f>
        <v>4</v>
      </c>
      <c r="X10" s="866">
        <f>'Result Sheet 11'!CM110</f>
        <v>1</v>
      </c>
      <c r="Y10" s="867">
        <f>'Result Sheet 11'!CR110+'Result Sheet 11'!CS110</f>
        <v>1</v>
      </c>
      <c r="Z10" s="867">
        <f>'Result Sheet 11'!CT110</f>
        <v>0</v>
      </c>
      <c r="AA10" s="867">
        <f>'Result Sheet 11'!CU110</f>
        <v>0</v>
      </c>
      <c r="AB10" s="867">
        <f>'Result Sheet 11'!CV110</f>
        <v>0</v>
      </c>
      <c r="AC10" s="867">
        <f>'Result Sheet 11'!CW110</f>
        <v>0</v>
      </c>
      <c r="AD10" s="867">
        <f>'Result Sheet 11'!CX110</f>
        <v>0</v>
      </c>
      <c r="AE10" s="867">
        <f>'Result Sheet 11'!CO110</f>
        <v>0</v>
      </c>
      <c r="AF10" s="867">
        <f>COUNTIF('Result Entry'!$DC$9:$DC$108,"AB")</f>
        <v>0</v>
      </c>
      <c r="AG10" s="868">
        <f>SUM(Y10:AF10)</f>
        <v>1</v>
      </c>
    </row>
    <row r="11" spans="2:33" ht="19.5" customHeight="1">
      <c r="B11" s="1632"/>
      <c r="C11" s="1654"/>
      <c r="D11" s="1643">
        <f>'Result Sheet 11'!DD107</f>
        <v>0</v>
      </c>
      <c r="E11" s="1644"/>
      <c r="F11" s="1644"/>
      <c r="G11" s="1644"/>
      <c r="H11" s="1644"/>
      <c r="I11" s="1644"/>
      <c r="J11" s="1644"/>
      <c r="K11" s="1644"/>
      <c r="L11" s="1644"/>
      <c r="M11" s="1645"/>
      <c r="N11" s="1656"/>
      <c r="O11" s="1657"/>
      <c r="P11" s="1657"/>
      <c r="Q11" s="1657"/>
      <c r="R11" s="1657"/>
      <c r="S11" s="1657"/>
      <c r="T11" s="1657"/>
      <c r="U11" s="1657"/>
      <c r="V11" s="1657"/>
      <c r="W11" s="1657"/>
      <c r="X11" s="1657"/>
      <c r="Y11" s="1657"/>
      <c r="Z11" s="1657"/>
      <c r="AA11" s="1657"/>
      <c r="AB11" s="1657"/>
      <c r="AC11" s="1657"/>
      <c r="AD11" s="1657"/>
      <c r="AE11" s="1657"/>
      <c r="AF11" s="1657"/>
      <c r="AG11" s="1658"/>
    </row>
    <row r="12" spans="2:33" ht="62.25" customHeight="1">
      <c r="B12" s="1632"/>
      <c r="C12" s="1654"/>
      <c r="D12" s="856" t="s">
        <v>119</v>
      </c>
      <c r="E12" s="857" t="s">
        <v>112</v>
      </c>
      <c r="F12" s="857" t="s">
        <v>113</v>
      </c>
      <c r="G12" s="857" t="s">
        <v>114</v>
      </c>
      <c r="H12" s="857" t="s">
        <v>103</v>
      </c>
      <c r="I12" s="857" t="s">
        <v>115</v>
      </c>
      <c r="J12" s="857" t="s">
        <v>104</v>
      </c>
      <c r="K12" s="857" t="s">
        <v>116</v>
      </c>
      <c r="L12" s="857" t="s">
        <v>117</v>
      </c>
      <c r="M12" s="858" t="s">
        <v>29</v>
      </c>
      <c r="N12" s="1659"/>
      <c r="O12" s="1660"/>
      <c r="P12" s="1660"/>
      <c r="Q12" s="1660"/>
      <c r="R12" s="1660"/>
      <c r="S12" s="1660"/>
      <c r="T12" s="1660"/>
      <c r="U12" s="1660"/>
      <c r="V12" s="1660"/>
      <c r="W12" s="1660"/>
      <c r="X12" s="1660"/>
      <c r="Y12" s="1660"/>
      <c r="Z12" s="1660"/>
      <c r="AA12" s="1660"/>
      <c r="AB12" s="1660"/>
      <c r="AC12" s="1660"/>
      <c r="AD12" s="1660"/>
      <c r="AE12" s="1660"/>
      <c r="AF12" s="1660"/>
      <c r="AG12" s="1661"/>
    </row>
    <row r="13" spans="2:33" ht="19.5" customHeight="1" thickBot="1">
      <c r="B13" s="1633"/>
      <c r="C13" s="1655"/>
      <c r="D13" s="866">
        <f>'Result Sheet 11'!DD110</f>
        <v>0</v>
      </c>
      <c r="E13" s="867">
        <f>'Result Sheet 11'!DI110+'Result Sheet 11'!DJ110</f>
        <v>0</v>
      </c>
      <c r="F13" s="867">
        <f>'Result Sheet 11'!DK110</f>
        <v>0</v>
      </c>
      <c r="G13" s="867">
        <f>'Result Sheet 11'!DL110</f>
        <v>0</v>
      </c>
      <c r="H13" s="867">
        <f>'Result Sheet 11'!DM110</f>
        <v>0</v>
      </c>
      <c r="I13" s="867">
        <f>'Result Sheet 11'!DN110</f>
        <v>0</v>
      </c>
      <c r="J13" s="867">
        <f>'Result Sheet 11'!DO110</f>
        <v>0</v>
      </c>
      <c r="K13" s="867">
        <f>'Result Sheet 11'!DF110</f>
        <v>0</v>
      </c>
      <c r="L13" s="867">
        <f>COUNTIF('Result Entry'!$DT$9:$DT$108,"AB")</f>
        <v>0</v>
      </c>
      <c r="M13" s="868">
        <f>SUM(E13:L13)</f>
        <v>0</v>
      </c>
      <c r="N13" s="1662"/>
      <c r="O13" s="1663"/>
      <c r="P13" s="1663"/>
      <c r="Q13" s="1663"/>
      <c r="R13" s="1663"/>
      <c r="S13" s="1663"/>
      <c r="T13" s="1663"/>
      <c r="U13" s="1663"/>
      <c r="V13" s="1663"/>
      <c r="W13" s="1663"/>
      <c r="X13" s="1663"/>
      <c r="Y13" s="1663"/>
      <c r="Z13" s="1663"/>
      <c r="AA13" s="1663"/>
      <c r="AB13" s="1663"/>
      <c r="AC13" s="1663"/>
      <c r="AD13" s="1663"/>
      <c r="AE13" s="1663"/>
      <c r="AF13" s="1663"/>
      <c r="AG13" s="1664"/>
    </row>
    <row r="14" spans="2:33" ht="15.75" thickBot="1">
      <c r="B14" s="1646"/>
      <c r="C14" s="1647"/>
      <c r="D14" s="1647"/>
      <c r="E14" s="1647"/>
      <c r="F14" s="1647"/>
      <c r="G14" s="1647"/>
      <c r="H14" s="1647"/>
      <c r="I14" s="1647"/>
      <c r="J14" s="1647"/>
      <c r="K14" s="1647"/>
      <c r="L14" s="1647"/>
      <c r="M14" s="1647"/>
      <c r="N14" s="1647"/>
      <c r="O14" s="1647"/>
      <c r="P14" s="1647"/>
      <c r="Q14" s="1647"/>
      <c r="R14" s="1647"/>
      <c r="S14" s="1647"/>
      <c r="T14" s="1647"/>
      <c r="U14" s="1647"/>
      <c r="V14" s="1647"/>
      <c r="W14" s="1647"/>
      <c r="X14" s="1647"/>
      <c r="Y14" s="1647"/>
      <c r="Z14" s="1647"/>
      <c r="AA14" s="1647"/>
      <c r="AB14" s="1647"/>
      <c r="AC14" s="1647"/>
      <c r="AD14" s="1647"/>
      <c r="AE14" s="1647"/>
      <c r="AF14" s="1647"/>
      <c r="AG14" s="1648"/>
    </row>
    <row r="15" spans="2:33" ht="26.25" thickBot="1">
      <c r="B15" s="1637" t="s">
        <v>170</v>
      </c>
      <c r="C15" s="1638"/>
      <c r="D15" s="1638"/>
      <c r="E15" s="1638"/>
      <c r="F15" s="1638"/>
      <c r="G15" s="1638"/>
      <c r="H15" s="1638"/>
      <c r="I15" s="1638"/>
      <c r="J15" s="1638"/>
      <c r="K15" s="1638"/>
      <c r="L15" s="1638" t="s">
        <v>106</v>
      </c>
      <c r="M15" s="1638"/>
      <c r="N15" s="1638"/>
      <c r="O15" s="1641" t="str">
        <f>C6</f>
        <v>11(A)</v>
      </c>
      <c r="P15" s="1641"/>
      <c r="Q15" s="869"/>
      <c r="R15" s="1629" t="str">
        <f>CONCATENATE(Master!B6,Master!D6,Master!E6)</f>
        <v>SESSION:-2023-24</v>
      </c>
      <c r="S15" s="1629"/>
      <c r="T15" s="1629"/>
      <c r="U15" s="1629"/>
      <c r="V15" s="1629"/>
      <c r="W15" s="1629"/>
      <c r="X15" s="1629"/>
      <c r="Y15" s="1629"/>
      <c r="Z15" s="1629"/>
      <c r="AA15" s="1629"/>
      <c r="AB15" s="1629"/>
      <c r="AC15" s="1629"/>
      <c r="AD15" s="1629"/>
      <c r="AE15" s="1629"/>
      <c r="AF15" s="1629"/>
      <c r="AG15" s="1630"/>
    </row>
    <row r="16" spans="2:33" ht="41.25" customHeight="1">
      <c r="B16" s="1680" t="s">
        <v>31</v>
      </c>
      <c r="C16" s="1642"/>
      <c r="D16" s="1674" t="s">
        <v>26</v>
      </c>
      <c r="E16" s="1675"/>
      <c r="F16" s="1642" t="s">
        <v>111</v>
      </c>
      <c r="G16" s="1642"/>
      <c r="H16" s="1642"/>
      <c r="I16" s="1642" t="s">
        <v>121</v>
      </c>
      <c r="J16" s="1642"/>
      <c r="K16" s="1642"/>
      <c r="L16" s="1642" t="s">
        <v>122</v>
      </c>
      <c r="M16" s="1642"/>
      <c r="N16" s="1642"/>
      <c r="O16" s="1639" t="s">
        <v>124</v>
      </c>
      <c r="P16" s="1640"/>
      <c r="Q16" s="1640"/>
      <c r="R16" s="1642" t="s">
        <v>115</v>
      </c>
      <c r="S16" s="1642"/>
      <c r="T16" s="1642"/>
      <c r="U16" s="1642" t="s">
        <v>104</v>
      </c>
      <c r="V16" s="1642"/>
      <c r="W16" s="1642"/>
      <c r="X16" s="1642" t="s">
        <v>116</v>
      </c>
      <c r="Y16" s="1642"/>
      <c r="Z16" s="1642"/>
      <c r="AA16" s="1639" t="s">
        <v>239</v>
      </c>
      <c r="AB16" s="1640"/>
      <c r="AC16" s="1640"/>
      <c r="AD16" s="1686"/>
      <c r="AE16" s="1640" t="s">
        <v>123</v>
      </c>
      <c r="AF16" s="1640"/>
      <c r="AG16" s="1672"/>
    </row>
    <row r="17" spans="2:33" ht="15.75" customHeight="1">
      <c r="B17" s="1678">
        <v>1</v>
      </c>
      <c r="C17" s="1679"/>
      <c r="D17" s="1634">
        <v>2</v>
      </c>
      <c r="E17" s="1634"/>
      <c r="F17" s="1634">
        <v>3</v>
      </c>
      <c r="G17" s="1634"/>
      <c r="H17" s="1634"/>
      <c r="I17" s="1634">
        <v>4</v>
      </c>
      <c r="J17" s="1634"/>
      <c r="K17" s="1634"/>
      <c r="L17" s="1634">
        <v>5</v>
      </c>
      <c r="M17" s="1634"/>
      <c r="N17" s="1634"/>
      <c r="O17" s="1634">
        <v>6</v>
      </c>
      <c r="P17" s="1634"/>
      <c r="Q17" s="1634"/>
      <c r="R17" s="1634">
        <v>7</v>
      </c>
      <c r="S17" s="1634"/>
      <c r="T17" s="1634"/>
      <c r="U17" s="1634">
        <v>8</v>
      </c>
      <c r="V17" s="1634"/>
      <c r="W17" s="1634"/>
      <c r="X17" s="1634">
        <v>9</v>
      </c>
      <c r="Y17" s="1634"/>
      <c r="Z17" s="1634"/>
      <c r="AA17" s="1681">
        <v>10</v>
      </c>
      <c r="AB17" s="1669"/>
      <c r="AC17" s="1669"/>
      <c r="AD17" s="1682"/>
      <c r="AE17" s="1669">
        <v>11</v>
      </c>
      <c r="AF17" s="1669"/>
      <c r="AG17" s="1670"/>
    </row>
    <row r="18" spans="2:33" ht="45.75" customHeight="1" thickBot="1">
      <c r="B18" s="1673">
        <v>1</v>
      </c>
      <c r="C18" s="1671"/>
      <c r="D18" s="1676" t="str">
        <f>C6</f>
        <v>11(A)</v>
      </c>
      <c r="E18" s="1677"/>
      <c r="F18" s="1671">
        <f>'Result Sheet 11'!FO109</f>
        <v>2</v>
      </c>
      <c r="G18" s="1671"/>
      <c r="H18" s="1671"/>
      <c r="I18" s="1671">
        <f>'Result Sheet 11'!FP109</f>
        <v>1</v>
      </c>
      <c r="J18" s="1671"/>
      <c r="K18" s="1671"/>
      <c r="L18" s="1671">
        <f>'Result Sheet 11'!FQ109</f>
        <v>0</v>
      </c>
      <c r="M18" s="1671"/>
      <c r="N18" s="1671"/>
      <c r="O18" s="1687">
        <f>SUM(F18:N18)</f>
        <v>3</v>
      </c>
      <c r="P18" s="1687"/>
      <c r="Q18" s="1687"/>
      <c r="R18" s="1671">
        <f>'Result Sheet 11'!FR109</f>
        <v>0</v>
      </c>
      <c r="S18" s="1671"/>
      <c r="T18" s="1671"/>
      <c r="U18" s="1671">
        <f>'Result Sheet 11'!FS109</f>
        <v>1</v>
      </c>
      <c r="V18" s="1671"/>
      <c r="W18" s="1671"/>
      <c r="X18" s="1671">
        <f>'Result Sheet 11'!FM109</f>
        <v>1</v>
      </c>
      <c r="Y18" s="1671"/>
      <c r="Z18" s="1671"/>
      <c r="AA18" s="1683">
        <f>SUM(R18:Z18)</f>
        <v>2</v>
      </c>
      <c r="AB18" s="1684"/>
      <c r="AC18" s="1684"/>
      <c r="AD18" s="1685"/>
      <c r="AE18" s="1667">
        <f>SUM(O18,AA18)</f>
        <v>5</v>
      </c>
      <c r="AF18" s="1667"/>
      <c r="AG18" s="1668"/>
    </row>
    <row r="19" spans="2:33">
      <c r="B19" s="1267"/>
      <c r="C19" s="1267"/>
      <c r="D19" s="1267"/>
      <c r="E19" s="1267"/>
      <c r="F19" s="1267"/>
      <c r="G19" s="1267"/>
      <c r="H19" s="1267"/>
      <c r="I19" s="1267"/>
      <c r="J19" s="1267"/>
      <c r="K19" s="1267"/>
      <c r="L19" s="1267"/>
      <c r="M19" s="1267"/>
      <c r="N19" s="1267"/>
      <c r="O19" s="1267"/>
      <c r="P19" s="1267"/>
      <c r="Q19" s="1267"/>
      <c r="R19" s="1267"/>
      <c r="S19" s="1267"/>
      <c r="T19" s="1267"/>
      <c r="U19" s="1267"/>
      <c r="V19" s="1267"/>
      <c r="W19" s="1267"/>
      <c r="X19" s="1267"/>
      <c r="Y19" s="1267"/>
      <c r="Z19" s="1267"/>
      <c r="AA19" s="1267"/>
      <c r="AB19" s="1267"/>
      <c r="AC19" s="1267"/>
      <c r="AD19" s="1267"/>
      <c r="AE19" s="1267"/>
      <c r="AF19" s="1267"/>
      <c r="AG19" s="1267"/>
    </row>
  </sheetData>
  <sheetProtection formatColumns="0" formatRows="0"/>
  <mergeCells count="75">
    <mergeCell ref="B1:AG1"/>
    <mergeCell ref="B2:AG2"/>
    <mergeCell ref="B3:W3"/>
    <mergeCell ref="X3:AG3"/>
    <mergeCell ref="B4:B5"/>
    <mergeCell ref="C4:C5"/>
    <mergeCell ref="X4:AG4"/>
    <mergeCell ref="D4:M4"/>
    <mergeCell ref="N4:W4"/>
    <mergeCell ref="AE16:AG16"/>
    <mergeCell ref="R16:T16"/>
    <mergeCell ref="U16:W16"/>
    <mergeCell ref="X16:Z16"/>
    <mergeCell ref="B18:C18"/>
    <mergeCell ref="D16:E16"/>
    <mergeCell ref="D18:E18"/>
    <mergeCell ref="B17:C17"/>
    <mergeCell ref="D17:E17"/>
    <mergeCell ref="B16:C16"/>
    <mergeCell ref="R18:T18"/>
    <mergeCell ref="AA17:AD17"/>
    <mergeCell ref="AA18:AD18"/>
    <mergeCell ref="AA16:AD16"/>
    <mergeCell ref="L18:N18"/>
    <mergeCell ref="O18:Q18"/>
    <mergeCell ref="O6:O7"/>
    <mergeCell ref="N8:W8"/>
    <mergeCell ref="N6:N7"/>
    <mergeCell ref="M6:M7"/>
    <mergeCell ref="R6:R7"/>
    <mergeCell ref="S6:S7"/>
    <mergeCell ref="B19:AG19"/>
    <mergeCell ref="AE18:AG18"/>
    <mergeCell ref="AE17:AG17"/>
    <mergeCell ref="U18:W18"/>
    <mergeCell ref="X18:Z18"/>
    <mergeCell ref="F17:H17"/>
    <mergeCell ref="O17:Q17"/>
    <mergeCell ref="L17:N17"/>
    <mergeCell ref="I17:K17"/>
    <mergeCell ref="X17:Z17"/>
    <mergeCell ref="F18:H18"/>
    <mergeCell ref="I18:K18"/>
    <mergeCell ref="D11:M11"/>
    <mergeCell ref="B14:AG14"/>
    <mergeCell ref="X8:AG8"/>
    <mergeCell ref="T6:T7"/>
    <mergeCell ref="U6:U7"/>
    <mergeCell ref="W6:W7"/>
    <mergeCell ref="C6:C13"/>
    <mergeCell ref="N11:AG13"/>
    <mergeCell ref="I6:I7"/>
    <mergeCell ref="D8:M8"/>
    <mergeCell ref="D6:D7"/>
    <mergeCell ref="J6:J7"/>
    <mergeCell ref="Q6:Q7"/>
    <mergeCell ref="L6:L7"/>
    <mergeCell ref="V6:V7"/>
    <mergeCell ref="P6:P7"/>
    <mergeCell ref="R15:AG15"/>
    <mergeCell ref="B6:B13"/>
    <mergeCell ref="U17:W17"/>
    <mergeCell ref="R17:T17"/>
    <mergeCell ref="E6:E7"/>
    <mergeCell ref="F6:F7"/>
    <mergeCell ref="G6:G7"/>
    <mergeCell ref="B15:K15"/>
    <mergeCell ref="O16:Q16"/>
    <mergeCell ref="L15:N15"/>
    <mergeCell ref="O15:P15"/>
    <mergeCell ref="H6:H7"/>
    <mergeCell ref="K6:K7"/>
    <mergeCell ref="F16:H16"/>
    <mergeCell ref="I16:K16"/>
    <mergeCell ref="L16:N16"/>
  </mergeCells>
  <conditionalFormatting sqref="D11:M13 X8:AG10">
    <cfRule type="cellIs" dxfId="3133" priority="1" operator="equal">
      <formula>0</formula>
    </cfRule>
  </conditionalFormatting>
  <pageMargins left="0.24" right="0.19" top="0.23" bottom="0.21" header="0.21" footer="0.19"/>
  <pageSetup paperSize="9" scale="99" orientation="landscape" r:id="rId1"/>
</worksheet>
</file>

<file path=xl/worksheets/sheet6.xml><?xml version="1.0" encoding="utf-8"?>
<worksheet xmlns="http://schemas.openxmlformats.org/spreadsheetml/2006/main" xmlns:r="http://schemas.openxmlformats.org/officeDocument/2006/relationships">
  <sheetPr>
    <tabColor theme="9" tint="-0.249977111117893"/>
  </sheetPr>
  <dimension ref="A1:XFC7065"/>
  <sheetViews>
    <sheetView showGridLines="0" zoomScale="85" zoomScaleNormal="85" workbookViewId="0">
      <selection activeCell="F3545" activeCellId="34" sqref="F2338:G2341 F2373:G2376 F2409:G2412 F2444:G2447 F2480:G2483 F2515:G2518 F2551:G2554 F2586:G2589 F2622:G2625 F2657:G2660 F2693:G2696 F2728:G2731 F2764:G2767 F2799:G2802 F2835:G2838 F2870:G2873 F2906:G2909 F2941:G2944 F2977:G2980 F3012:G3015 F3048:G3051 F3083:G3086 F3119:G3122 F3154:G3157 F3190:G3193 F3225:G3228 F3261:G3264 F3296:G3299 F3332:G3335 F3367:G3370 F3403:G3406 F3438:G3441 F3474:G3477 F3509:G3512 F3545:G3548"/>
    </sheetView>
  </sheetViews>
  <sheetFormatPr defaultColWidth="0" defaultRowHeight="15" zeroHeight="1"/>
  <cols>
    <col min="1" max="1" width="4.28515625" style="84" customWidth="1"/>
    <col min="2" max="2" width="5.5703125" style="45" customWidth="1"/>
    <col min="3" max="3" width="14.140625" style="8" customWidth="1"/>
    <col min="4" max="4" width="13.28515625" style="8" customWidth="1"/>
    <col min="5" max="7" width="12.42578125" style="8" customWidth="1"/>
    <col min="8" max="9" width="14.140625" style="8" customWidth="1"/>
    <col min="10" max="10" width="15" style="8" customWidth="1"/>
    <col min="11" max="11" width="18.5703125" style="8" customWidth="1"/>
    <col min="12" max="14" width="14.140625" style="8" customWidth="1"/>
    <col min="15" max="15" width="2.7109375" style="17" customWidth="1"/>
    <col min="16" max="16383" width="9.140625" style="17" hidden="1"/>
    <col min="16384" max="16384" width="8.85546875" style="17" hidden="1"/>
  </cols>
  <sheetData>
    <row r="1" spans="1:15" ht="24.75" customHeight="1" thickBot="1">
      <c r="A1" s="83">
        <v>1</v>
      </c>
      <c r="B1" s="1720" t="s">
        <v>50</v>
      </c>
      <c r="C1" s="1720"/>
      <c r="D1" s="1720"/>
      <c r="E1" s="1720"/>
      <c r="F1" s="1720"/>
      <c r="G1" s="1720"/>
      <c r="H1" s="1720"/>
      <c r="I1" s="1720"/>
      <c r="J1" s="1720"/>
      <c r="K1" s="1720"/>
      <c r="L1" s="1720"/>
      <c r="M1" s="1720"/>
      <c r="N1" s="1720"/>
    </row>
    <row r="2" spans="1:15" ht="42.75" customHeight="1" thickTop="1">
      <c r="A2" s="1721"/>
      <c r="B2" s="1722"/>
      <c r="C2" s="1723"/>
      <c r="D2" s="1726" t="str">
        <f>Master!$E$8</f>
        <v xml:space="preserve">Govt. Sr. Secondary School </v>
      </c>
      <c r="E2" s="1727"/>
      <c r="F2" s="1727"/>
      <c r="G2" s="1727"/>
      <c r="H2" s="1727"/>
      <c r="I2" s="1727"/>
      <c r="J2" s="1727"/>
      <c r="K2" s="1727"/>
      <c r="L2" s="1727"/>
      <c r="M2" s="1727"/>
      <c r="N2" s="1728"/>
    </row>
    <row r="3" spans="1:15" ht="20.25" customHeight="1" thickBot="1">
      <c r="A3" s="1721"/>
      <c r="B3" s="1724"/>
      <c r="C3" s="1725"/>
      <c r="D3" s="1729" t="str">
        <f>Master!$E$11</f>
        <v>P.S.-Bapini (Jodhpur)</v>
      </c>
      <c r="E3" s="1730"/>
      <c r="F3" s="1730"/>
      <c r="G3" s="1730"/>
      <c r="H3" s="1730"/>
      <c r="I3" s="1730"/>
      <c r="J3" s="1730"/>
      <c r="K3" s="1730"/>
      <c r="L3" s="1730"/>
      <c r="M3" s="1730"/>
      <c r="N3" s="1731"/>
    </row>
    <row r="4" spans="1:15" ht="20.25" customHeight="1">
      <c r="A4" s="1721"/>
      <c r="B4" s="28"/>
      <c r="C4" s="1849" t="s">
        <v>150</v>
      </c>
      <c r="D4" s="1850"/>
      <c r="E4" s="1850"/>
      <c r="F4" s="1850"/>
      <c r="G4" s="1851"/>
      <c r="H4" s="1814" t="s">
        <v>127</v>
      </c>
      <c r="I4" s="1814"/>
      <c r="J4" s="1817">
        <f>VLOOKUP(A1,'Result Entry'!$B$6:$K$108,6,0)</f>
        <v>1101</v>
      </c>
      <c r="K4" s="1820" t="s">
        <v>68</v>
      </c>
      <c r="L4" s="1821"/>
      <c r="M4" s="68">
        <f>Master!$E$14</f>
        <v>8151106901</v>
      </c>
      <c r="N4" s="69"/>
    </row>
    <row r="5" spans="1:15" ht="20.25" customHeight="1">
      <c r="A5" s="1721"/>
      <c r="B5" s="9"/>
      <c r="C5" s="1852"/>
      <c r="D5" s="1853"/>
      <c r="E5" s="1853"/>
      <c r="F5" s="1853"/>
      <c r="G5" s="1854"/>
      <c r="H5" s="1815"/>
      <c r="I5" s="1815"/>
      <c r="J5" s="1818"/>
      <c r="K5" s="1822" t="s">
        <v>66</v>
      </c>
      <c r="L5" s="1823"/>
      <c r="M5" s="1824"/>
      <c r="N5" s="1825"/>
      <c r="O5" s="17" t="s">
        <v>156</v>
      </c>
    </row>
    <row r="6" spans="1:15" ht="20.25" customHeight="1" thickBot="1">
      <c r="A6" s="1721"/>
      <c r="B6" s="9"/>
      <c r="C6" s="1855"/>
      <c r="D6" s="1856"/>
      <c r="E6" s="1856"/>
      <c r="F6" s="1856"/>
      <c r="G6" s="1857"/>
      <c r="H6" s="1816"/>
      <c r="I6" s="1816"/>
      <c r="J6" s="1819"/>
      <c r="K6" s="1826" t="s">
        <v>51</v>
      </c>
      <c r="L6" s="1827"/>
      <c r="M6" s="1828" t="str">
        <f>Master!$E$6</f>
        <v>2023-24</v>
      </c>
      <c r="N6" s="1829"/>
    </row>
    <row r="7" spans="1:15" ht="20.25" customHeight="1">
      <c r="A7" s="1721"/>
      <c r="B7" s="10" t="s">
        <v>69</v>
      </c>
      <c r="C7" s="1779" t="s">
        <v>20</v>
      </c>
      <c r="D7" s="1780"/>
      <c r="E7" s="1780"/>
      <c r="F7" s="1781"/>
      <c r="G7" s="6" t="s">
        <v>149</v>
      </c>
      <c r="H7" s="1782">
        <f>VLOOKUP($A1,'Result Entry'!$B$9:$FW$108,4,0)</f>
        <v>793</v>
      </c>
      <c r="I7" s="1782"/>
      <c r="J7" s="1782"/>
      <c r="K7" s="1782"/>
      <c r="L7" s="1782"/>
      <c r="M7" s="1782"/>
      <c r="N7" s="1783"/>
    </row>
    <row r="8" spans="1:15" ht="20.25" customHeight="1">
      <c r="A8" s="1721"/>
      <c r="B8" s="10" t="s">
        <v>69</v>
      </c>
      <c r="C8" s="1763" t="s">
        <v>22</v>
      </c>
      <c r="D8" s="1764"/>
      <c r="E8" s="1764"/>
      <c r="F8" s="1765"/>
      <c r="G8" s="7" t="s">
        <v>149</v>
      </c>
      <c r="H8" s="1766" t="str">
        <f>VLOOKUP($A1,'Result Entry'!$B$9:$FW$108,7,0)</f>
        <v>ABHISHEK</v>
      </c>
      <c r="I8" s="1766"/>
      <c r="J8" s="1766"/>
      <c r="K8" s="1766"/>
      <c r="L8" s="1766"/>
      <c r="M8" s="1766"/>
      <c r="N8" s="1767"/>
    </row>
    <row r="9" spans="1:15" ht="20.25" customHeight="1">
      <c r="A9" s="1721"/>
      <c r="B9" s="10" t="s">
        <v>69</v>
      </c>
      <c r="C9" s="1763" t="s">
        <v>23</v>
      </c>
      <c r="D9" s="1764"/>
      <c r="E9" s="1764"/>
      <c r="F9" s="1765"/>
      <c r="G9" s="7" t="s">
        <v>149</v>
      </c>
      <c r="H9" s="1766" t="str">
        <f>VLOOKUP($A1,'Result Entry'!$B$9:$FW$108,8,0)</f>
        <v>RAMU KHAN</v>
      </c>
      <c r="I9" s="1766"/>
      <c r="J9" s="1766"/>
      <c r="K9" s="1766"/>
      <c r="L9" s="1766"/>
      <c r="M9" s="1766"/>
      <c r="N9" s="1767"/>
    </row>
    <row r="10" spans="1:15" ht="20.25" customHeight="1">
      <c r="A10" s="1721"/>
      <c r="B10" s="10" t="s">
        <v>69</v>
      </c>
      <c r="C10" s="1763" t="s">
        <v>52</v>
      </c>
      <c r="D10" s="1764"/>
      <c r="E10" s="1764"/>
      <c r="F10" s="1765"/>
      <c r="G10" s="7" t="s">
        <v>149</v>
      </c>
      <c r="H10" s="1766" t="str">
        <f>VLOOKUP($A1,'Result Entry'!$B$9:$FW$108,9,0)</f>
        <v>SEEPA DEVI</v>
      </c>
      <c r="I10" s="1766"/>
      <c r="J10" s="1766"/>
      <c r="K10" s="1766"/>
      <c r="L10" s="1766"/>
      <c r="M10" s="1766"/>
      <c r="N10" s="1767"/>
    </row>
    <row r="11" spans="1:15" ht="20.25" customHeight="1">
      <c r="A11" s="1721"/>
      <c r="B11" s="10" t="s">
        <v>69</v>
      </c>
      <c r="C11" s="1763" t="s">
        <v>53</v>
      </c>
      <c r="D11" s="1764"/>
      <c r="E11" s="1764"/>
      <c r="F11" s="1765"/>
      <c r="G11" s="7" t="s">
        <v>149</v>
      </c>
      <c r="H11" s="1768" t="str">
        <f>CONCATENATE('Result Entry'!$G$4,'Result Entry'!$J$4)</f>
        <v>11(A)</v>
      </c>
      <c r="I11" s="1766"/>
      <c r="J11" s="1766"/>
      <c r="K11" s="1766"/>
      <c r="L11" s="1766"/>
      <c r="M11" s="1766"/>
      <c r="N11" s="1767"/>
    </row>
    <row r="12" spans="1:15" ht="20.25" customHeight="1" thickBot="1">
      <c r="A12" s="1721"/>
      <c r="B12" s="10" t="s">
        <v>69</v>
      </c>
      <c r="C12" s="1789" t="s">
        <v>25</v>
      </c>
      <c r="D12" s="1790"/>
      <c r="E12" s="1790"/>
      <c r="F12" s="1791"/>
      <c r="G12" s="16" t="s">
        <v>149</v>
      </c>
      <c r="H12" s="1792">
        <f>VLOOKUP($A1,'Result Entry'!$B$9:$FW$108,10,0)</f>
        <v>38555</v>
      </c>
      <c r="I12" s="1792"/>
      <c r="J12" s="1792"/>
      <c r="K12" s="1792"/>
      <c r="L12" s="1792"/>
      <c r="M12" s="1792"/>
      <c r="N12" s="1793"/>
    </row>
    <row r="13" spans="1:15" ht="20.25" customHeight="1">
      <c r="A13" s="1721"/>
      <c r="B13" s="11" t="s">
        <v>69</v>
      </c>
      <c r="C13" s="1794" t="s">
        <v>167</v>
      </c>
      <c r="D13" s="1795"/>
      <c r="E13" s="1798" t="s">
        <v>72</v>
      </c>
      <c r="F13" s="1800" t="s">
        <v>73</v>
      </c>
      <c r="G13" s="1802" t="s">
        <v>168</v>
      </c>
      <c r="H13" s="1804" t="s">
        <v>55</v>
      </c>
      <c r="I13" s="1805"/>
      <c r="J13" s="1808" t="s">
        <v>84</v>
      </c>
      <c r="K13" s="1809"/>
      <c r="L13" s="1812" t="s">
        <v>169</v>
      </c>
      <c r="M13" s="1832" t="s">
        <v>76</v>
      </c>
      <c r="N13" s="1858" t="s">
        <v>98</v>
      </c>
    </row>
    <row r="14" spans="1:15" ht="20.25" customHeight="1">
      <c r="A14" s="1721"/>
      <c r="B14" s="11"/>
      <c r="C14" s="1796"/>
      <c r="D14" s="1797"/>
      <c r="E14" s="1799"/>
      <c r="F14" s="1801"/>
      <c r="G14" s="1803"/>
      <c r="H14" s="1806"/>
      <c r="I14" s="1807"/>
      <c r="J14" s="1810"/>
      <c r="K14" s="1811"/>
      <c r="L14" s="1813"/>
      <c r="M14" s="1833"/>
      <c r="N14" s="1859"/>
    </row>
    <row r="15" spans="1:15" ht="20.25" customHeight="1" thickBot="1">
      <c r="A15" s="1721"/>
      <c r="B15" s="11" t="s">
        <v>69</v>
      </c>
      <c r="C15" s="1866" t="s">
        <v>56</v>
      </c>
      <c r="D15" s="1867"/>
      <c r="E15" s="61">
        <f>'Result Entry'!$L$7</f>
        <v>10</v>
      </c>
      <c r="F15" s="62">
        <f>'Result Entry'!$M$7</f>
        <v>10</v>
      </c>
      <c r="G15" s="53">
        <f>SUM(E15:F15)</f>
        <v>20</v>
      </c>
      <c r="H15" s="1881">
        <f>'Result Entry'!$AU$7</f>
        <v>70</v>
      </c>
      <c r="I15" s="1882"/>
      <c r="J15" s="1883">
        <f>'Result Entry'!$AY$7</f>
        <v>100</v>
      </c>
      <c r="K15" s="1882"/>
      <c r="L15" s="53">
        <f t="shared" ref="L15:L20" si="0">H15+J15</f>
        <v>170</v>
      </c>
      <c r="M15" s="63">
        <f t="shared" ref="M15:M20" si="1">G15+L15</f>
        <v>190</v>
      </c>
      <c r="N15" s="1860"/>
    </row>
    <row r="16" spans="1:15" s="52" customFormat="1" ht="20.25" customHeight="1">
      <c r="A16" s="1721"/>
      <c r="B16" s="50" t="s">
        <v>69</v>
      </c>
      <c r="C16" s="1769" t="str">
        <f>'Result Entry'!$L$3</f>
        <v>HINDI Comp.</v>
      </c>
      <c r="D16" s="1770"/>
      <c r="E16" s="54">
        <f>IF($J4="TC",0,IF($J4="Nso",0,VLOOKUP($A1,'Result Entry'!$B$9:$FW$108,11,0)))</f>
        <v>8</v>
      </c>
      <c r="F16" s="51">
        <f>IF($J4="TC",0,IF($J4="Nso",0,VLOOKUP($A1,'Result Entry'!$B$9:$FW$108,12,0)))</f>
        <v>10</v>
      </c>
      <c r="G16" s="55">
        <f>E16+F16</f>
        <v>18</v>
      </c>
      <c r="H16" s="1870">
        <f>IF($J4="TC",0,IF($J4="Nso",0,VLOOKUP($A1,'Result Entry'!$B$9:$FW$108,16,0)))</f>
        <v>33</v>
      </c>
      <c r="I16" s="1871"/>
      <c r="J16" s="1872">
        <f>IF($J4="TC",0,IF($J4="Nso",0,VLOOKUP($A1,'Result Entry'!$B$9:$FW$108,19,0)))</f>
        <v>0</v>
      </c>
      <c r="K16" s="1871"/>
      <c r="L16" s="66">
        <f t="shared" si="0"/>
        <v>33</v>
      </c>
      <c r="M16" s="64">
        <f t="shared" si="1"/>
        <v>51</v>
      </c>
      <c r="N16" s="60" t="str">
        <f>IF($J4="TC",0,IF($J4="Nso",0,VLOOKUP($A1,'Result Entry'!$B$9:$FW$108,24,0)))</f>
        <v>III</v>
      </c>
    </row>
    <row r="17" spans="1:14" s="52" customFormat="1" ht="20.25" customHeight="1">
      <c r="A17" s="1721"/>
      <c r="B17" s="50" t="s">
        <v>69</v>
      </c>
      <c r="C17" s="1717" t="str">
        <f>'Result Entry'!$Z$3</f>
        <v>ENGLISH Comp.</v>
      </c>
      <c r="D17" s="1718"/>
      <c r="E17" s="54">
        <f>IF($J4="TC",0,IF($J4="Nso",0,VLOOKUP($A1,'Result Entry'!$B$9:$FW$108,25,0)))</f>
        <v>2</v>
      </c>
      <c r="F17" s="51">
        <f>IF($J4="TC",0,IF($J4="Nso",0,VLOOKUP($A1,'Result Entry'!$B$9:$FW$108,26,0)))</f>
        <v>10</v>
      </c>
      <c r="G17" s="56">
        <f>E17+F17</f>
        <v>12</v>
      </c>
      <c r="H17" s="1761">
        <f>IF($J4="TC",0,IF($J4="Nso",0,VLOOKUP($A1,'Result Entry'!$B$9:$FW$108,30,0)))</f>
        <v>57</v>
      </c>
      <c r="I17" s="1762"/>
      <c r="J17" s="1784">
        <f>IF($J4="TC",0,IF($J4="Nso",0,VLOOKUP($A1,'Result Entry'!$B$9:$FW$108,33,0)))</f>
        <v>0</v>
      </c>
      <c r="K17" s="1762"/>
      <c r="L17" s="66">
        <f t="shared" si="0"/>
        <v>57</v>
      </c>
      <c r="M17" s="64">
        <f t="shared" si="1"/>
        <v>69</v>
      </c>
      <c r="N17" s="60" t="str">
        <f>IF($J4="TC",0,IF($J4="Nso",0,VLOOKUP($A1,'Result Entry'!$B$9:$FW$108,38,0)))</f>
        <v>II</v>
      </c>
    </row>
    <row r="18" spans="1:14" s="52" customFormat="1" ht="20.25" customHeight="1">
      <c r="A18" s="1721"/>
      <c r="B18" s="50" t="s">
        <v>69</v>
      </c>
      <c r="C18" s="1717" t="str">
        <f>'Result Entry'!$AO$3</f>
        <v>PHYSICS</v>
      </c>
      <c r="D18" s="1718"/>
      <c r="E18" s="54">
        <f>IF($J4="TC",0,IF($J4="Nso",0,VLOOKUP($A1,'Result Entry'!$B$9:$FW$108,39,0)))</f>
        <v>1</v>
      </c>
      <c r="F18" s="51">
        <f>IF($J4="TC",0,IF($J4="Nso",0,VLOOKUP($A1,'Result Entry'!$B$9:$FW$108,40,0)))</f>
        <v>10</v>
      </c>
      <c r="G18" s="56">
        <f>E18+F18</f>
        <v>11</v>
      </c>
      <c r="H18" s="1761">
        <f>IF($J4="TC",0,IF($J4="Nso",0,VLOOKUP($A1,'Result Entry'!$B$9:$FW$108,45,0)))</f>
        <v>25</v>
      </c>
      <c r="I18" s="1762"/>
      <c r="J18" s="1784">
        <f>IF($J4="TC",0,IF($J4="Nso",0,VLOOKUP($A1,'Result Entry'!$B$9:$FW$108,49,0)))</f>
        <v>0</v>
      </c>
      <c r="K18" s="1762"/>
      <c r="L18" s="66">
        <f t="shared" si="0"/>
        <v>25</v>
      </c>
      <c r="M18" s="64">
        <f t="shared" si="1"/>
        <v>36</v>
      </c>
      <c r="N18" s="60" t="str">
        <f>IF($J4="TC",0,IF($J4="Nso",0,VLOOKUP($A1,'Result Entry'!$B$9:$FW$108,54,0)))</f>
        <v>P</v>
      </c>
    </row>
    <row r="19" spans="1:14" s="52" customFormat="1" ht="20.25" customHeight="1">
      <c r="A19" s="1721"/>
      <c r="B19" s="50" t="s">
        <v>69</v>
      </c>
      <c r="C19" s="1717" t="str">
        <f>'Result Entry'!$BF$3</f>
        <v>CHEMISTRY</v>
      </c>
      <c r="D19" s="1718"/>
      <c r="E19" s="54" t="str">
        <f>IF($J4="TC",0,IF($J4="Nso",0,VLOOKUP($A1,'Result Entry'!$B$9:$FW$108,55,0)))</f>
        <v>D</v>
      </c>
      <c r="F19" s="51">
        <f>IF($J4="TC",0,IF($J4="Nso",0,VLOOKUP($A1,'Result Entry'!$B$9:$FW$108,56,0)))</f>
        <v>2</v>
      </c>
      <c r="G19" s="56" t="e">
        <f>E19+F19</f>
        <v>#VALUE!</v>
      </c>
      <c r="H19" s="1761">
        <f>IF($J4="TC",0,IF($J4="Nso",0,VLOOKUP($A1,'Result Entry'!$B$9:$FW$108,61,0)))</f>
        <v>70</v>
      </c>
      <c r="I19" s="1762"/>
      <c r="J19" s="1784">
        <f>IF($J4="TC",0,IF($J4="Nso",0,VLOOKUP($A1,'Result Entry'!$B$9:$FW$108,65,0)))</f>
        <v>100</v>
      </c>
      <c r="K19" s="1762"/>
      <c r="L19" s="66">
        <f t="shared" si="0"/>
        <v>170</v>
      </c>
      <c r="M19" s="64" t="e">
        <f t="shared" si="1"/>
        <v>#VALUE!</v>
      </c>
      <c r="N19" s="60" t="str">
        <f>IF($J4="TC",0,IF($J4="Nso",0,VLOOKUP($A1,'Result Entry'!$B$9:$FW$108,70,0)))</f>
        <v/>
      </c>
    </row>
    <row r="20" spans="1:14" s="52" customFormat="1" ht="20.25" customHeight="1" thickBot="1">
      <c r="A20" s="1721"/>
      <c r="B20" s="50" t="s">
        <v>69</v>
      </c>
      <c r="C20" s="1717" t="str">
        <f>'Result Entry'!$BW$3</f>
        <v>BIOLOGY</v>
      </c>
      <c r="D20" s="1718"/>
      <c r="E20" s="57" t="str">
        <f>IF($J4="TC",0,IF($J4="Nso",0,VLOOKUP($A1,'Result Entry'!$B$9:$FW$108,71,0)))</f>
        <v>P</v>
      </c>
      <c r="F20" s="58" t="str">
        <f>IF($J4="TC",0,IF($J4="Nso",0,VLOOKUP($A1,'Result Entry'!$B$9:$FW$108,72,0)))</f>
        <v>D</v>
      </c>
      <c r="G20" s="59" t="e">
        <f>E20+F20</f>
        <v>#VALUE!</v>
      </c>
      <c r="H20" s="1861">
        <f>IF($J4="TC",0,IF($J4="Nso",0,VLOOKUP($A1,'Result Entry'!$B$9:$FW$108,77,0)))</f>
        <v>30</v>
      </c>
      <c r="I20" s="1862"/>
      <c r="J20" s="1863">
        <f>IF($J4="TC",0,IF($J4="Nso",0,VLOOKUP($A1,'Result Entry'!$B$9:$FW$108,81,0)))</f>
        <v>100</v>
      </c>
      <c r="K20" s="1862"/>
      <c r="L20" s="67">
        <f t="shared" si="0"/>
        <v>130</v>
      </c>
      <c r="M20" s="65" t="e">
        <f t="shared" si="1"/>
        <v>#VALUE!</v>
      </c>
      <c r="N20" s="60">
        <f>IF($J4="TC",0,IF($J4="Nso",0,VLOOKUP($A1,'Result Entry'!$B$9:$FW$108,86,0)))</f>
        <v>100</v>
      </c>
    </row>
    <row r="21" spans="1:14" ht="20.25" customHeight="1">
      <c r="A21" s="1721"/>
      <c r="B21" s="11" t="s">
        <v>69</v>
      </c>
      <c r="C21" s="1771" t="s">
        <v>77</v>
      </c>
      <c r="D21" s="1772"/>
      <c r="E21" s="1773"/>
      <c r="F21" s="1777" t="s">
        <v>78</v>
      </c>
      <c r="G21" s="1778"/>
      <c r="H21" s="1868" t="s">
        <v>79</v>
      </c>
      <c r="I21" s="1869"/>
      <c r="J21" s="74" t="s">
        <v>41</v>
      </c>
      <c r="K21" s="73" t="s">
        <v>91</v>
      </c>
      <c r="L21" s="1785" t="s">
        <v>39</v>
      </c>
      <c r="M21" s="1786"/>
      <c r="N21" s="12" t="s">
        <v>43</v>
      </c>
    </row>
    <row r="22" spans="1:14" ht="25.5" customHeight="1" thickBot="1">
      <c r="A22" s="1721"/>
      <c r="B22" s="11" t="s">
        <v>69</v>
      </c>
      <c r="C22" s="1774"/>
      <c r="D22" s="1775"/>
      <c r="E22" s="1776"/>
      <c r="F22" s="1787">
        <f>IF($J4="TC",0,IF($J4="Nso",0,VLOOKUP($A1,'Result Entry'!$B$9:$FW$108,146,0)))</f>
        <v>0</v>
      </c>
      <c r="G22" s="1788"/>
      <c r="H22" s="1830">
        <f>IF($J4="TC",0,IF($J4="Nso",0,VLOOKUP($A1,'Result Entry'!$B$9:$FW$108,147,0)))</f>
        <v>94</v>
      </c>
      <c r="I22" s="1831"/>
      <c r="J22" s="75">
        <f>IF($J4="TC",0,IF($J4="Nso",0,VLOOKUP($A1,'Result Entry'!$B$9:$FW$108,148,0)))</f>
        <v>47</v>
      </c>
      <c r="K22" s="86" t="str">
        <f>IF($J4="TC",0,IF($J4="Nso",0,VLOOKUP($A1,'Result Entry'!$B$9:$FW$108,149,0)))</f>
        <v>C</v>
      </c>
      <c r="L22" s="1864">
        <f>IF($J4="TC",0,IF($J4="Nso",0,VLOOKUP($A1,'Result Entry'!$B$9:$FW$108,150,0)))</f>
        <v>2</v>
      </c>
      <c r="M22" s="1865"/>
      <c r="N22" s="15">
        <f>IF($J4="TC",0,IF($J4="Nso",0,VLOOKUP($A1,'Result Entry'!$B$9:$FW$108,152,0)))</f>
        <v>12</v>
      </c>
    </row>
    <row r="23" spans="1:14" ht="20.25" customHeight="1">
      <c r="A23" s="1721"/>
      <c r="B23" s="11" t="s">
        <v>69</v>
      </c>
      <c r="C23" s="1758" t="s">
        <v>58</v>
      </c>
      <c r="D23" s="1759"/>
      <c r="E23" s="1759"/>
      <c r="F23" s="1759"/>
      <c r="G23" s="1759"/>
      <c r="H23" s="1760"/>
      <c r="I23" s="1834" t="s">
        <v>59</v>
      </c>
      <c r="J23" s="1835"/>
      <c r="K23" s="1836">
        <f>VLOOKUP($A1,'Result Entry'!$B$9:$FW$108,143,0)</f>
        <v>54</v>
      </c>
      <c r="L23" s="1837"/>
      <c r="M23" s="1839" t="s">
        <v>37</v>
      </c>
      <c r="N23" s="1840"/>
    </row>
    <row r="24" spans="1:14" ht="20.25" customHeight="1" thickBot="1">
      <c r="A24" s="1721"/>
      <c r="B24" s="11" t="s">
        <v>69</v>
      </c>
      <c r="C24" s="1841" t="s">
        <v>54</v>
      </c>
      <c r="D24" s="1842"/>
      <c r="E24" s="1842"/>
      <c r="F24" s="1843" t="s">
        <v>157</v>
      </c>
      <c r="G24" s="1844"/>
      <c r="H24" s="26" t="s">
        <v>47</v>
      </c>
      <c r="I24" s="1847" t="s">
        <v>60</v>
      </c>
      <c r="J24" s="1848"/>
      <c r="K24" s="1873">
        <f>VLOOKUP($A1,'Result Entry'!$B$9:$FW$108,144,0)</f>
        <v>40</v>
      </c>
      <c r="L24" s="1874"/>
      <c r="M24" s="1875">
        <f>VLOOKUP($A1,'Result Entry'!$B$9:$FW$108,145,0)</f>
        <v>0</v>
      </c>
      <c r="N24" s="1876"/>
    </row>
    <row r="25" spans="1:14" ht="20.25" customHeight="1">
      <c r="A25" s="1721"/>
      <c r="B25" s="11" t="s">
        <v>69</v>
      </c>
      <c r="C25" s="1841"/>
      <c r="D25" s="1842"/>
      <c r="E25" s="1842"/>
      <c r="F25" s="1845"/>
      <c r="G25" s="1846"/>
      <c r="H25" s="27" t="s">
        <v>99</v>
      </c>
      <c r="I25" s="1877" t="s">
        <v>61</v>
      </c>
      <c r="J25" s="1878"/>
      <c r="K25" s="1879">
        <f>IF($J4="TC","Transferred",IF($J4="Nso","NameSeparated",VLOOKUP($A1,'Result Entry'!$B$9:$FW$108,153,0)))</f>
        <v>24</v>
      </c>
      <c r="L25" s="1879"/>
      <c r="M25" s="1879"/>
      <c r="N25" s="1880"/>
    </row>
    <row r="26" spans="1:14" ht="20.25" customHeight="1">
      <c r="A26" s="1721"/>
      <c r="B26" s="11" t="s">
        <v>69</v>
      </c>
      <c r="C26" s="1744" t="str">
        <f>'Result Entry'!$DU$3</f>
        <v>Foundation Of Information Tech.</v>
      </c>
      <c r="D26" s="1745"/>
      <c r="E26" s="1746"/>
      <c r="F26" s="1747">
        <f>IF($J4="TC",0,IF($J4="Nso",0,VLOOKUP($A1,'Result Entry'!$B$9:$GS$108,170,0)))</f>
        <v>75.690607734806619</v>
      </c>
      <c r="G26" s="1747"/>
      <c r="H26" s="14">
        <f>IF($J4="TC",0,IF($J4="Nso",0,VLOOKUP($A1,'Result Entry'!$B$9:$GS$108,112,0)))</f>
        <v>0</v>
      </c>
      <c r="I26" s="1748" t="s">
        <v>71</v>
      </c>
      <c r="J26" s="1749"/>
      <c r="K26" s="1750">
        <f>'Result Entry'!$T$2</f>
        <v>45419</v>
      </c>
      <c r="L26" s="1751"/>
      <c r="M26" s="1751"/>
      <c r="N26" s="1752"/>
    </row>
    <row r="27" spans="1:14" ht="20.25" customHeight="1">
      <c r="A27" s="1721"/>
      <c r="B27" s="11" t="s">
        <v>69</v>
      </c>
      <c r="C27" s="1744" t="str">
        <f>'Result Entry'!$EI$3</f>
        <v>G.I.A.I.-II</v>
      </c>
      <c r="D27" s="1745"/>
      <c r="E27" s="1746"/>
      <c r="F27" s="1747" t="str">
        <f>IF($J4="TC",0,IF($J4="Nso",0,VLOOKUP($A1,'Result Entry'!$B$9:$GS$108,174,0)))</f>
        <v>First</v>
      </c>
      <c r="G27" s="1747"/>
      <c r="H27" s="14">
        <f>IF($J4="TC",0,IF($J4="Nso",0,VLOOKUP($A1,'Result Entry'!$B$9:$GS$108,124,0)))</f>
        <v>10</v>
      </c>
      <c r="I27" s="1753"/>
      <c r="J27" s="1754"/>
      <c r="K27" s="1754"/>
      <c r="L27" s="1754"/>
      <c r="M27" s="1754"/>
      <c r="N27" s="1755"/>
    </row>
    <row r="28" spans="1:14" ht="20.25" customHeight="1">
      <c r="A28" s="1721"/>
      <c r="B28" s="11" t="s">
        <v>69</v>
      </c>
      <c r="C28" s="1744" t="str">
        <f>'Result Entry'!$EU$3</f>
        <v>SOC.SER.PLAN</v>
      </c>
      <c r="D28" s="1745"/>
      <c r="E28" s="1746"/>
      <c r="F28" s="1747" t="str">
        <f>IF($J4="TC",0,IF($J4="Nso",0,VLOOKUP($A1,'Result Entry'!$B$9:$HS$108,178,0)))</f>
        <v>Very Good</v>
      </c>
      <c r="G28" s="1747"/>
      <c r="H28" s="14">
        <f>IF($J4="TC",0,IF($J4="Nso",0,VLOOKUP($A1,'Result Entry'!$B$9:$GS$108,136,0)))</f>
        <v>100</v>
      </c>
      <c r="I28" s="1756" t="s">
        <v>174</v>
      </c>
      <c r="J28" s="1757"/>
      <c r="K28" s="70"/>
      <c r="L28" s="71"/>
      <c r="M28" s="71"/>
      <c r="N28" s="72"/>
    </row>
    <row r="29" spans="1:14" ht="20.25" customHeight="1" thickBot="1">
      <c r="A29" s="1721"/>
      <c r="B29" s="11" t="s">
        <v>69</v>
      </c>
      <c r="C29" s="1744" t="str">
        <f>'Result Entry'!$FG$3</f>
        <v>Jeewan Kaushal</v>
      </c>
      <c r="D29" s="1745"/>
      <c r="E29" s="1746"/>
      <c r="F29" s="1747" t="str">
        <f>IF($J4="TC",0,IF($J4="Nso",0,VLOOKUP($A1,'Result Entry'!$B$9:$HS$108,182,0)))</f>
        <v>D</v>
      </c>
      <c r="G29" s="1747"/>
      <c r="H29" s="14">
        <f>IF($J4="TC",0,IF($J4="Nso",0,VLOOKUP($A1,'Result Entry'!$B$9:$HS$108,136,0)))</f>
        <v>100</v>
      </c>
      <c r="I29" s="1756" t="s">
        <v>148</v>
      </c>
      <c r="J29" s="1757"/>
      <c r="K29" s="1757"/>
      <c r="L29" s="1757"/>
      <c r="M29" s="1757"/>
      <c r="N29" s="1838"/>
    </row>
    <row r="30" spans="1:14" ht="20.25" customHeight="1">
      <c r="A30" s="1721"/>
      <c r="B30" s="10" t="s">
        <v>69</v>
      </c>
      <c r="C30" s="1706" t="s">
        <v>180</v>
      </c>
      <c r="D30" s="1707"/>
      <c r="E30" s="1708"/>
      <c r="F30" s="1715" t="s">
        <v>181</v>
      </c>
      <c r="G30" s="1716"/>
      <c r="H30" s="82" t="s">
        <v>30</v>
      </c>
      <c r="I30" s="1756" t="s">
        <v>175</v>
      </c>
      <c r="J30" s="1757"/>
      <c r="K30" s="1757"/>
      <c r="L30" s="1757"/>
      <c r="M30" s="1757"/>
      <c r="N30" s="1838"/>
    </row>
    <row r="31" spans="1:14" ht="20.25" customHeight="1">
      <c r="A31" s="1721"/>
      <c r="B31" s="10" t="s">
        <v>69</v>
      </c>
      <c r="C31" s="1709"/>
      <c r="D31" s="1710"/>
      <c r="E31" s="1711"/>
      <c r="F31" s="1702" t="s">
        <v>182</v>
      </c>
      <c r="G31" s="1703"/>
      <c r="H31" s="80" t="s">
        <v>179</v>
      </c>
      <c r="I31" s="1732" t="s">
        <v>67</v>
      </c>
      <c r="J31" s="1733"/>
      <c r="K31" s="1733"/>
      <c r="L31" s="1733"/>
      <c r="M31" s="1733"/>
      <c r="N31" s="1734"/>
    </row>
    <row r="32" spans="1:14" ht="20.25" customHeight="1">
      <c r="A32" s="1721"/>
      <c r="B32" s="10" t="s">
        <v>69</v>
      </c>
      <c r="C32" s="1709"/>
      <c r="D32" s="1710"/>
      <c r="E32" s="1711"/>
      <c r="F32" s="1702" t="s">
        <v>185</v>
      </c>
      <c r="G32" s="1703"/>
      <c r="H32" s="80" t="s">
        <v>62</v>
      </c>
      <c r="I32" s="1735"/>
      <c r="J32" s="1736"/>
      <c r="K32" s="1736"/>
      <c r="L32" s="1736"/>
      <c r="M32" s="1736"/>
      <c r="N32" s="1737"/>
    </row>
    <row r="33" spans="1:15" ht="20.25" customHeight="1">
      <c r="A33" s="1721"/>
      <c r="B33" s="10" t="s">
        <v>69</v>
      </c>
      <c r="C33" s="1709"/>
      <c r="D33" s="1710"/>
      <c r="E33" s="1711"/>
      <c r="F33" s="1702" t="s">
        <v>186</v>
      </c>
      <c r="G33" s="1703"/>
      <c r="H33" s="80" t="s">
        <v>63</v>
      </c>
      <c r="I33" s="1735"/>
      <c r="J33" s="1736"/>
      <c r="K33" s="1736"/>
      <c r="L33" s="1736"/>
      <c r="M33" s="1736"/>
      <c r="N33" s="1737"/>
    </row>
    <row r="34" spans="1:15" ht="20.25" customHeight="1">
      <c r="A34" s="1721"/>
      <c r="B34" s="10" t="s">
        <v>69</v>
      </c>
      <c r="C34" s="1709"/>
      <c r="D34" s="1710"/>
      <c r="E34" s="1711"/>
      <c r="F34" s="1702" t="s">
        <v>183</v>
      </c>
      <c r="G34" s="1703"/>
      <c r="H34" s="80" t="s">
        <v>65</v>
      </c>
      <c r="I34" s="1738" t="s">
        <v>80</v>
      </c>
      <c r="J34" s="1739"/>
      <c r="K34" s="1739"/>
      <c r="L34" s="1739"/>
      <c r="M34" s="1739"/>
      <c r="N34" s="1740"/>
    </row>
    <row r="35" spans="1:15" ht="20.25" customHeight="1" thickBot="1">
      <c r="A35" s="1721"/>
      <c r="B35" s="13" t="s">
        <v>69</v>
      </c>
      <c r="C35" s="1712"/>
      <c r="D35" s="1713"/>
      <c r="E35" s="1714"/>
      <c r="F35" s="1704" t="s">
        <v>184</v>
      </c>
      <c r="G35" s="1705"/>
      <c r="H35" s="81" t="s">
        <v>64</v>
      </c>
      <c r="I35" s="1741"/>
      <c r="J35" s="1742"/>
      <c r="K35" s="1742"/>
      <c r="L35" s="1742"/>
      <c r="M35" s="1742"/>
      <c r="N35" s="1743"/>
    </row>
    <row r="36" spans="1:15" ht="15.75" thickTop="1">
      <c r="A36" s="1719"/>
      <c r="B36" s="1719"/>
      <c r="C36" s="1719"/>
      <c r="D36" s="1719"/>
      <c r="E36" s="1719"/>
      <c r="F36" s="1719"/>
      <c r="G36" s="1719"/>
      <c r="H36" s="1719"/>
      <c r="I36" s="1719"/>
      <c r="J36" s="1719"/>
      <c r="K36" s="1719"/>
      <c r="L36" s="1719"/>
      <c r="M36" s="1719"/>
      <c r="N36" s="1719"/>
    </row>
    <row r="37" spans="1:15" ht="24.75" customHeight="1" thickBot="1">
      <c r="A37" s="83">
        <f>A1+1</f>
        <v>2</v>
      </c>
      <c r="B37" s="1720" t="s">
        <v>50</v>
      </c>
      <c r="C37" s="1720"/>
      <c r="D37" s="1720"/>
      <c r="E37" s="1720"/>
      <c r="F37" s="1720"/>
      <c r="G37" s="1720"/>
      <c r="H37" s="1720"/>
      <c r="I37" s="1720"/>
      <c r="J37" s="1720"/>
      <c r="K37" s="1720"/>
      <c r="L37" s="1720"/>
      <c r="M37" s="1720"/>
      <c r="N37" s="1720"/>
    </row>
    <row r="38" spans="1:15" ht="42.75" customHeight="1" thickTop="1">
      <c r="A38" s="1721"/>
      <c r="B38" s="1722"/>
      <c r="C38" s="1723"/>
      <c r="D38" s="1726" t="str">
        <f>Master!$E$8</f>
        <v xml:space="preserve">Govt. Sr. Secondary School </v>
      </c>
      <c r="E38" s="1727"/>
      <c r="F38" s="1727"/>
      <c r="G38" s="1727"/>
      <c r="H38" s="1727"/>
      <c r="I38" s="1727"/>
      <c r="J38" s="1727"/>
      <c r="K38" s="1727"/>
      <c r="L38" s="1727"/>
      <c r="M38" s="1727"/>
      <c r="N38" s="1728"/>
    </row>
    <row r="39" spans="1:15" ht="26.25" customHeight="1" thickBot="1">
      <c r="A39" s="1721"/>
      <c r="B39" s="1724"/>
      <c r="C39" s="1725"/>
      <c r="D39" s="1729" t="str">
        <f>Master!$E$11</f>
        <v>P.S.-Bapini (Jodhpur)</v>
      </c>
      <c r="E39" s="1730"/>
      <c r="F39" s="1730"/>
      <c r="G39" s="1730"/>
      <c r="H39" s="1730"/>
      <c r="I39" s="1730"/>
      <c r="J39" s="1730"/>
      <c r="K39" s="1730"/>
      <c r="L39" s="1730"/>
      <c r="M39" s="1730"/>
      <c r="N39" s="1731"/>
    </row>
    <row r="40" spans="1:15" ht="20.25" customHeight="1">
      <c r="A40" s="1721"/>
      <c r="B40" s="28"/>
      <c r="C40" s="1849" t="s">
        <v>150</v>
      </c>
      <c r="D40" s="1850"/>
      <c r="E40" s="1850"/>
      <c r="F40" s="1850"/>
      <c r="G40" s="1851"/>
      <c r="H40" s="1814" t="s">
        <v>127</v>
      </c>
      <c r="I40" s="1814"/>
      <c r="J40" s="1817">
        <f>VLOOKUP(A37,'Result Entry'!$B$6:$K$108,6,0)</f>
        <v>1102</v>
      </c>
      <c r="K40" s="1820" t="s">
        <v>68</v>
      </c>
      <c r="L40" s="1821"/>
      <c r="M40" s="68">
        <f>Master!$E$14</f>
        <v>8151106901</v>
      </c>
      <c r="N40" s="69"/>
    </row>
    <row r="41" spans="1:15" ht="20.25" customHeight="1">
      <c r="A41" s="1721"/>
      <c r="B41" s="9"/>
      <c r="C41" s="1852"/>
      <c r="D41" s="1853"/>
      <c r="E41" s="1853"/>
      <c r="F41" s="1853"/>
      <c r="G41" s="1854"/>
      <c r="H41" s="1815"/>
      <c r="I41" s="1815"/>
      <c r="J41" s="1818"/>
      <c r="K41" s="1822" t="s">
        <v>66</v>
      </c>
      <c r="L41" s="1823"/>
      <c r="M41" s="1824"/>
      <c r="N41" s="1825"/>
      <c r="O41" s="17" t="s">
        <v>156</v>
      </c>
    </row>
    <row r="42" spans="1:15" ht="20.25" customHeight="1" thickBot="1">
      <c r="A42" s="1721"/>
      <c r="B42" s="9"/>
      <c r="C42" s="1855"/>
      <c r="D42" s="1856"/>
      <c r="E42" s="1856"/>
      <c r="F42" s="1856"/>
      <c r="G42" s="1857"/>
      <c r="H42" s="1816"/>
      <c r="I42" s="1816"/>
      <c r="J42" s="1819"/>
      <c r="K42" s="1826" t="s">
        <v>51</v>
      </c>
      <c r="L42" s="1827"/>
      <c r="M42" s="1828" t="str">
        <f>Master!$E$6</f>
        <v>2023-24</v>
      </c>
      <c r="N42" s="1829"/>
    </row>
    <row r="43" spans="1:15" ht="20.25" customHeight="1">
      <c r="A43" s="1721"/>
      <c r="B43" s="10" t="s">
        <v>69</v>
      </c>
      <c r="C43" s="1779" t="s">
        <v>20</v>
      </c>
      <c r="D43" s="1780"/>
      <c r="E43" s="1780"/>
      <c r="F43" s="1781"/>
      <c r="G43" s="6" t="s">
        <v>149</v>
      </c>
      <c r="H43" s="1782">
        <f>VLOOKUP($A37,'Result Entry'!$B$9:$FW$108,4,0)</f>
        <v>565</v>
      </c>
      <c r="I43" s="1782"/>
      <c r="J43" s="1782"/>
      <c r="K43" s="1782"/>
      <c r="L43" s="1782"/>
      <c r="M43" s="1782"/>
      <c r="N43" s="1783"/>
    </row>
    <row r="44" spans="1:15" ht="20.25" customHeight="1">
      <c r="A44" s="1721"/>
      <c r="B44" s="10" t="s">
        <v>69</v>
      </c>
      <c r="C44" s="1763" t="s">
        <v>22</v>
      </c>
      <c r="D44" s="1764"/>
      <c r="E44" s="1764"/>
      <c r="F44" s="1765"/>
      <c r="G44" s="7" t="s">
        <v>149</v>
      </c>
      <c r="H44" s="1766" t="str">
        <f>VLOOKUP($A37,'Result Entry'!$B$9:$FW$108,7,0)</f>
        <v>DASFS`</v>
      </c>
      <c r="I44" s="1766"/>
      <c r="J44" s="1766"/>
      <c r="K44" s="1766"/>
      <c r="L44" s="1766"/>
      <c r="M44" s="1766"/>
      <c r="N44" s="1767"/>
    </row>
    <row r="45" spans="1:15" ht="20.25" customHeight="1">
      <c r="A45" s="1721"/>
      <c r="B45" s="10" t="s">
        <v>69</v>
      </c>
      <c r="C45" s="1763" t="s">
        <v>23</v>
      </c>
      <c r="D45" s="1764"/>
      <c r="E45" s="1764"/>
      <c r="F45" s="1765"/>
      <c r="G45" s="7" t="s">
        <v>149</v>
      </c>
      <c r="H45" s="1766" t="str">
        <f>VLOOKUP($A37,'Result Entry'!$B$9:$FW$108,8,0)</f>
        <v>GBGHG</v>
      </c>
      <c r="I45" s="1766"/>
      <c r="J45" s="1766"/>
      <c r="K45" s="1766"/>
      <c r="L45" s="1766"/>
      <c r="M45" s="1766"/>
      <c r="N45" s="1767"/>
    </row>
    <row r="46" spans="1:15" ht="20.25" customHeight="1">
      <c r="A46" s="1721"/>
      <c r="B46" s="10" t="s">
        <v>69</v>
      </c>
      <c r="C46" s="1763" t="s">
        <v>52</v>
      </c>
      <c r="D46" s="1764"/>
      <c r="E46" s="1764"/>
      <c r="F46" s="1765"/>
      <c r="G46" s="7" t="s">
        <v>149</v>
      </c>
      <c r="H46" s="1766" t="str">
        <f>VLOOKUP($A37,'Result Entry'!$B$9:$FW$108,9,0)</f>
        <v>GHGHG</v>
      </c>
      <c r="I46" s="1766"/>
      <c r="J46" s="1766"/>
      <c r="K46" s="1766"/>
      <c r="L46" s="1766"/>
      <c r="M46" s="1766"/>
      <c r="N46" s="1767"/>
    </row>
    <row r="47" spans="1:15" ht="20.25" customHeight="1">
      <c r="A47" s="1721"/>
      <c r="B47" s="10" t="s">
        <v>69</v>
      </c>
      <c r="C47" s="1763" t="s">
        <v>53</v>
      </c>
      <c r="D47" s="1764"/>
      <c r="E47" s="1764"/>
      <c r="F47" s="1765"/>
      <c r="G47" s="7" t="s">
        <v>149</v>
      </c>
      <c r="H47" s="1768" t="str">
        <f>CONCATENATE('Result Entry'!$G$4,'Result Entry'!$J$4)</f>
        <v>11(A)</v>
      </c>
      <c r="I47" s="1766"/>
      <c r="J47" s="1766"/>
      <c r="K47" s="1766"/>
      <c r="L47" s="1766"/>
      <c r="M47" s="1766"/>
      <c r="N47" s="1767"/>
    </row>
    <row r="48" spans="1:15" ht="20.25" customHeight="1" thickBot="1">
      <c r="A48" s="1721"/>
      <c r="B48" s="10" t="s">
        <v>69</v>
      </c>
      <c r="C48" s="1789" t="s">
        <v>25</v>
      </c>
      <c r="D48" s="1790"/>
      <c r="E48" s="1790"/>
      <c r="F48" s="1791"/>
      <c r="G48" s="16" t="s">
        <v>149</v>
      </c>
      <c r="H48" s="1792">
        <f>VLOOKUP($A37,'Result Entry'!$B$9:$FW$108,10,0)</f>
        <v>38555</v>
      </c>
      <c r="I48" s="1792"/>
      <c r="J48" s="1792"/>
      <c r="K48" s="1792"/>
      <c r="L48" s="1792"/>
      <c r="M48" s="1792"/>
      <c r="N48" s="1793"/>
    </row>
    <row r="49" spans="1:14" ht="20.25" customHeight="1">
      <c r="A49" s="1721"/>
      <c r="B49" s="11" t="s">
        <v>69</v>
      </c>
      <c r="C49" s="1794" t="s">
        <v>167</v>
      </c>
      <c r="D49" s="1795"/>
      <c r="E49" s="1798" t="s">
        <v>72</v>
      </c>
      <c r="F49" s="1800" t="s">
        <v>73</v>
      </c>
      <c r="G49" s="1802" t="s">
        <v>168</v>
      </c>
      <c r="H49" s="1804" t="s">
        <v>55</v>
      </c>
      <c r="I49" s="1805"/>
      <c r="J49" s="1808" t="s">
        <v>84</v>
      </c>
      <c r="K49" s="1809"/>
      <c r="L49" s="1812" t="s">
        <v>169</v>
      </c>
      <c r="M49" s="1832" t="s">
        <v>76</v>
      </c>
      <c r="N49" s="1858" t="s">
        <v>98</v>
      </c>
    </row>
    <row r="50" spans="1:14" ht="20.25" customHeight="1">
      <c r="A50" s="1721"/>
      <c r="B50" s="11"/>
      <c r="C50" s="1796"/>
      <c r="D50" s="1797"/>
      <c r="E50" s="1799"/>
      <c r="F50" s="1801"/>
      <c r="G50" s="1803"/>
      <c r="H50" s="1806"/>
      <c r="I50" s="1807"/>
      <c r="J50" s="1810"/>
      <c r="K50" s="1811"/>
      <c r="L50" s="1813"/>
      <c r="M50" s="1833"/>
      <c r="N50" s="1859"/>
    </row>
    <row r="51" spans="1:14" ht="20.25" customHeight="1" thickBot="1">
      <c r="A51" s="1721"/>
      <c r="B51" s="11" t="s">
        <v>69</v>
      </c>
      <c r="C51" s="1866" t="s">
        <v>56</v>
      </c>
      <c r="D51" s="1867"/>
      <c r="E51" s="61">
        <f>'Result Entry'!$L$7</f>
        <v>10</v>
      </c>
      <c r="F51" s="62">
        <f>'Result Entry'!$M$7</f>
        <v>10</v>
      </c>
      <c r="G51" s="53">
        <f>SUM(E51:F51)</f>
        <v>20</v>
      </c>
      <c r="H51" s="1881">
        <f>'Result Entry'!$AU$7</f>
        <v>70</v>
      </c>
      <c r="I51" s="1882"/>
      <c r="J51" s="1883">
        <f>'Result Entry'!$AY$7</f>
        <v>100</v>
      </c>
      <c r="K51" s="1882"/>
      <c r="L51" s="53">
        <f t="shared" ref="L51:L56" si="2">H51+J51</f>
        <v>170</v>
      </c>
      <c r="M51" s="63">
        <f t="shared" ref="M51:M56" si="3">G51+L51</f>
        <v>190</v>
      </c>
      <c r="N51" s="1860"/>
    </row>
    <row r="52" spans="1:14" s="52" customFormat="1" ht="20.25" customHeight="1">
      <c r="A52" s="1721"/>
      <c r="B52" s="50" t="s">
        <v>69</v>
      </c>
      <c r="C52" s="1769" t="str">
        <f>'Result Entry'!$L$3</f>
        <v>HINDI Comp.</v>
      </c>
      <c r="D52" s="1770"/>
      <c r="E52" s="54">
        <f>IF($J40="TC",0,IF($J40="Nso",0,VLOOKUP($A37,'Result Entry'!$B$9:$FW$108,11,0)))</f>
        <v>5</v>
      </c>
      <c r="F52" s="51">
        <f>IF($J40="TC",0,IF($J40="Nso",0,VLOOKUP($A37,'Result Entry'!$B$9:$FW$108,12,0)))</f>
        <v>10</v>
      </c>
      <c r="G52" s="55">
        <f>E52+F52</f>
        <v>15</v>
      </c>
      <c r="H52" s="1870">
        <f>IF($J40="TC",0,IF($J40="Nso",0,VLOOKUP($A37,'Result Entry'!$B$9:$FW$108,16,0)))</f>
        <v>29</v>
      </c>
      <c r="I52" s="1871"/>
      <c r="J52" s="1872">
        <f>IF($J40="TC",0,IF($J40="Nso",0,VLOOKUP($A37,'Result Entry'!$B$9:$FW$108,19,0)))</f>
        <v>0</v>
      </c>
      <c r="K52" s="1871"/>
      <c r="L52" s="66">
        <f t="shared" si="2"/>
        <v>29</v>
      </c>
      <c r="M52" s="64">
        <f t="shared" si="3"/>
        <v>44</v>
      </c>
      <c r="N52" s="60" t="str">
        <f>IF($J40="TC",0,IF($J40="Nso",0,VLOOKUP($A37,'Result Entry'!$B$9:$FW$108,24,0)))</f>
        <v>F</v>
      </c>
    </row>
    <row r="53" spans="1:14" s="52" customFormat="1" ht="20.25" customHeight="1">
      <c r="A53" s="1721"/>
      <c r="B53" s="50" t="s">
        <v>69</v>
      </c>
      <c r="C53" s="1717" t="str">
        <f>'Result Entry'!$Z$3</f>
        <v>ENGLISH Comp.</v>
      </c>
      <c r="D53" s="1718"/>
      <c r="E53" s="54">
        <f>IF($J40="TC",0,IF($J40="Nso",0,VLOOKUP($A37,'Result Entry'!$B$9:$FW$108,25,0)))</f>
        <v>10</v>
      </c>
      <c r="F53" s="51">
        <f>IF($J40="TC",0,IF($J40="Nso",0,VLOOKUP($A37,'Result Entry'!$B$9:$FW$108,26,0)))</f>
        <v>10</v>
      </c>
      <c r="G53" s="56">
        <f>E53+F53</f>
        <v>20</v>
      </c>
      <c r="H53" s="1761">
        <f>IF($J40="TC",0,IF($J40="Nso",0,VLOOKUP($A37,'Result Entry'!$B$9:$FW$108,30,0)))</f>
        <v>34</v>
      </c>
      <c r="I53" s="1762"/>
      <c r="J53" s="1784">
        <f>IF($J40="TC",0,IF($J40="Nso",0,VLOOKUP($A37,'Result Entry'!$B$9:$FW$108,33,0)))</f>
        <v>0</v>
      </c>
      <c r="K53" s="1762"/>
      <c r="L53" s="66">
        <f t="shared" si="2"/>
        <v>34</v>
      </c>
      <c r="M53" s="64">
        <f t="shared" si="3"/>
        <v>54</v>
      </c>
      <c r="N53" s="60" t="str">
        <f>IF($J40="TC",0,IF($J40="Nso",0,VLOOKUP($A37,'Result Entry'!$B$9:$FW$108,38,0)))</f>
        <v>F</v>
      </c>
    </row>
    <row r="54" spans="1:14" s="52" customFormat="1" ht="20.25" customHeight="1">
      <c r="A54" s="1721"/>
      <c r="B54" s="50" t="s">
        <v>69</v>
      </c>
      <c r="C54" s="1717" t="str">
        <f>'Result Entry'!$AO$3</f>
        <v>PHYSICS</v>
      </c>
      <c r="D54" s="1718"/>
      <c r="E54" s="54">
        <f>IF($J40="TC",0,IF($J40="Nso",0,VLOOKUP($A37,'Result Entry'!$B$9:$FW$108,39,0)))</f>
        <v>1</v>
      </c>
      <c r="F54" s="51">
        <f>IF($J40="TC",0,IF($J40="Nso",0,VLOOKUP($A37,'Result Entry'!$B$9:$FW$108,40,0)))</f>
        <v>10</v>
      </c>
      <c r="G54" s="56">
        <f>E54+F54</f>
        <v>11</v>
      </c>
      <c r="H54" s="1761">
        <f>IF($J40="TC",0,IF($J40="Nso",0,VLOOKUP($A37,'Result Entry'!$B$9:$FW$108,45,0)))</f>
        <v>0</v>
      </c>
      <c r="I54" s="1762"/>
      <c r="J54" s="1784">
        <f>IF($J40="TC",0,IF($J40="Nso",0,VLOOKUP($A37,'Result Entry'!$B$9:$FW$108,49,0)))</f>
        <v>0</v>
      </c>
      <c r="K54" s="1762"/>
      <c r="L54" s="66">
        <f t="shared" si="2"/>
        <v>0</v>
      </c>
      <c r="M54" s="64">
        <f t="shared" si="3"/>
        <v>11</v>
      </c>
      <c r="N54" s="60" t="str">
        <f>IF($J40="TC",0,IF($J40="Nso",0,VLOOKUP($A37,'Result Entry'!$B$9:$FW$108,54,0)))</f>
        <v>P</v>
      </c>
    </row>
    <row r="55" spans="1:14" s="52" customFormat="1" ht="20.25" customHeight="1">
      <c r="A55" s="1721"/>
      <c r="B55" s="50" t="s">
        <v>69</v>
      </c>
      <c r="C55" s="1717" t="str">
        <f>'Result Entry'!$BF$3</f>
        <v>CHEMISTRY</v>
      </c>
      <c r="D55" s="1718"/>
      <c r="E55" s="54" t="str">
        <f>IF($J40="TC",0,IF($J40="Nso",0,VLOOKUP($A37,'Result Entry'!$B$9:$FW$108,55,0)))</f>
        <v>D</v>
      </c>
      <c r="F55" s="51">
        <f>IF($J40="TC",0,IF($J40="Nso",0,VLOOKUP($A37,'Result Entry'!$B$9:$FW$108,56,0)))</f>
        <v>2</v>
      </c>
      <c r="G55" s="56" t="e">
        <f>E55+F55</f>
        <v>#VALUE!</v>
      </c>
      <c r="H55" s="1761">
        <f>IF($J40="TC",0,IF($J40="Nso",0,VLOOKUP($A37,'Result Entry'!$B$9:$FW$108,61,0)))</f>
        <v>70</v>
      </c>
      <c r="I55" s="1762"/>
      <c r="J55" s="1784">
        <f>IF($J40="TC",0,IF($J40="Nso",0,VLOOKUP($A37,'Result Entry'!$B$9:$FW$108,65,0)))</f>
        <v>100</v>
      </c>
      <c r="K55" s="1762"/>
      <c r="L55" s="66">
        <f t="shared" si="2"/>
        <v>170</v>
      </c>
      <c r="M55" s="64" t="e">
        <f t="shared" si="3"/>
        <v>#VALUE!</v>
      </c>
      <c r="N55" s="60" t="str">
        <f>IF($J40="TC",0,IF($J40="Nso",0,VLOOKUP($A37,'Result Entry'!$B$9:$FW$108,70,0)))</f>
        <v/>
      </c>
    </row>
    <row r="56" spans="1:14" s="52" customFormat="1" ht="20.25" customHeight="1" thickBot="1">
      <c r="A56" s="1721"/>
      <c r="B56" s="50" t="s">
        <v>69</v>
      </c>
      <c r="C56" s="1717" t="str">
        <f>'Result Entry'!$BW$3</f>
        <v>BIOLOGY</v>
      </c>
      <c r="D56" s="1718"/>
      <c r="E56" s="57" t="str">
        <f>IF($J40="TC",0,IF($J40="Nso",0,VLOOKUP($A37,'Result Entry'!$B$9:$FW$108,71,0)))</f>
        <v>P</v>
      </c>
      <c r="F56" s="58" t="str">
        <f>IF($J40="TC",0,IF($J40="Nso",0,VLOOKUP($A37,'Result Entry'!$B$9:$FW$108,72,0)))</f>
        <v>D</v>
      </c>
      <c r="G56" s="59" t="e">
        <f>E56+F56</f>
        <v>#VALUE!</v>
      </c>
      <c r="H56" s="1861">
        <f>IF($J40="TC",0,IF($J40="Nso",0,VLOOKUP($A37,'Result Entry'!$B$9:$FW$108,77,0)))</f>
        <v>30</v>
      </c>
      <c r="I56" s="1862"/>
      <c r="J56" s="1863">
        <f>IF($J40="TC",0,IF($J40="Nso",0,VLOOKUP($A37,'Result Entry'!$B$9:$FW$108,81,0)))</f>
        <v>100</v>
      </c>
      <c r="K56" s="1862"/>
      <c r="L56" s="67">
        <f t="shared" si="2"/>
        <v>130</v>
      </c>
      <c r="M56" s="65" t="e">
        <f t="shared" si="3"/>
        <v>#VALUE!</v>
      </c>
      <c r="N56" s="60">
        <f>IF($J40="TC",0,IF($J40="Nso",0,VLOOKUP($A37,'Result Entry'!$B$9:$FW$108,86,0)))</f>
        <v>100</v>
      </c>
    </row>
    <row r="57" spans="1:14" ht="20.25" customHeight="1">
      <c r="A57" s="1721"/>
      <c r="B57" s="11" t="s">
        <v>69</v>
      </c>
      <c r="C57" s="1771" t="s">
        <v>77</v>
      </c>
      <c r="D57" s="1772"/>
      <c r="E57" s="1773"/>
      <c r="F57" s="1777" t="s">
        <v>78</v>
      </c>
      <c r="G57" s="1778"/>
      <c r="H57" s="1868" t="s">
        <v>79</v>
      </c>
      <c r="I57" s="1869"/>
      <c r="J57" s="74" t="s">
        <v>41</v>
      </c>
      <c r="K57" s="79" t="s">
        <v>91</v>
      </c>
      <c r="L57" s="1785" t="s">
        <v>39</v>
      </c>
      <c r="M57" s="1786"/>
      <c r="N57" s="12" t="s">
        <v>43</v>
      </c>
    </row>
    <row r="58" spans="1:14" ht="25.5" customHeight="1" thickBot="1">
      <c r="A58" s="1721"/>
      <c r="B58" s="11" t="s">
        <v>69</v>
      </c>
      <c r="C58" s="1774"/>
      <c r="D58" s="1775"/>
      <c r="E58" s="1776"/>
      <c r="F58" s="1787">
        <f>IF($J40="TC",0,IF($J40="Nso",0,VLOOKUP($A37,'Result Entry'!$B$9:$FW$108,146,0)))</f>
        <v>0</v>
      </c>
      <c r="G58" s="1788"/>
      <c r="H58" s="1830">
        <f>IF($J40="TC",0,IF($J40="Nso",0,VLOOKUP($A37,'Result Entry'!$B$9:$FW$108,147,0)))</f>
        <v>88</v>
      </c>
      <c r="I58" s="1831"/>
      <c r="J58" s="75">
        <f>IF($J40="TC",0,IF($J40="Nso",0,VLOOKUP($A37,'Result Entry'!$B$9:$FW$108,148,0)))</f>
        <v>44</v>
      </c>
      <c r="K58" s="86" t="str">
        <f>IF($J40="TC",0,IF($J40="Nso",0,VLOOKUP($A37,'Result Entry'!$B$9:$FW$108,149,0)))</f>
        <v>C</v>
      </c>
      <c r="L58" s="1864">
        <f>IF($J40="TC",0,IF($J40="Nso",0,VLOOKUP($A37,'Result Entry'!$B$9:$FW$108,150,0)))</f>
        <v>20</v>
      </c>
      <c r="M58" s="1865"/>
      <c r="N58" s="15">
        <f>IF($J40="TC",0,IF($J40="Nso",0,VLOOKUP($A37,'Result Entry'!$B$9:$FW$108,152,0)))</f>
        <v>30</v>
      </c>
    </row>
    <row r="59" spans="1:14" ht="20.25" customHeight="1">
      <c r="A59" s="1721"/>
      <c r="B59" s="11" t="s">
        <v>69</v>
      </c>
      <c r="C59" s="1758" t="s">
        <v>58</v>
      </c>
      <c r="D59" s="1759"/>
      <c r="E59" s="1759"/>
      <c r="F59" s="1759"/>
      <c r="G59" s="1759"/>
      <c r="H59" s="1760"/>
      <c r="I59" s="1834" t="s">
        <v>59</v>
      </c>
      <c r="J59" s="1835"/>
      <c r="K59" s="1836">
        <f>VLOOKUP($A37,'Result Entry'!$B$9:$FW$108,143,0)</f>
        <v>78</v>
      </c>
      <c r="L59" s="1837"/>
      <c r="M59" s="1839" t="s">
        <v>37</v>
      </c>
      <c r="N59" s="1840"/>
    </row>
    <row r="60" spans="1:14" ht="20.25" customHeight="1" thickBot="1">
      <c r="A60" s="1721"/>
      <c r="B60" s="11" t="s">
        <v>69</v>
      </c>
      <c r="C60" s="1841" t="s">
        <v>54</v>
      </c>
      <c r="D60" s="1842"/>
      <c r="E60" s="1842"/>
      <c r="F60" s="1843" t="s">
        <v>157</v>
      </c>
      <c r="G60" s="1844"/>
      <c r="H60" s="26" t="s">
        <v>47</v>
      </c>
      <c r="I60" s="1847" t="s">
        <v>60</v>
      </c>
      <c r="J60" s="1848"/>
      <c r="K60" s="1873">
        <f>VLOOKUP($A37,'Result Entry'!$B$9:$FW$108,144,0)</f>
        <v>10</v>
      </c>
      <c r="L60" s="1874"/>
      <c r="M60" s="1875">
        <f>VLOOKUP($A37,'Result Entry'!$B$9:$FW$108,145,0)</f>
        <v>0</v>
      </c>
      <c r="N60" s="1876"/>
    </row>
    <row r="61" spans="1:14" ht="20.25" customHeight="1">
      <c r="A61" s="1721"/>
      <c r="B61" s="11" t="s">
        <v>69</v>
      </c>
      <c r="C61" s="1841"/>
      <c r="D61" s="1842"/>
      <c r="E61" s="1842"/>
      <c r="F61" s="1845"/>
      <c r="G61" s="1846"/>
      <c r="H61" s="27" t="s">
        <v>99</v>
      </c>
      <c r="I61" s="1877" t="s">
        <v>61</v>
      </c>
      <c r="J61" s="1878"/>
      <c r="K61" s="1879">
        <f>IF($J40="TC","Transferred",IF($J40="Nso","NameSeparated",VLOOKUP($A37,'Result Entry'!$B$9:$FW$108,153,0)))</f>
        <v>60</v>
      </c>
      <c r="L61" s="1879"/>
      <c r="M61" s="1879"/>
      <c r="N61" s="1880"/>
    </row>
    <row r="62" spans="1:14" ht="20.25" customHeight="1">
      <c r="A62" s="1721"/>
      <c r="B62" s="11" t="s">
        <v>69</v>
      </c>
      <c r="C62" s="1744" t="str">
        <f>'Result Entry'!$DU$3</f>
        <v>Foundation Of Information Tech.</v>
      </c>
      <c r="D62" s="1745"/>
      <c r="E62" s="1746"/>
      <c r="F62" s="1747">
        <f>IF($J40="TC",0,IF($J40="Nso",0,VLOOKUP($A37,'Result Entry'!$B$9:$GS$108,170,0)))</f>
        <v>75.966850828729278</v>
      </c>
      <c r="G62" s="1747"/>
      <c r="H62" s="14">
        <f>IF($J40="TC",0,IF($J40="Nso",0,VLOOKUP($A37,'Result Entry'!$B$9:$GS$108,112,0)))</f>
        <v>0</v>
      </c>
      <c r="I62" s="1748" t="s">
        <v>71</v>
      </c>
      <c r="J62" s="1749"/>
      <c r="K62" s="1750">
        <f>'Result Entry'!$T$2</f>
        <v>45419</v>
      </c>
      <c r="L62" s="1751"/>
      <c r="M62" s="1751"/>
      <c r="N62" s="1752"/>
    </row>
    <row r="63" spans="1:14" ht="20.25" customHeight="1">
      <c r="A63" s="1721"/>
      <c r="B63" s="11" t="s">
        <v>69</v>
      </c>
      <c r="C63" s="1744" t="str">
        <f>'Result Entry'!$EI$3</f>
        <v>G.I.A.I.-II</v>
      </c>
      <c r="D63" s="1745"/>
      <c r="E63" s="1746"/>
      <c r="F63" s="1747" t="str">
        <f>IF($J40="TC",0,IF($J40="Nso",0,VLOOKUP($A37,'Result Entry'!$B$9:$GS$108,174,0)))</f>
        <v>FAILED</v>
      </c>
      <c r="G63" s="1747"/>
      <c r="H63" s="14">
        <f>IF($J40="TC",0,IF($J40="Nso",0,VLOOKUP($A37,'Result Entry'!$B$9:$GS$108,124,0)))</f>
        <v>10</v>
      </c>
      <c r="I63" s="1753"/>
      <c r="J63" s="1754"/>
      <c r="K63" s="1754"/>
      <c r="L63" s="1754"/>
      <c r="M63" s="1754"/>
      <c r="N63" s="1755"/>
    </row>
    <row r="64" spans="1:14" ht="20.25" customHeight="1">
      <c r="A64" s="1721"/>
      <c r="B64" s="11" t="s">
        <v>69</v>
      </c>
      <c r="C64" s="1744" t="str">
        <f>'Result Entry'!$EU$3</f>
        <v>SOC.SER.PLAN</v>
      </c>
      <c r="D64" s="1745"/>
      <c r="E64" s="1746"/>
      <c r="F64" s="1747" t="str">
        <f>IF($J40="TC",0,IF($J40="Nso",0,VLOOKUP($A37,'Result Entry'!$B$9:$HS$108,178,0)))</f>
        <v>Need Improvement</v>
      </c>
      <c r="G64" s="1747"/>
      <c r="H64" s="14">
        <f>IF($J40="TC",0,IF($J40="Nso",0,VLOOKUP($A37,'Result Entry'!$B$9:$GS$108,136,0)))</f>
        <v>100</v>
      </c>
      <c r="I64" s="1756" t="s">
        <v>174</v>
      </c>
      <c r="J64" s="1757"/>
      <c r="K64" s="76"/>
      <c r="L64" s="77"/>
      <c r="M64" s="77"/>
      <c r="N64" s="78"/>
    </row>
    <row r="65" spans="1:15" ht="20.25" customHeight="1" thickBot="1">
      <c r="A65" s="1721"/>
      <c r="B65" s="11" t="s">
        <v>69</v>
      </c>
      <c r="C65" s="1744" t="str">
        <f>'Result Entry'!$FG$3</f>
        <v>Jeewan Kaushal</v>
      </c>
      <c r="D65" s="1745"/>
      <c r="E65" s="1746"/>
      <c r="F65" s="1747" t="str">
        <f>IF($J40="TC",0,IF($J40="Nso",0,VLOOKUP($A37,'Result Entry'!$B$9:$HS$108,182,0)))</f>
        <v>D</v>
      </c>
      <c r="G65" s="1747"/>
      <c r="H65" s="14">
        <f>IF($J40="TC",0,IF($J40="Nso",0,VLOOKUP($A37,'Result Entry'!$B$9:$HS$108,136,0)))</f>
        <v>100</v>
      </c>
      <c r="I65" s="1756" t="s">
        <v>148</v>
      </c>
      <c r="J65" s="1757"/>
      <c r="K65" s="1757"/>
      <c r="L65" s="1757"/>
      <c r="M65" s="1757"/>
      <c r="N65" s="1838"/>
    </row>
    <row r="66" spans="1:15" ht="20.25" customHeight="1">
      <c r="A66" s="1721"/>
      <c r="B66" s="10" t="s">
        <v>69</v>
      </c>
      <c r="C66" s="1706" t="s">
        <v>180</v>
      </c>
      <c r="D66" s="1707"/>
      <c r="E66" s="1708"/>
      <c r="F66" s="1715" t="s">
        <v>181</v>
      </c>
      <c r="G66" s="1716"/>
      <c r="H66" s="82" t="s">
        <v>30</v>
      </c>
      <c r="I66" s="1756" t="s">
        <v>175</v>
      </c>
      <c r="J66" s="1757"/>
      <c r="K66" s="1757"/>
      <c r="L66" s="1757"/>
      <c r="M66" s="1757"/>
      <c r="N66" s="1838"/>
    </row>
    <row r="67" spans="1:15" ht="20.25" customHeight="1">
      <c r="A67" s="1721"/>
      <c r="B67" s="10" t="s">
        <v>69</v>
      </c>
      <c r="C67" s="1709"/>
      <c r="D67" s="1710"/>
      <c r="E67" s="1711"/>
      <c r="F67" s="1702" t="s">
        <v>182</v>
      </c>
      <c r="G67" s="1703"/>
      <c r="H67" s="80" t="s">
        <v>179</v>
      </c>
      <c r="I67" s="1732" t="s">
        <v>67</v>
      </c>
      <c r="J67" s="1733"/>
      <c r="K67" s="1733"/>
      <c r="L67" s="1733"/>
      <c r="M67" s="1733"/>
      <c r="N67" s="1734"/>
    </row>
    <row r="68" spans="1:15" ht="20.25" customHeight="1">
      <c r="A68" s="1721"/>
      <c r="B68" s="10" t="s">
        <v>69</v>
      </c>
      <c r="C68" s="1709"/>
      <c r="D68" s="1710"/>
      <c r="E68" s="1711"/>
      <c r="F68" s="1702" t="s">
        <v>185</v>
      </c>
      <c r="G68" s="1703"/>
      <c r="H68" s="80" t="s">
        <v>62</v>
      </c>
      <c r="I68" s="1735"/>
      <c r="J68" s="1736"/>
      <c r="K68" s="1736"/>
      <c r="L68" s="1736"/>
      <c r="M68" s="1736"/>
      <c r="N68" s="1737"/>
    </row>
    <row r="69" spans="1:15" ht="20.25" customHeight="1">
      <c r="A69" s="1721"/>
      <c r="B69" s="10" t="s">
        <v>69</v>
      </c>
      <c r="C69" s="1709"/>
      <c r="D69" s="1710"/>
      <c r="E69" s="1711"/>
      <c r="F69" s="1702" t="s">
        <v>186</v>
      </c>
      <c r="G69" s="1703"/>
      <c r="H69" s="80" t="s">
        <v>63</v>
      </c>
      <c r="I69" s="1735"/>
      <c r="J69" s="1736"/>
      <c r="K69" s="1736"/>
      <c r="L69" s="1736"/>
      <c r="M69" s="1736"/>
      <c r="N69" s="1737"/>
    </row>
    <row r="70" spans="1:15" ht="20.25" customHeight="1">
      <c r="A70" s="1721"/>
      <c r="B70" s="10" t="s">
        <v>69</v>
      </c>
      <c r="C70" s="1709"/>
      <c r="D70" s="1710"/>
      <c r="E70" s="1711"/>
      <c r="F70" s="1702" t="s">
        <v>183</v>
      </c>
      <c r="G70" s="1703"/>
      <c r="H70" s="80" t="s">
        <v>65</v>
      </c>
      <c r="I70" s="1738" t="s">
        <v>80</v>
      </c>
      <c r="J70" s="1739"/>
      <c r="K70" s="1739"/>
      <c r="L70" s="1739"/>
      <c r="M70" s="1739"/>
      <c r="N70" s="1740"/>
    </row>
    <row r="71" spans="1:15" ht="20.25" customHeight="1" thickBot="1">
      <c r="A71" s="1721"/>
      <c r="B71" s="13" t="s">
        <v>69</v>
      </c>
      <c r="C71" s="1712"/>
      <c r="D71" s="1713"/>
      <c r="E71" s="1714"/>
      <c r="F71" s="1704" t="s">
        <v>184</v>
      </c>
      <c r="G71" s="1705"/>
      <c r="H71" s="81" t="s">
        <v>64</v>
      </c>
      <c r="I71" s="1741"/>
      <c r="J71" s="1742"/>
      <c r="K71" s="1742"/>
      <c r="L71" s="1742"/>
      <c r="M71" s="1742"/>
      <c r="N71" s="1743"/>
    </row>
    <row r="72" spans="1:15" ht="24.75" customHeight="1" thickTop="1" thickBot="1">
      <c r="A72" s="83">
        <f>A37+1</f>
        <v>3</v>
      </c>
      <c r="B72" s="1720" t="s">
        <v>50</v>
      </c>
      <c r="C72" s="1720"/>
      <c r="D72" s="1720"/>
      <c r="E72" s="1720"/>
      <c r="F72" s="1720"/>
      <c r="G72" s="1720"/>
      <c r="H72" s="1720"/>
      <c r="I72" s="1720"/>
      <c r="J72" s="1720"/>
      <c r="K72" s="1720"/>
      <c r="L72" s="1720"/>
      <c r="M72" s="1720"/>
      <c r="N72" s="1720"/>
    </row>
    <row r="73" spans="1:15" ht="42.75" customHeight="1" thickTop="1">
      <c r="A73" s="1721"/>
      <c r="B73" s="1722"/>
      <c r="C73" s="1723"/>
      <c r="D73" s="1726" t="str">
        <f>Master!$E$8</f>
        <v xml:space="preserve">Govt. Sr. Secondary School </v>
      </c>
      <c r="E73" s="1727"/>
      <c r="F73" s="1727"/>
      <c r="G73" s="1727"/>
      <c r="H73" s="1727"/>
      <c r="I73" s="1727"/>
      <c r="J73" s="1727"/>
      <c r="K73" s="1727"/>
      <c r="L73" s="1727"/>
      <c r="M73" s="1727"/>
      <c r="N73" s="1728"/>
    </row>
    <row r="74" spans="1:15" ht="20.25" customHeight="1" thickBot="1">
      <c r="A74" s="1721"/>
      <c r="B74" s="1724"/>
      <c r="C74" s="1725"/>
      <c r="D74" s="1729" t="str">
        <f>Master!$E$11</f>
        <v>P.S.-Bapini (Jodhpur)</v>
      </c>
      <c r="E74" s="1730"/>
      <c r="F74" s="1730"/>
      <c r="G74" s="1730"/>
      <c r="H74" s="1730"/>
      <c r="I74" s="1730"/>
      <c r="J74" s="1730"/>
      <c r="K74" s="1730"/>
      <c r="L74" s="1730"/>
      <c r="M74" s="1730"/>
      <c r="N74" s="1731"/>
    </row>
    <row r="75" spans="1:15" ht="20.25" customHeight="1">
      <c r="A75" s="1721"/>
      <c r="B75" s="28"/>
      <c r="C75" s="1849" t="s">
        <v>150</v>
      </c>
      <c r="D75" s="1850"/>
      <c r="E75" s="1850"/>
      <c r="F75" s="1850"/>
      <c r="G75" s="1851"/>
      <c r="H75" s="1814" t="s">
        <v>127</v>
      </c>
      <c r="I75" s="1814"/>
      <c r="J75" s="1817">
        <f>VLOOKUP(A72,'Result Entry'!$B$6:$K$108,6,0)</f>
        <v>1103</v>
      </c>
      <c r="K75" s="1820" t="s">
        <v>68</v>
      </c>
      <c r="L75" s="1821"/>
      <c r="M75" s="68">
        <f>Master!$E$14</f>
        <v>8151106901</v>
      </c>
      <c r="N75" s="69"/>
    </row>
    <row r="76" spans="1:15" ht="20.25" customHeight="1">
      <c r="A76" s="1721"/>
      <c r="B76" s="9"/>
      <c r="C76" s="1852"/>
      <c r="D76" s="1853"/>
      <c r="E76" s="1853"/>
      <c r="F76" s="1853"/>
      <c r="G76" s="1854"/>
      <c r="H76" s="1815"/>
      <c r="I76" s="1815"/>
      <c r="J76" s="1818"/>
      <c r="K76" s="1822" t="s">
        <v>66</v>
      </c>
      <c r="L76" s="1823"/>
      <c r="M76" s="1824"/>
      <c r="N76" s="1825"/>
      <c r="O76" s="17" t="s">
        <v>156</v>
      </c>
    </row>
    <row r="77" spans="1:15" ht="20.25" customHeight="1" thickBot="1">
      <c r="A77" s="1721"/>
      <c r="B77" s="9"/>
      <c r="C77" s="1855"/>
      <c r="D77" s="1856"/>
      <c r="E77" s="1856"/>
      <c r="F77" s="1856"/>
      <c r="G77" s="1857"/>
      <c r="H77" s="1816"/>
      <c r="I77" s="1816"/>
      <c r="J77" s="1819"/>
      <c r="K77" s="1826" t="s">
        <v>51</v>
      </c>
      <c r="L77" s="1827"/>
      <c r="M77" s="1828" t="str">
        <f>Master!$E$6</f>
        <v>2023-24</v>
      </c>
      <c r="N77" s="1829"/>
    </row>
    <row r="78" spans="1:15" ht="20.25" customHeight="1">
      <c r="A78" s="1721"/>
      <c r="B78" s="10" t="s">
        <v>69</v>
      </c>
      <c r="C78" s="1779" t="s">
        <v>20</v>
      </c>
      <c r="D78" s="1780"/>
      <c r="E78" s="1780"/>
      <c r="F78" s="1781"/>
      <c r="G78" s="6" t="s">
        <v>149</v>
      </c>
      <c r="H78" s="1782">
        <f>VLOOKUP($A72,'Result Entry'!$B$9:$FW$108,4,0)</f>
        <v>123</v>
      </c>
      <c r="I78" s="1782"/>
      <c r="J78" s="1782"/>
      <c r="K78" s="1782"/>
      <c r="L78" s="1782"/>
      <c r="M78" s="1782"/>
      <c r="N78" s="1783"/>
    </row>
    <row r="79" spans="1:15" ht="20.25" customHeight="1">
      <c r="A79" s="1721"/>
      <c r="B79" s="10" t="s">
        <v>69</v>
      </c>
      <c r="C79" s="1763" t="s">
        <v>22</v>
      </c>
      <c r="D79" s="1764"/>
      <c r="E79" s="1764"/>
      <c r="F79" s="1765"/>
      <c r="G79" s="7" t="s">
        <v>149</v>
      </c>
      <c r="H79" s="1766" t="str">
        <f>VLOOKUP($A72,'Result Entry'!$B$9:$FW$108,7,0)</f>
        <v>JHGBHJ</v>
      </c>
      <c r="I79" s="1766"/>
      <c r="J79" s="1766"/>
      <c r="K79" s="1766"/>
      <c r="L79" s="1766"/>
      <c r="M79" s="1766"/>
      <c r="N79" s="1767"/>
    </row>
    <row r="80" spans="1:15" ht="20.25" customHeight="1">
      <c r="A80" s="1721"/>
      <c r="B80" s="10" t="s">
        <v>69</v>
      </c>
      <c r="C80" s="1763" t="s">
        <v>23</v>
      </c>
      <c r="D80" s="1764"/>
      <c r="E80" s="1764"/>
      <c r="F80" s="1765"/>
      <c r="G80" s="7" t="s">
        <v>149</v>
      </c>
      <c r="H80" s="1766" t="str">
        <f>VLOOKUP($A72,'Result Entry'!$B$9:$FW$108,8,0)</f>
        <v>HB</v>
      </c>
      <c r="I80" s="1766"/>
      <c r="J80" s="1766"/>
      <c r="K80" s="1766"/>
      <c r="L80" s="1766"/>
      <c r="M80" s="1766"/>
      <c r="N80" s="1767"/>
    </row>
    <row r="81" spans="1:14" ht="20.25" customHeight="1">
      <c r="A81" s="1721"/>
      <c r="B81" s="10" t="s">
        <v>69</v>
      </c>
      <c r="C81" s="1763" t="s">
        <v>52</v>
      </c>
      <c r="D81" s="1764"/>
      <c r="E81" s="1764"/>
      <c r="F81" s="1765"/>
      <c r="G81" s="7" t="s">
        <v>149</v>
      </c>
      <c r="H81" s="1766" t="str">
        <f>VLOOKUP($A72,'Result Entry'!$B$9:$FW$108,9,0)</f>
        <v>BJH</v>
      </c>
      <c r="I81" s="1766"/>
      <c r="J81" s="1766"/>
      <c r="K81" s="1766"/>
      <c r="L81" s="1766"/>
      <c r="M81" s="1766"/>
      <c r="N81" s="1767"/>
    </row>
    <row r="82" spans="1:14" ht="20.25" customHeight="1">
      <c r="A82" s="1721"/>
      <c r="B82" s="10" t="s">
        <v>69</v>
      </c>
      <c r="C82" s="1763" t="s">
        <v>53</v>
      </c>
      <c r="D82" s="1764"/>
      <c r="E82" s="1764"/>
      <c r="F82" s="1765"/>
      <c r="G82" s="7" t="s">
        <v>149</v>
      </c>
      <c r="H82" s="1768" t="str">
        <f>CONCATENATE('Result Entry'!$G$4,'Result Entry'!$J$4)</f>
        <v>11(A)</v>
      </c>
      <c r="I82" s="1766"/>
      <c r="J82" s="1766"/>
      <c r="K82" s="1766"/>
      <c r="L82" s="1766"/>
      <c r="M82" s="1766"/>
      <c r="N82" s="1767"/>
    </row>
    <row r="83" spans="1:14" ht="20.25" customHeight="1" thickBot="1">
      <c r="A83" s="1721"/>
      <c r="B83" s="10" t="s">
        <v>69</v>
      </c>
      <c r="C83" s="1789" t="s">
        <v>25</v>
      </c>
      <c r="D83" s="1790"/>
      <c r="E83" s="1790"/>
      <c r="F83" s="1791"/>
      <c r="G83" s="16" t="s">
        <v>149</v>
      </c>
      <c r="H83" s="1792">
        <f>VLOOKUP($A72,'Result Entry'!$B$9:$FW$108,10,0)</f>
        <v>0</v>
      </c>
      <c r="I83" s="1792"/>
      <c r="J83" s="1792"/>
      <c r="K83" s="1792"/>
      <c r="L83" s="1792"/>
      <c r="M83" s="1792"/>
      <c r="N83" s="1793"/>
    </row>
    <row r="84" spans="1:14" ht="20.25" customHeight="1">
      <c r="A84" s="1721"/>
      <c r="B84" s="11" t="s">
        <v>69</v>
      </c>
      <c r="C84" s="1794" t="s">
        <v>167</v>
      </c>
      <c r="D84" s="1795"/>
      <c r="E84" s="1798" t="s">
        <v>72</v>
      </c>
      <c r="F84" s="1800" t="s">
        <v>73</v>
      </c>
      <c r="G84" s="1802" t="s">
        <v>168</v>
      </c>
      <c r="H84" s="1804" t="s">
        <v>55</v>
      </c>
      <c r="I84" s="1805"/>
      <c r="J84" s="1808" t="s">
        <v>84</v>
      </c>
      <c r="K84" s="1809"/>
      <c r="L84" s="1812" t="s">
        <v>169</v>
      </c>
      <c r="M84" s="1832" t="s">
        <v>76</v>
      </c>
      <c r="N84" s="1858" t="s">
        <v>98</v>
      </c>
    </row>
    <row r="85" spans="1:14" ht="20.25" customHeight="1">
      <c r="A85" s="1721"/>
      <c r="B85" s="11"/>
      <c r="C85" s="1796"/>
      <c r="D85" s="1797"/>
      <c r="E85" s="1799"/>
      <c r="F85" s="1801"/>
      <c r="G85" s="1803"/>
      <c r="H85" s="1806"/>
      <c r="I85" s="1807"/>
      <c r="J85" s="1810"/>
      <c r="K85" s="1811"/>
      <c r="L85" s="1813"/>
      <c r="M85" s="1833"/>
      <c r="N85" s="1859"/>
    </row>
    <row r="86" spans="1:14" ht="20.25" customHeight="1" thickBot="1">
      <c r="A86" s="1721"/>
      <c r="B86" s="11" t="s">
        <v>69</v>
      </c>
      <c r="C86" s="1866" t="s">
        <v>56</v>
      </c>
      <c r="D86" s="1867"/>
      <c r="E86" s="61">
        <f>'Result Entry'!$L$7</f>
        <v>10</v>
      </c>
      <c r="F86" s="62">
        <f>'Result Entry'!$M$7</f>
        <v>10</v>
      </c>
      <c r="G86" s="53">
        <f>SUM(E86:F86)</f>
        <v>20</v>
      </c>
      <c r="H86" s="1881">
        <f>'Result Entry'!$AU$7</f>
        <v>70</v>
      </c>
      <c r="I86" s="1882"/>
      <c r="J86" s="1883">
        <f>'Result Entry'!$AY$7</f>
        <v>100</v>
      </c>
      <c r="K86" s="1882"/>
      <c r="L86" s="53">
        <f t="shared" ref="L86:L91" si="4">H86+J86</f>
        <v>170</v>
      </c>
      <c r="M86" s="63">
        <f t="shared" ref="M86:M91" si="5">G86+L86</f>
        <v>190</v>
      </c>
      <c r="N86" s="1860"/>
    </row>
    <row r="87" spans="1:14" s="52" customFormat="1" ht="20.25" customHeight="1">
      <c r="A87" s="1721"/>
      <c r="B87" s="50" t="s">
        <v>69</v>
      </c>
      <c r="C87" s="1769" t="str">
        <f>'Result Entry'!$L$3</f>
        <v>HINDI Comp.</v>
      </c>
      <c r="D87" s="1770"/>
      <c r="E87" s="54">
        <f>IF($J75="TC",0,IF($J75="Nso",0,VLOOKUP($A72,'Result Entry'!$B$9:$FW$108,11,0)))</f>
        <v>10</v>
      </c>
      <c r="F87" s="51">
        <f>IF($J75="TC",0,IF($J75="Nso",0,VLOOKUP($A72,'Result Entry'!$B$9:$FW$108,12,0)))</f>
        <v>11</v>
      </c>
      <c r="G87" s="55">
        <f>E87+F87</f>
        <v>21</v>
      </c>
      <c r="H87" s="1870">
        <f>IF($J75="TC",0,IF($J75="Nso",0,VLOOKUP($A72,'Result Entry'!$B$9:$FW$108,16,0)))</f>
        <v>31</v>
      </c>
      <c r="I87" s="1871"/>
      <c r="J87" s="1872">
        <f>IF($J75="TC",0,IF($J75="Nso",0,VLOOKUP($A72,'Result Entry'!$B$9:$FW$108,19,0)))</f>
        <v>0</v>
      </c>
      <c r="K87" s="1871"/>
      <c r="L87" s="66">
        <f t="shared" si="4"/>
        <v>31</v>
      </c>
      <c r="M87" s="64">
        <f t="shared" si="5"/>
        <v>52</v>
      </c>
      <c r="N87" s="60" t="str">
        <f>IF($J75="TC",0,IF($J75="Nso",0,VLOOKUP($A72,'Result Entry'!$B$9:$FW$108,24,0)))</f>
        <v>III</v>
      </c>
    </row>
    <row r="88" spans="1:14" s="52" customFormat="1" ht="20.25" customHeight="1">
      <c r="A88" s="1721"/>
      <c r="B88" s="50" t="s">
        <v>69</v>
      </c>
      <c r="C88" s="1717" t="str">
        <f>'Result Entry'!$Z$3</f>
        <v>ENGLISH Comp.</v>
      </c>
      <c r="D88" s="1718"/>
      <c r="E88" s="54">
        <f>IF($J75="TC",0,IF($J75="Nso",0,VLOOKUP($A72,'Result Entry'!$B$9:$FW$108,25,0)))</f>
        <v>10</v>
      </c>
      <c r="F88" s="51">
        <f>IF($J75="TC",0,IF($J75="Nso",0,VLOOKUP($A72,'Result Entry'!$B$9:$FW$108,26,0)))</f>
        <v>11</v>
      </c>
      <c r="G88" s="56">
        <f>E88+F88</f>
        <v>21</v>
      </c>
      <c r="H88" s="1761">
        <f>IF($J75="TC",0,IF($J75="Nso",0,VLOOKUP($A72,'Result Entry'!$B$9:$FW$108,30,0)))</f>
        <v>31</v>
      </c>
      <c r="I88" s="1762"/>
      <c r="J88" s="1784">
        <f>IF($J75="TC",0,IF($J75="Nso",0,VLOOKUP($A72,'Result Entry'!$B$9:$FW$108,33,0)))</f>
        <v>0</v>
      </c>
      <c r="K88" s="1762"/>
      <c r="L88" s="66">
        <f t="shared" si="4"/>
        <v>31</v>
      </c>
      <c r="M88" s="64">
        <f t="shared" si="5"/>
        <v>52</v>
      </c>
      <c r="N88" s="60" t="str">
        <f>IF($J75="TC",0,IF($J75="Nso",0,VLOOKUP($A72,'Result Entry'!$B$9:$FW$108,38,0)))</f>
        <v>III</v>
      </c>
    </row>
    <row r="89" spans="1:14" s="52" customFormat="1" ht="20.25" customHeight="1">
      <c r="A89" s="1721"/>
      <c r="B89" s="50" t="s">
        <v>69</v>
      </c>
      <c r="C89" s="1717" t="str">
        <f>'Result Entry'!$AO$3</f>
        <v>PHYSICS</v>
      </c>
      <c r="D89" s="1718"/>
      <c r="E89" s="54">
        <f>IF($J75="TC",0,IF($J75="Nso",0,VLOOKUP($A72,'Result Entry'!$B$9:$FW$108,39,0)))</f>
        <v>1</v>
      </c>
      <c r="F89" s="51">
        <f>IF($J75="TC",0,IF($J75="Nso",0,VLOOKUP($A72,'Result Entry'!$B$9:$FW$108,40,0)))</f>
        <v>10</v>
      </c>
      <c r="G89" s="56">
        <f>E89+F89</f>
        <v>11</v>
      </c>
      <c r="H89" s="1761">
        <f>IF($J75="TC",0,IF($J75="Nso",0,VLOOKUP($A72,'Result Entry'!$B$9:$FW$108,45,0)))</f>
        <v>0</v>
      </c>
      <c r="I89" s="1762"/>
      <c r="J89" s="1784">
        <f>IF($J75="TC",0,IF($J75="Nso",0,VLOOKUP($A72,'Result Entry'!$B$9:$FW$108,49,0)))</f>
        <v>0</v>
      </c>
      <c r="K89" s="1762"/>
      <c r="L89" s="66">
        <f t="shared" si="4"/>
        <v>0</v>
      </c>
      <c r="M89" s="64">
        <f t="shared" si="5"/>
        <v>11</v>
      </c>
      <c r="N89" s="60" t="str">
        <f>IF($J75="TC",0,IF($J75="Nso",0,VLOOKUP($A72,'Result Entry'!$B$9:$FW$108,54,0)))</f>
        <v>P</v>
      </c>
    </row>
    <row r="90" spans="1:14" s="52" customFormat="1" ht="20.25" customHeight="1">
      <c r="A90" s="1721"/>
      <c r="B90" s="50" t="s">
        <v>69</v>
      </c>
      <c r="C90" s="1717" t="str">
        <f>'Result Entry'!$BF$3</f>
        <v>CHEMISTRY</v>
      </c>
      <c r="D90" s="1718"/>
      <c r="E90" s="54" t="str">
        <f>IF($J75="TC",0,IF($J75="Nso",0,VLOOKUP($A72,'Result Entry'!$B$9:$FW$108,55,0)))</f>
        <v>III</v>
      </c>
      <c r="F90" s="51">
        <f>IF($J75="TC",0,IF($J75="Nso",0,VLOOKUP($A72,'Result Entry'!$B$9:$FW$108,56,0)))</f>
        <v>2</v>
      </c>
      <c r="G90" s="56" t="e">
        <f>E90+F90</f>
        <v>#VALUE!</v>
      </c>
      <c r="H90" s="1761">
        <f>IF($J75="TC",0,IF($J75="Nso",0,VLOOKUP($A72,'Result Entry'!$B$9:$FW$108,61,0)))</f>
        <v>70</v>
      </c>
      <c r="I90" s="1762"/>
      <c r="J90" s="1784">
        <f>IF($J75="TC",0,IF($J75="Nso",0,VLOOKUP($A72,'Result Entry'!$B$9:$FW$108,65,0)))</f>
        <v>40</v>
      </c>
      <c r="K90" s="1762"/>
      <c r="L90" s="66">
        <f t="shared" si="4"/>
        <v>110</v>
      </c>
      <c r="M90" s="64" t="e">
        <f t="shared" si="5"/>
        <v>#VALUE!</v>
      </c>
      <c r="N90" s="60" t="str">
        <f>IF($J75="TC",0,IF($J75="Nso",0,VLOOKUP($A72,'Result Entry'!$B$9:$FW$108,70,0)))</f>
        <v/>
      </c>
    </row>
    <row r="91" spans="1:14" s="52" customFormat="1" ht="20.25" customHeight="1" thickBot="1">
      <c r="A91" s="1721"/>
      <c r="B91" s="50" t="s">
        <v>69</v>
      </c>
      <c r="C91" s="1717" t="str">
        <f>'Result Entry'!$BW$3</f>
        <v>BIOLOGY</v>
      </c>
      <c r="D91" s="1718"/>
      <c r="E91" s="57" t="str">
        <f>IF($J75="TC",0,IF($J75="Nso",0,VLOOKUP($A72,'Result Entry'!$B$9:$FW$108,71,0)))</f>
        <v>P</v>
      </c>
      <c r="F91" s="58" t="str">
        <f>IF($J75="TC",0,IF($J75="Nso",0,VLOOKUP($A72,'Result Entry'!$B$9:$FW$108,72,0)))</f>
        <v>I</v>
      </c>
      <c r="G91" s="59" t="e">
        <f>E91+F91</f>
        <v>#VALUE!</v>
      </c>
      <c r="H91" s="1861">
        <f>IF($J75="TC",0,IF($J75="Nso",0,VLOOKUP($A72,'Result Entry'!$B$9:$FW$108,77,0)))</f>
        <v>30</v>
      </c>
      <c r="I91" s="1862"/>
      <c r="J91" s="1863">
        <f>IF($J75="TC",0,IF($J75="Nso",0,VLOOKUP($A72,'Result Entry'!$B$9:$FW$108,81,0)))</f>
        <v>65</v>
      </c>
      <c r="K91" s="1862"/>
      <c r="L91" s="67">
        <f t="shared" si="4"/>
        <v>95</v>
      </c>
      <c r="M91" s="65" t="e">
        <f t="shared" si="5"/>
        <v>#VALUE!</v>
      </c>
      <c r="N91" s="60">
        <f>IF($J75="TC",0,IF($J75="Nso",0,VLOOKUP($A72,'Result Entry'!$B$9:$FW$108,86,0)))</f>
        <v>50</v>
      </c>
    </row>
    <row r="92" spans="1:14" ht="20.25" customHeight="1">
      <c r="A92" s="1721"/>
      <c r="B92" s="11" t="s">
        <v>69</v>
      </c>
      <c r="C92" s="1771" t="s">
        <v>77</v>
      </c>
      <c r="D92" s="1772"/>
      <c r="E92" s="1773"/>
      <c r="F92" s="1777" t="s">
        <v>78</v>
      </c>
      <c r="G92" s="1778"/>
      <c r="H92" s="1868" t="s">
        <v>79</v>
      </c>
      <c r="I92" s="1869"/>
      <c r="J92" s="74" t="s">
        <v>41</v>
      </c>
      <c r="K92" s="79" t="s">
        <v>91</v>
      </c>
      <c r="L92" s="1785" t="s">
        <v>39</v>
      </c>
      <c r="M92" s="1786"/>
      <c r="N92" s="12" t="s">
        <v>43</v>
      </c>
    </row>
    <row r="93" spans="1:14" ht="25.5" customHeight="1" thickBot="1">
      <c r="A93" s="1721"/>
      <c r="B93" s="11" t="s">
        <v>69</v>
      </c>
      <c r="C93" s="1774"/>
      <c r="D93" s="1775"/>
      <c r="E93" s="1776"/>
      <c r="F93" s="1787">
        <f>IF($J75="TC",0,IF($J75="Nso",0,VLOOKUP($A72,'Result Entry'!$B$9:$FW$108,146,0)))</f>
        <v>0</v>
      </c>
      <c r="G93" s="1788"/>
      <c r="H93" s="1830">
        <f>IF($J75="TC",0,IF($J75="Nso",0,VLOOKUP($A72,'Result Entry'!$B$9:$FW$108,147,0)))</f>
        <v>78</v>
      </c>
      <c r="I93" s="1831"/>
      <c r="J93" s="75">
        <f>IF($J75="TC",0,IF($J75="Nso",0,VLOOKUP($A72,'Result Entry'!$B$9:$FW$108,148,0)))</f>
        <v>39</v>
      </c>
      <c r="K93" s="86" t="str">
        <f>IF($J75="TC",0,IF($J75="Nso",0,VLOOKUP($A72,'Result Entry'!$B$9:$FW$108,149,0)))</f>
        <v>D</v>
      </c>
      <c r="L93" s="1864">
        <f>IF($J75="TC",0,IF($J75="Nso",0,VLOOKUP($A72,'Result Entry'!$B$9:$FW$108,150,0)))</f>
        <v>10</v>
      </c>
      <c r="M93" s="1865"/>
      <c r="N93" s="15">
        <f>IF($J75="TC",0,IF($J75="Nso",0,VLOOKUP($A72,'Result Entry'!$B$9:$FW$108,152,0)))</f>
        <v>21</v>
      </c>
    </row>
    <row r="94" spans="1:14" ht="20.25" customHeight="1">
      <c r="A94" s="1721"/>
      <c r="B94" s="11" t="s">
        <v>69</v>
      </c>
      <c r="C94" s="1758" t="s">
        <v>58</v>
      </c>
      <c r="D94" s="1759"/>
      <c r="E94" s="1759"/>
      <c r="F94" s="1759"/>
      <c r="G94" s="1759"/>
      <c r="H94" s="1760"/>
      <c r="I94" s="1834" t="s">
        <v>59</v>
      </c>
      <c r="J94" s="1835"/>
      <c r="K94" s="1836">
        <f>VLOOKUP($A72,'Result Entry'!$B$9:$FW$108,143,0)</f>
        <v>33</v>
      </c>
      <c r="L94" s="1837"/>
      <c r="M94" s="1839" t="s">
        <v>37</v>
      </c>
      <c r="N94" s="1840"/>
    </row>
    <row r="95" spans="1:14" ht="20.25" customHeight="1" thickBot="1">
      <c r="A95" s="1721"/>
      <c r="B95" s="11" t="s">
        <v>69</v>
      </c>
      <c r="C95" s="1841" t="s">
        <v>54</v>
      </c>
      <c r="D95" s="1842"/>
      <c r="E95" s="1842"/>
      <c r="F95" s="1843" t="s">
        <v>157</v>
      </c>
      <c r="G95" s="1844"/>
      <c r="H95" s="26" t="s">
        <v>47</v>
      </c>
      <c r="I95" s="1847" t="s">
        <v>60</v>
      </c>
      <c r="J95" s="1848"/>
      <c r="K95" s="1873">
        <f>VLOOKUP($A72,'Result Entry'!$B$9:$FW$108,144,0)</f>
        <v>45</v>
      </c>
      <c r="L95" s="1874"/>
      <c r="M95" s="1875">
        <f>VLOOKUP($A72,'Result Entry'!$B$9:$FW$108,145,0)</f>
        <v>0</v>
      </c>
      <c r="N95" s="1876"/>
    </row>
    <row r="96" spans="1:14" ht="20.25" customHeight="1">
      <c r="A96" s="1721"/>
      <c r="B96" s="11" t="s">
        <v>69</v>
      </c>
      <c r="C96" s="1841"/>
      <c r="D96" s="1842"/>
      <c r="E96" s="1842"/>
      <c r="F96" s="1845"/>
      <c r="G96" s="1846"/>
      <c r="H96" s="27" t="s">
        <v>99</v>
      </c>
      <c r="I96" s="1877" t="s">
        <v>61</v>
      </c>
      <c r="J96" s="1878"/>
      <c r="K96" s="1879">
        <f>IF($J75="TC","Transferred",IF($J75="Nso","NameSeparated",VLOOKUP($A72,'Result Entry'!$B$9:$FW$108,153,0)))</f>
        <v>42</v>
      </c>
      <c r="L96" s="1879"/>
      <c r="M96" s="1879"/>
      <c r="N96" s="1880"/>
    </row>
    <row r="97" spans="1:15" ht="20.25" customHeight="1">
      <c r="A97" s="1721"/>
      <c r="B97" s="11" t="s">
        <v>69</v>
      </c>
      <c r="C97" s="1744" t="str">
        <f>'Result Entry'!$DU$3</f>
        <v>Foundation Of Information Tech.</v>
      </c>
      <c r="D97" s="1745"/>
      <c r="E97" s="1746"/>
      <c r="F97" s="1747" t="str">
        <f>IF($J75="TC",0,IF($J75="Nso",0,VLOOKUP($A72,'Result Entry'!$B$9:$GS$108,170,0)))</f>
        <v/>
      </c>
      <c r="G97" s="1747"/>
      <c r="H97" s="14">
        <f>IF($J75="TC",0,IF($J75="Nso",0,VLOOKUP($A72,'Result Entry'!$B$9:$GS$108,112,0)))</f>
        <v>0</v>
      </c>
      <c r="I97" s="1748" t="s">
        <v>71</v>
      </c>
      <c r="J97" s="1749"/>
      <c r="K97" s="1750">
        <f>'Result Entry'!$T$2</f>
        <v>45419</v>
      </c>
      <c r="L97" s="1751"/>
      <c r="M97" s="1751"/>
      <c r="N97" s="1752"/>
    </row>
    <row r="98" spans="1:15" ht="20.25" customHeight="1">
      <c r="A98" s="1721"/>
      <c r="B98" s="11" t="s">
        <v>69</v>
      </c>
      <c r="C98" s="1744" t="str">
        <f>'Result Entry'!$EI$3</f>
        <v>G.I.A.I.-II</v>
      </c>
      <c r="D98" s="1745"/>
      <c r="E98" s="1746"/>
      <c r="F98" s="1747" t="str">
        <f>IF($J75="TC",0,IF($J75="Nso",0,VLOOKUP($A72,'Result Entry'!$B$9:$GS$108,174,0)))</f>
        <v>Second</v>
      </c>
      <c r="G98" s="1747"/>
      <c r="H98" s="14">
        <f>IF($J75="TC",0,IF($J75="Nso",0,VLOOKUP($A72,'Result Entry'!$B$9:$GS$108,124,0)))</f>
        <v>10</v>
      </c>
      <c r="I98" s="1753"/>
      <c r="J98" s="1754"/>
      <c r="K98" s="1754"/>
      <c r="L98" s="1754"/>
      <c r="M98" s="1754"/>
      <c r="N98" s="1755"/>
    </row>
    <row r="99" spans="1:15" ht="20.25" customHeight="1">
      <c r="A99" s="1721"/>
      <c r="B99" s="11" t="s">
        <v>69</v>
      </c>
      <c r="C99" s="1744" t="str">
        <f>'Result Entry'!$EU$3</f>
        <v>SOC.SER.PLAN</v>
      </c>
      <c r="D99" s="1745"/>
      <c r="E99" s="1746"/>
      <c r="F99" s="1747" t="str">
        <f>IF($J75="TC",0,IF($J75="Nso",0,VLOOKUP($A72,'Result Entry'!$B$9:$HS$108,178,0)))</f>
        <v>Good</v>
      </c>
      <c r="G99" s="1747"/>
      <c r="H99" s="14">
        <f>IF($J75="TC",0,IF($J75="Nso",0,VLOOKUP($A72,'Result Entry'!$B$9:$GS$108,136,0)))</f>
        <v>100</v>
      </c>
      <c r="I99" s="1756" t="s">
        <v>174</v>
      </c>
      <c r="J99" s="1757"/>
      <c r="K99" s="76"/>
      <c r="L99" s="77"/>
      <c r="M99" s="77"/>
      <c r="N99" s="78"/>
    </row>
    <row r="100" spans="1:15" ht="20.25" customHeight="1" thickBot="1">
      <c r="A100" s="1721"/>
      <c r="B100" s="11" t="s">
        <v>69</v>
      </c>
      <c r="C100" s="1744" t="str">
        <f>'Result Entry'!$FG$3</f>
        <v>Jeewan Kaushal</v>
      </c>
      <c r="D100" s="1745"/>
      <c r="E100" s="1746"/>
      <c r="F100" s="1747" t="str">
        <f>IF($J75="TC",0,IF($J75="Nso",0,VLOOKUP($A72,'Result Entry'!$B$9:$HS$108,182,0)))</f>
        <v>I</v>
      </c>
      <c r="G100" s="1747"/>
      <c r="H100" s="14">
        <f>IF($J75="TC",0,IF($J75="Nso",0,VLOOKUP($A72,'Result Entry'!$B$9:$HS$108,136,0)))</f>
        <v>100</v>
      </c>
      <c r="I100" s="1756" t="s">
        <v>148</v>
      </c>
      <c r="J100" s="1757"/>
      <c r="K100" s="1757"/>
      <c r="L100" s="1757"/>
      <c r="M100" s="1757"/>
      <c r="N100" s="1838"/>
    </row>
    <row r="101" spans="1:15" ht="20.25" customHeight="1">
      <c r="A101" s="1721"/>
      <c r="B101" s="10" t="s">
        <v>69</v>
      </c>
      <c r="C101" s="1706" t="s">
        <v>180</v>
      </c>
      <c r="D101" s="1707"/>
      <c r="E101" s="1708"/>
      <c r="F101" s="1715" t="s">
        <v>181</v>
      </c>
      <c r="G101" s="1716"/>
      <c r="H101" s="82" t="s">
        <v>30</v>
      </c>
      <c r="I101" s="1756" t="s">
        <v>175</v>
      </c>
      <c r="J101" s="1757"/>
      <c r="K101" s="1757"/>
      <c r="L101" s="1757"/>
      <c r="M101" s="1757"/>
      <c r="N101" s="1838"/>
    </row>
    <row r="102" spans="1:15" ht="20.25" customHeight="1">
      <c r="A102" s="1721"/>
      <c r="B102" s="10" t="s">
        <v>69</v>
      </c>
      <c r="C102" s="1709"/>
      <c r="D102" s="1710"/>
      <c r="E102" s="1711"/>
      <c r="F102" s="1702" t="s">
        <v>182</v>
      </c>
      <c r="G102" s="1703"/>
      <c r="H102" s="80" t="s">
        <v>179</v>
      </c>
      <c r="I102" s="1732" t="s">
        <v>67</v>
      </c>
      <c r="J102" s="1733"/>
      <c r="K102" s="1733"/>
      <c r="L102" s="1733"/>
      <c r="M102" s="1733"/>
      <c r="N102" s="1734"/>
    </row>
    <row r="103" spans="1:15" ht="20.25" customHeight="1">
      <c r="A103" s="1721"/>
      <c r="B103" s="10" t="s">
        <v>69</v>
      </c>
      <c r="C103" s="1709"/>
      <c r="D103" s="1710"/>
      <c r="E103" s="1711"/>
      <c r="F103" s="1702" t="s">
        <v>185</v>
      </c>
      <c r="G103" s="1703"/>
      <c r="H103" s="80" t="s">
        <v>62</v>
      </c>
      <c r="I103" s="1735"/>
      <c r="J103" s="1736"/>
      <c r="K103" s="1736"/>
      <c r="L103" s="1736"/>
      <c r="M103" s="1736"/>
      <c r="N103" s="1737"/>
    </row>
    <row r="104" spans="1:15" ht="20.25" customHeight="1">
      <c r="A104" s="1721"/>
      <c r="B104" s="10" t="s">
        <v>69</v>
      </c>
      <c r="C104" s="1709"/>
      <c r="D104" s="1710"/>
      <c r="E104" s="1711"/>
      <c r="F104" s="1702" t="s">
        <v>186</v>
      </c>
      <c r="G104" s="1703"/>
      <c r="H104" s="80" t="s">
        <v>63</v>
      </c>
      <c r="I104" s="1735"/>
      <c r="J104" s="1736"/>
      <c r="K104" s="1736"/>
      <c r="L104" s="1736"/>
      <c r="M104" s="1736"/>
      <c r="N104" s="1737"/>
    </row>
    <row r="105" spans="1:15" ht="20.25" customHeight="1">
      <c r="A105" s="1721"/>
      <c r="B105" s="10" t="s">
        <v>69</v>
      </c>
      <c r="C105" s="1709"/>
      <c r="D105" s="1710"/>
      <c r="E105" s="1711"/>
      <c r="F105" s="1702" t="s">
        <v>183</v>
      </c>
      <c r="G105" s="1703"/>
      <c r="H105" s="80" t="s">
        <v>65</v>
      </c>
      <c r="I105" s="1738" t="s">
        <v>80</v>
      </c>
      <c r="J105" s="1739"/>
      <c r="K105" s="1739"/>
      <c r="L105" s="1739"/>
      <c r="M105" s="1739"/>
      <c r="N105" s="1740"/>
    </row>
    <row r="106" spans="1:15" ht="20.25" customHeight="1" thickBot="1">
      <c r="A106" s="1721"/>
      <c r="B106" s="13" t="s">
        <v>69</v>
      </c>
      <c r="C106" s="1712"/>
      <c r="D106" s="1713"/>
      <c r="E106" s="1714"/>
      <c r="F106" s="1704" t="s">
        <v>184</v>
      </c>
      <c r="G106" s="1705"/>
      <c r="H106" s="81" t="s">
        <v>64</v>
      </c>
      <c r="I106" s="1741"/>
      <c r="J106" s="1742"/>
      <c r="K106" s="1742"/>
      <c r="L106" s="1742"/>
      <c r="M106" s="1742"/>
      <c r="N106" s="1743"/>
    </row>
    <row r="107" spans="1:15" ht="15.75" thickTop="1">
      <c r="A107" s="1719"/>
      <c r="B107" s="1719"/>
      <c r="C107" s="1719"/>
      <c r="D107" s="1719"/>
      <c r="E107" s="1719"/>
      <c r="F107" s="1719"/>
      <c r="G107" s="1719"/>
      <c r="H107" s="1719"/>
      <c r="I107" s="1719"/>
      <c r="J107" s="1719"/>
      <c r="K107" s="1719"/>
      <c r="L107" s="1719"/>
      <c r="M107" s="1719"/>
      <c r="N107" s="1719"/>
    </row>
    <row r="108" spans="1:15" ht="24.75" customHeight="1" thickBot="1">
      <c r="A108" s="83">
        <f>A72+1</f>
        <v>4</v>
      </c>
      <c r="B108" s="1720" t="s">
        <v>50</v>
      </c>
      <c r="C108" s="1720"/>
      <c r="D108" s="1720"/>
      <c r="E108" s="1720"/>
      <c r="F108" s="1720"/>
      <c r="G108" s="1720"/>
      <c r="H108" s="1720"/>
      <c r="I108" s="1720"/>
      <c r="J108" s="1720"/>
      <c r="K108" s="1720"/>
      <c r="L108" s="1720"/>
      <c r="M108" s="1720"/>
      <c r="N108" s="1720"/>
    </row>
    <row r="109" spans="1:15" ht="42.75" customHeight="1" thickTop="1">
      <c r="A109" s="1721"/>
      <c r="B109" s="1722"/>
      <c r="C109" s="1723"/>
      <c r="D109" s="1726" t="str">
        <f>Master!$E$8</f>
        <v xml:space="preserve">Govt. Sr. Secondary School </v>
      </c>
      <c r="E109" s="1727"/>
      <c r="F109" s="1727"/>
      <c r="G109" s="1727"/>
      <c r="H109" s="1727"/>
      <c r="I109" s="1727"/>
      <c r="J109" s="1727"/>
      <c r="K109" s="1727"/>
      <c r="L109" s="1727"/>
      <c r="M109" s="1727"/>
      <c r="N109" s="1728"/>
    </row>
    <row r="110" spans="1:15" ht="26.25" customHeight="1" thickBot="1">
      <c r="A110" s="1721"/>
      <c r="B110" s="1724"/>
      <c r="C110" s="1725"/>
      <c r="D110" s="1729" t="str">
        <f>Master!$E$11</f>
        <v>P.S.-Bapini (Jodhpur)</v>
      </c>
      <c r="E110" s="1730"/>
      <c r="F110" s="1730"/>
      <c r="G110" s="1730"/>
      <c r="H110" s="1730"/>
      <c r="I110" s="1730"/>
      <c r="J110" s="1730"/>
      <c r="K110" s="1730"/>
      <c r="L110" s="1730"/>
      <c r="M110" s="1730"/>
      <c r="N110" s="1731"/>
    </row>
    <row r="111" spans="1:15" ht="20.25" customHeight="1">
      <c r="A111" s="1721"/>
      <c r="B111" s="28"/>
      <c r="C111" s="1849" t="s">
        <v>150</v>
      </c>
      <c r="D111" s="1850"/>
      <c r="E111" s="1850"/>
      <c r="F111" s="1850"/>
      <c r="G111" s="1851"/>
      <c r="H111" s="1814" t="s">
        <v>127</v>
      </c>
      <c r="I111" s="1814"/>
      <c r="J111" s="1817" t="str">
        <f>VLOOKUP(A108,'Result Entry'!$B$6:$K$108,6,0)</f>
        <v>NSO</v>
      </c>
      <c r="K111" s="1820" t="s">
        <v>68</v>
      </c>
      <c r="L111" s="1821"/>
      <c r="M111" s="68">
        <f>Master!$E$14</f>
        <v>8151106901</v>
      </c>
      <c r="N111" s="69"/>
    </row>
    <row r="112" spans="1:15" ht="20.25" customHeight="1">
      <c r="A112" s="1721"/>
      <c r="B112" s="9"/>
      <c r="C112" s="1852"/>
      <c r="D112" s="1853"/>
      <c r="E112" s="1853"/>
      <c r="F112" s="1853"/>
      <c r="G112" s="1854"/>
      <c r="H112" s="1815"/>
      <c r="I112" s="1815"/>
      <c r="J112" s="1818"/>
      <c r="K112" s="1822" t="s">
        <v>66</v>
      </c>
      <c r="L112" s="1823"/>
      <c r="M112" s="1824"/>
      <c r="N112" s="1825"/>
      <c r="O112" s="17" t="s">
        <v>156</v>
      </c>
    </row>
    <row r="113" spans="1:14" ht="20.25" customHeight="1" thickBot="1">
      <c r="A113" s="1721"/>
      <c r="B113" s="9"/>
      <c r="C113" s="1855"/>
      <c r="D113" s="1856"/>
      <c r="E113" s="1856"/>
      <c r="F113" s="1856"/>
      <c r="G113" s="1857"/>
      <c r="H113" s="1816"/>
      <c r="I113" s="1816"/>
      <c r="J113" s="1819"/>
      <c r="K113" s="1826" t="s">
        <v>51</v>
      </c>
      <c r="L113" s="1827"/>
      <c r="M113" s="1828" t="str">
        <f>Master!$E$6</f>
        <v>2023-24</v>
      </c>
      <c r="N113" s="1829"/>
    </row>
    <row r="114" spans="1:14" ht="20.25" customHeight="1">
      <c r="A114" s="1721"/>
      <c r="B114" s="10" t="s">
        <v>69</v>
      </c>
      <c r="C114" s="1779" t="s">
        <v>20</v>
      </c>
      <c r="D114" s="1780"/>
      <c r="E114" s="1780"/>
      <c r="F114" s="1781"/>
      <c r="G114" s="6" t="s">
        <v>149</v>
      </c>
      <c r="H114" s="1782">
        <f>VLOOKUP($A108,'Result Entry'!$B$9:$FW$108,4,0)</f>
        <v>51</v>
      </c>
      <c r="I114" s="1782"/>
      <c r="J114" s="1782"/>
      <c r="K114" s="1782"/>
      <c r="L114" s="1782"/>
      <c r="M114" s="1782"/>
      <c r="N114" s="1783"/>
    </row>
    <row r="115" spans="1:14" ht="20.25" customHeight="1">
      <c r="A115" s="1721"/>
      <c r="B115" s="10" t="s">
        <v>69</v>
      </c>
      <c r="C115" s="1763" t="s">
        <v>22</v>
      </c>
      <c r="D115" s="1764"/>
      <c r="E115" s="1764"/>
      <c r="F115" s="1765"/>
      <c r="G115" s="7" t="s">
        <v>149</v>
      </c>
      <c r="H115" s="1766" t="str">
        <f>VLOOKUP($A108,'Result Entry'!$B$9:$FW$108,7,0)</f>
        <v>HGJG</v>
      </c>
      <c r="I115" s="1766"/>
      <c r="J115" s="1766"/>
      <c r="K115" s="1766"/>
      <c r="L115" s="1766"/>
      <c r="M115" s="1766"/>
      <c r="N115" s="1767"/>
    </row>
    <row r="116" spans="1:14" ht="20.25" customHeight="1">
      <c r="A116" s="1721"/>
      <c r="B116" s="10" t="s">
        <v>69</v>
      </c>
      <c r="C116" s="1763" t="s">
        <v>23</v>
      </c>
      <c r="D116" s="1764"/>
      <c r="E116" s="1764"/>
      <c r="F116" s="1765"/>
      <c r="G116" s="7" t="s">
        <v>149</v>
      </c>
      <c r="H116" s="1766" t="str">
        <f>VLOOKUP($A108,'Result Entry'!$B$9:$FW$108,8,0)</f>
        <v>HJGG</v>
      </c>
      <c r="I116" s="1766"/>
      <c r="J116" s="1766"/>
      <c r="K116" s="1766"/>
      <c r="L116" s="1766"/>
      <c r="M116" s="1766"/>
      <c r="N116" s="1767"/>
    </row>
    <row r="117" spans="1:14" ht="20.25" customHeight="1">
      <c r="A117" s="1721"/>
      <c r="B117" s="10" t="s">
        <v>69</v>
      </c>
      <c r="C117" s="1763" t="s">
        <v>52</v>
      </c>
      <c r="D117" s="1764"/>
      <c r="E117" s="1764"/>
      <c r="F117" s="1765"/>
      <c r="G117" s="7" t="s">
        <v>149</v>
      </c>
      <c r="H117" s="1766" t="str">
        <f>VLOOKUP($A108,'Result Entry'!$B$9:$FW$108,9,0)</f>
        <v>BGJHGJ</v>
      </c>
      <c r="I117" s="1766"/>
      <c r="J117" s="1766"/>
      <c r="K117" s="1766"/>
      <c r="L117" s="1766"/>
      <c r="M117" s="1766"/>
      <c r="N117" s="1767"/>
    </row>
    <row r="118" spans="1:14" ht="20.25" customHeight="1">
      <c r="A118" s="1721"/>
      <c r="B118" s="10" t="s">
        <v>69</v>
      </c>
      <c r="C118" s="1763" t="s">
        <v>53</v>
      </c>
      <c r="D118" s="1764"/>
      <c r="E118" s="1764"/>
      <c r="F118" s="1765"/>
      <c r="G118" s="7" t="s">
        <v>149</v>
      </c>
      <c r="H118" s="1768" t="str">
        <f>CONCATENATE('Result Entry'!$G$4,'Result Entry'!$J$4)</f>
        <v>11(A)</v>
      </c>
      <c r="I118" s="1766"/>
      <c r="J118" s="1766"/>
      <c r="K118" s="1766"/>
      <c r="L118" s="1766"/>
      <c r="M118" s="1766"/>
      <c r="N118" s="1767"/>
    </row>
    <row r="119" spans="1:14" ht="20.25" customHeight="1" thickBot="1">
      <c r="A119" s="1721"/>
      <c r="B119" s="10" t="s">
        <v>69</v>
      </c>
      <c r="C119" s="1789" t="s">
        <v>25</v>
      </c>
      <c r="D119" s="1790"/>
      <c r="E119" s="1790"/>
      <c r="F119" s="1791"/>
      <c r="G119" s="16" t="s">
        <v>149</v>
      </c>
      <c r="H119" s="1792">
        <f>VLOOKUP($A108,'Result Entry'!$B$9:$FW$108,10,0)</f>
        <v>0</v>
      </c>
      <c r="I119" s="1792"/>
      <c r="J119" s="1792"/>
      <c r="K119" s="1792"/>
      <c r="L119" s="1792"/>
      <c r="M119" s="1792"/>
      <c r="N119" s="1793"/>
    </row>
    <row r="120" spans="1:14" ht="20.25" customHeight="1">
      <c r="A120" s="1721"/>
      <c r="B120" s="11" t="s">
        <v>69</v>
      </c>
      <c r="C120" s="1794" t="s">
        <v>167</v>
      </c>
      <c r="D120" s="1795"/>
      <c r="E120" s="1798" t="s">
        <v>72</v>
      </c>
      <c r="F120" s="1800" t="s">
        <v>73</v>
      </c>
      <c r="G120" s="1802" t="s">
        <v>168</v>
      </c>
      <c r="H120" s="1804" t="s">
        <v>55</v>
      </c>
      <c r="I120" s="1805"/>
      <c r="J120" s="1808" t="s">
        <v>84</v>
      </c>
      <c r="K120" s="1809"/>
      <c r="L120" s="1812" t="s">
        <v>169</v>
      </c>
      <c r="M120" s="1832" t="s">
        <v>76</v>
      </c>
      <c r="N120" s="1858" t="s">
        <v>98</v>
      </c>
    </row>
    <row r="121" spans="1:14" ht="20.25" customHeight="1">
      <c r="A121" s="1721"/>
      <c r="B121" s="11"/>
      <c r="C121" s="1796"/>
      <c r="D121" s="1797"/>
      <c r="E121" s="1799"/>
      <c r="F121" s="1801"/>
      <c r="G121" s="1803"/>
      <c r="H121" s="1806"/>
      <c r="I121" s="1807"/>
      <c r="J121" s="1810"/>
      <c r="K121" s="1811"/>
      <c r="L121" s="1813"/>
      <c r="M121" s="1833"/>
      <c r="N121" s="1859"/>
    </row>
    <row r="122" spans="1:14" ht="20.25" customHeight="1" thickBot="1">
      <c r="A122" s="1721"/>
      <c r="B122" s="11" t="s">
        <v>69</v>
      </c>
      <c r="C122" s="1866" t="s">
        <v>56</v>
      </c>
      <c r="D122" s="1867"/>
      <c r="E122" s="61">
        <f>'Result Entry'!$L$7</f>
        <v>10</v>
      </c>
      <c r="F122" s="62">
        <f>'Result Entry'!$M$7</f>
        <v>10</v>
      </c>
      <c r="G122" s="53">
        <f>SUM(E122:F122)</f>
        <v>20</v>
      </c>
      <c r="H122" s="1881">
        <f>'Result Entry'!$AU$7</f>
        <v>70</v>
      </c>
      <c r="I122" s="1882"/>
      <c r="J122" s="1883">
        <f>'Result Entry'!$AY$7</f>
        <v>100</v>
      </c>
      <c r="K122" s="1882"/>
      <c r="L122" s="53">
        <f t="shared" ref="L122:L127" si="6">H122+J122</f>
        <v>170</v>
      </c>
      <c r="M122" s="63">
        <f t="shared" ref="M122:M127" si="7">G122+L122</f>
        <v>190</v>
      </c>
      <c r="N122" s="1860"/>
    </row>
    <row r="123" spans="1:14" s="52" customFormat="1" ht="20.25" customHeight="1">
      <c r="A123" s="1721"/>
      <c r="B123" s="50" t="s">
        <v>69</v>
      </c>
      <c r="C123" s="1769" t="str">
        <f>'Result Entry'!$L$3</f>
        <v>HINDI Comp.</v>
      </c>
      <c r="D123" s="1770"/>
      <c r="E123" s="54">
        <f>IF($J111="TC",0,IF($J111="Nso",0,VLOOKUP($A108,'Result Entry'!$B$9:$FW$108,11,0)))</f>
        <v>0</v>
      </c>
      <c r="F123" s="51">
        <f>IF($J111="TC",0,IF($J111="Nso",0,VLOOKUP($A108,'Result Entry'!$B$9:$FW$108,12,0)))</f>
        <v>0</v>
      </c>
      <c r="G123" s="55">
        <f>E123+F123</f>
        <v>0</v>
      </c>
      <c r="H123" s="1870">
        <f>IF($J111="TC",0,IF($J111="Nso",0,VLOOKUP($A108,'Result Entry'!$B$9:$FW$108,16,0)))</f>
        <v>0</v>
      </c>
      <c r="I123" s="1871"/>
      <c r="J123" s="1872">
        <f>IF($J111="TC",0,IF($J111="Nso",0,VLOOKUP($A108,'Result Entry'!$B$9:$FW$108,19,0)))</f>
        <v>0</v>
      </c>
      <c r="K123" s="1871"/>
      <c r="L123" s="66">
        <f t="shared" si="6"/>
        <v>0</v>
      </c>
      <c r="M123" s="64">
        <f t="shared" si="7"/>
        <v>0</v>
      </c>
      <c r="N123" s="60">
        <f>IF($J111="TC",0,IF($J111="Nso",0,VLOOKUP($A108,'Result Entry'!$B$9:$FW$108,24,0)))</f>
        <v>0</v>
      </c>
    </row>
    <row r="124" spans="1:14" s="52" customFormat="1" ht="20.25" customHeight="1">
      <c r="A124" s="1721"/>
      <c r="B124" s="50" t="s">
        <v>69</v>
      </c>
      <c r="C124" s="1717" t="str">
        <f>'Result Entry'!$Z$3</f>
        <v>ENGLISH Comp.</v>
      </c>
      <c r="D124" s="1718"/>
      <c r="E124" s="54">
        <f>IF($J111="TC",0,IF($J111="Nso",0,VLOOKUP($A108,'Result Entry'!$B$9:$FW$108,25,0)))</f>
        <v>0</v>
      </c>
      <c r="F124" s="51">
        <f>IF($J111="TC",0,IF($J111="Nso",0,VLOOKUP($A108,'Result Entry'!$B$9:$FW$108,26,0)))</f>
        <v>0</v>
      </c>
      <c r="G124" s="56">
        <f>E124+F124</f>
        <v>0</v>
      </c>
      <c r="H124" s="1761">
        <f>IF($J111="TC",0,IF($J111="Nso",0,VLOOKUP($A108,'Result Entry'!$B$9:$FW$108,30,0)))</f>
        <v>0</v>
      </c>
      <c r="I124" s="1762"/>
      <c r="J124" s="1784">
        <f>IF($J111="TC",0,IF($J111="Nso",0,VLOOKUP($A108,'Result Entry'!$B$9:$FW$108,33,0)))</f>
        <v>0</v>
      </c>
      <c r="K124" s="1762"/>
      <c r="L124" s="66">
        <f t="shared" si="6"/>
        <v>0</v>
      </c>
      <c r="M124" s="64">
        <f t="shared" si="7"/>
        <v>0</v>
      </c>
      <c r="N124" s="60">
        <f>IF($J111="TC",0,IF($J111="Nso",0,VLOOKUP($A108,'Result Entry'!$B$9:$FW$108,38,0)))</f>
        <v>0</v>
      </c>
    </row>
    <row r="125" spans="1:14" s="52" customFormat="1" ht="20.25" customHeight="1">
      <c r="A125" s="1721"/>
      <c r="B125" s="50" t="s">
        <v>69</v>
      </c>
      <c r="C125" s="1717" t="str">
        <f>'Result Entry'!$AO$3</f>
        <v>PHYSICS</v>
      </c>
      <c r="D125" s="1718"/>
      <c r="E125" s="54">
        <f>IF($J111="TC",0,IF($J111="Nso",0,VLOOKUP($A108,'Result Entry'!$B$9:$FW$108,39,0)))</f>
        <v>0</v>
      </c>
      <c r="F125" s="51">
        <f>IF($J111="TC",0,IF($J111="Nso",0,VLOOKUP($A108,'Result Entry'!$B$9:$FW$108,40,0)))</f>
        <v>0</v>
      </c>
      <c r="G125" s="56">
        <f>E125+F125</f>
        <v>0</v>
      </c>
      <c r="H125" s="1761">
        <f>IF($J111="TC",0,IF($J111="Nso",0,VLOOKUP($A108,'Result Entry'!$B$9:$FW$108,45,0)))</f>
        <v>0</v>
      </c>
      <c r="I125" s="1762"/>
      <c r="J125" s="1784">
        <f>IF($J111="TC",0,IF($J111="Nso",0,VLOOKUP($A108,'Result Entry'!$B$9:$FW$108,49,0)))</f>
        <v>0</v>
      </c>
      <c r="K125" s="1762"/>
      <c r="L125" s="66">
        <f t="shared" si="6"/>
        <v>0</v>
      </c>
      <c r="M125" s="64">
        <f t="shared" si="7"/>
        <v>0</v>
      </c>
      <c r="N125" s="60">
        <f>IF($J111="TC",0,IF($J111="Nso",0,VLOOKUP($A108,'Result Entry'!$B$9:$FW$108,54,0)))</f>
        <v>0</v>
      </c>
    </row>
    <row r="126" spans="1:14" s="52" customFormat="1" ht="20.25" customHeight="1">
      <c r="A126" s="1721"/>
      <c r="B126" s="50" t="s">
        <v>69</v>
      </c>
      <c r="C126" s="1717" t="str">
        <f>'Result Entry'!$BF$3</f>
        <v>CHEMISTRY</v>
      </c>
      <c r="D126" s="1718"/>
      <c r="E126" s="54">
        <f>IF($J111="TC",0,IF($J111="Nso",0,VLOOKUP($A108,'Result Entry'!$B$9:$FW$108,55,0)))</f>
        <v>0</v>
      </c>
      <c r="F126" s="51">
        <f>IF($J111="TC",0,IF($J111="Nso",0,VLOOKUP($A108,'Result Entry'!$B$9:$FW$108,56,0)))</f>
        <v>0</v>
      </c>
      <c r="G126" s="56">
        <f>E126+F126</f>
        <v>0</v>
      </c>
      <c r="H126" s="1761">
        <f>IF($J111="TC",0,IF($J111="Nso",0,VLOOKUP($A108,'Result Entry'!$B$9:$FW$108,61,0)))</f>
        <v>0</v>
      </c>
      <c r="I126" s="1762"/>
      <c r="J126" s="1784">
        <f>IF($J111="TC",0,IF($J111="Nso",0,VLOOKUP($A108,'Result Entry'!$B$9:$FW$108,65,0)))</f>
        <v>0</v>
      </c>
      <c r="K126" s="1762"/>
      <c r="L126" s="66">
        <f t="shared" si="6"/>
        <v>0</v>
      </c>
      <c r="M126" s="64">
        <f t="shared" si="7"/>
        <v>0</v>
      </c>
      <c r="N126" s="60">
        <f>IF($J111="TC",0,IF($J111="Nso",0,VLOOKUP($A108,'Result Entry'!$B$9:$FW$108,70,0)))</f>
        <v>0</v>
      </c>
    </row>
    <row r="127" spans="1:14" s="52" customFormat="1" ht="20.25" customHeight="1" thickBot="1">
      <c r="A127" s="1721"/>
      <c r="B127" s="50" t="s">
        <v>69</v>
      </c>
      <c r="C127" s="1717" t="str">
        <f>'Result Entry'!$BW$3</f>
        <v>BIOLOGY</v>
      </c>
      <c r="D127" s="1718"/>
      <c r="E127" s="57">
        <f>IF($J111="TC",0,IF($J111="Nso",0,VLOOKUP($A108,'Result Entry'!$B$9:$FW$108,71,0)))</f>
        <v>0</v>
      </c>
      <c r="F127" s="58">
        <f>IF($J111="TC",0,IF($J111="Nso",0,VLOOKUP($A108,'Result Entry'!$B$9:$FW$108,72,0)))</f>
        <v>0</v>
      </c>
      <c r="G127" s="59">
        <f>E127+F127</f>
        <v>0</v>
      </c>
      <c r="H127" s="1861">
        <f>IF($J111="TC",0,IF($J111="Nso",0,VLOOKUP($A108,'Result Entry'!$B$9:$FW$108,77,0)))</f>
        <v>0</v>
      </c>
      <c r="I127" s="1862"/>
      <c r="J127" s="1863">
        <f>IF($J111="TC",0,IF($J111="Nso",0,VLOOKUP($A108,'Result Entry'!$B$9:$FW$108,81,0)))</f>
        <v>0</v>
      </c>
      <c r="K127" s="1862"/>
      <c r="L127" s="67">
        <f t="shared" si="6"/>
        <v>0</v>
      </c>
      <c r="M127" s="65">
        <f t="shared" si="7"/>
        <v>0</v>
      </c>
      <c r="N127" s="60">
        <f>IF($J111="TC",0,IF($J111="Nso",0,VLOOKUP($A108,'Result Entry'!$B$9:$FW$108,86,0)))</f>
        <v>0</v>
      </c>
    </row>
    <row r="128" spans="1:14" ht="20.25" customHeight="1">
      <c r="A128" s="1721"/>
      <c r="B128" s="11" t="s">
        <v>69</v>
      </c>
      <c r="C128" s="1771" t="s">
        <v>77</v>
      </c>
      <c r="D128" s="1772"/>
      <c r="E128" s="1773"/>
      <c r="F128" s="1777" t="s">
        <v>78</v>
      </c>
      <c r="G128" s="1778"/>
      <c r="H128" s="1868" t="s">
        <v>79</v>
      </c>
      <c r="I128" s="1869"/>
      <c r="J128" s="74" t="s">
        <v>41</v>
      </c>
      <c r="K128" s="79" t="s">
        <v>91</v>
      </c>
      <c r="L128" s="1785" t="s">
        <v>39</v>
      </c>
      <c r="M128" s="1786"/>
      <c r="N128" s="12" t="s">
        <v>43</v>
      </c>
    </row>
    <row r="129" spans="1:14" ht="25.5" customHeight="1" thickBot="1">
      <c r="A129" s="1721"/>
      <c r="B129" s="11" t="s">
        <v>69</v>
      </c>
      <c r="C129" s="1774"/>
      <c r="D129" s="1775"/>
      <c r="E129" s="1776"/>
      <c r="F129" s="1787">
        <f>IF($J111="TC",0,IF($J111="Nso",0,VLOOKUP($A108,'Result Entry'!$B$9:$FW$108,146,0)))</f>
        <v>0</v>
      </c>
      <c r="G129" s="1788"/>
      <c r="H129" s="1830">
        <f>IF($J111="TC",0,IF($J111="Nso",0,VLOOKUP($A108,'Result Entry'!$B$9:$FW$108,147,0)))</f>
        <v>0</v>
      </c>
      <c r="I129" s="1831"/>
      <c r="J129" s="75">
        <f>IF($J111="TC",0,IF($J111="Nso",0,VLOOKUP($A108,'Result Entry'!$B$9:$FW$108,148,0)))</f>
        <v>0</v>
      </c>
      <c r="K129" s="86">
        <f>IF($J111="TC",0,IF($J111="Nso",0,VLOOKUP($A108,'Result Entry'!$B$9:$FW$108,149,0)))</f>
        <v>0</v>
      </c>
      <c r="L129" s="1864">
        <f>IF($J111="TC",0,IF($J111="Nso",0,VLOOKUP($A108,'Result Entry'!$B$9:$FW$108,150,0)))</f>
        <v>0</v>
      </c>
      <c r="M129" s="1865"/>
      <c r="N129" s="15">
        <f>IF($J111="TC",0,IF($J111="Nso",0,VLOOKUP($A108,'Result Entry'!$B$9:$FW$108,152,0)))</f>
        <v>0</v>
      </c>
    </row>
    <row r="130" spans="1:14" ht="20.25" customHeight="1">
      <c r="A130" s="1721"/>
      <c r="B130" s="11" t="s">
        <v>69</v>
      </c>
      <c r="C130" s="1758" t="s">
        <v>58</v>
      </c>
      <c r="D130" s="1759"/>
      <c r="E130" s="1759"/>
      <c r="F130" s="1759"/>
      <c r="G130" s="1759"/>
      <c r="H130" s="1760"/>
      <c r="I130" s="1834" t="s">
        <v>59</v>
      </c>
      <c r="J130" s="1835"/>
      <c r="K130" s="1836">
        <f>VLOOKUP($A108,'Result Entry'!$B$9:$FW$108,143,0)</f>
        <v>29</v>
      </c>
      <c r="L130" s="1837"/>
      <c r="M130" s="1839" t="s">
        <v>37</v>
      </c>
      <c r="N130" s="1840"/>
    </row>
    <row r="131" spans="1:14" ht="20.25" customHeight="1" thickBot="1">
      <c r="A131" s="1721"/>
      <c r="B131" s="11" t="s">
        <v>69</v>
      </c>
      <c r="C131" s="1841" t="s">
        <v>54</v>
      </c>
      <c r="D131" s="1842"/>
      <c r="E131" s="1842"/>
      <c r="F131" s="1843" t="s">
        <v>157</v>
      </c>
      <c r="G131" s="1844"/>
      <c r="H131" s="26" t="s">
        <v>47</v>
      </c>
      <c r="I131" s="1847" t="s">
        <v>60</v>
      </c>
      <c r="J131" s="1848"/>
      <c r="K131" s="1873">
        <f>VLOOKUP($A108,'Result Entry'!$B$9:$FW$108,144,0)</f>
        <v>51</v>
      </c>
      <c r="L131" s="1874"/>
      <c r="M131" s="1875">
        <f>VLOOKUP($A108,'Result Entry'!$B$9:$FW$108,145,0)</f>
        <v>0</v>
      </c>
      <c r="N131" s="1876"/>
    </row>
    <row r="132" spans="1:14" ht="20.25" customHeight="1">
      <c r="A132" s="1721"/>
      <c r="B132" s="11" t="s">
        <v>69</v>
      </c>
      <c r="C132" s="1841"/>
      <c r="D132" s="1842"/>
      <c r="E132" s="1842"/>
      <c r="F132" s="1845"/>
      <c r="G132" s="1846"/>
      <c r="H132" s="27" t="s">
        <v>99</v>
      </c>
      <c r="I132" s="1877" t="s">
        <v>61</v>
      </c>
      <c r="J132" s="1878"/>
      <c r="K132" s="1879" t="str">
        <f>IF($J111="TC","Transferred",IF($J111="Nso","NameSeparated",VLOOKUP($A108,'Result Entry'!$B$9:$FW$108,153,0)))</f>
        <v>NameSeparated</v>
      </c>
      <c r="L132" s="1879"/>
      <c r="M132" s="1879"/>
      <c r="N132" s="1880"/>
    </row>
    <row r="133" spans="1:14" ht="20.25" customHeight="1">
      <c r="A133" s="1721"/>
      <c r="B133" s="11" t="s">
        <v>69</v>
      </c>
      <c r="C133" s="1744" t="str">
        <f>'Result Entry'!$DU$3</f>
        <v>Foundation Of Information Tech.</v>
      </c>
      <c r="D133" s="1745"/>
      <c r="E133" s="1746"/>
      <c r="F133" s="1747">
        <f>IF($J111="TC",0,IF($J111="Nso",0,VLOOKUP($A108,'Result Entry'!$B$9:$GS$108,170,0)))</f>
        <v>0</v>
      </c>
      <c r="G133" s="1747"/>
      <c r="H133" s="14">
        <f>IF($J111="TC",0,IF($J111="Nso",0,VLOOKUP($A108,'Result Entry'!$B$9:$GS$108,112,0)))</f>
        <v>0</v>
      </c>
      <c r="I133" s="1748" t="s">
        <v>71</v>
      </c>
      <c r="J133" s="1749"/>
      <c r="K133" s="1750">
        <f>'Result Entry'!$T$2</f>
        <v>45419</v>
      </c>
      <c r="L133" s="1751"/>
      <c r="M133" s="1751"/>
      <c r="N133" s="1752"/>
    </row>
    <row r="134" spans="1:14" ht="20.25" customHeight="1">
      <c r="A134" s="1721"/>
      <c r="B134" s="11" t="s">
        <v>69</v>
      </c>
      <c r="C134" s="1744" t="str">
        <f>'Result Entry'!$EI$3</f>
        <v>G.I.A.I.-II</v>
      </c>
      <c r="D134" s="1745"/>
      <c r="E134" s="1746"/>
      <c r="F134" s="1747">
        <f>IF($J111="TC",0,IF($J111="Nso",0,VLOOKUP($A108,'Result Entry'!$B$9:$GS$108,174,0)))</f>
        <v>0</v>
      </c>
      <c r="G134" s="1747"/>
      <c r="H134" s="14">
        <f>IF($J111="TC",0,IF($J111="Nso",0,VLOOKUP($A108,'Result Entry'!$B$9:$GS$108,124,0)))</f>
        <v>0</v>
      </c>
      <c r="I134" s="1753"/>
      <c r="J134" s="1754"/>
      <c r="K134" s="1754"/>
      <c r="L134" s="1754"/>
      <c r="M134" s="1754"/>
      <c r="N134" s="1755"/>
    </row>
    <row r="135" spans="1:14" ht="20.25" customHeight="1">
      <c r="A135" s="1721"/>
      <c r="B135" s="11" t="s">
        <v>69</v>
      </c>
      <c r="C135" s="1744" t="str">
        <f>'Result Entry'!$EU$3</f>
        <v>SOC.SER.PLAN</v>
      </c>
      <c r="D135" s="1745"/>
      <c r="E135" s="1746"/>
      <c r="F135" s="1747">
        <f>IF($J111="TC",0,IF($J111="Nso",0,VLOOKUP($A108,'Result Entry'!$B$9:$HS$108,178,0)))</f>
        <v>0</v>
      </c>
      <c r="G135" s="1747"/>
      <c r="H135" s="14">
        <f>IF($J111="TC",0,IF($J111="Nso",0,VLOOKUP($A108,'Result Entry'!$B$9:$GS$108,136,0)))</f>
        <v>0</v>
      </c>
      <c r="I135" s="1756" t="s">
        <v>174</v>
      </c>
      <c r="J135" s="1757"/>
      <c r="K135" s="76"/>
      <c r="L135" s="77"/>
      <c r="M135" s="77"/>
      <c r="N135" s="78"/>
    </row>
    <row r="136" spans="1:14" ht="20.25" customHeight="1" thickBot="1">
      <c r="A136" s="1721"/>
      <c r="B136" s="11" t="s">
        <v>69</v>
      </c>
      <c r="C136" s="1744" t="str">
        <f>'Result Entry'!$FG$3</f>
        <v>Jeewan Kaushal</v>
      </c>
      <c r="D136" s="1745"/>
      <c r="E136" s="1746"/>
      <c r="F136" s="1747">
        <f>IF($J111="TC",0,IF($J111="Nso",0,VLOOKUP($A108,'Result Entry'!$B$9:$HS$108,182,0)))</f>
        <v>0</v>
      </c>
      <c r="G136" s="1747"/>
      <c r="H136" s="14">
        <f>IF($J111="TC",0,IF($J111="Nso",0,VLOOKUP($A108,'Result Entry'!$B$9:$HS$108,136,0)))</f>
        <v>0</v>
      </c>
      <c r="I136" s="1756" t="s">
        <v>148</v>
      </c>
      <c r="J136" s="1757"/>
      <c r="K136" s="1757"/>
      <c r="L136" s="1757"/>
      <c r="M136" s="1757"/>
      <c r="N136" s="1838"/>
    </row>
    <row r="137" spans="1:14" ht="20.25" customHeight="1">
      <c r="A137" s="1721"/>
      <c r="B137" s="10" t="s">
        <v>69</v>
      </c>
      <c r="C137" s="1706" t="s">
        <v>180</v>
      </c>
      <c r="D137" s="1707"/>
      <c r="E137" s="1708"/>
      <c r="F137" s="1715" t="s">
        <v>181</v>
      </c>
      <c r="G137" s="1716"/>
      <c r="H137" s="82" t="s">
        <v>30</v>
      </c>
      <c r="I137" s="1756" t="s">
        <v>175</v>
      </c>
      <c r="J137" s="1757"/>
      <c r="K137" s="1757"/>
      <c r="L137" s="1757"/>
      <c r="M137" s="1757"/>
      <c r="N137" s="1838"/>
    </row>
    <row r="138" spans="1:14" ht="20.25" customHeight="1">
      <c r="A138" s="1721"/>
      <c r="B138" s="10" t="s">
        <v>69</v>
      </c>
      <c r="C138" s="1709"/>
      <c r="D138" s="1710"/>
      <c r="E138" s="1711"/>
      <c r="F138" s="1702" t="s">
        <v>182</v>
      </c>
      <c r="G138" s="1703"/>
      <c r="H138" s="80" t="s">
        <v>179</v>
      </c>
      <c r="I138" s="1732" t="s">
        <v>67</v>
      </c>
      <c r="J138" s="1733"/>
      <c r="K138" s="1733"/>
      <c r="L138" s="1733"/>
      <c r="M138" s="1733"/>
      <c r="N138" s="1734"/>
    </row>
    <row r="139" spans="1:14" ht="20.25" customHeight="1">
      <c r="A139" s="1721"/>
      <c r="B139" s="10" t="s">
        <v>69</v>
      </c>
      <c r="C139" s="1709"/>
      <c r="D139" s="1710"/>
      <c r="E139" s="1711"/>
      <c r="F139" s="1702" t="s">
        <v>185</v>
      </c>
      <c r="G139" s="1703"/>
      <c r="H139" s="80" t="s">
        <v>62</v>
      </c>
      <c r="I139" s="1735"/>
      <c r="J139" s="1736"/>
      <c r="K139" s="1736"/>
      <c r="L139" s="1736"/>
      <c r="M139" s="1736"/>
      <c r="N139" s="1737"/>
    </row>
    <row r="140" spans="1:14" ht="20.25" customHeight="1">
      <c r="A140" s="1721"/>
      <c r="B140" s="10" t="s">
        <v>69</v>
      </c>
      <c r="C140" s="1709"/>
      <c r="D140" s="1710"/>
      <c r="E140" s="1711"/>
      <c r="F140" s="1702" t="s">
        <v>186</v>
      </c>
      <c r="G140" s="1703"/>
      <c r="H140" s="80" t="s">
        <v>63</v>
      </c>
      <c r="I140" s="1735"/>
      <c r="J140" s="1736"/>
      <c r="K140" s="1736"/>
      <c r="L140" s="1736"/>
      <c r="M140" s="1736"/>
      <c r="N140" s="1737"/>
    </row>
    <row r="141" spans="1:14" ht="20.25" customHeight="1">
      <c r="A141" s="1721"/>
      <c r="B141" s="10" t="s">
        <v>69</v>
      </c>
      <c r="C141" s="1709"/>
      <c r="D141" s="1710"/>
      <c r="E141" s="1711"/>
      <c r="F141" s="1702" t="s">
        <v>183</v>
      </c>
      <c r="G141" s="1703"/>
      <c r="H141" s="80" t="s">
        <v>65</v>
      </c>
      <c r="I141" s="1738" t="s">
        <v>80</v>
      </c>
      <c r="J141" s="1739"/>
      <c r="K141" s="1739"/>
      <c r="L141" s="1739"/>
      <c r="M141" s="1739"/>
      <c r="N141" s="1740"/>
    </row>
    <row r="142" spans="1:14" ht="20.25" customHeight="1" thickBot="1">
      <c r="A142" s="1721"/>
      <c r="B142" s="13" t="s">
        <v>69</v>
      </c>
      <c r="C142" s="1712"/>
      <c r="D142" s="1713"/>
      <c r="E142" s="1714"/>
      <c r="F142" s="1704" t="s">
        <v>184</v>
      </c>
      <c r="G142" s="1705"/>
      <c r="H142" s="81" t="s">
        <v>64</v>
      </c>
      <c r="I142" s="1741"/>
      <c r="J142" s="1742"/>
      <c r="K142" s="1742"/>
      <c r="L142" s="1742"/>
      <c r="M142" s="1742"/>
      <c r="N142" s="1743"/>
    </row>
    <row r="143" spans="1:14" ht="24.75" customHeight="1" thickTop="1" thickBot="1">
      <c r="A143" s="83">
        <f>A108+1</f>
        <v>5</v>
      </c>
      <c r="B143" s="1720" t="s">
        <v>50</v>
      </c>
      <c r="C143" s="1720"/>
      <c r="D143" s="1720"/>
      <c r="E143" s="1720"/>
      <c r="F143" s="1720"/>
      <c r="G143" s="1720"/>
      <c r="H143" s="1720"/>
      <c r="I143" s="1720"/>
      <c r="J143" s="1720"/>
      <c r="K143" s="1720"/>
      <c r="L143" s="1720"/>
      <c r="M143" s="1720"/>
      <c r="N143" s="1720"/>
    </row>
    <row r="144" spans="1:14" ht="42.75" customHeight="1" thickTop="1">
      <c r="A144" s="1721"/>
      <c r="B144" s="1722"/>
      <c r="C144" s="1723"/>
      <c r="D144" s="1726" t="str">
        <f>Master!$E$8</f>
        <v xml:space="preserve">Govt. Sr. Secondary School </v>
      </c>
      <c r="E144" s="1727"/>
      <c r="F144" s="1727"/>
      <c r="G144" s="1727"/>
      <c r="H144" s="1727"/>
      <c r="I144" s="1727"/>
      <c r="J144" s="1727"/>
      <c r="K144" s="1727"/>
      <c r="L144" s="1727"/>
      <c r="M144" s="1727"/>
      <c r="N144" s="1728"/>
    </row>
    <row r="145" spans="1:15" ht="20.25" customHeight="1" thickBot="1">
      <c r="A145" s="1721"/>
      <c r="B145" s="1724"/>
      <c r="C145" s="1725"/>
      <c r="D145" s="1729" t="str">
        <f>Master!$E$11</f>
        <v>P.S.-Bapini (Jodhpur)</v>
      </c>
      <c r="E145" s="1730"/>
      <c r="F145" s="1730"/>
      <c r="G145" s="1730"/>
      <c r="H145" s="1730"/>
      <c r="I145" s="1730"/>
      <c r="J145" s="1730"/>
      <c r="K145" s="1730"/>
      <c r="L145" s="1730"/>
      <c r="M145" s="1730"/>
      <c r="N145" s="1731"/>
    </row>
    <row r="146" spans="1:15" ht="20.25" customHeight="1">
      <c r="A146" s="1721"/>
      <c r="B146" s="28"/>
      <c r="C146" s="1849" t="s">
        <v>150</v>
      </c>
      <c r="D146" s="1850"/>
      <c r="E146" s="1850"/>
      <c r="F146" s="1850"/>
      <c r="G146" s="1851"/>
      <c r="H146" s="1814" t="s">
        <v>127</v>
      </c>
      <c r="I146" s="1814"/>
      <c r="J146" s="1817">
        <f>VLOOKUP(A143,'Result Entry'!$B$6:$K$108,6,0)</f>
        <v>1105</v>
      </c>
      <c r="K146" s="1820" t="s">
        <v>68</v>
      </c>
      <c r="L146" s="1821"/>
      <c r="M146" s="68">
        <f>Master!$E$14</f>
        <v>8151106901</v>
      </c>
      <c r="N146" s="69"/>
    </row>
    <row r="147" spans="1:15" ht="20.25" customHeight="1">
      <c r="A147" s="1721"/>
      <c r="B147" s="9"/>
      <c r="C147" s="1852"/>
      <c r="D147" s="1853"/>
      <c r="E147" s="1853"/>
      <c r="F147" s="1853"/>
      <c r="G147" s="1854"/>
      <c r="H147" s="1815"/>
      <c r="I147" s="1815"/>
      <c r="J147" s="1818"/>
      <c r="K147" s="1822" t="s">
        <v>66</v>
      </c>
      <c r="L147" s="1823"/>
      <c r="M147" s="1824"/>
      <c r="N147" s="1825"/>
      <c r="O147" s="17" t="s">
        <v>156</v>
      </c>
    </row>
    <row r="148" spans="1:15" ht="20.25" customHeight="1" thickBot="1">
      <c r="A148" s="1721"/>
      <c r="B148" s="9"/>
      <c r="C148" s="1855"/>
      <c r="D148" s="1856"/>
      <c r="E148" s="1856"/>
      <c r="F148" s="1856"/>
      <c r="G148" s="1857"/>
      <c r="H148" s="1816"/>
      <c r="I148" s="1816"/>
      <c r="J148" s="1819"/>
      <c r="K148" s="1826" t="s">
        <v>51</v>
      </c>
      <c r="L148" s="1827"/>
      <c r="M148" s="1828" t="str">
        <f>Master!$E$6</f>
        <v>2023-24</v>
      </c>
      <c r="N148" s="1829"/>
    </row>
    <row r="149" spans="1:15" ht="20.25" customHeight="1">
      <c r="A149" s="1721"/>
      <c r="B149" s="10" t="s">
        <v>69</v>
      </c>
      <c r="C149" s="1779" t="s">
        <v>20</v>
      </c>
      <c r="D149" s="1780"/>
      <c r="E149" s="1780"/>
      <c r="F149" s="1781"/>
      <c r="G149" s="6" t="s">
        <v>149</v>
      </c>
      <c r="H149" s="1782">
        <f>VLOOKUP($A143,'Result Entry'!$B$9:$FW$108,4,0)</f>
        <v>745</v>
      </c>
      <c r="I149" s="1782"/>
      <c r="J149" s="1782"/>
      <c r="K149" s="1782"/>
      <c r="L149" s="1782"/>
      <c r="M149" s="1782"/>
      <c r="N149" s="1783"/>
    </row>
    <row r="150" spans="1:15" ht="20.25" customHeight="1">
      <c r="A150" s="1721"/>
      <c r="B150" s="10" t="s">
        <v>69</v>
      </c>
      <c r="C150" s="1763" t="s">
        <v>22</v>
      </c>
      <c r="D150" s="1764"/>
      <c r="E150" s="1764"/>
      <c r="F150" s="1765"/>
      <c r="G150" s="7" t="s">
        <v>149</v>
      </c>
      <c r="H150" s="1766" t="str">
        <f>VLOOKUP($A143,'Result Entry'!$B$9:$FW$108,7,0)</f>
        <v>BHKBK</v>
      </c>
      <c r="I150" s="1766"/>
      <c r="J150" s="1766"/>
      <c r="K150" s="1766"/>
      <c r="L150" s="1766"/>
      <c r="M150" s="1766"/>
      <c r="N150" s="1767"/>
    </row>
    <row r="151" spans="1:15" ht="20.25" customHeight="1">
      <c r="A151" s="1721"/>
      <c r="B151" s="10" t="s">
        <v>69</v>
      </c>
      <c r="C151" s="1763" t="s">
        <v>23</v>
      </c>
      <c r="D151" s="1764"/>
      <c r="E151" s="1764"/>
      <c r="F151" s="1765"/>
      <c r="G151" s="7" t="s">
        <v>149</v>
      </c>
      <c r="H151" s="1766" t="str">
        <f>VLOOKUP($A143,'Result Entry'!$B$9:$FW$108,8,0)</f>
        <v>KJKHK</v>
      </c>
      <c r="I151" s="1766"/>
      <c r="J151" s="1766"/>
      <c r="K151" s="1766"/>
      <c r="L151" s="1766"/>
      <c r="M151" s="1766"/>
      <c r="N151" s="1767"/>
    </row>
    <row r="152" spans="1:15" ht="20.25" customHeight="1">
      <c r="A152" s="1721"/>
      <c r="B152" s="10" t="s">
        <v>69</v>
      </c>
      <c r="C152" s="1763" t="s">
        <v>52</v>
      </c>
      <c r="D152" s="1764"/>
      <c r="E152" s="1764"/>
      <c r="F152" s="1765"/>
      <c r="G152" s="7" t="s">
        <v>149</v>
      </c>
      <c r="H152" s="1766" t="str">
        <f>VLOOKUP($A143,'Result Entry'!$B$9:$FW$108,9,0)</f>
        <v>HKHK</v>
      </c>
      <c r="I152" s="1766"/>
      <c r="J152" s="1766"/>
      <c r="K152" s="1766"/>
      <c r="L152" s="1766"/>
      <c r="M152" s="1766"/>
      <c r="N152" s="1767"/>
    </row>
    <row r="153" spans="1:15" ht="20.25" customHeight="1">
      <c r="A153" s="1721"/>
      <c r="B153" s="10" t="s">
        <v>69</v>
      </c>
      <c r="C153" s="1763" t="s">
        <v>53</v>
      </c>
      <c r="D153" s="1764"/>
      <c r="E153" s="1764"/>
      <c r="F153" s="1765"/>
      <c r="G153" s="7" t="s">
        <v>149</v>
      </c>
      <c r="H153" s="1768" t="str">
        <f>CONCATENATE('Result Entry'!$G$4,'Result Entry'!$J$4)</f>
        <v>11(A)</v>
      </c>
      <c r="I153" s="1766"/>
      <c r="J153" s="1766"/>
      <c r="K153" s="1766"/>
      <c r="L153" s="1766"/>
      <c r="M153" s="1766"/>
      <c r="N153" s="1767"/>
    </row>
    <row r="154" spans="1:15" ht="20.25" customHeight="1" thickBot="1">
      <c r="A154" s="1721"/>
      <c r="B154" s="10" t="s">
        <v>69</v>
      </c>
      <c r="C154" s="1789" t="s">
        <v>25</v>
      </c>
      <c r="D154" s="1790"/>
      <c r="E154" s="1790"/>
      <c r="F154" s="1791"/>
      <c r="G154" s="16" t="s">
        <v>149</v>
      </c>
      <c r="H154" s="1792">
        <f>VLOOKUP($A143,'Result Entry'!$B$9:$FW$108,10,0)</f>
        <v>0</v>
      </c>
      <c r="I154" s="1792"/>
      <c r="J154" s="1792"/>
      <c r="K154" s="1792"/>
      <c r="L154" s="1792"/>
      <c r="M154" s="1792"/>
      <c r="N154" s="1793"/>
    </row>
    <row r="155" spans="1:15" ht="20.25" customHeight="1">
      <c r="A155" s="1721"/>
      <c r="B155" s="11" t="s">
        <v>69</v>
      </c>
      <c r="C155" s="1794" t="s">
        <v>167</v>
      </c>
      <c r="D155" s="1795"/>
      <c r="E155" s="1798" t="s">
        <v>72</v>
      </c>
      <c r="F155" s="1800" t="s">
        <v>73</v>
      </c>
      <c r="G155" s="1802" t="s">
        <v>168</v>
      </c>
      <c r="H155" s="1804" t="s">
        <v>55</v>
      </c>
      <c r="I155" s="1805"/>
      <c r="J155" s="1808" t="s">
        <v>84</v>
      </c>
      <c r="K155" s="1809"/>
      <c r="L155" s="1812" t="s">
        <v>169</v>
      </c>
      <c r="M155" s="1832" t="s">
        <v>76</v>
      </c>
      <c r="N155" s="1858" t="s">
        <v>98</v>
      </c>
    </row>
    <row r="156" spans="1:15" ht="20.25" customHeight="1">
      <c r="A156" s="1721"/>
      <c r="B156" s="11"/>
      <c r="C156" s="1796"/>
      <c r="D156" s="1797"/>
      <c r="E156" s="1799"/>
      <c r="F156" s="1801"/>
      <c r="G156" s="1803"/>
      <c r="H156" s="1806"/>
      <c r="I156" s="1807"/>
      <c r="J156" s="1810"/>
      <c r="K156" s="1811"/>
      <c r="L156" s="1813"/>
      <c r="M156" s="1833"/>
      <c r="N156" s="1859"/>
    </row>
    <row r="157" spans="1:15" ht="20.25" customHeight="1" thickBot="1">
      <c r="A157" s="1721"/>
      <c r="B157" s="11" t="s">
        <v>69</v>
      </c>
      <c r="C157" s="1866" t="s">
        <v>56</v>
      </c>
      <c r="D157" s="1867"/>
      <c r="E157" s="61">
        <f>'Result Entry'!$L$7</f>
        <v>10</v>
      </c>
      <c r="F157" s="62">
        <f>'Result Entry'!$M$7</f>
        <v>10</v>
      </c>
      <c r="G157" s="53">
        <f>SUM(E157:F157)</f>
        <v>20</v>
      </c>
      <c r="H157" s="1881">
        <f>'Result Entry'!$AU$7</f>
        <v>70</v>
      </c>
      <c r="I157" s="1882"/>
      <c r="J157" s="1883">
        <f>'Result Entry'!$AY$7</f>
        <v>100</v>
      </c>
      <c r="K157" s="1882"/>
      <c r="L157" s="53">
        <f t="shared" ref="L157:L162" si="8">H157+J157</f>
        <v>170</v>
      </c>
      <c r="M157" s="63">
        <f t="shared" ref="M157:M162" si="9">G157+L157</f>
        <v>190</v>
      </c>
      <c r="N157" s="1860"/>
    </row>
    <row r="158" spans="1:15" s="52" customFormat="1" ht="20.25" customHeight="1">
      <c r="A158" s="1721"/>
      <c r="B158" s="50" t="s">
        <v>69</v>
      </c>
      <c r="C158" s="1769" t="str">
        <f>'Result Entry'!$L$3</f>
        <v>HINDI Comp.</v>
      </c>
      <c r="D158" s="1770"/>
      <c r="E158" s="54">
        <f>IF($J146="TC",0,IF($J146="Nso",0,VLOOKUP($A143,'Result Entry'!$B$9:$FW$108,11,0)))</f>
        <v>8</v>
      </c>
      <c r="F158" s="51">
        <f>IF($J146="TC",0,IF($J146="Nso",0,VLOOKUP($A143,'Result Entry'!$B$9:$FW$108,12,0)))</f>
        <v>11</v>
      </c>
      <c r="G158" s="55">
        <f>E158+F158</f>
        <v>19</v>
      </c>
      <c r="H158" s="1870">
        <f>IF($J146="TC",0,IF($J146="Nso",0,VLOOKUP($A143,'Result Entry'!$B$9:$FW$108,16,0)))</f>
        <v>31</v>
      </c>
      <c r="I158" s="1871"/>
      <c r="J158" s="1872">
        <f>IF($J146="TC",0,IF($J146="Nso",0,VLOOKUP($A143,'Result Entry'!$B$9:$FW$108,19,0)))</f>
        <v>0</v>
      </c>
      <c r="K158" s="1871"/>
      <c r="L158" s="66">
        <f t="shared" si="8"/>
        <v>31</v>
      </c>
      <c r="M158" s="64">
        <f t="shared" si="9"/>
        <v>50</v>
      </c>
      <c r="N158" s="60" t="str">
        <f>IF($J146="TC",0,IF($J146="Nso",0,VLOOKUP($A143,'Result Entry'!$B$9:$FW$108,24,0)))</f>
        <v>III</v>
      </c>
    </row>
    <row r="159" spans="1:15" s="52" customFormat="1" ht="20.25" customHeight="1">
      <c r="A159" s="1721"/>
      <c r="B159" s="50" t="s">
        <v>69</v>
      </c>
      <c r="C159" s="1717" t="str">
        <f>'Result Entry'!$Z$3</f>
        <v>ENGLISH Comp.</v>
      </c>
      <c r="D159" s="1718"/>
      <c r="E159" s="54">
        <f>IF($J146="TC",0,IF($J146="Nso",0,VLOOKUP($A143,'Result Entry'!$B$9:$FW$108,25,0)))</f>
        <v>8</v>
      </c>
      <c r="F159" s="51">
        <f>IF($J146="TC",0,IF($J146="Nso",0,VLOOKUP($A143,'Result Entry'!$B$9:$FW$108,26,0)))</f>
        <v>11</v>
      </c>
      <c r="G159" s="56">
        <f>E159+F159</f>
        <v>19</v>
      </c>
      <c r="H159" s="1761">
        <f>IF($J146="TC",0,IF($J146="Nso",0,VLOOKUP($A143,'Result Entry'!$B$9:$FW$108,30,0)))</f>
        <v>31</v>
      </c>
      <c r="I159" s="1762"/>
      <c r="J159" s="1784">
        <f>IF($J146="TC",0,IF($J146="Nso",0,VLOOKUP($A143,'Result Entry'!$B$9:$FW$108,33,0)))</f>
        <v>0</v>
      </c>
      <c r="K159" s="1762"/>
      <c r="L159" s="66">
        <f t="shared" si="8"/>
        <v>31</v>
      </c>
      <c r="M159" s="64">
        <f t="shared" si="9"/>
        <v>50</v>
      </c>
      <c r="N159" s="60" t="str">
        <f>IF($J146="TC",0,IF($J146="Nso",0,VLOOKUP($A143,'Result Entry'!$B$9:$FW$108,38,0)))</f>
        <v>III</v>
      </c>
    </row>
    <row r="160" spans="1:15" s="52" customFormat="1" ht="20.25" customHeight="1">
      <c r="A160" s="1721"/>
      <c r="B160" s="50" t="s">
        <v>69</v>
      </c>
      <c r="C160" s="1717" t="str">
        <f>'Result Entry'!$AO$3</f>
        <v>PHYSICS</v>
      </c>
      <c r="D160" s="1718"/>
      <c r="E160" s="54">
        <f>IF($J146="TC",0,IF($J146="Nso",0,VLOOKUP($A143,'Result Entry'!$B$9:$FW$108,39,0)))</f>
        <v>1</v>
      </c>
      <c r="F160" s="51">
        <f>IF($J146="TC",0,IF($J146="Nso",0,VLOOKUP($A143,'Result Entry'!$B$9:$FW$108,40,0)))</f>
        <v>10</v>
      </c>
      <c r="G160" s="56">
        <f>E160+F160</f>
        <v>11</v>
      </c>
      <c r="H160" s="1761">
        <f>IF($J146="TC",0,IF($J146="Nso",0,VLOOKUP($A143,'Result Entry'!$B$9:$FW$108,45,0)))</f>
        <v>20</v>
      </c>
      <c r="I160" s="1762"/>
      <c r="J160" s="1784">
        <f>IF($J146="TC",0,IF($J146="Nso",0,VLOOKUP($A143,'Result Entry'!$B$9:$FW$108,49,0)))</f>
        <v>0</v>
      </c>
      <c r="K160" s="1762"/>
      <c r="L160" s="66">
        <f t="shared" si="8"/>
        <v>20</v>
      </c>
      <c r="M160" s="64">
        <f t="shared" si="9"/>
        <v>31</v>
      </c>
      <c r="N160" s="60" t="str">
        <f>IF($J146="TC",0,IF($J146="Nso",0,VLOOKUP($A143,'Result Entry'!$B$9:$FW$108,54,0)))</f>
        <v>G2</v>
      </c>
    </row>
    <row r="161" spans="1:14" s="52" customFormat="1" ht="20.25" customHeight="1">
      <c r="A161" s="1721"/>
      <c r="B161" s="50" t="s">
        <v>69</v>
      </c>
      <c r="C161" s="1717" t="str">
        <f>'Result Entry'!$BF$3</f>
        <v>CHEMISTRY</v>
      </c>
      <c r="D161" s="1718"/>
      <c r="E161" s="54" t="str">
        <f>IF($J146="TC",0,IF($J146="Nso",0,VLOOKUP($A143,'Result Entry'!$B$9:$FW$108,55,0)))</f>
        <v>I</v>
      </c>
      <c r="F161" s="51">
        <f>IF($J146="TC",0,IF($J146="Nso",0,VLOOKUP($A143,'Result Entry'!$B$9:$FW$108,56,0)))</f>
        <v>2</v>
      </c>
      <c r="G161" s="56" t="e">
        <f>E161+F161</f>
        <v>#VALUE!</v>
      </c>
      <c r="H161" s="1761">
        <f>IF($J146="TC",0,IF($J146="Nso",0,VLOOKUP($A143,'Result Entry'!$B$9:$FW$108,61,0)))</f>
        <v>70</v>
      </c>
      <c r="I161" s="1762"/>
      <c r="J161" s="1784">
        <f>IF($J146="TC",0,IF($J146="Nso",0,VLOOKUP($A143,'Result Entry'!$B$9:$FW$108,65,0)))</f>
        <v>100</v>
      </c>
      <c r="K161" s="1762"/>
      <c r="L161" s="66">
        <f t="shared" si="8"/>
        <v>170</v>
      </c>
      <c r="M161" s="64" t="e">
        <f t="shared" si="9"/>
        <v>#VALUE!</v>
      </c>
      <c r="N161" s="60" t="str">
        <f>IF($J146="TC",0,IF($J146="Nso",0,VLOOKUP($A143,'Result Entry'!$B$9:$FW$108,70,0)))</f>
        <v/>
      </c>
    </row>
    <row r="162" spans="1:14" s="52" customFormat="1" ht="20.25" customHeight="1" thickBot="1">
      <c r="A162" s="1721"/>
      <c r="B162" s="50" t="s">
        <v>69</v>
      </c>
      <c r="C162" s="1717" t="str">
        <f>'Result Entry'!$BW$3</f>
        <v>BIOLOGY</v>
      </c>
      <c r="D162" s="1718"/>
      <c r="E162" s="57" t="str">
        <f>IF($J146="TC",0,IF($J146="Nso",0,VLOOKUP($A143,'Result Entry'!$B$9:$FW$108,71,0)))</f>
        <v>P</v>
      </c>
      <c r="F162" s="58" t="str">
        <f>IF($J146="TC",0,IF($J146="Nso",0,VLOOKUP($A143,'Result Entry'!$B$9:$FW$108,72,0)))</f>
        <v>D</v>
      </c>
      <c r="G162" s="59" t="e">
        <f>E162+F162</f>
        <v>#VALUE!</v>
      </c>
      <c r="H162" s="1861">
        <f>IF($J146="TC",0,IF($J146="Nso",0,VLOOKUP($A143,'Result Entry'!$B$9:$FW$108,77,0)))</f>
        <v>0</v>
      </c>
      <c r="I162" s="1862"/>
      <c r="J162" s="1863">
        <f>IF($J146="TC",0,IF($J146="Nso",0,VLOOKUP($A143,'Result Entry'!$B$9:$FW$108,81,0)))</f>
        <v>0</v>
      </c>
      <c r="K162" s="1862"/>
      <c r="L162" s="67">
        <f t="shared" si="8"/>
        <v>0</v>
      </c>
      <c r="M162" s="65" t="e">
        <f t="shared" si="9"/>
        <v>#VALUE!</v>
      </c>
      <c r="N162" s="60">
        <f>IF($J146="TC",0,IF($J146="Nso",0,VLOOKUP($A143,'Result Entry'!$B$9:$FW$108,86,0)))</f>
        <v>0</v>
      </c>
    </row>
    <row r="163" spans="1:14" ht="20.25" customHeight="1">
      <c r="A163" s="1721"/>
      <c r="B163" s="11" t="s">
        <v>69</v>
      </c>
      <c r="C163" s="1771" t="s">
        <v>77</v>
      </c>
      <c r="D163" s="1772"/>
      <c r="E163" s="1773"/>
      <c r="F163" s="1777" t="s">
        <v>78</v>
      </c>
      <c r="G163" s="1778"/>
      <c r="H163" s="1868" t="s">
        <v>79</v>
      </c>
      <c r="I163" s="1869"/>
      <c r="J163" s="74" t="s">
        <v>41</v>
      </c>
      <c r="K163" s="79" t="s">
        <v>91</v>
      </c>
      <c r="L163" s="1785" t="s">
        <v>39</v>
      </c>
      <c r="M163" s="1786"/>
      <c r="N163" s="12" t="s">
        <v>43</v>
      </c>
    </row>
    <row r="164" spans="1:14" ht="25.5" customHeight="1" thickBot="1">
      <c r="A164" s="1721"/>
      <c r="B164" s="11" t="s">
        <v>69</v>
      </c>
      <c r="C164" s="1774"/>
      <c r="D164" s="1775"/>
      <c r="E164" s="1776"/>
      <c r="F164" s="1787">
        <f>IF($J146="TC",0,IF($J146="Nso",0,VLOOKUP($A143,'Result Entry'!$B$9:$FW$108,146,0)))</f>
        <v>0</v>
      </c>
      <c r="G164" s="1788"/>
      <c r="H164" s="1830">
        <f>IF($J146="TC",0,IF($J146="Nso",0,VLOOKUP($A143,'Result Entry'!$B$9:$FW$108,147,0)))</f>
        <v>0</v>
      </c>
      <c r="I164" s="1831"/>
      <c r="J164" s="75">
        <f>IF($J146="TC",0,IF($J146="Nso",0,VLOOKUP($A143,'Result Entry'!$B$9:$FW$108,148,0)))</f>
        <v>0</v>
      </c>
      <c r="K164" s="86">
        <f>IF($J146="TC",0,IF($J146="Nso",0,VLOOKUP($A143,'Result Entry'!$B$9:$FW$108,149,0)))</f>
        <v>0</v>
      </c>
      <c r="L164" s="1864">
        <f>IF($J146="TC",0,IF($J146="Nso",0,VLOOKUP($A143,'Result Entry'!$B$9:$FW$108,150,0)))</f>
        <v>8</v>
      </c>
      <c r="M164" s="1865"/>
      <c r="N164" s="15">
        <f>IF($J146="TC",0,IF($J146="Nso",0,VLOOKUP($A143,'Result Entry'!$B$9:$FW$108,152,0)))</f>
        <v>19</v>
      </c>
    </row>
    <row r="165" spans="1:14" ht="20.25" customHeight="1">
      <c r="A165" s="1721"/>
      <c r="B165" s="11" t="s">
        <v>69</v>
      </c>
      <c r="C165" s="1758" t="s">
        <v>58</v>
      </c>
      <c r="D165" s="1759"/>
      <c r="E165" s="1759"/>
      <c r="F165" s="1759"/>
      <c r="G165" s="1759"/>
      <c r="H165" s="1760"/>
      <c r="I165" s="1834" t="s">
        <v>59</v>
      </c>
      <c r="J165" s="1835"/>
      <c r="K165" s="1836">
        <f>VLOOKUP($A143,'Result Entry'!$B$9:$FW$108,143,0)</f>
        <v>0</v>
      </c>
      <c r="L165" s="1837"/>
      <c r="M165" s="1839" t="s">
        <v>37</v>
      </c>
      <c r="N165" s="1840"/>
    </row>
    <row r="166" spans="1:14" ht="20.25" customHeight="1" thickBot="1">
      <c r="A166" s="1721"/>
      <c r="B166" s="11" t="s">
        <v>69</v>
      </c>
      <c r="C166" s="1841" t="s">
        <v>54</v>
      </c>
      <c r="D166" s="1842"/>
      <c r="E166" s="1842"/>
      <c r="F166" s="1843" t="s">
        <v>157</v>
      </c>
      <c r="G166" s="1844"/>
      <c r="H166" s="26" t="s">
        <v>47</v>
      </c>
      <c r="I166" s="1847" t="s">
        <v>60</v>
      </c>
      <c r="J166" s="1848"/>
      <c r="K166" s="1873">
        <f>VLOOKUP($A143,'Result Entry'!$B$9:$FW$108,144,0)</f>
        <v>0</v>
      </c>
      <c r="L166" s="1874"/>
      <c r="M166" s="1875">
        <f>VLOOKUP($A143,'Result Entry'!$B$9:$FW$108,145,0)</f>
        <v>0</v>
      </c>
      <c r="N166" s="1876"/>
    </row>
    <row r="167" spans="1:14" ht="20.25" customHeight="1">
      <c r="A167" s="1721"/>
      <c r="B167" s="11" t="s">
        <v>69</v>
      </c>
      <c r="C167" s="1841"/>
      <c r="D167" s="1842"/>
      <c r="E167" s="1842"/>
      <c r="F167" s="1845"/>
      <c r="G167" s="1846"/>
      <c r="H167" s="27" t="s">
        <v>99</v>
      </c>
      <c r="I167" s="1877" t="s">
        <v>61</v>
      </c>
      <c r="J167" s="1878"/>
      <c r="K167" s="1879">
        <f>IF($J146="TC","Transferred",IF($J146="Nso","NameSeparated",VLOOKUP($A143,'Result Entry'!$B$9:$FW$108,153,0)))</f>
        <v>38</v>
      </c>
      <c r="L167" s="1879"/>
      <c r="M167" s="1879"/>
      <c r="N167" s="1880"/>
    </row>
    <row r="168" spans="1:14" ht="20.25" customHeight="1">
      <c r="A168" s="1721"/>
      <c r="B168" s="11" t="s">
        <v>69</v>
      </c>
      <c r="C168" s="1744" t="str">
        <f>'Result Entry'!$DU$3</f>
        <v>Foundation Of Information Tech.</v>
      </c>
      <c r="D168" s="1745"/>
      <c r="E168" s="1746"/>
      <c r="F168" s="1747" t="str">
        <f>IF($J146="TC",0,IF($J146="Nso",0,VLOOKUP($A143,'Result Entry'!$B$9:$GS$108,170,0)))</f>
        <v/>
      </c>
      <c r="G168" s="1747"/>
      <c r="H168" s="14">
        <f>IF($J146="TC",0,IF($J146="Nso",0,VLOOKUP($A143,'Result Entry'!$B$9:$GS$108,112,0)))</f>
        <v>0</v>
      </c>
      <c r="I168" s="1748" t="s">
        <v>71</v>
      </c>
      <c r="J168" s="1749"/>
      <c r="K168" s="1750">
        <f>'Result Entry'!$T$2</f>
        <v>45419</v>
      </c>
      <c r="L168" s="1751"/>
      <c r="M168" s="1751"/>
      <c r="N168" s="1752"/>
    </row>
    <row r="169" spans="1:14" ht="20.25" customHeight="1">
      <c r="A169" s="1721"/>
      <c r="B169" s="11" t="s">
        <v>69</v>
      </c>
      <c r="C169" s="1744" t="str">
        <f>'Result Entry'!$EI$3</f>
        <v>G.I.A.I.-II</v>
      </c>
      <c r="D169" s="1745"/>
      <c r="E169" s="1746"/>
      <c r="F169" s="1747" t="str">
        <f>IF($J146="TC",0,IF($J146="Nso",0,VLOOKUP($A143,'Result Entry'!$B$9:$GS$108,174,0)))</f>
        <v>First</v>
      </c>
      <c r="G169" s="1747"/>
      <c r="H169" s="14">
        <f>IF($J146="TC",0,IF($J146="Nso",0,VLOOKUP($A143,'Result Entry'!$B$9:$GS$108,124,0)))</f>
        <v>10</v>
      </c>
      <c r="I169" s="1753"/>
      <c r="J169" s="1754"/>
      <c r="K169" s="1754"/>
      <c r="L169" s="1754"/>
      <c r="M169" s="1754"/>
      <c r="N169" s="1755"/>
    </row>
    <row r="170" spans="1:14" ht="20.25" customHeight="1">
      <c r="A170" s="1721"/>
      <c r="B170" s="11" t="s">
        <v>69</v>
      </c>
      <c r="C170" s="1744" t="str">
        <f>'Result Entry'!$EU$3</f>
        <v>SOC.SER.PLAN</v>
      </c>
      <c r="D170" s="1745"/>
      <c r="E170" s="1746"/>
      <c r="F170" s="1747" t="str">
        <f>IF($J146="TC",0,IF($J146="Nso",0,VLOOKUP($A143,'Result Entry'!$B$9:$HS$108,178,0)))</f>
        <v>Very Good</v>
      </c>
      <c r="G170" s="1747"/>
      <c r="H170" s="14">
        <f>IF($J146="TC",0,IF($J146="Nso",0,VLOOKUP($A143,'Result Entry'!$B$9:$GS$108,136,0)))</f>
        <v>100</v>
      </c>
      <c r="I170" s="1756" t="s">
        <v>174</v>
      </c>
      <c r="J170" s="1757"/>
      <c r="K170" s="76"/>
      <c r="L170" s="77"/>
      <c r="M170" s="77"/>
      <c r="N170" s="78"/>
    </row>
    <row r="171" spans="1:14" ht="20.25" customHeight="1" thickBot="1">
      <c r="A171" s="1721"/>
      <c r="B171" s="11" t="s">
        <v>69</v>
      </c>
      <c r="C171" s="1744" t="str">
        <f>'Result Entry'!$FG$3</f>
        <v>Jeewan Kaushal</v>
      </c>
      <c r="D171" s="1745"/>
      <c r="E171" s="1746"/>
      <c r="F171" s="1747" t="str">
        <f>IF($J146="TC",0,IF($J146="Nso",0,VLOOKUP($A143,'Result Entry'!$B$9:$HS$108,182,0)))</f>
        <v>D</v>
      </c>
      <c r="G171" s="1747"/>
      <c r="H171" s="14">
        <f>IF($J146="TC",0,IF($J146="Nso",0,VLOOKUP($A143,'Result Entry'!$B$9:$HS$108,136,0)))</f>
        <v>100</v>
      </c>
      <c r="I171" s="1756" t="s">
        <v>148</v>
      </c>
      <c r="J171" s="1757"/>
      <c r="K171" s="1757"/>
      <c r="L171" s="1757"/>
      <c r="M171" s="1757"/>
      <c r="N171" s="1838"/>
    </row>
    <row r="172" spans="1:14" ht="20.25" customHeight="1">
      <c r="A172" s="1721"/>
      <c r="B172" s="10" t="s">
        <v>69</v>
      </c>
      <c r="C172" s="1706" t="s">
        <v>180</v>
      </c>
      <c r="D172" s="1707"/>
      <c r="E172" s="1708"/>
      <c r="F172" s="1715" t="s">
        <v>181</v>
      </c>
      <c r="G172" s="1716"/>
      <c r="H172" s="82" t="s">
        <v>30</v>
      </c>
      <c r="I172" s="1756" t="s">
        <v>175</v>
      </c>
      <c r="J172" s="1757"/>
      <c r="K172" s="1757"/>
      <c r="L172" s="1757"/>
      <c r="M172" s="1757"/>
      <c r="N172" s="1838"/>
    </row>
    <row r="173" spans="1:14" ht="20.25" customHeight="1">
      <c r="A173" s="1721"/>
      <c r="B173" s="10" t="s">
        <v>69</v>
      </c>
      <c r="C173" s="1709"/>
      <c r="D173" s="1710"/>
      <c r="E173" s="1711"/>
      <c r="F173" s="1702" t="s">
        <v>182</v>
      </c>
      <c r="G173" s="1703"/>
      <c r="H173" s="80" t="s">
        <v>179</v>
      </c>
      <c r="I173" s="1732" t="s">
        <v>67</v>
      </c>
      <c r="J173" s="1733"/>
      <c r="K173" s="1733"/>
      <c r="L173" s="1733"/>
      <c r="M173" s="1733"/>
      <c r="N173" s="1734"/>
    </row>
    <row r="174" spans="1:14" ht="20.25" customHeight="1">
      <c r="A174" s="1721"/>
      <c r="B174" s="10" t="s">
        <v>69</v>
      </c>
      <c r="C174" s="1709"/>
      <c r="D174" s="1710"/>
      <c r="E174" s="1711"/>
      <c r="F174" s="1702" t="s">
        <v>185</v>
      </c>
      <c r="G174" s="1703"/>
      <c r="H174" s="80" t="s">
        <v>62</v>
      </c>
      <c r="I174" s="1735"/>
      <c r="J174" s="1736"/>
      <c r="K174" s="1736"/>
      <c r="L174" s="1736"/>
      <c r="M174" s="1736"/>
      <c r="N174" s="1737"/>
    </row>
    <row r="175" spans="1:14" ht="20.25" customHeight="1">
      <c r="A175" s="1721"/>
      <c r="B175" s="10" t="s">
        <v>69</v>
      </c>
      <c r="C175" s="1709"/>
      <c r="D175" s="1710"/>
      <c r="E175" s="1711"/>
      <c r="F175" s="1702" t="s">
        <v>186</v>
      </c>
      <c r="G175" s="1703"/>
      <c r="H175" s="80" t="s">
        <v>63</v>
      </c>
      <c r="I175" s="1735"/>
      <c r="J175" s="1736"/>
      <c r="K175" s="1736"/>
      <c r="L175" s="1736"/>
      <c r="M175" s="1736"/>
      <c r="N175" s="1737"/>
    </row>
    <row r="176" spans="1:14" ht="20.25" customHeight="1">
      <c r="A176" s="1721"/>
      <c r="B176" s="10" t="s">
        <v>69</v>
      </c>
      <c r="C176" s="1709"/>
      <c r="D176" s="1710"/>
      <c r="E176" s="1711"/>
      <c r="F176" s="1702" t="s">
        <v>183</v>
      </c>
      <c r="G176" s="1703"/>
      <c r="H176" s="80" t="s">
        <v>65</v>
      </c>
      <c r="I176" s="1738" t="s">
        <v>80</v>
      </c>
      <c r="J176" s="1739"/>
      <c r="K176" s="1739"/>
      <c r="L176" s="1739"/>
      <c r="M176" s="1739"/>
      <c r="N176" s="1740"/>
    </row>
    <row r="177" spans="1:15" ht="20.25" customHeight="1" thickBot="1">
      <c r="A177" s="1721"/>
      <c r="B177" s="13" t="s">
        <v>69</v>
      </c>
      <c r="C177" s="1712"/>
      <c r="D177" s="1713"/>
      <c r="E177" s="1714"/>
      <c r="F177" s="1704" t="s">
        <v>184</v>
      </c>
      <c r="G177" s="1705"/>
      <c r="H177" s="81" t="s">
        <v>64</v>
      </c>
      <c r="I177" s="1741"/>
      <c r="J177" s="1742"/>
      <c r="K177" s="1742"/>
      <c r="L177" s="1742"/>
      <c r="M177" s="1742"/>
      <c r="N177" s="1743"/>
    </row>
    <row r="178" spans="1:15" ht="15.75" thickTop="1">
      <c r="A178" s="1719"/>
      <c r="B178" s="1719"/>
      <c r="C178" s="1719"/>
      <c r="D178" s="1719"/>
      <c r="E178" s="1719"/>
      <c r="F178" s="1719"/>
      <c r="G178" s="1719"/>
      <c r="H178" s="1719"/>
      <c r="I178" s="1719"/>
      <c r="J178" s="1719"/>
      <c r="K178" s="1719"/>
      <c r="L178" s="1719"/>
      <c r="M178" s="1719"/>
      <c r="N178" s="1719"/>
    </row>
    <row r="179" spans="1:15" ht="24.75" customHeight="1" thickBot="1">
      <c r="A179" s="83">
        <f>A143+1</f>
        <v>6</v>
      </c>
      <c r="B179" s="1720" t="s">
        <v>50</v>
      </c>
      <c r="C179" s="1720"/>
      <c r="D179" s="1720"/>
      <c r="E179" s="1720"/>
      <c r="F179" s="1720"/>
      <c r="G179" s="1720"/>
      <c r="H179" s="1720"/>
      <c r="I179" s="1720"/>
      <c r="J179" s="1720"/>
      <c r="K179" s="1720"/>
      <c r="L179" s="1720"/>
      <c r="M179" s="1720"/>
      <c r="N179" s="1720"/>
    </row>
    <row r="180" spans="1:15" ht="42.75" customHeight="1" thickTop="1">
      <c r="A180" s="1721"/>
      <c r="B180" s="1722"/>
      <c r="C180" s="1723"/>
      <c r="D180" s="1726" t="str">
        <f>Master!$E$8</f>
        <v xml:space="preserve">Govt. Sr. Secondary School </v>
      </c>
      <c r="E180" s="1727"/>
      <c r="F180" s="1727"/>
      <c r="G180" s="1727"/>
      <c r="H180" s="1727"/>
      <c r="I180" s="1727"/>
      <c r="J180" s="1727"/>
      <c r="K180" s="1727"/>
      <c r="L180" s="1727"/>
      <c r="M180" s="1727"/>
      <c r="N180" s="1728"/>
    </row>
    <row r="181" spans="1:15" ht="26.25" customHeight="1" thickBot="1">
      <c r="A181" s="1721"/>
      <c r="B181" s="1724"/>
      <c r="C181" s="1725"/>
      <c r="D181" s="1729" t="str">
        <f>Master!$E$11</f>
        <v>P.S.-Bapini (Jodhpur)</v>
      </c>
      <c r="E181" s="1730"/>
      <c r="F181" s="1730"/>
      <c r="G181" s="1730"/>
      <c r="H181" s="1730"/>
      <c r="I181" s="1730"/>
      <c r="J181" s="1730"/>
      <c r="K181" s="1730"/>
      <c r="L181" s="1730"/>
      <c r="M181" s="1730"/>
      <c r="N181" s="1731"/>
    </row>
    <row r="182" spans="1:15" ht="20.25" customHeight="1">
      <c r="A182" s="1721"/>
      <c r="B182" s="28"/>
      <c r="C182" s="1849" t="s">
        <v>150</v>
      </c>
      <c r="D182" s="1850"/>
      <c r="E182" s="1850"/>
      <c r="F182" s="1850"/>
      <c r="G182" s="1851"/>
      <c r="H182" s="1814" t="s">
        <v>127</v>
      </c>
      <c r="I182" s="1814"/>
      <c r="J182" s="1817">
        <f>VLOOKUP(A179,'Result Entry'!$B$6:$K$108,6,0)</f>
        <v>0</v>
      </c>
      <c r="K182" s="1820" t="s">
        <v>68</v>
      </c>
      <c r="L182" s="1821"/>
      <c r="M182" s="68">
        <f>Master!$E$14</f>
        <v>8151106901</v>
      </c>
      <c r="N182" s="69"/>
    </row>
    <row r="183" spans="1:15" ht="20.25" customHeight="1">
      <c r="A183" s="1721"/>
      <c r="B183" s="9"/>
      <c r="C183" s="1852"/>
      <c r="D183" s="1853"/>
      <c r="E183" s="1853"/>
      <c r="F183" s="1853"/>
      <c r="G183" s="1854"/>
      <c r="H183" s="1815"/>
      <c r="I183" s="1815"/>
      <c r="J183" s="1818"/>
      <c r="K183" s="1822" t="s">
        <v>66</v>
      </c>
      <c r="L183" s="1823"/>
      <c r="M183" s="1824"/>
      <c r="N183" s="1825"/>
      <c r="O183" s="17" t="s">
        <v>156</v>
      </c>
    </row>
    <row r="184" spans="1:15" ht="20.25" customHeight="1" thickBot="1">
      <c r="A184" s="1721"/>
      <c r="B184" s="9"/>
      <c r="C184" s="1855"/>
      <c r="D184" s="1856"/>
      <c r="E184" s="1856"/>
      <c r="F184" s="1856"/>
      <c r="G184" s="1857"/>
      <c r="H184" s="1816"/>
      <c r="I184" s="1816"/>
      <c r="J184" s="1819"/>
      <c r="K184" s="1826" t="s">
        <v>51</v>
      </c>
      <c r="L184" s="1827"/>
      <c r="M184" s="1828" t="str">
        <f>Master!$E$6</f>
        <v>2023-24</v>
      </c>
      <c r="N184" s="1829"/>
    </row>
    <row r="185" spans="1:15" ht="20.25" customHeight="1">
      <c r="A185" s="1721"/>
      <c r="B185" s="10" t="s">
        <v>69</v>
      </c>
      <c r="C185" s="1779" t="s">
        <v>20</v>
      </c>
      <c r="D185" s="1780"/>
      <c r="E185" s="1780"/>
      <c r="F185" s="1781"/>
      <c r="G185" s="6" t="s">
        <v>149</v>
      </c>
      <c r="H185" s="1782">
        <f>VLOOKUP($A179,'Result Entry'!$B$9:$FW$108,4,0)</f>
        <v>0</v>
      </c>
      <c r="I185" s="1782"/>
      <c r="J185" s="1782"/>
      <c r="K185" s="1782"/>
      <c r="L185" s="1782"/>
      <c r="M185" s="1782"/>
      <c r="N185" s="1783"/>
    </row>
    <row r="186" spans="1:15" ht="20.25" customHeight="1">
      <c r="A186" s="1721"/>
      <c r="B186" s="10" t="s">
        <v>69</v>
      </c>
      <c r="C186" s="1763" t="s">
        <v>22</v>
      </c>
      <c r="D186" s="1764"/>
      <c r="E186" s="1764"/>
      <c r="F186" s="1765"/>
      <c r="G186" s="7" t="s">
        <v>149</v>
      </c>
      <c r="H186" s="1766">
        <f>VLOOKUP($A179,'Result Entry'!$B$9:$FW$108,7,0)</f>
        <v>0</v>
      </c>
      <c r="I186" s="1766"/>
      <c r="J186" s="1766"/>
      <c r="K186" s="1766"/>
      <c r="L186" s="1766"/>
      <c r="M186" s="1766"/>
      <c r="N186" s="1767"/>
    </row>
    <row r="187" spans="1:15" ht="20.25" customHeight="1">
      <c r="A187" s="1721"/>
      <c r="B187" s="10" t="s">
        <v>69</v>
      </c>
      <c r="C187" s="1763" t="s">
        <v>23</v>
      </c>
      <c r="D187" s="1764"/>
      <c r="E187" s="1764"/>
      <c r="F187" s="1765"/>
      <c r="G187" s="7" t="s">
        <v>149</v>
      </c>
      <c r="H187" s="1766">
        <f>VLOOKUP($A179,'Result Entry'!$B$9:$FW$108,8,0)</f>
        <v>0</v>
      </c>
      <c r="I187" s="1766"/>
      <c r="J187" s="1766"/>
      <c r="K187" s="1766"/>
      <c r="L187" s="1766"/>
      <c r="M187" s="1766"/>
      <c r="N187" s="1767"/>
    </row>
    <row r="188" spans="1:15" ht="20.25" customHeight="1">
      <c r="A188" s="1721"/>
      <c r="B188" s="10" t="s">
        <v>69</v>
      </c>
      <c r="C188" s="1763" t="s">
        <v>52</v>
      </c>
      <c r="D188" s="1764"/>
      <c r="E188" s="1764"/>
      <c r="F188" s="1765"/>
      <c r="G188" s="7" t="s">
        <v>149</v>
      </c>
      <c r="H188" s="1766">
        <f>VLOOKUP($A179,'Result Entry'!$B$9:$FW$108,9,0)</f>
        <v>0</v>
      </c>
      <c r="I188" s="1766"/>
      <c r="J188" s="1766"/>
      <c r="K188" s="1766"/>
      <c r="L188" s="1766"/>
      <c r="M188" s="1766"/>
      <c r="N188" s="1767"/>
    </row>
    <row r="189" spans="1:15" ht="20.25" customHeight="1">
      <c r="A189" s="1721"/>
      <c r="B189" s="10" t="s">
        <v>69</v>
      </c>
      <c r="C189" s="1763" t="s">
        <v>53</v>
      </c>
      <c r="D189" s="1764"/>
      <c r="E189" s="1764"/>
      <c r="F189" s="1765"/>
      <c r="G189" s="7" t="s">
        <v>149</v>
      </c>
      <c r="H189" s="1768" t="str">
        <f>CONCATENATE('Result Entry'!$G$4,'Result Entry'!$J$4)</f>
        <v>11(A)</v>
      </c>
      <c r="I189" s="1766"/>
      <c r="J189" s="1766"/>
      <c r="K189" s="1766"/>
      <c r="L189" s="1766"/>
      <c r="M189" s="1766"/>
      <c r="N189" s="1767"/>
    </row>
    <row r="190" spans="1:15" ht="20.25" customHeight="1" thickBot="1">
      <c r="A190" s="1721"/>
      <c r="B190" s="10" t="s">
        <v>69</v>
      </c>
      <c r="C190" s="1789" t="s">
        <v>25</v>
      </c>
      <c r="D190" s="1790"/>
      <c r="E190" s="1790"/>
      <c r="F190" s="1791"/>
      <c r="G190" s="16" t="s">
        <v>149</v>
      </c>
      <c r="H190" s="1792">
        <f>VLOOKUP($A179,'Result Entry'!$B$9:$FW$108,10,0)</f>
        <v>0</v>
      </c>
      <c r="I190" s="1792"/>
      <c r="J190" s="1792"/>
      <c r="K190" s="1792"/>
      <c r="L190" s="1792"/>
      <c r="M190" s="1792"/>
      <c r="N190" s="1793"/>
    </row>
    <row r="191" spans="1:15" ht="20.25" customHeight="1">
      <c r="A191" s="1721"/>
      <c r="B191" s="11" t="s">
        <v>69</v>
      </c>
      <c r="C191" s="1794" t="s">
        <v>167</v>
      </c>
      <c r="D191" s="1795"/>
      <c r="E191" s="1798" t="s">
        <v>72</v>
      </c>
      <c r="F191" s="1800" t="s">
        <v>73</v>
      </c>
      <c r="G191" s="1802" t="s">
        <v>168</v>
      </c>
      <c r="H191" s="1804" t="s">
        <v>55</v>
      </c>
      <c r="I191" s="1805"/>
      <c r="J191" s="1808" t="s">
        <v>84</v>
      </c>
      <c r="K191" s="1809"/>
      <c r="L191" s="1812" t="s">
        <v>169</v>
      </c>
      <c r="M191" s="1832" t="s">
        <v>76</v>
      </c>
      <c r="N191" s="1858" t="s">
        <v>98</v>
      </c>
    </row>
    <row r="192" spans="1:15" ht="20.25" customHeight="1">
      <c r="A192" s="1721"/>
      <c r="B192" s="11"/>
      <c r="C192" s="1796"/>
      <c r="D192" s="1797"/>
      <c r="E192" s="1799"/>
      <c r="F192" s="1801"/>
      <c r="G192" s="1803"/>
      <c r="H192" s="1806"/>
      <c r="I192" s="1807"/>
      <c r="J192" s="1810"/>
      <c r="K192" s="1811"/>
      <c r="L192" s="1813"/>
      <c r="M192" s="1833"/>
      <c r="N192" s="1859"/>
    </row>
    <row r="193" spans="1:14" ht="20.25" customHeight="1" thickBot="1">
      <c r="A193" s="1721"/>
      <c r="B193" s="11" t="s">
        <v>69</v>
      </c>
      <c r="C193" s="1866" t="s">
        <v>56</v>
      </c>
      <c r="D193" s="1867"/>
      <c r="E193" s="61">
        <f>'Result Entry'!$L$7</f>
        <v>10</v>
      </c>
      <c r="F193" s="62">
        <f>'Result Entry'!$M$7</f>
        <v>10</v>
      </c>
      <c r="G193" s="53">
        <f>SUM(E193:F193)</f>
        <v>20</v>
      </c>
      <c r="H193" s="1881">
        <f>'Result Entry'!$AU$7</f>
        <v>70</v>
      </c>
      <c r="I193" s="1882"/>
      <c r="J193" s="1883">
        <f>'Result Entry'!$AY$7</f>
        <v>100</v>
      </c>
      <c r="K193" s="1882"/>
      <c r="L193" s="53">
        <f t="shared" ref="L193:L198" si="10">H193+J193</f>
        <v>170</v>
      </c>
      <c r="M193" s="63">
        <f t="shared" ref="M193:M198" si="11">G193+L193</f>
        <v>190</v>
      </c>
      <c r="N193" s="1860"/>
    </row>
    <row r="194" spans="1:14" s="52" customFormat="1" ht="20.25" customHeight="1">
      <c r="A194" s="1721"/>
      <c r="B194" s="50" t="s">
        <v>69</v>
      </c>
      <c r="C194" s="1769" t="str">
        <f>'Result Entry'!$L$3</f>
        <v>HINDI Comp.</v>
      </c>
      <c r="D194" s="1770"/>
      <c r="E194" s="54">
        <f>IF($J182="TC",0,IF($J182="Nso",0,VLOOKUP($A179,'Result Entry'!$B$9:$FW$108,11,0)))</f>
        <v>0</v>
      </c>
      <c r="F194" s="51">
        <f>IF($J182="TC",0,IF($J182="Nso",0,VLOOKUP($A179,'Result Entry'!$B$9:$FW$108,12,0)))</f>
        <v>0</v>
      </c>
      <c r="G194" s="55">
        <f>E194+F194</f>
        <v>0</v>
      </c>
      <c r="H194" s="1870">
        <f>IF($J182="TC",0,IF($J182="Nso",0,VLOOKUP($A179,'Result Entry'!$B$9:$FW$108,16,0)))</f>
        <v>0</v>
      </c>
      <c r="I194" s="1871"/>
      <c r="J194" s="1872">
        <f>IF($J182="TC",0,IF($J182="Nso",0,VLOOKUP($A179,'Result Entry'!$B$9:$FW$108,19,0)))</f>
        <v>0</v>
      </c>
      <c r="K194" s="1871"/>
      <c r="L194" s="66">
        <f t="shared" si="10"/>
        <v>0</v>
      </c>
      <c r="M194" s="64">
        <f t="shared" si="11"/>
        <v>0</v>
      </c>
      <c r="N194" s="60" t="str">
        <f>IF($J182="TC",0,IF($J182="Nso",0,VLOOKUP($A179,'Result Entry'!$B$9:$FW$108,24,0)))</f>
        <v/>
      </c>
    </row>
    <row r="195" spans="1:14" s="52" customFormat="1" ht="20.25" customHeight="1">
      <c r="A195" s="1721"/>
      <c r="B195" s="50" t="s">
        <v>69</v>
      </c>
      <c r="C195" s="1717" t="str">
        <f>'Result Entry'!$Z$3</f>
        <v>ENGLISH Comp.</v>
      </c>
      <c r="D195" s="1718"/>
      <c r="E195" s="54">
        <f>IF($J182="TC",0,IF($J182="Nso",0,VLOOKUP($A179,'Result Entry'!$B$9:$FW$108,25,0)))</f>
        <v>0</v>
      </c>
      <c r="F195" s="51">
        <f>IF($J182="TC",0,IF($J182="Nso",0,VLOOKUP($A179,'Result Entry'!$B$9:$FW$108,26,0)))</f>
        <v>0</v>
      </c>
      <c r="G195" s="56">
        <f>E195+F195</f>
        <v>0</v>
      </c>
      <c r="H195" s="1761">
        <f>IF($J182="TC",0,IF($J182="Nso",0,VLOOKUP($A179,'Result Entry'!$B$9:$FW$108,30,0)))</f>
        <v>0</v>
      </c>
      <c r="I195" s="1762"/>
      <c r="J195" s="1784">
        <f>IF($J182="TC",0,IF($J182="Nso",0,VLOOKUP($A179,'Result Entry'!$B$9:$FW$108,33,0)))</f>
        <v>0</v>
      </c>
      <c r="K195" s="1762"/>
      <c r="L195" s="66">
        <f t="shared" si="10"/>
        <v>0</v>
      </c>
      <c r="M195" s="64">
        <f t="shared" si="11"/>
        <v>0</v>
      </c>
      <c r="N195" s="60" t="str">
        <f>IF($J182="TC",0,IF($J182="Nso",0,VLOOKUP($A179,'Result Entry'!$B$9:$FW$108,38,0)))</f>
        <v/>
      </c>
    </row>
    <row r="196" spans="1:14" s="52" customFormat="1" ht="20.25" customHeight="1">
      <c r="A196" s="1721"/>
      <c r="B196" s="50" t="s">
        <v>69</v>
      </c>
      <c r="C196" s="1717" t="str">
        <f>'Result Entry'!$AO$3</f>
        <v>PHYSICS</v>
      </c>
      <c r="D196" s="1718"/>
      <c r="E196" s="54">
        <f>IF($J182="TC",0,IF($J182="Nso",0,VLOOKUP($A179,'Result Entry'!$B$9:$FW$108,39,0)))</f>
        <v>0</v>
      </c>
      <c r="F196" s="51">
        <f>IF($J182="TC",0,IF($J182="Nso",0,VLOOKUP($A179,'Result Entry'!$B$9:$FW$108,40,0)))</f>
        <v>0</v>
      </c>
      <c r="G196" s="56">
        <f>E196+F196</f>
        <v>0</v>
      </c>
      <c r="H196" s="1761">
        <f>IF($J182="TC",0,IF($J182="Nso",0,VLOOKUP($A179,'Result Entry'!$B$9:$FW$108,45,0)))</f>
        <v>0</v>
      </c>
      <c r="I196" s="1762"/>
      <c r="J196" s="1784">
        <f>IF($J182="TC",0,IF($J182="Nso",0,VLOOKUP($A179,'Result Entry'!$B$9:$FW$108,49,0)))</f>
        <v>0</v>
      </c>
      <c r="K196" s="1762"/>
      <c r="L196" s="66">
        <f t="shared" si="10"/>
        <v>0</v>
      </c>
      <c r="M196" s="64">
        <f t="shared" si="11"/>
        <v>0</v>
      </c>
      <c r="N196" s="60" t="str">
        <f>IF($J182="TC",0,IF($J182="Nso",0,VLOOKUP($A179,'Result Entry'!$B$9:$FW$108,54,0)))</f>
        <v/>
      </c>
    </row>
    <row r="197" spans="1:14" s="52" customFormat="1" ht="20.25" customHeight="1">
      <c r="A197" s="1721"/>
      <c r="B197" s="50" t="s">
        <v>69</v>
      </c>
      <c r="C197" s="1717" t="str">
        <f>'Result Entry'!$BF$3</f>
        <v>CHEMISTRY</v>
      </c>
      <c r="D197" s="1718"/>
      <c r="E197" s="54" t="str">
        <f>IF($J182="TC",0,IF($J182="Nso",0,VLOOKUP($A179,'Result Entry'!$B$9:$FW$108,55,0)))</f>
        <v/>
      </c>
      <c r="F197" s="51">
        <f>IF($J182="TC",0,IF($J182="Nso",0,VLOOKUP($A179,'Result Entry'!$B$9:$FW$108,56,0)))</f>
        <v>0</v>
      </c>
      <c r="G197" s="56" t="e">
        <f>E197+F197</f>
        <v>#VALUE!</v>
      </c>
      <c r="H197" s="1761">
        <f>IF($J182="TC",0,IF($J182="Nso",0,VLOOKUP($A179,'Result Entry'!$B$9:$FW$108,61,0)))</f>
        <v>0</v>
      </c>
      <c r="I197" s="1762"/>
      <c r="J197" s="1784">
        <f>IF($J182="TC",0,IF($J182="Nso",0,VLOOKUP($A179,'Result Entry'!$B$9:$FW$108,65,0)))</f>
        <v>0</v>
      </c>
      <c r="K197" s="1762"/>
      <c r="L197" s="66">
        <f t="shared" si="10"/>
        <v>0</v>
      </c>
      <c r="M197" s="64" t="e">
        <f t="shared" si="11"/>
        <v>#VALUE!</v>
      </c>
      <c r="N197" s="60" t="str">
        <f>IF($J182="TC",0,IF($J182="Nso",0,VLOOKUP($A179,'Result Entry'!$B$9:$FW$108,70,0)))</f>
        <v/>
      </c>
    </row>
    <row r="198" spans="1:14" s="52" customFormat="1" ht="20.25" customHeight="1" thickBot="1">
      <c r="A198" s="1721"/>
      <c r="B198" s="50" t="s">
        <v>69</v>
      </c>
      <c r="C198" s="1717" t="str">
        <f>'Result Entry'!$BW$3</f>
        <v>BIOLOGY</v>
      </c>
      <c r="D198" s="1718"/>
      <c r="E198" s="57" t="str">
        <f>IF($J182="TC",0,IF($J182="Nso",0,VLOOKUP($A179,'Result Entry'!$B$9:$FW$108,71,0)))</f>
        <v/>
      </c>
      <c r="F198" s="58" t="str">
        <f>IF($J182="TC",0,IF($J182="Nso",0,VLOOKUP($A179,'Result Entry'!$B$9:$FW$108,72,0)))</f>
        <v/>
      </c>
      <c r="G198" s="59" t="e">
        <f>E198+F198</f>
        <v>#VALUE!</v>
      </c>
      <c r="H198" s="1861">
        <f>IF($J182="TC",0,IF($J182="Nso",0,VLOOKUP($A179,'Result Entry'!$B$9:$FW$108,77,0)))</f>
        <v>0</v>
      </c>
      <c r="I198" s="1862"/>
      <c r="J198" s="1863">
        <f>IF($J182="TC",0,IF($J182="Nso",0,VLOOKUP($A179,'Result Entry'!$B$9:$FW$108,81,0)))</f>
        <v>0</v>
      </c>
      <c r="K198" s="1862"/>
      <c r="L198" s="67">
        <f t="shared" si="10"/>
        <v>0</v>
      </c>
      <c r="M198" s="65" t="e">
        <f t="shared" si="11"/>
        <v>#VALUE!</v>
      </c>
      <c r="N198" s="60">
        <f>IF($J182="TC",0,IF($J182="Nso",0,VLOOKUP($A179,'Result Entry'!$B$9:$FW$108,86,0)))</f>
        <v>0</v>
      </c>
    </row>
    <row r="199" spans="1:14" ht="20.25" customHeight="1">
      <c r="A199" s="1721"/>
      <c r="B199" s="11" t="s">
        <v>69</v>
      </c>
      <c r="C199" s="1771" t="s">
        <v>77</v>
      </c>
      <c r="D199" s="1772"/>
      <c r="E199" s="1773"/>
      <c r="F199" s="1777" t="s">
        <v>78</v>
      </c>
      <c r="G199" s="1778"/>
      <c r="H199" s="1868" t="s">
        <v>79</v>
      </c>
      <c r="I199" s="1869"/>
      <c r="J199" s="74" t="s">
        <v>41</v>
      </c>
      <c r="K199" s="79" t="s">
        <v>91</v>
      </c>
      <c r="L199" s="1785" t="s">
        <v>39</v>
      </c>
      <c r="M199" s="1786"/>
      <c r="N199" s="12" t="s">
        <v>43</v>
      </c>
    </row>
    <row r="200" spans="1:14" ht="25.5" customHeight="1" thickBot="1">
      <c r="A200" s="1721"/>
      <c r="B200" s="11" t="s">
        <v>69</v>
      </c>
      <c r="C200" s="1774"/>
      <c r="D200" s="1775"/>
      <c r="E200" s="1776"/>
      <c r="F200" s="1787">
        <f>IF($J182="TC",0,IF($J182="Nso",0,VLOOKUP($A179,'Result Entry'!$B$9:$FW$108,146,0)))</f>
        <v>0</v>
      </c>
      <c r="G200" s="1788"/>
      <c r="H200" s="1830">
        <f>IF($J182="TC",0,IF($J182="Nso",0,VLOOKUP($A179,'Result Entry'!$B$9:$FW$108,147,0)))</f>
        <v>0</v>
      </c>
      <c r="I200" s="1831"/>
      <c r="J200" s="75">
        <f>IF($J182="TC",0,IF($J182="Nso",0,VLOOKUP($A179,'Result Entry'!$B$9:$FW$108,148,0)))</f>
        <v>0</v>
      </c>
      <c r="K200" s="86" t="str">
        <f>IF($J182="TC",0,IF($J182="Nso",0,VLOOKUP($A179,'Result Entry'!$B$9:$FW$108,149,0)))</f>
        <v/>
      </c>
      <c r="L200" s="1864">
        <f>IF($J182="TC",0,IF($J182="Nso",0,VLOOKUP($A179,'Result Entry'!$B$9:$FW$108,150,0)))</f>
        <v>0</v>
      </c>
      <c r="M200" s="1865"/>
      <c r="N200" s="15">
        <f>IF($J182="TC",0,IF($J182="Nso",0,VLOOKUP($A179,'Result Entry'!$B$9:$FW$108,152,0)))</f>
        <v>0</v>
      </c>
    </row>
    <row r="201" spans="1:14" ht="20.25" customHeight="1">
      <c r="A201" s="1721"/>
      <c r="B201" s="11" t="s">
        <v>69</v>
      </c>
      <c r="C201" s="1758" t="s">
        <v>58</v>
      </c>
      <c r="D201" s="1759"/>
      <c r="E201" s="1759"/>
      <c r="F201" s="1759"/>
      <c r="G201" s="1759"/>
      <c r="H201" s="1760"/>
      <c r="I201" s="1834" t="s">
        <v>59</v>
      </c>
      <c r="J201" s="1835"/>
      <c r="K201" s="1836">
        <f>VLOOKUP($A179,'Result Entry'!$B$9:$FW$108,143,0)</f>
        <v>0</v>
      </c>
      <c r="L201" s="1837"/>
      <c r="M201" s="1839" t="s">
        <v>37</v>
      </c>
      <c r="N201" s="1840"/>
    </row>
    <row r="202" spans="1:14" ht="20.25" customHeight="1" thickBot="1">
      <c r="A202" s="1721"/>
      <c r="B202" s="11" t="s">
        <v>69</v>
      </c>
      <c r="C202" s="1841" t="s">
        <v>54</v>
      </c>
      <c r="D202" s="1842"/>
      <c r="E202" s="1842"/>
      <c r="F202" s="1843" t="s">
        <v>157</v>
      </c>
      <c r="G202" s="1844"/>
      <c r="H202" s="26" t="s">
        <v>47</v>
      </c>
      <c r="I202" s="1847" t="s">
        <v>60</v>
      </c>
      <c r="J202" s="1848"/>
      <c r="K202" s="1873">
        <f>VLOOKUP($A179,'Result Entry'!$B$9:$FW$108,144,0)</f>
        <v>0</v>
      </c>
      <c r="L202" s="1874"/>
      <c r="M202" s="1875">
        <f>VLOOKUP($A179,'Result Entry'!$B$9:$FW$108,145,0)</f>
        <v>0</v>
      </c>
      <c r="N202" s="1876"/>
    </row>
    <row r="203" spans="1:14" ht="20.25" customHeight="1">
      <c r="A203" s="1721"/>
      <c r="B203" s="11" t="s">
        <v>69</v>
      </c>
      <c r="C203" s="1841"/>
      <c r="D203" s="1842"/>
      <c r="E203" s="1842"/>
      <c r="F203" s="1845"/>
      <c r="G203" s="1846"/>
      <c r="H203" s="27" t="s">
        <v>99</v>
      </c>
      <c r="I203" s="1877" t="s">
        <v>61</v>
      </c>
      <c r="J203" s="1878"/>
      <c r="K203" s="1879">
        <f>IF($J182="TC","Transferred",IF($J182="Nso","NameSeparated",VLOOKUP($A179,'Result Entry'!$B$9:$FW$108,153,0)))</f>
        <v>0</v>
      </c>
      <c r="L203" s="1879"/>
      <c r="M203" s="1879"/>
      <c r="N203" s="1880"/>
    </row>
    <row r="204" spans="1:14" ht="20.25" customHeight="1">
      <c r="A204" s="1721"/>
      <c r="B204" s="11" t="s">
        <v>69</v>
      </c>
      <c r="C204" s="1744" t="str">
        <f>'Result Entry'!$DU$3</f>
        <v>Foundation Of Information Tech.</v>
      </c>
      <c r="D204" s="1745"/>
      <c r="E204" s="1746"/>
      <c r="F204" s="1747" t="str">
        <f>IF($J182="TC",0,IF($J182="Nso",0,VLOOKUP($A179,'Result Entry'!$B$9:$GS$108,170,0)))</f>
        <v/>
      </c>
      <c r="G204" s="1747"/>
      <c r="H204" s="14">
        <f>IF($J182="TC",0,IF($J182="Nso",0,VLOOKUP($A179,'Result Entry'!$B$9:$GS$108,112,0)))</f>
        <v>0</v>
      </c>
      <c r="I204" s="1748" t="s">
        <v>71</v>
      </c>
      <c r="J204" s="1749"/>
      <c r="K204" s="1750">
        <f>'Result Entry'!$T$2</f>
        <v>45419</v>
      </c>
      <c r="L204" s="1751"/>
      <c r="M204" s="1751"/>
      <c r="N204" s="1752"/>
    </row>
    <row r="205" spans="1:14" ht="20.25" customHeight="1">
      <c r="A205" s="1721"/>
      <c r="B205" s="11" t="s">
        <v>69</v>
      </c>
      <c r="C205" s="1744" t="str">
        <f>'Result Entry'!$EI$3</f>
        <v>G.I.A.I.-II</v>
      </c>
      <c r="D205" s="1745"/>
      <c r="E205" s="1746"/>
      <c r="F205" s="1747" t="str">
        <f>IF($J182="TC",0,IF($J182="Nso",0,VLOOKUP($A179,'Result Entry'!$B$9:$GS$108,174,0)))</f>
        <v/>
      </c>
      <c r="G205" s="1747"/>
      <c r="H205" s="14">
        <f>IF($J182="TC",0,IF($J182="Nso",0,VLOOKUP($A179,'Result Entry'!$B$9:$GS$108,124,0)))</f>
        <v>0</v>
      </c>
      <c r="I205" s="1753"/>
      <c r="J205" s="1754"/>
      <c r="K205" s="1754"/>
      <c r="L205" s="1754"/>
      <c r="M205" s="1754"/>
      <c r="N205" s="1755"/>
    </row>
    <row r="206" spans="1:14" ht="20.25" customHeight="1">
      <c r="A206" s="1721"/>
      <c r="B206" s="11" t="s">
        <v>69</v>
      </c>
      <c r="C206" s="1744" t="str">
        <f>'Result Entry'!$EU$3</f>
        <v>SOC.SER.PLAN</v>
      </c>
      <c r="D206" s="1745"/>
      <c r="E206" s="1746"/>
      <c r="F206" s="1747">
        <f>IF($J182="TC",0,IF($J182="Nso",0,VLOOKUP($A179,'Result Entry'!$B$9:$HS$108,178,0)))</f>
        <v>0</v>
      </c>
      <c r="G206" s="1747"/>
      <c r="H206" s="14">
        <f>IF($J182="TC",0,IF($J182="Nso",0,VLOOKUP($A179,'Result Entry'!$B$9:$GS$108,136,0)))</f>
        <v>0</v>
      </c>
      <c r="I206" s="1756" t="s">
        <v>174</v>
      </c>
      <c r="J206" s="1757"/>
      <c r="K206" s="76"/>
      <c r="L206" s="77"/>
      <c r="M206" s="77"/>
      <c r="N206" s="78"/>
    </row>
    <row r="207" spans="1:14" ht="20.25" customHeight="1" thickBot="1">
      <c r="A207" s="1721"/>
      <c r="B207" s="11" t="s">
        <v>69</v>
      </c>
      <c r="C207" s="1744" t="str">
        <f>'Result Entry'!$FG$3</f>
        <v>Jeewan Kaushal</v>
      </c>
      <c r="D207" s="1745"/>
      <c r="E207" s="1746"/>
      <c r="F207" s="1747" t="str">
        <f>IF($J182="TC",0,IF($J182="Nso",0,VLOOKUP($A179,'Result Entry'!$B$9:$HS$108,182,0)))</f>
        <v/>
      </c>
      <c r="G207" s="1747"/>
      <c r="H207" s="14">
        <f>IF($J182="TC",0,IF($J182="Nso",0,VLOOKUP($A179,'Result Entry'!$B$9:$HS$108,136,0)))</f>
        <v>0</v>
      </c>
      <c r="I207" s="1756" t="s">
        <v>148</v>
      </c>
      <c r="J207" s="1757"/>
      <c r="K207" s="1757"/>
      <c r="L207" s="1757"/>
      <c r="M207" s="1757"/>
      <c r="N207" s="1838"/>
    </row>
    <row r="208" spans="1:14" ht="20.25" customHeight="1">
      <c r="A208" s="1721"/>
      <c r="B208" s="10" t="s">
        <v>69</v>
      </c>
      <c r="C208" s="1706" t="s">
        <v>180</v>
      </c>
      <c r="D208" s="1707"/>
      <c r="E208" s="1708"/>
      <c r="F208" s="1715" t="s">
        <v>181</v>
      </c>
      <c r="G208" s="1716"/>
      <c r="H208" s="82" t="s">
        <v>30</v>
      </c>
      <c r="I208" s="1756" t="s">
        <v>175</v>
      </c>
      <c r="J208" s="1757"/>
      <c r="K208" s="1757"/>
      <c r="L208" s="1757"/>
      <c r="M208" s="1757"/>
      <c r="N208" s="1838"/>
    </row>
    <row r="209" spans="1:15" ht="20.25" customHeight="1">
      <c r="A209" s="1721"/>
      <c r="B209" s="10" t="s">
        <v>69</v>
      </c>
      <c r="C209" s="1709"/>
      <c r="D209" s="1710"/>
      <c r="E209" s="1711"/>
      <c r="F209" s="1702" t="s">
        <v>182</v>
      </c>
      <c r="G209" s="1703"/>
      <c r="H209" s="80" t="s">
        <v>179</v>
      </c>
      <c r="I209" s="1732" t="s">
        <v>67</v>
      </c>
      <c r="J209" s="1733"/>
      <c r="K209" s="1733"/>
      <c r="L209" s="1733"/>
      <c r="M209" s="1733"/>
      <c r="N209" s="1734"/>
    </row>
    <row r="210" spans="1:15" ht="20.25" customHeight="1">
      <c r="A210" s="1721"/>
      <c r="B210" s="10" t="s">
        <v>69</v>
      </c>
      <c r="C210" s="1709"/>
      <c r="D210" s="1710"/>
      <c r="E210" s="1711"/>
      <c r="F210" s="1702" t="s">
        <v>185</v>
      </c>
      <c r="G210" s="1703"/>
      <c r="H210" s="80" t="s">
        <v>62</v>
      </c>
      <c r="I210" s="1735"/>
      <c r="J210" s="1736"/>
      <c r="K210" s="1736"/>
      <c r="L210" s="1736"/>
      <c r="M210" s="1736"/>
      <c r="N210" s="1737"/>
    </row>
    <row r="211" spans="1:15" ht="20.25" customHeight="1">
      <c r="A211" s="1721"/>
      <c r="B211" s="10" t="s">
        <v>69</v>
      </c>
      <c r="C211" s="1709"/>
      <c r="D211" s="1710"/>
      <c r="E211" s="1711"/>
      <c r="F211" s="1702" t="s">
        <v>186</v>
      </c>
      <c r="G211" s="1703"/>
      <c r="H211" s="80" t="s">
        <v>63</v>
      </c>
      <c r="I211" s="1735"/>
      <c r="J211" s="1736"/>
      <c r="K211" s="1736"/>
      <c r="L211" s="1736"/>
      <c r="M211" s="1736"/>
      <c r="N211" s="1737"/>
    </row>
    <row r="212" spans="1:15" ht="20.25" customHeight="1">
      <c r="A212" s="1721"/>
      <c r="B212" s="10" t="s">
        <v>69</v>
      </c>
      <c r="C212" s="1709"/>
      <c r="D212" s="1710"/>
      <c r="E212" s="1711"/>
      <c r="F212" s="1702" t="s">
        <v>183</v>
      </c>
      <c r="G212" s="1703"/>
      <c r="H212" s="80" t="s">
        <v>65</v>
      </c>
      <c r="I212" s="1738" t="s">
        <v>80</v>
      </c>
      <c r="J212" s="1739"/>
      <c r="K212" s="1739"/>
      <c r="L212" s="1739"/>
      <c r="M212" s="1739"/>
      <c r="N212" s="1740"/>
    </row>
    <row r="213" spans="1:15" ht="20.25" customHeight="1" thickBot="1">
      <c r="A213" s="1721"/>
      <c r="B213" s="13" t="s">
        <v>69</v>
      </c>
      <c r="C213" s="1712"/>
      <c r="D213" s="1713"/>
      <c r="E213" s="1714"/>
      <c r="F213" s="1704" t="s">
        <v>184</v>
      </c>
      <c r="G213" s="1705"/>
      <c r="H213" s="81" t="s">
        <v>64</v>
      </c>
      <c r="I213" s="1741"/>
      <c r="J213" s="1742"/>
      <c r="K213" s="1742"/>
      <c r="L213" s="1742"/>
      <c r="M213" s="1742"/>
      <c r="N213" s="1743"/>
    </row>
    <row r="214" spans="1:15" ht="24.75" customHeight="1" thickTop="1" thickBot="1">
      <c r="A214" s="83">
        <f>A179+1</f>
        <v>7</v>
      </c>
      <c r="B214" s="1720" t="s">
        <v>50</v>
      </c>
      <c r="C214" s="1720"/>
      <c r="D214" s="1720"/>
      <c r="E214" s="1720"/>
      <c r="F214" s="1720"/>
      <c r="G214" s="1720"/>
      <c r="H214" s="1720"/>
      <c r="I214" s="1720"/>
      <c r="J214" s="1720"/>
      <c r="K214" s="1720"/>
      <c r="L214" s="1720"/>
      <c r="M214" s="1720"/>
      <c r="N214" s="1720"/>
    </row>
    <row r="215" spans="1:15" ht="42.75" customHeight="1" thickTop="1">
      <c r="A215" s="1721"/>
      <c r="B215" s="1722"/>
      <c r="C215" s="1723"/>
      <c r="D215" s="1726" t="str">
        <f>Master!$E$8</f>
        <v xml:space="preserve">Govt. Sr. Secondary School </v>
      </c>
      <c r="E215" s="1727"/>
      <c r="F215" s="1727"/>
      <c r="G215" s="1727"/>
      <c r="H215" s="1727"/>
      <c r="I215" s="1727"/>
      <c r="J215" s="1727"/>
      <c r="K215" s="1727"/>
      <c r="L215" s="1727"/>
      <c r="M215" s="1727"/>
      <c r="N215" s="1728"/>
    </row>
    <row r="216" spans="1:15" ht="20.25" customHeight="1" thickBot="1">
      <c r="A216" s="1721"/>
      <c r="B216" s="1724"/>
      <c r="C216" s="1725"/>
      <c r="D216" s="1729" t="str">
        <f>Master!$E$11</f>
        <v>P.S.-Bapini (Jodhpur)</v>
      </c>
      <c r="E216" s="1730"/>
      <c r="F216" s="1730"/>
      <c r="G216" s="1730"/>
      <c r="H216" s="1730"/>
      <c r="I216" s="1730"/>
      <c r="J216" s="1730"/>
      <c r="K216" s="1730"/>
      <c r="L216" s="1730"/>
      <c r="M216" s="1730"/>
      <c r="N216" s="1731"/>
    </row>
    <row r="217" spans="1:15" ht="20.25" customHeight="1">
      <c r="A217" s="1721"/>
      <c r="B217" s="28"/>
      <c r="C217" s="1849" t="s">
        <v>150</v>
      </c>
      <c r="D217" s="1850"/>
      <c r="E217" s="1850"/>
      <c r="F217" s="1850"/>
      <c r="G217" s="1851"/>
      <c r="H217" s="1814" t="s">
        <v>127</v>
      </c>
      <c r="I217" s="1814"/>
      <c r="J217" s="1817">
        <f>VLOOKUP(A214,'Result Entry'!$B$6:$K$108,6,0)</f>
        <v>0</v>
      </c>
      <c r="K217" s="1820" t="s">
        <v>68</v>
      </c>
      <c r="L217" s="1821"/>
      <c r="M217" s="68">
        <f>Master!$E$14</f>
        <v>8151106901</v>
      </c>
      <c r="N217" s="69"/>
    </row>
    <row r="218" spans="1:15" ht="20.25" customHeight="1">
      <c r="A218" s="1721"/>
      <c r="B218" s="9"/>
      <c r="C218" s="1852"/>
      <c r="D218" s="1853"/>
      <c r="E218" s="1853"/>
      <c r="F218" s="1853"/>
      <c r="G218" s="1854"/>
      <c r="H218" s="1815"/>
      <c r="I218" s="1815"/>
      <c r="J218" s="1818"/>
      <c r="K218" s="1822" t="s">
        <v>66</v>
      </c>
      <c r="L218" s="1823"/>
      <c r="M218" s="1824"/>
      <c r="N218" s="1825"/>
      <c r="O218" s="17" t="s">
        <v>156</v>
      </c>
    </row>
    <row r="219" spans="1:15" ht="20.25" customHeight="1" thickBot="1">
      <c r="A219" s="1721"/>
      <c r="B219" s="9"/>
      <c r="C219" s="1855"/>
      <c r="D219" s="1856"/>
      <c r="E219" s="1856"/>
      <c r="F219" s="1856"/>
      <c r="G219" s="1857"/>
      <c r="H219" s="1816"/>
      <c r="I219" s="1816"/>
      <c r="J219" s="1819"/>
      <c r="K219" s="1826" t="s">
        <v>51</v>
      </c>
      <c r="L219" s="1827"/>
      <c r="M219" s="1828" t="str">
        <f>Master!$E$6</f>
        <v>2023-24</v>
      </c>
      <c r="N219" s="1829"/>
    </row>
    <row r="220" spans="1:15" ht="20.25" customHeight="1">
      <c r="A220" s="1721"/>
      <c r="B220" s="10" t="s">
        <v>69</v>
      </c>
      <c r="C220" s="1779" t="s">
        <v>20</v>
      </c>
      <c r="D220" s="1780"/>
      <c r="E220" s="1780"/>
      <c r="F220" s="1781"/>
      <c r="G220" s="6" t="s">
        <v>149</v>
      </c>
      <c r="H220" s="1782">
        <f>VLOOKUP($A214,'Result Entry'!$B$9:$FW$108,4,0)</f>
        <v>0</v>
      </c>
      <c r="I220" s="1782"/>
      <c r="J220" s="1782"/>
      <c r="K220" s="1782"/>
      <c r="L220" s="1782"/>
      <c r="M220" s="1782"/>
      <c r="N220" s="1783"/>
    </row>
    <row r="221" spans="1:15" ht="20.25" customHeight="1">
      <c r="A221" s="1721"/>
      <c r="B221" s="10" t="s">
        <v>69</v>
      </c>
      <c r="C221" s="1763" t="s">
        <v>22</v>
      </c>
      <c r="D221" s="1764"/>
      <c r="E221" s="1764"/>
      <c r="F221" s="1765"/>
      <c r="G221" s="7" t="s">
        <v>149</v>
      </c>
      <c r="H221" s="1766">
        <f>VLOOKUP($A214,'Result Entry'!$B$9:$FW$108,7,0)</f>
        <v>0</v>
      </c>
      <c r="I221" s="1766"/>
      <c r="J221" s="1766"/>
      <c r="K221" s="1766"/>
      <c r="L221" s="1766"/>
      <c r="M221" s="1766"/>
      <c r="N221" s="1767"/>
    </row>
    <row r="222" spans="1:15" ht="20.25" customHeight="1">
      <c r="A222" s="1721"/>
      <c r="B222" s="10" t="s">
        <v>69</v>
      </c>
      <c r="C222" s="1763" t="s">
        <v>23</v>
      </c>
      <c r="D222" s="1764"/>
      <c r="E222" s="1764"/>
      <c r="F222" s="1765"/>
      <c r="G222" s="7" t="s">
        <v>149</v>
      </c>
      <c r="H222" s="1766">
        <f>VLOOKUP($A214,'Result Entry'!$B$9:$FW$108,8,0)</f>
        <v>0</v>
      </c>
      <c r="I222" s="1766"/>
      <c r="J222" s="1766"/>
      <c r="K222" s="1766"/>
      <c r="L222" s="1766"/>
      <c r="M222" s="1766"/>
      <c r="N222" s="1767"/>
    </row>
    <row r="223" spans="1:15" ht="20.25" customHeight="1">
      <c r="A223" s="1721"/>
      <c r="B223" s="10" t="s">
        <v>69</v>
      </c>
      <c r="C223" s="1763" t="s">
        <v>52</v>
      </c>
      <c r="D223" s="1764"/>
      <c r="E223" s="1764"/>
      <c r="F223" s="1765"/>
      <c r="G223" s="7" t="s">
        <v>149</v>
      </c>
      <c r="H223" s="1766">
        <f>VLOOKUP($A214,'Result Entry'!$B$9:$FW$108,9,0)</f>
        <v>0</v>
      </c>
      <c r="I223" s="1766"/>
      <c r="J223" s="1766"/>
      <c r="K223" s="1766"/>
      <c r="L223" s="1766"/>
      <c r="M223" s="1766"/>
      <c r="N223" s="1767"/>
    </row>
    <row r="224" spans="1:15" ht="20.25" customHeight="1">
      <c r="A224" s="1721"/>
      <c r="B224" s="10" t="s">
        <v>69</v>
      </c>
      <c r="C224" s="1763" t="s">
        <v>53</v>
      </c>
      <c r="D224" s="1764"/>
      <c r="E224" s="1764"/>
      <c r="F224" s="1765"/>
      <c r="G224" s="7" t="s">
        <v>149</v>
      </c>
      <c r="H224" s="1768" t="str">
        <f>CONCATENATE('Result Entry'!$G$4,'Result Entry'!$J$4)</f>
        <v>11(A)</v>
      </c>
      <c r="I224" s="1766"/>
      <c r="J224" s="1766"/>
      <c r="K224" s="1766"/>
      <c r="L224" s="1766"/>
      <c r="M224" s="1766"/>
      <c r="N224" s="1767"/>
    </row>
    <row r="225" spans="1:14" ht="20.25" customHeight="1" thickBot="1">
      <c r="A225" s="1721"/>
      <c r="B225" s="10" t="s">
        <v>69</v>
      </c>
      <c r="C225" s="1789" t="s">
        <v>25</v>
      </c>
      <c r="D225" s="1790"/>
      <c r="E225" s="1790"/>
      <c r="F225" s="1791"/>
      <c r="G225" s="16" t="s">
        <v>149</v>
      </c>
      <c r="H225" s="1792">
        <f>VLOOKUP($A214,'Result Entry'!$B$9:$FW$108,10,0)</f>
        <v>0</v>
      </c>
      <c r="I225" s="1792"/>
      <c r="J225" s="1792"/>
      <c r="K225" s="1792"/>
      <c r="L225" s="1792"/>
      <c r="M225" s="1792"/>
      <c r="N225" s="1793"/>
    </row>
    <row r="226" spans="1:14" ht="20.25" customHeight="1">
      <c r="A226" s="1721"/>
      <c r="B226" s="11" t="s">
        <v>69</v>
      </c>
      <c r="C226" s="1794" t="s">
        <v>167</v>
      </c>
      <c r="D226" s="1795"/>
      <c r="E226" s="1798" t="s">
        <v>72</v>
      </c>
      <c r="F226" s="1800" t="s">
        <v>73</v>
      </c>
      <c r="G226" s="1802" t="s">
        <v>168</v>
      </c>
      <c r="H226" s="1804" t="s">
        <v>55</v>
      </c>
      <c r="I226" s="1805"/>
      <c r="J226" s="1808" t="s">
        <v>84</v>
      </c>
      <c r="K226" s="1809"/>
      <c r="L226" s="1812" t="s">
        <v>169</v>
      </c>
      <c r="M226" s="1832" t="s">
        <v>76</v>
      </c>
      <c r="N226" s="1858" t="s">
        <v>98</v>
      </c>
    </row>
    <row r="227" spans="1:14" ht="20.25" customHeight="1">
      <c r="A227" s="1721"/>
      <c r="B227" s="11"/>
      <c r="C227" s="1796"/>
      <c r="D227" s="1797"/>
      <c r="E227" s="1799"/>
      <c r="F227" s="1801"/>
      <c r="G227" s="1803"/>
      <c r="H227" s="1806"/>
      <c r="I227" s="1807"/>
      <c r="J227" s="1810"/>
      <c r="K227" s="1811"/>
      <c r="L227" s="1813"/>
      <c r="M227" s="1833"/>
      <c r="N227" s="1859"/>
    </row>
    <row r="228" spans="1:14" ht="20.25" customHeight="1" thickBot="1">
      <c r="A228" s="1721"/>
      <c r="B228" s="11" t="s">
        <v>69</v>
      </c>
      <c r="C228" s="1866" t="s">
        <v>56</v>
      </c>
      <c r="D228" s="1867"/>
      <c r="E228" s="61">
        <f>'Result Entry'!$L$7</f>
        <v>10</v>
      </c>
      <c r="F228" s="62">
        <f>'Result Entry'!$M$7</f>
        <v>10</v>
      </c>
      <c r="G228" s="53">
        <f>SUM(E228:F228)</f>
        <v>20</v>
      </c>
      <c r="H228" s="1881">
        <f>'Result Entry'!$AU$7</f>
        <v>70</v>
      </c>
      <c r="I228" s="1882"/>
      <c r="J228" s="1883">
        <f>'Result Entry'!$AY$7</f>
        <v>100</v>
      </c>
      <c r="K228" s="1882"/>
      <c r="L228" s="53">
        <f t="shared" ref="L228:L233" si="12">H228+J228</f>
        <v>170</v>
      </c>
      <c r="M228" s="63">
        <f t="shared" ref="M228:M233" si="13">G228+L228</f>
        <v>190</v>
      </c>
      <c r="N228" s="1860"/>
    </row>
    <row r="229" spans="1:14" s="52" customFormat="1" ht="20.25" customHeight="1">
      <c r="A229" s="1721"/>
      <c r="B229" s="50" t="s">
        <v>69</v>
      </c>
      <c r="C229" s="1769" t="str">
        <f>'Result Entry'!$L$3</f>
        <v>HINDI Comp.</v>
      </c>
      <c r="D229" s="1770"/>
      <c r="E229" s="54">
        <f>IF($J217="TC",0,IF($J217="Nso",0,VLOOKUP($A214,'Result Entry'!$B$9:$FW$108,11,0)))</f>
        <v>0</v>
      </c>
      <c r="F229" s="51">
        <f>IF($J217="TC",0,IF($J217="Nso",0,VLOOKUP($A214,'Result Entry'!$B$9:$FW$108,12,0)))</f>
        <v>0</v>
      </c>
      <c r="G229" s="55">
        <f>E229+F229</f>
        <v>0</v>
      </c>
      <c r="H229" s="1870">
        <f>IF($J217="TC",0,IF($J217="Nso",0,VLOOKUP($A214,'Result Entry'!$B$9:$FW$108,16,0)))</f>
        <v>0</v>
      </c>
      <c r="I229" s="1871"/>
      <c r="J229" s="1872">
        <f>IF($J217="TC",0,IF($J217="Nso",0,VLOOKUP($A214,'Result Entry'!$B$9:$FW$108,19,0)))</f>
        <v>0</v>
      </c>
      <c r="K229" s="1871"/>
      <c r="L229" s="66">
        <f t="shared" si="12"/>
        <v>0</v>
      </c>
      <c r="M229" s="64">
        <f t="shared" si="13"/>
        <v>0</v>
      </c>
      <c r="N229" s="60" t="str">
        <f>IF($J217="TC",0,IF($J217="Nso",0,VLOOKUP($A214,'Result Entry'!$B$9:$FW$108,24,0)))</f>
        <v/>
      </c>
    </row>
    <row r="230" spans="1:14" s="52" customFormat="1" ht="20.25" customHeight="1">
      <c r="A230" s="1721"/>
      <c r="B230" s="50" t="s">
        <v>69</v>
      </c>
      <c r="C230" s="1717" t="str">
        <f>'Result Entry'!$Z$3</f>
        <v>ENGLISH Comp.</v>
      </c>
      <c r="D230" s="1718"/>
      <c r="E230" s="54">
        <f>IF($J217="TC",0,IF($J217="Nso",0,VLOOKUP($A214,'Result Entry'!$B$9:$FW$108,25,0)))</f>
        <v>0</v>
      </c>
      <c r="F230" s="51">
        <f>IF($J217="TC",0,IF($J217="Nso",0,VLOOKUP($A214,'Result Entry'!$B$9:$FW$108,26,0)))</f>
        <v>0</v>
      </c>
      <c r="G230" s="56">
        <f>E230+F230</f>
        <v>0</v>
      </c>
      <c r="H230" s="1761">
        <f>IF($J217="TC",0,IF($J217="Nso",0,VLOOKUP($A214,'Result Entry'!$B$9:$FW$108,30,0)))</f>
        <v>0</v>
      </c>
      <c r="I230" s="1762"/>
      <c r="J230" s="1784">
        <f>IF($J217="TC",0,IF($J217="Nso",0,VLOOKUP($A214,'Result Entry'!$B$9:$FW$108,33,0)))</f>
        <v>0</v>
      </c>
      <c r="K230" s="1762"/>
      <c r="L230" s="66">
        <f t="shared" si="12"/>
        <v>0</v>
      </c>
      <c r="M230" s="64">
        <f t="shared" si="13"/>
        <v>0</v>
      </c>
      <c r="N230" s="60" t="str">
        <f>IF($J217="TC",0,IF($J217="Nso",0,VLOOKUP($A214,'Result Entry'!$B$9:$FW$108,38,0)))</f>
        <v/>
      </c>
    </row>
    <row r="231" spans="1:14" s="52" customFormat="1" ht="20.25" customHeight="1">
      <c r="A231" s="1721"/>
      <c r="B231" s="50" t="s">
        <v>69</v>
      </c>
      <c r="C231" s="1717" t="str">
        <f>'Result Entry'!$AO$3</f>
        <v>PHYSICS</v>
      </c>
      <c r="D231" s="1718"/>
      <c r="E231" s="54">
        <f>IF($J217="TC",0,IF($J217="Nso",0,VLOOKUP($A214,'Result Entry'!$B$9:$FW$108,39,0)))</f>
        <v>0</v>
      </c>
      <c r="F231" s="51">
        <f>IF($J217="TC",0,IF($J217="Nso",0,VLOOKUP($A214,'Result Entry'!$B$9:$FW$108,40,0)))</f>
        <v>0</v>
      </c>
      <c r="G231" s="56">
        <f>E231+F231</f>
        <v>0</v>
      </c>
      <c r="H231" s="1761">
        <f>IF($J217="TC",0,IF($J217="Nso",0,VLOOKUP($A214,'Result Entry'!$B$9:$FW$108,45,0)))</f>
        <v>0</v>
      </c>
      <c r="I231" s="1762"/>
      <c r="J231" s="1784">
        <f>IF($J217="TC",0,IF($J217="Nso",0,VLOOKUP($A214,'Result Entry'!$B$9:$FW$108,49,0)))</f>
        <v>0</v>
      </c>
      <c r="K231" s="1762"/>
      <c r="L231" s="66">
        <f t="shared" si="12"/>
        <v>0</v>
      </c>
      <c r="M231" s="64">
        <f t="shared" si="13"/>
        <v>0</v>
      </c>
      <c r="N231" s="60" t="str">
        <f>IF($J217="TC",0,IF($J217="Nso",0,VLOOKUP($A214,'Result Entry'!$B$9:$FW$108,54,0)))</f>
        <v/>
      </c>
    </row>
    <row r="232" spans="1:14" s="52" customFormat="1" ht="20.25" customHeight="1">
      <c r="A232" s="1721"/>
      <c r="B232" s="50" t="s">
        <v>69</v>
      </c>
      <c r="C232" s="1717" t="str">
        <f>'Result Entry'!$BF$3</f>
        <v>CHEMISTRY</v>
      </c>
      <c r="D232" s="1718"/>
      <c r="E232" s="54" t="str">
        <f>IF($J217="TC",0,IF($J217="Nso",0,VLOOKUP($A214,'Result Entry'!$B$9:$FW$108,55,0)))</f>
        <v/>
      </c>
      <c r="F232" s="51">
        <f>IF($J217="TC",0,IF($J217="Nso",0,VLOOKUP($A214,'Result Entry'!$B$9:$FW$108,56,0)))</f>
        <v>0</v>
      </c>
      <c r="G232" s="56" t="e">
        <f>E232+F232</f>
        <v>#VALUE!</v>
      </c>
      <c r="H232" s="1761">
        <f>IF($J217="TC",0,IF($J217="Nso",0,VLOOKUP($A214,'Result Entry'!$B$9:$FW$108,61,0)))</f>
        <v>0</v>
      </c>
      <c r="I232" s="1762"/>
      <c r="J232" s="1784">
        <f>IF($J217="TC",0,IF($J217="Nso",0,VLOOKUP($A214,'Result Entry'!$B$9:$FW$108,65,0)))</f>
        <v>0</v>
      </c>
      <c r="K232" s="1762"/>
      <c r="L232" s="66">
        <f t="shared" si="12"/>
        <v>0</v>
      </c>
      <c r="M232" s="64" t="e">
        <f t="shared" si="13"/>
        <v>#VALUE!</v>
      </c>
      <c r="N232" s="60" t="str">
        <f>IF($J217="TC",0,IF($J217="Nso",0,VLOOKUP($A214,'Result Entry'!$B$9:$FW$108,70,0)))</f>
        <v/>
      </c>
    </row>
    <row r="233" spans="1:14" s="52" customFormat="1" ht="20.25" customHeight="1" thickBot="1">
      <c r="A233" s="1721"/>
      <c r="B233" s="50" t="s">
        <v>69</v>
      </c>
      <c r="C233" s="1717" t="str">
        <f>'Result Entry'!$BW$3</f>
        <v>BIOLOGY</v>
      </c>
      <c r="D233" s="1718"/>
      <c r="E233" s="57" t="str">
        <f>IF($J217="TC",0,IF($J217="Nso",0,VLOOKUP($A214,'Result Entry'!$B$9:$FW$108,71,0)))</f>
        <v/>
      </c>
      <c r="F233" s="58" t="str">
        <f>IF($J217="TC",0,IF($J217="Nso",0,VLOOKUP($A214,'Result Entry'!$B$9:$FW$108,72,0)))</f>
        <v/>
      </c>
      <c r="G233" s="59" t="e">
        <f>E233+F233</f>
        <v>#VALUE!</v>
      </c>
      <c r="H233" s="1861">
        <f>IF($J217="TC",0,IF($J217="Nso",0,VLOOKUP($A214,'Result Entry'!$B$9:$FW$108,77,0)))</f>
        <v>0</v>
      </c>
      <c r="I233" s="1862"/>
      <c r="J233" s="1863">
        <f>IF($J217="TC",0,IF($J217="Nso",0,VLOOKUP($A214,'Result Entry'!$B$9:$FW$108,81,0)))</f>
        <v>0</v>
      </c>
      <c r="K233" s="1862"/>
      <c r="L233" s="67">
        <f t="shared" si="12"/>
        <v>0</v>
      </c>
      <c r="M233" s="65" t="e">
        <f t="shared" si="13"/>
        <v>#VALUE!</v>
      </c>
      <c r="N233" s="60">
        <f>IF($J217="TC",0,IF($J217="Nso",0,VLOOKUP($A214,'Result Entry'!$B$9:$FW$108,86,0)))</f>
        <v>0</v>
      </c>
    </row>
    <row r="234" spans="1:14" ht="20.25" customHeight="1">
      <c r="A234" s="1721"/>
      <c r="B234" s="11" t="s">
        <v>69</v>
      </c>
      <c r="C234" s="1771" t="s">
        <v>77</v>
      </c>
      <c r="D234" s="1772"/>
      <c r="E234" s="1773"/>
      <c r="F234" s="1777" t="s">
        <v>78</v>
      </c>
      <c r="G234" s="1778"/>
      <c r="H234" s="1868" t="s">
        <v>79</v>
      </c>
      <c r="I234" s="1869"/>
      <c r="J234" s="74" t="s">
        <v>41</v>
      </c>
      <c r="K234" s="79" t="s">
        <v>91</v>
      </c>
      <c r="L234" s="1785" t="s">
        <v>39</v>
      </c>
      <c r="M234" s="1786"/>
      <c r="N234" s="12" t="s">
        <v>43</v>
      </c>
    </row>
    <row r="235" spans="1:14" ht="25.5" customHeight="1" thickBot="1">
      <c r="A235" s="1721"/>
      <c r="B235" s="11" t="s">
        <v>69</v>
      </c>
      <c r="C235" s="1774"/>
      <c r="D235" s="1775"/>
      <c r="E235" s="1776"/>
      <c r="F235" s="1787">
        <f>IF($J217="TC",0,IF($J217="Nso",0,VLOOKUP($A214,'Result Entry'!$B$9:$FW$108,146,0)))</f>
        <v>0</v>
      </c>
      <c r="G235" s="1788"/>
      <c r="H235" s="1830">
        <f>IF($J217="TC",0,IF($J217="Nso",0,VLOOKUP($A214,'Result Entry'!$B$9:$FW$108,147,0)))</f>
        <v>0</v>
      </c>
      <c r="I235" s="1831"/>
      <c r="J235" s="75">
        <f>IF($J217="TC",0,IF($J217="Nso",0,VLOOKUP($A214,'Result Entry'!$B$9:$FW$108,148,0)))</f>
        <v>0</v>
      </c>
      <c r="K235" s="86" t="str">
        <f>IF($J217="TC",0,IF($J217="Nso",0,VLOOKUP($A214,'Result Entry'!$B$9:$FW$108,149,0)))</f>
        <v/>
      </c>
      <c r="L235" s="1864">
        <f>IF($J217="TC",0,IF($J217="Nso",0,VLOOKUP($A214,'Result Entry'!$B$9:$FW$108,150,0)))</f>
        <v>0</v>
      </c>
      <c r="M235" s="1865"/>
      <c r="N235" s="15">
        <f>IF($J217="TC",0,IF($J217="Nso",0,VLOOKUP($A214,'Result Entry'!$B$9:$FW$108,152,0)))</f>
        <v>0</v>
      </c>
    </row>
    <row r="236" spans="1:14" ht="20.25" customHeight="1">
      <c r="A236" s="1721"/>
      <c r="B236" s="11" t="s">
        <v>69</v>
      </c>
      <c r="C236" s="1758" t="s">
        <v>58</v>
      </c>
      <c r="D236" s="1759"/>
      <c r="E236" s="1759"/>
      <c r="F236" s="1759"/>
      <c r="G236" s="1759"/>
      <c r="H236" s="1760"/>
      <c r="I236" s="1834" t="s">
        <v>59</v>
      </c>
      <c r="J236" s="1835"/>
      <c r="K236" s="1836">
        <f>VLOOKUP($A214,'Result Entry'!$B$9:$FW$108,143,0)</f>
        <v>0</v>
      </c>
      <c r="L236" s="1837"/>
      <c r="M236" s="1839" t="s">
        <v>37</v>
      </c>
      <c r="N236" s="1840"/>
    </row>
    <row r="237" spans="1:14" ht="20.25" customHeight="1" thickBot="1">
      <c r="A237" s="1721"/>
      <c r="B237" s="11" t="s">
        <v>69</v>
      </c>
      <c r="C237" s="1841" t="s">
        <v>54</v>
      </c>
      <c r="D237" s="1842"/>
      <c r="E237" s="1842"/>
      <c r="F237" s="1843" t="s">
        <v>157</v>
      </c>
      <c r="G237" s="1844"/>
      <c r="H237" s="26" t="s">
        <v>47</v>
      </c>
      <c r="I237" s="1847" t="s">
        <v>60</v>
      </c>
      <c r="J237" s="1848"/>
      <c r="K237" s="1873">
        <f>VLOOKUP($A214,'Result Entry'!$B$9:$FW$108,144,0)</f>
        <v>0</v>
      </c>
      <c r="L237" s="1874"/>
      <c r="M237" s="1875">
        <f>VLOOKUP($A214,'Result Entry'!$B$9:$FW$108,145,0)</f>
        <v>0</v>
      </c>
      <c r="N237" s="1876"/>
    </row>
    <row r="238" spans="1:14" ht="20.25" customHeight="1">
      <c r="A238" s="1721"/>
      <c r="B238" s="11" t="s">
        <v>69</v>
      </c>
      <c r="C238" s="1841"/>
      <c r="D238" s="1842"/>
      <c r="E238" s="1842"/>
      <c r="F238" s="1845"/>
      <c r="G238" s="1846"/>
      <c r="H238" s="27" t="s">
        <v>99</v>
      </c>
      <c r="I238" s="1877" t="s">
        <v>61</v>
      </c>
      <c r="J238" s="1878"/>
      <c r="K238" s="1879">
        <f>IF($J217="TC","Transferred",IF($J217="Nso","NameSeparated",VLOOKUP($A214,'Result Entry'!$B$9:$FW$108,153,0)))</f>
        <v>0</v>
      </c>
      <c r="L238" s="1879"/>
      <c r="M238" s="1879"/>
      <c r="N238" s="1880"/>
    </row>
    <row r="239" spans="1:14" ht="20.25" customHeight="1">
      <c r="A239" s="1721"/>
      <c r="B239" s="11" t="s">
        <v>69</v>
      </c>
      <c r="C239" s="1744" t="str">
        <f>'Result Entry'!$DU$3</f>
        <v>Foundation Of Information Tech.</v>
      </c>
      <c r="D239" s="1745"/>
      <c r="E239" s="1746"/>
      <c r="F239" s="1747" t="str">
        <f>IF($J217="TC",0,IF($J217="Nso",0,VLOOKUP($A214,'Result Entry'!$B$9:$GS$108,170,0)))</f>
        <v/>
      </c>
      <c r="G239" s="1747"/>
      <c r="H239" s="14">
        <f>IF($J217="TC",0,IF($J217="Nso",0,VLOOKUP($A214,'Result Entry'!$B$9:$GS$108,112,0)))</f>
        <v>0</v>
      </c>
      <c r="I239" s="1748" t="s">
        <v>71</v>
      </c>
      <c r="J239" s="1749"/>
      <c r="K239" s="1750">
        <f>'Result Entry'!$T$2</f>
        <v>45419</v>
      </c>
      <c r="L239" s="1751"/>
      <c r="M239" s="1751"/>
      <c r="N239" s="1752"/>
    </row>
    <row r="240" spans="1:14" ht="20.25" customHeight="1">
      <c r="A240" s="1721"/>
      <c r="B240" s="11" t="s">
        <v>69</v>
      </c>
      <c r="C240" s="1744" t="str">
        <f>'Result Entry'!$EI$3</f>
        <v>G.I.A.I.-II</v>
      </c>
      <c r="D240" s="1745"/>
      <c r="E240" s="1746"/>
      <c r="F240" s="1747" t="str">
        <f>IF($J217="TC",0,IF($J217="Nso",0,VLOOKUP($A214,'Result Entry'!$B$9:$GS$108,174,0)))</f>
        <v/>
      </c>
      <c r="G240" s="1747"/>
      <c r="H240" s="14">
        <f>IF($J217="TC",0,IF($J217="Nso",0,VLOOKUP($A214,'Result Entry'!$B$9:$GS$108,124,0)))</f>
        <v>0</v>
      </c>
      <c r="I240" s="1753"/>
      <c r="J240" s="1754"/>
      <c r="K240" s="1754"/>
      <c r="L240" s="1754"/>
      <c r="M240" s="1754"/>
      <c r="N240" s="1755"/>
    </row>
    <row r="241" spans="1:15" ht="20.25" customHeight="1">
      <c r="A241" s="1721"/>
      <c r="B241" s="11" t="s">
        <v>69</v>
      </c>
      <c r="C241" s="1744" t="str">
        <f>'Result Entry'!$EU$3</f>
        <v>SOC.SER.PLAN</v>
      </c>
      <c r="D241" s="1745"/>
      <c r="E241" s="1746"/>
      <c r="F241" s="1747">
        <f>IF($J217="TC",0,IF($J217="Nso",0,VLOOKUP($A214,'Result Entry'!$B$9:$HS$108,178,0)))</f>
        <v>0</v>
      </c>
      <c r="G241" s="1747"/>
      <c r="H241" s="14">
        <f>IF($J217="TC",0,IF($J217="Nso",0,VLOOKUP($A214,'Result Entry'!$B$9:$GS$108,136,0)))</f>
        <v>0</v>
      </c>
      <c r="I241" s="1756" t="s">
        <v>174</v>
      </c>
      <c r="J241" s="1757"/>
      <c r="K241" s="76"/>
      <c r="L241" s="77"/>
      <c r="M241" s="77"/>
      <c r="N241" s="78"/>
    </row>
    <row r="242" spans="1:15" ht="20.25" customHeight="1" thickBot="1">
      <c r="A242" s="1721"/>
      <c r="B242" s="11" t="s">
        <v>69</v>
      </c>
      <c r="C242" s="1744" t="str">
        <f>'Result Entry'!$FG$3</f>
        <v>Jeewan Kaushal</v>
      </c>
      <c r="D242" s="1745"/>
      <c r="E242" s="1746"/>
      <c r="F242" s="1747" t="str">
        <f>IF($J217="TC",0,IF($J217="Nso",0,VLOOKUP($A214,'Result Entry'!$B$9:$HS$108,182,0)))</f>
        <v/>
      </c>
      <c r="G242" s="1747"/>
      <c r="H242" s="14">
        <f>IF($J217="TC",0,IF($J217="Nso",0,VLOOKUP($A214,'Result Entry'!$B$9:$HS$108,136,0)))</f>
        <v>0</v>
      </c>
      <c r="I242" s="1756" t="s">
        <v>148</v>
      </c>
      <c r="J242" s="1757"/>
      <c r="K242" s="1757"/>
      <c r="L242" s="1757"/>
      <c r="M242" s="1757"/>
      <c r="N242" s="1838"/>
    </row>
    <row r="243" spans="1:15" ht="20.25" customHeight="1">
      <c r="A243" s="1721"/>
      <c r="B243" s="10" t="s">
        <v>69</v>
      </c>
      <c r="C243" s="1706" t="s">
        <v>180</v>
      </c>
      <c r="D243" s="1707"/>
      <c r="E243" s="1708"/>
      <c r="F243" s="1715" t="s">
        <v>181</v>
      </c>
      <c r="G243" s="1716"/>
      <c r="H243" s="82" t="s">
        <v>30</v>
      </c>
      <c r="I243" s="1756" t="s">
        <v>175</v>
      </c>
      <c r="J243" s="1757"/>
      <c r="K243" s="1757"/>
      <c r="L243" s="1757"/>
      <c r="M243" s="1757"/>
      <c r="N243" s="1838"/>
    </row>
    <row r="244" spans="1:15" ht="20.25" customHeight="1">
      <c r="A244" s="1721"/>
      <c r="B244" s="10" t="s">
        <v>69</v>
      </c>
      <c r="C244" s="1709"/>
      <c r="D244" s="1710"/>
      <c r="E244" s="1711"/>
      <c r="F244" s="1702" t="s">
        <v>182</v>
      </c>
      <c r="G244" s="1703"/>
      <c r="H244" s="80" t="s">
        <v>179</v>
      </c>
      <c r="I244" s="1732" t="s">
        <v>67</v>
      </c>
      <c r="J244" s="1733"/>
      <c r="K244" s="1733"/>
      <c r="L244" s="1733"/>
      <c r="M244" s="1733"/>
      <c r="N244" s="1734"/>
    </row>
    <row r="245" spans="1:15" ht="20.25" customHeight="1">
      <c r="A245" s="1721"/>
      <c r="B245" s="10" t="s">
        <v>69</v>
      </c>
      <c r="C245" s="1709"/>
      <c r="D245" s="1710"/>
      <c r="E245" s="1711"/>
      <c r="F245" s="1702" t="s">
        <v>185</v>
      </c>
      <c r="G245" s="1703"/>
      <c r="H245" s="80" t="s">
        <v>62</v>
      </c>
      <c r="I245" s="1735"/>
      <c r="J245" s="1736"/>
      <c r="K245" s="1736"/>
      <c r="L245" s="1736"/>
      <c r="M245" s="1736"/>
      <c r="N245" s="1737"/>
    </row>
    <row r="246" spans="1:15" ht="20.25" customHeight="1">
      <c r="A246" s="1721"/>
      <c r="B246" s="10" t="s">
        <v>69</v>
      </c>
      <c r="C246" s="1709"/>
      <c r="D246" s="1710"/>
      <c r="E246" s="1711"/>
      <c r="F246" s="1702" t="s">
        <v>186</v>
      </c>
      <c r="G246" s="1703"/>
      <c r="H246" s="80" t="s">
        <v>63</v>
      </c>
      <c r="I246" s="1735"/>
      <c r="J246" s="1736"/>
      <c r="K246" s="1736"/>
      <c r="L246" s="1736"/>
      <c r="M246" s="1736"/>
      <c r="N246" s="1737"/>
    </row>
    <row r="247" spans="1:15" ht="20.25" customHeight="1">
      <c r="A247" s="1721"/>
      <c r="B247" s="10" t="s">
        <v>69</v>
      </c>
      <c r="C247" s="1709"/>
      <c r="D247" s="1710"/>
      <c r="E247" s="1711"/>
      <c r="F247" s="1702" t="s">
        <v>183</v>
      </c>
      <c r="G247" s="1703"/>
      <c r="H247" s="80" t="s">
        <v>65</v>
      </c>
      <c r="I247" s="1738" t="s">
        <v>80</v>
      </c>
      <c r="J247" s="1739"/>
      <c r="K247" s="1739"/>
      <c r="L247" s="1739"/>
      <c r="M247" s="1739"/>
      <c r="N247" s="1740"/>
    </row>
    <row r="248" spans="1:15" ht="20.25" customHeight="1" thickBot="1">
      <c r="A248" s="1721"/>
      <c r="B248" s="13" t="s">
        <v>69</v>
      </c>
      <c r="C248" s="1712"/>
      <c r="D248" s="1713"/>
      <c r="E248" s="1714"/>
      <c r="F248" s="1704" t="s">
        <v>184</v>
      </c>
      <c r="G248" s="1705"/>
      <c r="H248" s="81" t="s">
        <v>64</v>
      </c>
      <c r="I248" s="1741"/>
      <c r="J248" s="1742"/>
      <c r="K248" s="1742"/>
      <c r="L248" s="1742"/>
      <c r="M248" s="1742"/>
      <c r="N248" s="1743"/>
    </row>
    <row r="249" spans="1:15" ht="15.75" thickTop="1">
      <c r="A249" s="1719"/>
      <c r="B249" s="1719"/>
      <c r="C249" s="1719"/>
      <c r="D249" s="1719"/>
      <c r="E249" s="1719"/>
      <c r="F249" s="1719"/>
      <c r="G249" s="1719"/>
      <c r="H249" s="1719"/>
      <c r="I249" s="1719"/>
      <c r="J249" s="1719"/>
      <c r="K249" s="1719"/>
      <c r="L249" s="1719"/>
      <c r="M249" s="1719"/>
      <c r="N249" s="1719"/>
    </row>
    <row r="250" spans="1:15" ht="24.75" customHeight="1" thickBot="1">
      <c r="A250" s="83">
        <f>A214+1</f>
        <v>8</v>
      </c>
      <c r="B250" s="1720" t="s">
        <v>50</v>
      </c>
      <c r="C250" s="1720"/>
      <c r="D250" s="1720"/>
      <c r="E250" s="1720"/>
      <c r="F250" s="1720"/>
      <c r="G250" s="1720"/>
      <c r="H250" s="1720"/>
      <c r="I250" s="1720"/>
      <c r="J250" s="1720"/>
      <c r="K250" s="1720"/>
      <c r="L250" s="1720"/>
      <c r="M250" s="1720"/>
      <c r="N250" s="1720"/>
    </row>
    <row r="251" spans="1:15" ht="42.75" customHeight="1" thickTop="1">
      <c r="A251" s="1721"/>
      <c r="B251" s="1722"/>
      <c r="C251" s="1723"/>
      <c r="D251" s="1726" t="str">
        <f>Master!$E$8</f>
        <v xml:space="preserve">Govt. Sr. Secondary School </v>
      </c>
      <c r="E251" s="1727"/>
      <c r="F251" s="1727"/>
      <c r="G251" s="1727"/>
      <c r="H251" s="1727"/>
      <c r="I251" s="1727"/>
      <c r="J251" s="1727"/>
      <c r="K251" s="1727"/>
      <c r="L251" s="1727"/>
      <c r="M251" s="1727"/>
      <c r="N251" s="1728"/>
    </row>
    <row r="252" spans="1:15" ht="26.25" customHeight="1" thickBot="1">
      <c r="A252" s="1721"/>
      <c r="B252" s="1724"/>
      <c r="C252" s="1725"/>
      <c r="D252" s="1729" t="str">
        <f>Master!$E$11</f>
        <v>P.S.-Bapini (Jodhpur)</v>
      </c>
      <c r="E252" s="1730"/>
      <c r="F252" s="1730"/>
      <c r="G252" s="1730"/>
      <c r="H252" s="1730"/>
      <c r="I252" s="1730"/>
      <c r="J252" s="1730"/>
      <c r="K252" s="1730"/>
      <c r="L252" s="1730"/>
      <c r="M252" s="1730"/>
      <c r="N252" s="1731"/>
    </row>
    <row r="253" spans="1:15" ht="20.25" customHeight="1">
      <c r="A253" s="1721"/>
      <c r="B253" s="28"/>
      <c r="C253" s="1849" t="s">
        <v>150</v>
      </c>
      <c r="D253" s="1850"/>
      <c r="E253" s="1850"/>
      <c r="F253" s="1850"/>
      <c r="G253" s="1851"/>
      <c r="H253" s="1814" t="s">
        <v>127</v>
      </c>
      <c r="I253" s="1814"/>
      <c r="J253" s="1817">
        <f>VLOOKUP(A250,'Result Entry'!$B$6:$K$108,6,0)</f>
        <v>0</v>
      </c>
      <c r="K253" s="1820" t="s">
        <v>68</v>
      </c>
      <c r="L253" s="1821"/>
      <c r="M253" s="68">
        <f>Master!$E$14</f>
        <v>8151106901</v>
      </c>
      <c r="N253" s="69"/>
    </row>
    <row r="254" spans="1:15" ht="20.25" customHeight="1">
      <c r="A254" s="1721"/>
      <c r="B254" s="9"/>
      <c r="C254" s="1852"/>
      <c r="D254" s="1853"/>
      <c r="E254" s="1853"/>
      <c r="F254" s="1853"/>
      <c r="G254" s="1854"/>
      <c r="H254" s="1815"/>
      <c r="I254" s="1815"/>
      <c r="J254" s="1818"/>
      <c r="K254" s="1822" t="s">
        <v>66</v>
      </c>
      <c r="L254" s="1823"/>
      <c r="M254" s="1824"/>
      <c r="N254" s="1825"/>
      <c r="O254" s="17" t="s">
        <v>156</v>
      </c>
    </row>
    <row r="255" spans="1:15" ht="20.25" customHeight="1" thickBot="1">
      <c r="A255" s="1721"/>
      <c r="B255" s="9"/>
      <c r="C255" s="1855"/>
      <c r="D255" s="1856"/>
      <c r="E255" s="1856"/>
      <c r="F255" s="1856"/>
      <c r="G255" s="1857"/>
      <c r="H255" s="1816"/>
      <c r="I255" s="1816"/>
      <c r="J255" s="1819"/>
      <c r="K255" s="1826" t="s">
        <v>51</v>
      </c>
      <c r="L255" s="1827"/>
      <c r="M255" s="1828" t="str">
        <f>Master!$E$6</f>
        <v>2023-24</v>
      </c>
      <c r="N255" s="1829"/>
    </row>
    <row r="256" spans="1:15" ht="20.25" customHeight="1">
      <c r="A256" s="1721"/>
      <c r="B256" s="10" t="s">
        <v>69</v>
      </c>
      <c r="C256" s="1779" t="s">
        <v>20</v>
      </c>
      <c r="D256" s="1780"/>
      <c r="E256" s="1780"/>
      <c r="F256" s="1781"/>
      <c r="G256" s="6" t="s">
        <v>149</v>
      </c>
      <c r="H256" s="1782">
        <f>VLOOKUP($A250,'Result Entry'!$B$9:$FW$108,4,0)</f>
        <v>0</v>
      </c>
      <c r="I256" s="1782"/>
      <c r="J256" s="1782"/>
      <c r="K256" s="1782"/>
      <c r="L256" s="1782"/>
      <c r="M256" s="1782"/>
      <c r="N256" s="1783"/>
    </row>
    <row r="257" spans="1:14" ht="20.25" customHeight="1">
      <c r="A257" s="1721"/>
      <c r="B257" s="10" t="s">
        <v>69</v>
      </c>
      <c r="C257" s="1763" t="s">
        <v>22</v>
      </c>
      <c r="D257" s="1764"/>
      <c r="E257" s="1764"/>
      <c r="F257" s="1765"/>
      <c r="G257" s="7" t="s">
        <v>149</v>
      </c>
      <c r="H257" s="1766">
        <f>VLOOKUP($A250,'Result Entry'!$B$9:$FW$108,7,0)</f>
        <v>0</v>
      </c>
      <c r="I257" s="1766"/>
      <c r="J257" s="1766"/>
      <c r="K257" s="1766"/>
      <c r="L257" s="1766"/>
      <c r="M257" s="1766"/>
      <c r="N257" s="1767"/>
    </row>
    <row r="258" spans="1:14" ht="20.25" customHeight="1">
      <c r="A258" s="1721"/>
      <c r="B258" s="10" t="s">
        <v>69</v>
      </c>
      <c r="C258" s="1763" t="s">
        <v>23</v>
      </c>
      <c r="D258" s="1764"/>
      <c r="E258" s="1764"/>
      <c r="F258" s="1765"/>
      <c r="G258" s="7" t="s">
        <v>149</v>
      </c>
      <c r="H258" s="1766">
        <f>VLOOKUP($A250,'Result Entry'!$B$9:$FW$108,8,0)</f>
        <v>0</v>
      </c>
      <c r="I258" s="1766"/>
      <c r="J258" s="1766"/>
      <c r="K258" s="1766"/>
      <c r="L258" s="1766"/>
      <c r="M258" s="1766"/>
      <c r="N258" s="1767"/>
    </row>
    <row r="259" spans="1:14" ht="20.25" customHeight="1">
      <c r="A259" s="1721"/>
      <c r="B259" s="10" t="s">
        <v>69</v>
      </c>
      <c r="C259" s="1763" t="s">
        <v>52</v>
      </c>
      <c r="D259" s="1764"/>
      <c r="E259" s="1764"/>
      <c r="F259" s="1765"/>
      <c r="G259" s="7" t="s">
        <v>149</v>
      </c>
      <c r="H259" s="1766">
        <f>VLOOKUP($A250,'Result Entry'!$B$9:$FW$108,9,0)</f>
        <v>0</v>
      </c>
      <c r="I259" s="1766"/>
      <c r="J259" s="1766"/>
      <c r="K259" s="1766"/>
      <c r="L259" s="1766"/>
      <c r="M259" s="1766"/>
      <c r="N259" s="1767"/>
    </row>
    <row r="260" spans="1:14" ht="20.25" customHeight="1">
      <c r="A260" s="1721"/>
      <c r="B260" s="10" t="s">
        <v>69</v>
      </c>
      <c r="C260" s="1763" t="s">
        <v>53</v>
      </c>
      <c r="D260" s="1764"/>
      <c r="E260" s="1764"/>
      <c r="F260" s="1765"/>
      <c r="G260" s="7" t="s">
        <v>149</v>
      </c>
      <c r="H260" s="1768" t="str">
        <f>CONCATENATE('Result Entry'!$G$4,'Result Entry'!$J$4)</f>
        <v>11(A)</v>
      </c>
      <c r="I260" s="1766"/>
      <c r="J260" s="1766"/>
      <c r="K260" s="1766"/>
      <c r="L260" s="1766"/>
      <c r="M260" s="1766"/>
      <c r="N260" s="1767"/>
    </row>
    <row r="261" spans="1:14" ht="20.25" customHeight="1" thickBot="1">
      <c r="A261" s="1721"/>
      <c r="B261" s="10" t="s">
        <v>69</v>
      </c>
      <c r="C261" s="1789" t="s">
        <v>25</v>
      </c>
      <c r="D261" s="1790"/>
      <c r="E261" s="1790"/>
      <c r="F261" s="1791"/>
      <c r="G261" s="16" t="s">
        <v>149</v>
      </c>
      <c r="H261" s="1792">
        <f>VLOOKUP($A250,'Result Entry'!$B$9:$FW$108,10,0)</f>
        <v>0</v>
      </c>
      <c r="I261" s="1792"/>
      <c r="J261" s="1792"/>
      <c r="K261" s="1792"/>
      <c r="L261" s="1792"/>
      <c r="M261" s="1792"/>
      <c r="N261" s="1793"/>
    </row>
    <row r="262" spans="1:14" ht="20.25" customHeight="1">
      <c r="A262" s="1721"/>
      <c r="B262" s="11" t="s">
        <v>69</v>
      </c>
      <c r="C262" s="1794" t="s">
        <v>167</v>
      </c>
      <c r="D262" s="1795"/>
      <c r="E262" s="1798" t="s">
        <v>72</v>
      </c>
      <c r="F262" s="1800" t="s">
        <v>73</v>
      </c>
      <c r="G262" s="1802" t="s">
        <v>168</v>
      </c>
      <c r="H262" s="1804" t="s">
        <v>55</v>
      </c>
      <c r="I262" s="1805"/>
      <c r="J262" s="1808" t="s">
        <v>84</v>
      </c>
      <c r="K262" s="1809"/>
      <c r="L262" s="1812" t="s">
        <v>169</v>
      </c>
      <c r="M262" s="1832" t="s">
        <v>76</v>
      </c>
      <c r="N262" s="1858" t="s">
        <v>98</v>
      </c>
    </row>
    <row r="263" spans="1:14" ht="20.25" customHeight="1">
      <c r="A263" s="1721"/>
      <c r="B263" s="11"/>
      <c r="C263" s="1796"/>
      <c r="D263" s="1797"/>
      <c r="E263" s="1799"/>
      <c r="F263" s="1801"/>
      <c r="G263" s="1803"/>
      <c r="H263" s="1806"/>
      <c r="I263" s="1807"/>
      <c r="J263" s="1810"/>
      <c r="K263" s="1811"/>
      <c r="L263" s="1813"/>
      <c r="M263" s="1833"/>
      <c r="N263" s="1859"/>
    </row>
    <row r="264" spans="1:14" ht="20.25" customHeight="1" thickBot="1">
      <c r="A264" s="1721"/>
      <c r="B264" s="11" t="s">
        <v>69</v>
      </c>
      <c r="C264" s="1866" t="s">
        <v>56</v>
      </c>
      <c r="D264" s="1867"/>
      <c r="E264" s="61">
        <f>'Result Entry'!$L$7</f>
        <v>10</v>
      </c>
      <c r="F264" s="62">
        <f>'Result Entry'!$M$7</f>
        <v>10</v>
      </c>
      <c r="G264" s="53">
        <f>SUM(E264:F264)</f>
        <v>20</v>
      </c>
      <c r="H264" s="1881">
        <f>'Result Entry'!$AU$7</f>
        <v>70</v>
      </c>
      <c r="I264" s="1882"/>
      <c r="J264" s="1883">
        <f>'Result Entry'!$AY$7</f>
        <v>100</v>
      </c>
      <c r="K264" s="1882"/>
      <c r="L264" s="53">
        <f t="shared" ref="L264:L269" si="14">H264+J264</f>
        <v>170</v>
      </c>
      <c r="M264" s="63">
        <f t="shared" ref="M264:M269" si="15">G264+L264</f>
        <v>190</v>
      </c>
      <c r="N264" s="1860"/>
    </row>
    <row r="265" spans="1:14" s="52" customFormat="1" ht="20.25" customHeight="1">
      <c r="A265" s="1721"/>
      <c r="B265" s="50" t="s">
        <v>69</v>
      </c>
      <c r="C265" s="1769" t="str">
        <f>'Result Entry'!$L$3</f>
        <v>HINDI Comp.</v>
      </c>
      <c r="D265" s="1770"/>
      <c r="E265" s="54">
        <f>IF($J253="TC",0,IF($J253="Nso",0,VLOOKUP($A250,'Result Entry'!$B$9:$FW$108,11,0)))</f>
        <v>0</v>
      </c>
      <c r="F265" s="51">
        <f>IF($J253="TC",0,IF($J253="Nso",0,VLOOKUP($A250,'Result Entry'!$B$9:$FW$108,12,0)))</f>
        <v>0</v>
      </c>
      <c r="G265" s="55">
        <f>E265+F265</f>
        <v>0</v>
      </c>
      <c r="H265" s="1870">
        <f>IF($J253="TC",0,IF($J253="Nso",0,VLOOKUP($A250,'Result Entry'!$B$9:$FW$108,16,0)))</f>
        <v>0</v>
      </c>
      <c r="I265" s="1871"/>
      <c r="J265" s="1872">
        <f>IF($J253="TC",0,IF($J253="Nso",0,VLOOKUP($A250,'Result Entry'!$B$9:$FW$108,19,0)))</f>
        <v>0</v>
      </c>
      <c r="K265" s="1871"/>
      <c r="L265" s="66">
        <f t="shared" si="14"/>
        <v>0</v>
      </c>
      <c r="M265" s="64">
        <f t="shared" si="15"/>
        <v>0</v>
      </c>
      <c r="N265" s="60" t="str">
        <f>IF($J253="TC",0,IF($J253="Nso",0,VLOOKUP($A250,'Result Entry'!$B$9:$FW$108,24,0)))</f>
        <v/>
      </c>
    </row>
    <row r="266" spans="1:14" s="52" customFormat="1" ht="20.25" customHeight="1">
      <c r="A266" s="1721"/>
      <c r="B266" s="50" t="s">
        <v>69</v>
      </c>
      <c r="C266" s="1717" t="str">
        <f>'Result Entry'!$Z$3</f>
        <v>ENGLISH Comp.</v>
      </c>
      <c r="D266" s="1718"/>
      <c r="E266" s="54">
        <f>IF($J253="TC",0,IF($J253="Nso",0,VLOOKUP($A250,'Result Entry'!$B$9:$FW$108,25,0)))</f>
        <v>0</v>
      </c>
      <c r="F266" s="51">
        <f>IF($J253="TC",0,IF($J253="Nso",0,VLOOKUP($A250,'Result Entry'!$B$9:$FW$108,26,0)))</f>
        <v>0</v>
      </c>
      <c r="G266" s="56">
        <f>E266+F266</f>
        <v>0</v>
      </c>
      <c r="H266" s="1761">
        <f>IF($J253="TC",0,IF($J253="Nso",0,VLOOKUP($A250,'Result Entry'!$B$9:$FW$108,30,0)))</f>
        <v>0</v>
      </c>
      <c r="I266" s="1762"/>
      <c r="J266" s="1784">
        <f>IF($J253="TC",0,IF($J253="Nso",0,VLOOKUP($A250,'Result Entry'!$B$9:$FW$108,33,0)))</f>
        <v>0</v>
      </c>
      <c r="K266" s="1762"/>
      <c r="L266" s="66">
        <f t="shared" si="14"/>
        <v>0</v>
      </c>
      <c r="M266" s="64">
        <f t="shared" si="15"/>
        <v>0</v>
      </c>
      <c r="N266" s="60" t="str">
        <f>IF($J253="TC",0,IF($J253="Nso",0,VLOOKUP($A250,'Result Entry'!$B$9:$FW$108,38,0)))</f>
        <v/>
      </c>
    </row>
    <row r="267" spans="1:14" s="52" customFormat="1" ht="20.25" customHeight="1">
      <c r="A267" s="1721"/>
      <c r="B267" s="50" t="s">
        <v>69</v>
      </c>
      <c r="C267" s="1717" t="str">
        <f>'Result Entry'!$AO$3</f>
        <v>PHYSICS</v>
      </c>
      <c r="D267" s="1718"/>
      <c r="E267" s="54">
        <f>IF($J253="TC",0,IF($J253="Nso",0,VLOOKUP($A250,'Result Entry'!$B$9:$FW$108,39,0)))</f>
        <v>0</v>
      </c>
      <c r="F267" s="51">
        <f>IF($J253="TC",0,IF($J253="Nso",0,VLOOKUP($A250,'Result Entry'!$B$9:$FW$108,40,0)))</f>
        <v>0</v>
      </c>
      <c r="G267" s="56">
        <f>E267+F267</f>
        <v>0</v>
      </c>
      <c r="H267" s="1761">
        <f>IF($J253="TC",0,IF($J253="Nso",0,VLOOKUP($A250,'Result Entry'!$B$9:$FW$108,45,0)))</f>
        <v>0</v>
      </c>
      <c r="I267" s="1762"/>
      <c r="J267" s="1784">
        <f>IF($J253="TC",0,IF($J253="Nso",0,VLOOKUP($A250,'Result Entry'!$B$9:$FW$108,49,0)))</f>
        <v>0</v>
      </c>
      <c r="K267" s="1762"/>
      <c r="L267" s="66">
        <f t="shared" si="14"/>
        <v>0</v>
      </c>
      <c r="M267" s="64">
        <f t="shared" si="15"/>
        <v>0</v>
      </c>
      <c r="N267" s="60" t="str">
        <f>IF($J253="TC",0,IF($J253="Nso",0,VLOOKUP($A250,'Result Entry'!$B$9:$FW$108,54,0)))</f>
        <v/>
      </c>
    </row>
    <row r="268" spans="1:14" s="52" customFormat="1" ht="20.25" customHeight="1">
      <c r="A268" s="1721"/>
      <c r="B268" s="50" t="s">
        <v>69</v>
      </c>
      <c r="C268" s="1717" t="str">
        <f>'Result Entry'!$BF$3</f>
        <v>CHEMISTRY</v>
      </c>
      <c r="D268" s="1718"/>
      <c r="E268" s="54" t="str">
        <f>IF($J253="TC",0,IF($J253="Nso",0,VLOOKUP($A250,'Result Entry'!$B$9:$FW$108,55,0)))</f>
        <v/>
      </c>
      <c r="F268" s="51">
        <f>IF($J253="TC",0,IF($J253="Nso",0,VLOOKUP($A250,'Result Entry'!$B$9:$FW$108,56,0)))</f>
        <v>0</v>
      </c>
      <c r="G268" s="56" t="e">
        <f>E268+F268</f>
        <v>#VALUE!</v>
      </c>
      <c r="H268" s="1761">
        <f>IF($J253="TC",0,IF($J253="Nso",0,VLOOKUP($A250,'Result Entry'!$B$9:$FW$108,61,0)))</f>
        <v>0</v>
      </c>
      <c r="I268" s="1762"/>
      <c r="J268" s="1784">
        <f>IF($J253="TC",0,IF($J253="Nso",0,VLOOKUP($A250,'Result Entry'!$B$9:$FW$108,65,0)))</f>
        <v>0</v>
      </c>
      <c r="K268" s="1762"/>
      <c r="L268" s="66">
        <f t="shared" si="14"/>
        <v>0</v>
      </c>
      <c r="M268" s="64" t="e">
        <f t="shared" si="15"/>
        <v>#VALUE!</v>
      </c>
      <c r="N268" s="60" t="str">
        <f>IF($J253="TC",0,IF($J253="Nso",0,VLOOKUP($A250,'Result Entry'!$B$9:$FW$108,70,0)))</f>
        <v/>
      </c>
    </row>
    <row r="269" spans="1:14" s="52" customFormat="1" ht="20.25" customHeight="1" thickBot="1">
      <c r="A269" s="1721"/>
      <c r="B269" s="50" t="s">
        <v>69</v>
      </c>
      <c r="C269" s="1717" t="str">
        <f>'Result Entry'!$BW$3</f>
        <v>BIOLOGY</v>
      </c>
      <c r="D269" s="1718"/>
      <c r="E269" s="57" t="str">
        <f>IF($J253="TC",0,IF($J253="Nso",0,VLOOKUP($A250,'Result Entry'!$B$9:$FW$108,71,0)))</f>
        <v/>
      </c>
      <c r="F269" s="58" t="str">
        <f>IF($J253="TC",0,IF($J253="Nso",0,VLOOKUP($A250,'Result Entry'!$B$9:$FW$108,72,0)))</f>
        <v/>
      </c>
      <c r="G269" s="59" t="e">
        <f>E269+F269</f>
        <v>#VALUE!</v>
      </c>
      <c r="H269" s="1861">
        <f>IF($J253="TC",0,IF($J253="Nso",0,VLOOKUP($A250,'Result Entry'!$B$9:$FW$108,77,0)))</f>
        <v>0</v>
      </c>
      <c r="I269" s="1862"/>
      <c r="J269" s="1863">
        <f>IF($J253="TC",0,IF($J253="Nso",0,VLOOKUP($A250,'Result Entry'!$B$9:$FW$108,81,0)))</f>
        <v>0</v>
      </c>
      <c r="K269" s="1862"/>
      <c r="L269" s="67">
        <f t="shared" si="14"/>
        <v>0</v>
      </c>
      <c r="M269" s="65" t="e">
        <f t="shared" si="15"/>
        <v>#VALUE!</v>
      </c>
      <c r="N269" s="60">
        <f>IF($J253="TC",0,IF($J253="Nso",0,VLOOKUP($A250,'Result Entry'!$B$9:$FW$108,86,0)))</f>
        <v>0</v>
      </c>
    </row>
    <row r="270" spans="1:14" ht="20.25" customHeight="1">
      <c r="A270" s="1721"/>
      <c r="B270" s="11" t="s">
        <v>69</v>
      </c>
      <c r="C270" s="1771" t="s">
        <v>77</v>
      </c>
      <c r="D270" s="1772"/>
      <c r="E270" s="1773"/>
      <c r="F270" s="1777" t="s">
        <v>78</v>
      </c>
      <c r="G270" s="1778"/>
      <c r="H270" s="1868" t="s">
        <v>79</v>
      </c>
      <c r="I270" s="1869"/>
      <c r="J270" s="74" t="s">
        <v>41</v>
      </c>
      <c r="K270" s="79" t="s">
        <v>91</v>
      </c>
      <c r="L270" s="1785" t="s">
        <v>39</v>
      </c>
      <c r="M270" s="1786"/>
      <c r="N270" s="12" t="s">
        <v>43</v>
      </c>
    </row>
    <row r="271" spans="1:14" ht="25.5" customHeight="1" thickBot="1">
      <c r="A271" s="1721"/>
      <c r="B271" s="11" t="s">
        <v>69</v>
      </c>
      <c r="C271" s="1774"/>
      <c r="D271" s="1775"/>
      <c r="E271" s="1776"/>
      <c r="F271" s="1787">
        <f>IF($J253="TC",0,IF($J253="Nso",0,VLOOKUP($A250,'Result Entry'!$B$9:$FW$108,146,0)))</f>
        <v>0</v>
      </c>
      <c r="G271" s="1788"/>
      <c r="H271" s="1830">
        <f>IF($J253="TC",0,IF($J253="Nso",0,VLOOKUP($A250,'Result Entry'!$B$9:$FW$108,147,0)))</f>
        <v>0</v>
      </c>
      <c r="I271" s="1831"/>
      <c r="J271" s="75">
        <f>IF($J253="TC",0,IF($J253="Nso",0,VLOOKUP($A250,'Result Entry'!$B$9:$FW$108,148,0)))</f>
        <v>0</v>
      </c>
      <c r="K271" s="86" t="str">
        <f>IF($J253="TC",0,IF($J253="Nso",0,VLOOKUP($A250,'Result Entry'!$B$9:$FW$108,149,0)))</f>
        <v/>
      </c>
      <c r="L271" s="1864">
        <f>IF($J253="TC",0,IF($J253="Nso",0,VLOOKUP($A250,'Result Entry'!$B$9:$FW$108,150,0)))</f>
        <v>0</v>
      </c>
      <c r="M271" s="1865"/>
      <c r="N271" s="15">
        <f>IF($J253="TC",0,IF($J253="Nso",0,VLOOKUP($A250,'Result Entry'!$B$9:$FW$108,152,0)))</f>
        <v>0</v>
      </c>
    </row>
    <row r="272" spans="1:14" ht="20.25" customHeight="1">
      <c r="A272" s="1721"/>
      <c r="B272" s="11" t="s">
        <v>69</v>
      </c>
      <c r="C272" s="1758" t="s">
        <v>58</v>
      </c>
      <c r="D272" s="1759"/>
      <c r="E272" s="1759"/>
      <c r="F272" s="1759"/>
      <c r="G272" s="1759"/>
      <c r="H272" s="1760"/>
      <c r="I272" s="1834" t="s">
        <v>59</v>
      </c>
      <c r="J272" s="1835"/>
      <c r="K272" s="1836">
        <f>VLOOKUP($A250,'Result Entry'!$B$9:$FW$108,143,0)</f>
        <v>0</v>
      </c>
      <c r="L272" s="1837"/>
      <c r="M272" s="1839" t="s">
        <v>37</v>
      </c>
      <c r="N272" s="1840"/>
    </row>
    <row r="273" spans="1:14" ht="20.25" customHeight="1" thickBot="1">
      <c r="A273" s="1721"/>
      <c r="B273" s="11" t="s">
        <v>69</v>
      </c>
      <c r="C273" s="1841" t="s">
        <v>54</v>
      </c>
      <c r="D273" s="1842"/>
      <c r="E273" s="1842"/>
      <c r="F273" s="1843" t="s">
        <v>157</v>
      </c>
      <c r="G273" s="1844"/>
      <c r="H273" s="26" t="s">
        <v>47</v>
      </c>
      <c r="I273" s="1847" t="s">
        <v>60</v>
      </c>
      <c r="J273" s="1848"/>
      <c r="K273" s="1873">
        <f>VLOOKUP($A250,'Result Entry'!$B$9:$FW$108,144,0)</f>
        <v>0</v>
      </c>
      <c r="L273" s="1874"/>
      <c r="M273" s="1875">
        <f>VLOOKUP($A250,'Result Entry'!$B$9:$FW$108,145,0)</f>
        <v>0</v>
      </c>
      <c r="N273" s="1876"/>
    </row>
    <row r="274" spans="1:14" ht="20.25" customHeight="1">
      <c r="A274" s="1721"/>
      <c r="B274" s="11" t="s">
        <v>69</v>
      </c>
      <c r="C274" s="1841"/>
      <c r="D274" s="1842"/>
      <c r="E274" s="1842"/>
      <c r="F274" s="1845"/>
      <c r="G274" s="1846"/>
      <c r="H274" s="27" t="s">
        <v>99</v>
      </c>
      <c r="I274" s="1877" t="s">
        <v>61</v>
      </c>
      <c r="J274" s="1878"/>
      <c r="K274" s="1879">
        <f>IF($J253="TC","Transferred",IF($J253="Nso","NameSeparated",VLOOKUP($A250,'Result Entry'!$B$9:$FW$108,153,0)))</f>
        <v>0</v>
      </c>
      <c r="L274" s="1879"/>
      <c r="M274" s="1879"/>
      <c r="N274" s="1880"/>
    </row>
    <row r="275" spans="1:14" ht="20.25" customHeight="1">
      <c r="A275" s="1721"/>
      <c r="B275" s="11" t="s">
        <v>69</v>
      </c>
      <c r="C275" s="1744" t="str">
        <f>'Result Entry'!$DU$3</f>
        <v>Foundation Of Information Tech.</v>
      </c>
      <c r="D275" s="1745"/>
      <c r="E275" s="1746"/>
      <c r="F275" s="1747" t="str">
        <f>IF($J253="TC",0,IF($J253="Nso",0,VLOOKUP($A250,'Result Entry'!$B$9:$GS$108,170,0)))</f>
        <v/>
      </c>
      <c r="G275" s="1747"/>
      <c r="H275" s="14">
        <f>IF($J253="TC",0,IF($J253="Nso",0,VLOOKUP($A250,'Result Entry'!$B$9:$GS$108,112,0)))</f>
        <v>0</v>
      </c>
      <c r="I275" s="1748" t="s">
        <v>71</v>
      </c>
      <c r="J275" s="1749"/>
      <c r="K275" s="1750">
        <f>'Result Entry'!$T$2</f>
        <v>45419</v>
      </c>
      <c r="L275" s="1751"/>
      <c r="M275" s="1751"/>
      <c r="N275" s="1752"/>
    </row>
    <row r="276" spans="1:14" ht="20.25" customHeight="1">
      <c r="A276" s="1721"/>
      <c r="B276" s="11" t="s">
        <v>69</v>
      </c>
      <c r="C276" s="1744" t="str">
        <f>'Result Entry'!$EI$3</f>
        <v>G.I.A.I.-II</v>
      </c>
      <c r="D276" s="1745"/>
      <c r="E276" s="1746"/>
      <c r="F276" s="1747" t="str">
        <f>IF($J253="TC",0,IF($J253="Nso",0,VLOOKUP($A250,'Result Entry'!$B$9:$GS$108,174,0)))</f>
        <v/>
      </c>
      <c r="G276" s="1747"/>
      <c r="H276" s="14">
        <f>IF($J253="TC",0,IF($J253="Nso",0,VLOOKUP($A250,'Result Entry'!$B$9:$GS$108,124,0)))</f>
        <v>0</v>
      </c>
      <c r="I276" s="1753"/>
      <c r="J276" s="1754"/>
      <c r="K276" s="1754"/>
      <c r="L276" s="1754"/>
      <c r="M276" s="1754"/>
      <c r="N276" s="1755"/>
    </row>
    <row r="277" spans="1:14" ht="20.25" customHeight="1">
      <c r="A277" s="1721"/>
      <c r="B277" s="11" t="s">
        <v>69</v>
      </c>
      <c r="C277" s="1744" t="str">
        <f>'Result Entry'!$EU$3</f>
        <v>SOC.SER.PLAN</v>
      </c>
      <c r="D277" s="1745"/>
      <c r="E277" s="1746"/>
      <c r="F277" s="1747">
        <f>IF($J253="TC",0,IF($J253="Nso",0,VLOOKUP($A250,'Result Entry'!$B$9:$HS$108,178,0)))</f>
        <v>0</v>
      </c>
      <c r="G277" s="1747"/>
      <c r="H277" s="14">
        <f>IF($J253="TC",0,IF($J253="Nso",0,VLOOKUP($A250,'Result Entry'!$B$9:$GS$108,136,0)))</f>
        <v>0</v>
      </c>
      <c r="I277" s="1756" t="s">
        <v>174</v>
      </c>
      <c r="J277" s="1757"/>
      <c r="K277" s="76"/>
      <c r="L277" s="77"/>
      <c r="M277" s="77"/>
      <c r="N277" s="78"/>
    </row>
    <row r="278" spans="1:14" ht="20.25" customHeight="1" thickBot="1">
      <c r="A278" s="1721"/>
      <c r="B278" s="11" t="s">
        <v>69</v>
      </c>
      <c r="C278" s="1744" t="str">
        <f>'Result Entry'!$FG$3</f>
        <v>Jeewan Kaushal</v>
      </c>
      <c r="D278" s="1745"/>
      <c r="E278" s="1746"/>
      <c r="F278" s="1747" t="str">
        <f>IF($J253="TC",0,IF($J253="Nso",0,VLOOKUP($A250,'Result Entry'!$B$9:$HS$108,182,0)))</f>
        <v/>
      </c>
      <c r="G278" s="1747"/>
      <c r="H278" s="14">
        <f>IF($J253="TC",0,IF($J253="Nso",0,VLOOKUP($A250,'Result Entry'!$B$9:$HS$108,136,0)))</f>
        <v>0</v>
      </c>
      <c r="I278" s="1756" t="s">
        <v>148</v>
      </c>
      <c r="J278" s="1757"/>
      <c r="K278" s="1757"/>
      <c r="L278" s="1757"/>
      <c r="M278" s="1757"/>
      <c r="N278" s="1838"/>
    </row>
    <row r="279" spans="1:14" ht="20.25" customHeight="1">
      <c r="A279" s="1721"/>
      <c r="B279" s="10" t="s">
        <v>69</v>
      </c>
      <c r="C279" s="1706" t="s">
        <v>180</v>
      </c>
      <c r="D279" s="1707"/>
      <c r="E279" s="1708"/>
      <c r="F279" s="1715" t="s">
        <v>181</v>
      </c>
      <c r="G279" s="1716"/>
      <c r="H279" s="82" t="s">
        <v>30</v>
      </c>
      <c r="I279" s="1756" t="s">
        <v>175</v>
      </c>
      <c r="J279" s="1757"/>
      <c r="K279" s="1757"/>
      <c r="L279" s="1757"/>
      <c r="M279" s="1757"/>
      <c r="N279" s="1838"/>
    </row>
    <row r="280" spans="1:14" ht="20.25" customHeight="1">
      <c r="A280" s="1721"/>
      <c r="B280" s="10" t="s">
        <v>69</v>
      </c>
      <c r="C280" s="1709"/>
      <c r="D280" s="1710"/>
      <c r="E280" s="1711"/>
      <c r="F280" s="1702" t="s">
        <v>182</v>
      </c>
      <c r="G280" s="1703"/>
      <c r="H280" s="80" t="s">
        <v>179</v>
      </c>
      <c r="I280" s="1732" t="s">
        <v>67</v>
      </c>
      <c r="J280" s="1733"/>
      <c r="K280" s="1733"/>
      <c r="L280" s="1733"/>
      <c r="M280" s="1733"/>
      <c r="N280" s="1734"/>
    </row>
    <row r="281" spans="1:14" ht="20.25" customHeight="1">
      <c r="A281" s="1721"/>
      <c r="B281" s="10" t="s">
        <v>69</v>
      </c>
      <c r="C281" s="1709"/>
      <c r="D281" s="1710"/>
      <c r="E281" s="1711"/>
      <c r="F281" s="1702" t="s">
        <v>185</v>
      </c>
      <c r="G281" s="1703"/>
      <c r="H281" s="80" t="s">
        <v>62</v>
      </c>
      <c r="I281" s="1735"/>
      <c r="J281" s="1736"/>
      <c r="K281" s="1736"/>
      <c r="L281" s="1736"/>
      <c r="M281" s="1736"/>
      <c r="N281" s="1737"/>
    </row>
    <row r="282" spans="1:14" ht="20.25" customHeight="1">
      <c r="A282" s="1721"/>
      <c r="B282" s="10" t="s">
        <v>69</v>
      </c>
      <c r="C282" s="1709"/>
      <c r="D282" s="1710"/>
      <c r="E282" s="1711"/>
      <c r="F282" s="1702" t="s">
        <v>186</v>
      </c>
      <c r="G282" s="1703"/>
      <c r="H282" s="80" t="s">
        <v>63</v>
      </c>
      <c r="I282" s="1735"/>
      <c r="J282" s="1736"/>
      <c r="K282" s="1736"/>
      <c r="L282" s="1736"/>
      <c r="M282" s="1736"/>
      <c r="N282" s="1737"/>
    </row>
    <row r="283" spans="1:14" ht="20.25" customHeight="1">
      <c r="A283" s="1721"/>
      <c r="B283" s="10" t="s">
        <v>69</v>
      </c>
      <c r="C283" s="1709"/>
      <c r="D283" s="1710"/>
      <c r="E283" s="1711"/>
      <c r="F283" s="1702" t="s">
        <v>183</v>
      </c>
      <c r="G283" s="1703"/>
      <c r="H283" s="80" t="s">
        <v>65</v>
      </c>
      <c r="I283" s="1738" t="s">
        <v>80</v>
      </c>
      <c r="J283" s="1739"/>
      <c r="K283" s="1739"/>
      <c r="L283" s="1739"/>
      <c r="M283" s="1739"/>
      <c r="N283" s="1740"/>
    </row>
    <row r="284" spans="1:14" ht="20.25" customHeight="1" thickBot="1">
      <c r="A284" s="1721"/>
      <c r="B284" s="13" t="s">
        <v>69</v>
      </c>
      <c r="C284" s="1712"/>
      <c r="D284" s="1713"/>
      <c r="E284" s="1714"/>
      <c r="F284" s="1704" t="s">
        <v>184</v>
      </c>
      <c r="G284" s="1705"/>
      <c r="H284" s="81" t="s">
        <v>64</v>
      </c>
      <c r="I284" s="1741"/>
      <c r="J284" s="1742"/>
      <c r="K284" s="1742"/>
      <c r="L284" s="1742"/>
      <c r="M284" s="1742"/>
      <c r="N284" s="1743"/>
    </row>
    <row r="285" spans="1:14" ht="24.75" customHeight="1" thickTop="1" thickBot="1">
      <c r="A285" s="83">
        <f>A250+1</f>
        <v>9</v>
      </c>
      <c r="B285" s="1720" t="s">
        <v>50</v>
      </c>
      <c r="C285" s="1720"/>
      <c r="D285" s="1720"/>
      <c r="E285" s="1720"/>
      <c r="F285" s="1720"/>
      <c r="G285" s="1720"/>
      <c r="H285" s="1720"/>
      <c r="I285" s="1720"/>
      <c r="J285" s="1720"/>
      <c r="K285" s="1720"/>
      <c r="L285" s="1720"/>
      <c r="M285" s="1720"/>
      <c r="N285" s="1720"/>
    </row>
    <row r="286" spans="1:14" ht="42.75" customHeight="1" thickTop="1">
      <c r="A286" s="1721"/>
      <c r="B286" s="1722"/>
      <c r="C286" s="1723"/>
      <c r="D286" s="1726" t="str">
        <f>Master!$E$8</f>
        <v xml:space="preserve">Govt. Sr. Secondary School </v>
      </c>
      <c r="E286" s="1727"/>
      <c r="F286" s="1727"/>
      <c r="G286" s="1727"/>
      <c r="H286" s="1727"/>
      <c r="I286" s="1727"/>
      <c r="J286" s="1727"/>
      <c r="K286" s="1727"/>
      <c r="L286" s="1727"/>
      <c r="M286" s="1727"/>
      <c r="N286" s="1728"/>
    </row>
    <row r="287" spans="1:14" ht="20.25" customHeight="1" thickBot="1">
      <c r="A287" s="1721"/>
      <c r="B287" s="1724"/>
      <c r="C287" s="1725"/>
      <c r="D287" s="1729" t="str">
        <f>Master!$E$11</f>
        <v>P.S.-Bapini (Jodhpur)</v>
      </c>
      <c r="E287" s="1730"/>
      <c r="F287" s="1730"/>
      <c r="G287" s="1730"/>
      <c r="H287" s="1730"/>
      <c r="I287" s="1730"/>
      <c r="J287" s="1730"/>
      <c r="K287" s="1730"/>
      <c r="L287" s="1730"/>
      <c r="M287" s="1730"/>
      <c r="N287" s="1731"/>
    </row>
    <row r="288" spans="1:14" ht="20.25" customHeight="1">
      <c r="A288" s="1721"/>
      <c r="B288" s="28"/>
      <c r="C288" s="1849" t="s">
        <v>150</v>
      </c>
      <c r="D288" s="1850"/>
      <c r="E288" s="1850"/>
      <c r="F288" s="1850"/>
      <c r="G288" s="1851"/>
      <c r="H288" s="1814" t="s">
        <v>127</v>
      </c>
      <c r="I288" s="1814"/>
      <c r="J288" s="1817">
        <f>VLOOKUP(A285,'Result Entry'!$B$6:$K$108,6,0)</f>
        <v>0</v>
      </c>
      <c r="K288" s="1820" t="s">
        <v>68</v>
      </c>
      <c r="L288" s="1821"/>
      <c r="M288" s="68">
        <f>Master!$E$14</f>
        <v>8151106901</v>
      </c>
      <c r="N288" s="69"/>
    </row>
    <row r="289" spans="1:15" ht="20.25" customHeight="1">
      <c r="A289" s="1721"/>
      <c r="B289" s="9"/>
      <c r="C289" s="1852"/>
      <c r="D289" s="1853"/>
      <c r="E289" s="1853"/>
      <c r="F289" s="1853"/>
      <c r="G289" s="1854"/>
      <c r="H289" s="1815"/>
      <c r="I289" s="1815"/>
      <c r="J289" s="1818"/>
      <c r="K289" s="1822" t="s">
        <v>66</v>
      </c>
      <c r="L289" s="1823"/>
      <c r="M289" s="1824"/>
      <c r="N289" s="1825"/>
      <c r="O289" s="17" t="s">
        <v>156</v>
      </c>
    </row>
    <row r="290" spans="1:15" ht="20.25" customHeight="1" thickBot="1">
      <c r="A290" s="1721"/>
      <c r="B290" s="9"/>
      <c r="C290" s="1855"/>
      <c r="D290" s="1856"/>
      <c r="E290" s="1856"/>
      <c r="F290" s="1856"/>
      <c r="G290" s="1857"/>
      <c r="H290" s="1816"/>
      <c r="I290" s="1816"/>
      <c r="J290" s="1819"/>
      <c r="K290" s="1826" t="s">
        <v>51</v>
      </c>
      <c r="L290" s="1827"/>
      <c r="M290" s="1828" t="str">
        <f>Master!$E$6</f>
        <v>2023-24</v>
      </c>
      <c r="N290" s="1829"/>
    </row>
    <row r="291" spans="1:15" ht="20.25" customHeight="1">
      <c r="A291" s="1721"/>
      <c r="B291" s="10" t="s">
        <v>69</v>
      </c>
      <c r="C291" s="1779" t="s">
        <v>20</v>
      </c>
      <c r="D291" s="1780"/>
      <c r="E291" s="1780"/>
      <c r="F291" s="1781"/>
      <c r="G291" s="6" t="s">
        <v>149</v>
      </c>
      <c r="H291" s="1782">
        <f>VLOOKUP($A285,'Result Entry'!$B$9:$FW$108,4,0)</f>
        <v>0</v>
      </c>
      <c r="I291" s="1782"/>
      <c r="J291" s="1782"/>
      <c r="K291" s="1782"/>
      <c r="L291" s="1782"/>
      <c r="M291" s="1782"/>
      <c r="N291" s="1783"/>
    </row>
    <row r="292" spans="1:15" ht="20.25" customHeight="1">
      <c r="A292" s="1721"/>
      <c r="B292" s="10" t="s">
        <v>69</v>
      </c>
      <c r="C292" s="1763" t="s">
        <v>22</v>
      </c>
      <c r="D292" s="1764"/>
      <c r="E292" s="1764"/>
      <c r="F292" s="1765"/>
      <c r="G292" s="7" t="s">
        <v>149</v>
      </c>
      <c r="H292" s="1766">
        <f>VLOOKUP($A285,'Result Entry'!$B$9:$FW$108,7,0)</f>
        <v>0</v>
      </c>
      <c r="I292" s="1766"/>
      <c r="J292" s="1766"/>
      <c r="K292" s="1766"/>
      <c r="L292" s="1766"/>
      <c r="M292" s="1766"/>
      <c r="N292" s="1767"/>
    </row>
    <row r="293" spans="1:15" ht="20.25" customHeight="1">
      <c r="A293" s="1721"/>
      <c r="B293" s="10" t="s">
        <v>69</v>
      </c>
      <c r="C293" s="1763" t="s">
        <v>23</v>
      </c>
      <c r="D293" s="1764"/>
      <c r="E293" s="1764"/>
      <c r="F293" s="1765"/>
      <c r="G293" s="7" t="s">
        <v>149</v>
      </c>
      <c r="H293" s="1766">
        <f>VLOOKUP($A285,'Result Entry'!$B$9:$FW$108,8,0)</f>
        <v>0</v>
      </c>
      <c r="I293" s="1766"/>
      <c r="J293" s="1766"/>
      <c r="K293" s="1766"/>
      <c r="L293" s="1766"/>
      <c r="M293" s="1766"/>
      <c r="N293" s="1767"/>
    </row>
    <row r="294" spans="1:15" ht="20.25" customHeight="1">
      <c r="A294" s="1721"/>
      <c r="B294" s="10" t="s">
        <v>69</v>
      </c>
      <c r="C294" s="1763" t="s">
        <v>52</v>
      </c>
      <c r="D294" s="1764"/>
      <c r="E294" s="1764"/>
      <c r="F294" s="1765"/>
      <c r="G294" s="7" t="s">
        <v>149</v>
      </c>
      <c r="H294" s="1766">
        <f>VLOOKUP($A285,'Result Entry'!$B$9:$FW$108,9,0)</f>
        <v>0</v>
      </c>
      <c r="I294" s="1766"/>
      <c r="J294" s="1766"/>
      <c r="K294" s="1766"/>
      <c r="L294" s="1766"/>
      <c r="M294" s="1766"/>
      <c r="N294" s="1767"/>
    </row>
    <row r="295" spans="1:15" ht="20.25" customHeight="1">
      <c r="A295" s="1721"/>
      <c r="B295" s="10" t="s">
        <v>69</v>
      </c>
      <c r="C295" s="1763" t="s">
        <v>53</v>
      </c>
      <c r="D295" s="1764"/>
      <c r="E295" s="1764"/>
      <c r="F295" s="1765"/>
      <c r="G295" s="7" t="s">
        <v>149</v>
      </c>
      <c r="H295" s="1768" t="str">
        <f>CONCATENATE('Result Entry'!$G$4,'Result Entry'!$J$4)</f>
        <v>11(A)</v>
      </c>
      <c r="I295" s="1766"/>
      <c r="J295" s="1766"/>
      <c r="K295" s="1766"/>
      <c r="L295" s="1766"/>
      <c r="M295" s="1766"/>
      <c r="N295" s="1767"/>
    </row>
    <row r="296" spans="1:15" ht="20.25" customHeight="1" thickBot="1">
      <c r="A296" s="1721"/>
      <c r="B296" s="10" t="s">
        <v>69</v>
      </c>
      <c r="C296" s="1789" t="s">
        <v>25</v>
      </c>
      <c r="D296" s="1790"/>
      <c r="E296" s="1790"/>
      <c r="F296" s="1791"/>
      <c r="G296" s="16" t="s">
        <v>149</v>
      </c>
      <c r="H296" s="1792">
        <f>VLOOKUP($A285,'Result Entry'!$B$9:$FW$108,10,0)</f>
        <v>0</v>
      </c>
      <c r="I296" s="1792"/>
      <c r="J296" s="1792"/>
      <c r="K296" s="1792"/>
      <c r="L296" s="1792"/>
      <c r="M296" s="1792"/>
      <c r="N296" s="1793"/>
    </row>
    <row r="297" spans="1:15" ht="20.25" customHeight="1">
      <c r="A297" s="1721"/>
      <c r="B297" s="11" t="s">
        <v>69</v>
      </c>
      <c r="C297" s="1794" t="s">
        <v>167</v>
      </c>
      <c r="D297" s="1795"/>
      <c r="E297" s="1798" t="s">
        <v>72</v>
      </c>
      <c r="F297" s="1800" t="s">
        <v>73</v>
      </c>
      <c r="G297" s="1802" t="s">
        <v>168</v>
      </c>
      <c r="H297" s="1804" t="s">
        <v>55</v>
      </c>
      <c r="I297" s="1805"/>
      <c r="J297" s="1808" t="s">
        <v>84</v>
      </c>
      <c r="K297" s="1809"/>
      <c r="L297" s="1812" t="s">
        <v>169</v>
      </c>
      <c r="M297" s="1832" t="s">
        <v>76</v>
      </c>
      <c r="N297" s="1858" t="s">
        <v>98</v>
      </c>
    </row>
    <row r="298" spans="1:15" ht="20.25" customHeight="1">
      <c r="A298" s="1721"/>
      <c r="B298" s="11"/>
      <c r="C298" s="1796"/>
      <c r="D298" s="1797"/>
      <c r="E298" s="1799"/>
      <c r="F298" s="1801"/>
      <c r="G298" s="1803"/>
      <c r="H298" s="1806"/>
      <c r="I298" s="1807"/>
      <c r="J298" s="1810"/>
      <c r="K298" s="1811"/>
      <c r="L298" s="1813"/>
      <c r="M298" s="1833"/>
      <c r="N298" s="1859"/>
    </row>
    <row r="299" spans="1:15" ht="20.25" customHeight="1" thickBot="1">
      <c r="A299" s="1721"/>
      <c r="B299" s="11" t="s">
        <v>69</v>
      </c>
      <c r="C299" s="1866" t="s">
        <v>56</v>
      </c>
      <c r="D299" s="1867"/>
      <c r="E299" s="61">
        <f>'Result Entry'!$L$7</f>
        <v>10</v>
      </c>
      <c r="F299" s="62">
        <f>'Result Entry'!$M$7</f>
        <v>10</v>
      </c>
      <c r="G299" s="53">
        <f>SUM(E299:F299)</f>
        <v>20</v>
      </c>
      <c r="H299" s="1881">
        <f>'Result Entry'!$AU$7</f>
        <v>70</v>
      </c>
      <c r="I299" s="1882"/>
      <c r="J299" s="1883">
        <f>'Result Entry'!$AY$7</f>
        <v>100</v>
      </c>
      <c r="K299" s="1882"/>
      <c r="L299" s="53">
        <f t="shared" ref="L299:L304" si="16">H299+J299</f>
        <v>170</v>
      </c>
      <c r="M299" s="63">
        <f t="shared" ref="M299:M304" si="17">G299+L299</f>
        <v>190</v>
      </c>
      <c r="N299" s="1860"/>
    </row>
    <row r="300" spans="1:15" s="52" customFormat="1" ht="20.25" customHeight="1">
      <c r="A300" s="1721"/>
      <c r="B300" s="50" t="s">
        <v>69</v>
      </c>
      <c r="C300" s="1769" t="str">
        <f>'Result Entry'!$L$3</f>
        <v>HINDI Comp.</v>
      </c>
      <c r="D300" s="1770"/>
      <c r="E300" s="54">
        <f>IF($J288="TC",0,IF($J288="Nso",0,VLOOKUP($A285,'Result Entry'!$B$9:$FW$108,11,0)))</f>
        <v>0</v>
      </c>
      <c r="F300" s="51">
        <f>IF($J288="TC",0,IF($J288="Nso",0,VLOOKUP($A285,'Result Entry'!$B$9:$FW$108,12,0)))</f>
        <v>0</v>
      </c>
      <c r="G300" s="55">
        <f>E300+F300</f>
        <v>0</v>
      </c>
      <c r="H300" s="1870">
        <f>IF($J288="TC",0,IF($J288="Nso",0,VLOOKUP($A285,'Result Entry'!$B$9:$FW$108,16,0)))</f>
        <v>0</v>
      </c>
      <c r="I300" s="1871"/>
      <c r="J300" s="1872">
        <f>IF($J288="TC",0,IF($J288="Nso",0,VLOOKUP($A285,'Result Entry'!$B$9:$FW$108,19,0)))</f>
        <v>0</v>
      </c>
      <c r="K300" s="1871"/>
      <c r="L300" s="66">
        <f t="shared" si="16"/>
        <v>0</v>
      </c>
      <c r="M300" s="64">
        <f t="shared" si="17"/>
        <v>0</v>
      </c>
      <c r="N300" s="60" t="str">
        <f>IF($J288="TC",0,IF($J288="Nso",0,VLOOKUP($A285,'Result Entry'!$B$9:$FW$108,24,0)))</f>
        <v/>
      </c>
    </row>
    <row r="301" spans="1:15" s="52" customFormat="1" ht="20.25" customHeight="1">
      <c r="A301" s="1721"/>
      <c r="B301" s="50" t="s">
        <v>69</v>
      </c>
      <c r="C301" s="1717" t="str">
        <f>'Result Entry'!$Z$3</f>
        <v>ENGLISH Comp.</v>
      </c>
      <c r="D301" s="1718"/>
      <c r="E301" s="54">
        <f>IF($J288="TC",0,IF($J288="Nso",0,VLOOKUP($A285,'Result Entry'!$B$9:$FW$108,25,0)))</f>
        <v>0</v>
      </c>
      <c r="F301" s="51">
        <f>IF($J288="TC",0,IF($J288="Nso",0,VLOOKUP($A285,'Result Entry'!$B$9:$FW$108,26,0)))</f>
        <v>0</v>
      </c>
      <c r="G301" s="56">
        <f>E301+F301</f>
        <v>0</v>
      </c>
      <c r="H301" s="1761">
        <f>IF($J288="TC",0,IF($J288="Nso",0,VLOOKUP($A285,'Result Entry'!$B$9:$FW$108,30,0)))</f>
        <v>0</v>
      </c>
      <c r="I301" s="1762"/>
      <c r="J301" s="1784">
        <f>IF($J288="TC",0,IF($J288="Nso",0,VLOOKUP($A285,'Result Entry'!$B$9:$FW$108,33,0)))</f>
        <v>0</v>
      </c>
      <c r="K301" s="1762"/>
      <c r="L301" s="66">
        <f t="shared" si="16"/>
        <v>0</v>
      </c>
      <c r="M301" s="64">
        <f t="shared" si="17"/>
        <v>0</v>
      </c>
      <c r="N301" s="60" t="str">
        <f>IF($J288="TC",0,IF($J288="Nso",0,VLOOKUP($A285,'Result Entry'!$B$9:$FW$108,38,0)))</f>
        <v/>
      </c>
    </row>
    <row r="302" spans="1:15" s="52" customFormat="1" ht="20.25" customHeight="1">
      <c r="A302" s="1721"/>
      <c r="B302" s="50" t="s">
        <v>69</v>
      </c>
      <c r="C302" s="1717" t="str">
        <f>'Result Entry'!$AO$3</f>
        <v>PHYSICS</v>
      </c>
      <c r="D302" s="1718"/>
      <c r="E302" s="54">
        <f>IF($J288="TC",0,IF($J288="Nso",0,VLOOKUP($A285,'Result Entry'!$B$9:$FW$108,39,0)))</f>
        <v>0</v>
      </c>
      <c r="F302" s="51">
        <f>IF($J288="TC",0,IF($J288="Nso",0,VLOOKUP($A285,'Result Entry'!$B$9:$FW$108,40,0)))</f>
        <v>0</v>
      </c>
      <c r="G302" s="56">
        <f>E302+F302</f>
        <v>0</v>
      </c>
      <c r="H302" s="1761">
        <f>IF($J288="TC",0,IF($J288="Nso",0,VLOOKUP($A285,'Result Entry'!$B$9:$FW$108,45,0)))</f>
        <v>0</v>
      </c>
      <c r="I302" s="1762"/>
      <c r="J302" s="1784">
        <f>IF($J288="TC",0,IF($J288="Nso",0,VLOOKUP($A285,'Result Entry'!$B$9:$FW$108,49,0)))</f>
        <v>0</v>
      </c>
      <c r="K302" s="1762"/>
      <c r="L302" s="66">
        <f t="shared" si="16"/>
        <v>0</v>
      </c>
      <c r="M302" s="64">
        <f t="shared" si="17"/>
        <v>0</v>
      </c>
      <c r="N302" s="60" t="str">
        <f>IF($J288="TC",0,IF($J288="Nso",0,VLOOKUP($A285,'Result Entry'!$B$9:$FW$108,54,0)))</f>
        <v/>
      </c>
    </row>
    <row r="303" spans="1:15" s="52" customFormat="1" ht="20.25" customHeight="1">
      <c r="A303" s="1721"/>
      <c r="B303" s="50" t="s">
        <v>69</v>
      </c>
      <c r="C303" s="1717" t="str">
        <f>'Result Entry'!$BF$3</f>
        <v>CHEMISTRY</v>
      </c>
      <c r="D303" s="1718"/>
      <c r="E303" s="54" t="str">
        <f>IF($J288="TC",0,IF($J288="Nso",0,VLOOKUP($A285,'Result Entry'!$B$9:$FW$108,55,0)))</f>
        <v/>
      </c>
      <c r="F303" s="51">
        <f>IF($J288="TC",0,IF($J288="Nso",0,VLOOKUP($A285,'Result Entry'!$B$9:$FW$108,56,0)))</f>
        <v>0</v>
      </c>
      <c r="G303" s="56" t="e">
        <f>E303+F303</f>
        <v>#VALUE!</v>
      </c>
      <c r="H303" s="1761">
        <f>IF($J288="TC",0,IF($J288="Nso",0,VLOOKUP($A285,'Result Entry'!$B$9:$FW$108,61,0)))</f>
        <v>0</v>
      </c>
      <c r="I303" s="1762"/>
      <c r="J303" s="1784">
        <f>IF($J288="TC",0,IF($J288="Nso",0,VLOOKUP($A285,'Result Entry'!$B$9:$FW$108,65,0)))</f>
        <v>0</v>
      </c>
      <c r="K303" s="1762"/>
      <c r="L303" s="66">
        <f t="shared" si="16"/>
        <v>0</v>
      </c>
      <c r="M303" s="64" t="e">
        <f t="shared" si="17"/>
        <v>#VALUE!</v>
      </c>
      <c r="N303" s="60" t="str">
        <f>IF($J288="TC",0,IF($J288="Nso",0,VLOOKUP($A285,'Result Entry'!$B$9:$FW$108,70,0)))</f>
        <v/>
      </c>
    </row>
    <row r="304" spans="1:15" s="52" customFormat="1" ht="20.25" customHeight="1" thickBot="1">
      <c r="A304" s="1721"/>
      <c r="B304" s="50" t="s">
        <v>69</v>
      </c>
      <c r="C304" s="1717" t="str">
        <f>'Result Entry'!$BW$3</f>
        <v>BIOLOGY</v>
      </c>
      <c r="D304" s="1718"/>
      <c r="E304" s="57" t="str">
        <f>IF($J288="TC",0,IF($J288="Nso",0,VLOOKUP($A285,'Result Entry'!$B$9:$FW$108,71,0)))</f>
        <v/>
      </c>
      <c r="F304" s="58" t="str">
        <f>IF($J288="TC",0,IF($J288="Nso",0,VLOOKUP($A285,'Result Entry'!$B$9:$FW$108,72,0)))</f>
        <v/>
      </c>
      <c r="G304" s="59" t="e">
        <f>E304+F304</f>
        <v>#VALUE!</v>
      </c>
      <c r="H304" s="1861">
        <f>IF($J288="TC",0,IF($J288="Nso",0,VLOOKUP($A285,'Result Entry'!$B$9:$FW$108,77,0)))</f>
        <v>0</v>
      </c>
      <c r="I304" s="1862"/>
      <c r="J304" s="1863">
        <f>IF($J288="TC",0,IF($J288="Nso",0,VLOOKUP($A285,'Result Entry'!$B$9:$FW$108,81,0)))</f>
        <v>0</v>
      </c>
      <c r="K304" s="1862"/>
      <c r="L304" s="67">
        <f t="shared" si="16"/>
        <v>0</v>
      </c>
      <c r="M304" s="65" t="e">
        <f t="shared" si="17"/>
        <v>#VALUE!</v>
      </c>
      <c r="N304" s="60">
        <f>IF($J288="TC",0,IF($J288="Nso",0,VLOOKUP($A285,'Result Entry'!$B$9:$FW$108,86,0)))</f>
        <v>0</v>
      </c>
    </row>
    <row r="305" spans="1:14" ht="20.25" customHeight="1">
      <c r="A305" s="1721"/>
      <c r="B305" s="11" t="s">
        <v>69</v>
      </c>
      <c r="C305" s="1771" t="s">
        <v>77</v>
      </c>
      <c r="D305" s="1772"/>
      <c r="E305" s="1773"/>
      <c r="F305" s="1777" t="s">
        <v>78</v>
      </c>
      <c r="G305" s="1778"/>
      <c r="H305" s="1868" t="s">
        <v>79</v>
      </c>
      <c r="I305" s="1869"/>
      <c r="J305" s="74" t="s">
        <v>41</v>
      </c>
      <c r="K305" s="79" t="s">
        <v>91</v>
      </c>
      <c r="L305" s="1785" t="s">
        <v>39</v>
      </c>
      <c r="M305" s="1786"/>
      <c r="N305" s="12" t="s">
        <v>43</v>
      </c>
    </row>
    <row r="306" spans="1:14" ht="25.5" customHeight="1" thickBot="1">
      <c r="A306" s="1721"/>
      <c r="B306" s="11" t="s">
        <v>69</v>
      </c>
      <c r="C306" s="1774"/>
      <c r="D306" s="1775"/>
      <c r="E306" s="1776"/>
      <c r="F306" s="1787">
        <f>IF($J288="TC",0,IF($J288="Nso",0,VLOOKUP($A285,'Result Entry'!$B$9:$FW$108,146,0)))</f>
        <v>0</v>
      </c>
      <c r="G306" s="1788"/>
      <c r="H306" s="1830">
        <f>IF($J288="TC",0,IF($J288="Nso",0,VLOOKUP($A285,'Result Entry'!$B$9:$FW$108,147,0)))</f>
        <v>0</v>
      </c>
      <c r="I306" s="1831"/>
      <c r="J306" s="75">
        <f>IF($J288="TC",0,IF($J288="Nso",0,VLOOKUP($A285,'Result Entry'!$B$9:$FW$108,148,0)))</f>
        <v>0</v>
      </c>
      <c r="K306" s="86" t="str">
        <f>IF($J288="TC",0,IF($J288="Nso",0,VLOOKUP($A285,'Result Entry'!$B$9:$FW$108,149,0)))</f>
        <v/>
      </c>
      <c r="L306" s="1864">
        <f>IF($J288="TC",0,IF($J288="Nso",0,VLOOKUP($A285,'Result Entry'!$B$9:$FW$108,150,0)))</f>
        <v>0</v>
      </c>
      <c r="M306" s="1865"/>
      <c r="N306" s="15">
        <f>IF($J288="TC",0,IF($J288="Nso",0,VLOOKUP($A285,'Result Entry'!$B$9:$FW$108,152,0)))</f>
        <v>0</v>
      </c>
    </row>
    <row r="307" spans="1:14" ht="20.25" customHeight="1">
      <c r="A307" s="1721"/>
      <c r="B307" s="11" t="s">
        <v>69</v>
      </c>
      <c r="C307" s="1758" t="s">
        <v>58</v>
      </c>
      <c r="D307" s="1759"/>
      <c r="E307" s="1759"/>
      <c r="F307" s="1759"/>
      <c r="G307" s="1759"/>
      <c r="H307" s="1760"/>
      <c r="I307" s="1834" t="s">
        <v>59</v>
      </c>
      <c r="J307" s="1835"/>
      <c r="K307" s="1836">
        <f>VLOOKUP($A285,'Result Entry'!$B$9:$FW$108,143,0)</f>
        <v>0</v>
      </c>
      <c r="L307" s="1837"/>
      <c r="M307" s="1839" t="s">
        <v>37</v>
      </c>
      <c r="N307" s="1840"/>
    </row>
    <row r="308" spans="1:14" ht="20.25" customHeight="1" thickBot="1">
      <c r="A308" s="1721"/>
      <c r="B308" s="11" t="s">
        <v>69</v>
      </c>
      <c r="C308" s="1841" t="s">
        <v>54</v>
      </c>
      <c r="D308" s="1842"/>
      <c r="E308" s="1842"/>
      <c r="F308" s="1843" t="s">
        <v>157</v>
      </c>
      <c r="G308" s="1844"/>
      <c r="H308" s="26" t="s">
        <v>47</v>
      </c>
      <c r="I308" s="1847" t="s">
        <v>60</v>
      </c>
      <c r="J308" s="1848"/>
      <c r="K308" s="1873">
        <f>VLOOKUP($A285,'Result Entry'!$B$9:$FW$108,144,0)</f>
        <v>0</v>
      </c>
      <c r="L308" s="1874"/>
      <c r="M308" s="1875">
        <f>VLOOKUP($A285,'Result Entry'!$B$9:$FW$108,145,0)</f>
        <v>0</v>
      </c>
      <c r="N308" s="1876"/>
    </row>
    <row r="309" spans="1:14" ht="20.25" customHeight="1">
      <c r="A309" s="1721"/>
      <c r="B309" s="11" t="s">
        <v>69</v>
      </c>
      <c r="C309" s="1841"/>
      <c r="D309" s="1842"/>
      <c r="E309" s="1842"/>
      <c r="F309" s="1845"/>
      <c r="G309" s="1846"/>
      <c r="H309" s="27" t="s">
        <v>99</v>
      </c>
      <c r="I309" s="1877" t="s">
        <v>61</v>
      </c>
      <c r="J309" s="1878"/>
      <c r="K309" s="1879">
        <f>IF($J288="TC","Transferred",IF($J288="Nso","NameSeparated",VLOOKUP($A285,'Result Entry'!$B$9:$FW$108,153,0)))</f>
        <v>0</v>
      </c>
      <c r="L309" s="1879"/>
      <c r="M309" s="1879"/>
      <c r="N309" s="1880"/>
    </row>
    <row r="310" spans="1:14" ht="20.25" customHeight="1">
      <c r="A310" s="1721"/>
      <c r="B310" s="11" t="s">
        <v>69</v>
      </c>
      <c r="C310" s="1744" t="str">
        <f>'Result Entry'!$DU$3</f>
        <v>Foundation Of Information Tech.</v>
      </c>
      <c r="D310" s="1745"/>
      <c r="E310" s="1746"/>
      <c r="F310" s="1747" t="str">
        <f>IF($J288="TC",0,IF($J288="Nso",0,VLOOKUP($A285,'Result Entry'!$B$9:$GS$108,170,0)))</f>
        <v/>
      </c>
      <c r="G310" s="1747"/>
      <c r="H310" s="14">
        <f>IF($J288="TC",0,IF($J288="Nso",0,VLOOKUP($A285,'Result Entry'!$B$9:$GS$108,112,0)))</f>
        <v>0</v>
      </c>
      <c r="I310" s="1748" t="s">
        <v>71</v>
      </c>
      <c r="J310" s="1749"/>
      <c r="K310" s="1750">
        <f>'Result Entry'!$T$2</f>
        <v>45419</v>
      </c>
      <c r="L310" s="1751"/>
      <c r="M310" s="1751"/>
      <c r="N310" s="1752"/>
    </row>
    <row r="311" spans="1:14" ht="20.25" customHeight="1">
      <c r="A311" s="1721"/>
      <c r="B311" s="11" t="s">
        <v>69</v>
      </c>
      <c r="C311" s="1744" t="str">
        <f>'Result Entry'!$EI$3</f>
        <v>G.I.A.I.-II</v>
      </c>
      <c r="D311" s="1745"/>
      <c r="E311" s="1746"/>
      <c r="F311" s="1747" t="str">
        <f>IF($J288="TC",0,IF($J288="Nso",0,VLOOKUP($A285,'Result Entry'!$B$9:$GS$108,174,0)))</f>
        <v/>
      </c>
      <c r="G311" s="1747"/>
      <c r="H311" s="14">
        <f>IF($J288="TC",0,IF($J288="Nso",0,VLOOKUP($A285,'Result Entry'!$B$9:$GS$108,124,0)))</f>
        <v>0</v>
      </c>
      <c r="I311" s="1753"/>
      <c r="J311" s="1754"/>
      <c r="K311" s="1754"/>
      <c r="L311" s="1754"/>
      <c r="M311" s="1754"/>
      <c r="N311" s="1755"/>
    </row>
    <row r="312" spans="1:14" ht="20.25" customHeight="1">
      <c r="A312" s="1721"/>
      <c r="B312" s="11" t="s">
        <v>69</v>
      </c>
      <c r="C312" s="1744" t="str">
        <f>'Result Entry'!$EU$3</f>
        <v>SOC.SER.PLAN</v>
      </c>
      <c r="D312" s="1745"/>
      <c r="E312" s="1746"/>
      <c r="F312" s="1747">
        <f>IF($J288="TC",0,IF($J288="Nso",0,VLOOKUP($A285,'Result Entry'!$B$9:$HS$108,178,0)))</f>
        <v>0</v>
      </c>
      <c r="G312" s="1747"/>
      <c r="H312" s="14">
        <f>IF($J288="TC",0,IF($J288="Nso",0,VLOOKUP($A285,'Result Entry'!$B$9:$GS$108,136,0)))</f>
        <v>0</v>
      </c>
      <c r="I312" s="1756" t="s">
        <v>174</v>
      </c>
      <c r="J312" s="1757"/>
      <c r="K312" s="76"/>
      <c r="L312" s="77"/>
      <c r="M312" s="77"/>
      <c r="N312" s="78"/>
    </row>
    <row r="313" spans="1:14" ht="20.25" customHeight="1" thickBot="1">
      <c r="A313" s="1721"/>
      <c r="B313" s="11" t="s">
        <v>69</v>
      </c>
      <c r="C313" s="1744" t="str">
        <f>'Result Entry'!$FG$3</f>
        <v>Jeewan Kaushal</v>
      </c>
      <c r="D313" s="1745"/>
      <c r="E313" s="1746"/>
      <c r="F313" s="1747" t="str">
        <f>IF($J288="TC",0,IF($J288="Nso",0,VLOOKUP($A285,'Result Entry'!$B$9:$HS$108,182,0)))</f>
        <v/>
      </c>
      <c r="G313" s="1747"/>
      <c r="H313" s="14">
        <f>IF($J288="TC",0,IF($J288="Nso",0,VLOOKUP($A285,'Result Entry'!$B$9:$HS$108,136,0)))</f>
        <v>0</v>
      </c>
      <c r="I313" s="1756" t="s">
        <v>148</v>
      </c>
      <c r="J313" s="1757"/>
      <c r="K313" s="1757"/>
      <c r="L313" s="1757"/>
      <c r="M313" s="1757"/>
      <c r="N313" s="1838"/>
    </row>
    <row r="314" spans="1:14" ht="20.25" customHeight="1">
      <c r="A314" s="1721"/>
      <c r="B314" s="10" t="s">
        <v>69</v>
      </c>
      <c r="C314" s="1706" t="s">
        <v>180</v>
      </c>
      <c r="D314" s="1707"/>
      <c r="E314" s="1708"/>
      <c r="F314" s="1715" t="s">
        <v>181</v>
      </c>
      <c r="G314" s="1716"/>
      <c r="H314" s="82" t="s">
        <v>30</v>
      </c>
      <c r="I314" s="1756" t="s">
        <v>175</v>
      </c>
      <c r="J314" s="1757"/>
      <c r="K314" s="1757"/>
      <c r="L314" s="1757"/>
      <c r="M314" s="1757"/>
      <c r="N314" s="1838"/>
    </row>
    <row r="315" spans="1:14" ht="20.25" customHeight="1">
      <c r="A315" s="1721"/>
      <c r="B315" s="10" t="s">
        <v>69</v>
      </c>
      <c r="C315" s="1709"/>
      <c r="D315" s="1710"/>
      <c r="E315" s="1711"/>
      <c r="F315" s="1702" t="s">
        <v>182</v>
      </c>
      <c r="G315" s="1703"/>
      <c r="H315" s="80" t="s">
        <v>179</v>
      </c>
      <c r="I315" s="1732" t="s">
        <v>67</v>
      </c>
      <c r="J315" s="1733"/>
      <c r="K315" s="1733"/>
      <c r="L315" s="1733"/>
      <c r="M315" s="1733"/>
      <c r="N315" s="1734"/>
    </row>
    <row r="316" spans="1:14" ht="20.25" customHeight="1">
      <c r="A316" s="1721"/>
      <c r="B316" s="10" t="s">
        <v>69</v>
      </c>
      <c r="C316" s="1709"/>
      <c r="D316" s="1710"/>
      <c r="E316" s="1711"/>
      <c r="F316" s="1702" t="s">
        <v>185</v>
      </c>
      <c r="G316" s="1703"/>
      <c r="H316" s="80" t="s">
        <v>62</v>
      </c>
      <c r="I316" s="1735"/>
      <c r="J316" s="1736"/>
      <c r="K316" s="1736"/>
      <c r="L316" s="1736"/>
      <c r="M316" s="1736"/>
      <c r="N316" s="1737"/>
    </row>
    <row r="317" spans="1:14" ht="20.25" customHeight="1">
      <c r="A317" s="1721"/>
      <c r="B317" s="10" t="s">
        <v>69</v>
      </c>
      <c r="C317" s="1709"/>
      <c r="D317" s="1710"/>
      <c r="E317" s="1711"/>
      <c r="F317" s="1702" t="s">
        <v>186</v>
      </c>
      <c r="G317" s="1703"/>
      <c r="H317" s="80" t="s">
        <v>63</v>
      </c>
      <c r="I317" s="1735"/>
      <c r="J317" s="1736"/>
      <c r="K317" s="1736"/>
      <c r="L317" s="1736"/>
      <c r="M317" s="1736"/>
      <c r="N317" s="1737"/>
    </row>
    <row r="318" spans="1:14" ht="20.25" customHeight="1">
      <c r="A318" s="1721"/>
      <c r="B318" s="10" t="s">
        <v>69</v>
      </c>
      <c r="C318" s="1709"/>
      <c r="D318" s="1710"/>
      <c r="E318" s="1711"/>
      <c r="F318" s="1702" t="s">
        <v>183</v>
      </c>
      <c r="G318" s="1703"/>
      <c r="H318" s="80" t="s">
        <v>65</v>
      </c>
      <c r="I318" s="1738" t="s">
        <v>80</v>
      </c>
      <c r="J318" s="1739"/>
      <c r="K318" s="1739"/>
      <c r="L318" s="1739"/>
      <c r="M318" s="1739"/>
      <c r="N318" s="1740"/>
    </row>
    <row r="319" spans="1:14" ht="20.25" customHeight="1" thickBot="1">
      <c r="A319" s="1721"/>
      <c r="B319" s="13" t="s">
        <v>69</v>
      </c>
      <c r="C319" s="1712"/>
      <c r="D319" s="1713"/>
      <c r="E319" s="1714"/>
      <c r="F319" s="1704" t="s">
        <v>184</v>
      </c>
      <c r="G319" s="1705"/>
      <c r="H319" s="81" t="s">
        <v>64</v>
      </c>
      <c r="I319" s="1741"/>
      <c r="J319" s="1742"/>
      <c r="K319" s="1742"/>
      <c r="L319" s="1742"/>
      <c r="M319" s="1742"/>
      <c r="N319" s="1743"/>
    </row>
    <row r="320" spans="1:14" ht="15.75" thickTop="1">
      <c r="A320" s="1719"/>
      <c r="B320" s="1719"/>
      <c r="C320" s="1719"/>
      <c r="D320" s="1719"/>
      <c r="E320" s="1719"/>
      <c r="F320" s="1719"/>
      <c r="G320" s="1719"/>
      <c r="H320" s="1719"/>
      <c r="I320" s="1719"/>
      <c r="J320" s="1719"/>
      <c r="K320" s="1719"/>
      <c r="L320" s="1719"/>
      <c r="M320" s="1719"/>
      <c r="N320" s="1719"/>
    </row>
    <row r="321" spans="1:15" ht="24.75" customHeight="1" thickBot="1">
      <c r="A321" s="83">
        <f>A285+1</f>
        <v>10</v>
      </c>
      <c r="B321" s="1720" t="s">
        <v>50</v>
      </c>
      <c r="C321" s="1720"/>
      <c r="D321" s="1720"/>
      <c r="E321" s="1720"/>
      <c r="F321" s="1720"/>
      <c r="G321" s="1720"/>
      <c r="H321" s="1720"/>
      <c r="I321" s="1720"/>
      <c r="J321" s="1720"/>
      <c r="K321" s="1720"/>
      <c r="L321" s="1720"/>
      <c r="M321" s="1720"/>
      <c r="N321" s="1720"/>
    </row>
    <row r="322" spans="1:15" ht="42.75" customHeight="1" thickTop="1">
      <c r="A322" s="1721"/>
      <c r="B322" s="1722"/>
      <c r="C322" s="1723"/>
      <c r="D322" s="1726" t="str">
        <f>Master!$E$8</f>
        <v xml:space="preserve">Govt. Sr. Secondary School </v>
      </c>
      <c r="E322" s="1727"/>
      <c r="F322" s="1727"/>
      <c r="G322" s="1727"/>
      <c r="H322" s="1727"/>
      <c r="I322" s="1727"/>
      <c r="J322" s="1727"/>
      <c r="K322" s="1727"/>
      <c r="L322" s="1727"/>
      <c r="M322" s="1727"/>
      <c r="N322" s="1728"/>
    </row>
    <row r="323" spans="1:15" ht="26.25" customHeight="1" thickBot="1">
      <c r="A323" s="1721"/>
      <c r="B323" s="1724"/>
      <c r="C323" s="1725"/>
      <c r="D323" s="1729" t="str">
        <f>Master!$E$11</f>
        <v>P.S.-Bapini (Jodhpur)</v>
      </c>
      <c r="E323" s="1730"/>
      <c r="F323" s="1730"/>
      <c r="G323" s="1730"/>
      <c r="H323" s="1730"/>
      <c r="I323" s="1730"/>
      <c r="J323" s="1730"/>
      <c r="K323" s="1730"/>
      <c r="L323" s="1730"/>
      <c r="M323" s="1730"/>
      <c r="N323" s="1731"/>
    </row>
    <row r="324" spans="1:15" ht="20.25" customHeight="1">
      <c r="A324" s="1721"/>
      <c r="B324" s="28"/>
      <c r="C324" s="1849" t="s">
        <v>150</v>
      </c>
      <c r="D324" s="1850"/>
      <c r="E324" s="1850"/>
      <c r="F324" s="1850"/>
      <c r="G324" s="1851"/>
      <c r="H324" s="1814" t="s">
        <v>127</v>
      </c>
      <c r="I324" s="1814"/>
      <c r="J324" s="1817">
        <f>VLOOKUP(A321,'Result Entry'!$B$6:$K$108,6,0)</f>
        <v>0</v>
      </c>
      <c r="K324" s="1820" t="s">
        <v>68</v>
      </c>
      <c r="L324" s="1821"/>
      <c r="M324" s="68">
        <f>Master!$E$14</f>
        <v>8151106901</v>
      </c>
      <c r="N324" s="69"/>
    </row>
    <row r="325" spans="1:15" ht="20.25" customHeight="1">
      <c r="A325" s="1721"/>
      <c r="B325" s="9"/>
      <c r="C325" s="1852"/>
      <c r="D325" s="1853"/>
      <c r="E325" s="1853"/>
      <c r="F325" s="1853"/>
      <c r="G325" s="1854"/>
      <c r="H325" s="1815"/>
      <c r="I325" s="1815"/>
      <c r="J325" s="1818"/>
      <c r="K325" s="1822" t="s">
        <v>66</v>
      </c>
      <c r="L325" s="1823"/>
      <c r="M325" s="1824"/>
      <c r="N325" s="1825"/>
      <c r="O325" s="17" t="s">
        <v>156</v>
      </c>
    </row>
    <row r="326" spans="1:15" ht="20.25" customHeight="1" thickBot="1">
      <c r="A326" s="1721"/>
      <c r="B326" s="9"/>
      <c r="C326" s="1855"/>
      <c r="D326" s="1856"/>
      <c r="E326" s="1856"/>
      <c r="F326" s="1856"/>
      <c r="G326" s="1857"/>
      <c r="H326" s="1816"/>
      <c r="I326" s="1816"/>
      <c r="J326" s="1819"/>
      <c r="K326" s="1826" t="s">
        <v>51</v>
      </c>
      <c r="L326" s="1827"/>
      <c r="M326" s="1828" t="str">
        <f>Master!$E$6</f>
        <v>2023-24</v>
      </c>
      <c r="N326" s="1829"/>
    </row>
    <row r="327" spans="1:15" ht="20.25" customHeight="1">
      <c r="A327" s="1721"/>
      <c r="B327" s="10" t="s">
        <v>69</v>
      </c>
      <c r="C327" s="1779" t="s">
        <v>20</v>
      </c>
      <c r="D327" s="1780"/>
      <c r="E327" s="1780"/>
      <c r="F327" s="1781"/>
      <c r="G327" s="6" t="s">
        <v>149</v>
      </c>
      <c r="H327" s="1782">
        <f>VLOOKUP($A321,'Result Entry'!$B$9:$FW$108,4,0)</f>
        <v>0</v>
      </c>
      <c r="I327" s="1782"/>
      <c r="J327" s="1782"/>
      <c r="K327" s="1782"/>
      <c r="L327" s="1782"/>
      <c r="M327" s="1782"/>
      <c r="N327" s="1783"/>
    </row>
    <row r="328" spans="1:15" ht="20.25" customHeight="1">
      <c r="A328" s="1721"/>
      <c r="B328" s="10" t="s">
        <v>69</v>
      </c>
      <c r="C328" s="1763" t="s">
        <v>22</v>
      </c>
      <c r="D328" s="1764"/>
      <c r="E328" s="1764"/>
      <c r="F328" s="1765"/>
      <c r="G328" s="7" t="s">
        <v>149</v>
      </c>
      <c r="H328" s="1766">
        <f>VLOOKUP($A321,'Result Entry'!$B$9:$FW$108,7,0)</f>
        <v>0</v>
      </c>
      <c r="I328" s="1766"/>
      <c r="J328" s="1766"/>
      <c r="K328" s="1766"/>
      <c r="L328" s="1766"/>
      <c r="M328" s="1766"/>
      <c r="N328" s="1767"/>
    </row>
    <row r="329" spans="1:15" ht="20.25" customHeight="1">
      <c r="A329" s="1721"/>
      <c r="B329" s="10" t="s">
        <v>69</v>
      </c>
      <c r="C329" s="1763" t="s">
        <v>23</v>
      </c>
      <c r="D329" s="1764"/>
      <c r="E329" s="1764"/>
      <c r="F329" s="1765"/>
      <c r="G329" s="7" t="s">
        <v>149</v>
      </c>
      <c r="H329" s="1766">
        <f>VLOOKUP($A321,'Result Entry'!$B$9:$FW$108,8,0)</f>
        <v>0</v>
      </c>
      <c r="I329" s="1766"/>
      <c r="J329" s="1766"/>
      <c r="K329" s="1766"/>
      <c r="L329" s="1766"/>
      <c r="M329" s="1766"/>
      <c r="N329" s="1767"/>
    </row>
    <row r="330" spans="1:15" ht="20.25" customHeight="1">
      <c r="A330" s="1721"/>
      <c r="B330" s="10" t="s">
        <v>69</v>
      </c>
      <c r="C330" s="1763" t="s">
        <v>52</v>
      </c>
      <c r="D330" s="1764"/>
      <c r="E330" s="1764"/>
      <c r="F330" s="1765"/>
      <c r="G330" s="7" t="s">
        <v>149</v>
      </c>
      <c r="H330" s="1766">
        <f>VLOOKUP($A321,'Result Entry'!$B$9:$FW$108,9,0)</f>
        <v>0</v>
      </c>
      <c r="I330" s="1766"/>
      <c r="J330" s="1766"/>
      <c r="K330" s="1766"/>
      <c r="L330" s="1766"/>
      <c r="M330" s="1766"/>
      <c r="N330" s="1767"/>
    </row>
    <row r="331" spans="1:15" ht="20.25" customHeight="1">
      <c r="A331" s="1721"/>
      <c r="B331" s="10" t="s">
        <v>69</v>
      </c>
      <c r="C331" s="1763" t="s">
        <v>53</v>
      </c>
      <c r="D331" s="1764"/>
      <c r="E331" s="1764"/>
      <c r="F331" s="1765"/>
      <c r="G331" s="7" t="s">
        <v>149</v>
      </c>
      <c r="H331" s="1768" t="str">
        <f>CONCATENATE('Result Entry'!$G$4,'Result Entry'!$J$4)</f>
        <v>11(A)</v>
      </c>
      <c r="I331" s="1766"/>
      <c r="J331" s="1766"/>
      <c r="K331" s="1766"/>
      <c r="L331" s="1766"/>
      <c r="M331" s="1766"/>
      <c r="N331" s="1767"/>
    </row>
    <row r="332" spans="1:15" ht="20.25" customHeight="1" thickBot="1">
      <c r="A332" s="1721"/>
      <c r="B332" s="10" t="s">
        <v>69</v>
      </c>
      <c r="C332" s="1789" t="s">
        <v>25</v>
      </c>
      <c r="D332" s="1790"/>
      <c r="E332" s="1790"/>
      <c r="F332" s="1791"/>
      <c r="G332" s="16" t="s">
        <v>149</v>
      </c>
      <c r="H332" s="1792">
        <f>VLOOKUP($A321,'Result Entry'!$B$9:$FW$108,10,0)</f>
        <v>0</v>
      </c>
      <c r="I332" s="1792"/>
      <c r="J332" s="1792"/>
      <c r="K332" s="1792"/>
      <c r="L332" s="1792"/>
      <c r="M332" s="1792"/>
      <c r="N332" s="1793"/>
    </row>
    <row r="333" spans="1:15" ht="20.25" customHeight="1">
      <c r="A333" s="1721"/>
      <c r="B333" s="11" t="s">
        <v>69</v>
      </c>
      <c r="C333" s="1794" t="s">
        <v>167</v>
      </c>
      <c r="D333" s="1795"/>
      <c r="E333" s="1798" t="s">
        <v>72</v>
      </c>
      <c r="F333" s="1800" t="s">
        <v>73</v>
      </c>
      <c r="G333" s="1802" t="s">
        <v>168</v>
      </c>
      <c r="H333" s="1804" t="s">
        <v>55</v>
      </c>
      <c r="I333" s="1805"/>
      <c r="J333" s="1808" t="s">
        <v>84</v>
      </c>
      <c r="K333" s="1809"/>
      <c r="L333" s="1812" t="s">
        <v>169</v>
      </c>
      <c r="M333" s="1832" t="s">
        <v>76</v>
      </c>
      <c r="N333" s="1858" t="s">
        <v>98</v>
      </c>
    </row>
    <row r="334" spans="1:15" ht="20.25" customHeight="1">
      <c r="A334" s="1721"/>
      <c r="B334" s="11"/>
      <c r="C334" s="1796"/>
      <c r="D334" s="1797"/>
      <c r="E334" s="1799"/>
      <c r="F334" s="1801"/>
      <c r="G334" s="1803"/>
      <c r="H334" s="1806"/>
      <c r="I334" s="1807"/>
      <c r="J334" s="1810"/>
      <c r="K334" s="1811"/>
      <c r="L334" s="1813"/>
      <c r="M334" s="1833"/>
      <c r="N334" s="1859"/>
    </row>
    <row r="335" spans="1:15" ht="20.25" customHeight="1" thickBot="1">
      <c r="A335" s="1721"/>
      <c r="B335" s="11" t="s">
        <v>69</v>
      </c>
      <c r="C335" s="1866" t="s">
        <v>56</v>
      </c>
      <c r="D335" s="1867"/>
      <c r="E335" s="61">
        <f>'Result Entry'!$L$7</f>
        <v>10</v>
      </c>
      <c r="F335" s="62">
        <f>'Result Entry'!$M$7</f>
        <v>10</v>
      </c>
      <c r="G335" s="53">
        <f>SUM(E335:F335)</f>
        <v>20</v>
      </c>
      <c r="H335" s="1881">
        <f>'Result Entry'!$AU$7</f>
        <v>70</v>
      </c>
      <c r="I335" s="1882"/>
      <c r="J335" s="1883">
        <f>'Result Entry'!$AY$7</f>
        <v>100</v>
      </c>
      <c r="K335" s="1882"/>
      <c r="L335" s="53">
        <f t="shared" ref="L335:L340" si="18">H335+J335</f>
        <v>170</v>
      </c>
      <c r="M335" s="63">
        <f t="shared" ref="M335:M340" si="19">G335+L335</f>
        <v>190</v>
      </c>
      <c r="N335" s="1860"/>
    </row>
    <row r="336" spans="1:15" s="52" customFormat="1" ht="20.25" customHeight="1">
      <c r="A336" s="1721"/>
      <c r="B336" s="50" t="s">
        <v>69</v>
      </c>
      <c r="C336" s="1769" t="str">
        <f>'Result Entry'!$L$3</f>
        <v>HINDI Comp.</v>
      </c>
      <c r="D336" s="1770"/>
      <c r="E336" s="54">
        <f>IF($J324="TC",0,IF($J324="Nso",0,VLOOKUP($A321,'Result Entry'!$B$9:$FW$108,11,0)))</f>
        <v>0</v>
      </c>
      <c r="F336" s="51">
        <f>IF($J324="TC",0,IF($J324="Nso",0,VLOOKUP($A321,'Result Entry'!$B$9:$FW$108,12,0)))</f>
        <v>0</v>
      </c>
      <c r="G336" s="55">
        <f>E336+F336</f>
        <v>0</v>
      </c>
      <c r="H336" s="1870">
        <f>IF($J324="TC",0,IF($J324="Nso",0,VLOOKUP($A321,'Result Entry'!$B$9:$FW$108,16,0)))</f>
        <v>0</v>
      </c>
      <c r="I336" s="1871"/>
      <c r="J336" s="1872">
        <f>IF($J324="TC",0,IF($J324="Nso",0,VLOOKUP($A321,'Result Entry'!$B$9:$FW$108,19,0)))</f>
        <v>0</v>
      </c>
      <c r="K336" s="1871"/>
      <c r="L336" s="66">
        <f t="shared" si="18"/>
        <v>0</v>
      </c>
      <c r="M336" s="64">
        <f t="shared" si="19"/>
        <v>0</v>
      </c>
      <c r="N336" s="60" t="str">
        <f>IF($J324="TC",0,IF($J324="Nso",0,VLOOKUP($A321,'Result Entry'!$B$9:$FW$108,24,0)))</f>
        <v/>
      </c>
    </row>
    <row r="337" spans="1:14" s="52" customFormat="1" ht="20.25" customHeight="1">
      <c r="A337" s="1721"/>
      <c r="B337" s="50" t="s">
        <v>69</v>
      </c>
      <c r="C337" s="1717" t="str">
        <f>'Result Entry'!$Z$3</f>
        <v>ENGLISH Comp.</v>
      </c>
      <c r="D337" s="1718"/>
      <c r="E337" s="54">
        <f>IF($J324="TC",0,IF($J324="Nso",0,VLOOKUP($A321,'Result Entry'!$B$9:$FW$108,25,0)))</f>
        <v>0</v>
      </c>
      <c r="F337" s="51">
        <f>IF($J324="TC",0,IF($J324="Nso",0,VLOOKUP($A321,'Result Entry'!$B$9:$FW$108,26,0)))</f>
        <v>0</v>
      </c>
      <c r="G337" s="56">
        <f>E337+F337</f>
        <v>0</v>
      </c>
      <c r="H337" s="1761">
        <f>IF($J324="TC",0,IF($J324="Nso",0,VLOOKUP($A321,'Result Entry'!$B$9:$FW$108,30,0)))</f>
        <v>0</v>
      </c>
      <c r="I337" s="1762"/>
      <c r="J337" s="1784">
        <f>IF($J324="TC",0,IF($J324="Nso",0,VLOOKUP($A321,'Result Entry'!$B$9:$FW$108,33,0)))</f>
        <v>0</v>
      </c>
      <c r="K337" s="1762"/>
      <c r="L337" s="66">
        <f t="shared" si="18"/>
        <v>0</v>
      </c>
      <c r="M337" s="64">
        <f t="shared" si="19"/>
        <v>0</v>
      </c>
      <c r="N337" s="60" t="str">
        <f>IF($J324="TC",0,IF($J324="Nso",0,VLOOKUP($A321,'Result Entry'!$B$9:$FW$108,38,0)))</f>
        <v/>
      </c>
    </row>
    <row r="338" spans="1:14" s="52" customFormat="1" ht="20.25" customHeight="1">
      <c r="A338" s="1721"/>
      <c r="B338" s="50" t="s">
        <v>69</v>
      </c>
      <c r="C338" s="1717" t="str">
        <f>'Result Entry'!$AO$3</f>
        <v>PHYSICS</v>
      </c>
      <c r="D338" s="1718"/>
      <c r="E338" s="54">
        <f>IF($J324="TC",0,IF($J324="Nso",0,VLOOKUP($A321,'Result Entry'!$B$9:$FW$108,39,0)))</f>
        <v>0</v>
      </c>
      <c r="F338" s="51">
        <f>IF($J324="TC",0,IF($J324="Nso",0,VLOOKUP($A321,'Result Entry'!$B$9:$FW$108,40,0)))</f>
        <v>0</v>
      </c>
      <c r="G338" s="56">
        <f>E338+F338</f>
        <v>0</v>
      </c>
      <c r="H338" s="1761">
        <f>IF($J324="TC",0,IF($J324="Nso",0,VLOOKUP($A321,'Result Entry'!$B$9:$FW$108,45,0)))</f>
        <v>0</v>
      </c>
      <c r="I338" s="1762"/>
      <c r="J338" s="1784">
        <f>IF($J324="TC",0,IF($J324="Nso",0,VLOOKUP($A321,'Result Entry'!$B$9:$FW$108,49,0)))</f>
        <v>0</v>
      </c>
      <c r="K338" s="1762"/>
      <c r="L338" s="66">
        <f t="shared" si="18"/>
        <v>0</v>
      </c>
      <c r="M338" s="64">
        <f t="shared" si="19"/>
        <v>0</v>
      </c>
      <c r="N338" s="60" t="str">
        <f>IF($J324="TC",0,IF($J324="Nso",0,VLOOKUP($A321,'Result Entry'!$B$9:$FW$108,54,0)))</f>
        <v/>
      </c>
    </row>
    <row r="339" spans="1:14" s="52" customFormat="1" ht="20.25" customHeight="1">
      <c r="A339" s="1721"/>
      <c r="B339" s="50" t="s">
        <v>69</v>
      </c>
      <c r="C339" s="1717" t="str">
        <f>'Result Entry'!$BF$3</f>
        <v>CHEMISTRY</v>
      </c>
      <c r="D339" s="1718"/>
      <c r="E339" s="54" t="str">
        <f>IF($J324="TC",0,IF($J324="Nso",0,VLOOKUP($A321,'Result Entry'!$B$9:$FW$108,55,0)))</f>
        <v/>
      </c>
      <c r="F339" s="51">
        <f>IF($J324="TC",0,IF($J324="Nso",0,VLOOKUP($A321,'Result Entry'!$B$9:$FW$108,56,0)))</f>
        <v>0</v>
      </c>
      <c r="G339" s="56" t="e">
        <f>E339+F339</f>
        <v>#VALUE!</v>
      </c>
      <c r="H339" s="1761">
        <f>IF($J324="TC",0,IF($J324="Nso",0,VLOOKUP($A321,'Result Entry'!$B$9:$FW$108,61,0)))</f>
        <v>0</v>
      </c>
      <c r="I339" s="1762"/>
      <c r="J339" s="1784">
        <f>IF($J324="TC",0,IF($J324="Nso",0,VLOOKUP($A321,'Result Entry'!$B$9:$FW$108,65,0)))</f>
        <v>0</v>
      </c>
      <c r="K339" s="1762"/>
      <c r="L339" s="66">
        <f t="shared" si="18"/>
        <v>0</v>
      </c>
      <c r="M339" s="64" t="e">
        <f t="shared" si="19"/>
        <v>#VALUE!</v>
      </c>
      <c r="N339" s="60" t="str">
        <f>IF($J324="TC",0,IF($J324="Nso",0,VLOOKUP($A321,'Result Entry'!$B$9:$FW$108,70,0)))</f>
        <v/>
      </c>
    </row>
    <row r="340" spans="1:14" s="52" customFormat="1" ht="20.25" customHeight="1" thickBot="1">
      <c r="A340" s="1721"/>
      <c r="B340" s="50" t="s">
        <v>69</v>
      </c>
      <c r="C340" s="1717" t="str">
        <f>'Result Entry'!$BW$3</f>
        <v>BIOLOGY</v>
      </c>
      <c r="D340" s="1718"/>
      <c r="E340" s="57" t="str">
        <f>IF($J324="TC",0,IF($J324="Nso",0,VLOOKUP($A321,'Result Entry'!$B$9:$FW$108,71,0)))</f>
        <v/>
      </c>
      <c r="F340" s="58" t="str">
        <f>IF($J324="TC",0,IF($J324="Nso",0,VLOOKUP($A321,'Result Entry'!$B$9:$FW$108,72,0)))</f>
        <v/>
      </c>
      <c r="G340" s="59" t="e">
        <f>E340+F340</f>
        <v>#VALUE!</v>
      </c>
      <c r="H340" s="1861">
        <f>IF($J324="TC",0,IF($J324="Nso",0,VLOOKUP($A321,'Result Entry'!$B$9:$FW$108,77,0)))</f>
        <v>0</v>
      </c>
      <c r="I340" s="1862"/>
      <c r="J340" s="1863">
        <f>IF($J324="TC",0,IF($J324="Nso",0,VLOOKUP($A321,'Result Entry'!$B$9:$FW$108,81,0)))</f>
        <v>0</v>
      </c>
      <c r="K340" s="1862"/>
      <c r="L340" s="67">
        <f t="shared" si="18"/>
        <v>0</v>
      </c>
      <c r="M340" s="65" t="e">
        <f t="shared" si="19"/>
        <v>#VALUE!</v>
      </c>
      <c r="N340" s="60">
        <f>IF($J324="TC",0,IF($J324="Nso",0,VLOOKUP($A321,'Result Entry'!$B$9:$FW$108,86,0)))</f>
        <v>0</v>
      </c>
    </row>
    <row r="341" spans="1:14" ht="20.25" customHeight="1">
      <c r="A341" s="1721"/>
      <c r="B341" s="11" t="s">
        <v>69</v>
      </c>
      <c r="C341" s="1771" t="s">
        <v>77</v>
      </c>
      <c r="D341" s="1772"/>
      <c r="E341" s="1773"/>
      <c r="F341" s="1777" t="s">
        <v>78</v>
      </c>
      <c r="G341" s="1778"/>
      <c r="H341" s="1868" t="s">
        <v>79</v>
      </c>
      <c r="I341" s="1869"/>
      <c r="J341" s="74" t="s">
        <v>41</v>
      </c>
      <c r="K341" s="79" t="s">
        <v>91</v>
      </c>
      <c r="L341" s="1785" t="s">
        <v>39</v>
      </c>
      <c r="M341" s="1786"/>
      <c r="N341" s="12" t="s">
        <v>43</v>
      </c>
    </row>
    <row r="342" spans="1:14" ht="25.5" customHeight="1" thickBot="1">
      <c r="A342" s="1721"/>
      <c r="B342" s="11" t="s">
        <v>69</v>
      </c>
      <c r="C342" s="1774"/>
      <c r="D342" s="1775"/>
      <c r="E342" s="1776"/>
      <c r="F342" s="1787">
        <f>IF($J324="TC",0,IF($J324="Nso",0,VLOOKUP($A321,'Result Entry'!$B$9:$FW$108,146,0)))</f>
        <v>0</v>
      </c>
      <c r="G342" s="1788"/>
      <c r="H342" s="1830">
        <f>IF($J324="TC",0,IF($J324="Nso",0,VLOOKUP($A321,'Result Entry'!$B$9:$FW$108,147,0)))</f>
        <v>0</v>
      </c>
      <c r="I342" s="1831"/>
      <c r="J342" s="75">
        <f>IF($J324="TC",0,IF($J324="Nso",0,VLOOKUP($A321,'Result Entry'!$B$9:$FW$108,148,0)))</f>
        <v>0</v>
      </c>
      <c r="K342" s="86" t="str">
        <f>IF($J324="TC",0,IF($J324="Nso",0,VLOOKUP($A321,'Result Entry'!$B$9:$FW$108,149,0)))</f>
        <v/>
      </c>
      <c r="L342" s="1864">
        <f>IF($J324="TC",0,IF($J324="Nso",0,VLOOKUP($A321,'Result Entry'!$B$9:$FW$108,150,0)))</f>
        <v>0</v>
      </c>
      <c r="M342" s="1865"/>
      <c r="N342" s="15">
        <f>IF($J324="TC",0,IF($J324="Nso",0,VLOOKUP($A321,'Result Entry'!$B$9:$FW$108,152,0)))</f>
        <v>0</v>
      </c>
    </row>
    <row r="343" spans="1:14" ht="20.25" customHeight="1">
      <c r="A343" s="1721"/>
      <c r="B343" s="11" t="s">
        <v>69</v>
      </c>
      <c r="C343" s="1758" t="s">
        <v>58</v>
      </c>
      <c r="D343" s="1759"/>
      <c r="E343" s="1759"/>
      <c r="F343" s="1759"/>
      <c r="G343" s="1759"/>
      <c r="H343" s="1760"/>
      <c r="I343" s="1834" t="s">
        <v>59</v>
      </c>
      <c r="J343" s="1835"/>
      <c r="K343" s="1836">
        <f>VLOOKUP($A321,'Result Entry'!$B$9:$FW$108,143,0)</f>
        <v>0</v>
      </c>
      <c r="L343" s="1837"/>
      <c r="M343" s="1839" t="s">
        <v>37</v>
      </c>
      <c r="N343" s="1840"/>
    </row>
    <row r="344" spans="1:14" ht="20.25" customHeight="1" thickBot="1">
      <c r="A344" s="1721"/>
      <c r="B344" s="11" t="s">
        <v>69</v>
      </c>
      <c r="C344" s="1841" t="s">
        <v>54</v>
      </c>
      <c r="D344" s="1842"/>
      <c r="E344" s="1842"/>
      <c r="F344" s="1843" t="s">
        <v>157</v>
      </c>
      <c r="G344" s="1844"/>
      <c r="H344" s="26" t="s">
        <v>47</v>
      </c>
      <c r="I344" s="1847" t="s">
        <v>60</v>
      </c>
      <c r="J344" s="1848"/>
      <c r="K344" s="1873">
        <f>VLOOKUP($A321,'Result Entry'!$B$9:$FW$108,144,0)</f>
        <v>0</v>
      </c>
      <c r="L344" s="1874"/>
      <c r="M344" s="1875">
        <f>VLOOKUP($A321,'Result Entry'!$B$9:$FW$108,145,0)</f>
        <v>0</v>
      </c>
      <c r="N344" s="1876"/>
    </row>
    <row r="345" spans="1:14" ht="20.25" customHeight="1">
      <c r="A345" s="1721"/>
      <c r="B345" s="11" t="s">
        <v>69</v>
      </c>
      <c r="C345" s="1841"/>
      <c r="D345" s="1842"/>
      <c r="E345" s="1842"/>
      <c r="F345" s="1845"/>
      <c r="G345" s="1846"/>
      <c r="H345" s="27" t="s">
        <v>99</v>
      </c>
      <c r="I345" s="1877" t="s">
        <v>61</v>
      </c>
      <c r="J345" s="1878"/>
      <c r="K345" s="1879">
        <f>IF($J324="TC","Transferred",IF($J324="Nso","NameSeparated",VLOOKUP($A321,'Result Entry'!$B$9:$FW$108,153,0)))</f>
        <v>0</v>
      </c>
      <c r="L345" s="1879"/>
      <c r="M345" s="1879"/>
      <c r="N345" s="1880"/>
    </row>
    <row r="346" spans="1:14" ht="20.25" customHeight="1">
      <c r="A346" s="1721"/>
      <c r="B346" s="11" t="s">
        <v>69</v>
      </c>
      <c r="C346" s="1744" t="str">
        <f>'Result Entry'!$DU$3</f>
        <v>Foundation Of Information Tech.</v>
      </c>
      <c r="D346" s="1745"/>
      <c r="E346" s="1746"/>
      <c r="F346" s="1747" t="str">
        <f>IF($J324="TC",0,IF($J324="Nso",0,VLOOKUP($A321,'Result Entry'!$B$9:$GS$108,170,0)))</f>
        <v/>
      </c>
      <c r="G346" s="1747"/>
      <c r="H346" s="14">
        <f>IF($J324="TC",0,IF($J324="Nso",0,VLOOKUP($A321,'Result Entry'!$B$9:$GS$108,112,0)))</f>
        <v>0</v>
      </c>
      <c r="I346" s="1748" t="s">
        <v>71</v>
      </c>
      <c r="J346" s="1749"/>
      <c r="K346" s="1750">
        <f>'Result Entry'!$T$2</f>
        <v>45419</v>
      </c>
      <c r="L346" s="1751"/>
      <c r="M346" s="1751"/>
      <c r="N346" s="1752"/>
    </row>
    <row r="347" spans="1:14" ht="20.25" customHeight="1">
      <c r="A347" s="1721"/>
      <c r="B347" s="11" t="s">
        <v>69</v>
      </c>
      <c r="C347" s="1744" t="str">
        <f>'Result Entry'!$EI$3</f>
        <v>G.I.A.I.-II</v>
      </c>
      <c r="D347" s="1745"/>
      <c r="E347" s="1746"/>
      <c r="F347" s="1747" t="str">
        <f>IF($J324="TC",0,IF($J324="Nso",0,VLOOKUP($A321,'Result Entry'!$B$9:$GS$108,174,0)))</f>
        <v/>
      </c>
      <c r="G347" s="1747"/>
      <c r="H347" s="14">
        <f>IF($J324="TC",0,IF($J324="Nso",0,VLOOKUP($A321,'Result Entry'!$B$9:$GS$108,124,0)))</f>
        <v>0</v>
      </c>
      <c r="I347" s="1753"/>
      <c r="J347" s="1754"/>
      <c r="K347" s="1754"/>
      <c r="L347" s="1754"/>
      <c r="M347" s="1754"/>
      <c r="N347" s="1755"/>
    </row>
    <row r="348" spans="1:14" ht="20.25" customHeight="1">
      <c r="A348" s="1721"/>
      <c r="B348" s="11" t="s">
        <v>69</v>
      </c>
      <c r="C348" s="1744" t="str">
        <f>'Result Entry'!$EU$3</f>
        <v>SOC.SER.PLAN</v>
      </c>
      <c r="D348" s="1745"/>
      <c r="E348" s="1746"/>
      <c r="F348" s="1747">
        <f>IF($J324="TC",0,IF($J324="Nso",0,VLOOKUP($A321,'Result Entry'!$B$9:$HS$108,178,0)))</f>
        <v>0</v>
      </c>
      <c r="G348" s="1747"/>
      <c r="H348" s="14">
        <f>IF($J324="TC",0,IF($J324="Nso",0,VLOOKUP($A321,'Result Entry'!$B$9:$GS$108,136,0)))</f>
        <v>0</v>
      </c>
      <c r="I348" s="1756" t="s">
        <v>174</v>
      </c>
      <c r="J348" s="1757"/>
      <c r="K348" s="76"/>
      <c r="L348" s="77"/>
      <c r="M348" s="77"/>
      <c r="N348" s="78"/>
    </row>
    <row r="349" spans="1:14" ht="20.25" customHeight="1" thickBot="1">
      <c r="A349" s="1721"/>
      <c r="B349" s="11" t="s">
        <v>69</v>
      </c>
      <c r="C349" s="1744" t="str">
        <f>'Result Entry'!$FG$3</f>
        <v>Jeewan Kaushal</v>
      </c>
      <c r="D349" s="1745"/>
      <c r="E349" s="1746"/>
      <c r="F349" s="1747" t="str">
        <f>IF($J324="TC",0,IF($J324="Nso",0,VLOOKUP($A321,'Result Entry'!$B$9:$HS$108,182,0)))</f>
        <v/>
      </c>
      <c r="G349" s="1747"/>
      <c r="H349" s="14">
        <f>IF($J324="TC",0,IF($J324="Nso",0,VLOOKUP($A321,'Result Entry'!$B$9:$HS$108,136,0)))</f>
        <v>0</v>
      </c>
      <c r="I349" s="1756" t="s">
        <v>148</v>
      </c>
      <c r="J349" s="1757"/>
      <c r="K349" s="1757"/>
      <c r="L349" s="1757"/>
      <c r="M349" s="1757"/>
      <c r="N349" s="1838"/>
    </row>
    <row r="350" spans="1:14" ht="20.25" customHeight="1">
      <c r="A350" s="1721"/>
      <c r="B350" s="10" t="s">
        <v>69</v>
      </c>
      <c r="C350" s="1706" t="s">
        <v>180</v>
      </c>
      <c r="D350" s="1707"/>
      <c r="E350" s="1708"/>
      <c r="F350" s="1715" t="s">
        <v>181</v>
      </c>
      <c r="G350" s="1716"/>
      <c r="H350" s="82" t="s">
        <v>30</v>
      </c>
      <c r="I350" s="1756" t="s">
        <v>175</v>
      </c>
      <c r="J350" s="1757"/>
      <c r="K350" s="1757"/>
      <c r="L350" s="1757"/>
      <c r="M350" s="1757"/>
      <c r="N350" s="1838"/>
    </row>
    <row r="351" spans="1:14" ht="20.25" customHeight="1">
      <c r="A351" s="1721"/>
      <c r="B351" s="10" t="s">
        <v>69</v>
      </c>
      <c r="C351" s="1709"/>
      <c r="D351" s="1710"/>
      <c r="E351" s="1711"/>
      <c r="F351" s="1702" t="s">
        <v>182</v>
      </c>
      <c r="G351" s="1703"/>
      <c r="H351" s="80" t="s">
        <v>179</v>
      </c>
      <c r="I351" s="1732" t="s">
        <v>67</v>
      </c>
      <c r="J351" s="1733"/>
      <c r="K351" s="1733"/>
      <c r="L351" s="1733"/>
      <c r="M351" s="1733"/>
      <c r="N351" s="1734"/>
    </row>
    <row r="352" spans="1:14" ht="20.25" customHeight="1">
      <c r="A352" s="1721"/>
      <c r="B352" s="10" t="s">
        <v>69</v>
      </c>
      <c r="C352" s="1709"/>
      <c r="D352" s="1710"/>
      <c r="E352" s="1711"/>
      <c r="F352" s="1702" t="s">
        <v>185</v>
      </c>
      <c r="G352" s="1703"/>
      <c r="H352" s="80" t="s">
        <v>62</v>
      </c>
      <c r="I352" s="1735"/>
      <c r="J352" s="1736"/>
      <c r="K352" s="1736"/>
      <c r="L352" s="1736"/>
      <c r="M352" s="1736"/>
      <c r="N352" s="1737"/>
    </row>
    <row r="353" spans="1:15" ht="20.25" customHeight="1">
      <c r="A353" s="1721"/>
      <c r="B353" s="10" t="s">
        <v>69</v>
      </c>
      <c r="C353" s="1709"/>
      <c r="D353" s="1710"/>
      <c r="E353" s="1711"/>
      <c r="F353" s="1702" t="s">
        <v>186</v>
      </c>
      <c r="G353" s="1703"/>
      <c r="H353" s="80" t="s">
        <v>63</v>
      </c>
      <c r="I353" s="1735"/>
      <c r="J353" s="1736"/>
      <c r="K353" s="1736"/>
      <c r="L353" s="1736"/>
      <c r="M353" s="1736"/>
      <c r="N353" s="1737"/>
    </row>
    <row r="354" spans="1:15" ht="20.25" customHeight="1">
      <c r="A354" s="1721"/>
      <c r="B354" s="10" t="s">
        <v>69</v>
      </c>
      <c r="C354" s="1709"/>
      <c r="D354" s="1710"/>
      <c r="E354" s="1711"/>
      <c r="F354" s="1702" t="s">
        <v>183</v>
      </c>
      <c r="G354" s="1703"/>
      <c r="H354" s="80" t="s">
        <v>65</v>
      </c>
      <c r="I354" s="1738" t="s">
        <v>80</v>
      </c>
      <c r="J354" s="1739"/>
      <c r="K354" s="1739"/>
      <c r="L354" s="1739"/>
      <c r="M354" s="1739"/>
      <c r="N354" s="1740"/>
    </row>
    <row r="355" spans="1:15" ht="20.25" customHeight="1" thickBot="1">
      <c r="A355" s="1721"/>
      <c r="B355" s="13" t="s">
        <v>69</v>
      </c>
      <c r="C355" s="1712"/>
      <c r="D355" s="1713"/>
      <c r="E355" s="1714"/>
      <c r="F355" s="1704" t="s">
        <v>184</v>
      </c>
      <c r="G355" s="1705"/>
      <c r="H355" s="81" t="s">
        <v>64</v>
      </c>
      <c r="I355" s="1741"/>
      <c r="J355" s="1742"/>
      <c r="K355" s="1742"/>
      <c r="L355" s="1742"/>
      <c r="M355" s="1742"/>
      <c r="N355" s="1743"/>
    </row>
    <row r="356" spans="1:15" ht="24.75" customHeight="1" thickTop="1" thickBot="1">
      <c r="A356" s="83">
        <f>A321+1</f>
        <v>11</v>
      </c>
      <c r="B356" s="1720" t="s">
        <v>50</v>
      </c>
      <c r="C356" s="1720"/>
      <c r="D356" s="1720"/>
      <c r="E356" s="1720"/>
      <c r="F356" s="1720"/>
      <c r="G356" s="1720"/>
      <c r="H356" s="1720"/>
      <c r="I356" s="1720"/>
      <c r="J356" s="1720"/>
      <c r="K356" s="1720"/>
      <c r="L356" s="1720"/>
      <c r="M356" s="1720"/>
      <c r="N356" s="1720"/>
    </row>
    <row r="357" spans="1:15" ht="42.75" customHeight="1" thickTop="1">
      <c r="A357" s="1721"/>
      <c r="B357" s="1722"/>
      <c r="C357" s="1723"/>
      <c r="D357" s="1726" t="str">
        <f>Master!$E$8</f>
        <v xml:space="preserve">Govt. Sr. Secondary School </v>
      </c>
      <c r="E357" s="1727"/>
      <c r="F357" s="1727"/>
      <c r="G357" s="1727"/>
      <c r="H357" s="1727"/>
      <c r="I357" s="1727"/>
      <c r="J357" s="1727"/>
      <c r="K357" s="1727"/>
      <c r="L357" s="1727"/>
      <c r="M357" s="1727"/>
      <c r="N357" s="1728"/>
    </row>
    <row r="358" spans="1:15" ht="20.25" customHeight="1" thickBot="1">
      <c r="A358" s="1721"/>
      <c r="B358" s="1724"/>
      <c r="C358" s="1725"/>
      <c r="D358" s="1729" t="str">
        <f>Master!$E$11</f>
        <v>P.S.-Bapini (Jodhpur)</v>
      </c>
      <c r="E358" s="1730"/>
      <c r="F358" s="1730"/>
      <c r="G358" s="1730"/>
      <c r="H358" s="1730"/>
      <c r="I358" s="1730"/>
      <c r="J358" s="1730"/>
      <c r="K358" s="1730"/>
      <c r="L358" s="1730"/>
      <c r="M358" s="1730"/>
      <c r="N358" s="1731"/>
    </row>
    <row r="359" spans="1:15" ht="20.25" customHeight="1">
      <c r="A359" s="1721"/>
      <c r="B359" s="28"/>
      <c r="C359" s="1849" t="s">
        <v>150</v>
      </c>
      <c r="D359" s="1850"/>
      <c r="E359" s="1850"/>
      <c r="F359" s="1850"/>
      <c r="G359" s="1851"/>
      <c r="H359" s="1814" t="s">
        <v>127</v>
      </c>
      <c r="I359" s="1814"/>
      <c r="J359" s="1817">
        <f>VLOOKUP(A356,'Result Entry'!$B$6:$K$108,6,0)</f>
        <v>0</v>
      </c>
      <c r="K359" s="1820" t="s">
        <v>68</v>
      </c>
      <c r="L359" s="1821"/>
      <c r="M359" s="68">
        <f>Master!$E$14</f>
        <v>8151106901</v>
      </c>
      <c r="N359" s="69"/>
    </row>
    <row r="360" spans="1:15" ht="20.25" customHeight="1">
      <c r="A360" s="1721"/>
      <c r="B360" s="9"/>
      <c r="C360" s="1852"/>
      <c r="D360" s="1853"/>
      <c r="E360" s="1853"/>
      <c r="F360" s="1853"/>
      <c r="G360" s="1854"/>
      <c r="H360" s="1815"/>
      <c r="I360" s="1815"/>
      <c r="J360" s="1818"/>
      <c r="K360" s="1822" t="s">
        <v>66</v>
      </c>
      <c r="L360" s="1823"/>
      <c r="M360" s="1824"/>
      <c r="N360" s="1825"/>
      <c r="O360" s="17" t="s">
        <v>156</v>
      </c>
    </row>
    <row r="361" spans="1:15" ht="20.25" customHeight="1" thickBot="1">
      <c r="A361" s="1721"/>
      <c r="B361" s="9"/>
      <c r="C361" s="1855"/>
      <c r="D361" s="1856"/>
      <c r="E361" s="1856"/>
      <c r="F361" s="1856"/>
      <c r="G361" s="1857"/>
      <c r="H361" s="1816"/>
      <c r="I361" s="1816"/>
      <c r="J361" s="1819"/>
      <c r="K361" s="1826" t="s">
        <v>51</v>
      </c>
      <c r="L361" s="1827"/>
      <c r="M361" s="1828" t="str">
        <f>Master!$E$6</f>
        <v>2023-24</v>
      </c>
      <c r="N361" s="1829"/>
    </row>
    <row r="362" spans="1:15" ht="20.25" customHeight="1">
      <c r="A362" s="1721"/>
      <c r="B362" s="10" t="s">
        <v>69</v>
      </c>
      <c r="C362" s="1779" t="s">
        <v>20</v>
      </c>
      <c r="D362" s="1780"/>
      <c r="E362" s="1780"/>
      <c r="F362" s="1781"/>
      <c r="G362" s="6" t="s">
        <v>149</v>
      </c>
      <c r="H362" s="1782">
        <f>VLOOKUP($A356,'Result Entry'!$B$9:$FW$108,4,0)</f>
        <v>0</v>
      </c>
      <c r="I362" s="1782"/>
      <c r="J362" s="1782"/>
      <c r="K362" s="1782"/>
      <c r="L362" s="1782"/>
      <c r="M362" s="1782"/>
      <c r="N362" s="1783"/>
    </row>
    <row r="363" spans="1:15" ht="20.25" customHeight="1">
      <c r="A363" s="1721"/>
      <c r="B363" s="10" t="s">
        <v>69</v>
      </c>
      <c r="C363" s="1763" t="s">
        <v>22</v>
      </c>
      <c r="D363" s="1764"/>
      <c r="E363" s="1764"/>
      <c r="F363" s="1765"/>
      <c r="G363" s="7" t="s">
        <v>149</v>
      </c>
      <c r="H363" s="1766">
        <f>VLOOKUP($A356,'Result Entry'!$B$9:$FW$108,7,0)</f>
        <v>0</v>
      </c>
      <c r="I363" s="1766"/>
      <c r="J363" s="1766"/>
      <c r="K363" s="1766"/>
      <c r="L363" s="1766"/>
      <c r="M363" s="1766"/>
      <c r="N363" s="1767"/>
    </row>
    <row r="364" spans="1:15" ht="20.25" customHeight="1">
      <c r="A364" s="1721"/>
      <c r="B364" s="10" t="s">
        <v>69</v>
      </c>
      <c r="C364" s="1763" t="s">
        <v>23</v>
      </c>
      <c r="D364" s="1764"/>
      <c r="E364" s="1764"/>
      <c r="F364" s="1765"/>
      <c r="G364" s="7" t="s">
        <v>149</v>
      </c>
      <c r="H364" s="1766">
        <f>VLOOKUP($A356,'Result Entry'!$B$9:$FW$108,8,0)</f>
        <v>0</v>
      </c>
      <c r="I364" s="1766"/>
      <c r="J364" s="1766"/>
      <c r="K364" s="1766"/>
      <c r="L364" s="1766"/>
      <c r="M364" s="1766"/>
      <c r="N364" s="1767"/>
    </row>
    <row r="365" spans="1:15" ht="20.25" customHeight="1">
      <c r="A365" s="1721"/>
      <c r="B365" s="10" t="s">
        <v>69</v>
      </c>
      <c r="C365" s="1763" t="s">
        <v>52</v>
      </c>
      <c r="D365" s="1764"/>
      <c r="E365" s="1764"/>
      <c r="F365" s="1765"/>
      <c r="G365" s="7" t="s">
        <v>149</v>
      </c>
      <c r="H365" s="1766">
        <f>VLOOKUP($A356,'Result Entry'!$B$9:$FW$108,9,0)</f>
        <v>0</v>
      </c>
      <c r="I365" s="1766"/>
      <c r="J365" s="1766"/>
      <c r="K365" s="1766"/>
      <c r="L365" s="1766"/>
      <c r="M365" s="1766"/>
      <c r="N365" s="1767"/>
    </row>
    <row r="366" spans="1:15" ht="20.25" customHeight="1">
      <c r="A366" s="1721"/>
      <c r="B366" s="10" t="s">
        <v>69</v>
      </c>
      <c r="C366" s="1763" t="s">
        <v>53</v>
      </c>
      <c r="D366" s="1764"/>
      <c r="E366" s="1764"/>
      <c r="F366" s="1765"/>
      <c r="G366" s="7" t="s">
        <v>149</v>
      </c>
      <c r="H366" s="1768" t="str">
        <f>CONCATENATE('Result Entry'!$G$4,'Result Entry'!$J$4)</f>
        <v>11(A)</v>
      </c>
      <c r="I366" s="1766"/>
      <c r="J366" s="1766"/>
      <c r="K366" s="1766"/>
      <c r="L366" s="1766"/>
      <c r="M366" s="1766"/>
      <c r="N366" s="1767"/>
    </row>
    <row r="367" spans="1:15" ht="20.25" customHeight="1" thickBot="1">
      <c r="A367" s="1721"/>
      <c r="B367" s="10" t="s">
        <v>69</v>
      </c>
      <c r="C367" s="1789" t="s">
        <v>25</v>
      </c>
      <c r="D367" s="1790"/>
      <c r="E367" s="1790"/>
      <c r="F367" s="1791"/>
      <c r="G367" s="16" t="s">
        <v>149</v>
      </c>
      <c r="H367" s="1792">
        <f>VLOOKUP($A356,'Result Entry'!$B$9:$FW$108,10,0)</f>
        <v>0</v>
      </c>
      <c r="I367" s="1792"/>
      <c r="J367" s="1792"/>
      <c r="K367" s="1792"/>
      <c r="L367" s="1792"/>
      <c r="M367" s="1792"/>
      <c r="N367" s="1793"/>
    </row>
    <row r="368" spans="1:15" ht="20.25" customHeight="1">
      <c r="A368" s="1721"/>
      <c r="B368" s="11" t="s">
        <v>69</v>
      </c>
      <c r="C368" s="1794" t="s">
        <v>167</v>
      </c>
      <c r="D368" s="1795"/>
      <c r="E368" s="1798" t="s">
        <v>72</v>
      </c>
      <c r="F368" s="1800" t="s">
        <v>73</v>
      </c>
      <c r="G368" s="1802" t="s">
        <v>168</v>
      </c>
      <c r="H368" s="1804" t="s">
        <v>55</v>
      </c>
      <c r="I368" s="1805"/>
      <c r="J368" s="1808" t="s">
        <v>84</v>
      </c>
      <c r="K368" s="1809"/>
      <c r="L368" s="1812" t="s">
        <v>169</v>
      </c>
      <c r="M368" s="1832" t="s">
        <v>76</v>
      </c>
      <c r="N368" s="1858" t="s">
        <v>98</v>
      </c>
    </row>
    <row r="369" spans="1:14" ht="20.25" customHeight="1">
      <c r="A369" s="1721"/>
      <c r="B369" s="11"/>
      <c r="C369" s="1796"/>
      <c r="D369" s="1797"/>
      <c r="E369" s="1799"/>
      <c r="F369" s="1801"/>
      <c r="G369" s="1803"/>
      <c r="H369" s="1806"/>
      <c r="I369" s="1807"/>
      <c r="J369" s="1810"/>
      <c r="K369" s="1811"/>
      <c r="L369" s="1813"/>
      <c r="M369" s="1833"/>
      <c r="N369" s="1859"/>
    </row>
    <row r="370" spans="1:14" ht="20.25" customHeight="1" thickBot="1">
      <c r="A370" s="1721"/>
      <c r="B370" s="11" t="s">
        <v>69</v>
      </c>
      <c r="C370" s="1866" t="s">
        <v>56</v>
      </c>
      <c r="D370" s="1867"/>
      <c r="E370" s="61">
        <f>'Result Entry'!$L$7</f>
        <v>10</v>
      </c>
      <c r="F370" s="62">
        <f>'Result Entry'!$M$7</f>
        <v>10</v>
      </c>
      <c r="G370" s="53">
        <f>SUM(E370:F370)</f>
        <v>20</v>
      </c>
      <c r="H370" s="1881">
        <f>'Result Entry'!$AU$7</f>
        <v>70</v>
      </c>
      <c r="I370" s="1882"/>
      <c r="J370" s="1883">
        <f>'Result Entry'!$AY$7</f>
        <v>100</v>
      </c>
      <c r="K370" s="1882"/>
      <c r="L370" s="53">
        <f t="shared" ref="L370:L375" si="20">H370+J370</f>
        <v>170</v>
      </c>
      <c r="M370" s="63">
        <f t="shared" ref="M370:M375" si="21">G370+L370</f>
        <v>190</v>
      </c>
      <c r="N370" s="1860"/>
    </row>
    <row r="371" spans="1:14" s="52" customFormat="1" ht="20.25" customHeight="1">
      <c r="A371" s="1721"/>
      <c r="B371" s="50" t="s">
        <v>69</v>
      </c>
      <c r="C371" s="1769" t="str">
        <f>'Result Entry'!$L$3</f>
        <v>HINDI Comp.</v>
      </c>
      <c r="D371" s="1770"/>
      <c r="E371" s="54">
        <f>IF($J359="TC",0,IF($J359="Nso",0,VLOOKUP($A356,'Result Entry'!$B$9:$FW$108,11,0)))</f>
        <v>0</v>
      </c>
      <c r="F371" s="51">
        <f>IF($J359="TC",0,IF($J359="Nso",0,VLOOKUP($A356,'Result Entry'!$B$9:$FW$108,12,0)))</f>
        <v>0</v>
      </c>
      <c r="G371" s="55">
        <f>E371+F371</f>
        <v>0</v>
      </c>
      <c r="H371" s="1870">
        <f>IF($J359="TC",0,IF($J359="Nso",0,VLOOKUP($A356,'Result Entry'!$B$9:$FW$108,16,0)))</f>
        <v>0</v>
      </c>
      <c r="I371" s="1871"/>
      <c r="J371" s="1872">
        <f>IF($J359="TC",0,IF($J359="Nso",0,VLOOKUP($A356,'Result Entry'!$B$9:$FW$108,19,0)))</f>
        <v>0</v>
      </c>
      <c r="K371" s="1871"/>
      <c r="L371" s="66">
        <f t="shared" si="20"/>
        <v>0</v>
      </c>
      <c r="M371" s="64">
        <f t="shared" si="21"/>
        <v>0</v>
      </c>
      <c r="N371" s="60" t="str">
        <f>IF($J359="TC",0,IF($J359="Nso",0,VLOOKUP($A356,'Result Entry'!$B$9:$FW$108,24,0)))</f>
        <v/>
      </c>
    </row>
    <row r="372" spans="1:14" s="52" customFormat="1" ht="20.25" customHeight="1">
      <c r="A372" s="1721"/>
      <c r="B372" s="50" t="s">
        <v>69</v>
      </c>
      <c r="C372" s="1717" t="str">
        <f>'Result Entry'!$Z$3</f>
        <v>ENGLISH Comp.</v>
      </c>
      <c r="D372" s="1718"/>
      <c r="E372" s="54">
        <f>IF($J359="TC",0,IF($J359="Nso",0,VLOOKUP($A356,'Result Entry'!$B$9:$FW$108,25,0)))</f>
        <v>0</v>
      </c>
      <c r="F372" s="51">
        <f>IF($J359="TC",0,IF($J359="Nso",0,VLOOKUP($A356,'Result Entry'!$B$9:$FW$108,26,0)))</f>
        <v>0</v>
      </c>
      <c r="G372" s="56">
        <f>E372+F372</f>
        <v>0</v>
      </c>
      <c r="H372" s="1761">
        <f>IF($J359="TC",0,IF($J359="Nso",0,VLOOKUP($A356,'Result Entry'!$B$9:$FW$108,30,0)))</f>
        <v>0</v>
      </c>
      <c r="I372" s="1762"/>
      <c r="J372" s="1784">
        <f>IF($J359="TC",0,IF($J359="Nso",0,VLOOKUP($A356,'Result Entry'!$B$9:$FW$108,33,0)))</f>
        <v>0</v>
      </c>
      <c r="K372" s="1762"/>
      <c r="L372" s="66">
        <f t="shared" si="20"/>
        <v>0</v>
      </c>
      <c r="M372" s="64">
        <f t="shared" si="21"/>
        <v>0</v>
      </c>
      <c r="N372" s="60" t="str">
        <f>IF($J359="TC",0,IF($J359="Nso",0,VLOOKUP($A356,'Result Entry'!$B$9:$FW$108,38,0)))</f>
        <v/>
      </c>
    </row>
    <row r="373" spans="1:14" s="52" customFormat="1" ht="20.25" customHeight="1">
      <c r="A373" s="1721"/>
      <c r="B373" s="50" t="s">
        <v>69</v>
      </c>
      <c r="C373" s="1717" t="str">
        <f>'Result Entry'!$AO$3</f>
        <v>PHYSICS</v>
      </c>
      <c r="D373" s="1718"/>
      <c r="E373" s="54">
        <f>IF($J359="TC",0,IF($J359="Nso",0,VLOOKUP($A356,'Result Entry'!$B$9:$FW$108,39,0)))</f>
        <v>0</v>
      </c>
      <c r="F373" s="51">
        <f>IF($J359="TC",0,IF($J359="Nso",0,VLOOKUP($A356,'Result Entry'!$B$9:$FW$108,40,0)))</f>
        <v>0</v>
      </c>
      <c r="G373" s="56">
        <f>E373+F373</f>
        <v>0</v>
      </c>
      <c r="H373" s="1761">
        <f>IF($J359="TC",0,IF($J359="Nso",0,VLOOKUP($A356,'Result Entry'!$B$9:$FW$108,45,0)))</f>
        <v>0</v>
      </c>
      <c r="I373" s="1762"/>
      <c r="J373" s="1784">
        <f>IF($J359="TC",0,IF($J359="Nso",0,VLOOKUP($A356,'Result Entry'!$B$9:$FW$108,49,0)))</f>
        <v>0</v>
      </c>
      <c r="K373" s="1762"/>
      <c r="L373" s="66">
        <f t="shared" si="20"/>
        <v>0</v>
      </c>
      <c r="M373" s="64">
        <f t="shared" si="21"/>
        <v>0</v>
      </c>
      <c r="N373" s="60" t="str">
        <f>IF($J359="TC",0,IF($J359="Nso",0,VLOOKUP($A356,'Result Entry'!$B$9:$FW$108,54,0)))</f>
        <v/>
      </c>
    </row>
    <row r="374" spans="1:14" s="52" customFormat="1" ht="20.25" customHeight="1">
      <c r="A374" s="1721"/>
      <c r="B374" s="50" t="s">
        <v>69</v>
      </c>
      <c r="C374" s="1717" t="str">
        <f>'Result Entry'!$BF$3</f>
        <v>CHEMISTRY</v>
      </c>
      <c r="D374" s="1718"/>
      <c r="E374" s="54" t="str">
        <f>IF($J359="TC",0,IF($J359="Nso",0,VLOOKUP($A356,'Result Entry'!$B$9:$FW$108,55,0)))</f>
        <v/>
      </c>
      <c r="F374" s="51">
        <f>IF($J359="TC",0,IF($J359="Nso",0,VLOOKUP($A356,'Result Entry'!$B$9:$FW$108,56,0)))</f>
        <v>0</v>
      </c>
      <c r="G374" s="56" t="e">
        <f>E374+F374</f>
        <v>#VALUE!</v>
      </c>
      <c r="H374" s="1761">
        <f>IF($J359="TC",0,IF($J359="Nso",0,VLOOKUP($A356,'Result Entry'!$B$9:$FW$108,61,0)))</f>
        <v>0</v>
      </c>
      <c r="I374" s="1762"/>
      <c r="J374" s="1784">
        <f>IF($J359="TC",0,IF($J359="Nso",0,VLOOKUP($A356,'Result Entry'!$B$9:$FW$108,65,0)))</f>
        <v>0</v>
      </c>
      <c r="K374" s="1762"/>
      <c r="L374" s="66">
        <f t="shared" si="20"/>
        <v>0</v>
      </c>
      <c r="M374" s="64" t="e">
        <f t="shared" si="21"/>
        <v>#VALUE!</v>
      </c>
      <c r="N374" s="60" t="str">
        <f>IF($J359="TC",0,IF($J359="Nso",0,VLOOKUP($A356,'Result Entry'!$B$9:$FW$108,70,0)))</f>
        <v/>
      </c>
    </row>
    <row r="375" spans="1:14" s="52" customFormat="1" ht="20.25" customHeight="1" thickBot="1">
      <c r="A375" s="1721"/>
      <c r="B375" s="50" t="s">
        <v>69</v>
      </c>
      <c r="C375" s="1717" t="str">
        <f>'Result Entry'!$BW$3</f>
        <v>BIOLOGY</v>
      </c>
      <c r="D375" s="1718"/>
      <c r="E375" s="57" t="str">
        <f>IF($J359="TC",0,IF($J359="Nso",0,VLOOKUP($A356,'Result Entry'!$B$9:$FW$108,71,0)))</f>
        <v/>
      </c>
      <c r="F375" s="58" t="str">
        <f>IF($J359="TC",0,IF($J359="Nso",0,VLOOKUP($A356,'Result Entry'!$B$9:$FW$108,72,0)))</f>
        <v/>
      </c>
      <c r="G375" s="59" t="e">
        <f>E375+F375</f>
        <v>#VALUE!</v>
      </c>
      <c r="H375" s="1861">
        <f>IF($J359="TC",0,IF($J359="Nso",0,VLOOKUP($A356,'Result Entry'!$B$9:$FW$108,77,0)))</f>
        <v>0</v>
      </c>
      <c r="I375" s="1862"/>
      <c r="J375" s="1863">
        <f>IF($J359="TC",0,IF($J359="Nso",0,VLOOKUP($A356,'Result Entry'!$B$9:$FW$108,81,0)))</f>
        <v>0</v>
      </c>
      <c r="K375" s="1862"/>
      <c r="L375" s="67">
        <f t="shared" si="20"/>
        <v>0</v>
      </c>
      <c r="M375" s="65" t="e">
        <f t="shared" si="21"/>
        <v>#VALUE!</v>
      </c>
      <c r="N375" s="60">
        <f>IF($J359="TC",0,IF($J359="Nso",0,VLOOKUP($A356,'Result Entry'!$B$9:$FW$108,86,0)))</f>
        <v>0</v>
      </c>
    </row>
    <row r="376" spans="1:14" ht="20.25" customHeight="1">
      <c r="A376" s="1721"/>
      <c r="B376" s="11" t="s">
        <v>69</v>
      </c>
      <c r="C376" s="1771" t="s">
        <v>77</v>
      </c>
      <c r="D376" s="1772"/>
      <c r="E376" s="1773"/>
      <c r="F376" s="1777" t="s">
        <v>78</v>
      </c>
      <c r="G376" s="1778"/>
      <c r="H376" s="1868" t="s">
        <v>79</v>
      </c>
      <c r="I376" s="1869"/>
      <c r="J376" s="74" t="s">
        <v>41</v>
      </c>
      <c r="K376" s="79" t="s">
        <v>91</v>
      </c>
      <c r="L376" s="1785" t="s">
        <v>39</v>
      </c>
      <c r="M376" s="1786"/>
      <c r="N376" s="12" t="s">
        <v>43</v>
      </c>
    </row>
    <row r="377" spans="1:14" ht="25.5" customHeight="1" thickBot="1">
      <c r="A377" s="1721"/>
      <c r="B377" s="11" t="s">
        <v>69</v>
      </c>
      <c r="C377" s="1774"/>
      <c r="D377" s="1775"/>
      <c r="E377" s="1776"/>
      <c r="F377" s="1787">
        <f>IF($J359="TC",0,IF($J359="Nso",0,VLOOKUP($A356,'Result Entry'!$B$9:$FW$108,146,0)))</f>
        <v>0</v>
      </c>
      <c r="G377" s="1788"/>
      <c r="H377" s="1830">
        <f>IF($J359="TC",0,IF($J359="Nso",0,VLOOKUP($A356,'Result Entry'!$B$9:$FW$108,147,0)))</f>
        <v>0</v>
      </c>
      <c r="I377" s="1831"/>
      <c r="J377" s="75">
        <f>IF($J359="TC",0,IF($J359="Nso",0,VLOOKUP($A356,'Result Entry'!$B$9:$FW$108,148,0)))</f>
        <v>0</v>
      </c>
      <c r="K377" s="86" t="str">
        <f>IF($J359="TC",0,IF($J359="Nso",0,VLOOKUP($A356,'Result Entry'!$B$9:$FW$108,149,0)))</f>
        <v/>
      </c>
      <c r="L377" s="1864">
        <f>IF($J359="TC",0,IF($J359="Nso",0,VLOOKUP($A356,'Result Entry'!$B$9:$FW$108,150,0)))</f>
        <v>0</v>
      </c>
      <c r="M377" s="1865"/>
      <c r="N377" s="15">
        <f>IF($J359="TC",0,IF($J359="Nso",0,VLOOKUP($A356,'Result Entry'!$B$9:$FW$108,152,0)))</f>
        <v>0</v>
      </c>
    </row>
    <row r="378" spans="1:14" ht="20.25" customHeight="1">
      <c r="A378" s="1721"/>
      <c r="B378" s="11" t="s">
        <v>69</v>
      </c>
      <c r="C378" s="1758" t="s">
        <v>58</v>
      </c>
      <c r="D378" s="1759"/>
      <c r="E378" s="1759"/>
      <c r="F378" s="1759"/>
      <c r="G378" s="1759"/>
      <c r="H378" s="1760"/>
      <c r="I378" s="1834" t="s">
        <v>59</v>
      </c>
      <c r="J378" s="1835"/>
      <c r="K378" s="1836">
        <f>VLOOKUP($A356,'Result Entry'!$B$9:$FW$108,143,0)</f>
        <v>0</v>
      </c>
      <c r="L378" s="1837"/>
      <c r="M378" s="1839" t="s">
        <v>37</v>
      </c>
      <c r="N378" s="1840"/>
    </row>
    <row r="379" spans="1:14" ht="20.25" customHeight="1" thickBot="1">
      <c r="A379" s="1721"/>
      <c r="B379" s="11" t="s">
        <v>69</v>
      </c>
      <c r="C379" s="1841" t="s">
        <v>54</v>
      </c>
      <c r="D379" s="1842"/>
      <c r="E379" s="1842"/>
      <c r="F379" s="1843" t="s">
        <v>157</v>
      </c>
      <c r="G379" s="1844"/>
      <c r="H379" s="26" t="s">
        <v>47</v>
      </c>
      <c r="I379" s="1847" t="s">
        <v>60</v>
      </c>
      <c r="J379" s="1848"/>
      <c r="K379" s="1873">
        <f>VLOOKUP($A356,'Result Entry'!$B$9:$FW$108,144,0)</f>
        <v>0</v>
      </c>
      <c r="L379" s="1874"/>
      <c r="M379" s="1875">
        <f>VLOOKUP($A356,'Result Entry'!$B$9:$FW$108,145,0)</f>
        <v>0</v>
      </c>
      <c r="N379" s="1876"/>
    </row>
    <row r="380" spans="1:14" ht="20.25" customHeight="1">
      <c r="A380" s="1721"/>
      <c r="B380" s="11" t="s">
        <v>69</v>
      </c>
      <c r="C380" s="1841"/>
      <c r="D380" s="1842"/>
      <c r="E380" s="1842"/>
      <c r="F380" s="1845"/>
      <c r="G380" s="1846"/>
      <c r="H380" s="27" t="s">
        <v>99</v>
      </c>
      <c r="I380" s="1877" t="s">
        <v>61</v>
      </c>
      <c r="J380" s="1878"/>
      <c r="K380" s="1879">
        <f>IF($J359="TC","Transferred",IF($J359="Nso","NameSeparated",VLOOKUP($A356,'Result Entry'!$B$9:$FW$108,153,0)))</f>
        <v>0</v>
      </c>
      <c r="L380" s="1879"/>
      <c r="M380" s="1879"/>
      <c r="N380" s="1880"/>
    </row>
    <row r="381" spans="1:14" ht="20.25" customHeight="1">
      <c r="A381" s="1721"/>
      <c r="B381" s="11" t="s">
        <v>69</v>
      </c>
      <c r="C381" s="1744" t="str">
        <f>'Result Entry'!$DU$3</f>
        <v>Foundation Of Information Tech.</v>
      </c>
      <c r="D381" s="1745"/>
      <c r="E381" s="1746"/>
      <c r="F381" s="1747" t="str">
        <f>IF($J359="TC",0,IF($J359="Nso",0,VLOOKUP($A356,'Result Entry'!$B$9:$GS$108,170,0)))</f>
        <v/>
      </c>
      <c r="G381" s="1747"/>
      <c r="H381" s="14">
        <f>IF($J359="TC",0,IF($J359="Nso",0,VLOOKUP($A356,'Result Entry'!$B$9:$GS$108,112,0)))</f>
        <v>0</v>
      </c>
      <c r="I381" s="1748" t="s">
        <v>71</v>
      </c>
      <c r="J381" s="1749"/>
      <c r="K381" s="1750">
        <f>'Result Entry'!$T$2</f>
        <v>45419</v>
      </c>
      <c r="L381" s="1751"/>
      <c r="M381" s="1751"/>
      <c r="N381" s="1752"/>
    </row>
    <row r="382" spans="1:14" ht="20.25" customHeight="1">
      <c r="A382" s="1721"/>
      <c r="B382" s="11" t="s">
        <v>69</v>
      </c>
      <c r="C382" s="1744" t="str">
        <f>'Result Entry'!$EI$3</f>
        <v>G.I.A.I.-II</v>
      </c>
      <c r="D382" s="1745"/>
      <c r="E382" s="1746"/>
      <c r="F382" s="1747" t="str">
        <f>IF($J359="TC",0,IF($J359="Nso",0,VLOOKUP($A356,'Result Entry'!$B$9:$GS$108,174,0)))</f>
        <v/>
      </c>
      <c r="G382" s="1747"/>
      <c r="H382" s="14">
        <f>IF($J359="TC",0,IF($J359="Nso",0,VLOOKUP($A356,'Result Entry'!$B$9:$GS$108,124,0)))</f>
        <v>0</v>
      </c>
      <c r="I382" s="1753"/>
      <c r="J382" s="1754"/>
      <c r="K382" s="1754"/>
      <c r="L382" s="1754"/>
      <c r="M382" s="1754"/>
      <c r="N382" s="1755"/>
    </row>
    <row r="383" spans="1:14" ht="20.25" customHeight="1">
      <c r="A383" s="1721"/>
      <c r="B383" s="11" t="s">
        <v>69</v>
      </c>
      <c r="C383" s="1744" t="str">
        <f>'Result Entry'!$EU$3</f>
        <v>SOC.SER.PLAN</v>
      </c>
      <c r="D383" s="1745"/>
      <c r="E383" s="1746"/>
      <c r="F383" s="1747">
        <f>IF($J359="TC",0,IF($J359="Nso",0,VLOOKUP($A356,'Result Entry'!$B$9:$HS$108,178,0)))</f>
        <v>0</v>
      </c>
      <c r="G383" s="1747"/>
      <c r="H383" s="14">
        <f>IF($J359="TC",0,IF($J359="Nso",0,VLOOKUP($A356,'Result Entry'!$B$9:$GS$108,136,0)))</f>
        <v>0</v>
      </c>
      <c r="I383" s="1756" t="s">
        <v>174</v>
      </c>
      <c r="J383" s="1757"/>
      <c r="K383" s="76"/>
      <c r="L383" s="77"/>
      <c r="M383" s="77"/>
      <c r="N383" s="78"/>
    </row>
    <row r="384" spans="1:14" ht="20.25" customHeight="1" thickBot="1">
      <c r="A384" s="1721"/>
      <c r="B384" s="11" t="s">
        <v>69</v>
      </c>
      <c r="C384" s="1744" t="str">
        <f>'Result Entry'!$FG$3</f>
        <v>Jeewan Kaushal</v>
      </c>
      <c r="D384" s="1745"/>
      <c r="E384" s="1746"/>
      <c r="F384" s="1747" t="str">
        <f>IF($J359="TC",0,IF($J359="Nso",0,VLOOKUP($A356,'Result Entry'!$B$9:$HS$108,182,0)))</f>
        <v/>
      </c>
      <c r="G384" s="1747"/>
      <c r="H384" s="14">
        <f>IF($J359="TC",0,IF($J359="Nso",0,VLOOKUP($A356,'Result Entry'!$B$9:$HS$108,136,0)))</f>
        <v>0</v>
      </c>
      <c r="I384" s="1756" t="s">
        <v>148</v>
      </c>
      <c r="J384" s="1757"/>
      <c r="K384" s="1757"/>
      <c r="L384" s="1757"/>
      <c r="M384" s="1757"/>
      <c r="N384" s="1838"/>
    </row>
    <row r="385" spans="1:15" ht="20.25" customHeight="1">
      <c r="A385" s="1721"/>
      <c r="B385" s="10" t="s">
        <v>69</v>
      </c>
      <c r="C385" s="1706" t="s">
        <v>180</v>
      </c>
      <c r="D385" s="1707"/>
      <c r="E385" s="1708"/>
      <c r="F385" s="1715" t="s">
        <v>181</v>
      </c>
      <c r="G385" s="1716"/>
      <c r="H385" s="82" t="s">
        <v>30</v>
      </c>
      <c r="I385" s="1756" t="s">
        <v>175</v>
      </c>
      <c r="J385" s="1757"/>
      <c r="K385" s="1757"/>
      <c r="L385" s="1757"/>
      <c r="M385" s="1757"/>
      <c r="N385" s="1838"/>
    </row>
    <row r="386" spans="1:15" ht="20.25" customHeight="1">
      <c r="A386" s="1721"/>
      <c r="B386" s="10" t="s">
        <v>69</v>
      </c>
      <c r="C386" s="1709"/>
      <c r="D386" s="1710"/>
      <c r="E386" s="1711"/>
      <c r="F386" s="1702" t="s">
        <v>182</v>
      </c>
      <c r="G386" s="1703"/>
      <c r="H386" s="80" t="s">
        <v>179</v>
      </c>
      <c r="I386" s="1732" t="s">
        <v>67</v>
      </c>
      <c r="J386" s="1733"/>
      <c r="K386" s="1733"/>
      <c r="L386" s="1733"/>
      <c r="M386" s="1733"/>
      <c r="N386" s="1734"/>
    </row>
    <row r="387" spans="1:15" ht="20.25" customHeight="1">
      <c r="A387" s="1721"/>
      <c r="B387" s="10" t="s">
        <v>69</v>
      </c>
      <c r="C387" s="1709"/>
      <c r="D387" s="1710"/>
      <c r="E387" s="1711"/>
      <c r="F387" s="1702" t="s">
        <v>185</v>
      </c>
      <c r="G387" s="1703"/>
      <c r="H387" s="80" t="s">
        <v>62</v>
      </c>
      <c r="I387" s="1735"/>
      <c r="J387" s="1736"/>
      <c r="K387" s="1736"/>
      <c r="L387" s="1736"/>
      <c r="M387" s="1736"/>
      <c r="N387" s="1737"/>
    </row>
    <row r="388" spans="1:15" ht="20.25" customHeight="1">
      <c r="A388" s="1721"/>
      <c r="B388" s="10" t="s">
        <v>69</v>
      </c>
      <c r="C388" s="1709"/>
      <c r="D388" s="1710"/>
      <c r="E388" s="1711"/>
      <c r="F388" s="1702" t="s">
        <v>186</v>
      </c>
      <c r="G388" s="1703"/>
      <c r="H388" s="80" t="s">
        <v>63</v>
      </c>
      <c r="I388" s="1735"/>
      <c r="J388" s="1736"/>
      <c r="K388" s="1736"/>
      <c r="L388" s="1736"/>
      <c r="M388" s="1736"/>
      <c r="N388" s="1737"/>
    </row>
    <row r="389" spans="1:15" ht="20.25" customHeight="1">
      <c r="A389" s="1721"/>
      <c r="B389" s="10" t="s">
        <v>69</v>
      </c>
      <c r="C389" s="1709"/>
      <c r="D389" s="1710"/>
      <c r="E389" s="1711"/>
      <c r="F389" s="1702" t="s">
        <v>183</v>
      </c>
      <c r="G389" s="1703"/>
      <c r="H389" s="80" t="s">
        <v>65</v>
      </c>
      <c r="I389" s="1738" t="s">
        <v>80</v>
      </c>
      <c r="J389" s="1739"/>
      <c r="K389" s="1739"/>
      <c r="L389" s="1739"/>
      <c r="M389" s="1739"/>
      <c r="N389" s="1740"/>
    </row>
    <row r="390" spans="1:15" ht="20.25" customHeight="1" thickBot="1">
      <c r="A390" s="1721"/>
      <c r="B390" s="13" t="s">
        <v>69</v>
      </c>
      <c r="C390" s="1712"/>
      <c r="D390" s="1713"/>
      <c r="E390" s="1714"/>
      <c r="F390" s="1704" t="s">
        <v>184</v>
      </c>
      <c r="G390" s="1705"/>
      <c r="H390" s="81" t="s">
        <v>64</v>
      </c>
      <c r="I390" s="1741"/>
      <c r="J390" s="1742"/>
      <c r="K390" s="1742"/>
      <c r="L390" s="1742"/>
      <c r="M390" s="1742"/>
      <c r="N390" s="1743"/>
    </row>
    <row r="391" spans="1:15" ht="15.75" thickTop="1">
      <c r="A391" s="1719"/>
      <c r="B391" s="1719"/>
      <c r="C391" s="1719"/>
      <c r="D391" s="1719"/>
      <c r="E391" s="1719"/>
      <c r="F391" s="1719"/>
      <c r="G391" s="1719"/>
      <c r="H391" s="1719"/>
      <c r="I391" s="1719"/>
      <c r="J391" s="1719"/>
      <c r="K391" s="1719"/>
      <c r="L391" s="1719"/>
      <c r="M391" s="1719"/>
      <c r="N391" s="1719"/>
    </row>
    <row r="392" spans="1:15" ht="24.75" customHeight="1" thickBot="1">
      <c r="A392" s="83">
        <f>A356+1</f>
        <v>12</v>
      </c>
      <c r="B392" s="1720" t="s">
        <v>50</v>
      </c>
      <c r="C392" s="1720"/>
      <c r="D392" s="1720"/>
      <c r="E392" s="1720"/>
      <c r="F392" s="1720"/>
      <c r="G392" s="1720"/>
      <c r="H392" s="1720"/>
      <c r="I392" s="1720"/>
      <c r="J392" s="1720"/>
      <c r="K392" s="1720"/>
      <c r="L392" s="1720"/>
      <c r="M392" s="1720"/>
      <c r="N392" s="1720"/>
    </row>
    <row r="393" spans="1:15" ht="42.75" customHeight="1" thickTop="1">
      <c r="A393" s="1721"/>
      <c r="B393" s="1722"/>
      <c r="C393" s="1723"/>
      <c r="D393" s="1726" t="str">
        <f>Master!$E$8</f>
        <v xml:space="preserve">Govt. Sr. Secondary School </v>
      </c>
      <c r="E393" s="1727"/>
      <c r="F393" s="1727"/>
      <c r="G393" s="1727"/>
      <c r="H393" s="1727"/>
      <c r="I393" s="1727"/>
      <c r="J393" s="1727"/>
      <c r="K393" s="1727"/>
      <c r="L393" s="1727"/>
      <c r="M393" s="1727"/>
      <c r="N393" s="1728"/>
    </row>
    <row r="394" spans="1:15" ht="26.25" customHeight="1" thickBot="1">
      <c r="A394" s="1721"/>
      <c r="B394" s="1724"/>
      <c r="C394" s="1725"/>
      <c r="D394" s="1729" t="str">
        <f>Master!$E$11</f>
        <v>P.S.-Bapini (Jodhpur)</v>
      </c>
      <c r="E394" s="1730"/>
      <c r="F394" s="1730"/>
      <c r="G394" s="1730"/>
      <c r="H394" s="1730"/>
      <c r="I394" s="1730"/>
      <c r="J394" s="1730"/>
      <c r="K394" s="1730"/>
      <c r="L394" s="1730"/>
      <c r="M394" s="1730"/>
      <c r="N394" s="1731"/>
    </row>
    <row r="395" spans="1:15" ht="20.25" customHeight="1">
      <c r="A395" s="1721"/>
      <c r="B395" s="28"/>
      <c r="C395" s="1849" t="s">
        <v>150</v>
      </c>
      <c r="D395" s="1850"/>
      <c r="E395" s="1850"/>
      <c r="F395" s="1850"/>
      <c r="G395" s="1851"/>
      <c r="H395" s="1814" t="s">
        <v>127</v>
      </c>
      <c r="I395" s="1814"/>
      <c r="J395" s="1817">
        <f>VLOOKUP(A392,'Result Entry'!$B$6:$K$108,6,0)</f>
        <v>0</v>
      </c>
      <c r="K395" s="1820" t="s">
        <v>68</v>
      </c>
      <c r="L395" s="1821"/>
      <c r="M395" s="68">
        <f>Master!$E$14</f>
        <v>8151106901</v>
      </c>
      <c r="N395" s="69"/>
    </row>
    <row r="396" spans="1:15" ht="20.25" customHeight="1">
      <c r="A396" s="1721"/>
      <c r="B396" s="9"/>
      <c r="C396" s="1852"/>
      <c r="D396" s="1853"/>
      <c r="E396" s="1853"/>
      <c r="F396" s="1853"/>
      <c r="G396" s="1854"/>
      <c r="H396" s="1815"/>
      <c r="I396" s="1815"/>
      <c r="J396" s="1818"/>
      <c r="K396" s="1822" t="s">
        <v>66</v>
      </c>
      <c r="L396" s="1823"/>
      <c r="M396" s="1824"/>
      <c r="N396" s="1825"/>
      <c r="O396" s="17" t="s">
        <v>156</v>
      </c>
    </row>
    <row r="397" spans="1:15" ht="20.25" customHeight="1" thickBot="1">
      <c r="A397" s="1721"/>
      <c r="B397" s="9"/>
      <c r="C397" s="1855"/>
      <c r="D397" s="1856"/>
      <c r="E397" s="1856"/>
      <c r="F397" s="1856"/>
      <c r="G397" s="1857"/>
      <c r="H397" s="1816"/>
      <c r="I397" s="1816"/>
      <c r="J397" s="1819"/>
      <c r="K397" s="1826" t="s">
        <v>51</v>
      </c>
      <c r="L397" s="1827"/>
      <c r="M397" s="1828" t="str">
        <f>Master!$E$6</f>
        <v>2023-24</v>
      </c>
      <c r="N397" s="1829"/>
    </row>
    <row r="398" spans="1:15" ht="20.25" customHeight="1">
      <c r="A398" s="1721"/>
      <c r="B398" s="10" t="s">
        <v>69</v>
      </c>
      <c r="C398" s="1779" t="s">
        <v>20</v>
      </c>
      <c r="D398" s="1780"/>
      <c r="E398" s="1780"/>
      <c r="F398" s="1781"/>
      <c r="G398" s="6" t="s">
        <v>149</v>
      </c>
      <c r="H398" s="1782">
        <f>VLOOKUP($A392,'Result Entry'!$B$9:$FW$108,4,0)</f>
        <v>0</v>
      </c>
      <c r="I398" s="1782"/>
      <c r="J398" s="1782"/>
      <c r="K398" s="1782"/>
      <c r="L398" s="1782"/>
      <c r="M398" s="1782"/>
      <c r="N398" s="1783"/>
    </row>
    <row r="399" spans="1:15" ht="20.25" customHeight="1">
      <c r="A399" s="1721"/>
      <c r="B399" s="10" t="s">
        <v>69</v>
      </c>
      <c r="C399" s="1763" t="s">
        <v>22</v>
      </c>
      <c r="D399" s="1764"/>
      <c r="E399" s="1764"/>
      <c r="F399" s="1765"/>
      <c r="G399" s="7" t="s">
        <v>149</v>
      </c>
      <c r="H399" s="1766">
        <f>VLOOKUP($A392,'Result Entry'!$B$9:$FW$108,7,0)</f>
        <v>0</v>
      </c>
      <c r="I399" s="1766"/>
      <c r="J399" s="1766"/>
      <c r="K399" s="1766"/>
      <c r="L399" s="1766"/>
      <c r="M399" s="1766"/>
      <c r="N399" s="1767"/>
    </row>
    <row r="400" spans="1:15" ht="20.25" customHeight="1">
      <c r="A400" s="1721"/>
      <c r="B400" s="10" t="s">
        <v>69</v>
      </c>
      <c r="C400" s="1763" t="s">
        <v>23</v>
      </c>
      <c r="D400" s="1764"/>
      <c r="E400" s="1764"/>
      <c r="F400" s="1765"/>
      <c r="G400" s="7" t="s">
        <v>149</v>
      </c>
      <c r="H400" s="1766">
        <f>VLOOKUP($A392,'Result Entry'!$B$9:$FW$108,8,0)</f>
        <v>0</v>
      </c>
      <c r="I400" s="1766"/>
      <c r="J400" s="1766"/>
      <c r="K400" s="1766"/>
      <c r="L400" s="1766"/>
      <c r="M400" s="1766"/>
      <c r="N400" s="1767"/>
    </row>
    <row r="401" spans="1:14" ht="20.25" customHeight="1">
      <c r="A401" s="1721"/>
      <c r="B401" s="10" t="s">
        <v>69</v>
      </c>
      <c r="C401" s="1763" t="s">
        <v>52</v>
      </c>
      <c r="D401" s="1764"/>
      <c r="E401" s="1764"/>
      <c r="F401" s="1765"/>
      <c r="G401" s="7" t="s">
        <v>149</v>
      </c>
      <c r="H401" s="1766">
        <f>VLOOKUP($A392,'Result Entry'!$B$9:$FW$108,9,0)</f>
        <v>0</v>
      </c>
      <c r="I401" s="1766"/>
      <c r="J401" s="1766"/>
      <c r="K401" s="1766"/>
      <c r="L401" s="1766"/>
      <c r="M401" s="1766"/>
      <c r="N401" s="1767"/>
    </row>
    <row r="402" spans="1:14" ht="20.25" customHeight="1">
      <c r="A402" s="1721"/>
      <c r="B402" s="10" t="s">
        <v>69</v>
      </c>
      <c r="C402" s="1763" t="s">
        <v>53</v>
      </c>
      <c r="D402" s="1764"/>
      <c r="E402" s="1764"/>
      <c r="F402" s="1765"/>
      <c r="G402" s="7" t="s">
        <v>149</v>
      </c>
      <c r="H402" s="1768" t="str">
        <f>CONCATENATE('Result Entry'!$G$4,'Result Entry'!$J$4)</f>
        <v>11(A)</v>
      </c>
      <c r="I402" s="1766"/>
      <c r="J402" s="1766"/>
      <c r="K402" s="1766"/>
      <c r="L402" s="1766"/>
      <c r="M402" s="1766"/>
      <c r="N402" s="1767"/>
    </row>
    <row r="403" spans="1:14" ht="20.25" customHeight="1" thickBot="1">
      <c r="A403" s="1721"/>
      <c r="B403" s="10" t="s">
        <v>69</v>
      </c>
      <c r="C403" s="1789" t="s">
        <v>25</v>
      </c>
      <c r="D403" s="1790"/>
      <c r="E403" s="1790"/>
      <c r="F403" s="1791"/>
      <c r="G403" s="16" t="s">
        <v>149</v>
      </c>
      <c r="H403" s="1792">
        <f>VLOOKUP($A392,'Result Entry'!$B$9:$FW$108,10,0)</f>
        <v>0</v>
      </c>
      <c r="I403" s="1792"/>
      <c r="J403" s="1792"/>
      <c r="K403" s="1792"/>
      <c r="L403" s="1792"/>
      <c r="M403" s="1792"/>
      <c r="N403" s="1793"/>
    </row>
    <row r="404" spans="1:14" ht="20.25" customHeight="1">
      <c r="A404" s="1721"/>
      <c r="B404" s="11" t="s">
        <v>69</v>
      </c>
      <c r="C404" s="1794" t="s">
        <v>167</v>
      </c>
      <c r="D404" s="1795"/>
      <c r="E404" s="1798" t="s">
        <v>72</v>
      </c>
      <c r="F404" s="1800" t="s">
        <v>73</v>
      </c>
      <c r="G404" s="1802" t="s">
        <v>168</v>
      </c>
      <c r="H404" s="1804" t="s">
        <v>55</v>
      </c>
      <c r="I404" s="1805"/>
      <c r="J404" s="1808" t="s">
        <v>84</v>
      </c>
      <c r="K404" s="1809"/>
      <c r="L404" s="1812" t="s">
        <v>169</v>
      </c>
      <c r="M404" s="1832" t="s">
        <v>76</v>
      </c>
      <c r="N404" s="1858" t="s">
        <v>98</v>
      </c>
    </row>
    <row r="405" spans="1:14" ht="20.25" customHeight="1">
      <c r="A405" s="1721"/>
      <c r="B405" s="11"/>
      <c r="C405" s="1796"/>
      <c r="D405" s="1797"/>
      <c r="E405" s="1799"/>
      <c r="F405" s="1801"/>
      <c r="G405" s="1803"/>
      <c r="H405" s="1806"/>
      <c r="I405" s="1807"/>
      <c r="J405" s="1810"/>
      <c r="K405" s="1811"/>
      <c r="L405" s="1813"/>
      <c r="M405" s="1833"/>
      <c r="N405" s="1859"/>
    </row>
    <row r="406" spans="1:14" ht="20.25" customHeight="1" thickBot="1">
      <c r="A406" s="1721"/>
      <c r="B406" s="11" t="s">
        <v>69</v>
      </c>
      <c r="C406" s="1866" t="s">
        <v>56</v>
      </c>
      <c r="D406" s="1867"/>
      <c r="E406" s="61">
        <f>'Result Entry'!$L$7</f>
        <v>10</v>
      </c>
      <c r="F406" s="62">
        <f>'Result Entry'!$M$7</f>
        <v>10</v>
      </c>
      <c r="G406" s="53">
        <f>SUM(E406:F406)</f>
        <v>20</v>
      </c>
      <c r="H406" s="1881">
        <f>'Result Entry'!$AU$7</f>
        <v>70</v>
      </c>
      <c r="I406" s="1882"/>
      <c r="J406" s="1883">
        <f>'Result Entry'!$AY$7</f>
        <v>100</v>
      </c>
      <c r="K406" s="1882"/>
      <c r="L406" s="53">
        <f t="shared" ref="L406:L411" si="22">H406+J406</f>
        <v>170</v>
      </c>
      <c r="M406" s="63">
        <f t="shared" ref="M406:M411" si="23">G406+L406</f>
        <v>190</v>
      </c>
      <c r="N406" s="1860"/>
    </row>
    <row r="407" spans="1:14" s="52" customFormat="1" ht="20.25" customHeight="1">
      <c r="A407" s="1721"/>
      <c r="B407" s="50" t="s">
        <v>69</v>
      </c>
      <c r="C407" s="1769" t="str">
        <f>'Result Entry'!$L$3</f>
        <v>HINDI Comp.</v>
      </c>
      <c r="D407" s="1770"/>
      <c r="E407" s="54">
        <f>IF($J395="TC",0,IF($J395="Nso",0,VLOOKUP($A392,'Result Entry'!$B$9:$FW$108,11,0)))</f>
        <v>0</v>
      </c>
      <c r="F407" s="51">
        <f>IF($J395="TC",0,IF($J395="Nso",0,VLOOKUP($A392,'Result Entry'!$B$9:$FW$108,12,0)))</f>
        <v>0</v>
      </c>
      <c r="G407" s="55">
        <f>E407+F407</f>
        <v>0</v>
      </c>
      <c r="H407" s="1870">
        <f>IF($J395="TC",0,IF($J395="Nso",0,VLOOKUP($A392,'Result Entry'!$B$9:$FW$108,16,0)))</f>
        <v>0</v>
      </c>
      <c r="I407" s="1871"/>
      <c r="J407" s="1872">
        <f>IF($J395="TC",0,IF($J395="Nso",0,VLOOKUP($A392,'Result Entry'!$B$9:$FW$108,19,0)))</f>
        <v>0</v>
      </c>
      <c r="K407" s="1871"/>
      <c r="L407" s="66">
        <f t="shared" si="22"/>
        <v>0</v>
      </c>
      <c r="M407" s="64">
        <f t="shared" si="23"/>
        <v>0</v>
      </c>
      <c r="N407" s="60" t="str">
        <f>IF($J395="TC",0,IF($J395="Nso",0,VLOOKUP($A392,'Result Entry'!$B$9:$FW$108,24,0)))</f>
        <v/>
      </c>
    </row>
    <row r="408" spans="1:14" s="52" customFormat="1" ht="20.25" customHeight="1">
      <c r="A408" s="1721"/>
      <c r="B408" s="50" t="s">
        <v>69</v>
      </c>
      <c r="C408" s="1717" t="str">
        <f>'Result Entry'!$Z$3</f>
        <v>ENGLISH Comp.</v>
      </c>
      <c r="D408" s="1718"/>
      <c r="E408" s="54">
        <f>IF($J395="TC",0,IF($J395="Nso",0,VLOOKUP($A392,'Result Entry'!$B$9:$FW$108,25,0)))</f>
        <v>0</v>
      </c>
      <c r="F408" s="51">
        <f>IF($J395="TC",0,IF($J395="Nso",0,VLOOKUP($A392,'Result Entry'!$B$9:$FW$108,26,0)))</f>
        <v>0</v>
      </c>
      <c r="G408" s="56">
        <f>E408+F408</f>
        <v>0</v>
      </c>
      <c r="H408" s="1761">
        <f>IF($J395="TC",0,IF($J395="Nso",0,VLOOKUP($A392,'Result Entry'!$B$9:$FW$108,30,0)))</f>
        <v>0</v>
      </c>
      <c r="I408" s="1762"/>
      <c r="J408" s="1784">
        <f>IF($J395="TC",0,IF($J395="Nso",0,VLOOKUP($A392,'Result Entry'!$B$9:$FW$108,33,0)))</f>
        <v>0</v>
      </c>
      <c r="K408" s="1762"/>
      <c r="L408" s="66">
        <f t="shared" si="22"/>
        <v>0</v>
      </c>
      <c r="M408" s="64">
        <f t="shared" si="23"/>
        <v>0</v>
      </c>
      <c r="N408" s="60" t="str">
        <f>IF($J395="TC",0,IF($J395="Nso",0,VLOOKUP($A392,'Result Entry'!$B$9:$FW$108,38,0)))</f>
        <v/>
      </c>
    </row>
    <row r="409" spans="1:14" s="52" customFormat="1" ht="20.25" customHeight="1">
      <c r="A409" s="1721"/>
      <c r="B409" s="50" t="s">
        <v>69</v>
      </c>
      <c r="C409" s="1717" t="str">
        <f>'Result Entry'!$AO$3</f>
        <v>PHYSICS</v>
      </c>
      <c r="D409" s="1718"/>
      <c r="E409" s="54">
        <f>IF($J395="TC",0,IF($J395="Nso",0,VLOOKUP($A392,'Result Entry'!$B$9:$FW$108,39,0)))</f>
        <v>0</v>
      </c>
      <c r="F409" s="51">
        <f>IF($J395="TC",0,IF($J395="Nso",0,VLOOKUP($A392,'Result Entry'!$B$9:$FW$108,40,0)))</f>
        <v>0</v>
      </c>
      <c r="G409" s="56">
        <f>E409+F409</f>
        <v>0</v>
      </c>
      <c r="H409" s="1761">
        <f>IF($J395="TC",0,IF($J395="Nso",0,VLOOKUP($A392,'Result Entry'!$B$9:$FW$108,45,0)))</f>
        <v>0</v>
      </c>
      <c r="I409" s="1762"/>
      <c r="J409" s="1784">
        <f>IF($J395="TC",0,IF($J395="Nso",0,VLOOKUP($A392,'Result Entry'!$B$9:$FW$108,49,0)))</f>
        <v>0</v>
      </c>
      <c r="K409" s="1762"/>
      <c r="L409" s="66">
        <f t="shared" si="22"/>
        <v>0</v>
      </c>
      <c r="M409" s="64">
        <f t="shared" si="23"/>
        <v>0</v>
      </c>
      <c r="N409" s="60" t="str">
        <f>IF($J395="TC",0,IF($J395="Nso",0,VLOOKUP($A392,'Result Entry'!$B$9:$FW$108,54,0)))</f>
        <v/>
      </c>
    </row>
    <row r="410" spans="1:14" s="52" customFormat="1" ht="20.25" customHeight="1">
      <c r="A410" s="1721"/>
      <c r="B410" s="50" t="s">
        <v>69</v>
      </c>
      <c r="C410" s="1717" t="str">
        <f>'Result Entry'!$BF$3</f>
        <v>CHEMISTRY</v>
      </c>
      <c r="D410" s="1718"/>
      <c r="E410" s="54" t="str">
        <f>IF($J395="TC",0,IF($J395="Nso",0,VLOOKUP($A392,'Result Entry'!$B$9:$FW$108,55,0)))</f>
        <v/>
      </c>
      <c r="F410" s="51">
        <f>IF($J395="TC",0,IF($J395="Nso",0,VLOOKUP($A392,'Result Entry'!$B$9:$FW$108,56,0)))</f>
        <v>0</v>
      </c>
      <c r="G410" s="56" t="e">
        <f>E410+F410</f>
        <v>#VALUE!</v>
      </c>
      <c r="H410" s="1761">
        <f>IF($J395="TC",0,IF($J395="Nso",0,VLOOKUP($A392,'Result Entry'!$B$9:$FW$108,61,0)))</f>
        <v>0</v>
      </c>
      <c r="I410" s="1762"/>
      <c r="J410" s="1784">
        <f>IF($J395="TC",0,IF($J395="Nso",0,VLOOKUP($A392,'Result Entry'!$B$9:$FW$108,65,0)))</f>
        <v>0</v>
      </c>
      <c r="K410" s="1762"/>
      <c r="L410" s="66">
        <f t="shared" si="22"/>
        <v>0</v>
      </c>
      <c r="M410" s="64" t="e">
        <f t="shared" si="23"/>
        <v>#VALUE!</v>
      </c>
      <c r="N410" s="60" t="str">
        <f>IF($J395="TC",0,IF($J395="Nso",0,VLOOKUP($A392,'Result Entry'!$B$9:$FW$108,70,0)))</f>
        <v/>
      </c>
    </row>
    <row r="411" spans="1:14" s="52" customFormat="1" ht="20.25" customHeight="1" thickBot="1">
      <c r="A411" s="1721"/>
      <c r="B411" s="50" t="s">
        <v>69</v>
      </c>
      <c r="C411" s="1717" t="str">
        <f>'Result Entry'!$BW$3</f>
        <v>BIOLOGY</v>
      </c>
      <c r="D411" s="1718"/>
      <c r="E411" s="57" t="str">
        <f>IF($J395="TC",0,IF($J395="Nso",0,VLOOKUP($A392,'Result Entry'!$B$9:$FW$108,71,0)))</f>
        <v/>
      </c>
      <c r="F411" s="58" t="str">
        <f>IF($J395="TC",0,IF($J395="Nso",0,VLOOKUP($A392,'Result Entry'!$B$9:$FW$108,72,0)))</f>
        <v/>
      </c>
      <c r="G411" s="59" t="e">
        <f>E411+F411</f>
        <v>#VALUE!</v>
      </c>
      <c r="H411" s="1861">
        <f>IF($J395="TC",0,IF($J395="Nso",0,VLOOKUP($A392,'Result Entry'!$B$9:$FW$108,77,0)))</f>
        <v>0</v>
      </c>
      <c r="I411" s="1862"/>
      <c r="J411" s="1863">
        <f>IF($J395="TC",0,IF($J395="Nso",0,VLOOKUP($A392,'Result Entry'!$B$9:$FW$108,81,0)))</f>
        <v>0</v>
      </c>
      <c r="K411" s="1862"/>
      <c r="L411" s="67">
        <f t="shared" si="22"/>
        <v>0</v>
      </c>
      <c r="M411" s="65" t="e">
        <f t="shared" si="23"/>
        <v>#VALUE!</v>
      </c>
      <c r="N411" s="60">
        <f>IF($J395="TC",0,IF($J395="Nso",0,VLOOKUP($A392,'Result Entry'!$B$9:$FW$108,86,0)))</f>
        <v>0</v>
      </c>
    </row>
    <row r="412" spans="1:14" ht="20.25" customHeight="1">
      <c r="A412" s="1721"/>
      <c r="B412" s="11" t="s">
        <v>69</v>
      </c>
      <c r="C412" s="1771" t="s">
        <v>77</v>
      </c>
      <c r="D412" s="1772"/>
      <c r="E412" s="1773"/>
      <c r="F412" s="1777" t="s">
        <v>78</v>
      </c>
      <c r="G412" s="1778"/>
      <c r="H412" s="1868" t="s">
        <v>79</v>
      </c>
      <c r="I412" s="1869"/>
      <c r="J412" s="74" t="s">
        <v>41</v>
      </c>
      <c r="K412" s="79" t="s">
        <v>91</v>
      </c>
      <c r="L412" s="1785" t="s">
        <v>39</v>
      </c>
      <c r="M412" s="1786"/>
      <c r="N412" s="12" t="s">
        <v>43</v>
      </c>
    </row>
    <row r="413" spans="1:14" ht="25.5" customHeight="1" thickBot="1">
      <c r="A413" s="1721"/>
      <c r="B413" s="11" t="s">
        <v>69</v>
      </c>
      <c r="C413" s="1774"/>
      <c r="D413" s="1775"/>
      <c r="E413" s="1776"/>
      <c r="F413" s="1787">
        <f>IF($J395="TC",0,IF($J395="Nso",0,VLOOKUP($A392,'Result Entry'!$B$9:$FW$108,146,0)))</f>
        <v>0</v>
      </c>
      <c r="G413" s="1788"/>
      <c r="H413" s="1830">
        <f>IF($J395="TC",0,IF($J395="Nso",0,VLOOKUP($A392,'Result Entry'!$B$9:$FW$108,147,0)))</f>
        <v>0</v>
      </c>
      <c r="I413" s="1831"/>
      <c r="J413" s="75">
        <f>IF($J395="TC",0,IF($J395="Nso",0,VLOOKUP($A392,'Result Entry'!$B$9:$FW$108,148,0)))</f>
        <v>0</v>
      </c>
      <c r="K413" s="86" t="str">
        <f>IF($J395="TC",0,IF($J395="Nso",0,VLOOKUP($A392,'Result Entry'!$B$9:$FW$108,149,0)))</f>
        <v/>
      </c>
      <c r="L413" s="1864">
        <f>IF($J395="TC",0,IF($J395="Nso",0,VLOOKUP($A392,'Result Entry'!$B$9:$FW$108,150,0)))</f>
        <v>0</v>
      </c>
      <c r="M413" s="1865"/>
      <c r="N413" s="15">
        <f>IF($J395="TC",0,IF($J395="Nso",0,VLOOKUP($A392,'Result Entry'!$B$9:$FW$108,152,0)))</f>
        <v>0</v>
      </c>
    </row>
    <row r="414" spans="1:14" ht="20.25" customHeight="1">
      <c r="A414" s="1721"/>
      <c r="B414" s="11" t="s">
        <v>69</v>
      </c>
      <c r="C414" s="1758" t="s">
        <v>58</v>
      </c>
      <c r="D414" s="1759"/>
      <c r="E414" s="1759"/>
      <c r="F414" s="1759"/>
      <c r="G414" s="1759"/>
      <c r="H414" s="1760"/>
      <c r="I414" s="1834" t="s">
        <v>59</v>
      </c>
      <c r="J414" s="1835"/>
      <c r="K414" s="1836">
        <f>VLOOKUP($A392,'Result Entry'!$B$9:$FW$108,143,0)</f>
        <v>0</v>
      </c>
      <c r="L414" s="1837"/>
      <c r="M414" s="1839" t="s">
        <v>37</v>
      </c>
      <c r="N414" s="1840"/>
    </row>
    <row r="415" spans="1:14" ht="20.25" customHeight="1" thickBot="1">
      <c r="A415" s="1721"/>
      <c r="B415" s="11" t="s">
        <v>69</v>
      </c>
      <c r="C415" s="1841" t="s">
        <v>54</v>
      </c>
      <c r="D415" s="1842"/>
      <c r="E415" s="1842"/>
      <c r="F415" s="1843" t="s">
        <v>157</v>
      </c>
      <c r="G415" s="1844"/>
      <c r="H415" s="26" t="s">
        <v>47</v>
      </c>
      <c r="I415" s="1847" t="s">
        <v>60</v>
      </c>
      <c r="J415" s="1848"/>
      <c r="K415" s="1873">
        <f>VLOOKUP($A392,'Result Entry'!$B$9:$FW$108,144,0)</f>
        <v>0</v>
      </c>
      <c r="L415" s="1874"/>
      <c r="M415" s="1875">
        <f>VLOOKUP($A392,'Result Entry'!$B$9:$FW$108,145,0)</f>
        <v>0</v>
      </c>
      <c r="N415" s="1876"/>
    </row>
    <row r="416" spans="1:14" ht="20.25" customHeight="1">
      <c r="A416" s="1721"/>
      <c r="B416" s="11" t="s">
        <v>69</v>
      </c>
      <c r="C416" s="1841"/>
      <c r="D416" s="1842"/>
      <c r="E416" s="1842"/>
      <c r="F416" s="1845"/>
      <c r="G416" s="1846"/>
      <c r="H416" s="27" t="s">
        <v>99</v>
      </c>
      <c r="I416" s="1877" t="s">
        <v>61</v>
      </c>
      <c r="J416" s="1878"/>
      <c r="K416" s="1879">
        <f>IF($J395="TC","Transferred",IF($J395="Nso","NameSeparated",VLOOKUP($A392,'Result Entry'!$B$9:$FW$108,153,0)))</f>
        <v>0</v>
      </c>
      <c r="L416" s="1879"/>
      <c r="M416" s="1879"/>
      <c r="N416" s="1880"/>
    </row>
    <row r="417" spans="1:15" ht="20.25" customHeight="1">
      <c r="A417" s="1721"/>
      <c r="B417" s="11" t="s">
        <v>69</v>
      </c>
      <c r="C417" s="1744" t="str">
        <f>'Result Entry'!$DU$3</f>
        <v>Foundation Of Information Tech.</v>
      </c>
      <c r="D417" s="1745"/>
      <c r="E417" s="1746"/>
      <c r="F417" s="1747" t="str">
        <f>IF($J395="TC",0,IF($J395="Nso",0,VLOOKUP($A392,'Result Entry'!$B$9:$GS$108,170,0)))</f>
        <v/>
      </c>
      <c r="G417" s="1747"/>
      <c r="H417" s="14">
        <f>IF($J395="TC",0,IF($J395="Nso",0,VLOOKUP($A392,'Result Entry'!$B$9:$GS$108,112,0)))</f>
        <v>0</v>
      </c>
      <c r="I417" s="1748" t="s">
        <v>71</v>
      </c>
      <c r="J417" s="1749"/>
      <c r="K417" s="1750">
        <f>'Result Entry'!$T$2</f>
        <v>45419</v>
      </c>
      <c r="L417" s="1751"/>
      <c r="M417" s="1751"/>
      <c r="N417" s="1752"/>
    </row>
    <row r="418" spans="1:15" ht="20.25" customHeight="1">
      <c r="A418" s="1721"/>
      <c r="B418" s="11" t="s">
        <v>69</v>
      </c>
      <c r="C418" s="1744" t="str">
        <f>'Result Entry'!$EI$3</f>
        <v>G.I.A.I.-II</v>
      </c>
      <c r="D418" s="1745"/>
      <c r="E418" s="1746"/>
      <c r="F418" s="1747" t="str">
        <f>IF($J395="TC",0,IF($J395="Nso",0,VLOOKUP($A392,'Result Entry'!$B$9:$GS$108,174,0)))</f>
        <v/>
      </c>
      <c r="G418" s="1747"/>
      <c r="H418" s="14">
        <f>IF($J395="TC",0,IF($J395="Nso",0,VLOOKUP($A392,'Result Entry'!$B$9:$GS$108,124,0)))</f>
        <v>0</v>
      </c>
      <c r="I418" s="1753"/>
      <c r="J418" s="1754"/>
      <c r="K418" s="1754"/>
      <c r="L418" s="1754"/>
      <c r="M418" s="1754"/>
      <c r="N418" s="1755"/>
    </row>
    <row r="419" spans="1:15" ht="20.25" customHeight="1">
      <c r="A419" s="1721"/>
      <c r="B419" s="11" t="s">
        <v>69</v>
      </c>
      <c r="C419" s="1744" t="str">
        <f>'Result Entry'!$EU$3</f>
        <v>SOC.SER.PLAN</v>
      </c>
      <c r="D419" s="1745"/>
      <c r="E419" s="1746"/>
      <c r="F419" s="1747">
        <f>IF($J395="TC",0,IF($J395="Nso",0,VLOOKUP($A392,'Result Entry'!$B$9:$HS$108,178,0)))</f>
        <v>0</v>
      </c>
      <c r="G419" s="1747"/>
      <c r="H419" s="14">
        <f>IF($J395="TC",0,IF($J395="Nso",0,VLOOKUP($A392,'Result Entry'!$B$9:$GS$108,136,0)))</f>
        <v>0</v>
      </c>
      <c r="I419" s="1756" t="s">
        <v>174</v>
      </c>
      <c r="J419" s="1757"/>
      <c r="K419" s="76"/>
      <c r="L419" s="77"/>
      <c r="M419" s="77"/>
      <c r="N419" s="78"/>
    </row>
    <row r="420" spans="1:15" ht="20.25" customHeight="1" thickBot="1">
      <c r="A420" s="1721"/>
      <c r="B420" s="11" t="s">
        <v>69</v>
      </c>
      <c r="C420" s="1744" t="str">
        <f>'Result Entry'!$FG$3</f>
        <v>Jeewan Kaushal</v>
      </c>
      <c r="D420" s="1745"/>
      <c r="E420" s="1746"/>
      <c r="F420" s="1747" t="str">
        <f>IF($J395="TC",0,IF($J395="Nso",0,VLOOKUP($A392,'Result Entry'!$B$9:$HS$108,182,0)))</f>
        <v/>
      </c>
      <c r="G420" s="1747"/>
      <c r="H420" s="14">
        <f>IF($J395="TC",0,IF($J395="Nso",0,VLOOKUP($A392,'Result Entry'!$B$9:$HS$108,136,0)))</f>
        <v>0</v>
      </c>
      <c r="I420" s="1756" t="s">
        <v>148</v>
      </c>
      <c r="J420" s="1757"/>
      <c r="K420" s="1757"/>
      <c r="L420" s="1757"/>
      <c r="M420" s="1757"/>
      <c r="N420" s="1838"/>
    </row>
    <row r="421" spans="1:15" ht="20.25" customHeight="1">
      <c r="A421" s="1721"/>
      <c r="B421" s="10" t="s">
        <v>69</v>
      </c>
      <c r="C421" s="1706" t="s">
        <v>180</v>
      </c>
      <c r="D421" s="1707"/>
      <c r="E421" s="1708"/>
      <c r="F421" s="1715" t="s">
        <v>181</v>
      </c>
      <c r="G421" s="1716"/>
      <c r="H421" s="82" t="s">
        <v>30</v>
      </c>
      <c r="I421" s="1756" t="s">
        <v>175</v>
      </c>
      <c r="J421" s="1757"/>
      <c r="K421" s="1757"/>
      <c r="L421" s="1757"/>
      <c r="M421" s="1757"/>
      <c r="N421" s="1838"/>
    </row>
    <row r="422" spans="1:15" ht="20.25" customHeight="1">
      <c r="A422" s="1721"/>
      <c r="B422" s="10" t="s">
        <v>69</v>
      </c>
      <c r="C422" s="1709"/>
      <c r="D422" s="1710"/>
      <c r="E422" s="1711"/>
      <c r="F422" s="1702" t="s">
        <v>182</v>
      </c>
      <c r="G422" s="1703"/>
      <c r="H422" s="80" t="s">
        <v>179</v>
      </c>
      <c r="I422" s="1732" t="s">
        <v>67</v>
      </c>
      <c r="J422" s="1733"/>
      <c r="K422" s="1733"/>
      <c r="L422" s="1733"/>
      <c r="M422" s="1733"/>
      <c r="N422" s="1734"/>
    </row>
    <row r="423" spans="1:15" ht="20.25" customHeight="1">
      <c r="A423" s="1721"/>
      <c r="B423" s="10" t="s">
        <v>69</v>
      </c>
      <c r="C423" s="1709"/>
      <c r="D423" s="1710"/>
      <c r="E423" s="1711"/>
      <c r="F423" s="1702" t="s">
        <v>185</v>
      </c>
      <c r="G423" s="1703"/>
      <c r="H423" s="80" t="s">
        <v>62</v>
      </c>
      <c r="I423" s="1735"/>
      <c r="J423" s="1736"/>
      <c r="K423" s="1736"/>
      <c r="L423" s="1736"/>
      <c r="M423" s="1736"/>
      <c r="N423" s="1737"/>
    </row>
    <row r="424" spans="1:15" ht="20.25" customHeight="1">
      <c r="A424" s="1721"/>
      <c r="B424" s="10" t="s">
        <v>69</v>
      </c>
      <c r="C424" s="1709"/>
      <c r="D424" s="1710"/>
      <c r="E424" s="1711"/>
      <c r="F424" s="1702" t="s">
        <v>186</v>
      </c>
      <c r="G424" s="1703"/>
      <c r="H424" s="80" t="s">
        <v>63</v>
      </c>
      <c r="I424" s="1735"/>
      <c r="J424" s="1736"/>
      <c r="K424" s="1736"/>
      <c r="L424" s="1736"/>
      <c r="M424" s="1736"/>
      <c r="N424" s="1737"/>
    </row>
    <row r="425" spans="1:15" ht="20.25" customHeight="1">
      <c r="A425" s="1721"/>
      <c r="B425" s="10" t="s">
        <v>69</v>
      </c>
      <c r="C425" s="1709"/>
      <c r="D425" s="1710"/>
      <c r="E425" s="1711"/>
      <c r="F425" s="1702" t="s">
        <v>183</v>
      </c>
      <c r="G425" s="1703"/>
      <c r="H425" s="80" t="s">
        <v>65</v>
      </c>
      <c r="I425" s="1738" t="s">
        <v>80</v>
      </c>
      <c r="J425" s="1739"/>
      <c r="K425" s="1739"/>
      <c r="L425" s="1739"/>
      <c r="M425" s="1739"/>
      <c r="N425" s="1740"/>
    </row>
    <row r="426" spans="1:15" ht="20.25" customHeight="1" thickBot="1">
      <c r="A426" s="1721"/>
      <c r="B426" s="13" t="s">
        <v>69</v>
      </c>
      <c r="C426" s="1712"/>
      <c r="D426" s="1713"/>
      <c r="E426" s="1714"/>
      <c r="F426" s="1704" t="s">
        <v>184</v>
      </c>
      <c r="G426" s="1705"/>
      <c r="H426" s="81" t="s">
        <v>64</v>
      </c>
      <c r="I426" s="1741"/>
      <c r="J426" s="1742"/>
      <c r="K426" s="1742"/>
      <c r="L426" s="1742"/>
      <c r="M426" s="1742"/>
      <c r="N426" s="1743"/>
    </row>
    <row r="427" spans="1:15" ht="24.75" customHeight="1" thickTop="1" thickBot="1">
      <c r="A427" s="83">
        <f>A392+1</f>
        <v>13</v>
      </c>
      <c r="B427" s="1720" t="s">
        <v>50</v>
      </c>
      <c r="C427" s="1720"/>
      <c r="D427" s="1720"/>
      <c r="E427" s="1720"/>
      <c r="F427" s="1720"/>
      <c r="G427" s="1720"/>
      <c r="H427" s="1720"/>
      <c r="I427" s="1720"/>
      <c r="J427" s="1720"/>
      <c r="K427" s="1720"/>
      <c r="L427" s="1720"/>
      <c r="M427" s="1720"/>
      <c r="N427" s="1720"/>
    </row>
    <row r="428" spans="1:15" ht="42.75" customHeight="1" thickTop="1">
      <c r="A428" s="1721"/>
      <c r="B428" s="1722"/>
      <c r="C428" s="1723"/>
      <c r="D428" s="1726" t="str">
        <f>Master!$E$8</f>
        <v xml:space="preserve">Govt. Sr. Secondary School </v>
      </c>
      <c r="E428" s="1727"/>
      <c r="F428" s="1727"/>
      <c r="G428" s="1727"/>
      <c r="H428" s="1727"/>
      <c r="I428" s="1727"/>
      <c r="J428" s="1727"/>
      <c r="K428" s="1727"/>
      <c r="L428" s="1727"/>
      <c r="M428" s="1727"/>
      <c r="N428" s="1728"/>
    </row>
    <row r="429" spans="1:15" ht="20.25" customHeight="1" thickBot="1">
      <c r="A429" s="1721"/>
      <c r="B429" s="1724"/>
      <c r="C429" s="1725"/>
      <c r="D429" s="1729" t="str">
        <f>Master!$E$11</f>
        <v>P.S.-Bapini (Jodhpur)</v>
      </c>
      <c r="E429" s="1730"/>
      <c r="F429" s="1730"/>
      <c r="G429" s="1730"/>
      <c r="H429" s="1730"/>
      <c r="I429" s="1730"/>
      <c r="J429" s="1730"/>
      <c r="K429" s="1730"/>
      <c r="L429" s="1730"/>
      <c r="M429" s="1730"/>
      <c r="N429" s="1731"/>
    </row>
    <row r="430" spans="1:15" ht="20.25" customHeight="1">
      <c r="A430" s="1721"/>
      <c r="B430" s="28"/>
      <c r="C430" s="1849" t="s">
        <v>150</v>
      </c>
      <c r="D430" s="1850"/>
      <c r="E430" s="1850"/>
      <c r="F430" s="1850"/>
      <c r="G430" s="1851"/>
      <c r="H430" s="1814" t="s">
        <v>127</v>
      </c>
      <c r="I430" s="1814"/>
      <c r="J430" s="1817">
        <f>VLOOKUP(A427,'Result Entry'!$B$6:$K$108,6,0)</f>
        <v>0</v>
      </c>
      <c r="K430" s="1820" t="s">
        <v>68</v>
      </c>
      <c r="L430" s="1821"/>
      <c r="M430" s="68">
        <f>Master!$E$14</f>
        <v>8151106901</v>
      </c>
      <c r="N430" s="69"/>
    </row>
    <row r="431" spans="1:15" ht="20.25" customHeight="1">
      <c r="A431" s="1721"/>
      <c r="B431" s="9"/>
      <c r="C431" s="1852"/>
      <c r="D431" s="1853"/>
      <c r="E431" s="1853"/>
      <c r="F431" s="1853"/>
      <c r="G431" s="1854"/>
      <c r="H431" s="1815"/>
      <c r="I431" s="1815"/>
      <c r="J431" s="1818"/>
      <c r="K431" s="1822" t="s">
        <v>66</v>
      </c>
      <c r="L431" s="1823"/>
      <c r="M431" s="1824"/>
      <c r="N431" s="1825"/>
      <c r="O431" s="17" t="s">
        <v>156</v>
      </c>
    </row>
    <row r="432" spans="1:15" ht="20.25" customHeight="1" thickBot="1">
      <c r="A432" s="1721"/>
      <c r="B432" s="9"/>
      <c r="C432" s="1855"/>
      <c r="D432" s="1856"/>
      <c r="E432" s="1856"/>
      <c r="F432" s="1856"/>
      <c r="G432" s="1857"/>
      <c r="H432" s="1816"/>
      <c r="I432" s="1816"/>
      <c r="J432" s="1819"/>
      <c r="K432" s="1826" t="s">
        <v>51</v>
      </c>
      <c r="L432" s="1827"/>
      <c r="M432" s="1828" t="str">
        <f>Master!$E$6</f>
        <v>2023-24</v>
      </c>
      <c r="N432" s="1829"/>
    </row>
    <row r="433" spans="1:14" ht="20.25" customHeight="1">
      <c r="A433" s="1721"/>
      <c r="B433" s="10" t="s">
        <v>69</v>
      </c>
      <c r="C433" s="1779" t="s">
        <v>20</v>
      </c>
      <c r="D433" s="1780"/>
      <c r="E433" s="1780"/>
      <c r="F433" s="1781"/>
      <c r="G433" s="6" t="s">
        <v>149</v>
      </c>
      <c r="H433" s="1782">
        <f>VLOOKUP($A427,'Result Entry'!$B$9:$FW$108,4,0)</f>
        <v>0</v>
      </c>
      <c r="I433" s="1782"/>
      <c r="J433" s="1782"/>
      <c r="K433" s="1782"/>
      <c r="L433" s="1782"/>
      <c r="M433" s="1782"/>
      <c r="N433" s="1783"/>
    </row>
    <row r="434" spans="1:14" ht="20.25" customHeight="1">
      <c r="A434" s="1721"/>
      <c r="B434" s="10" t="s">
        <v>69</v>
      </c>
      <c r="C434" s="1763" t="s">
        <v>22</v>
      </c>
      <c r="D434" s="1764"/>
      <c r="E434" s="1764"/>
      <c r="F434" s="1765"/>
      <c r="G434" s="7" t="s">
        <v>149</v>
      </c>
      <c r="H434" s="1766">
        <f>VLOOKUP($A427,'Result Entry'!$B$9:$FW$108,7,0)</f>
        <v>0</v>
      </c>
      <c r="I434" s="1766"/>
      <c r="J434" s="1766"/>
      <c r="K434" s="1766"/>
      <c r="L434" s="1766"/>
      <c r="M434" s="1766"/>
      <c r="N434" s="1767"/>
    </row>
    <row r="435" spans="1:14" ht="20.25" customHeight="1">
      <c r="A435" s="1721"/>
      <c r="B435" s="10" t="s">
        <v>69</v>
      </c>
      <c r="C435" s="1763" t="s">
        <v>23</v>
      </c>
      <c r="D435" s="1764"/>
      <c r="E435" s="1764"/>
      <c r="F435" s="1765"/>
      <c r="G435" s="7" t="s">
        <v>149</v>
      </c>
      <c r="H435" s="1766">
        <f>VLOOKUP($A427,'Result Entry'!$B$9:$FW$108,8,0)</f>
        <v>0</v>
      </c>
      <c r="I435" s="1766"/>
      <c r="J435" s="1766"/>
      <c r="K435" s="1766"/>
      <c r="L435" s="1766"/>
      <c r="M435" s="1766"/>
      <c r="N435" s="1767"/>
    </row>
    <row r="436" spans="1:14" ht="20.25" customHeight="1">
      <c r="A436" s="1721"/>
      <c r="B436" s="10" t="s">
        <v>69</v>
      </c>
      <c r="C436" s="1763" t="s">
        <v>52</v>
      </c>
      <c r="D436" s="1764"/>
      <c r="E436" s="1764"/>
      <c r="F436" s="1765"/>
      <c r="G436" s="7" t="s">
        <v>149</v>
      </c>
      <c r="H436" s="1766">
        <f>VLOOKUP($A427,'Result Entry'!$B$9:$FW$108,9,0)</f>
        <v>0</v>
      </c>
      <c r="I436" s="1766"/>
      <c r="J436" s="1766"/>
      <c r="K436" s="1766"/>
      <c r="L436" s="1766"/>
      <c r="M436" s="1766"/>
      <c r="N436" s="1767"/>
    </row>
    <row r="437" spans="1:14" ht="20.25" customHeight="1">
      <c r="A437" s="1721"/>
      <c r="B437" s="10" t="s">
        <v>69</v>
      </c>
      <c r="C437" s="1763" t="s">
        <v>53</v>
      </c>
      <c r="D437" s="1764"/>
      <c r="E437" s="1764"/>
      <c r="F437" s="1765"/>
      <c r="G437" s="7" t="s">
        <v>149</v>
      </c>
      <c r="H437" s="1768" t="str">
        <f>CONCATENATE('Result Entry'!$G$4,'Result Entry'!$J$4)</f>
        <v>11(A)</v>
      </c>
      <c r="I437" s="1766"/>
      <c r="J437" s="1766"/>
      <c r="K437" s="1766"/>
      <c r="L437" s="1766"/>
      <c r="M437" s="1766"/>
      <c r="N437" s="1767"/>
    </row>
    <row r="438" spans="1:14" ht="20.25" customHeight="1" thickBot="1">
      <c r="A438" s="1721"/>
      <c r="B438" s="10" t="s">
        <v>69</v>
      </c>
      <c r="C438" s="1789" t="s">
        <v>25</v>
      </c>
      <c r="D438" s="1790"/>
      <c r="E438" s="1790"/>
      <c r="F438" s="1791"/>
      <c r="G438" s="16" t="s">
        <v>149</v>
      </c>
      <c r="H438" s="1792">
        <f>VLOOKUP($A427,'Result Entry'!$B$9:$FW$108,10,0)</f>
        <v>0</v>
      </c>
      <c r="I438" s="1792"/>
      <c r="J438" s="1792"/>
      <c r="K438" s="1792"/>
      <c r="L438" s="1792"/>
      <c r="M438" s="1792"/>
      <c r="N438" s="1793"/>
    </row>
    <row r="439" spans="1:14" ht="20.25" customHeight="1">
      <c r="A439" s="1721"/>
      <c r="B439" s="11" t="s">
        <v>69</v>
      </c>
      <c r="C439" s="1794" t="s">
        <v>167</v>
      </c>
      <c r="D439" s="1795"/>
      <c r="E439" s="1798" t="s">
        <v>72</v>
      </c>
      <c r="F439" s="1800" t="s">
        <v>73</v>
      </c>
      <c r="G439" s="1802" t="s">
        <v>168</v>
      </c>
      <c r="H439" s="1804" t="s">
        <v>55</v>
      </c>
      <c r="I439" s="1805"/>
      <c r="J439" s="1808" t="s">
        <v>84</v>
      </c>
      <c r="K439" s="1809"/>
      <c r="L439" s="1812" t="s">
        <v>169</v>
      </c>
      <c r="M439" s="1832" t="s">
        <v>76</v>
      </c>
      <c r="N439" s="1858" t="s">
        <v>98</v>
      </c>
    </row>
    <row r="440" spans="1:14" ht="20.25" customHeight="1">
      <c r="A440" s="1721"/>
      <c r="B440" s="11"/>
      <c r="C440" s="1796"/>
      <c r="D440" s="1797"/>
      <c r="E440" s="1799"/>
      <c r="F440" s="1801"/>
      <c r="G440" s="1803"/>
      <c r="H440" s="1806"/>
      <c r="I440" s="1807"/>
      <c r="J440" s="1810"/>
      <c r="K440" s="1811"/>
      <c r="L440" s="1813"/>
      <c r="M440" s="1833"/>
      <c r="N440" s="1859"/>
    </row>
    <row r="441" spans="1:14" ht="20.25" customHeight="1" thickBot="1">
      <c r="A441" s="1721"/>
      <c r="B441" s="11" t="s">
        <v>69</v>
      </c>
      <c r="C441" s="1866" t="s">
        <v>56</v>
      </c>
      <c r="D441" s="1867"/>
      <c r="E441" s="61">
        <f>'Result Entry'!$L$7</f>
        <v>10</v>
      </c>
      <c r="F441" s="62">
        <f>'Result Entry'!$M$7</f>
        <v>10</v>
      </c>
      <c r="G441" s="53">
        <f>SUM(E441:F441)</f>
        <v>20</v>
      </c>
      <c r="H441" s="1881">
        <f>'Result Entry'!$AU$7</f>
        <v>70</v>
      </c>
      <c r="I441" s="1882"/>
      <c r="J441" s="1883">
        <f>'Result Entry'!$AY$7</f>
        <v>100</v>
      </c>
      <c r="K441" s="1882"/>
      <c r="L441" s="53">
        <f t="shared" ref="L441:L446" si="24">H441+J441</f>
        <v>170</v>
      </c>
      <c r="M441" s="63">
        <f t="shared" ref="M441:M446" si="25">G441+L441</f>
        <v>190</v>
      </c>
      <c r="N441" s="1860"/>
    </row>
    <row r="442" spans="1:14" s="52" customFormat="1" ht="20.25" customHeight="1">
      <c r="A442" s="1721"/>
      <c r="B442" s="50" t="s">
        <v>69</v>
      </c>
      <c r="C442" s="1769" t="str">
        <f>'Result Entry'!$L$3</f>
        <v>HINDI Comp.</v>
      </c>
      <c r="D442" s="1770"/>
      <c r="E442" s="54">
        <f>IF($J430="TC",0,IF($J430="Nso",0,VLOOKUP($A427,'Result Entry'!$B$9:$FW$108,11,0)))</f>
        <v>0</v>
      </c>
      <c r="F442" s="51">
        <f>IF($J430="TC",0,IF($J430="Nso",0,VLOOKUP($A427,'Result Entry'!$B$9:$FW$108,12,0)))</f>
        <v>0</v>
      </c>
      <c r="G442" s="55">
        <f>E442+F442</f>
        <v>0</v>
      </c>
      <c r="H442" s="1870">
        <f>IF($J430="TC",0,IF($J430="Nso",0,VLOOKUP($A427,'Result Entry'!$B$9:$FW$108,16,0)))</f>
        <v>0</v>
      </c>
      <c r="I442" s="1871"/>
      <c r="J442" s="1872">
        <f>IF($J430="TC",0,IF($J430="Nso",0,VLOOKUP($A427,'Result Entry'!$B$9:$FW$108,19,0)))</f>
        <v>0</v>
      </c>
      <c r="K442" s="1871"/>
      <c r="L442" s="66">
        <f t="shared" si="24"/>
        <v>0</v>
      </c>
      <c r="M442" s="64">
        <f t="shared" si="25"/>
        <v>0</v>
      </c>
      <c r="N442" s="60" t="str">
        <f>IF($J430="TC",0,IF($J430="Nso",0,VLOOKUP($A427,'Result Entry'!$B$9:$FW$108,24,0)))</f>
        <v/>
      </c>
    </row>
    <row r="443" spans="1:14" s="52" customFormat="1" ht="20.25" customHeight="1">
      <c r="A443" s="1721"/>
      <c r="B443" s="50" t="s">
        <v>69</v>
      </c>
      <c r="C443" s="1717" t="str">
        <f>'Result Entry'!$Z$3</f>
        <v>ENGLISH Comp.</v>
      </c>
      <c r="D443" s="1718"/>
      <c r="E443" s="54">
        <f>IF($J430="TC",0,IF($J430="Nso",0,VLOOKUP($A427,'Result Entry'!$B$9:$FW$108,25,0)))</f>
        <v>0</v>
      </c>
      <c r="F443" s="51">
        <f>IF($J430="TC",0,IF($J430="Nso",0,VLOOKUP($A427,'Result Entry'!$B$9:$FW$108,26,0)))</f>
        <v>0</v>
      </c>
      <c r="G443" s="56">
        <f>E443+F443</f>
        <v>0</v>
      </c>
      <c r="H443" s="1761">
        <f>IF($J430="TC",0,IF($J430="Nso",0,VLOOKUP($A427,'Result Entry'!$B$9:$FW$108,30,0)))</f>
        <v>0</v>
      </c>
      <c r="I443" s="1762"/>
      <c r="J443" s="1784">
        <f>IF($J430="TC",0,IF($J430="Nso",0,VLOOKUP($A427,'Result Entry'!$B$9:$FW$108,33,0)))</f>
        <v>0</v>
      </c>
      <c r="K443" s="1762"/>
      <c r="L443" s="66">
        <f t="shared" si="24"/>
        <v>0</v>
      </c>
      <c r="M443" s="64">
        <f t="shared" si="25"/>
        <v>0</v>
      </c>
      <c r="N443" s="60" t="str">
        <f>IF($J430="TC",0,IF($J430="Nso",0,VLOOKUP($A427,'Result Entry'!$B$9:$FW$108,38,0)))</f>
        <v/>
      </c>
    </row>
    <row r="444" spans="1:14" s="52" customFormat="1" ht="20.25" customHeight="1">
      <c r="A444" s="1721"/>
      <c r="B444" s="50" t="s">
        <v>69</v>
      </c>
      <c r="C444" s="1717" t="str">
        <f>'Result Entry'!$AO$3</f>
        <v>PHYSICS</v>
      </c>
      <c r="D444" s="1718"/>
      <c r="E444" s="54">
        <f>IF($J430="TC",0,IF($J430="Nso",0,VLOOKUP($A427,'Result Entry'!$B$9:$FW$108,39,0)))</f>
        <v>0</v>
      </c>
      <c r="F444" s="51">
        <f>IF($J430="TC",0,IF($J430="Nso",0,VLOOKUP($A427,'Result Entry'!$B$9:$FW$108,40,0)))</f>
        <v>0</v>
      </c>
      <c r="G444" s="56">
        <f>E444+F444</f>
        <v>0</v>
      </c>
      <c r="H444" s="1761">
        <f>IF($J430="TC",0,IF($J430="Nso",0,VLOOKUP($A427,'Result Entry'!$B$9:$FW$108,45,0)))</f>
        <v>0</v>
      </c>
      <c r="I444" s="1762"/>
      <c r="J444" s="1784">
        <f>IF($J430="TC",0,IF($J430="Nso",0,VLOOKUP($A427,'Result Entry'!$B$9:$FW$108,49,0)))</f>
        <v>0</v>
      </c>
      <c r="K444" s="1762"/>
      <c r="L444" s="66">
        <f t="shared" si="24"/>
        <v>0</v>
      </c>
      <c r="M444" s="64">
        <f t="shared" si="25"/>
        <v>0</v>
      </c>
      <c r="N444" s="60" t="str">
        <f>IF($J430="TC",0,IF($J430="Nso",0,VLOOKUP($A427,'Result Entry'!$B$9:$FW$108,54,0)))</f>
        <v/>
      </c>
    </row>
    <row r="445" spans="1:14" s="52" customFormat="1" ht="20.25" customHeight="1">
      <c r="A445" s="1721"/>
      <c r="B445" s="50" t="s">
        <v>69</v>
      </c>
      <c r="C445" s="1717" t="str">
        <f>'Result Entry'!$BF$3</f>
        <v>CHEMISTRY</v>
      </c>
      <c r="D445" s="1718"/>
      <c r="E445" s="54" t="str">
        <f>IF($J430="TC",0,IF($J430="Nso",0,VLOOKUP($A427,'Result Entry'!$B$9:$FW$108,55,0)))</f>
        <v/>
      </c>
      <c r="F445" s="51">
        <f>IF($J430="TC",0,IF($J430="Nso",0,VLOOKUP($A427,'Result Entry'!$B$9:$FW$108,56,0)))</f>
        <v>0</v>
      </c>
      <c r="G445" s="56" t="e">
        <f>E445+F445</f>
        <v>#VALUE!</v>
      </c>
      <c r="H445" s="1761">
        <f>IF($J430="TC",0,IF($J430="Nso",0,VLOOKUP($A427,'Result Entry'!$B$9:$FW$108,61,0)))</f>
        <v>0</v>
      </c>
      <c r="I445" s="1762"/>
      <c r="J445" s="1784">
        <f>IF($J430="TC",0,IF($J430="Nso",0,VLOOKUP($A427,'Result Entry'!$B$9:$FW$108,65,0)))</f>
        <v>0</v>
      </c>
      <c r="K445" s="1762"/>
      <c r="L445" s="66">
        <f t="shared" si="24"/>
        <v>0</v>
      </c>
      <c r="M445" s="64" t="e">
        <f t="shared" si="25"/>
        <v>#VALUE!</v>
      </c>
      <c r="N445" s="60" t="str">
        <f>IF($J430="TC",0,IF($J430="Nso",0,VLOOKUP($A427,'Result Entry'!$B$9:$FW$108,70,0)))</f>
        <v/>
      </c>
    </row>
    <row r="446" spans="1:14" s="52" customFormat="1" ht="20.25" customHeight="1" thickBot="1">
      <c r="A446" s="1721"/>
      <c r="B446" s="50" t="s">
        <v>69</v>
      </c>
      <c r="C446" s="1717" t="str">
        <f>'Result Entry'!$BW$3</f>
        <v>BIOLOGY</v>
      </c>
      <c r="D446" s="1718"/>
      <c r="E446" s="57" t="str">
        <f>IF($J430="TC",0,IF($J430="Nso",0,VLOOKUP($A427,'Result Entry'!$B$9:$FW$108,71,0)))</f>
        <v/>
      </c>
      <c r="F446" s="58" t="str">
        <f>IF($J430="TC",0,IF($J430="Nso",0,VLOOKUP($A427,'Result Entry'!$B$9:$FW$108,72,0)))</f>
        <v/>
      </c>
      <c r="G446" s="59" t="e">
        <f>E446+F446</f>
        <v>#VALUE!</v>
      </c>
      <c r="H446" s="1861">
        <f>IF($J430="TC",0,IF($J430="Nso",0,VLOOKUP($A427,'Result Entry'!$B$9:$FW$108,77,0)))</f>
        <v>0</v>
      </c>
      <c r="I446" s="1862"/>
      <c r="J446" s="1863">
        <f>IF($J430="TC",0,IF($J430="Nso",0,VLOOKUP($A427,'Result Entry'!$B$9:$FW$108,81,0)))</f>
        <v>0</v>
      </c>
      <c r="K446" s="1862"/>
      <c r="L446" s="67">
        <f t="shared" si="24"/>
        <v>0</v>
      </c>
      <c r="M446" s="65" t="e">
        <f t="shared" si="25"/>
        <v>#VALUE!</v>
      </c>
      <c r="N446" s="60">
        <f>IF($J430="TC",0,IF($J430="Nso",0,VLOOKUP($A427,'Result Entry'!$B$9:$FW$108,86,0)))</f>
        <v>0</v>
      </c>
    </row>
    <row r="447" spans="1:14" ht="20.25" customHeight="1">
      <c r="A447" s="1721"/>
      <c r="B447" s="11" t="s">
        <v>69</v>
      </c>
      <c r="C447" s="1771" t="s">
        <v>77</v>
      </c>
      <c r="D447" s="1772"/>
      <c r="E447" s="1773"/>
      <c r="F447" s="1777" t="s">
        <v>78</v>
      </c>
      <c r="G447" s="1778"/>
      <c r="H447" s="1868" t="s">
        <v>79</v>
      </c>
      <c r="I447" s="1869"/>
      <c r="J447" s="74" t="s">
        <v>41</v>
      </c>
      <c r="K447" s="79" t="s">
        <v>91</v>
      </c>
      <c r="L447" s="1785" t="s">
        <v>39</v>
      </c>
      <c r="M447" s="1786"/>
      <c r="N447" s="12" t="s">
        <v>43</v>
      </c>
    </row>
    <row r="448" spans="1:14" ht="25.5" customHeight="1" thickBot="1">
      <c r="A448" s="1721"/>
      <c r="B448" s="11" t="s">
        <v>69</v>
      </c>
      <c r="C448" s="1774"/>
      <c r="D448" s="1775"/>
      <c r="E448" s="1776"/>
      <c r="F448" s="1787">
        <f>IF($J430="TC",0,IF($J430="Nso",0,VLOOKUP($A427,'Result Entry'!$B$9:$FW$108,146,0)))</f>
        <v>0</v>
      </c>
      <c r="G448" s="1788"/>
      <c r="H448" s="1830">
        <f>IF($J430="TC",0,IF($J430="Nso",0,VLOOKUP($A427,'Result Entry'!$B$9:$FW$108,147,0)))</f>
        <v>0</v>
      </c>
      <c r="I448" s="1831"/>
      <c r="J448" s="75">
        <f>IF($J430="TC",0,IF($J430="Nso",0,VLOOKUP($A427,'Result Entry'!$B$9:$FW$108,148,0)))</f>
        <v>0</v>
      </c>
      <c r="K448" s="86" t="str">
        <f>IF($J430="TC",0,IF($J430="Nso",0,VLOOKUP($A427,'Result Entry'!$B$9:$FW$108,149,0)))</f>
        <v/>
      </c>
      <c r="L448" s="1864">
        <f>IF($J430="TC",0,IF($J430="Nso",0,VLOOKUP($A427,'Result Entry'!$B$9:$FW$108,150,0)))</f>
        <v>0</v>
      </c>
      <c r="M448" s="1865"/>
      <c r="N448" s="15">
        <f>IF($J430="TC",0,IF($J430="Nso",0,VLOOKUP($A427,'Result Entry'!$B$9:$FW$108,152,0)))</f>
        <v>0</v>
      </c>
    </row>
    <row r="449" spans="1:14" ht="20.25" customHeight="1">
      <c r="A449" s="1721"/>
      <c r="B449" s="11" t="s">
        <v>69</v>
      </c>
      <c r="C449" s="1758" t="s">
        <v>58</v>
      </c>
      <c r="D449" s="1759"/>
      <c r="E449" s="1759"/>
      <c r="F449" s="1759"/>
      <c r="G449" s="1759"/>
      <c r="H449" s="1760"/>
      <c r="I449" s="1834" t="s">
        <v>59</v>
      </c>
      <c r="J449" s="1835"/>
      <c r="K449" s="1836">
        <f>VLOOKUP($A427,'Result Entry'!$B$9:$FW$108,143,0)</f>
        <v>0</v>
      </c>
      <c r="L449" s="1837"/>
      <c r="M449" s="1839" t="s">
        <v>37</v>
      </c>
      <c r="N449" s="1840"/>
    </row>
    <row r="450" spans="1:14" ht="20.25" customHeight="1" thickBot="1">
      <c r="A450" s="1721"/>
      <c r="B450" s="11" t="s">
        <v>69</v>
      </c>
      <c r="C450" s="1841" t="s">
        <v>54</v>
      </c>
      <c r="D450" s="1842"/>
      <c r="E450" s="1842"/>
      <c r="F450" s="1843" t="s">
        <v>157</v>
      </c>
      <c r="G450" s="1844"/>
      <c r="H450" s="26" t="s">
        <v>47</v>
      </c>
      <c r="I450" s="1847" t="s">
        <v>60</v>
      </c>
      <c r="J450" s="1848"/>
      <c r="K450" s="1873">
        <f>VLOOKUP($A427,'Result Entry'!$B$9:$FW$108,144,0)</f>
        <v>0</v>
      </c>
      <c r="L450" s="1874"/>
      <c r="M450" s="1875">
        <f>VLOOKUP($A427,'Result Entry'!$B$9:$FW$108,145,0)</f>
        <v>0</v>
      </c>
      <c r="N450" s="1876"/>
    </row>
    <row r="451" spans="1:14" ht="20.25" customHeight="1">
      <c r="A451" s="1721"/>
      <c r="B451" s="11" t="s">
        <v>69</v>
      </c>
      <c r="C451" s="1841"/>
      <c r="D451" s="1842"/>
      <c r="E451" s="1842"/>
      <c r="F451" s="1845"/>
      <c r="G451" s="1846"/>
      <c r="H451" s="27" t="s">
        <v>99</v>
      </c>
      <c r="I451" s="1877" t="s">
        <v>61</v>
      </c>
      <c r="J451" s="1878"/>
      <c r="K451" s="1879">
        <f>IF($J430="TC","Transferred",IF($J430="Nso","NameSeparated",VLOOKUP($A427,'Result Entry'!$B$9:$FW$108,153,0)))</f>
        <v>0</v>
      </c>
      <c r="L451" s="1879"/>
      <c r="M451" s="1879"/>
      <c r="N451" s="1880"/>
    </row>
    <row r="452" spans="1:14" ht="20.25" customHeight="1">
      <c r="A452" s="1721"/>
      <c r="B452" s="11" t="s">
        <v>69</v>
      </c>
      <c r="C452" s="1744" t="str">
        <f>'Result Entry'!$DU$3</f>
        <v>Foundation Of Information Tech.</v>
      </c>
      <c r="D452" s="1745"/>
      <c r="E452" s="1746"/>
      <c r="F452" s="1747" t="str">
        <f>IF($J430="TC",0,IF($J430="Nso",0,VLOOKUP($A427,'Result Entry'!$B$9:$GS$108,170,0)))</f>
        <v/>
      </c>
      <c r="G452" s="1747"/>
      <c r="H452" s="14">
        <f>IF($J430="TC",0,IF($J430="Nso",0,VLOOKUP($A427,'Result Entry'!$B$9:$GS$108,112,0)))</f>
        <v>0</v>
      </c>
      <c r="I452" s="1748" t="s">
        <v>71</v>
      </c>
      <c r="J452" s="1749"/>
      <c r="K452" s="1750">
        <f>'Result Entry'!$T$2</f>
        <v>45419</v>
      </c>
      <c r="L452" s="1751"/>
      <c r="M452" s="1751"/>
      <c r="N452" s="1752"/>
    </row>
    <row r="453" spans="1:14" ht="20.25" customHeight="1">
      <c r="A453" s="1721"/>
      <c r="B453" s="11" t="s">
        <v>69</v>
      </c>
      <c r="C453" s="1744" t="str">
        <f>'Result Entry'!$EI$3</f>
        <v>G.I.A.I.-II</v>
      </c>
      <c r="D453" s="1745"/>
      <c r="E453" s="1746"/>
      <c r="F453" s="1747" t="str">
        <f>IF($J430="TC",0,IF($J430="Nso",0,VLOOKUP($A427,'Result Entry'!$B$9:$GS$108,174,0)))</f>
        <v/>
      </c>
      <c r="G453" s="1747"/>
      <c r="H453" s="14">
        <f>IF($J430="TC",0,IF($J430="Nso",0,VLOOKUP($A427,'Result Entry'!$B$9:$GS$108,124,0)))</f>
        <v>0</v>
      </c>
      <c r="I453" s="1753"/>
      <c r="J453" s="1754"/>
      <c r="K453" s="1754"/>
      <c r="L453" s="1754"/>
      <c r="M453" s="1754"/>
      <c r="N453" s="1755"/>
    </row>
    <row r="454" spans="1:14" ht="20.25" customHeight="1">
      <c r="A454" s="1721"/>
      <c r="B454" s="11" t="s">
        <v>69</v>
      </c>
      <c r="C454" s="1744" t="str">
        <f>'Result Entry'!$EU$3</f>
        <v>SOC.SER.PLAN</v>
      </c>
      <c r="D454" s="1745"/>
      <c r="E454" s="1746"/>
      <c r="F454" s="1747">
        <f>IF($J430="TC",0,IF($J430="Nso",0,VLOOKUP($A427,'Result Entry'!$B$9:$HS$108,178,0)))</f>
        <v>0</v>
      </c>
      <c r="G454" s="1747"/>
      <c r="H454" s="14">
        <f>IF($J430="TC",0,IF($J430="Nso",0,VLOOKUP($A427,'Result Entry'!$B$9:$GS$108,136,0)))</f>
        <v>0</v>
      </c>
      <c r="I454" s="1756" t="s">
        <v>174</v>
      </c>
      <c r="J454" s="1757"/>
      <c r="K454" s="76"/>
      <c r="L454" s="77"/>
      <c r="M454" s="77"/>
      <c r="N454" s="78"/>
    </row>
    <row r="455" spans="1:14" ht="20.25" customHeight="1" thickBot="1">
      <c r="A455" s="1721"/>
      <c r="B455" s="11" t="s">
        <v>69</v>
      </c>
      <c r="C455" s="1744" t="str">
        <f>'Result Entry'!$FG$3</f>
        <v>Jeewan Kaushal</v>
      </c>
      <c r="D455" s="1745"/>
      <c r="E455" s="1746"/>
      <c r="F455" s="1747" t="str">
        <f>IF($J430="TC",0,IF($J430="Nso",0,VLOOKUP($A427,'Result Entry'!$B$9:$HS$108,182,0)))</f>
        <v/>
      </c>
      <c r="G455" s="1747"/>
      <c r="H455" s="14">
        <f>IF($J430="TC",0,IF($J430="Nso",0,VLOOKUP($A427,'Result Entry'!$B$9:$HS$108,136,0)))</f>
        <v>0</v>
      </c>
      <c r="I455" s="1756" t="s">
        <v>148</v>
      </c>
      <c r="J455" s="1757"/>
      <c r="K455" s="1757"/>
      <c r="L455" s="1757"/>
      <c r="M455" s="1757"/>
      <c r="N455" s="1838"/>
    </row>
    <row r="456" spans="1:14" ht="20.25" customHeight="1">
      <c r="A456" s="1721"/>
      <c r="B456" s="10" t="s">
        <v>69</v>
      </c>
      <c r="C456" s="1706" t="s">
        <v>180</v>
      </c>
      <c r="D456" s="1707"/>
      <c r="E456" s="1708"/>
      <c r="F456" s="1715" t="s">
        <v>181</v>
      </c>
      <c r="G456" s="1716"/>
      <c r="H456" s="82" t="s">
        <v>30</v>
      </c>
      <c r="I456" s="1756" t="s">
        <v>175</v>
      </c>
      <c r="J456" s="1757"/>
      <c r="K456" s="1757"/>
      <c r="L456" s="1757"/>
      <c r="M456" s="1757"/>
      <c r="N456" s="1838"/>
    </row>
    <row r="457" spans="1:14" ht="20.25" customHeight="1">
      <c r="A457" s="1721"/>
      <c r="B457" s="10" t="s">
        <v>69</v>
      </c>
      <c r="C457" s="1709"/>
      <c r="D457" s="1710"/>
      <c r="E457" s="1711"/>
      <c r="F457" s="1702" t="s">
        <v>182</v>
      </c>
      <c r="G457" s="1703"/>
      <c r="H457" s="80" t="s">
        <v>179</v>
      </c>
      <c r="I457" s="1732" t="s">
        <v>67</v>
      </c>
      <c r="J457" s="1733"/>
      <c r="K457" s="1733"/>
      <c r="L457" s="1733"/>
      <c r="M457" s="1733"/>
      <c r="N457" s="1734"/>
    </row>
    <row r="458" spans="1:14" ht="20.25" customHeight="1">
      <c r="A458" s="1721"/>
      <c r="B458" s="10" t="s">
        <v>69</v>
      </c>
      <c r="C458" s="1709"/>
      <c r="D458" s="1710"/>
      <c r="E458" s="1711"/>
      <c r="F458" s="1702" t="s">
        <v>185</v>
      </c>
      <c r="G458" s="1703"/>
      <c r="H458" s="80" t="s">
        <v>62</v>
      </c>
      <c r="I458" s="1735"/>
      <c r="J458" s="1736"/>
      <c r="K458" s="1736"/>
      <c r="L458" s="1736"/>
      <c r="M458" s="1736"/>
      <c r="N458" s="1737"/>
    </row>
    <row r="459" spans="1:14" ht="20.25" customHeight="1">
      <c r="A459" s="1721"/>
      <c r="B459" s="10" t="s">
        <v>69</v>
      </c>
      <c r="C459" s="1709"/>
      <c r="D459" s="1710"/>
      <c r="E459" s="1711"/>
      <c r="F459" s="1702" t="s">
        <v>186</v>
      </c>
      <c r="G459" s="1703"/>
      <c r="H459" s="80" t="s">
        <v>63</v>
      </c>
      <c r="I459" s="1735"/>
      <c r="J459" s="1736"/>
      <c r="K459" s="1736"/>
      <c r="L459" s="1736"/>
      <c r="M459" s="1736"/>
      <c r="N459" s="1737"/>
    </row>
    <row r="460" spans="1:14" ht="20.25" customHeight="1">
      <c r="A460" s="1721"/>
      <c r="B460" s="10" t="s">
        <v>69</v>
      </c>
      <c r="C460" s="1709"/>
      <c r="D460" s="1710"/>
      <c r="E460" s="1711"/>
      <c r="F460" s="1702" t="s">
        <v>183</v>
      </c>
      <c r="G460" s="1703"/>
      <c r="H460" s="80" t="s">
        <v>65</v>
      </c>
      <c r="I460" s="1738" t="s">
        <v>80</v>
      </c>
      <c r="J460" s="1739"/>
      <c r="K460" s="1739"/>
      <c r="L460" s="1739"/>
      <c r="M460" s="1739"/>
      <c r="N460" s="1740"/>
    </row>
    <row r="461" spans="1:14" ht="20.25" customHeight="1" thickBot="1">
      <c r="A461" s="1721"/>
      <c r="B461" s="13" t="s">
        <v>69</v>
      </c>
      <c r="C461" s="1712"/>
      <c r="D461" s="1713"/>
      <c r="E461" s="1714"/>
      <c r="F461" s="1704" t="s">
        <v>184</v>
      </c>
      <c r="G461" s="1705"/>
      <c r="H461" s="81" t="s">
        <v>64</v>
      </c>
      <c r="I461" s="1741"/>
      <c r="J461" s="1742"/>
      <c r="K461" s="1742"/>
      <c r="L461" s="1742"/>
      <c r="M461" s="1742"/>
      <c r="N461" s="1743"/>
    </row>
    <row r="462" spans="1:14" ht="15.75" thickTop="1">
      <c r="A462" s="1719"/>
      <c r="B462" s="1719"/>
      <c r="C462" s="1719"/>
      <c r="D462" s="1719"/>
      <c r="E462" s="1719"/>
      <c r="F462" s="1719"/>
      <c r="G462" s="1719"/>
      <c r="H462" s="1719"/>
      <c r="I462" s="1719"/>
      <c r="J462" s="1719"/>
      <c r="K462" s="1719"/>
      <c r="L462" s="1719"/>
      <c r="M462" s="1719"/>
      <c r="N462" s="1719"/>
    </row>
    <row r="463" spans="1:14" ht="24.75" customHeight="1" thickBot="1">
      <c r="A463" s="83">
        <f>A427+1</f>
        <v>14</v>
      </c>
      <c r="B463" s="1720" t="s">
        <v>50</v>
      </c>
      <c r="C463" s="1720"/>
      <c r="D463" s="1720"/>
      <c r="E463" s="1720"/>
      <c r="F463" s="1720"/>
      <c r="G463" s="1720"/>
      <c r="H463" s="1720"/>
      <c r="I463" s="1720"/>
      <c r="J463" s="1720"/>
      <c r="K463" s="1720"/>
      <c r="L463" s="1720"/>
      <c r="M463" s="1720"/>
      <c r="N463" s="1720"/>
    </row>
    <row r="464" spans="1:14" ht="42.75" customHeight="1" thickTop="1">
      <c r="A464" s="1721"/>
      <c r="B464" s="1722"/>
      <c r="C464" s="1723"/>
      <c r="D464" s="1726" t="str">
        <f>Master!$E$8</f>
        <v xml:space="preserve">Govt. Sr. Secondary School </v>
      </c>
      <c r="E464" s="1727"/>
      <c r="F464" s="1727"/>
      <c r="G464" s="1727"/>
      <c r="H464" s="1727"/>
      <c r="I464" s="1727"/>
      <c r="J464" s="1727"/>
      <c r="K464" s="1727"/>
      <c r="L464" s="1727"/>
      <c r="M464" s="1727"/>
      <c r="N464" s="1728"/>
    </row>
    <row r="465" spans="1:15" ht="26.25" customHeight="1" thickBot="1">
      <c r="A465" s="1721"/>
      <c r="B465" s="1724"/>
      <c r="C465" s="1725"/>
      <c r="D465" s="1729" t="str">
        <f>Master!$E$11</f>
        <v>P.S.-Bapini (Jodhpur)</v>
      </c>
      <c r="E465" s="1730"/>
      <c r="F465" s="1730"/>
      <c r="G465" s="1730"/>
      <c r="H465" s="1730"/>
      <c r="I465" s="1730"/>
      <c r="J465" s="1730"/>
      <c r="K465" s="1730"/>
      <c r="L465" s="1730"/>
      <c r="M465" s="1730"/>
      <c r="N465" s="1731"/>
    </row>
    <row r="466" spans="1:15" ht="20.25" customHeight="1">
      <c r="A466" s="1721"/>
      <c r="B466" s="28"/>
      <c r="C466" s="1849" t="s">
        <v>150</v>
      </c>
      <c r="D466" s="1850"/>
      <c r="E466" s="1850"/>
      <c r="F466" s="1850"/>
      <c r="G466" s="1851"/>
      <c r="H466" s="1814" t="s">
        <v>127</v>
      </c>
      <c r="I466" s="1814"/>
      <c r="J466" s="1817">
        <f>VLOOKUP(A463,'Result Entry'!$B$6:$K$108,6,0)</f>
        <v>0</v>
      </c>
      <c r="K466" s="1820" t="s">
        <v>68</v>
      </c>
      <c r="L466" s="1821"/>
      <c r="M466" s="68">
        <f>Master!$E$14</f>
        <v>8151106901</v>
      </c>
      <c r="N466" s="69"/>
    </row>
    <row r="467" spans="1:15" ht="20.25" customHeight="1">
      <c r="A467" s="1721"/>
      <c r="B467" s="9"/>
      <c r="C467" s="1852"/>
      <c r="D467" s="1853"/>
      <c r="E467" s="1853"/>
      <c r="F467" s="1853"/>
      <c r="G467" s="1854"/>
      <c r="H467" s="1815"/>
      <c r="I467" s="1815"/>
      <c r="J467" s="1818"/>
      <c r="K467" s="1822" t="s">
        <v>66</v>
      </c>
      <c r="L467" s="1823"/>
      <c r="M467" s="1824"/>
      <c r="N467" s="1825"/>
      <c r="O467" s="17" t="s">
        <v>156</v>
      </c>
    </row>
    <row r="468" spans="1:15" ht="20.25" customHeight="1" thickBot="1">
      <c r="A468" s="1721"/>
      <c r="B468" s="9"/>
      <c r="C468" s="1855"/>
      <c r="D468" s="1856"/>
      <c r="E468" s="1856"/>
      <c r="F468" s="1856"/>
      <c r="G468" s="1857"/>
      <c r="H468" s="1816"/>
      <c r="I468" s="1816"/>
      <c r="J468" s="1819"/>
      <c r="K468" s="1826" t="s">
        <v>51</v>
      </c>
      <c r="L468" s="1827"/>
      <c r="M468" s="1828" t="str">
        <f>Master!$E$6</f>
        <v>2023-24</v>
      </c>
      <c r="N468" s="1829"/>
    </row>
    <row r="469" spans="1:15" ht="20.25" customHeight="1">
      <c r="A469" s="1721"/>
      <c r="B469" s="10" t="s">
        <v>69</v>
      </c>
      <c r="C469" s="1779" t="s">
        <v>20</v>
      </c>
      <c r="D469" s="1780"/>
      <c r="E469" s="1780"/>
      <c r="F469" s="1781"/>
      <c r="G469" s="6" t="s">
        <v>149</v>
      </c>
      <c r="H469" s="1782">
        <f>VLOOKUP($A463,'Result Entry'!$B$9:$FW$108,4,0)</f>
        <v>0</v>
      </c>
      <c r="I469" s="1782"/>
      <c r="J469" s="1782"/>
      <c r="K469" s="1782"/>
      <c r="L469" s="1782"/>
      <c r="M469" s="1782"/>
      <c r="N469" s="1783"/>
    </row>
    <row r="470" spans="1:15" ht="20.25" customHeight="1">
      <c r="A470" s="1721"/>
      <c r="B470" s="10" t="s">
        <v>69</v>
      </c>
      <c r="C470" s="1763" t="s">
        <v>22</v>
      </c>
      <c r="D470" s="1764"/>
      <c r="E470" s="1764"/>
      <c r="F470" s="1765"/>
      <c r="G470" s="7" t="s">
        <v>149</v>
      </c>
      <c r="H470" s="1766">
        <f>VLOOKUP($A463,'Result Entry'!$B$9:$FW$108,7,0)</f>
        <v>0</v>
      </c>
      <c r="I470" s="1766"/>
      <c r="J470" s="1766"/>
      <c r="K470" s="1766"/>
      <c r="L470" s="1766"/>
      <c r="M470" s="1766"/>
      <c r="N470" s="1767"/>
    </row>
    <row r="471" spans="1:15" ht="20.25" customHeight="1">
      <c r="A471" s="1721"/>
      <c r="B471" s="10" t="s">
        <v>69</v>
      </c>
      <c r="C471" s="1763" t="s">
        <v>23</v>
      </c>
      <c r="D471" s="1764"/>
      <c r="E471" s="1764"/>
      <c r="F471" s="1765"/>
      <c r="G471" s="7" t="s">
        <v>149</v>
      </c>
      <c r="H471" s="1766">
        <f>VLOOKUP($A463,'Result Entry'!$B$9:$FW$108,8,0)</f>
        <v>0</v>
      </c>
      <c r="I471" s="1766"/>
      <c r="J471" s="1766"/>
      <c r="K471" s="1766"/>
      <c r="L471" s="1766"/>
      <c r="M471" s="1766"/>
      <c r="N471" s="1767"/>
    </row>
    <row r="472" spans="1:15" ht="20.25" customHeight="1">
      <c r="A472" s="1721"/>
      <c r="B472" s="10" t="s">
        <v>69</v>
      </c>
      <c r="C472" s="1763" t="s">
        <v>52</v>
      </c>
      <c r="D472" s="1764"/>
      <c r="E472" s="1764"/>
      <c r="F472" s="1765"/>
      <c r="G472" s="7" t="s">
        <v>149</v>
      </c>
      <c r="H472" s="1766">
        <f>VLOOKUP($A463,'Result Entry'!$B$9:$FW$108,9,0)</f>
        <v>0</v>
      </c>
      <c r="I472" s="1766"/>
      <c r="J472" s="1766"/>
      <c r="K472" s="1766"/>
      <c r="L472" s="1766"/>
      <c r="M472" s="1766"/>
      <c r="N472" s="1767"/>
    </row>
    <row r="473" spans="1:15" ht="20.25" customHeight="1">
      <c r="A473" s="1721"/>
      <c r="B473" s="10" t="s">
        <v>69</v>
      </c>
      <c r="C473" s="1763" t="s">
        <v>53</v>
      </c>
      <c r="D473" s="1764"/>
      <c r="E473" s="1764"/>
      <c r="F473" s="1765"/>
      <c r="G473" s="7" t="s">
        <v>149</v>
      </c>
      <c r="H473" s="1768" t="str">
        <f>CONCATENATE('Result Entry'!$G$4,'Result Entry'!$J$4)</f>
        <v>11(A)</v>
      </c>
      <c r="I473" s="1766"/>
      <c r="J473" s="1766"/>
      <c r="K473" s="1766"/>
      <c r="L473" s="1766"/>
      <c r="M473" s="1766"/>
      <c r="N473" s="1767"/>
    </row>
    <row r="474" spans="1:15" ht="20.25" customHeight="1" thickBot="1">
      <c r="A474" s="1721"/>
      <c r="B474" s="10" t="s">
        <v>69</v>
      </c>
      <c r="C474" s="1789" t="s">
        <v>25</v>
      </c>
      <c r="D474" s="1790"/>
      <c r="E474" s="1790"/>
      <c r="F474" s="1791"/>
      <c r="G474" s="16" t="s">
        <v>149</v>
      </c>
      <c r="H474" s="1792">
        <f>VLOOKUP($A463,'Result Entry'!$B$9:$FW$108,10,0)</f>
        <v>0</v>
      </c>
      <c r="I474" s="1792"/>
      <c r="J474" s="1792"/>
      <c r="K474" s="1792"/>
      <c r="L474" s="1792"/>
      <c r="M474" s="1792"/>
      <c r="N474" s="1793"/>
    </row>
    <row r="475" spans="1:15" ht="20.25" customHeight="1">
      <c r="A475" s="1721"/>
      <c r="B475" s="11" t="s">
        <v>69</v>
      </c>
      <c r="C475" s="1794" t="s">
        <v>167</v>
      </c>
      <c r="D475" s="1795"/>
      <c r="E475" s="1798" t="s">
        <v>72</v>
      </c>
      <c r="F475" s="1800" t="s">
        <v>73</v>
      </c>
      <c r="G475" s="1802" t="s">
        <v>168</v>
      </c>
      <c r="H475" s="1804" t="s">
        <v>55</v>
      </c>
      <c r="I475" s="1805"/>
      <c r="J475" s="1808" t="s">
        <v>84</v>
      </c>
      <c r="K475" s="1809"/>
      <c r="L475" s="1812" t="s">
        <v>169</v>
      </c>
      <c r="M475" s="1832" t="s">
        <v>76</v>
      </c>
      <c r="N475" s="1858" t="s">
        <v>98</v>
      </c>
    </row>
    <row r="476" spans="1:15" ht="20.25" customHeight="1">
      <c r="A476" s="1721"/>
      <c r="B476" s="11"/>
      <c r="C476" s="1796"/>
      <c r="D476" s="1797"/>
      <c r="E476" s="1799"/>
      <c r="F476" s="1801"/>
      <c r="G476" s="1803"/>
      <c r="H476" s="1806"/>
      <c r="I476" s="1807"/>
      <c r="J476" s="1810"/>
      <c r="K476" s="1811"/>
      <c r="L476" s="1813"/>
      <c r="M476" s="1833"/>
      <c r="N476" s="1859"/>
    </row>
    <row r="477" spans="1:15" ht="20.25" customHeight="1" thickBot="1">
      <c r="A477" s="1721"/>
      <c r="B477" s="11" t="s">
        <v>69</v>
      </c>
      <c r="C477" s="1866" t="s">
        <v>56</v>
      </c>
      <c r="D477" s="1867"/>
      <c r="E477" s="61">
        <f>'Result Entry'!$L$7</f>
        <v>10</v>
      </c>
      <c r="F477" s="62">
        <f>'Result Entry'!$M$7</f>
        <v>10</v>
      </c>
      <c r="G477" s="53">
        <f>SUM(E477:F477)</f>
        <v>20</v>
      </c>
      <c r="H477" s="1881">
        <f>'Result Entry'!$AU$7</f>
        <v>70</v>
      </c>
      <c r="I477" s="1882"/>
      <c r="J477" s="1883">
        <f>'Result Entry'!$AY$7</f>
        <v>100</v>
      </c>
      <c r="K477" s="1882"/>
      <c r="L477" s="53">
        <f t="shared" ref="L477:L482" si="26">H477+J477</f>
        <v>170</v>
      </c>
      <c r="M477" s="63">
        <f t="shared" ref="M477:M482" si="27">G477+L477</f>
        <v>190</v>
      </c>
      <c r="N477" s="1860"/>
    </row>
    <row r="478" spans="1:15" s="52" customFormat="1" ht="20.25" customHeight="1">
      <c r="A478" s="1721"/>
      <c r="B478" s="50" t="s">
        <v>69</v>
      </c>
      <c r="C478" s="1769" t="str">
        <f>'Result Entry'!$L$3</f>
        <v>HINDI Comp.</v>
      </c>
      <c r="D478" s="1770"/>
      <c r="E478" s="54">
        <f>IF($J466="TC",0,IF($J466="Nso",0,VLOOKUP($A463,'Result Entry'!$B$9:$FW$108,11,0)))</f>
        <v>0</v>
      </c>
      <c r="F478" s="51">
        <f>IF($J466="TC",0,IF($J466="Nso",0,VLOOKUP($A463,'Result Entry'!$B$9:$FW$108,12,0)))</f>
        <v>0</v>
      </c>
      <c r="G478" s="55">
        <f>E478+F478</f>
        <v>0</v>
      </c>
      <c r="H478" s="1870">
        <f>IF($J466="TC",0,IF($J466="Nso",0,VLOOKUP($A463,'Result Entry'!$B$9:$FW$108,16,0)))</f>
        <v>0</v>
      </c>
      <c r="I478" s="1871"/>
      <c r="J478" s="1872">
        <f>IF($J466="TC",0,IF($J466="Nso",0,VLOOKUP($A463,'Result Entry'!$B$9:$FW$108,19,0)))</f>
        <v>0</v>
      </c>
      <c r="K478" s="1871"/>
      <c r="L478" s="66">
        <f t="shared" si="26"/>
        <v>0</v>
      </c>
      <c r="M478" s="64">
        <f t="shared" si="27"/>
        <v>0</v>
      </c>
      <c r="N478" s="60" t="str">
        <f>IF($J466="TC",0,IF($J466="Nso",0,VLOOKUP($A463,'Result Entry'!$B$9:$FW$108,24,0)))</f>
        <v/>
      </c>
    </row>
    <row r="479" spans="1:15" s="52" customFormat="1" ht="20.25" customHeight="1">
      <c r="A479" s="1721"/>
      <c r="B479" s="50" t="s">
        <v>69</v>
      </c>
      <c r="C479" s="1717" t="str">
        <f>'Result Entry'!$Z$3</f>
        <v>ENGLISH Comp.</v>
      </c>
      <c r="D479" s="1718"/>
      <c r="E479" s="54">
        <f>IF($J466="TC",0,IF($J466="Nso",0,VLOOKUP($A463,'Result Entry'!$B$9:$FW$108,25,0)))</f>
        <v>0</v>
      </c>
      <c r="F479" s="51">
        <f>IF($J466="TC",0,IF($J466="Nso",0,VLOOKUP($A463,'Result Entry'!$B$9:$FW$108,26,0)))</f>
        <v>0</v>
      </c>
      <c r="G479" s="56">
        <f>E479+F479</f>
        <v>0</v>
      </c>
      <c r="H479" s="1761">
        <f>IF($J466="TC",0,IF($J466="Nso",0,VLOOKUP($A463,'Result Entry'!$B$9:$FW$108,30,0)))</f>
        <v>0</v>
      </c>
      <c r="I479" s="1762"/>
      <c r="J479" s="1784">
        <f>IF($J466="TC",0,IF($J466="Nso",0,VLOOKUP($A463,'Result Entry'!$B$9:$FW$108,33,0)))</f>
        <v>0</v>
      </c>
      <c r="K479" s="1762"/>
      <c r="L479" s="66">
        <f t="shared" si="26"/>
        <v>0</v>
      </c>
      <c r="M479" s="64">
        <f t="shared" si="27"/>
        <v>0</v>
      </c>
      <c r="N479" s="60" t="str">
        <f>IF($J466="TC",0,IF($J466="Nso",0,VLOOKUP($A463,'Result Entry'!$B$9:$FW$108,38,0)))</f>
        <v/>
      </c>
    </row>
    <row r="480" spans="1:15" s="52" customFormat="1" ht="20.25" customHeight="1">
      <c r="A480" s="1721"/>
      <c r="B480" s="50" t="s">
        <v>69</v>
      </c>
      <c r="C480" s="1717" t="str">
        <f>'Result Entry'!$AO$3</f>
        <v>PHYSICS</v>
      </c>
      <c r="D480" s="1718"/>
      <c r="E480" s="54">
        <f>IF($J466="TC",0,IF($J466="Nso",0,VLOOKUP($A463,'Result Entry'!$B$9:$FW$108,39,0)))</f>
        <v>0</v>
      </c>
      <c r="F480" s="51">
        <f>IF($J466="TC",0,IF($J466="Nso",0,VLOOKUP($A463,'Result Entry'!$B$9:$FW$108,40,0)))</f>
        <v>0</v>
      </c>
      <c r="G480" s="56">
        <f>E480+F480</f>
        <v>0</v>
      </c>
      <c r="H480" s="1761">
        <f>IF($J466="TC",0,IF($J466="Nso",0,VLOOKUP($A463,'Result Entry'!$B$9:$FW$108,45,0)))</f>
        <v>0</v>
      </c>
      <c r="I480" s="1762"/>
      <c r="J480" s="1784">
        <f>IF($J466="TC",0,IF($J466="Nso",0,VLOOKUP($A463,'Result Entry'!$B$9:$FW$108,49,0)))</f>
        <v>0</v>
      </c>
      <c r="K480" s="1762"/>
      <c r="L480" s="66">
        <f t="shared" si="26"/>
        <v>0</v>
      </c>
      <c r="M480" s="64">
        <f t="shared" si="27"/>
        <v>0</v>
      </c>
      <c r="N480" s="60" t="str">
        <f>IF($J466="TC",0,IF($J466="Nso",0,VLOOKUP($A463,'Result Entry'!$B$9:$FW$108,54,0)))</f>
        <v/>
      </c>
    </row>
    <row r="481" spans="1:14" s="52" customFormat="1" ht="20.25" customHeight="1">
      <c r="A481" s="1721"/>
      <c r="B481" s="50" t="s">
        <v>69</v>
      </c>
      <c r="C481" s="1717" t="str">
        <f>'Result Entry'!$BF$3</f>
        <v>CHEMISTRY</v>
      </c>
      <c r="D481" s="1718"/>
      <c r="E481" s="54" t="str">
        <f>IF($J466="TC",0,IF($J466="Nso",0,VLOOKUP($A463,'Result Entry'!$B$9:$FW$108,55,0)))</f>
        <v/>
      </c>
      <c r="F481" s="51">
        <f>IF($J466="TC",0,IF($J466="Nso",0,VLOOKUP($A463,'Result Entry'!$B$9:$FW$108,56,0)))</f>
        <v>0</v>
      </c>
      <c r="G481" s="56" t="e">
        <f>E481+F481</f>
        <v>#VALUE!</v>
      </c>
      <c r="H481" s="1761">
        <f>IF($J466="TC",0,IF($J466="Nso",0,VLOOKUP($A463,'Result Entry'!$B$9:$FW$108,61,0)))</f>
        <v>0</v>
      </c>
      <c r="I481" s="1762"/>
      <c r="J481" s="1784">
        <f>IF($J466="TC",0,IF($J466="Nso",0,VLOOKUP($A463,'Result Entry'!$B$9:$FW$108,65,0)))</f>
        <v>0</v>
      </c>
      <c r="K481" s="1762"/>
      <c r="L481" s="66">
        <f t="shared" si="26"/>
        <v>0</v>
      </c>
      <c r="M481" s="64" t="e">
        <f t="shared" si="27"/>
        <v>#VALUE!</v>
      </c>
      <c r="N481" s="60" t="str">
        <f>IF($J466="TC",0,IF($J466="Nso",0,VLOOKUP($A463,'Result Entry'!$B$9:$FW$108,70,0)))</f>
        <v/>
      </c>
    </row>
    <row r="482" spans="1:14" s="52" customFormat="1" ht="20.25" customHeight="1" thickBot="1">
      <c r="A482" s="1721"/>
      <c r="B482" s="50" t="s">
        <v>69</v>
      </c>
      <c r="C482" s="1717" t="str">
        <f>'Result Entry'!$BW$3</f>
        <v>BIOLOGY</v>
      </c>
      <c r="D482" s="1718"/>
      <c r="E482" s="57" t="str">
        <f>IF($J466="TC",0,IF($J466="Nso",0,VLOOKUP($A463,'Result Entry'!$B$9:$FW$108,71,0)))</f>
        <v/>
      </c>
      <c r="F482" s="58" t="str">
        <f>IF($J466="TC",0,IF($J466="Nso",0,VLOOKUP($A463,'Result Entry'!$B$9:$FW$108,72,0)))</f>
        <v/>
      </c>
      <c r="G482" s="59" t="e">
        <f>E482+F482</f>
        <v>#VALUE!</v>
      </c>
      <c r="H482" s="1861">
        <f>IF($J466="TC",0,IF($J466="Nso",0,VLOOKUP($A463,'Result Entry'!$B$9:$FW$108,77,0)))</f>
        <v>0</v>
      </c>
      <c r="I482" s="1862"/>
      <c r="J482" s="1863">
        <f>IF($J466="TC",0,IF($J466="Nso",0,VLOOKUP($A463,'Result Entry'!$B$9:$FW$108,81,0)))</f>
        <v>0</v>
      </c>
      <c r="K482" s="1862"/>
      <c r="L482" s="67">
        <f t="shared" si="26"/>
        <v>0</v>
      </c>
      <c r="M482" s="65" t="e">
        <f t="shared" si="27"/>
        <v>#VALUE!</v>
      </c>
      <c r="N482" s="60">
        <f>IF($J466="TC",0,IF($J466="Nso",0,VLOOKUP($A463,'Result Entry'!$B$9:$FW$108,86,0)))</f>
        <v>0</v>
      </c>
    </row>
    <row r="483" spans="1:14" ht="20.25" customHeight="1">
      <c r="A483" s="1721"/>
      <c r="B483" s="11" t="s">
        <v>69</v>
      </c>
      <c r="C483" s="1771" t="s">
        <v>77</v>
      </c>
      <c r="D483" s="1772"/>
      <c r="E483" s="1773"/>
      <c r="F483" s="1777" t="s">
        <v>78</v>
      </c>
      <c r="G483" s="1778"/>
      <c r="H483" s="1868" t="s">
        <v>79</v>
      </c>
      <c r="I483" s="1869"/>
      <c r="J483" s="74" t="s">
        <v>41</v>
      </c>
      <c r="K483" s="79" t="s">
        <v>91</v>
      </c>
      <c r="L483" s="1785" t="s">
        <v>39</v>
      </c>
      <c r="M483" s="1786"/>
      <c r="N483" s="12" t="s">
        <v>43</v>
      </c>
    </row>
    <row r="484" spans="1:14" ht="25.5" customHeight="1" thickBot="1">
      <c r="A484" s="1721"/>
      <c r="B484" s="11" t="s">
        <v>69</v>
      </c>
      <c r="C484" s="1774"/>
      <c r="D484" s="1775"/>
      <c r="E484" s="1776"/>
      <c r="F484" s="1787">
        <f>IF($J466="TC",0,IF($J466="Nso",0,VLOOKUP($A463,'Result Entry'!$B$9:$FW$108,146,0)))</f>
        <v>0</v>
      </c>
      <c r="G484" s="1788"/>
      <c r="H484" s="1830">
        <f>IF($J466="TC",0,IF($J466="Nso",0,VLOOKUP($A463,'Result Entry'!$B$9:$FW$108,147,0)))</f>
        <v>0</v>
      </c>
      <c r="I484" s="1831"/>
      <c r="J484" s="75">
        <f>IF($J466="TC",0,IF($J466="Nso",0,VLOOKUP($A463,'Result Entry'!$B$9:$FW$108,148,0)))</f>
        <v>0</v>
      </c>
      <c r="K484" s="86" t="str">
        <f>IF($J466="TC",0,IF($J466="Nso",0,VLOOKUP($A463,'Result Entry'!$B$9:$FW$108,149,0)))</f>
        <v/>
      </c>
      <c r="L484" s="1864">
        <f>IF($J466="TC",0,IF($J466="Nso",0,VLOOKUP($A463,'Result Entry'!$B$9:$FW$108,150,0)))</f>
        <v>0</v>
      </c>
      <c r="M484" s="1865"/>
      <c r="N484" s="15">
        <f>IF($J466="TC",0,IF($J466="Nso",0,VLOOKUP($A463,'Result Entry'!$B$9:$FW$108,152,0)))</f>
        <v>0</v>
      </c>
    </row>
    <row r="485" spans="1:14" ht="20.25" customHeight="1">
      <c r="A485" s="1721"/>
      <c r="B485" s="11" t="s">
        <v>69</v>
      </c>
      <c r="C485" s="1758" t="s">
        <v>58</v>
      </c>
      <c r="D485" s="1759"/>
      <c r="E485" s="1759"/>
      <c r="F485" s="1759"/>
      <c r="G485" s="1759"/>
      <c r="H485" s="1760"/>
      <c r="I485" s="1834" t="s">
        <v>59</v>
      </c>
      <c r="J485" s="1835"/>
      <c r="K485" s="1836">
        <f>VLOOKUP($A463,'Result Entry'!$B$9:$FW$108,143,0)</f>
        <v>0</v>
      </c>
      <c r="L485" s="1837"/>
      <c r="M485" s="1839" t="s">
        <v>37</v>
      </c>
      <c r="N485" s="1840"/>
    </row>
    <row r="486" spans="1:14" ht="20.25" customHeight="1" thickBot="1">
      <c r="A486" s="1721"/>
      <c r="B486" s="11" t="s">
        <v>69</v>
      </c>
      <c r="C486" s="1841" t="s">
        <v>54</v>
      </c>
      <c r="D486" s="1842"/>
      <c r="E486" s="1842"/>
      <c r="F486" s="1843" t="s">
        <v>157</v>
      </c>
      <c r="G486" s="1844"/>
      <c r="H486" s="26" t="s">
        <v>47</v>
      </c>
      <c r="I486" s="1847" t="s">
        <v>60</v>
      </c>
      <c r="J486" s="1848"/>
      <c r="K486" s="1873">
        <f>VLOOKUP($A463,'Result Entry'!$B$9:$FW$108,144,0)</f>
        <v>0</v>
      </c>
      <c r="L486" s="1874"/>
      <c r="M486" s="1875">
        <f>VLOOKUP($A463,'Result Entry'!$B$9:$FW$108,145,0)</f>
        <v>0</v>
      </c>
      <c r="N486" s="1876"/>
    </row>
    <row r="487" spans="1:14" ht="20.25" customHeight="1">
      <c r="A487" s="1721"/>
      <c r="B487" s="11" t="s">
        <v>69</v>
      </c>
      <c r="C487" s="1841"/>
      <c r="D487" s="1842"/>
      <c r="E487" s="1842"/>
      <c r="F487" s="1845"/>
      <c r="G487" s="1846"/>
      <c r="H487" s="27" t="s">
        <v>99</v>
      </c>
      <c r="I487" s="1877" t="s">
        <v>61</v>
      </c>
      <c r="J487" s="1878"/>
      <c r="K487" s="1879">
        <f>IF($J466="TC","Transferred",IF($J466="Nso","NameSeparated",VLOOKUP($A463,'Result Entry'!$B$9:$FW$108,153,0)))</f>
        <v>0</v>
      </c>
      <c r="L487" s="1879"/>
      <c r="M487" s="1879"/>
      <c r="N487" s="1880"/>
    </row>
    <row r="488" spans="1:14" ht="20.25" customHeight="1">
      <c r="A488" s="1721"/>
      <c r="B488" s="11" t="s">
        <v>69</v>
      </c>
      <c r="C488" s="1744" t="str">
        <f>'Result Entry'!$DU$3</f>
        <v>Foundation Of Information Tech.</v>
      </c>
      <c r="D488" s="1745"/>
      <c r="E488" s="1746"/>
      <c r="F488" s="1747" t="str">
        <f>IF($J466="TC",0,IF($J466="Nso",0,VLOOKUP($A463,'Result Entry'!$B$9:$GS$108,170,0)))</f>
        <v/>
      </c>
      <c r="G488" s="1747"/>
      <c r="H488" s="14">
        <f>IF($J466="TC",0,IF($J466="Nso",0,VLOOKUP($A463,'Result Entry'!$B$9:$GS$108,112,0)))</f>
        <v>0</v>
      </c>
      <c r="I488" s="1748" t="s">
        <v>71</v>
      </c>
      <c r="J488" s="1749"/>
      <c r="K488" s="1750">
        <f>'Result Entry'!$T$2</f>
        <v>45419</v>
      </c>
      <c r="L488" s="1751"/>
      <c r="M488" s="1751"/>
      <c r="N488" s="1752"/>
    </row>
    <row r="489" spans="1:14" ht="20.25" customHeight="1">
      <c r="A489" s="1721"/>
      <c r="B489" s="11" t="s">
        <v>69</v>
      </c>
      <c r="C489" s="1744" t="str">
        <f>'Result Entry'!$EI$3</f>
        <v>G.I.A.I.-II</v>
      </c>
      <c r="D489" s="1745"/>
      <c r="E489" s="1746"/>
      <c r="F489" s="1747" t="str">
        <f>IF($J466="TC",0,IF($J466="Nso",0,VLOOKUP($A463,'Result Entry'!$B$9:$GS$108,174,0)))</f>
        <v/>
      </c>
      <c r="G489" s="1747"/>
      <c r="H489" s="14">
        <f>IF($J466="TC",0,IF($J466="Nso",0,VLOOKUP($A463,'Result Entry'!$B$9:$GS$108,124,0)))</f>
        <v>0</v>
      </c>
      <c r="I489" s="1753"/>
      <c r="J489" s="1754"/>
      <c r="K489" s="1754"/>
      <c r="L489" s="1754"/>
      <c r="M489" s="1754"/>
      <c r="N489" s="1755"/>
    </row>
    <row r="490" spans="1:14" ht="20.25" customHeight="1">
      <c r="A490" s="1721"/>
      <c r="B490" s="11" t="s">
        <v>69</v>
      </c>
      <c r="C490" s="1744" t="str">
        <f>'Result Entry'!$EU$3</f>
        <v>SOC.SER.PLAN</v>
      </c>
      <c r="D490" s="1745"/>
      <c r="E490" s="1746"/>
      <c r="F490" s="1747">
        <f>IF($J466="TC",0,IF($J466="Nso",0,VLOOKUP($A463,'Result Entry'!$B$9:$HS$108,178,0)))</f>
        <v>0</v>
      </c>
      <c r="G490" s="1747"/>
      <c r="H490" s="14">
        <f>IF($J466="TC",0,IF($J466="Nso",0,VLOOKUP($A463,'Result Entry'!$B$9:$GS$108,136,0)))</f>
        <v>0</v>
      </c>
      <c r="I490" s="1756" t="s">
        <v>174</v>
      </c>
      <c r="J490" s="1757"/>
      <c r="K490" s="76"/>
      <c r="L490" s="77"/>
      <c r="M490" s="77"/>
      <c r="N490" s="78"/>
    </row>
    <row r="491" spans="1:14" ht="20.25" customHeight="1" thickBot="1">
      <c r="A491" s="1721"/>
      <c r="B491" s="11" t="s">
        <v>69</v>
      </c>
      <c r="C491" s="1744" t="str">
        <f>'Result Entry'!$FG$3</f>
        <v>Jeewan Kaushal</v>
      </c>
      <c r="D491" s="1745"/>
      <c r="E491" s="1746"/>
      <c r="F491" s="1747" t="str">
        <f>IF($J466="TC",0,IF($J466="Nso",0,VLOOKUP($A463,'Result Entry'!$B$9:$HS$108,182,0)))</f>
        <v/>
      </c>
      <c r="G491" s="1747"/>
      <c r="H491" s="14">
        <f>IF($J466="TC",0,IF($J466="Nso",0,VLOOKUP($A463,'Result Entry'!$B$9:$HS$108,136,0)))</f>
        <v>0</v>
      </c>
      <c r="I491" s="1756" t="s">
        <v>148</v>
      </c>
      <c r="J491" s="1757"/>
      <c r="K491" s="1757"/>
      <c r="L491" s="1757"/>
      <c r="M491" s="1757"/>
      <c r="N491" s="1838"/>
    </row>
    <row r="492" spans="1:14" ht="20.25" customHeight="1">
      <c r="A492" s="1721"/>
      <c r="B492" s="10" t="s">
        <v>69</v>
      </c>
      <c r="C492" s="1706" t="s">
        <v>180</v>
      </c>
      <c r="D492" s="1707"/>
      <c r="E492" s="1708"/>
      <c r="F492" s="1715" t="s">
        <v>181</v>
      </c>
      <c r="G492" s="1716"/>
      <c r="H492" s="82" t="s">
        <v>30</v>
      </c>
      <c r="I492" s="1756" t="s">
        <v>175</v>
      </c>
      <c r="J492" s="1757"/>
      <c r="K492" s="1757"/>
      <c r="L492" s="1757"/>
      <c r="M492" s="1757"/>
      <c r="N492" s="1838"/>
    </row>
    <row r="493" spans="1:14" ht="20.25" customHeight="1">
      <c r="A493" s="1721"/>
      <c r="B493" s="10" t="s">
        <v>69</v>
      </c>
      <c r="C493" s="1709"/>
      <c r="D493" s="1710"/>
      <c r="E493" s="1711"/>
      <c r="F493" s="1702" t="s">
        <v>182</v>
      </c>
      <c r="G493" s="1703"/>
      <c r="H493" s="80" t="s">
        <v>179</v>
      </c>
      <c r="I493" s="1732" t="s">
        <v>67</v>
      </c>
      <c r="J493" s="1733"/>
      <c r="K493" s="1733"/>
      <c r="L493" s="1733"/>
      <c r="M493" s="1733"/>
      <c r="N493" s="1734"/>
    </row>
    <row r="494" spans="1:14" ht="20.25" customHeight="1">
      <c r="A494" s="1721"/>
      <c r="B494" s="10" t="s">
        <v>69</v>
      </c>
      <c r="C494" s="1709"/>
      <c r="D494" s="1710"/>
      <c r="E494" s="1711"/>
      <c r="F494" s="1702" t="s">
        <v>185</v>
      </c>
      <c r="G494" s="1703"/>
      <c r="H494" s="80" t="s">
        <v>62</v>
      </c>
      <c r="I494" s="1735"/>
      <c r="J494" s="1736"/>
      <c r="K494" s="1736"/>
      <c r="L494" s="1736"/>
      <c r="M494" s="1736"/>
      <c r="N494" s="1737"/>
    </row>
    <row r="495" spans="1:14" ht="20.25" customHeight="1">
      <c r="A495" s="1721"/>
      <c r="B495" s="10" t="s">
        <v>69</v>
      </c>
      <c r="C495" s="1709"/>
      <c r="D495" s="1710"/>
      <c r="E495" s="1711"/>
      <c r="F495" s="1702" t="s">
        <v>186</v>
      </c>
      <c r="G495" s="1703"/>
      <c r="H495" s="80" t="s">
        <v>63</v>
      </c>
      <c r="I495" s="1735"/>
      <c r="J495" s="1736"/>
      <c r="K495" s="1736"/>
      <c r="L495" s="1736"/>
      <c r="M495" s="1736"/>
      <c r="N495" s="1737"/>
    </row>
    <row r="496" spans="1:14" ht="20.25" customHeight="1">
      <c r="A496" s="1721"/>
      <c r="B496" s="10" t="s">
        <v>69</v>
      </c>
      <c r="C496" s="1709"/>
      <c r="D496" s="1710"/>
      <c r="E496" s="1711"/>
      <c r="F496" s="1702" t="s">
        <v>183</v>
      </c>
      <c r="G496" s="1703"/>
      <c r="H496" s="80" t="s">
        <v>65</v>
      </c>
      <c r="I496" s="1738" t="s">
        <v>80</v>
      </c>
      <c r="J496" s="1739"/>
      <c r="K496" s="1739"/>
      <c r="L496" s="1739"/>
      <c r="M496" s="1739"/>
      <c r="N496" s="1740"/>
    </row>
    <row r="497" spans="1:15" ht="20.25" customHeight="1" thickBot="1">
      <c r="A497" s="1721"/>
      <c r="B497" s="13" t="s">
        <v>69</v>
      </c>
      <c r="C497" s="1712"/>
      <c r="D497" s="1713"/>
      <c r="E497" s="1714"/>
      <c r="F497" s="1704" t="s">
        <v>184</v>
      </c>
      <c r="G497" s="1705"/>
      <c r="H497" s="81" t="s">
        <v>64</v>
      </c>
      <c r="I497" s="1741"/>
      <c r="J497" s="1742"/>
      <c r="K497" s="1742"/>
      <c r="L497" s="1742"/>
      <c r="M497" s="1742"/>
      <c r="N497" s="1743"/>
    </row>
    <row r="498" spans="1:15" ht="24.75" customHeight="1" thickTop="1" thickBot="1">
      <c r="A498" s="83">
        <f>A463+1</f>
        <v>15</v>
      </c>
      <c r="B498" s="1720" t="s">
        <v>50</v>
      </c>
      <c r="C498" s="1720"/>
      <c r="D498" s="1720"/>
      <c r="E498" s="1720"/>
      <c r="F498" s="1720"/>
      <c r="G498" s="1720"/>
      <c r="H498" s="1720"/>
      <c r="I498" s="1720"/>
      <c r="J498" s="1720"/>
      <c r="K498" s="1720"/>
      <c r="L498" s="1720"/>
      <c r="M498" s="1720"/>
      <c r="N498" s="1720"/>
    </row>
    <row r="499" spans="1:15" ht="42.75" customHeight="1" thickTop="1">
      <c r="A499" s="1721"/>
      <c r="B499" s="1722"/>
      <c r="C499" s="1723"/>
      <c r="D499" s="1726" t="str">
        <f>Master!$E$8</f>
        <v xml:space="preserve">Govt. Sr. Secondary School </v>
      </c>
      <c r="E499" s="1727"/>
      <c r="F499" s="1727"/>
      <c r="G499" s="1727"/>
      <c r="H499" s="1727"/>
      <c r="I499" s="1727"/>
      <c r="J499" s="1727"/>
      <c r="K499" s="1727"/>
      <c r="L499" s="1727"/>
      <c r="M499" s="1727"/>
      <c r="N499" s="1728"/>
    </row>
    <row r="500" spans="1:15" ht="20.25" customHeight="1" thickBot="1">
      <c r="A500" s="1721"/>
      <c r="B500" s="1724"/>
      <c r="C500" s="1725"/>
      <c r="D500" s="1729" t="str">
        <f>Master!$E$11</f>
        <v>P.S.-Bapini (Jodhpur)</v>
      </c>
      <c r="E500" s="1730"/>
      <c r="F500" s="1730"/>
      <c r="G500" s="1730"/>
      <c r="H500" s="1730"/>
      <c r="I500" s="1730"/>
      <c r="J500" s="1730"/>
      <c r="K500" s="1730"/>
      <c r="L500" s="1730"/>
      <c r="M500" s="1730"/>
      <c r="N500" s="1731"/>
    </row>
    <row r="501" spans="1:15" ht="20.25" customHeight="1">
      <c r="A501" s="1721"/>
      <c r="B501" s="28"/>
      <c r="C501" s="1849" t="s">
        <v>150</v>
      </c>
      <c r="D501" s="1850"/>
      <c r="E501" s="1850"/>
      <c r="F501" s="1850"/>
      <c r="G501" s="1851"/>
      <c r="H501" s="1814" t="s">
        <v>127</v>
      </c>
      <c r="I501" s="1814"/>
      <c r="J501" s="1817">
        <f>VLOOKUP(A498,'Result Entry'!$B$6:$K$108,6,0)</f>
        <v>0</v>
      </c>
      <c r="K501" s="1820" t="s">
        <v>68</v>
      </c>
      <c r="L501" s="1821"/>
      <c r="M501" s="68">
        <f>Master!$E$14</f>
        <v>8151106901</v>
      </c>
      <c r="N501" s="69"/>
    </row>
    <row r="502" spans="1:15" ht="20.25" customHeight="1">
      <c r="A502" s="1721"/>
      <c r="B502" s="9"/>
      <c r="C502" s="1852"/>
      <c r="D502" s="1853"/>
      <c r="E502" s="1853"/>
      <c r="F502" s="1853"/>
      <c r="G502" s="1854"/>
      <c r="H502" s="1815"/>
      <c r="I502" s="1815"/>
      <c r="J502" s="1818"/>
      <c r="K502" s="1822" t="s">
        <v>66</v>
      </c>
      <c r="L502" s="1823"/>
      <c r="M502" s="1824"/>
      <c r="N502" s="1825"/>
      <c r="O502" s="17" t="s">
        <v>156</v>
      </c>
    </row>
    <row r="503" spans="1:15" ht="20.25" customHeight="1" thickBot="1">
      <c r="A503" s="1721"/>
      <c r="B503" s="9"/>
      <c r="C503" s="1855"/>
      <c r="D503" s="1856"/>
      <c r="E503" s="1856"/>
      <c r="F503" s="1856"/>
      <c r="G503" s="1857"/>
      <c r="H503" s="1816"/>
      <c r="I503" s="1816"/>
      <c r="J503" s="1819"/>
      <c r="K503" s="1826" t="s">
        <v>51</v>
      </c>
      <c r="L503" s="1827"/>
      <c r="M503" s="1828" t="str">
        <f>Master!$E$6</f>
        <v>2023-24</v>
      </c>
      <c r="N503" s="1829"/>
    </row>
    <row r="504" spans="1:15" ht="20.25" customHeight="1">
      <c r="A504" s="1721"/>
      <c r="B504" s="10" t="s">
        <v>69</v>
      </c>
      <c r="C504" s="1779" t="s">
        <v>20</v>
      </c>
      <c r="D504" s="1780"/>
      <c r="E504" s="1780"/>
      <c r="F504" s="1781"/>
      <c r="G504" s="6" t="s">
        <v>149</v>
      </c>
      <c r="H504" s="1782">
        <f>VLOOKUP($A498,'Result Entry'!$B$9:$FW$108,4,0)</f>
        <v>0</v>
      </c>
      <c r="I504" s="1782"/>
      <c r="J504" s="1782"/>
      <c r="K504" s="1782"/>
      <c r="L504" s="1782"/>
      <c r="M504" s="1782"/>
      <c r="N504" s="1783"/>
    </row>
    <row r="505" spans="1:15" ht="20.25" customHeight="1">
      <c r="A505" s="1721"/>
      <c r="B505" s="10" t="s">
        <v>69</v>
      </c>
      <c r="C505" s="1763" t="s">
        <v>22</v>
      </c>
      <c r="D505" s="1764"/>
      <c r="E505" s="1764"/>
      <c r="F505" s="1765"/>
      <c r="G505" s="7" t="s">
        <v>149</v>
      </c>
      <c r="H505" s="1766">
        <f>VLOOKUP($A498,'Result Entry'!$B$9:$FW$108,7,0)</f>
        <v>0</v>
      </c>
      <c r="I505" s="1766"/>
      <c r="J505" s="1766"/>
      <c r="K505" s="1766"/>
      <c r="L505" s="1766"/>
      <c r="M505" s="1766"/>
      <c r="N505" s="1767"/>
    </row>
    <row r="506" spans="1:15" ht="20.25" customHeight="1">
      <c r="A506" s="1721"/>
      <c r="B506" s="10" t="s">
        <v>69</v>
      </c>
      <c r="C506" s="1763" t="s">
        <v>23</v>
      </c>
      <c r="D506" s="1764"/>
      <c r="E506" s="1764"/>
      <c r="F506" s="1765"/>
      <c r="G506" s="7" t="s">
        <v>149</v>
      </c>
      <c r="H506" s="1766">
        <f>VLOOKUP($A498,'Result Entry'!$B$9:$FW$108,8,0)</f>
        <v>0</v>
      </c>
      <c r="I506" s="1766"/>
      <c r="J506" s="1766"/>
      <c r="K506" s="1766"/>
      <c r="L506" s="1766"/>
      <c r="M506" s="1766"/>
      <c r="N506" s="1767"/>
    </row>
    <row r="507" spans="1:15" ht="20.25" customHeight="1">
      <c r="A507" s="1721"/>
      <c r="B507" s="10" t="s">
        <v>69</v>
      </c>
      <c r="C507" s="1763" t="s">
        <v>52</v>
      </c>
      <c r="D507" s="1764"/>
      <c r="E507" s="1764"/>
      <c r="F507" s="1765"/>
      <c r="G507" s="7" t="s">
        <v>149</v>
      </c>
      <c r="H507" s="1766">
        <f>VLOOKUP($A498,'Result Entry'!$B$9:$FW$108,9,0)</f>
        <v>0</v>
      </c>
      <c r="I507" s="1766"/>
      <c r="J507" s="1766"/>
      <c r="K507" s="1766"/>
      <c r="L507" s="1766"/>
      <c r="M507" s="1766"/>
      <c r="N507" s="1767"/>
    </row>
    <row r="508" spans="1:15" ht="20.25" customHeight="1">
      <c r="A508" s="1721"/>
      <c r="B508" s="10" t="s">
        <v>69</v>
      </c>
      <c r="C508" s="1763" t="s">
        <v>53</v>
      </c>
      <c r="D508" s="1764"/>
      <c r="E508" s="1764"/>
      <c r="F508" s="1765"/>
      <c r="G508" s="7" t="s">
        <v>149</v>
      </c>
      <c r="H508" s="1768" t="str">
        <f>CONCATENATE('Result Entry'!$G$4,'Result Entry'!$J$4)</f>
        <v>11(A)</v>
      </c>
      <c r="I508" s="1766"/>
      <c r="J508" s="1766"/>
      <c r="K508" s="1766"/>
      <c r="L508" s="1766"/>
      <c r="M508" s="1766"/>
      <c r="N508" s="1767"/>
    </row>
    <row r="509" spans="1:15" ht="20.25" customHeight="1" thickBot="1">
      <c r="A509" s="1721"/>
      <c r="B509" s="10" t="s">
        <v>69</v>
      </c>
      <c r="C509" s="1789" t="s">
        <v>25</v>
      </c>
      <c r="D509" s="1790"/>
      <c r="E509" s="1790"/>
      <c r="F509" s="1791"/>
      <c r="G509" s="16" t="s">
        <v>149</v>
      </c>
      <c r="H509" s="1792">
        <f>VLOOKUP($A498,'Result Entry'!$B$9:$FW$108,10,0)</f>
        <v>0</v>
      </c>
      <c r="I509" s="1792"/>
      <c r="J509" s="1792"/>
      <c r="K509" s="1792"/>
      <c r="L509" s="1792"/>
      <c r="M509" s="1792"/>
      <c r="N509" s="1793"/>
    </row>
    <row r="510" spans="1:15" ht="20.25" customHeight="1">
      <c r="A510" s="1721"/>
      <c r="B510" s="11" t="s">
        <v>69</v>
      </c>
      <c r="C510" s="1794" t="s">
        <v>167</v>
      </c>
      <c r="D510" s="1795"/>
      <c r="E510" s="1798" t="s">
        <v>72</v>
      </c>
      <c r="F510" s="1800" t="s">
        <v>73</v>
      </c>
      <c r="G510" s="1802" t="s">
        <v>168</v>
      </c>
      <c r="H510" s="1804" t="s">
        <v>55</v>
      </c>
      <c r="I510" s="1805"/>
      <c r="J510" s="1808" t="s">
        <v>84</v>
      </c>
      <c r="K510" s="1809"/>
      <c r="L510" s="1812" t="s">
        <v>169</v>
      </c>
      <c r="M510" s="1832" t="s">
        <v>76</v>
      </c>
      <c r="N510" s="1858" t="s">
        <v>98</v>
      </c>
    </row>
    <row r="511" spans="1:15" ht="20.25" customHeight="1">
      <c r="A511" s="1721"/>
      <c r="B511" s="11"/>
      <c r="C511" s="1796"/>
      <c r="D511" s="1797"/>
      <c r="E511" s="1799"/>
      <c r="F511" s="1801"/>
      <c r="G511" s="1803"/>
      <c r="H511" s="1806"/>
      <c r="I511" s="1807"/>
      <c r="J511" s="1810"/>
      <c r="K511" s="1811"/>
      <c r="L511" s="1813"/>
      <c r="M511" s="1833"/>
      <c r="N511" s="1859"/>
    </row>
    <row r="512" spans="1:15" ht="20.25" customHeight="1" thickBot="1">
      <c r="A512" s="1721"/>
      <c r="B512" s="11" t="s">
        <v>69</v>
      </c>
      <c r="C512" s="1866" t="s">
        <v>56</v>
      </c>
      <c r="D512" s="1867"/>
      <c r="E512" s="61">
        <f>'Result Entry'!$L$7</f>
        <v>10</v>
      </c>
      <c r="F512" s="62">
        <f>'Result Entry'!$M$7</f>
        <v>10</v>
      </c>
      <c r="G512" s="53">
        <f>SUM(E512:F512)</f>
        <v>20</v>
      </c>
      <c r="H512" s="1881">
        <f>'Result Entry'!$AU$7</f>
        <v>70</v>
      </c>
      <c r="I512" s="1882"/>
      <c r="J512" s="1883">
        <f>'Result Entry'!$AY$7</f>
        <v>100</v>
      </c>
      <c r="K512" s="1882"/>
      <c r="L512" s="53">
        <f t="shared" ref="L512:L517" si="28">H512+J512</f>
        <v>170</v>
      </c>
      <c r="M512" s="63">
        <f t="shared" ref="M512:M517" si="29">G512+L512</f>
        <v>190</v>
      </c>
      <c r="N512" s="1860"/>
    </row>
    <row r="513" spans="1:14" s="52" customFormat="1" ht="20.25" customHeight="1">
      <c r="A513" s="1721"/>
      <c r="B513" s="50" t="s">
        <v>69</v>
      </c>
      <c r="C513" s="1769" t="str">
        <f>'Result Entry'!$L$3</f>
        <v>HINDI Comp.</v>
      </c>
      <c r="D513" s="1770"/>
      <c r="E513" s="54">
        <f>IF($J501="TC",0,IF($J501="Nso",0,VLOOKUP($A498,'Result Entry'!$B$9:$FW$108,11,0)))</f>
        <v>0</v>
      </c>
      <c r="F513" s="51">
        <f>IF($J501="TC",0,IF($J501="Nso",0,VLOOKUP($A498,'Result Entry'!$B$9:$FW$108,12,0)))</f>
        <v>0</v>
      </c>
      <c r="G513" s="55">
        <f>E513+F513</f>
        <v>0</v>
      </c>
      <c r="H513" s="1870">
        <f>IF($J501="TC",0,IF($J501="Nso",0,VLOOKUP($A498,'Result Entry'!$B$9:$FW$108,16,0)))</f>
        <v>0</v>
      </c>
      <c r="I513" s="1871"/>
      <c r="J513" s="1872">
        <f>IF($J501="TC",0,IF($J501="Nso",0,VLOOKUP($A498,'Result Entry'!$B$9:$FW$108,19,0)))</f>
        <v>0</v>
      </c>
      <c r="K513" s="1871"/>
      <c r="L513" s="66">
        <f t="shared" si="28"/>
        <v>0</v>
      </c>
      <c r="M513" s="64">
        <f t="shared" si="29"/>
        <v>0</v>
      </c>
      <c r="N513" s="60" t="str">
        <f>IF($J501="TC",0,IF($J501="Nso",0,VLOOKUP($A498,'Result Entry'!$B$9:$FW$108,24,0)))</f>
        <v/>
      </c>
    </row>
    <row r="514" spans="1:14" s="52" customFormat="1" ht="20.25" customHeight="1">
      <c r="A514" s="1721"/>
      <c r="B514" s="50" t="s">
        <v>69</v>
      </c>
      <c r="C514" s="1717" t="str">
        <f>'Result Entry'!$Z$3</f>
        <v>ENGLISH Comp.</v>
      </c>
      <c r="D514" s="1718"/>
      <c r="E514" s="54">
        <f>IF($J501="TC",0,IF($J501="Nso",0,VLOOKUP($A498,'Result Entry'!$B$9:$FW$108,25,0)))</f>
        <v>0</v>
      </c>
      <c r="F514" s="51">
        <f>IF($J501="TC",0,IF($J501="Nso",0,VLOOKUP($A498,'Result Entry'!$B$9:$FW$108,26,0)))</f>
        <v>0</v>
      </c>
      <c r="G514" s="56">
        <f>E514+F514</f>
        <v>0</v>
      </c>
      <c r="H514" s="1761">
        <f>IF($J501="TC",0,IF($J501="Nso",0,VLOOKUP($A498,'Result Entry'!$B$9:$FW$108,30,0)))</f>
        <v>0</v>
      </c>
      <c r="I514" s="1762"/>
      <c r="J514" s="1784">
        <f>IF($J501="TC",0,IF($J501="Nso",0,VLOOKUP($A498,'Result Entry'!$B$9:$FW$108,33,0)))</f>
        <v>0</v>
      </c>
      <c r="K514" s="1762"/>
      <c r="L514" s="66">
        <f t="shared" si="28"/>
        <v>0</v>
      </c>
      <c r="M514" s="64">
        <f t="shared" si="29"/>
        <v>0</v>
      </c>
      <c r="N514" s="60" t="str">
        <f>IF($J501="TC",0,IF($J501="Nso",0,VLOOKUP($A498,'Result Entry'!$B$9:$FW$108,38,0)))</f>
        <v/>
      </c>
    </row>
    <row r="515" spans="1:14" s="52" customFormat="1" ht="20.25" customHeight="1">
      <c r="A515" s="1721"/>
      <c r="B515" s="50" t="s">
        <v>69</v>
      </c>
      <c r="C515" s="1717" t="str">
        <f>'Result Entry'!$AO$3</f>
        <v>PHYSICS</v>
      </c>
      <c r="D515" s="1718"/>
      <c r="E515" s="54">
        <f>IF($J501="TC",0,IF($J501="Nso",0,VLOOKUP($A498,'Result Entry'!$B$9:$FW$108,39,0)))</f>
        <v>0</v>
      </c>
      <c r="F515" s="51">
        <f>IF($J501="TC",0,IF($J501="Nso",0,VLOOKUP($A498,'Result Entry'!$B$9:$FW$108,40,0)))</f>
        <v>0</v>
      </c>
      <c r="G515" s="56">
        <f>E515+F515</f>
        <v>0</v>
      </c>
      <c r="H515" s="1761">
        <f>IF($J501="TC",0,IF($J501="Nso",0,VLOOKUP($A498,'Result Entry'!$B$9:$FW$108,45,0)))</f>
        <v>0</v>
      </c>
      <c r="I515" s="1762"/>
      <c r="J515" s="1784">
        <f>IF($J501="TC",0,IF($J501="Nso",0,VLOOKUP($A498,'Result Entry'!$B$9:$FW$108,49,0)))</f>
        <v>0</v>
      </c>
      <c r="K515" s="1762"/>
      <c r="L515" s="66">
        <f t="shared" si="28"/>
        <v>0</v>
      </c>
      <c r="M515" s="64">
        <f t="shared" si="29"/>
        <v>0</v>
      </c>
      <c r="N515" s="60" t="str">
        <f>IF($J501="TC",0,IF($J501="Nso",0,VLOOKUP($A498,'Result Entry'!$B$9:$FW$108,54,0)))</f>
        <v/>
      </c>
    </row>
    <row r="516" spans="1:14" s="52" customFormat="1" ht="20.25" customHeight="1">
      <c r="A516" s="1721"/>
      <c r="B516" s="50" t="s">
        <v>69</v>
      </c>
      <c r="C516" s="1717" t="str">
        <f>'Result Entry'!$BF$3</f>
        <v>CHEMISTRY</v>
      </c>
      <c r="D516" s="1718"/>
      <c r="E516" s="54" t="str">
        <f>IF($J501="TC",0,IF($J501="Nso",0,VLOOKUP($A498,'Result Entry'!$B$9:$FW$108,55,0)))</f>
        <v/>
      </c>
      <c r="F516" s="51">
        <f>IF($J501="TC",0,IF($J501="Nso",0,VLOOKUP($A498,'Result Entry'!$B$9:$FW$108,56,0)))</f>
        <v>0</v>
      </c>
      <c r="G516" s="56" t="e">
        <f>E516+F516</f>
        <v>#VALUE!</v>
      </c>
      <c r="H516" s="1761">
        <f>IF($J501="TC",0,IF($J501="Nso",0,VLOOKUP($A498,'Result Entry'!$B$9:$FW$108,61,0)))</f>
        <v>0</v>
      </c>
      <c r="I516" s="1762"/>
      <c r="J516" s="1784">
        <f>IF($J501="TC",0,IF($J501="Nso",0,VLOOKUP($A498,'Result Entry'!$B$9:$FW$108,65,0)))</f>
        <v>0</v>
      </c>
      <c r="K516" s="1762"/>
      <c r="L516" s="66">
        <f t="shared" si="28"/>
        <v>0</v>
      </c>
      <c r="M516" s="64" t="e">
        <f t="shared" si="29"/>
        <v>#VALUE!</v>
      </c>
      <c r="N516" s="60" t="str">
        <f>IF($J501="TC",0,IF($J501="Nso",0,VLOOKUP($A498,'Result Entry'!$B$9:$FW$108,70,0)))</f>
        <v/>
      </c>
    </row>
    <row r="517" spans="1:14" s="52" customFormat="1" ht="20.25" customHeight="1" thickBot="1">
      <c r="A517" s="1721"/>
      <c r="B517" s="50" t="s">
        <v>69</v>
      </c>
      <c r="C517" s="1717" t="str">
        <f>'Result Entry'!$BW$3</f>
        <v>BIOLOGY</v>
      </c>
      <c r="D517" s="1718"/>
      <c r="E517" s="57" t="str">
        <f>IF($J501="TC",0,IF($J501="Nso",0,VLOOKUP($A498,'Result Entry'!$B$9:$FW$108,71,0)))</f>
        <v/>
      </c>
      <c r="F517" s="58" t="str">
        <f>IF($J501="TC",0,IF($J501="Nso",0,VLOOKUP($A498,'Result Entry'!$B$9:$FW$108,72,0)))</f>
        <v/>
      </c>
      <c r="G517" s="59" t="e">
        <f>E517+F517</f>
        <v>#VALUE!</v>
      </c>
      <c r="H517" s="1861">
        <f>IF($J501="TC",0,IF($J501="Nso",0,VLOOKUP($A498,'Result Entry'!$B$9:$FW$108,77,0)))</f>
        <v>0</v>
      </c>
      <c r="I517" s="1862"/>
      <c r="J517" s="1863">
        <f>IF($J501="TC",0,IF($J501="Nso",0,VLOOKUP($A498,'Result Entry'!$B$9:$FW$108,81,0)))</f>
        <v>0</v>
      </c>
      <c r="K517" s="1862"/>
      <c r="L517" s="67">
        <f t="shared" si="28"/>
        <v>0</v>
      </c>
      <c r="M517" s="65" t="e">
        <f t="shared" si="29"/>
        <v>#VALUE!</v>
      </c>
      <c r="N517" s="60">
        <f>IF($J501="TC",0,IF($J501="Nso",0,VLOOKUP($A498,'Result Entry'!$B$9:$FW$108,86,0)))</f>
        <v>0</v>
      </c>
    </row>
    <row r="518" spans="1:14" ht="20.25" customHeight="1">
      <c r="A518" s="1721"/>
      <c r="B518" s="11" t="s">
        <v>69</v>
      </c>
      <c r="C518" s="1771" t="s">
        <v>77</v>
      </c>
      <c r="D518" s="1772"/>
      <c r="E518" s="1773"/>
      <c r="F518" s="1777" t="s">
        <v>78</v>
      </c>
      <c r="G518" s="1778"/>
      <c r="H518" s="1868" t="s">
        <v>79</v>
      </c>
      <c r="I518" s="1869"/>
      <c r="J518" s="74" t="s">
        <v>41</v>
      </c>
      <c r="K518" s="79" t="s">
        <v>91</v>
      </c>
      <c r="L518" s="1785" t="s">
        <v>39</v>
      </c>
      <c r="M518" s="1786"/>
      <c r="N518" s="12" t="s">
        <v>43</v>
      </c>
    </row>
    <row r="519" spans="1:14" ht="25.5" customHeight="1" thickBot="1">
      <c r="A519" s="1721"/>
      <c r="B519" s="11" t="s">
        <v>69</v>
      </c>
      <c r="C519" s="1774"/>
      <c r="D519" s="1775"/>
      <c r="E519" s="1776"/>
      <c r="F519" s="1787">
        <f>IF($J501="TC",0,IF($J501="Nso",0,VLOOKUP($A498,'Result Entry'!$B$9:$FW$108,146,0)))</f>
        <v>0</v>
      </c>
      <c r="G519" s="1788"/>
      <c r="H519" s="1830">
        <f>IF($J501="TC",0,IF($J501="Nso",0,VLOOKUP($A498,'Result Entry'!$B$9:$FW$108,147,0)))</f>
        <v>0</v>
      </c>
      <c r="I519" s="1831"/>
      <c r="J519" s="75">
        <f>IF($J501="TC",0,IF($J501="Nso",0,VLOOKUP($A498,'Result Entry'!$B$9:$FW$108,148,0)))</f>
        <v>0</v>
      </c>
      <c r="K519" s="86" t="str">
        <f>IF($J501="TC",0,IF($J501="Nso",0,VLOOKUP($A498,'Result Entry'!$B$9:$FW$108,149,0)))</f>
        <v/>
      </c>
      <c r="L519" s="1864">
        <f>IF($J501="TC",0,IF($J501="Nso",0,VLOOKUP($A498,'Result Entry'!$B$9:$FW$108,150,0)))</f>
        <v>0</v>
      </c>
      <c r="M519" s="1865"/>
      <c r="N519" s="15">
        <f>IF($J501="TC",0,IF($J501="Nso",0,VLOOKUP($A498,'Result Entry'!$B$9:$FW$108,152,0)))</f>
        <v>0</v>
      </c>
    </row>
    <row r="520" spans="1:14" ht="20.25" customHeight="1">
      <c r="A520" s="1721"/>
      <c r="B520" s="11" t="s">
        <v>69</v>
      </c>
      <c r="C520" s="1758" t="s">
        <v>58</v>
      </c>
      <c r="D520" s="1759"/>
      <c r="E520" s="1759"/>
      <c r="F520" s="1759"/>
      <c r="G520" s="1759"/>
      <c r="H520" s="1760"/>
      <c r="I520" s="1834" t="s">
        <v>59</v>
      </c>
      <c r="J520" s="1835"/>
      <c r="K520" s="1836">
        <f>VLOOKUP($A498,'Result Entry'!$B$9:$FW$108,143,0)</f>
        <v>0</v>
      </c>
      <c r="L520" s="1837"/>
      <c r="M520" s="1839" t="s">
        <v>37</v>
      </c>
      <c r="N520" s="1840"/>
    </row>
    <row r="521" spans="1:14" ht="20.25" customHeight="1" thickBot="1">
      <c r="A521" s="1721"/>
      <c r="B521" s="11" t="s">
        <v>69</v>
      </c>
      <c r="C521" s="1841" t="s">
        <v>54</v>
      </c>
      <c r="D521" s="1842"/>
      <c r="E521" s="1842"/>
      <c r="F521" s="1843" t="s">
        <v>157</v>
      </c>
      <c r="G521" s="1844"/>
      <c r="H521" s="26" t="s">
        <v>47</v>
      </c>
      <c r="I521" s="1847" t="s">
        <v>60</v>
      </c>
      <c r="J521" s="1848"/>
      <c r="K521" s="1873">
        <f>VLOOKUP($A498,'Result Entry'!$B$9:$FW$108,144,0)</f>
        <v>0</v>
      </c>
      <c r="L521" s="1874"/>
      <c r="M521" s="1875">
        <f>VLOOKUP($A498,'Result Entry'!$B$9:$FW$108,145,0)</f>
        <v>0</v>
      </c>
      <c r="N521" s="1876"/>
    </row>
    <row r="522" spans="1:14" ht="20.25" customHeight="1">
      <c r="A522" s="1721"/>
      <c r="B522" s="11" t="s">
        <v>69</v>
      </c>
      <c r="C522" s="1841"/>
      <c r="D522" s="1842"/>
      <c r="E522" s="1842"/>
      <c r="F522" s="1845"/>
      <c r="G522" s="1846"/>
      <c r="H522" s="27" t="s">
        <v>99</v>
      </c>
      <c r="I522" s="1877" t="s">
        <v>61</v>
      </c>
      <c r="J522" s="1878"/>
      <c r="K522" s="1879">
        <f>IF($J501="TC","Transferred",IF($J501="Nso","NameSeparated",VLOOKUP($A498,'Result Entry'!$B$9:$FW$108,153,0)))</f>
        <v>0</v>
      </c>
      <c r="L522" s="1879"/>
      <c r="M522" s="1879"/>
      <c r="N522" s="1880"/>
    </row>
    <row r="523" spans="1:14" ht="20.25" customHeight="1">
      <c r="A523" s="1721"/>
      <c r="B523" s="11" t="s">
        <v>69</v>
      </c>
      <c r="C523" s="1744" t="str">
        <f>'Result Entry'!$DU$3</f>
        <v>Foundation Of Information Tech.</v>
      </c>
      <c r="D523" s="1745"/>
      <c r="E523" s="1746"/>
      <c r="F523" s="1747" t="str">
        <f>IF($J501="TC",0,IF($J501="Nso",0,VLOOKUP($A498,'Result Entry'!$B$9:$GS$108,170,0)))</f>
        <v/>
      </c>
      <c r="G523" s="1747"/>
      <c r="H523" s="14">
        <f>IF($J501="TC",0,IF($J501="Nso",0,VLOOKUP($A498,'Result Entry'!$B$9:$GS$108,112,0)))</f>
        <v>0</v>
      </c>
      <c r="I523" s="1748" t="s">
        <v>71</v>
      </c>
      <c r="J523" s="1749"/>
      <c r="K523" s="1750">
        <f>'Result Entry'!$T$2</f>
        <v>45419</v>
      </c>
      <c r="L523" s="1751"/>
      <c r="M523" s="1751"/>
      <c r="N523" s="1752"/>
    </row>
    <row r="524" spans="1:14" ht="20.25" customHeight="1">
      <c r="A524" s="1721"/>
      <c r="B524" s="11" t="s">
        <v>69</v>
      </c>
      <c r="C524" s="1744" t="str">
        <f>'Result Entry'!$EI$3</f>
        <v>G.I.A.I.-II</v>
      </c>
      <c r="D524" s="1745"/>
      <c r="E524" s="1746"/>
      <c r="F524" s="1747" t="str">
        <f>IF($J501="TC",0,IF($J501="Nso",0,VLOOKUP($A498,'Result Entry'!$B$9:$GS$108,174,0)))</f>
        <v/>
      </c>
      <c r="G524" s="1747"/>
      <c r="H524" s="14">
        <f>IF($J501="TC",0,IF($J501="Nso",0,VLOOKUP($A498,'Result Entry'!$B$9:$GS$108,124,0)))</f>
        <v>0</v>
      </c>
      <c r="I524" s="1753"/>
      <c r="J524" s="1754"/>
      <c r="K524" s="1754"/>
      <c r="L524" s="1754"/>
      <c r="M524" s="1754"/>
      <c r="N524" s="1755"/>
    </row>
    <row r="525" spans="1:14" ht="20.25" customHeight="1">
      <c r="A525" s="1721"/>
      <c r="B525" s="11" t="s">
        <v>69</v>
      </c>
      <c r="C525" s="1744" t="str">
        <f>'Result Entry'!$EU$3</f>
        <v>SOC.SER.PLAN</v>
      </c>
      <c r="D525" s="1745"/>
      <c r="E525" s="1746"/>
      <c r="F525" s="1747">
        <f>IF($J501="TC",0,IF($J501="Nso",0,VLOOKUP($A498,'Result Entry'!$B$9:$HS$108,178,0)))</f>
        <v>0</v>
      </c>
      <c r="G525" s="1747"/>
      <c r="H525" s="14">
        <f>IF($J501="TC",0,IF($J501="Nso",0,VLOOKUP($A498,'Result Entry'!$B$9:$GS$108,136,0)))</f>
        <v>0</v>
      </c>
      <c r="I525" s="1756" t="s">
        <v>174</v>
      </c>
      <c r="J525" s="1757"/>
      <c r="K525" s="76"/>
      <c r="L525" s="77"/>
      <c r="M525" s="77"/>
      <c r="N525" s="78"/>
    </row>
    <row r="526" spans="1:14" ht="20.25" customHeight="1" thickBot="1">
      <c r="A526" s="1721"/>
      <c r="B526" s="11" t="s">
        <v>69</v>
      </c>
      <c r="C526" s="1744" t="str">
        <f>'Result Entry'!$FG$3</f>
        <v>Jeewan Kaushal</v>
      </c>
      <c r="D526" s="1745"/>
      <c r="E526" s="1746"/>
      <c r="F526" s="1747" t="str">
        <f>IF($J501="TC",0,IF($J501="Nso",0,VLOOKUP($A498,'Result Entry'!$B$9:$HS$108,182,0)))</f>
        <v/>
      </c>
      <c r="G526" s="1747"/>
      <c r="H526" s="14">
        <f>IF($J501="TC",0,IF($J501="Nso",0,VLOOKUP($A498,'Result Entry'!$B$9:$HS$108,136,0)))</f>
        <v>0</v>
      </c>
      <c r="I526" s="1756" t="s">
        <v>148</v>
      </c>
      <c r="J526" s="1757"/>
      <c r="K526" s="1757"/>
      <c r="L526" s="1757"/>
      <c r="M526" s="1757"/>
      <c r="N526" s="1838"/>
    </row>
    <row r="527" spans="1:14" ht="20.25" customHeight="1">
      <c r="A527" s="1721"/>
      <c r="B527" s="10" t="s">
        <v>69</v>
      </c>
      <c r="C527" s="1706" t="s">
        <v>180</v>
      </c>
      <c r="D527" s="1707"/>
      <c r="E527" s="1708"/>
      <c r="F527" s="1715" t="s">
        <v>181</v>
      </c>
      <c r="G527" s="1716"/>
      <c r="H527" s="82" t="s">
        <v>30</v>
      </c>
      <c r="I527" s="1756" t="s">
        <v>175</v>
      </c>
      <c r="J527" s="1757"/>
      <c r="K527" s="1757"/>
      <c r="L527" s="1757"/>
      <c r="M527" s="1757"/>
      <c r="N527" s="1838"/>
    </row>
    <row r="528" spans="1:14" ht="20.25" customHeight="1">
      <c r="A528" s="1721"/>
      <c r="B528" s="10" t="s">
        <v>69</v>
      </c>
      <c r="C528" s="1709"/>
      <c r="D528" s="1710"/>
      <c r="E528" s="1711"/>
      <c r="F528" s="1702" t="s">
        <v>182</v>
      </c>
      <c r="G528" s="1703"/>
      <c r="H528" s="80" t="s">
        <v>179</v>
      </c>
      <c r="I528" s="1732" t="s">
        <v>67</v>
      </c>
      <c r="J528" s="1733"/>
      <c r="K528" s="1733"/>
      <c r="L528" s="1733"/>
      <c r="M528" s="1733"/>
      <c r="N528" s="1734"/>
    </row>
    <row r="529" spans="1:15" ht="20.25" customHeight="1">
      <c r="A529" s="1721"/>
      <c r="B529" s="10" t="s">
        <v>69</v>
      </c>
      <c r="C529" s="1709"/>
      <c r="D529" s="1710"/>
      <c r="E529" s="1711"/>
      <c r="F529" s="1702" t="s">
        <v>185</v>
      </c>
      <c r="G529" s="1703"/>
      <c r="H529" s="80" t="s">
        <v>62</v>
      </c>
      <c r="I529" s="1735"/>
      <c r="J529" s="1736"/>
      <c r="K529" s="1736"/>
      <c r="L529" s="1736"/>
      <c r="M529" s="1736"/>
      <c r="N529" s="1737"/>
    </row>
    <row r="530" spans="1:15" ht="20.25" customHeight="1">
      <c r="A530" s="1721"/>
      <c r="B530" s="10" t="s">
        <v>69</v>
      </c>
      <c r="C530" s="1709"/>
      <c r="D530" s="1710"/>
      <c r="E530" s="1711"/>
      <c r="F530" s="1702" t="s">
        <v>186</v>
      </c>
      <c r="G530" s="1703"/>
      <c r="H530" s="80" t="s">
        <v>63</v>
      </c>
      <c r="I530" s="1735"/>
      <c r="J530" s="1736"/>
      <c r="K530" s="1736"/>
      <c r="L530" s="1736"/>
      <c r="M530" s="1736"/>
      <c r="N530" s="1737"/>
    </row>
    <row r="531" spans="1:15" ht="20.25" customHeight="1">
      <c r="A531" s="1721"/>
      <c r="B531" s="10" t="s">
        <v>69</v>
      </c>
      <c r="C531" s="1709"/>
      <c r="D531" s="1710"/>
      <c r="E531" s="1711"/>
      <c r="F531" s="1702" t="s">
        <v>183</v>
      </c>
      <c r="G531" s="1703"/>
      <c r="H531" s="80" t="s">
        <v>65</v>
      </c>
      <c r="I531" s="1738" t="s">
        <v>80</v>
      </c>
      <c r="J531" s="1739"/>
      <c r="K531" s="1739"/>
      <c r="L531" s="1739"/>
      <c r="M531" s="1739"/>
      <c r="N531" s="1740"/>
    </row>
    <row r="532" spans="1:15" ht="20.25" customHeight="1" thickBot="1">
      <c r="A532" s="1721"/>
      <c r="B532" s="13" t="s">
        <v>69</v>
      </c>
      <c r="C532" s="1712"/>
      <c r="D532" s="1713"/>
      <c r="E532" s="1714"/>
      <c r="F532" s="1704" t="s">
        <v>184</v>
      </c>
      <c r="G532" s="1705"/>
      <c r="H532" s="81" t="s">
        <v>64</v>
      </c>
      <c r="I532" s="1741"/>
      <c r="J532" s="1742"/>
      <c r="K532" s="1742"/>
      <c r="L532" s="1742"/>
      <c r="M532" s="1742"/>
      <c r="N532" s="1743"/>
    </row>
    <row r="533" spans="1:15" ht="15.75" thickTop="1">
      <c r="A533" s="1719"/>
      <c r="B533" s="1719"/>
      <c r="C533" s="1719"/>
      <c r="D533" s="1719"/>
      <c r="E533" s="1719"/>
      <c r="F533" s="1719"/>
      <c r="G533" s="1719"/>
      <c r="H533" s="1719"/>
      <c r="I533" s="1719"/>
      <c r="J533" s="1719"/>
      <c r="K533" s="1719"/>
      <c r="L533" s="1719"/>
      <c r="M533" s="1719"/>
      <c r="N533" s="1719"/>
    </row>
    <row r="534" spans="1:15" ht="24.75" customHeight="1" thickBot="1">
      <c r="A534" s="83">
        <f>A498+1</f>
        <v>16</v>
      </c>
      <c r="B534" s="1720" t="s">
        <v>50</v>
      </c>
      <c r="C534" s="1720"/>
      <c r="D534" s="1720"/>
      <c r="E534" s="1720"/>
      <c r="F534" s="1720"/>
      <c r="G534" s="1720"/>
      <c r="H534" s="1720"/>
      <c r="I534" s="1720"/>
      <c r="J534" s="1720"/>
      <c r="K534" s="1720"/>
      <c r="L534" s="1720"/>
      <c r="M534" s="1720"/>
      <c r="N534" s="1720"/>
    </row>
    <row r="535" spans="1:15" ht="42.75" customHeight="1" thickTop="1">
      <c r="A535" s="1721"/>
      <c r="B535" s="1722"/>
      <c r="C535" s="1723"/>
      <c r="D535" s="1726" t="str">
        <f>Master!$E$8</f>
        <v xml:space="preserve">Govt. Sr. Secondary School </v>
      </c>
      <c r="E535" s="1727"/>
      <c r="F535" s="1727"/>
      <c r="G535" s="1727"/>
      <c r="H535" s="1727"/>
      <c r="I535" s="1727"/>
      <c r="J535" s="1727"/>
      <c r="K535" s="1727"/>
      <c r="L535" s="1727"/>
      <c r="M535" s="1727"/>
      <c r="N535" s="1728"/>
    </row>
    <row r="536" spans="1:15" ht="26.25" customHeight="1" thickBot="1">
      <c r="A536" s="1721"/>
      <c r="B536" s="1724"/>
      <c r="C536" s="1725"/>
      <c r="D536" s="1729" t="str">
        <f>Master!$E$11</f>
        <v>P.S.-Bapini (Jodhpur)</v>
      </c>
      <c r="E536" s="1730"/>
      <c r="F536" s="1730"/>
      <c r="G536" s="1730"/>
      <c r="H536" s="1730"/>
      <c r="I536" s="1730"/>
      <c r="J536" s="1730"/>
      <c r="K536" s="1730"/>
      <c r="L536" s="1730"/>
      <c r="M536" s="1730"/>
      <c r="N536" s="1731"/>
    </row>
    <row r="537" spans="1:15" ht="20.25" customHeight="1">
      <c r="A537" s="1721"/>
      <c r="B537" s="28"/>
      <c r="C537" s="1849" t="s">
        <v>150</v>
      </c>
      <c r="D537" s="1850"/>
      <c r="E537" s="1850"/>
      <c r="F537" s="1850"/>
      <c r="G537" s="1851"/>
      <c r="H537" s="1814" t="s">
        <v>127</v>
      </c>
      <c r="I537" s="1814"/>
      <c r="J537" s="1817">
        <f>VLOOKUP(A534,'Result Entry'!$B$6:$K$108,6,0)</f>
        <v>0</v>
      </c>
      <c r="K537" s="1820" t="s">
        <v>68</v>
      </c>
      <c r="L537" s="1821"/>
      <c r="M537" s="68">
        <f>Master!$E$14</f>
        <v>8151106901</v>
      </c>
      <c r="N537" s="69"/>
    </row>
    <row r="538" spans="1:15" ht="20.25" customHeight="1">
      <c r="A538" s="1721"/>
      <c r="B538" s="9"/>
      <c r="C538" s="1852"/>
      <c r="D538" s="1853"/>
      <c r="E538" s="1853"/>
      <c r="F538" s="1853"/>
      <c r="G538" s="1854"/>
      <c r="H538" s="1815"/>
      <c r="I538" s="1815"/>
      <c r="J538" s="1818"/>
      <c r="K538" s="1822" t="s">
        <v>66</v>
      </c>
      <c r="L538" s="1823"/>
      <c r="M538" s="1824"/>
      <c r="N538" s="1825"/>
      <c r="O538" s="17" t="s">
        <v>156</v>
      </c>
    </row>
    <row r="539" spans="1:15" ht="20.25" customHeight="1" thickBot="1">
      <c r="A539" s="1721"/>
      <c r="B539" s="9"/>
      <c r="C539" s="1855"/>
      <c r="D539" s="1856"/>
      <c r="E539" s="1856"/>
      <c r="F539" s="1856"/>
      <c r="G539" s="1857"/>
      <c r="H539" s="1816"/>
      <c r="I539" s="1816"/>
      <c r="J539" s="1819"/>
      <c r="K539" s="1826" t="s">
        <v>51</v>
      </c>
      <c r="L539" s="1827"/>
      <c r="M539" s="1828" t="str">
        <f>Master!$E$6</f>
        <v>2023-24</v>
      </c>
      <c r="N539" s="1829"/>
    </row>
    <row r="540" spans="1:15" ht="20.25" customHeight="1">
      <c r="A540" s="1721"/>
      <c r="B540" s="10" t="s">
        <v>69</v>
      </c>
      <c r="C540" s="1779" t="s">
        <v>20</v>
      </c>
      <c r="D540" s="1780"/>
      <c r="E540" s="1780"/>
      <c r="F540" s="1781"/>
      <c r="G540" s="6" t="s">
        <v>149</v>
      </c>
      <c r="H540" s="1782">
        <f>VLOOKUP($A534,'Result Entry'!$B$9:$FW$108,4,0)</f>
        <v>0</v>
      </c>
      <c r="I540" s="1782"/>
      <c r="J540" s="1782"/>
      <c r="K540" s="1782"/>
      <c r="L540" s="1782"/>
      <c r="M540" s="1782"/>
      <c r="N540" s="1783"/>
    </row>
    <row r="541" spans="1:15" ht="20.25" customHeight="1">
      <c r="A541" s="1721"/>
      <c r="B541" s="10" t="s">
        <v>69</v>
      </c>
      <c r="C541" s="1763" t="s">
        <v>22</v>
      </c>
      <c r="D541" s="1764"/>
      <c r="E541" s="1764"/>
      <c r="F541" s="1765"/>
      <c r="G541" s="7" t="s">
        <v>149</v>
      </c>
      <c r="H541" s="1766">
        <f>VLOOKUP($A534,'Result Entry'!$B$9:$FW$108,7,0)</f>
        <v>0</v>
      </c>
      <c r="I541" s="1766"/>
      <c r="J541" s="1766"/>
      <c r="K541" s="1766"/>
      <c r="L541" s="1766"/>
      <c r="M541" s="1766"/>
      <c r="N541" s="1767"/>
    </row>
    <row r="542" spans="1:15" ht="20.25" customHeight="1">
      <c r="A542" s="1721"/>
      <c r="B542" s="10" t="s">
        <v>69</v>
      </c>
      <c r="C542" s="1763" t="s">
        <v>23</v>
      </c>
      <c r="D542" s="1764"/>
      <c r="E542" s="1764"/>
      <c r="F542" s="1765"/>
      <c r="G542" s="7" t="s">
        <v>149</v>
      </c>
      <c r="H542" s="1766">
        <f>VLOOKUP($A534,'Result Entry'!$B$9:$FW$108,8,0)</f>
        <v>0</v>
      </c>
      <c r="I542" s="1766"/>
      <c r="J542" s="1766"/>
      <c r="K542" s="1766"/>
      <c r="L542" s="1766"/>
      <c r="M542" s="1766"/>
      <c r="N542" s="1767"/>
    </row>
    <row r="543" spans="1:15" ht="20.25" customHeight="1">
      <c r="A543" s="1721"/>
      <c r="B543" s="10" t="s">
        <v>69</v>
      </c>
      <c r="C543" s="1763" t="s">
        <v>52</v>
      </c>
      <c r="D543" s="1764"/>
      <c r="E543" s="1764"/>
      <c r="F543" s="1765"/>
      <c r="G543" s="7" t="s">
        <v>149</v>
      </c>
      <c r="H543" s="1766">
        <f>VLOOKUP($A534,'Result Entry'!$B$9:$FW$108,9,0)</f>
        <v>0</v>
      </c>
      <c r="I543" s="1766"/>
      <c r="J543" s="1766"/>
      <c r="K543" s="1766"/>
      <c r="L543" s="1766"/>
      <c r="M543" s="1766"/>
      <c r="N543" s="1767"/>
    </row>
    <row r="544" spans="1:15" ht="20.25" customHeight="1">
      <c r="A544" s="1721"/>
      <c r="B544" s="10" t="s">
        <v>69</v>
      </c>
      <c r="C544" s="1763" t="s">
        <v>53</v>
      </c>
      <c r="D544" s="1764"/>
      <c r="E544" s="1764"/>
      <c r="F544" s="1765"/>
      <c r="G544" s="7" t="s">
        <v>149</v>
      </c>
      <c r="H544" s="1768" t="str">
        <f>CONCATENATE('Result Entry'!$G$4,'Result Entry'!$J$4)</f>
        <v>11(A)</v>
      </c>
      <c r="I544" s="1766"/>
      <c r="J544" s="1766"/>
      <c r="K544" s="1766"/>
      <c r="L544" s="1766"/>
      <c r="M544" s="1766"/>
      <c r="N544" s="1767"/>
    </row>
    <row r="545" spans="1:14" ht="20.25" customHeight="1" thickBot="1">
      <c r="A545" s="1721"/>
      <c r="B545" s="10" t="s">
        <v>69</v>
      </c>
      <c r="C545" s="1789" t="s">
        <v>25</v>
      </c>
      <c r="D545" s="1790"/>
      <c r="E545" s="1790"/>
      <c r="F545" s="1791"/>
      <c r="G545" s="16" t="s">
        <v>149</v>
      </c>
      <c r="H545" s="1792">
        <f>VLOOKUP($A534,'Result Entry'!$B$9:$FW$108,10,0)</f>
        <v>0</v>
      </c>
      <c r="I545" s="1792"/>
      <c r="J545" s="1792"/>
      <c r="K545" s="1792"/>
      <c r="L545" s="1792"/>
      <c r="M545" s="1792"/>
      <c r="N545" s="1793"/>
    </row>
    <row r="546" spans="1:14" ht="20.25" customHeight="1">
      <c r="A546" s="1721"/>
      <c r="B546" s="11" t="s">
        <v>69</v>
      </c>
      <c r="C546" s="1794" t="s">
        <v>167</v>
      </c>
      <c r="D546" s="1795"/>
      <c r="E546" s="1798" t="s">
        <v>72</v>
      </c>
      <c r="F546" s="1800" t="s">
        <v>73</v>
      </c>
      <c r="G546" s="1802" t="s">
        <v>168</v>
      </c>
      <c r="H546" s="1804" t="s">
        <v>55</v>
      </c>
      <c r="I546" s="1805"/>
      <c r="J546" s="1808" t="s">
        <v>84</v>
      </c>
      <c r="K546" s="1809"/>
      <c r="L546" s="1812" t="s">
        <v>169</v>
      </c>
      <c r="M546" s="1832" t="s">
        <v>76</v>
      </c>
      <c r="N546" s="1858" t="s">
        <v>98</v>
      </c>
    </row>
    <row r="547" spans="1:14" ht="20.25" customHeight="1">
      <c r="A547" s="1721"/>
      <c r="B547" s="11"/>
      <c r="C547" s="1796"/>
      <c r="D547" s="1797"/>
      <c r="E547" s="1799"/>
      <c r="F547" s="1801"/>
      <c r="G547" s="1803"/>
      <c r="H547" s="1806"/>
      <c r="I547" s="1807"/>
      <c r="J547" s="1810"/>
      <c r="K547" s="1811"/>
      <c r="L547" s="1813"/>
      <c r="M547" s="1833"/>
      <c r="N547" s="1859"/>
    </row>
    <row r="548" spans="1:14" ht="20.25" customHeight="1" thickBot="1">
      <c r="A548" s="1721"/>
      <c r="B548" s="11" t="s">
        <v>69</v>
      </c>
      <c r="C548" s="1866" t="s">
        <v>56</v>
      </c>
      <c r="D548" s="1867"/>
      <c r="E548" s="61">
        <f>'Result Entry'!$L$7</f>
        <v>10</v>
      </c>
      <c r="F548" s="62">
        <f>'Result Entry'!$M$7</f>
        <v>10</v>
      </c>
      <c r="G548" s="53">
        <f>SUM(E548:F548)</f>
        <v>20</v>
      </c>
      <c r="H548" s="1881">
        <f>'Result Entry'!$AU$7</f>
        <v>70</v>
      </c>
      <c r="I548" s="1882"/>
      <c r="J548" s="1883">
        <f>'Result Entry'!$AY$7</f>
        <v>100</v>
      </c>
      <c r="K548" s="1882"/>
      <c r="L548" s="53">
        <f t="shared" ref="L548:L553" si="30">H548+J548</f>
        <v>170</v>
      </c>
      <c r="M548" s="63">
        <f t="shared" ref="M548:M553" si="31">G548+L548</f>
        <v>190</v>
      </c>
      <c r="N548" s="1860"/>
    </row>
    <row r="549" spans="1:14" s="52" customFormat="1" ht="20.25" customHeight="1">
      <c r="A549" s="1721"/>
      <c r="B549" s="50" t="s">
        <v>69</v>
      </c>
      <c r="C549" s="1769" t="str">
        <f>'Result Entry'!$L$3</f>
        <v>HINDI Comp.</v>
      </c>
      <c r="D549" s="1770"/>
      <c r="E549" s="54">
        <f>IF($J537="TC",0,IF($J537="Nso",0,VLOOKUP($A534,'Result Entry'!$B$9:$FW$108,11,0)))</f>
        <v>0</v>
      </c>
      <c r="F549" s="51">
        <f>IF($J537="TC",0,IF($J537="Nso",0,VLOOKUP($A534,'Result Entry'!$B$9:$FW$108,12,0)))</f>
        <v>0</v>
      </c>
      <c r="G549" s="55">
        <f>E549+F549</f>
        <v>0</v>
      </c>
      <c r="H549" s="1870">
        <f>IF($J537="TC",0,IF($J537="Nso",0,VLOOKUP($A534,'Result Entry'!$B$9:$FW$108,16,0)))</f>
        <v>0</v>
      </c>
      <c r="I549" s="1871"/>
      <c r="J549" s="1872">
        <f>IF($J537="TC",0,IF($J537="Nso",0,VLOOKUP($A534,'Result Entry'!$B$9:$FW$108,19,0)))</f>
        <v>0</v>
      </c>
      <c r="K549" s="1871"/>
      <c r="L549" s="66">
        <f t="shared" si="30"/>
        <v>0</v>
      </c>
      <c r="M549" s="64">
        <f t="shared" si="31"/>
        <v>0</v>
      </c>
      <c r="N549" s="60" t="str">
        <f>IF($J537="TC",0,IF($J537="Nso",0,VLOOKUP($A534,'Result Entry'!$B$9:$FW$108,24,0)))</f>
        <v/>
      </c>
    </row>
    <row r="550" spans="1:14" s="52" customFormat="1" ht="20.25" customHeight="1">
      <c r="A550" s="1721"/>
      <c r="B550" s="50" t="s">
        <v>69</v>
      </c>
      <c r="C550" s="1717" t="str">
        <f>'Result Entry'!$Z$3</f>
        <v>ENGLISH Comp.</v>
      </c>
      <c r="D550" s="1718"/>
      <c r="E550" s="54">
        <f>IF($J537="TC",0,IF($J537="Nso",0,VLOOKUP($A534,'Result Entry'!$B$9:$FW$108,25,0)))</f>
        <v>0</v>
      </c>
      <c r="F550" s="51">
        <f>IF($J537="TC",0,IF($J537="Nso",0,VLOOKUP($A534,'Result Entry'!$B$9:$FW$108,26,0)))</f>
        <v>0</v>
      </c>
      <c r="G550" s="56">
        <f>E550+F550</f>
        <v>0</v>
      </c>
      <c r="H550" s="1761">
        <f>IF($J537="TC",0,IF($J537="Nso",0,VLOOKUP($A534,'Result Entry'!$B$9:$FW$108,30,0)))</f>
        <v>0</v>
      </c>
      <c r="I550" s="1762"/>
      <c r="J550" s="1784">
        <f>IF($J537="TC",0,IF($J537="Nso",0,VLOOKUP($A534,'Result Entry'!$B$9:$FW$108,33,0)))</f>
        <v>0</v>
      </c>
      <c r="K550" s="1762"/>
      <c r="L550" s="66">
        <f t="shared" si="30"/>
        <v>0</v>
      </c>
      <c r="M550" s="64">
        <f t="shared" si="31"/>
        <v>0</v>
      </c>
      <c r="N550" s="60" t="str">
        <f>IF($J537="TC",0,IF($J537="Nso",0,VLOOKUP($A534,'Result Entry'!$B$9:$FW$108,38,0)))</f>
        <v/>
      </c>
    </row>
    <row r="551" spans="1:14" s="52" customFormat="1" ht="20.25" customHeight="1">
      <c r="A551" s="1721"/>
      <c r="B551" s="50" t="s">
        <v>69</v>
      </c>
      <c r="C551" s="1717" t="str">
        <f>'Result Entry'!$AO$3</f>
        <v>PHYSICS</v>
      </c>
      <c r="D551" s="1718"/>
      <c r="E551" s="54">
        <f>IF($J537="TC",0,IF($J537="Nso",0,VLOOKUP($A534,'Result Entry'!$B$9:$FW$108,39,0)))</f>
        <v>0</v>
      </c>
      <c r="F551" s="51">
        <f>IF($J537="TC",0,IF($J537="Nso",0,VLOOKUP($A534,'Result Entry'!$B$9:$FW$108,40,0)))</f>
        <v>0</v>
      </c>
      <c r="G551" s="56">
        <f>E551+F551</f>
        <v>0</v>
      </c>
      <c r="H551" s="1761">
        <f>IF($J537="TC",0,IF($J537="Nso",0,VLOOKUP($A534,'Result Entry'!$B$9:$FW$108,45,0)))</f>
        <v>0</v>
      </c>
      <c r="I551" s="1762"/>
      <c r="J551" s="1784">
        <f>IF($J537="TC",0,IF($J537="Nso",0,VLOOKUP($A534,'Result Entry'!$B$9:$FW$108,49,0)))</f>
        <v>0</v>
      </c>
      <c r="K551" s="1762"/>
      <c r="L551" s="66">
        <f t="shared" si="30"/>
        <v>0</v>
      </c>
      <c r="M551" s="64">
        <f t="shared" si="31"/>
        <v>0</v>
      </c>
      <c r="N551" s="60" t="str">
        <f>IF($J537="TC",0,IF($J537="Nso",0,VLOOKUP($A534,'Result Entry'!$B$9:$FW$108,54,0)))</f>
        <v/>
      </c>
    </row>
    <row r="552" spans="1:14" s="52" customFormat="1" ht="20.25" customHeight="1">
      <c r="A552" s="1721"/>
      <c r="B552" s="50" t="s">
        <v>69</v>
      </c>
      <c r="C552" s="1717" t="str">
        <f>'Result Entry'!$BF$3</f>
        <v>CHEMISTRY</v>
      </c>
      <c r="D552" s="1718"/>
      <c r="E552" s="54" t="str">
        <f>IF($J537="TC",0,IF($J537="Nso",0,VLOOKUP($A534,'Result Entry'!$B$9:$FW$108,55,0)))</f>
        <v/>
      </c>
      <c r="F552" s="51">
        <f>IF($J537="TC",0,IF($J537="Nso",0,VLOOKUP($A534,'Result Entry'!$B$9:$FW$108,56,0)))</f>
        <v>0</v>
      </c>
      <c r="G552" s="56" t="e">
        <f>E552+F552</f>
        <v>#VALUE!</v>
      </c>
      <c r="H552" s="1761">
        <f>IF($J537="TC",0,IF($J537="Nso",0,VLOOKUP($A534,'Result Entry'!$B$9:$FW$108,61,0)))</f>
        <v>0</v>
      </c>
      <c r="I552" s="1762"/>
      <c r="J552" s="1784">
        <f>IF($J537="TC",0,IF($J537="Nso",0,VLOOKUP($A534,'Result Entry'!$B$9:$FW$108,65,0)))</f>
        <v>0</v>
      </c>
      <c r="K552" s="1762"/>
      <c r="L552" s="66">
        <f t="shared" si="30"/>
        <v>0</v>
      </c>
      <c r="M552" s="64" t="e">
        <f t="shared" si="31"/>
        <v>#VALUE!</v>
      </c>
      <c r="N552" s="60" t="str">
        <f>IF($J537="TC",0,IF($J537="Nso",0,VLOOKUP($A534,'Result Entry'!$B$9:$FW$108,70,0)))</f>
        <v/>
      </c>
    </row>
    <row r="553" spans="1:14" s="52" customFormat="1" ht="20.25" customHeight="1" thickBot="1">
      <c r="A553" s="1721"/>
      <c r="B553" s="50" t="s">
        <v>69</v>
      </c>
      <c r="C553" s="1717" t="str">
        <f>'Result Entry'!$BW$3</f>
        <v>BIOLOGY</v>
      </c>
      <c r="D553" s="1718"/>
      <c r="E553" s="57" t="str">
        <f>IF($J537="TC",0,IF($J537="Nso",0,VLOOKUP($A534,'Result Entry'!$B$9:$FW$108,71,0)))</f>
        <v/>
      </c>
      <c r="F553" s="58" t="str">
        <f>IF($J537="TC",0,IF($J537="Nso",0,VLOOKUP($A534,'Result Entry'!$B$9:$FW$108,72,0)))</f>
        <v/>
      </c>
      <c r="G553" s="59" t="e">
        <f>E553+F553</f>
        <v>#VALUE!</v>
      </c>
      <c r="H553" s="1861">
        <f>IF($J537="TC",0,IF($J537="Nso",0,VLOOKUP($A534,'Result Entry'!$B$9:$FW$108,77,0)))</f>
        <v>0</v>
      </c>
      <c r="I553" s="1862"/>
      <c r="J553" s="1863">
        <f>IF($J537="TC",0,IF($J537="Nso",0,VLOOKUP($A534,'Result Entry'!$B$9:$FW$108,81,0)))</f>
        <v>0</v>
      </c>
      <c r="K553" s="1862"/>
      <c r="L553" s="67">
        <f t="shared" si="30"/>
        <v>0</v>
      </c>
      <c r="M553" s="65" t="e">
        <f t="shared" si="31"/>
        <v>#VALUE!</v>
      </c>
      <c r="N553" s="60">
        <f>IF($J537="TC",0,IF($J537="Nso",0,VLOOKUP($A534,'Result Entry'!$B$9:$FW$108,86,0)))</f>
        <v>0</v>
      </c>
    </row>
    <row r="554" spans="1:14" ht="20.25" customHeight="1">
      <c r="A554" s="1721"/>
      <c r="B554" s="11" t="s">
        <v>69</v>
      </c>
      <c r="C554" s="1771" t="s">
        <v>77</v>
      </c>
      <c r="D554" s="1772"/>
      <c r="E554" s="1773"/>
      <c r="F554" s="1777" t="s">
        <v>78</v>
      </c>
      <c r="G554" s="1778"/>
      <c r="H554" s="1868" t="s">
        <v>79</v>
      </c>
      <c r="I554" s="1869"/>
      <c r="J554" s="74" t="s">
        <v>41</v>
      </c>
      <c r="K554" s="79" t="s">
        <v>91</v>
      </c>
      <c r="L554" s="1785" t="s">
        <v>39</v>
      </c>
      <c r="M554" s="1786"/>
      <c r="N554" s="12" t="s">
        <v>43</v>
      </c>
    </row>
    <row r="555" spans="1:14" ht="25.5" customHeight="1" thickBot="1">
      <c r="A555" s="1721"/>
      <c r="B555" s="11" t="s">
        <v>69</v>
      </c>
      <c r="C555" s="1774"/>
      <c r="D555" s="1775"/>
      <c r="E555" s="1776"/>
      <c r="F555" s="1787">
        <f>IF($J537="TC",0,IF($J537="Nso",0,VLOOKUP($A534,'Result Entry'!$B$9:$FW$108,146,0)))</f>
        <v>0</v>
      </c>
      <c r="G555" s="1788"/>
      <c r="H555" s="1830">
        <f>IF($J537="TC",0,IF($J537="Nso",0,VLOOKUP($A534,'Result Entry'!$B$9:$FW$108,147,0)))</f>
        <v>0</v>
      </c>
      <c r="I555" s="1831"/>
      <c r="J555" s="75">
        <f>IF($J537="TC",0,IF($J537="Nso",0,VLOOKUP($A534,'Result Entry'!$B$9:$FW$108,148,0)))</f>
        <v>0</v>
      </c>
      <c r="K555" s="86" t="str">
        <f>IF($J537="TC",0,IF($J537="Nso",0,VLOOKUP($A534,'Result Entry'!$B$9:$FW$108,149,0)))</f>
        <v/>
      </c>
      <c r="L555" s="1864">
        <f>IF($J537="TC",0,IF($J537="Nso",0,VLOOKUP($A534,'Result Entry'!$B$9:$FW$108,150,0)))</f>
        <v>0</v>
      </c>
      <c r="M555" s="1865"/>
      <c r="N555" s="15">
        <f>IF($J537="TC",0,IF($J537="Nso",0,VLOOKUP($A534,'Result Entry'!$B$9:$FW$108,152,0)))</f>
        <v>0</v>
      </c>
    </row>
    <row r="556" spans="1:14" ht="20.25" customHeight="1">
      <c r="A556" s="1721"/>
      <c r="B556" s="11" t="s">
        <v>69</v>
      </c>
      <c r="C556" s="1758" t="s">
        <v>58</v>
      </c>
      <c r="D556" s="1759"/>
      <c r="E556" s="1759"/>
      <c r="F556" s="1759"/>
      <c r="G556" s="1759"/>
      <c r="H556" s="1760"/>
      <c r="I556" s="1834" t="s">
        <v>59</v>
      </c>
      <c r="J556" s="1835"/>
      <c r="K556" s="1836">
        <f>VLOOKUP($A534,'Result Entry'!$B$9:$FW$108,143,0)</f>
        <v>0</v>
      </c>
      <c r="L556" s="1837"/>
      <c r="M556" s="1839" t="s">
        <v>37</v>
      </c>
      <c r="N556" s="1840"/>
    </row>
    <row r="557" spans="1:14" ht="20.25" customHeight="1" thickBot="1">
      <c r="A557" s="1721"/>
      <c r="B557" s="11" t="s">
        <v>69</v>
      </c>
      <c r="C557" s="1841" t="s">
        <v>54</v>
      </c>
      <c r="D557" s="1842"/>
      <c r="E557" s="1842"/>
      <c r="F557" s="1843" t="s">
        <v>157</v>
      </c>
      <c r="G557" s="1844"/>
      <c r="H557" s="26" t="s">
        <v>47</v>
      </c>
      <c r="I557" s="1847" t="s">
        <v>60</v>
      </c>
      <c r="J557" s="1848"/>
      <c r="K557" s="1873">
        <f>VLOOKUP($A534,'Result Entry'!$B$9:$FW$108,144,0)</f>
        <v>0</v>
      </c>
      <c r="L557" s="1874"/>
      <c r="M557" s="1875">
        <f>VLOOKUP($A534,'Result Entry'!$B$9:$FW$108,145,0)</f>
        <v>0</v>
      </c>
      <c r="N557" s="1876"/>
    </row>
    <row r="558" spans="1:14" ht="20.25" customHeight="1">
      <c r="A558" s="1721"/>
      <c r="B558" s="11" t="s">
        <v>69</v>
      </c>
      <c r="C558" s="1841"/>
      <c r="D558" s="1842"/>
      <c r="E558" s="1842"/>
      <c r="F558" s="1845"/>
      <c r="G558" s="1846"/>
      <c r="H558" s="27" t="s">
        <v>99</v>
      </c>
      <c r="I558" s="1877" t="s">
        <v>61</v>
      </c>
      <c r="J558" s="1878"/>
      <c r="K558" s="1879">
        <f>IF($J537="TC","Transferred",IF($J537="Nso","NameSeparated",VLOOKUP($A534,'Result Entry'!$B$9:$FW$108,153,0)))</f>
        <v>0</v>
      </c>
      <c r="L558" s="1879"/>
      <c r="M558" s="1879"/>
      <c r="N558" s="1880"/>
    </row>
    <row r="559" spans="1:14" ht="20.25" customHeight="1">
      <c r="A559" s="1721"/>
      <c r="B559" s="11" t="s">
        <v>69</v>
      </c>
      <c r="C559" s="1744" t="str">
        <f>'Result Entry'!$DU$3</f>
        <v>Foundation Of Information Tech.</v>
      </c>
      <c r="D559" s="1745"/>
      <c r="E559" s="1746"/>
      <c r="F559" s="1747" t="str">
        <f>IF($J537="TC",0,IF($J537="Nso",0,VLOOKUP($A534,'Result Entry'!$B$9:$GS$108,170,0)))</f>
        <v/>
      </c>
      <c r="G559" s="1747"/>
      <c r="H559" s="14">
        <f>IF($J537="TC",0,IF($J537="Nso",0,VLOOKUP($A534,'Result Entry'!$B$9:$GS$108,112,0)))</f>
        <v>0</v>
      </c>
      <c r="I559" s="1748" t="s">
        <v>71</v>
      </c>
      <c r="J559" s="1749"/>
      <c r="K559" s="1750">
        <f>'Result Entry'!$T$2</f>
        <v>45419</v>
      </c>
      <c r="L559" s="1751"/>
      <c r="M559" s="1751"/>
      <c r="N559" s="1752"/>
    </row>
    <row r="560" spans="1:14" ht="20.25" customHeight="1">
      <c r="A560" s="1721"/>
      <c r="B560" s="11" t="s">
        <v>69</v>
      </c>
      <c r="C560" s="1744" t="str">
        <f>'Result Entry'!$EI$3</f>
        <v>G.I.A.I.-II</v>
      </c>
      <c r="D560" s="1745"/>
      <c r="E560" s="1746"/>
      <c r="F560" s="1747" t="str">
        <f>IF($J537="TC",0,IF($J537="Nso",0,VLOOKUP($A534,'Result Entry'!$B$9:$GS$108,174,0)))</f>
        <v/>
      </c>
      <c r="G560" s="1747"/>
      <c r="H560" s="14">
        <f>IF($J537="TC",0,IF($J537="Nso",0,VLOOKUP($A534,'Result Entry'!$B$9:$GS$108,124,0)))</f>
        <v>0</v>
      </c>
      <c r="I560" s="1753"/>
      <c r="J560" s="1754"/>
      <c r="K560" s="1754"/>
      <c r="L560" s="1754"/>
      <c r="M560" s="1754"/>
      <c r="N560" s="1755"/>
    </row>
    <row r="561" spans="1:15" ht="20.25" customHeight="1">
      <c r="A561" s="1721"/>
      <c r="B561" s="11" t="s">
        <v>69</v>
      </c>
      <c r="C561" s="1744" t="str">
        <f>'Result Entry'!$EU$3</f>
        <v>SOC.SER.PLAN</v>
      </c>
      <c r="D561" s="1745"/>
      <c r="E561" s="1746"/>
      <c r="F561" s="1747">
        <f>IF($J537="TC",0,IF($J537="Nso",0,VLOOKUP($A534,'Result Entry'!$B$9:$HS$108,178,0)))</f>
        <v>0</v>
      </c>
      <c r="G561" s="1747"/>
      <c r="H561" s="14">
        <f>IF($J537="TC",0,IF($J537="Nso",0,VLOOKUP($A534,'Result Entry'!$B$9:$GS$108,136,0)))</f>
        <v>0</v>
      </c>
      <c r="I561" s="1756" t="s">
        <v>174</v>
      </c>
      <c r="J561" s="1757"/>
      <c r="K561" s="76"/>
      <c r="L561" s="77"/>
      <c r="M561" s="77"/>
      <c r="N561" s="78"/>
    </row>
    <row r="562" spans="1:15" ht="20.25" customHeight="1" thickBot="1">
      <c r="A562" s="1721"/>
      <c r="B562" s="11" t="s">
        <v>69</v>
      </c>
      <c r="C562" s="1744" t="str">
        <f>'Result Entry'!$FG$3</f>
        <v>Jeewan Kaushal</v>
      </c>
      <c r="D562" s="1745"/>
      <c r="E562" s="1746"/>
      <c r="F562" s="1747" t="str">
        <f>IF($J537="TC",0,IF($J537="Nso",0,VLOOKUP($A534,'Result Entry'!$B$9:$HS$108,182,0)))</f>
        <v/>
      </c>
      <c r="G562" s="1747"/>
      <c r="H562" s="14">
        <f>IF($J537="TC",0,IF($J537="Nso",0,VLOOKUP($A534,'Result Entry'!$B$9:$HS$108,136,0)))</f>
        <v>0</v>
      </c>
      <c r="I562" s="1756" t="s">
        <v>148</v>
      </c>
      <c r="J562" s="1757"/>
      <c r="K562" s="1757"/>
      <c r="L562" s="1757"/>
      <c r="M562" s="1757"/>
      <c r="N562" s="1838"/>
    </row>
    <row r="563" spans="1:15" ht="20.25" customHeight="1">
      <c r="A563" s="1721"/>
      <c r="B563" s="10" t="s">
        <v>69</v>
      </c>
      <c r="C563" s="1706" t="s">
        <v>180</v>
      </c>
      <c r="D563" s="1707"/>
      <c r="E563" s="1708"/>
      <c r="F563" s="1715" t="s">
        <v>181</v>
      </c>
      <c r="G563" s="1716"/>
      <c r="H563" s="82" t="s">
        <v>30</v>
      </c>
      <c r="I563" s="1756" t="s">
        <v>175</v>
      </c>
      <c r="J563" s="1757"/>
      <c r="K563" s="1757"/>
      <c r="L563" s="1757"/>
      <c r="M563" s="1757"/>
      <c r="N563" s="1838"/>
    </row>
    <row r="564" spans="1:15" ht="20.25" customHeight="1">
      <c r="A564" s="1721"/>
      <c r="B564" s="10" t="s">
        <v>69</v>
      </c>
      <c r="C564" s="1709"/>
      <c r="D564" s="1710"/>
      <c r="E564" s="1711"/>
      <c r="F564" s="1702" t="s">
        <v>182</v>
      </c>
      <c r="G564" s="1703"/>
      <c r="H564" s="80" t="s">
        <v>179</v>
      </c>
      <c r="I564" s="1732" t="s">
        <v>67</v>
      </c>
      <c r="J564" s="1733"/>
      <c r="K564" s="1733"/>
      <c r="L564" s="1733"/>
      <c r="M564" s="1733"/>
      <c r="N564" s="1734"/>
    </row>
    <row r="565" spans="1:15" ht="20.25" customHeight="1">
      <c r="A565" s="1721"/>
      <c r="B565" s="10" t="s">
        <v>69</v>
      </c>
      <c r="C565" s="1709"/>
      <c r="D565" s="1710"/>
      <c r="E565" s="1711"/>
      <c r="F565" s="1702" t="s">
        <v>185</v>
      </c>
      <c r="G565" s="1703"/>
      <c r="H565" s="80" t="s">
        <v>62</v>
      </c>
      <c r="I565" s="1735"/>
      <c r="J565" s="1736"/>
      <c r="K565" s="1736"/>
      <c r="L565" s="1736"/>
      <c r="M565" s="1736"/>
      <c r="N565" s="1737"/>
    </row>
    <row r="566" spans="1:15" ht="20.25" customHeight="1">
      <c r="A566" s="1721"/>
      <c r="B566" s="10" t="s">
        <v>69</v>
      </c>
      <c r="C566" s="1709"/>
      <c r="D566" s="1710"/>
      <c r="E566" s="1711"/>
      <c r="F566" s="1702" t="s">
        <v>186</v>
      </c>
      <c r="G566" s="1703"/>
      <c r="H566" s="80" t="s">
        <v>63</v>
      </c>
      <c r="I566" s="1735"/>
      <c r="J566" s="1736"/>
      <c r="K566" s="1736"/>
      <c r="L566" s="1736"/>
      <c r="M566" s="1736"/>
      <c r="N566" s="1737"/>
    </row>
    <row r="567" spans="1:15" ht="20.25" customHeight="1">
      <c r="A567" s="1721"/>
      <c r="B567" s="10" t="s">
        <v>69</v>
      </c>
      <c r="C567" s="1709"/>
      <c r="D567" s="1710"/>
      <c r="E567" s="1711"/>
      <c r="F567" s="1702" t="s">
        <v>183</v>
      </c>
      <c r="G567" s="1703"/>
      <c r="H567" s="80" t="s">
        <v>65</v>
      </c>
      <c r="I567" s="1738" t="s">
        <v>80</v>
      </c>
      <c r="J567" s="1739"/>
      <c r="K567" s="1739"/>
      <c r="L567" s="1739"/>
      <c r="M567" s="1739"/>
      <c r="N567" s="1740"/>
    </row>
    <row r="568" spans="1:15" ht="20.25" customHeight="1" thickBot="1">
      <c r="A568" s="1721"/>
      <c r="B568" s="13" t="s">
        <v>69</v>
      </c>
      <c r="C568" s="1712"/>
      <c r="D568" s="1713"/>
      <c r="E568" s="1714"/>
      <c r="F568" s="1704" t="s">
        <v>184</v>
      </c>
      <c r="G568" s="1705"/>
      <c r="H568" s="81" t="s">
        <v>64</v>
      </c>
      <c r="I568" s="1741"/>
      <c r="J568" s="1742"/>
      <c r="K568" s="1742"/>
      <c r="L568" s="1742"/>
      <c r="M568" s="1742"/>
      <c r="N568" s="1743"/>
    </row>
    <row r="569" spans="1:15" ht="24.75" customHeight="1" thickTop="1" thickBot="1">
      <c r="A569" s="83">
        <f>A534+1</f>
        <v>17</v>
      </c>
      <c r="B569" s="1720" t="s">
        <v>50</v>
      </c>
      <c r="C569" s="1720"/>
      <c r="D569" s="1720"/>
      <c r="E569" s="1720"/>
      <c r="F569" s="1720"/>
      <c r="G569" s="1720"/>
      <c r="H569" s="1720"/>
      <c r="I569" s="1720"/>
      <c r="J569" s="1720"/>
      <c r="K569" s="1720"/>
      <c r="L569" s="1720"/>
      <c r="M569" s="1720"/>
      <c r="N569" s="1720"/>
    </row>
    <row r="570" spans="1:15" ht="42.75" customHeight="1" thickTop="1">
      <c r="A570" s="1721"/>
      <c r="B570" s="1722"/>
      <c r="C570" s="1723"/>
      <c r="D570" s="1726" t="str">
        <f>Master!$E$8</f>
        <v xml:space="preserve">Govt. Sr. Secondary School </v>
      </c>
      <c r="E570" s="1727"/>
      <c r="F570" s="1727"/>
      <c r="G570" s="1727"/>
      <c r="H570" s="1727"/>
      <c r="I570" s="1727"/>
      <c r="J570" s="1727"/>
      <c r="K570" s="1727"/>
      <c r="L570" s="1727"/>
      <c r="M570" s="1727"/>
      <c r="N570" s="1728"/>
    </row>
    <row r="571" spans="1:15" ht="20.25" customHeight="1" thickBot="1">
      <c r="A571" s="1721"/>
      <c r="B571" s="1724"/>
      <c r="C571" s="1725"/>
      <c r="D571" s="1729" t="str">
        <f>Master!$E$11</f>
        <v>P.S.-Bapini (Jodhpur)</v>
      </c>
      <c r="E571" s="1730"/>
      <c r="F571" s="1730"/>
      <c r="G571" s="1730"/>
      <c r="H571" s="1730"/>
      <c r="I571" s="1730"/>
      <c r="J571" s="1730"/>
      <c r="K571" s="1730"/>
      <c r="L571" s="1730"/>
      <c r="M571" s="1730"/>
      <c r="N571" s="1731"/>
    </row>
    <row r="572" spans="1:15" ht="20.25" customHeight="1">
      <c r="A572" s="1721"/>
      <c r="B572" s="28"/>
      <c r="C572" s="1849" t="s">
        <v>150</v>
      </c>
      <c r="D572" s="1850"/>
      <c r="E572" s="1850"/>
      <c r="F572" s="1850"/>
      <c r="G572" s="1851"/>
      <c r="H572" s="1814" t="s">
        <v>127</v>
      </c>
      <c r="I572" s="1814"/>
      <c r="J572" s="1817">
        <f>VLOOKUP(A569,'Result Entry'!$B$6:$K$108,6,0)</f>
        <v>0</v>
      </c>
      <c r="K572" s="1820" t="s">
        <v>68</v>
      </c>
      <c r="L572" s="1821"/>
      <c r="M572" s="68">
        <f>Master!$E$14</f>
        <v>8151106901</v>
      </c>
      <c r="N572" s="69"/>
    </row>
    <row r="573" spans="1:15" ht="20.25" customHeight="1">
      <c r="A573" s="1721"/>
      <c r="B573" s="9"/>
      <c r="C573" s="1852"/>
      <c r="D573" s="1853"/>
      <c r="E573" s="1853"/>
      <c r="F573" s="1853"/>
      <c r="G573" s="1854"/>
      <c r="H573" s="1815"/>
      <c r="I573" s="1815"/>
      <c r="J573" s="1818"/>
      <c r="K573" s="1822" t="s">
        <v>66</v>
      </c>
      <c r="L573" s="1823"/>
      <c r="M573" s="1824"/>
      <c r="N573" s="1825"/>
      <c r="O573" s="17" t="s">
        <v>156</v>
      </c>
    </row>
    <row r="574" spans="1:15" ht="20.25" customHeight="1" thickBot="1">
      <c r="A574" s="1721"/>
      <c r="B574" s="9"/>
      <c r="C574" s="1855"/>
      <c r="D574" s="1856"/>
      <c r="E574" s="1856"/>
      <c r="F574" s="1856"/>
      <c r="G574" s="1857"/>
      <c r="H574" s="1816"/>
      <c r="I574" s="1816"/>
      <c r="J574" s="1819"/>
      <c r="K574" s="1826" t="s">
        <v>51</v>
      </c>
      <c r="L574" s="1827"/>
      <c r="M574" s="1828" t="str">
        <f>Master!$E$6</f>
        <v>2023-24</v>
      </c>
      <c r="N574" s="1829"/>
    </row>
    <row r="575" spans="1:15" ht="20.25" customHeight="1">
      <c r="A575" s="1721"/>
      <c r="B575" s="10" t="s">
        <v>69</v>
      </c>
      <c r="C575" s="1779" t="s">
        <v>20</v>
      </c>
      <c r="D575" s="1780"/>
      <c r="E575" s="1780"/>
      <c r="F575" s="1781"/>
      <c r="G575" s="6" t="s">
        <v>149</v>
      </c>
      <c r="H575" s="1782">
        <f>VLOOKUP($A569,'Result Entry'!$B$9:$FW$108,4,0)</f>
        <v>0</v>
      </c>
      <c r="I575" s="1782"/>
      <c r="J575" s="1782"/>
      <c r="K575" s="1782"/>
      <c r="L575" s="1782"/>
      <c r="M575" s="1782"/>
      <c r="N575" s="1783"/>
    </row>
    <row r="576" spans="1:15" ht="20.25" customHeight="1">
      <c r="A576" s="1721"/>
      <c r="B576" s="10" t="s">
        <v>69</v>
      </c>
      <c r="C576" s="1763" t="s">
        <v>22</v>
      </c>
      <c r="D576" s="1764"/>
      <c r="E576" s="1764"/>
      <c r="F576" s="1765"/>
      <c r="G576" s="7" t="s">
        <v>149</v>
      </c>
      <c r="H576" s="1766">
        <f>VLOOKUP($A569,'Result Entry'!$B$9:$FW$108,7,0)</f>
        <v>0</v>
      </c>
      <c r="I576" s="1766"/>
      <c r="J576" s="1766"/>
      <c r="K576" s="1766"/>
      <c r="L576" s="1766"/>
      <c r="M576" s="1766"/>
      <c r="N576" s="1767"/>
    </row>
    <row r="577" spans="1:14" ht="20.25" customHeight="1">
      <c r="A577" s="1721"/>
      <c r="B577" s="10" t="s">
        <v>69</v>
      </c>
      <c r="C577" s="1763" t="s">
        <v>23</v>
      </c>
      <c r="D577" s="1764"/>
      <c r="E577" s="1764"/>
      <c r="F577" s="1765"/>
      <c r="G577" s="7" t="s">
        <v>149</v>
      </c>
      <c r="H577" s="1766">
        <f>VLOOKUP($A569,'Result Entry'!$B$9:$FW$108,8,0)</f>
        <v>0</v>
      </c>
      <c r="I577" s="1766"/>
      <c r="J577" s="1766"/>
      <c r="K577" s="1766"/>
      <c r="L577" s="1766"/>
      <c r="M577" s="1766"/>
      <c r="N577" s="1767"/>
    </row>
    <row r="578" spans="1:14" ht="20.25" customHeight="1">
      <c r="A578" s="1721"/>
      <c r="B578" s="10" t="s">
        <v>69</v>
      </c>
      <c r="C578" s="1763" t="s">
        <v>52</v>
      </c>
      <c r="D578" s="1764"/>
      <c r="E578" s="1764"/>
      <c r="F578" s="1765"/>
      <c r="G578" s="7" t="s">
        <v>149</v>
      </c>
      <c r="H578" s="1766">
        <f>VLOOKUP($A569,'Result Entry'!$B$9:$FW$108,9,0)</f>
        <v>0</v>
      </c>
      <c r="I578" s="1766"/>
      <c r="J578" s="1766"/>
      <c r="K578" s="1766"/>
      <c r="L578" s="1766"/>
      <c r="M578" s="1766"/>
      <c r="N578" s="1767"/>
    </row>
    <row r="579" spans="1:14" ht="20.25" customHeight="1">
      <c r="A579" s="1721"/>
      <c r="B579" s="10" t="s">
        <v>69</v>
      </c>
      <c r="C579" s="1763" t="s">
        <v>53</v>
      </c>
      <c r="D579" s="1764"/>
      <c r="E579" s="1764"/>
      <c r="F579" s="1765"/>
      <c r="G579" s="7" t="s">
        <v>149</v>
      </c>
      <c r="H579" s="1768" t="str">
        <f>CONCATENATE('Result Entry'!$G$4,'Result Entry'!$J$4)</f>
        <v>11(A)</v>
      </c>
      <c r="I579" s="1766"/>
      <c r="J579" s="1766"/>
      <c r="K579" s="1766"/>
      <c r="L579" s="1766"/>
      <c r="M579" s="1766"/>
      <c r="N579" s="1767"/>
    </row>
    <row r="580" spans="1:14" ht="20.25" customHeight="1" thickBot="1">
      <c r="A580" s="1721"/>
      <c r="B580" s="10" t="s">
        <v>69</v>
      </c>
      <c r="C580" s="1789" t="s">
        <v>25</v>
      </c>
      <c r="D580" s="1790"/>
      <c r="E580" s="1790"/>
      <c r="F580" s="1791"/>
      <c r="G580" s="16" t="s">
        <v>149</v>
      </c>
      <c r="H580" s="1792">
        <f>VLOOKUP($A569,'Result Entry'!$B$9:$FW$108,10,0)</f>
        <v>0</v>
      </c>
      <c r="I580" s="1792"/>
      <c r="J580" s="1792"/>
      <c r="K580" s="1792"/>
      <c r="L580" s="1792"/>
      <c r="M580" s="1792"/>
      <c r="N580" s="1793"/>
    </row>
    <row r="581" spans="1:14" ht="20.25" customHeight="1">
      <c r="A581" s="1721"/>
      <c r="B581" s="11" t="s">
        <v>69</v>
      </c>
      <c r="C581" s="1794" t="s">
        <v>167</v>
      </c>
      <c r="D581" s="1795"/>
      <c r="E581" s="1798" t="s">
        <v>72</v>
      </c>
      <c r="F581" s="1800" t="s">
        <v>73</v>
      </c>
      <c r="G581" s="1802" t="s">
        <v>168</v>
      </c>
      <c r="H581" s="1804" t="s">
        <v>55</v>
      </c>
      <c r="I581" s="1805"/>
      <c r="J581" s="1808" t="s">
        <v>84</v>
      </c>
      <c r="K581" s="1809"/>
      <c r="L581" s="1812" t="s">
        <v>169</v>
      </c>
      <c r="M581" s="1832" t="s">
        <v>76</v>
      </c>
      <c r="N581" s="1858" t="s">
        <v>98</v>
      </c>
    </row>
    <row r="582" spans="1:14" ht="20.25" customHeight="1">
      <c r="A582" s="1721"/>
      <c r="B582" s="11"/>
      <c r="C582" s="1796"/>
      <c r="D582" s="1797"/>
      <c r="E582" s="1799"/>
      <c r="F582" s="1801"/>
      <c r="G582" s="1803"/>
      <c r="H582" s="1806"/>
      <c r="I582" s="1807"/>
      <c r="J582" s="1810"/>
      <c r="K582" s="1811"/>
      <c r="L582" s="1813"/>
      <c r="M582" s="1833"/>
      <c r="N582" s="1859"/>
    </row>
    <row r="583" spans="1:14" ht="20.25" customHeight="1" thickBot="1">
      <c r="A583" s="1721"/>
      <c r="B583" s="11" t="s">
        <v>69</v>
      </c>
      <c r="C583" s="1866" t="s">
        <v>56</v>
      </c>
      <c r="D583" s="1867"/>
      <c r="E583" s="61">
        <f>'Result Entry'!$L$7</f>
        <v>10</v>
      </c>
      <c r="F583" s="62">
        <f>'Result Entry'!$M$7</f>
        <v>10</v>
      </c>
      <c r="G583" s="53">
        <f>SUM(E583:F583)</f>
        <v>20</v>
      </c>
      <c r="H583" s="1881">
        <f>'Result Entry'!$AU$7</f>
        <v>70</v>
      </c>
      <c r="I583" s="1882"/>
      <c r="J583" s="1883">
        <f>'Result Entry'!$AY$7</f>
        <v>100</v>
      </c>
      <c r="K583" s="1882"/>
      <c r="L583" s="53">
        <f t="shared" ref="L583:L588" si="32">H583+J583</f>
        <v>170</v>
      </c>
      <c r="M583" s="63">
        <f t="shared" ref="M583:M588" si="33">G583+L583</f>
        <v>190</v>
      </c>
      <c r="N583" s="1860"/>
    </row>
    <row r="584" spans="1:14" s="52" customFormat="1" ht="20.25" customHeight="1">
      <c r="A584" s="1721"/>
      <c r="B584" s="50" t="s">
        <v>69</v>
      </c>
      <c r="C584" s="1769" t="str">
        <f>'Result Entry'!$L$3</f>
        <v>HINDI Comp.</v>
      </c>
      <c r="D584" s="1770"/>
      <c r="E584" s="54">
        <f>IF($J572="TC",0,IF($J572="Nso",0,VLOOKUP($A569,'Result Entry'!$B$9:$FW$108,11,0)))</f>
        <v>0</v>
      </c>
      <c r="F584" s="51">
        <f>IF($J572="TC",0,IF($J572="Nso",0,VLOOKUP($A569,'Result Entry'!$B$9:$FW$108,12,0)))</f>
        <v>0</v>
      </c>
      <c r="G584" s="55">
        <f>E584+F584</f>
        <v>0</v>
      </c>
      <c r="H584" s="1870">
        <f>IF($J572="TC",0,IF($J572="Nso",0,VLOOKUP($A569,'Result Entry'!$B$9:$FW$108,16,0)))</f>
        <v>0</v>
      </c>
      <c r="I584" s="1871"/>
      <c r="J584" s="1872">
        <f>IF($J572="TC",0,IF($J572="Nso",0,VLOOKUP($A569,'Result Entry'!$B$9:$FW$108,19,0)))</f>
        <v>0</v>
      </c>
      <c r="K584" s="1871"/>
      <c r="L584" s="66">
        <f t="shared" si="32"/>
        <v>0</v>
      </c>
      <c r="M584" s="64">
        <f t="shared" si="33"/>
        <v>0</v>
      </c>
      <c r="N584" s="60" t="str">
        <f>IF($J572="TC",0,IF($J572="Nso",0,VLOOKUP($A569,'Result Entry'!$B$9:$FW$108,24,0)))</f>
        <v/>
      </c>
    </row>
    <row r="585" spans="1:14" s="52" customFormat="1" ht="20.25" customHeight="1">
      <c r="A585" s="1721"/>
      <c r="B585" s="50" t="s">
        <v>69</v>
      </c>
      <c r="C585" s="1717" t="str">
        <f>'Result Entry'!$Z$3</f>
        <v>ENGLISH Comp.</v>
      </c>
      <c r="D585" s="1718"/>
      <c r="E585" s="54">
        <f>IF($J572="TC",0,IF($J572="Nso",0,VLOOKUP($A569,'Result Entry'!$B$9:$FW$108,25,0)))</f>
        <v>0</v>
      </c>
      <c r="F585" s="51">
        <f>IF($J572="TC",0,IF($J572="Nso",0,VLOOKUP($A569,'Result Entry'!$B$9:$FW$108,26,0)))</f>
        <v>0</v>
      </c>
      <c r="G585" s="56">
        <f>E585+F585</f>
        <v>0</v>
      </c>
      <c r="H585" s="1761">
        <f>IF($J572="TC",0,IF($J572="Nso",0,VLOOKUP($A569,'Result Entry'!$B$9:$FW$108,30,0)))</f>
        <v>0</v>
      </c>
      <c r="I585" s="1762"/>
      <c r="J585" s="1784">
        <f>IF($J572="TC",0,IF($J572="Nso",0,VLOOKUP($A569,'Result Entry'!$B$9:$FW$108,33,0)))</f>
        <v>0</v>
      </c>
      <c r="K585" s="1762"/>
      <c r="L585" s="66">
        <f t="shared" si="32"/>
        <v>0</v>
      </c>
      <c r="M585" s="64">
        <f t="shared" si="33"/>
        <v>0</v>
      </c>
      <c r="N585" s="60" t="str">
        <f>IF($J572="TC",0,IF($J572="Nso",0,VLOOKUP($A569,'Result Entry'!$B$9:$FW$108,38,0)))</f>
        <v/>
      </c>
    </row>
    <row r="586" spans="1:14" s="52" customFormat="1" ht="20.25" customHeight="1">
      <c r="A586" s="1721"/>
      <c r="B586" s="50" t="s">
        <v>69</v>
      </c>
      <c r="C586" s="1717" t="str">
        <f>'Result Entry'!$AO$3</f>
        <v>PHYSICS</v>
      </c>
      <c r="D586" s="1718"/>
      <c r="E586" s="54">
        <f>IF($J572="TC",0,IF($J572="Nso",0,VLOOKUP($A569,'Result Entry'!$B$9:$FW$108,39,0)))</f>
        <v>0</v>
      </c>
      <c r="F586" s="51">
        <f>IF($J572="TC",0,IF($J572="Nso",0,VLOOKUP($A569,'Result Entry'!$B$9:$FW$108,40,0)))</f>
        <v>0</v>
      </c>
      <c r="G586" s="56">
        <f>E586+F586</f>
        <v>0</v>
      </c>
      <c r="H586" s="1761">
        <f>IF($J572="TC",0,IF($J572="Nso",0,VLOOKUP($A569,'Result Entry'!$B$9:$FW$108,45,0)))</f>
        <v>0</v>
      </c>
      <c r="I586" s="1762"/>
      <c r="J586" s="1784">
        <f>IF($J572="TC",0,IF($J572="Nso",0,VLOOKUP($A569,'Result Entry'!$B$9:$FW$108,49,0)))</f>
        <v>0</v>
      </c>
      <c r="K586" s="1762"/>
      <c r="L586" s="66">
        <f t="shared" si="32"/>
        <v>0</v>
      </c>
      <c r="M586" s="64">
        <f t="shared" si="33"/>
        <v>0</v>
      </c>
      <c r="N586" s="60" t="str">
        <f>IF($J572="TC",0,IF($J572="Nso",0,VLOOKUP($A569,'Result Entry'!$B$9:$FW$108,54,0)))</f>
        <v/>
      </c>
    </row>
    <row r="587" spans="1:14" s="52" customFormat="1" ht="20.25" customHeight="1">
      <c r="A587" s="1721"/>
      <c r="B587" s="50" t="s">
        <v>69</v>
      </c>
      <c r="C587" s="1717" t="str">
        <f>'Result Entry'!$BF$3</f>
        <v>CHEMISTRY</v>
      </c>
      <c r="D587" s="1718"/>
      <c r="E587" s="54" t="str">
        <f>IF($J572="TC",0,IF($J572="Nso",0,VLOOKUP($A569,'Result Entry'!$B$9:$FW$108,55,0)))</f>
        <v/>
      </c>
      <c r="F587" s="51">
        <f>IF($J572="TC",0,IF($J572="Nso",0,VLOOKUP($A569,'Result Entry'!$B$9:$FW$108,56,0)))</f>
        <v>0</v>
      </c>
      <c r="G587" s="56" t="e">
        <f>E587+F587</f>
        <v>#VALUE!</v>
      </c>
      <c r="H587" s="1761">
        <f>IF($J572="TC",0,IF($J572="Nso",0,VLOOKUP($A569,'Result Entry'!$B$9:$FW$108,61,0)))</f>
        <v>0</v>
      </c>
      <c r="I587" s="1762"/>
      <c r="J587" s="1784">
        <f>IF($J572="TC",0,IF($J572="Nso",0,VLOOKUP($A569,'Result Entry'!$B$9:$FW$108,65,0)))</f>
        <v>0</v>
      </c>
      <c r="K587" s="1762"/>
      <c r="L587" s="66">
        <f t="shared" si="32"/>
        <v>0</v>
      </c>
      <c r="M587" s="64" t="e">
        <f t="shared" si="33"/>
        <v>#VALUE!</v>
      </c>
      <c r="N587" s="60" t="str">
        <f>IF($J572="TC",0,IF($J572="Nso",0,VLOOKUP($A569,'Result Entry'!$B$9:$FW$108,70,0)))</f>
        <v/>
      </c>
    </row>
    <row r="588" spans="1:14" s="52" customFormat="1" ht="20.25" customHeight="1" thickBot="1">
      <c r="A588" s="1721"/>
      <c r="B588" s="50" t="s">
        <v>69</v>
      </c>
      <c r="C588" s="1717" t="str">
        <f>'Result Entry'!$BW$3</f>
        <v>BIOLOGY</v>
      </c>
      <c r="D588" s="1718"/>
      <c r="E588" s="57" t="str">
        <f>IF($J572="TC",0,IF($J572="Nso",0,VLOOKUP($A569,'Result Entry'!$B$9:$FW$108,71,0)))</f>
        <v/>
      </c>
      <c r="F588" s="58" t="str">
        <f>IF($J572="TC",0,IF($J572="Nso",0,VLOOKUP($A569,'Result Entry'!$B$9:$FW$108,72,0)))</f>
        <v/>
      </c>
      <c r="G588" s="59" t="e">
        <f>E588+F588</f>
        <v>#VALUE!</v>
      </c>
      <c r="H588" s="1861">
        <f>IF($J572="TC",0,IF($J572="Nso",0,VLOOKUP($A569,'Result Entry'!$B$9:$FW$108,77,0)))</f>
        <v>0</v>
      </c>
      <c r="I588" s="1862"/>
      <c r="J588" s="1863">
        <f>IF($J572="TC",0,IF($J572="Nso",0,VLOOKUP($A569,'Result Entry'!$B$9:$FW$108,81,0)))</f>
        <v>0</v>
      </c>
      <c r="K588" s="1862"/>
      <c r="L588" s="67">
        <f t="shared" si="32"/>
        <v>0</v>
      </c>
      <c r="M588" s="65" t="e">
        <f t="shared" si="33"/>
        <v>#VALUE!</v>
      </c>
      <c r="N588" s="60">
        <f>IF($J572="TC",0,IF($J572="Nso",0,VLOOKUP($A569,'Result Entry'!$B$9:$FW$108,86,0)))</f>
        <v>0</v>
      </c>
    </row>
    <row r="589" spans="1:14" ht="20.25" customHeight="1">
      <c r="A589" s="1721"/>
      <c r="B589" s="11" t="s">
        <v>69</v>
      </c>
      <c r="C589" s="1771" t="s">
        <v>77</v>
      </c>
      <c r="D589" s="1772"/>
      <c r="E589" s="1773"/>
      <c r="F589" s="1777" t="s">
        <v>78</v>
      </c>
      <c r="G589" s="1778"/>
      <c r="H589" s="1868" t="s">
        <v>79</v>
      </c>
      <c r="I589" s="1869"/>
      <c r="J589" s="74" t="s">
        <v>41</v>
      </c>
      <c r="K589" s="79" t="s">
        <v>91</v>
      </c>
      <c r="L589" s="1785" t="s">
        <v>39</v>
      </c>
      <c r="M589" s="1786"/>
      <c r="N589" s="12" t="s">
        <v>43</v>
      </c>
    </row>
    <row r="590" spans="1:14" ht="25.5" customHeight="1" thickBot="1">
      <c r="A590" s="1721"/>
      <c r="B590" s="11" t="s">
        <v>69</v>
      </c>
      <c r="C590" s="1774"/>
      <c r="D590" s="1775"/>
      <c r="E590" s="1776"/>
      <c r="F590" s="1787">
        <f>IF($J572="TC",0,IF($J572="Nso",0,VLOOKUP($A569,'Result Entry'!$B$9:$FW$108,146,0)))</f>
        <v>0</v>
      </c>
      <c r="G590" s="1788"/>
      <c r="H590" s="1830">
        <f>IF($J572="TC",0,IF($J572="Nso",0,VLOOKUP($A569,'Result Entry'!$B$9:$FW$108,147,0)))</f>
        <v>0</v>
      </c>
      <c r="I590" s="1831"/>
      <c r="J590" s="75">
        <f>IF($J572="TC",0,IF($J572="Nso",0,VLOOKUP($A569,'Result Entry'!$B$9:$FW$108,148,0)))</f>
        <v>0</v>
      </c>
      <c r="K590" s="86" t="str">
        <f>IF($J572="TC",0,IF($J572="Nso",0,VLOOKUP($A569,'Result Entry'!$B$9:$FW$108,149,0)))</f>
        <v/>
      </c>
      <c r="L590" s="1864">
        <f>IF($J572="TC",0,IF($J572="Nso",0,VLOOKUP($A569,'Result Entry'!$B$9:$FW$108,150,0)))</f>
        <v>0</v>
      </c>
      <c r="M590" s="1865"/>
      <c r="N590" s="15">
        <f>IF($J572="TC",0,IF($J572="Nso",0,VLOOKUP($A569,'Result Entry'!$B$9:$FW$108,152,0)))</f>
        <v>0</v>
      </c>
    </row>
    <row r="591" spans="1:14" ht="20.25" customHeight="1">
      <c r="A591" s="1721"/>
      <c r="B591" s="11" t="s">
        <v>69</v>
      </c>
      <c r="C591" s="1758" t="s">
        <v>58</v>
      </c>
      <c r="D591" s="1759"/>
      <c r="E591" s="1759"/>
      <c r="F591" s="1759"/>
      <c r="G591" s="1759"/>
      <c r="H591" s="1760"/>
      <c r="I591" s="1834" t="s">
        <v>59</v>
      </c>
      <c r="J591" s="1835"/>
      <c r="K591" s="1836">
        <f>VLOOKUP($A569,'Result Entry'!$B$9:$FW$108,143,0)</f>
        <v>0</v>
      </c>
      <c r="L591" s="1837"/>
      <c r="M591" s="1839" t="s">
        <v>37</v>
      </c>
      <c r="N591" s="1840"/>
    </row>
    <row r="592" spans="1:14" ht="20.25" customHeight="1" thickBot="1">
      <c r="A592" s="1721"/>
      <c r="B592" s="11" t="s">
        <v>69</v>
      </c>
      <c r="C592" s="1841" t="s">
        <v>54</v>
      </c>
      <c r="D592" s="1842"/>
      <c r="E592" s="1842"/>
      <c r="F592" s="1843" t="s">
        <v>157</v>
      </c>
      <c r="G592" s="1844"/>
      <c r="H592" s="26" t="s">
        <v>47</v>
      </c>
      <c r="I592" s="1847" t="s">
        <v>60</v>
      </c>
      <c r="J592" s="1848"/>
      <c r="K592" s="1873">
        <f>VLOOKUP($A569,'Result Entry'!$B$9:$FW$108,144,0)</f>
        <v>0</v>
      </c>
      <c r="L592" s="1874"/>
      <c r="M592" s="1875">
        <f>VLOOKUP($A569,'Result Entry'!$B$9:$FW$108,145,0)</f>
        <v>0</v>
      </c>
      <c r="N592" s="1876"/>
    </row>
    <row r="593" spans="1:14" ht="20.25" customHeight="1">
      <c r="A593" s="1721"/>
      <c r="B593" s="11" t="s">
        <v>69</v>
      </c>
      <c r="C593" s="1841"/>
      <c r="D593" s="1842"/>
      <c r="E593" s="1842"/>
      <c r="F593" s="1845"/>
      <c r="G593" s="1846"/>
      <c r="H593" s="27" t="s">
        <v>99</v>
      </c>
      <c r="I593" s="1877" t="s">
        <v>61</v>
      </c>
      <c r="J593" s="1878"/>
      <c r="K593" s="1879">
        <f>IF($J572="TC","Transferred",IF($J572="Nso","NameSeparated",VLOOKUP($A569,'Result Entry'!$B$9:$FW$108,153,0)))</f>
        <v>0</v>
      </c>
      <c r="L593" s="1879"/>
      <c r="M593" s="1879"/>
      <c r="N593" s="1880"/>
    </row>
    <row r="594" spans="1:14" ht="20.25" customHeight="1">
      <c r="A594" s="1721"/>
      <c r="B594" s="11" t="s">
        <v>69</v>
      </c>
      <c r="C594" s="1744" t="str">
        <f>'Result Entry'!$DU$3</f>
        <v>Foundation Of Information Tech.</v>
      </c>
      <c r="D594" s="1745"/>
      <c r="E594" s="1746"/>
      <c r="F594" s="1747" t="str">
        <f>IF($J572="TC",0,IF($J572="Nso",0,VLOOKUP($A569,'Result Entry'!$B$9:$GS$108,170,0)))</f>
        <v/>
      </c>
      <c r="G594" s="1747"/>
      <c r="H594" s="14">
        <f>IF($J572="TC",0,IF($J572="Nso",0,VLOOKUP($A569,'Result Entry'!$B$9:$GS$108,112,0)))</f>
        <v>0</v>
      </c>
      <c r="I594" s="1748" t="s">
        <v>71</v>
      </c>
      <c r="J594" s="1749"/>
      <c r="K594" s="1750">
        <f>'Result Entry'!$T$2</f>
        <v>45419</v>
      </c>
      <c r="L594" s="1751"/>
      <c r="M594" s="1751"/>
      <c r="N594" s="1752"/>
    </row>
    <row r="595" spans="1:14" ht="20.25" customHeight="1">
      <c r="A595" s="1721"/>
      <c r="B595" s="11" t="s">
        <v>69</v>
      </c>
      <c r="C595" s="1744" t="str">
        <f>'Result Entry'!$EI$3</f>
        <v>G.I.A.I.-II</v>
      </c>
      <c r="D595" s="1745"/>
      <c r="E595" s="1746"/>
      <c r="F595" s="1747" t="str">
        <f>IF($J572="TC",0,IF($J572="Nso",0,VLOOKUP($A569,'Result Entry'!$B$9:$GS$108,174,0)))</f>
        <v/>
      </c>
      <c r="G595" s="1747"/>
      <c r="H595" s="14">
        <f>IF($J572="TC",0,IF($J572="Nso",0,VLOOKUP($A569,'Result Entry'!$B$9:$GS$108,124,0)))</f>
        <v>0</v>
      </c>
      <c r="I595" s="1753"/>
      <c r="J595" s="1754"/>
      <c r="K595" s="1754"/>
      <c r="L595" s="1754"/>
      <c r="M595" s="1754"/>
      <c r="N595" s="1755"/>
    </row>
    <row r="596" spans="1:14" ht="20.25" customHeight="1">
      <c r="A596" s="1721"/>
      <c r="B596" s="11" t="s">
        <v>69</v>
      </c>
      <c r="C596" s="1744" t="str">
        <f>'Result Entry'!$EU$3</f>
        <v>SOC.SER.PLAN</v>
      </c>
      <c r="D596" s="1745"/>
      <c r="E596" s="1746"/>
      <c r="F596" s="1747">
        <f>IF($J572="TC",0,IF($J572="Nso",0,VLOOKUP($A569,'Result Entry'!$B$9:$HS$108,178,0)))</f>
        <v>0</v>
      </c>
      <c r="G596" s="1747"/>
      <c r="H596" s="14">
        <f>IF($J572="TC",0,IF($J572="Nso",0,VLOOKUP($A569,'Result Entry'!$B$9:$GS$108,136,0)))</f>
        <v>0</v>
      </c>
      <c r="I596" s="1756" t="s">
        <v>174</v>
      </c>
      <c r="J596" s="1757"/>
      <c r="K596" s="76"/>
      <c r="L596" s="77"/>
      <c r="M596" s="77"/>
      <c r="N596" s="78"/>
    </row>
    <row r="597" spans="1:14" ht="20.25" customHeight="1" thickBot="1">
      <c r="A597" s="1721"/>
      <c r="B597" s="11" t="s">
        <v>69</v>
      </c>
      <c r="C597" s="1744" t="str">
        <f>'Result Entry'!$FG$3</f>
        <v>Jeewan Kaushal</v>
      </c>
      <c r="D597" s="1745"/>
      <c r="E597" s="1746"/>
      <c r="F597" s="1747" t="str">
        <f>IF($J572="TC",0,IF($J572="Nso",0,VLOOKUP($A569,'Result Entry'!$B$9:$HS$108,182,0)))</f>
        <v/>
      </c>
      <c r="G597" s="1747"/>
      <c r="H597" s="14">
        <f>IF($J572="TC",0,IF($J572="Nso",0,VLOOKUP($A569,'Result Entry'!$B$9:$HS$108,136,0)))</f>
        <v>0</v>
      </c>
      <c r="I597" s="1756" t="s">
        <v>148</v>
      </c>
      <c r="J597" s="1757"/>
      <c r="K597" s="1757"/>
      <c r="L597" s="1757"/>
      <c r="M597" s="1757"/>
      <c r="N597" s="1838"/>
    </row>
    <row r="598" spans="1:14" ht="20.25" customHeight="1">
      <c r="A598" s="1721"/>
      <c r="B598" s="10" t="s">
        <v>69</v>
      </c>
      <c r="C598" s="1706" t="s">
        <v>180</v>
      </c>
      <c r="D598" s="1707"/>
      <c r="E598" s="1708"/>
      <c r="F598" s="1715" t="s">
        <v>181</v>
      </c>
      <c r="G598" s="1716"/>
      <c r="H598" s="82" t="s">
        <v>30</v>
      </c>
      <c r="I598" s="1756" t="s">
        <v>175</v>
      </c>
      <c r="J598" s="1757"/>
      <c r="K598" s="1757"/>
      <c r="L598" s="1757"/>
      <c r="M598" s="1757"/>
      <c r="N598" s="1838"/>
    </row>
    <row r="599" spans="1:14" ht="20.25" customHeight="1">
      <c r="A599" s="1721"/>
      <c r="B599" s="10" t="s">
        <v>69</v>
      </c>
      <c r="C599" s="1709"/>
      <c r="D599" s="1710"/>
      <c r="E599" s="1711"/>
      <c r="F599" s="1702" t="s">
        <v>182</v>
      </c>
      <c r="G599" s="1703"/>
      <c r="H599" s="80" t="s">
        <v>179</v>
      </c>
      <c r="I599" s="1732" t="s">
        <v>67</v>
      </c>
      <c r="J599" s="1733"/>
      <c r="K599" s="1733"/>
      <c r="L599" s="1733"/>
      <c r="M599" s="1733"/>
      <c r="N599" s="1734"/>
    </row>
    <row r="600" spans="1:14" ht="20.25" customHeight="1">
      <c r="A600" s="1721"/>
      <c r="B600" s="10" t="s">
        <v>69</v>
      </c>
      <c r="C600" s="1709"/>
      <c r="D600" s="1710"/>
      <c r="E600" s="1711"/>
      <c r="F600" s="1702" t="s">
        <v>185</v>
      </c>
      <c r="G600" s="1703"/>
      <c r="H600" s="80" t="s">
        <v>62</v>
      </c>
      <c r="I600" s="1735"/>
      <c r="J600" s="1736"/>
      <c r="K600" s="1736"/>
      <c r="L600" s="1736"/>
      <c r="M600" s="1736"/>
      <c r="N600" s="1737"/>
    </row>
    <row r="601" spans="1:14" ht="20.25" customHeight="1">
      <c r="A601" s="1721"/>
      <c r="B601" s="10" t="s">
        <v>69</v>
      </c>
      <c r="C601" s="1709"/>
      <c r="D601" s="1710"/>
      <c r="E601" s="1711"/>
      <c r="F601" s="1702" t="s">
        <v>186</v>
      </c>
      <c r="G601" s="1703"/>
      <c r="H601" s="80" t="s">
        <v>63</v>
      </c>
      <c r="I601" s="1735"/>
      <c r="J601" s="1736"/>
      <c r="K601" s="1736"/>
      <c r="L601" s="1736"/>
      <c r="M601" s="1736"/>
      <c r="N601" s="1737"/>
    </row>
    <row r="602" spans="1:14" ht="20.25" customHeight="1">
      <c r="A602" s="1721"/>
      <c r="B602" s="10" t="s">
        <v>69</v>
      </c>
      <c r="C602" s="1709"/>
      <c r="D602" s="1710"/>
      <c r="E602" s="1711"/>
      <c r="F602" s="1702" t="s">
        <v>183</v>
      </c>
      <c r="G602" s="1703"/>
      <c r="H602" s="80" t="s">
        <v>65</v>
      </c>
      <c r="I602" s="1738" t="s">
        <v>80</v>
      </c>
      <c r="J602" s="1739"/>
      <c r="K602" s="1739"/>
      <c r="L602" s="1739"/>
      <c r="M602" s="1739"/>
      <c r="N602" s="1740"/>
    </row>
    <row r="603" spans="1:14" ht="20.25" customHeight="1" thickBot="1">
      <c r="A603" s="1721"/>
      <c r="B603" s="13" t="s">
        <v>69</v>
      </c>
      <c r="C603" s="1712"/>
      <c r="D603" s="1713"/>
      <c r="E603" s="1714"/>
      <c r="F603" s="1704" t="s">
        <v>184</v>
      </c>
      <c r="G603" s="1705"/>
      <c r="H603" s="81" t="s">
        <v>64</v>
      </c>
      <c r="I603" s="1741"/>
      <c r="J603" s="1742"/>
      <c r="K603" s="1742"/>
      <c r="L603" s="1742"/>
      <c r="M603" s="1742"/>
      <c r="N603" s="1743"/>
    </row>
    <row r="604" spans="1:14" ht="15.75" thickTop="1">
      <c r="A604" s="1719"/>
      <c r="B604" s="1719"/>
      <c r="C604" s="1719"/>
      <c r="D604" s="1719"/>
      <c r="E604" s="1719"/>
      <c r="F604" s="1719"/>
      <c r="G604" s="1719"/>
      <c r="H604" s="1719"/>
      <c r="I604" s="1719"/>
      <c r="J604" s="1719"/>
      <c r="K604" s="1719"/>
      <c r="L604" s="1719"/>
      <c r="M604" s="1719"/>
      <c r="N604" s="1719"/>
    </row>
    <row r="605" spans="1:14" ht="24.75" customHeight="1" thickBot="1">
      <c r="A605" s="83">
        <f>A569+1</f>
        <v>18</v>
      </c>
      <c r="B605" s="1720" t="s">
        <v>50</v>
      </c>
      <c r="C605" s="1720"/>
      <c r="D605" s="1720"/>
      <c r="E605" s="1720"/>
      <c r="F605" s="1720"/>
      <c r="G605" s="1720"/>
      <c r="H605" s="1720"/>
      <c r="I605" s="1720"/>
      <c r="J605" s="1720"/>
      <c r="K605" s="1720"/>
      <c r="L605" s="1720"/>
      <c r="M605" s="1720"/>
      <c r="N605" s="1720"/>
    </row>
    <row r="606" spans="1:14" ht="42.75" customHeight="1" thickTop="1">
      <c r="A606" s="1721"/>
      <c r="B606" s="1722"/>
      <c r="C606" s="1723"/>
      <c r="D606" s="1726" t="str">
        <f>Master!$E$8</f>
        <v xml:space="preserve">Govt. Sr. Secondary School </v>
      </c>
      <c r="E606" s="1727"/>
      <c r="F606" s="1727"/>
      <c r="G606" s="1727"/>
      <c r="H606" s="1727"/>
      <c r="I606" s="1727"/>
      <c r="J606" s="1727"/>
      <c r="K606" s="1727"/>
      <c r="L606" s="1727"/>
      <c r="M606" s="1727"/>
      <c r="N606" s="1728"/>
    </row>
    <row r="607" spans="1:14" ht="26.25" customHeight="1" thickBot="1">
      <c r="A607" s="1721"/>
      <c r="B607" s="1724"/>
      <c r="C607" s="1725"/>
      <c r="D607" s="1729" t="str">
        <f>Master!$E$11</f>
        <v>P.S.-Bapini (Jodhpur)</v>
      </c>
      <c r="E607" s="1730"/>
      <c r="F607" s="1730"/>
      <c r="G607" s="1730"/>
      <c r="H607" s="1730"/>
      <c r="I607" s="1730"/>
      <c r="J607" s="1730"/>
      <c r="K607" s="1730"/>
      <c r="L607" s="1730"/>
      <c r="M607" s="1730"/>
      <c r="N607" s="1731"/>
    </row>
    <row r="608" spans="1:14" ht="20.25" customHeight="1">
      <c r="A608" s="1721"/>
      <c r="B608" s="28"/>
      <c r="C608" s="1849" t="s">
        <v>150</v>
      </c>
      <c r="D608" s="1850"/>
      <c r="E608" s="1850"/>
      <c r="F608" s="1850"/>
      <c r="G608" s="1851"/>
      <c r="H608" s="1814" t="s">
        <v>127</v>
      </c>
      <c r="I608" s="1814"/>
      <c r="J608" s="1817">
        <f>VLOOKUP(A605,'Result Entry'!$B$6:$K$108,6,0)</f>
        <v>0</v>
      </c>
      <c r="K608" s="1820" t="s">
        <v>68</v>
      </c>
      <c r="L608" s="1821"/>
      <c r="M608" s="68">
        <f>Master!$E$14</f>
        <v>8151106901</v>
      </c>
      <c r="N608" s="69"/>
    </row>
    <row r="609" spans="1:15" ht="20.25" customHeight="1">
      <c r="A609" s="1721"/>
      <c r="B609" s="9"/>
      <c r="C609" s="1852"/>
      <c r="D609" s="1853"/>
      <c r="E609" s="1853"/>
      <c r="F609" s="1853"/>
      <c r="G609" s="1854"/>
      <c r="H609" s="1815"/>
      <c r="I609" s="1815"/>
      <c r="J609" s="1818"/>
      <c r="K609" s="1822" t="s">
        <v>66</v>
      </c>
      <c r="L609" s="1823"/>
      <c r="M609" s="1824"/>
      <c r="N609" s="1825"/>
      <c r="O609" s="17" t="s">
        <v>156</v>
      </c>
    </row>
    <row r="610" spans="1:15" ht="20.25" customHeight="1" thickBot="1">
      <c r="A610" s="1721"/>
      <c r="B610" s="9"/>
      <c r="C610" s="1855"/>
      <c r="D610" s="1856"/>
      <c r="E610" s="1856"/>
      <c r="F610" s="1856"/>
      <c r="G610" s="1857"/>
      <c r="H610" s="1816"/>
      <c r="I610" s="1816"/>
      <c r="J610" s="1819"/>
      <c r="K610" s="1826" t="s">
        <v>51</v>
      </c>
      <c r="L610" s="1827"/>
      <c r="M610" s="1828" t="str">
        <f>Master!$E$6</f>
        <v>2023-24</v>
      </c>
      <c r="N610" s="1829"/>
    </row>
    <row r="611" spans="1:15" ht="20.25" customHeight="1">
      <c r="A611" s="1721"/>
      <c r="B611" s="10" t="s">
        <v>69</v>
      </c>
      <c r="C611" s="1779" t="s">
        <v>20</v>
      </c>
      <c r="D611" s="1780"/>
      <c r="E611" s="1780"/>
      <c r="F611" s="1781"/>
      <c r="G611" s="6" t="s">
        <v>149</v>
      </c>
      <c r="H611" s="1782">
        <f>VLOOKUP($A605,'Result Entry'!$B$9:$FW$108,4,0)</f>
        <v>0</v>
      </c>
      <c r="I611" s="1782"/>
      <c r="J611" s="1782"/>
      <c r="K611" s="1782"/>
      <c r="L611" s="1782"/>
      <c r="M611" s="1782"/>
      <c r="N611" s="1783"/>
    </row>
    <row r="612" spans="1:15" ht="20.25" customHeight="1">
      <c r="A612" s="1721"/>
      <c r="B612" s="10" t="s">
        <v>69</v>
      </c>
      <c r="C612" s="1763" t="s">
        <v>22</v>
      </c>
      <c r="D612" s="1764"/>
      <c r="E612" s="1764"/>
      <c r="F612" s="1765"/>
      <c r="G612" s="7" t="s">
        <v>149</v>
      </c>
      <c r="H612" s="1766">
        <f>VLOOKUP($A605,'Result Entry'!$B$9:$FW$108,7,0)</f>
        <v>0</v>
      </c>
      <c r="I612" s="1766"/>
      <c r="J612" s="1766"/>
      <c r="K612" s="1766"/>
      <c r="L612" s="1766"/>
      <c r="M612" s="1766"/>
      <c r="N612" s="1767"/>
    </row>
    <row r="613" spans="1:15" ht="20.25" customHeight="1">
      <c r="A613" s="1721"/>
      <c r="B613" s="10" t="s">
        <v>69</v>
      </c>
      <c r="C613" s="1763" t="s">
        <v>23</v>
      </c>
      <c r="D613" s="1764"/>
      <c r="E613" s="1764"/>
      <c r="F613" s="1765"/>
      <c r="G613" s="7" t="s">
        <v>149</v>
      </c>
      <c r="H613" s="1766">
        <f>VLOOKUP($A605,'Result Entry'!$B$9:$FW$108,8,0)</f>
        <v>0</v>
      </c>
      <c r="I613" s="1766"/>
      <c r="J613" s="1766"/>
      <c r="K613" s="1766"/>
      <c r="L613" s="1766"/>
      <c r="M613" s="1766"/>
      <c r="N613" s="1767"/>
    </row>
    <row r="614" spans="1:15" ht="20.25" customHeight="1">
      <c r="A614" s="1721"/>
      <c r="B614" s="10" t="s">
        <v>69</v>
      </c>
      <c r="C614" s="1763" t="s">
        <v>52</v>
      </c>
      <c r="D614" s="1764"/>
      <c r="E614" s="1764"/>
      <c r="F614" s="1765"/>
      <c r="G614" s="7" t="s">
        <v>149</v>
      </c>
      <c r="H614" s="1766">
        <f>VLOOKUP($A605,'Result Entry'!$B$9:$FW$108,9,0)</f>
        <v>0</v>
      </c>
      <c r="I614" s="1766"/>
      <c r="J614" s="1766"/>
      <c r="K614" s="1766"/>
      <c r="L614" s="1766"/>
      <c r="M614" s="1766"/>
      <c r="N614" s="1767"/>
    </row>
    <row r="615" spans="1:15" ht="20.25" customHeight="1">
      <c r="A615" s="1721"/>
      <c r="B615" s="10" t="s">
        <v>69</v>
      </c>
      <c r="C615" s="1763" t="s">
        <v>53</v>
      </c>
      <c r="D615" s="1764"/>
      <c r="E615" s="1764"/>
      <c r="F615" s="1765"/>
      <c r="G615" s="7" t="s">
        <v>149</v>
      </c>
      <c r="H615" s="1768" t="str">
        <f>CONCATENATE('Result Entry'!$G$4,'Result Entry'!$J$4)</f>
        <v>11(A)</v>
      </c>
      <c r="I615" s="1766"/>
      <c r="J615" s="1766"/>
      <c r="K615" s="1766"/>
      <c r="L615" s="1766"/>
      <c r="M615" s="1766"/>
      <c r="N615" s="1767"/>
    </row>
    <row r="616" spans="1:15" ht="20.25" customHeight="1" thickBot="1">
      <c r="A616" s="1721"/>
      <c r="B616" s="10" t="s">
        <v>69</v>
      </c>
      <c r="C616" s="1789" t="s">
        <v>25</v>
      </c>
      <c r="D616" s="1790"/>
      <c r="E616" s="1790"/>
      <c r="F616" s="1791"/>
      <c r="G616" s="16" t="s">
        <v>149</v>
      </c>
      <c r="H616" s="1792">
        <f>VLOOKUP($A605,'Result Entry'!$B$9:$FW$108,10,0)</f>
        <v>0</v>
      </c>
      <c r="I616" s="1792"/>
      <c r="J616" s="1792"/>
      <c r="K616" s="1792"/>
      <c r="L616" s="1792"/>
      <c r="M616" s="1792"/>
      <c r="N616" s="1793"/>
    </row>
    <row r="617" spans="1:15" ht="20.25" customHeight="1">
      <c r="A617" s="1721"/>
      <c r="B617" s="11" t="s">
        <v>69</v>
      </c>
      <c r="C617" s="1794" t="s">
        <v>167</v>
      </c>
      <c r="D617" s="1795"/>
      <c r="E617" s="1798" t="s">
        <v>72</v>
      </c>
      <c r="F617" s="1800" t="s">
        <v>73</v>
      </c>
      <c r="G617" s="1802" t="s">
        <v>168</v>
      </c>
      <c r="H617" s="1804" t="s">
        <v>55</v>
      </c>
      <c r="I617" s="1805"/>
      <c r="J617" s="1808" t="s">
        <v>84</v>
      </c>
      <c r="K617" s="1809"/>
      <c r="L617" s="1812" t="s">
        <v>169</v>
      </c>
      <c r="M617" s="1832" t="s">
        <v>76</v>
      </c>
      <c r="N617" s="1858" t="s">
        <v>98</v>
      </c>
    </row>
    <row r="618" spans="1:15" ht="20.25" customHeight="1">
      <c r="A618" s="1721"/>
      <c r="B618" s="11"/>
      <c r="C618" s="1796"/>
      <c r="D618" s="1797"/>
      <c r="E618" s="1799"/>
      <c r="F618" s="1801"/>
      <c r="G618" s="1803"/>
      <c r="H618" s="1806"/>
      <c r="I618" s="1807"/>
      <c r="J618" s="1810"/>
      <c r="K618" s="1811"/>
      <c r="L618" s="1813"/>
      <c r="M618" s="1833"/>
      <c r="N618" s="1859"/>
    </row>
    <row r="619" spans="1:15" ht="20.25" customHeight="1" thickBot="1">
      <c r="A619" s="1721"/>
      <c r="B619" s="11" t="s">
        <v>69</v>
      </c>
      <c r="C619" s="1866" t="s">
        <v>56</v>
      </c>
      <c r="D619" s="1867"/>
      <c r="E619" s="61">
        <f>'Result Entry'!$L$7</f>
        <v>10</v>
      </c>
      <c r="F619" s="62">
        <f>'Result Entry'!$M$7</f>
        <v>10</v>
      </c>
      <c r="G619" s="53">
        <f>SUM(E619:F619)</f>
        <v>20</v>
      </c>
      <c r="H619" s="1881">
        <f>'Result Entry'!$AU$7</f>
        <v>70</v>
      </c>
      <c r="I619" s="1882"/>
      <c r="J619" s="1883">
        <f>'Result Entry'!$AY$7</f>
        <v>100</v>
      </c>
      <c r="K619" s="1882"/>
      <c r="L619" s="53">
        <f t="shared" ref="L619:L624" si="34">H619+J619</f>
        <v>170</v>
      </c>
      <c r="M619" s="63">
        <f t="shared" ref="M619:M624" si="35">G619+L619</f>
        <v>190</v>
      </c>
      <c r="N619" s="1860"/>
    </row>
    <row r="620" spans="1:15" s="52" customFormat="1" ht="20.25" customHeight="1">
      <c r="A620" s="1721"/>
      <c r="B620" s="50" t="s">
        <v>69</v>
      </c>
      <c r="C620" s="1769" t="str">
        <f>'Result Entry'!$L$3</f>
        <v>HINDI Comp.</v>
      </c>
      <c r="D620" s="1770"/>
      <c r="E620" s="54">
        <f>IF($J608="TC",0,IF($J608="Nso",0,VLOOKUP($A605,'Result Entry'!$B$9:$FW$108,11,0)))</f>
        <v>0</v>
      </c>
      <c r="F620" s="51">
        <f>IF($J608="TC",0,IF($J608="Nso",0,VLOOKUP($A605,'Result Entry'!$B$9:$FW$108,12,0)))</f>
        <v>0</v>
      </c>
      <c r="G620" s="55">
        <f>E620+F620</f>
        <v>0</v>
      </c>
      <c r="H620" s="1870">
        <f>IF($J608="TC",0,IF($J608="Nso",0,VLOOKUP($A605,'Result Entry'!$B$9:$FW$108,16,0)))</f>
        <v>0</v>
      </c>
      <c r="I620" s="1871"/>
      <c r="J620" s="1872">
        <f>IF($J608="TC",0,IF($J608="Nso",0,VLOOKUP($A605,'Result Entry'!$B$9:$FW$108,19,0)))</f>
        <v>0</v>
      </c>
      <c r="K620" s="1871"/>
      <c r="L620" s="66">
        <f t="shared" si="34"/>
        <v>0</v>
      </c>
      <c r="M620" s="64">
        <f t="shared" si="35"/>
        <v>0</v>
      </c>
      <c r="N620" s="60" t="str">
        <f>IF($J608="TC",0,IF($J608="Nso",0,VLOOKUP($A605,'Result Entry'!$B$9:$FW$108,24,0)))</f>
        <v/>
      </c>
    </row>
    <row r="621" spans="1:15" s="52" customFormat="1" ht="20.25" customHeight="1">
      <c r="A621" s="1721"/>
      <c r="B621" s="50" t="s">
        <v>69</v>
      </c>
      <c r="C621" s="1717" t="str">
        <f>'Result Entry'!$Z$3</f>
        <v>ENGLISH Comp.</v>
      </c>
      <c r="D621" s="1718"/>
      <c r="E621" s="54">
        <f>IF($J608="TC",0,IF($J608="Nso",0,VLOOKUP($A605,'Result Entry'!$B$9:$FW$108,25,0)))</f>
        <v>0</v>
      </c>
      <c r="F621" s="51">
        <f>IF($J608="TC",0,IF($J608="Nso",0,VLOOKUP($A605,'Result Entry'!$B$9:$FW$108,26,0)))</f>
        <v>0</v>
      </c>
      <c r="G621" s="56">
        <f>E621+F621</f>
        <v>0</v>
      </c>
      <c r="H621" s="1761">
        <f>IF($J608="TC",0,IF($J608="Nso",0,VLOOKUP($A605,'Result Entry'!$B$9:$FW$108,30,0)))</f>
        <v>0</v>
      </c>
      <c r="I621" s="1762"/>
      <c r="J621" s="1784">
        <f>IF($J608="TC",0,IF($J608="Nso",0,VLOOKUP($A605,'Result Entry'!$B$9:$FW$108,33,0)))</f>
        <v>0</v>
      </c>
      <c r="K621" s="1762"/>
      <c r="L621" s="66">
        <f t="shared" si="34"/>
        <v>0</v>
      </c>
      <c r="M621" s="64">
        <f t="shared" si="35"/>
        <v>0</v>
      </c>
      <c r="N621" s="60" t="str">
        <f>IF($J608="TC",0,IF($J608="Nso",0,VLOOKUP($A605,'Result Entry'!$B$9:$FW$108,38,0)))</f>
        <v/>
      </c>
    </row>
    <row r="622" spans="1:15" s="52" customFormat="1" ht="20.25" customHeight="1">
      <c r="A622" s="1721"/>
      <c r="B622" s="50" t="s">
        <v>69</v>
      </c>
      <c r="C622" s="1717" t="str">
        <f>'Result Entry'!$AO$3</f>
        <v>PHYSICS</v>
      </c>
      <c r="D622" s="1718"/>
      <c r="E622" s="54">
        <f>IF($J608="TC",0,IF($J608="Nso",0,VLOOKUP($A605,'Result Entry'!$B$9:$FW$108,39,0)))</f>
        <v>0</v>
      </c>
      <c r="F622" s="51">
        <f>IF($J608="TC",0,IF($J608="Nso",0,VLOOKUP($A605,'Result Entry'!$B$9:$FW$108,40,0)))</f>
        <v>0</v>
      </c>
      <c r="G622" s="56">
        <f>E622+F622</f>
        <v>0</v>
      </c>
      <c r="H622" s="1761">
        <f>IF($J608="TC",0,IF($J608="Nso",0,VLOOKUP($A605,'Result Entry'!$B$9:$FW$108,45,0)))</f>
        <v>0</v>
      </c>
      <c r="I622" s="1762"/>
      <c r="J622" s="1784">
        <f>IF($J608="TC",0,IF($J608="Nso",0,VLOOKUP($A605,'Result Entry'!$B$9:$FW$108,49,0)))</f>
        <v>0</v>
      </c>
      <c r="K622" s="1762"/>
      <c r="L622" s="66">
        <f t="shared" si="34"/>
        <v>0</v>
      </c>
      <c r="M622" s="64">
        <f t="shared" si="35"/>
        <v>0</v>
      </c>
      <c r="N622" s="60" t="str">
        <f>IF($J608="TC",0,IF($J608="Nso",0,VLOOKUP($A605,'Result Entry'!$B$9:$FW$108,54,0)))</f>
        <v/>
      </c>
    </row>
    <row r="623" spans="1:15" s="52" customFormat="1" ht="20.25" customHeight="1">
      <c r="A623" s="1721"/>
      <c r="B623" s="50" t="s">
        <v>69</v>
      </c>
      <c r="C623" s="1717" t="str">
        <f>'Result Entry'!$BF$3</f>
        <v>CHEMISTRY</v>
      </c>
      <c r="D623" s="1718"/>
      <c r="E623" s="54" t="str">
        <f>IF($J608="TC",0,IF($J608="Nso",0,VLOOKUP($A605,'Result Entry'!$B$9:$FW$108,55,0)))</f>
        <v/>
      </c>
      <c r="F623" s="51">
        <f>IF($J608="TC",0,IF($J608="Nso",0,VLOOKUP($A605,'Result Entry'!$B$9:$FW$108,56,0)))</f>
        <v>0</v>
      </c>
      <c r="G623" s="56" t="e">
        <f>E623+F623</f>
        <v>#VALUE!</v>
      </c>
      <c r="H623" s="1761">
        <f>IF($J608="TC",0,IF($J608="Nso",0,VLOOKUP($A605,'Result Entry'!$B$9:$FW$108,61,0)))</f>
        <v>0</v>
      </c>
      <c r="I623" s="1762"/>
      <c r="J623" s="1784">
        <f>IF($J608="TC",0,IF($J608="Nso",0,VLOOKUP($A605,'Result Entry'!$B$9:$FW$108,65,0)))</f>
        <v>0</v>
      </c>
      <c r="K623" s="1762"/>
      <c r="L623" s="66">
        <f t="shared" si="34"/>
        <v>0</v>
      </c>
      <c r="M623" s="64" t="e">
        <f t="shared" si="35"/>
        <v>#VALUE!</v>
      </c>
      <c r="N623" s="60" t="str">
        <f>IF($J608="TC",0,IF($J608="Nso",0,VLOOKUP($A605,'Result Entry'!$B$9:$FW$108,70,0)))</f>
        <v/>
      </c>
    </row>
    <row r="624" spans="1:15" s="52" customFormat="1" ht="20.25" customHeight="1" thickBot="1">
      <c r="A624" s="1721"/>
      <c r="B624" s="50" t="s">
        <v>69</v>
      </c>
      <c r="C624" s="1717" t="str">
        <f>'Result Entry'!$BW$3</f>
        <v>BIOLOGY</v>
      </c>
      <c r="D624" s="1718"/>
      <c r="E624" s="57" t="str">
        <f>IF($J608="TC",0,IF($J608="Nso",0,VLOOKUP($A605,'Result Entry'!$B$9:$FW$108,71,0)))</f>
        <v/>
      </c>
      <c r="F624" s="58" t="str">
        <f>IF($J608="TC",0,IF($J608="Nso",0,VLOOKUP($A605,'Result Entry'!$B$9:$FW$108,72,0)))</f>
        <v/>
      </c>
      <c r="G624" s="59" t="e">
        <f>E624+F624</f>
        <v>#VALUE!</v>
      </c>
      <c r="H624" s="1861">
        <f>IF($J608="TC",0,IF($J608="Nso",0,VLOOKUP($A605,'Result Entry'!$B$9:$FW$108,77,0)))</f>
        <v>0</v>
      </c>
      <c r="I624" s="1862"/>
      <c r="J624" s="1863">
        <f>IF($J608="TC",0,IF($J608="Nso",0,VLOOKUP($A605,'Result Entry'!$B$9:$FW$108,81,0)))</f>
        <v>0</v>
      </c>
      <c r="K624" s="1862"/>
      <c r="L624" s="67">
        <f t="shared" si="34"/>
        <v>0</v>
      </c>
      <c r="M624" s="65" t="e">
        <f t="shared" si="35"/>
        <v>#VALUE!</v>
      </c>
      <c r="N624" s="60">
        <f>IF($J608="TC",0,IF($J608="Nso",0,VLOOKUP($A605,'Result Entry'!$B$9:$FW$108,86,0)))</f>
        <v>0</v>
      </c>
    </row>
    <row r="625" spans="1:14" ht="20.25" customHeight="1">
      <c r="A625" s="1721"/>
      <c r="B625" s="11" t="s">
        <v>69</v>
      </c>
      <c r="C625" s="1771" t="s">
        <v>77</v>
      </c>
      <c r="D625" s="1772"/>
      <c r="E625" s="1773"/>
      <c r="F625" s="1777" t="s">
        <v>78</v>
      </c>
      <c r="G625" s="1778"/>
      <c r="H625" s="1868" t="s">
        <v>79</v>
      </c>
      <c r="I625" s="1869"/>
      <c r="J625" s="74" t="s">
        <v>41</v>
      </c>
      <c r="K625" s="79" t="s">
        <v>91</v>
      </c>
      <c r="L625" s="1785" t="s">
        <v>39</v>
      </c>
      <c r="M625" s="1786"/>
      <c r="N625" s="12" t="s">
        <v>43</v>
      </c>
    </row>
    <row r="626" spans="1:14" ht="25.5" customHeight="1" thickBot="1">
      <c r="A626" s="1721"/>
      <c r="B626" s="11" t="s">
        <v>69</v>
      </c>
      <c r="C626" s="1774"/>
      <c r="D626" s="1775"/>
      <c r="E626" s="1776"/>
      <c r="F626" s="1787">
        <f>IF($J608="TC",0,IF($J608="Nso",0,VLOOKUP($A605,'Result Entry'!$B$9:$FW$108,146,0)))</f>
        <v>0</v>
      </c>
      <c r="G626" s="1788"/>
      <c r="H626" s="1830">
        <f>IF($J608="TC",0,IF($J608="Nso",0,VLOOKUP($A605,'Result Entry'!$B$9:$FW$108,147,0)))</f>
        <v>0</v>
      </c>
      <c r="I626" s="1831"/>
      <c r="J626" s="75">
        <f>IF($J608="TC",0,IF($J608="Nso",0,VLOOKUP($A605,'Result Entry'!$B$9:$FW$108,148,0)))</f>
        <v>0</v>
      </c>
      <c r="K626" s="86" t="str">
        <f>IF($J608="TC",0,IF($J608="Nso",0,VLOOKUP($A605,'Result Entry'!$B$9:$FW$108,149,0)))</f>
        <v/>
      </c>
      <c r="L626" s="1864">
        <f>IF($J608="TC",0,IF($J608="Nso",0,VLOOKUP($A605,'Result Entry'!$B$9:$FW$108,150,0)))</f>
        <v>0</v>
      </c>
      <c r="M626" s="1865"/>
      <c r="N626" s="15">
        <f>IF($J608="TC",0,IF($J608="Nso",0,VLOOKUP($A605,'Result Entry'!$B$9:$FW$108,152,0)))</f>
        <v>0</v>
      </c>
    </row>
    <row r="627" spans="1:14" ht="20.25" customHeight="1">
      <c r="A627" s="1721"/>
      <c r="B627" s="11" t="s">
        <v>69</v>
      </c>
      <c r="C627" s="1758" t="s">
        <v>58</v>
      </c>
      <c r="D627" s="1759"/>
      <c r="E627" s="1759"/>
      <c r="F627" s="1759"/>
      <c r="G627" s="1759"/>
      <c r="H627" s="1760"/>
      <c r="I627" s="1834" t="s">
        <v>59</v>
      </c>
      <c r="J627" s="1835"/>
      <c r="K627" s="1836">
        <f>VLOOKUP($A605,'Result Entry'!$B$9:$FW$108,143,0)</f>
        <v>0</v>
      </c>
      <c r="L627" s="1837"/>
      <c r="M627" s="1839" t="s">
        <v>37</v>
      </c>
      <c r="N627" s="1840"/>
    </row>
    <row r="628" spans="1:14" ht="20.25" customHeight="1" thickBot="1">
      <c r="A628" s="1721"/>
      <c r="B628" s="11" t="s">
        <v>69</v>
      </c>
      <c r="C628" s="1841" t="s">
        <v>54</v>
      </c>
      <c r="D628" s="1842"/>
      <c r="E628" s="1842"/>
      <c r="F628" s="1843" t="s">
        <v>157</v>
      </c>
      <c r="G628" s="1844"/>
      <c r="H628" s="26" t="s">
        <v>47</v>
      </c>
      <c r="I628" s="1847" t="s">
        <v>60</v>
      </c>
      <c r="J628" s="1848"/>
      <c r="K628" s="1873">
        <f>VLOOKUP($A605,'Result Entry'!$B$9:$FW$108,144,0)</f>
        <v>0</v>
      </c>
      <c r="L628" s="1874"/>
      <c r="M628" s="1875">
        <f>VLOOKUP($A605,'Result Entry'!$B$9:$FW$108,145,0)</f>
        <v>0</v>
      </c>
      <c r="N628" s="1876"/>
    </row>
    <row r="629" spans="1:14" ht="20.25" customHeight="1">
      <c r="A629" s="1721"/>
      <c r="B629" s="11" t="s">
        <v>69</v>
      </c>
      <c r="C629" s="1841"/>
      <c r="D629" s="1842"/>
      <c r="E629" s="1842"/>
      <c r="F629" s="1845"/>
      <c r="G629" s="1846"/>
      <c r="H629" s="27" t="s">
        <v>99</v>
      </c>
      <c r="I629" s="1877" t="s">
        <v>61</v>
      </c>
      <c r="J629" s="1878"/>
      <c r="K629" s="1879">
        <f>IF($J608="TC","Transferred",IF($J608="Nso","NameSeparated",VLOOKUP($A605,'Result Entry'!$B$9:$FW$108,153,0)))</f>
        <v>0</v>
      </c>
      <c r="L629" s="1879"/>
      <c r="M629" s="1879"/>
      <c r="N629" s="1880"/>
    </row>
    <row r="630" spans="1:14" ht="20.25" customHeight="1">
      <c r="A630" s="1721"/>
      <c r="B630" s="11" t="s">
        <v>69</v>
      </c>
      <c r="C630" s="1744" t="str">
        <f>'Result Entry'!$DU$3</f>
        <v>Foundation Of Information Tech.</v>
      </c>
      <c r="D630" s="1745"/>
      <c r="E630" s="1746"/>
      <c r="F630" s="1747" t="str">
        <f>IF($J608="TC",0,IF($J608="Nso",0,VLOOKUP($A605,'Result Entry'!$B$9:$GS$108,170,0)))</f>
        <v/>
      </c>
      <c r="G630" s="1747"/>
      <c r="H630" s="14">
        <f>IF($J608="TC",0,IF($J608="Nso",0,VLOOKUP($A605,'Result Entry'!$B$9:$GS$108,112,0)))</f>
        <v>0</v>
      </c>
      <c r="I630" s="1748" t="s">
        <v>71</v>
      </c>
      <c r="J630" s="1749"/>
      <c r="K630" s="1750">
        <f>'Result Entry'!$T$2</f>
        <v>45419</v>
      </c>
      <c r="L630" s="1751"/>
      <c r="M630" s="1751"/>
      <c r="N630" s="1752"/>
    </row>
    <row r="631" spans="1:14" ht="20.25" customHeight="1">
      <c r="A631" s="1721"/>
      <c r="B631" s="11" t="s">
        <v>69</v>
      </c>
      <c r="C631" s="1744" t="str">
        <f>'Result Entry'!$EI$3</f>
        <v>G.I.A.I.-II</v>
      </c>
      <c r="D631" s="1745"/>
      <c r="E631" s="1746"/>
      <c r="F631" s="1747" t="str">
        <f>IF($J608="TC",0,IF($J608="Nso",0,VLOOKUP($A605,'Result Entry'!$B$9:$GS$108,174,0)))</f>
        <v/>
      </c>
      <c r="G631" s="1747"/>
      <c r="H631" s="14">
        <f>IF($J608="TC",0,IF($J608="Nso",0,VLOOKUP($A605,'Result Entry'!$B$9:$GS$108,124,0)))</f>
        <v>0</v>
      </c>
      <c r="I631" s="1753"/>
      <c r="J631" s="1754"/>
      <c r="K631" s="1754"/>
      <c r="L631" s="1754"/>
      <c r="M631" s="1754"/>
      <c r="N631" s="1755"/>
    </row>
    <row r="632" spans="1:14" ht="20.25" customHeight="1">
      <c r="A632" s="1721"/>
      <c r="B632" s="11" t="s">
        <v>69</v>
      </c>
      <c r="C632" s="1744" t="str">
        <f>'Result Entry'!$EU$3</f>
        <v>SOC.SER.PLAN</v>
      </c>
      <c r="D632" s="1745"/>
      <c r="E632" s="1746"/>
      <c r="F632" s="1747">
        <f>IF($J608="TC",0,IF($J608="Nso",0,VLOOKUP($A605,'Result Entry'!$B$9:$HS$108,178,0)))</f>
        <v>0</v>
      </c>
      <c r="G632" s="1747"/>
      <c r="H632" s="14">
        <f>IF($J608="TC",0,IF($J608="Nso",0,VLOOKUP($A605,'Result Entry'!$B$9:$GS$108,136,0)))</f>
        <v>0</v>
      </c>
      <c r="I632" s="1756" t="s">
        <v>174</v>
      </c>
      <c r="J632" s="1757"/>
      <c r="K632" s="76"/>
      <c r="L632" s="77"/>
      <c r="M632" s="77"/>
      <c r="N632" s="78"/>
    </row>
    <row r="633" spans="1:14" ht="20.25" customHeight="1" thickBot="1">
      <c r="A633" s="1721"/>
      <c r="B633" s="11" t="s">
        <v>69</v>
      </c>
      <c r="C633" s="1744" t="str">
        <f>'Result Entry'!$FG$3</f>
        <v>Jeewan Kaushal</v>
      </c>
      <c r="D633" s="1745"/>
      <c r="E633" s="1746"/>
      <c r="F633" s="1747" t="str">
        <f>IF($J608="TC",0,IF($J608="Nso",0,VLOOKUP($A605,'Result Entry'!$B$9:$HS$108,182,0)))</f>
        <v/>
      </c>
      <c r="G633" s="1747"/>
      <c r="H633" s="14">
        <f>IF($J608="TC",0,IF($J608="Nso",0,VLOOKUP($A605,'Result Entry'!$B$9:$HS$108,136,0)))</f>
        <v>0</v>
      </c>
      <c r="I633" s="1756" t="s">
        <v>148</v>
      </c>
      <c r="J633" s="1757"/>
      <c r="K633" s="1757"/>
      <c r="L633" s="1757"/>
      <c r="M633" s="1757"/>
      <c r="N633" s="1838"/>
    </row>
    <row r="634" spans="1:14" ht="20.25" customHeight="1">
      <c r="A634" s="1721"/>
      <c r="B634" s="10" t="s">
        <v>69</v>
      </c>
      <c r="C634" s="1706" t="s">
        <v>180</v>
      </c>
      <c r="D634" s="1707"/>
      <c r="E634" s="1708"/>
      <c r="F634" s="1715" t="s">
        <v>181</v>
      </c>
      <c r="G634" s="1716"/>
      <c r="H634" s="82" t="s">
        <v>30</v>
      </c>
      <c r="I634" s="1756" t="s">
        <v>175</v>
      </c>
      <c r="J634" s="1757"/>
      <c r="K634" s="1757"/>
      <c r="L634" s="1757"/>
      <c r="M634" s="1757"/>
      <c r="N634" s="1838"/>
    </row>
    <row r="635" spans="1:14" ht="20.25" customHeight="1">
      <c r="A635" s="1721"/>
      <c r="B635" s="10" t="s">
        <v>69</v>
      </c>
      <c r="C635" s="1709"/>
      <c r="D635" s="1710"/>
      <c r="E635" s="1711"/>
      <c r="F635" s="1702" t="s">
        <v>182</v>
      </c>
      <c r="G635" s="1703"/>
      <c r="H635" s="80" t="s">
        <v>179</v>
      </c>
      <c r="I635" s="1732" t="s">
        <v>67</v>
      </c>
      <c r="J635" s="1733"/>
      <c r="K635" s="1733"/>
      <c r="L635" s="1733"/>
      <c r="M635" s="1733"/>
      <c r="N635" s="1734"/>
    </row>
    <row r="636" spans="1:14" ht="20.25" customHeight="1">
      <c r="A636" s="1721"/>
      <c r="B636" s="10" t="s">
        <v>69</v>
      </c>
      <c r="C636" s="1709"/>
      <c r="D636" s="1710"/>
      <c r="E636" s="1711"/>
      <c r="F636" s="1702" t="s">
        <v>185</v>
      </c>
      <c r="G636" s="1703"/>
      <c r="H636" s="80" t="s">
        <v>62</v>
      </c>
      <c r="I636" s="1735"/>
      <c r="J636" s="1736"/>
      <c r="K636" s="1736"/>
      <c r="L636" s="1736"/>
      <c r="M636" s="1736"/>
      <c r="N636" s="1737"/>
    </row>
    <row r="637" spans="1:14" ht="20.25" customHeight="1">
      <c r="A637" s="1721"/>
      <c r="B637" s="10" t="s">
        <v>69</v>
      </c>
      <c r="C637" s="1709"/>
      <c r="D637" s="1710"/>
      <c r="E637" s="1711"/>
      <c r="F637" s="1702" t="s">
        <v>186</v>
      </c>
      <c r="G637" s="1703"/>
      <c r="H637" s="80" t="s">
        <v>63</v>
      </c>
      <c r="I637" s="1735"/>
      <c r="J637" s="1736"/>
      <c r="K637" s="1736"/>
      <c r="L637" s="1736"/>
      <c r="M637" s="1736"/>
      <c r="N637" s="1737"/>
    </row>
    <row r="638" spans="1:14" ht="20.25" customHeight="1">
      <c r="A638" s="1721"/>
      <c r="B638" s="10" t="s">
        <v>69</v>
      </c>
      <c r="C638" s="1709"/>
      <c r="D638" s="1710"/>
      <c r="E638" s="1711"/>
      <c r="F638" s="1702" t="s">
        <v>183</v>
      </c>
      <c r="G638" s="1703"/>
      <c r="H638" s="80" t="s">
        <v>65</v>
      </c>
      <c r="I638" s="1738" t="s">
        <v>80</v>
      </c>
      <c r="J638" s="1739"/>
      <c r="K638" s="1739"/>
      <c r="L638" s="1739"/>
      <c r="M638" s="1739"/>
      <c r="N638" s="1740"/>
    </row>
    <row r="639" spans="1:14" ht="20.25" customHeight="1" thickBot="1">
      <c r="A639" s="1721"/>
      <c r="B639" s="13" t="s">
        <v>69</v>
      </c>
      <c r="C639" s="1712"/>
      <c r="D639" s="1713"/>
      <c r="E639" s="1714"/>
      <c r="F639" s="1704" t="s">
        <v>184</v>
      </c>
      <c r="G639" s="1705"/>
      <c r="H639" s="81" t="s">
        <v>64</v>
      </c>
      <c r="I639" s="1741"/>
      <c r="J639" s="1742"/>
      <c r="K639" s="1742"/>
      <c r="L639" s="1742"/>
      <c r="M639" s="1742"/>
      <c r="N639" s="1743"/>
    </row>
    <row r="640" spans="1:14" ht="24.75" customHeight="1" thickTop="1" thickBot="1">
      <c r="A640" s="83">
        <f>A605+1</f>
        <v>19</v>
      </c>
      <c r="B640" s="1720" t="s">
        <v>50</v>
      </c>
      <c r="C640" s="1720"/>
      <c r="D640" s="1720"/>
      <c r="E640" s="1720"/>
      <c r="F640" s="1720"/>
      <c r="G640" s="1720"/>
      <c r="H640" s="1720"/>
      <c r="I640" s="1720"/>
      <c r="J640" s="1720"/>
      <c r="K640" s="1720"/>
      <c r="L640" s="1720"/>
      <c r="M640" s="1720"/>
      <c r="N640" s="1720"/>
    </row>
    <row r="641" spans="1:15" ht="42.75" customHeight="1" thickTop="1">
      <c r="A641" s="1721"/>
      <c r="B641" s="1722"/>
      <c r="C641" s="1723"/>
      <c r="D641" s="1726" t="str">
        <f>Master!$E$8</f>
        <v xml:space="preserve">Govt. Sr. Secondary School </v>
      </c>
      <c r="E641" s="1727"/>
      <c r="F641" s="1727"/>
      <c r="G641" s="1727"/>
      <c r="H641" s="1727"/>
      <c r="I641" s="1727"/>
      <c r="J641" s="1727"/>
      <c r="K641" s="1727"/>
      <c r="L641" s="1727"/>
      <c r="M641" s="1727"/>
      <c r="N641" s="1728"/>
    </row>
    <row r="642" spans="1:15" ht="20.25" customHeight="1" thickBot="1">
      <c r="A642" s="1721"/>
      <c r="B642" s="1724"/>
      <c r="C642" s="1725"/>
      <c r="D642" s="1729" t="str">
        <f>Master!$E$11</f>
        <v>P.S.-Bapini (Jodhpur)</v>
      </c>
      <c r="E642" s="1730"/>
      <c r="F642" s="1730"/>
      <c r="G642" s="1730"/>
      <c r="H642" s="1730"/>
      <c r="I642" s="1730"/>
      <c r="J642" s="1730"/>
      <c r="K642" s="1730"/>
      <c r="L642" s="1730"/>
      <c r="M642" s="1730"/>
      <c r="N642" s="1731"/>
    </row>
    <row r="643" spans="1:15" ht="20.25" customHeight="1">
      <c r="A643" s="1721"/>
      <c r="B643" s="28"/>
      <c r="C643" s="1849" t="s">
        <v>150</v>
      </c>
      <c r="D643" s="1850"/>
      <c r="E643" s="1850"/>
      <c r="F643" s="1850"/>
      <c r="G643" s="1851"/>
      <c r="H643" s="1814" t="s">
        <v>127</v>
      </c>
      <c r="I643" s="1814"/>
      <c r="J643" s="1817">
        <f>VLOOKUP(A640,'Result Entry'!$B$6:$K$108,6,0)</f>
        <v>0</v>
      </c>
      <c r="K643" s="1820" t="s">
        <v>68</v>
      </c>
      <c r="L643" s="1821"/>
      <c r="M643" s="68">
        <f>Master!$E$14</f>
        <v>8151106901</v>
      </c>
      <c r="N643" s="69"/>
    </row>
    <row r="644" spans="1:15" ht="20.25" customHeight="1">
      <c r="A644" s="1721"/>
      <c r="B644" s="9"/>
      <c r="C644" s="1852"/>
      <c r="D644" s="1853"/>
      <c r="E644" s="1853"/>
      <c r="F644" s="1853"/>
      <c r="G644" s="1854"/>
      <c r="H644" s="1815"/>
      <c r="I644" s="1815"/>
      <c r="J644" s="1818"/>
      <c r="K644" s="1822" t="s">
        <v>66</v>
      </c>
      <c r="L644" s="1823"/>
      <c r="M644" s="1824"/>
      <c r="N644" s="1825"/>
      <c r="O644" s="17" t="s">
        <v>156</v>
      </c>
    </row>
    <row r="645" spans="1:15" ht="20.25" customHeight="1" thickBot="1">
      <c r="A645" s="1721"/>
      <c r="B645" s="9"/>
      <c r="C645" s="1855"/>
      <c r="D645" s="1856"/>
      <c r="E645" s="1856"/>
      <c r="F645" s="1856"/>
      <c r="G645" s="1857"/>
      <c r="H645" s="1816"/>
      <c r="I645" s="1816"/>
      <c r="J645" s="1819"/>
      <c r="K645" s="1826" t="s">
        <v>51</v>
      </c>
      <c r="L645" s="1827"/>
      <c r="M645" s="1828" t="str">
        <f>Master!$E$6</f>
        <v>2023-24</v>
      </c>
      <c r="N645" s="1829"/>
    </row>
    <row r="646" spans="1:15" ht="20.25" customHeight="1">
      <c r="A646" s="1721"/>
      <c r="B646" s="10" t="s">
        <v>69</v>
      </c>
      <c r="C646" s="1779" t="s">
        <v>20</v>
      </c>
      <c r="D646" s="1780"/>
      <c r="E646" s="1780"/>
      <c r="F646" s="1781"/>
      <c r="G646" s="6" t="s">
        <v>149</v>
      </c>
      <c r="H646" s="1782">
        <f>VLOOKUP($A640,'Result Entry'!$B$9:$FW$108,4,0)</f>
        <v>0</v>
      </c>
      <c r="I646" s="1782"/>
      <c r="J646" s="1782"/>
      <c r="K646" s="1782"/>
      <c r="L646" s="1782"/>
      <c r="M646" s="1782"/>
      <c r="N646" s="1783"/>
    </row>
    <row r="647" spans="1:15" ht="20.25" customHeight="1">
      <c r="A647" s="1721"/>
      <c r="B647" s="10" t="s">
        <v>69</v>
      </c>
      <c r="C647" s="1763" t="s">
        <v>22</v>
      </c>
      <c r="D647" s="1764"/>
      <c r="E647" s="1764"/>
      <c r="F647" s="1765"/>
      <c r="G647" s="7" t="s">
        <v>149</v>
      </c>
      <c r="H647" s="1766">
        <f>VLOOKUP($A640,'Result Entry'!$B$9:$FW$108,7,0)</f>
        <v>0</v>
      </c>
      <c r="I647" s="1766"/>
      <c r="J647" s="1766"/>
      <c r="K647" s="1766"/>
      <c r="L647" s="1766"/>
      <c r="M647" s="1766"/>
      <c r="N647" s="1767"/>
    </row>
    <row r="648" spans="1:15" ht="20.25" customHeight="1">
      <c r="A648" s="1721"/>
      <c r="B648" s="10" t="s">
        <v>69</v>
      </c>
      <c r="C648" s="1763" t="s">
        <v>23</v>
      </c>
      <c r="D648" s="1764"/>
      <c r="E648" s="1764"/>
      <c r="F648" s="1765"/>
      <c r="G648" s="7" t="s">
        <v>149</v>
      </c>
      <c r="H648" s="1766">
        <f>VLOOKUP($A640,'Result Entry'!$B$9:$FW$108,8,0)</f>
        <v>0</v>
      </c>
      <c r="I648" s="1766"/>
      <c r="J648" s="1766"/>
      <c r="K648" s="1766"/>
      <c r="L648" s="1766"/>
      <c r="M648" s="1766"/>
      <c r="N648" s="1767"/>
    </row>
    <row r="649" spans="1:15" ht="20.25" customHeight="1">
      <c r="A649" s="1721"/>
      <c r="B649" s="10" t="s">
        <v>69</v>
      </c>
      <c r="C649" s="1763" t="s">
        <v>52</v>
      </c>
      <c r="D649" s="1764"/>
      <c r="E649" s="1764"/>
      <c r="F649" s="1765"/>
      <c r="G649" s="7" t="s">
        <v>149</v>
      </c>
      <c r="H649" s="1766">
        <f>VLOOKUP($A640,'Result Entry'!$B$9:$FW$108,9,0)</f>
        <v>0</v>
      </c>
      <c r="I649" s="1766"/>
      <c r="J649" s="1766"/>
      <c r="K649" s="1766"/>
      <c r="L649" s="1766"/>
      <c r="M649" s="1766"/>
      <c r="N649" s="1767"/>
    </row>
    <row r="650" spans="1:15" ht="20.25" customHeight="1">
      <c r="A650" s="1721"/>
      <c r="B650" s="10" t="s">
        <v>69</v>
      </c>
      <c r="C650" s="1763" t="s">
        <v>53</v>
      </c>
      <c r="D650" s="1764"/>
      <c r="E650" s="1764"/>
      <c r="F650" s="1765"/>
      <c r="G650" s="7" t="s">
        <v>149</v>
      </c>
      <c r="H650" s="1768" t="str">
        <f>CONCATENATE('Result Entry'!$G$4,'Result Entry'!$J$4)</f>
        <v>11(A)</v>
      </c>
      <c r="I650" s="1766"/>
      <c r="J650" s="1766"/>
      <c r="K650" s="1766"/>
      <c r="L650" s="1766"/>
      <c r="M650" s="1766"/>
      <c r="N650" s="1767"/>
    </row>
    <row r="651" spans="1:15" ht="20.25" customHeight="1" thickBot="1">
      <c r="A651" s="1721"/>
      <c r="B651" s="10" t="s">
        <v>69</v>
      </c>
      <c r="C651" s="1789" t="s">
        <v>25</v>
      </c>
      <c r="D651" s="1790"/>
      <c r="E651" s="1790"/>
      <c r="F651" s="1791"/>
      <c r="G651" s="16" t="s">
        <v>149</v>
      </c>
      <c r="H651" s="1792">
        <f>VLOOKUP($A640,'Result Entry'!$B$9:$FW$108,10,0)</f>
        <v>0</v>
      </c>
      <c r="I651" s="1792"/>
      <c r="J651" s="1792"/>
      <c r="K651" s="1792"/>
      <c r="L651" s="1792"/>
      <c r="M651" s="1792"/>
      <c r="N651" s="1793"/>
    </row>
    <row r="652" spans="1:15" ht="20.25" customHeight="1">
      <c r="A652" s="1721"/>
      <c r="B652" s="11" t="s">
        <v>69</v>
      </c>
      <c r="C652" s="1794" t="s">
        <v>167</v>
      </c>
      <c r="D652" s="1795"/>
      <c r="E652" s="1798" t="s">
        <v>72</v>
      </c>
      <c r="F652" s="1800" t="s">
        <v>73</v>
      </c>
      <c r="G652" s="1802" t="s">
        <v>168</v>
      </c>
      <c r="H652" s="1804" t="s">
        <v>55</v>
      </c>
      <c r="I652" s="1805"/>
      <c r="J652" s="1808" t="s">
        <v>84</v>
      </c>
      <c r="K652" s="1809"/>
      <c r="L652" s="1812" t="s">
        <v>169</v>
      </c>
      <c r="M652" s="1832" t="s">
        <v>76</v>
      </c>
      <c r="N652" s="1858" t="s">
        <v>98</v>
      </c>
    </row>
    <row r="653" spans="1:15" ht="20.25" customHeight="1">
      <c r="A653" s="1721"/>
      <c r="B653" s="11"/>
      <c r="C653" s="1796"/>
      <c r="D653" s="1797"/>
      <c r="E653" s="1799"/>
      <c r="F653" s="1801"/>
      <c r="G653" s="1803"/>
      <c r="H653" s="1806"/>
      <c r="I653" s="1807"/>
      <c r="J653" s="1810"/>
      <c r="K653" s="1811"/>
      <c r="L653" s="1813"/>
      <c r="M653" s="1833"/>
      <c r="N653" s="1859"/>
    </row>
    <row r="654" spans="1:15" ht="20.25" customHeight="1" thickBot="1">
      <c r="A654" s="1721"/>
      <c r="B654" s="11" t="s">
        <v>69</v>
      </c>
      <c r="C654" s="1866" t="s">
        <v>56</v>
      </c>
      <c r="D654" s="1867"/>
      <c r="E654" s="61">
        <f>'Result Entry'!$L$7</f>
        <v>10</v>
      </c>
      <c r="F654" s="62">
        <f>'Result Entry'!$M$7</f>
        <v>10</v>
      </c>
      <c r="G654" s="53">
        <f>SUM(E654:F654)</f>
        <v>20</v>
      </c>
      <c r="H654" s="1881">
        <f>'Result Entry'!$AU$7</f>
        <v>70</v>
      </c>
      <c r="I654" s="1882"/>
      <c r="J654" s="1883">
        <f>'Result Entry'!$AY$7</f>
        <v>100</v>
      </c>
      <c r="K654" s="1882"/>
      <c r="L654" s="53">
        <f t="shared" ref="L654:L659" si="36">H654+J654</f>
        <v>170</v>
      </c>
      <c r="M654" s="63">
        <f t="shared" ref="M654:M659" si="37">G654+L654</f>
        <v>190</v>
      </c>
      <c r="N654" s="1860"/>
    </row>
    <row r="655" spans="1:15" s="52" customFormat="1" ht="20.25" customHeight="1">
      <c r="A655" s="1721"/>
      <c r="B655" s="50" t="s">
        <v>69</v>
      </c>
      <c r="C655" s="1769" t="str">
        <f>'Result Entry'!$L$3</f>
        <v>HINDI Comp.</v>
      </c>
      <c r="D655" s="1770"/>
      <c r="E655" s="54">
        <f>IF($J643="TC",0,IF($J643="Nso",0,VLOOKUP($A640,'Result Entry'!$B$9:$FW$108,11,0)))</f>
        <v>0</v>
      </c>
      <c r="F655" s="51">
        <f>IF($J643="TC",0,IF($J643="Nso",0,VLOOKUP($A640,'Result Entry'!$B$9:$FW$108,12,0)))</f>
        <v>0</v>
      </c>
      <c r="G655" s="55">
        <f>E655+F655</f>
        <v>0</v>
      </c>
      <c r="H655" s="1870">
        <f>IF($J643="TC",0,IF($J643="Nso",0,VLOOKUP($A640,'Result Entry'!$B$9:$FW$108,16,0)))</f>
        <v>0</v>
      </c>
      <c r="I655" s="1871"/>
      <c r="J655" s="1872">
        <f>IF($J643="TC",0,IF($J643="Nso",0,VLOOKUP($A640,'Result Entry'!$B$9:$FW$108,19,0)))</f>
        <v>0</v>
      </c>
      <c r="K655" s="1871"/>
      <c r="L655" s="66">
        <f t="shared" si="36"/>
        <v>0</v>
      </c>
      <c r="M655" s="64">
        <f t="shared" si="37"/>
        <v>0</v>
      </c>
      <c r="N655" s="60" t="str">
        <f>IF($J643="TC",0,IF($J643="Nso",0,VLOOKUP($A640,'Result Entry'!$B$9:$FW$108,24,0)))</f>
        <v/>
      </c>
    </row>
    <row r="656" spans="1:15" s="52" customFormat="1" ht="20.25" customHeight="1">
      <c r="A656" s="1721"/>
      <c r="B656" s="50" t="s">
        <v>69</v>
      </c>
      <c r="C656" s="1717" t="str">
        <f>'Result Entry'!$Z$3</f>
        <v>ENGLISH Comp.</v>
      </c>
      <c r="D656" s="1718"/>
      <c r="E656" s="54">
        <f>IF($J643="TC",0,IF($J643="Nso",0,VLOOKUP($A640,'Result Entry'!$B$9:$FW$108,25,0)))</f>
        <v>0</v>
      </c>
      <c r="F656" s="51">
        <f>IF($J643="TC",0,IF($J643="Nso",0,VLOOKUP($A640,'Result Entry'!$B$9:$FW$108,26,0)))</f>
        <v>0</v>
      </c>
      <c r="G656" s="56">
        <f>E656+F656</f>
        <v>0</v>
      </c>
      <c r="H656" s="1761">
        <f>IF($J643="TC",0,IF($J643="Nso",0,VLOOKUP($A640,'Result Entry'!$B$9:$FW$108,30,0)))</f>
        <v>0</v>
      </c>
      <c r="I656" s="1762"/>
      <c r="J656" s="1784">
        <f>IF($J643="TC",0,IF($J643="Nso",0,VLOOKUP($A640,'Result Entry'!$B$9:$FW$108,33,0)))</f>
        <v>0</v>
      </c>
      <c r="K656" s="1762"/>
      <c r="L656" s="66">
        <f t="shared" si="36"/>
        <v>0</v>
      </c>
      <c r="M656" s="64">
        <f t="shared" si="37"/>
        <v>0</v>
      </c>
      <c r="N656" s="60" t="str">
        <f>IF($J643="TC",0,IF($J643="Nso",0,VLOOKUP($A640,'Result Entry'!$B$9:$FW$108,38,0)))</f>
        <v/>
      </c>
    </row>
    <row r="657" spans="1:14" s="52" customFormat="1" ht="20.25" customHeight="1">
      <c r="A657" s="1721"/>
      <c r="B657" s="50" t="s">
        <v>69</v>
      </c>
      <c r="C657" s="1717" t="str">
        <f>'Result Entry'!$AO$3</f>
        <v>PHYSICS</v>
      </c>
      <c r="D657" s="1718"/>
      <c r="E657" s="54">
        <f>IF($J643="TC",0,IF($J643="Nso",0,VLOOKUP($A640,'Result Entry'!$B$9:$FW$108,39,0)))</f>
        <v>0</v>
      </c>
      <c r="F657" s="51">
        <f>IF($J643="TC",0,IF($J643="Nso",0,VLOOKUP($A640,'Result Entry'!$B$9:$FW$108,40,0)))</f>
        <v>0</v>
      </c>
      <c r="G657" s="56">
        <f>E657+F657</f>
        <v>0</v>
      </c>
      <c r="H657" s="1761">
        <f>IF($J643="TC",0,IF($J643="Nso",0,VLOOKUP($A640,'Result Entry'!$B$9:$FW$108,45,0)))</f>
        <v>0</v>
      </c>
      <c r="I657" s="1762"/>
      <c r="J657" s="1784">
        <f>IF($J643="TC",0,IF($J643="Nso",0,VLOOKUP($A640,'Result Entry'!$B$9:$FW$108,49,0)))</f>
        <v>0</v>
      </c>
      <c r="K657" s="1762"/>
      <c r="L657" s="66">
        <f t="shared" si="36"/>
        <v>0</v>
      </c>
      <c r="M657" s="64">
        <f t="shared" si="37"/>
        <v>0</v>
      </c>
      <c r="N657" s="60" t="str">
        <f>IF($J643="TC",0,IF($J643="Nso",0,VLOOKUP($A640,'Result Entry'!$B$9:$FW$108,54,0)))</f>
        <v/>
      </c>
    </row>
    <row r="658" spans="1:14" s="52" customFormat="1" ht="20.25" customHeight="1">
      <c r="A658" s="1721"/>
      <c r="B658" s="50" t="s">
        <v>69</v>
      </c>
      <c r="C658" s="1717" t="str">
        <f>'Result Entry'!$BF$3</f>
        <v>CHEMISTRY</v>
      </c>
      <c r="D658" s="1718"/>
      <c r="E658" s="54" t="str">
        <f>IF($J643="TC",0,IF($J643="Nso",0,VLOOKUP($A640,'Result Entry'!$B$9:$FW$108,55,0)))</f>
        <v/>
      </c>
      <c r="F658" s="51">
        <f>IF($J643="TC",0,IF($J643="Nso",0,VLOOKUP($A640,'Result Entry'!$B$9:$FW$108,56,0)))</f>
        <v>0</v>
      </c>
      <c r="G658" s="56" t="e">
        <f>E658+F658</f>
        <v>#VALUE!</v>
      </c>
      <c r="H658" s="1761">
        <f>IF($J643="TC",0,IF($J643="Nso",0,VLOOKUP($A640,'Result Entry'!$B$9:$FW$108,61,0)))</f>
        <v>0</v>
      </c>
      <c r="I658" s="1762"/>
      <c r="J658" s="1784">
        <f>IF($J643="TC",0,IF($J643="Nso",0,VLOOKUP($A640,'Result Entry'!$B$9:$FW$108,65,0)))</f>
        <v>0</v>
      </c>
      <c r="K658" s="1762"/>
      <c r="L658" s="66">
        <f t="shared" si="36"/>
        <v>0</v>
      </c>
      <c r="M658" s="64" t="e">
        <f t="shared" si="37"/>
        <v>#VALUE!</v>
      </c>
      <c r="N658" s="60" t="str">
        <f>IF($J643="TC",0,IF($J643="Nso",0,VLOOKUP($A640,'Result Entry'!$B$9:$FW$108,70,0)))</f>
        <v/>
      </c>
    </row>
    <row r="659" spans="1:14" s="52" customFormat="1" ht="20.25" customHeight="1" thickBot="1">
      <c r="A659" s="1721"/>
      <c r="B659" s="50" t="s">
        <v>69</v>
      </c>
      <c r="C659" s="1717" t="str">
        <f>'Result Entry'!$BW$3</f>
        <v>BIOLOGY</v>
      </c>
      <c r="D659" s="1718"/>
      <c r="E659" s="57" t="str">
        <f>IF($J643="TC",0,IF($J643="Nso",0,VLOOKUP($A640,'Result Entry'!$B$9:$FW$108,71,0)))</f>
        <v/>
      </c>
      <c r="F659" s="58" t="str">
        <f>IF($J643="TC",0,IF($J643="Nso",0,VLOOKUP($A640,'Result Entry'!$B$9:$FW$108,72,0)))</f>
        <v/>
      </c>
      <c r="G659" s="59" t="e">
        <f>E659+F659</f>
        <v>#VALUE!</v>
      </c>
      <c r="H659" s="1861">
        <f>IF($J643="TC",0,IF($J643="Nso",0,VLOOKUP($A640,'Result Entry'!$B$9:$FW$108,77,0)))</f>
        <v>0</v>
      </c>
      <c r="I659" s="1862"/>
      <c r="J659" s="1863">
        <f>IF($J643="TC",0,IF($J643="Nso",0,VLOOKUP($A640,'Result Entry'!$B$9:$FW$108,81,0)))</f>
        <v>0</v>
      </c>
      <c r="K659" s="1862"/>
      <c r="L659" s="67">
        <f t="shared" si="36"/>
        <v>0</v>
      </c>
      <c r="M659" s="65" t="e">
        <f t="shared" si="37"/>
        <v>#VALUE!</v>
      </c>
      <c r="N659" s="60">
        <f>IF($J643="TC",0,IF($J643="Nso",0,VLOOKUP($A640,'Result Entry'!$B$9:$FW$108,86,0)))</f>
        <v>0</v>
      </c>
    </row>
    <row r="660" spans="1:14" ht="20.25" customHeight="1">
      <c r="A660" s="1721"/>
      <c r="B660" s="11" t="s">
        <v>69</v>
      </c>
      <c r="C660" s="1771" t="s">
        <v>77</v>
      </c>
      <c r="D660" s="1772"/>
      <c r="E660" s="1773"/>
      <c r="F660" s="1777" t="s">
        <v>78</v>
      </c>
      <c r="G660" s="1778"/>
      <c r="H660" s="1868" t="s">
        <v>79</v>
      </c>
      <c r="I660" s="1869"/>
      <c r="J660" s="74" t="s">
        <v>41</v>
      </c>
      <c r="K660" s="79" t="s">
        <v>91</v>
      </c>
      <c r="L660" s="1785" t="s">
        <v>39</v>
      </c>
      <c r="M660" s="1786"/>
      <c r="N660" s="12" t="s">
        <v>43</v>
      </c>
    </row>
    <row r="661" spans="1:14" ht="25.5" customHeight="1" thickBot="1">
      <c r="A661" s="1721"/>
      <c r="B661" s="11" t="s">
        <v>69</v>
      </c>
      <c r="C661" s="1774"/>
      <c r="D661" s="1775"/>
      <c r="E661" s="1776"/>
      <c r="F661" s="1787">
        <f>IF($J643="TC",0,IF($J643="Nso",0,VLOOKUP($A640,'Result Entry'!$B$9:$FW$108,146,0)))</f>
        <v>0</v>
      </c>
      <c r="G661" s="1788"/>
      <c r="H661" s="1830">
        <f>IF($J643="TC",0,IF($J643="Nso",0,VLOOKUP($A640,'Result Entry'!$B$9:$FW$108,147,0)))</f>
        <v>0</v>
      </c>
      <c r="I661" s="1831"/>
      <c r="J661" s="75">
        <f>IF($J643="TC",0,IF($J643="Nso",0,VLOOKUP($A640,'Result Entry'!$B$9:$FW$108,148,0)))</f>
        <v>0</v>
      </c>
      <c r="K661" s="86" t="str">
        <f>IF($J643="TC",0,IF($J643="Nso",0,VLOOKUP($A640,'Result Entry'!$B$9:$FW$108,149,0)))</f>
        <v/>
      </c>
      <c r="L661" s="1864">
        <f>IF($J643="TC",0,IF($J643="Nso",0,VLOOKUP($A640,'Result Entry'!$B$9:$FW$108,150,0)))</f>
        <v>0</v>
      </c>
      <c r="M661" s="1865"/>
      <c r="N661" s="15">
        <f>IF($J643="TC",0,IF($J643="Nso",0,VLOOKUP($A640,'Result Entry'!$B$9:$FW$108,152,0)))</f>
        <v>0</v>
      </c>
    </row>
    <row r="662" spans="1:14" ht="20.25" customHeight="1">
      <c r="A662" s="1721"/>
      <c r="B662" s="11" t="s">
        <v>69</v>
      </c>
      <c r="C662" s="1758" t="s">
        <v>58</v>
      </c>
      <c r="D662" s="1759"/>
      <c r="E662" s="1759"/>
      <c r="F662" s="1759"/>
      <c r="G662" s="1759"/>
      <c r="H662" s="1760"/>
      <c r="I662" s="1834" t="s">
        <v>59</v>
      </c>
      <c r="J662" s="1835"/>
      <c r="K662" s="1836">
        <f>VLOOKUP($A640,'Result Entry'!$B$9:$FW$108,143,0)</f>
        <v>0</v>
      </c>
      <c r="L662" s="1837"/>
      <c r="M662" s="1839" t="s">
        <v>37</v>
      </c>
      <c r="N662" s="1840"/>
    </row>
    <row r="663" spans="1:14" ht="20.25" customHeight="1" thickBot="1">
      <c r="A663" s="1721"/>
      <c r="B663" s="11" t="s">
        <v>69</v>
      </c>
      <c r="C663" s="1841" t="s">
        <v>54</v>
      </c>
      <c r="D663" s="1842"/>
      <c r="E663" s="1842"/>
      <c r="F663" s="1843" t="s">
        <v>157</v>
      </c>
      <c r="G663" s="1844"/>
      <c r="H663" s="26" t="s">
        <v>47</v>
      </c>
      <c r="I663" s="1847" t="s">
        <v>60</v>
      </c>
      <c r="J663" s="1848"/>
      <c r="K663" s="1873">
        <f>VLOOKUP($A640,'Result Entry'!$B$9:$FW$108,144,0)</f>
        <v>0</v>
      </c>
      <c r="L663" s="1874"/>
      <c r="M663" s="1875">
        <f>VLOOKUP($A640,'Result Entry'!$B$9:$FW$108,145,0)</f>
        <v>0</v>
      </c>
      <c r="N663" s="1876"/>
    </row>
    <row r="664" spans="1:14" ht="20.25" customHeight="1">
      <c r="A664" s="1721"/>
      <c r="B664" s="11" t="s">
        <v>69</v>
      </c>
      <c r="C664" s="1841"/>
      <c r="D664" s="1842"/>
      <c r="E664" s="1842"/>
      <c r="F664" s="1845"/>
      <c r="G664" s="1846"/>
      <c r="H664" s="27" t="s">
        <v>99</v>
      </c>
      <c r="I664" s="1877" t="s">
        <v>61</v>
      </c>
      <c r="J664" s="1878"/>
      <c r="K664" s="1879">
        <f>IF($J643="TC","Transferred",IF($J643="Nso","NameSeparated",VLOOKUP($A640,'Result Entry'!$B$9:$FW$108,153,0)))</f>
        <v>0</v>
      </c>
      <c r="L664" s="1879"/>
      <c r="M664" s="1879"/>
      <c r="N664" s="1880"/>
    </row>
    <row r="665" spans="1:14" ht="20.25" customHeight="1">
      <c r="A665" s="1721"/>
      <c r="B665" s="11" t="s">
        <v>69</v>
      </c>
      <c r="C665" s="1744" t="str">
        <f>'Result Entry'!$DU$3</f>
        <v>Foundation Of Information Tech.</v>
      </c>
      <c r="D665" s="1745"/>
      <c r="E665" s="1746"/>
      <c r="F665" s="1747" t="str">
        <f>IF($J643="TC",0,IF($J643="Nso",0,VLOOKUP($A640,'Result Entry'!$B$9:$GS$108,170,0)))</f>
        <v/>
      </c>
      <c r="G665" s="1747"/>
      <c r="H665" s="14">
        <f>IF($J643="TC",0,IF($J643="Nso",0,VLOOKUP($A640,'Result Entry'!$B$9:$GS$108,112,0)))</f>
        <v>0</v>
      </c>
      <c r="I665" s="1748" t="s">
        <v>71</v>
      </c>
      <c r="J665" s="1749"/>
      <c r="K665" s="1750">
        <f>'Result Entry'!$T$2</f>
        <v>45419</v>
      </c>
      <c r="L665" s="1751"/>
      <c r="M665" s="1751"/>
      <c r="N665" s="1752"/>
    </row>
    <row r="666" spans="1:14" ht="20.25" customHeight="1">
      <c r="A666" s="1721"/>
      <c r="B666" s="11" t="s">
        <v>69</v>
      </c>
      <c r="C666" s="1744" t="str">
        <f>'Result Entry'!$EI$3</f>
        <v>G.I.A.I.-II</v>
      </c>
      <c r="D666" s="1745"/>
      <c r="E666" s="1746"/>
      <c r="F666" s="1747" t="str">
        <f>IF($J643="TC",0,IF($J643="Nso",0,VLOOKUP($A640,'Result Entry'!$B$9:$GS$108,174,0)))</f>
        <v/>
      </c>
      <c r="G666" s="1747"/>
      <c r="H666" s="14">
        <f>IF($J643="TC",0,IF($J643="Nso",0,VLOOKUP($A640,'Result Entry'!$B$9:$GS$108,124,0)))</f>
        <v>0</v>
      </c>
      <c r="I666" s="1753"/>
      <c r="J666" s="1754"/>
      <c r="K666" s="1754"/>
      <c r="L666" s="1754"/>
      <c r="M666" s="1754"/>
      <c r="N666" s="1755"/>
    </row>
    <row r="667" spans="1:14" ht="20.25" customHeight="1">
      <c r="A667" s="1721"/>
      <c r="B667" s="11" t="s">
        <v>69</v>
      </c>
      <c r="C667" s="1744" t="str">
        <f>'Result Entry'!$EU$3</f>
        <v>SOC.SER.PLAN</v>
      </c>
      <c r="D667" s="1745"/>
      <c r="E667" s="1746"/>
      <c r="F667" s="1747">
        <f>IF($J643="TC",0,IF($J643="Nso",0,VLOOKUP($A640,'Result Entry'!$B$9:$HS$108,178,0)))</f>
        <v>0</v>
      </c>
      <c r="G667" s="1747"/>
      <c r="H667" s="14">
        <f>IF($J643="TC",0,IF($J643="Nso",0,VLOOKUP($A640,'Result Entry'!$B$9:$GS$108,136,0)))</f>
        <v>0</v>
      </c>
      <c r="I667" s="1756" t="s">
        <v>174</v>
      </c>
      <c r="J667" s="1757"/>
      <c r="K667" s="76"/>
      <c r="L667" s="77"/>
      <c r="M667" s="77"/>
      <c r="N667" s="78"/>
    </row>
    <row r="668" spans="1:14" ht="20.25" customHeight="1" thickBot="1">
      <c r="A668" s="1721"/>
      <c r="B668" s="11" t="s">
        <v>69</v>
      </c>
      <c r="C668" s="1744" t="str">
        <f>'Result Entry'!$FG$3</f>
        <v>Jeewan Kaushal</v>
      </c>
      <c r="D668" s="1745"/>
      <c r="E668" s="1746"/>
      <c r="F668" s="1747" t="str">
        <f>IF($J643="TC",0,IF($J643="Nso",0,VLOOKUP($A640,'Result Entry'!$B$9:$HS$108,182,0)))</f>
        <v/>
      </c>
      <c r="G668" s="1747"/>
      <c r="H668" s="14">
        <f>IF($J643="TC",0,IF($J643="Nso",0,VLOOKUP($A640,'Result Entry'!$B$9:$HS$108,136,0)))</f>
        <v>0</v>
      </c>
      <c r="I668" s="1756" t="s">
        <v>148</v>
      </c>
      <c r="J668" s="1757"/>
      <c r="K668" s="1757"/>
      <c r="L668" s="1757"/>
      <c r="M668" s="1757"/>
      <c r="N668" s="1838"/>
    </row>
    <row r="669" spans="1:14" ht="20.25" customHeight="1">
      <c r="A669" s="1721"/>
      <c r="B669" s="10" t="s">
        <v>69</v>
      </c>
      <c r="C669" s="1706" t="s">
        <v>180</v>
      </c>
      <c r="D669" s="1707"/>
      <c r="E669" s="1708"/>
      <c r="F669" s="1715" t="s">
        <v>181</v>
      </c>
      <c r="G669" s="1716"/>
      <c r="H669" s="82" t="s">
        <v>30</v>
      </c>
      <c r="I669" s="1756" t="s">
        <v>175</v>
      </c>
      <c r="J669" s="1757"/>
      <c r="K669" s="1757"/>
      <c r="L669" s="1757"/>
      <c r="M669" s="1757"/>
      <c r="N669" s="1838"/>
    </row>
    <row r="670" spans="1:14" ht="20.25" customHeight="1">
      <c r="A670" s="1721"/>
      <c r="B670" s="10" t="s">
        <v>69</v>
      </c>
      <c r="C670" s="1709"/>
      <c r="D670" s="1710"/>
      <c r="E670" s="1711"/>
      <c r="F670" s="1702" t="s">
        <v>182</v>
      </c>
      <c r="G670" s="1703"/>
      <c r="H670" s="80" t="s">
        <v>179</v>
      </c>
      <c r="I670" s="1732" t="s">
        <v>67</v>
      </c>
      <c r="J670" s="1733"/>
      <c r="K670" s="1733"/>
      <c r="L670" s="1733"/>
      <c r="M670" s="1733"/>
      <c r="N670" s="1734"/>
    </row>
    <row r="671" spans="1:14" ht="20.25" customHeight="1">
      <c r="A671" s="1721"/>
      <c r="B671" s="10" t="s">
        <v>69</v>
      </c>
      <c r="C671" s="1709"/>
      <c r="D671" s="1710"/>
      <c r="E671" s="1711"/>
      <c r="F671" s="1702" t="s">
        <v>185</v>
      </c>
      <c r="G671" s="1703"/>
      <c r="H671" s="80" t="s">
        <v>62</v>
      </c>
      <c r="I671" s="1735"/>
      <c r="J671" s="1736"/>
      <c r="K671" s="1736"/>
      <c r="L671" s="1736"/>
      <c r="M671" s="1736"/>
      <c r="N671" s="1737"/>
    </row>
    <row r="672" spans="1:14" ht="20.25" customHeight="1">
      <c r="A672" s="1721"/>
      <c r="B672" s="10" t="s">
        <v>69</v>
      </c>
      <c r="C672" s="1709"/>
      <c r="D672" s="1710"/>
      <c r="E672" s="1711"/>
      <c r="F672" s="1702" t="s">
        <v>186</v>
      </c>
      <c r="G672" s="1703"/>
      <c r="H672" s="80" t="s">
        <v>63</v>
      </c>
      <c r="I672" s="1735"/>
      <c r="J672" s="1736"/>
      <c r="K672" s="1736"/>
      <c r="L672" s="1736"/>
      <c r="M672" s="1736"/>
      <c r="N672" s="1737"/>
    </row>
    <row r="673" spans="1:15" ht="20.25" customHeight="1">
      <c r="A673" s="1721"/>
      <c r="B673" s="10" t="s">
        <v>69</v>
      </c>
      <c r="C673" s="1709"/>
      <c r="D673" s="1710"/>
      <c r="E673" s="1711"/>
      <c r="F673" s="1702" t="s">
        <v>183</v>
      </c>
      <c r="G673" s="1703"/>
      <c r="H673" s="80" t="s">
        <v>65</v>
      </c>
      <c r="I673" s="1738" t="s">
        <v>80</v>
      </c>
      <c r="J673" s="1739"/>
      <c r="K673" s="1739"/>
      <c r="L673" s="1739"/>
      <c r="M673" s="1739"/>
      <c r="N673" s="1740"/>
    </row>
    <row r="674" spans="1:15" ht="20.25" customHeight="1" thickBot="1">
      <c r="A674" s="1721"/>
      <c r="B674" s="13" t="s">
        <v>69</v>
      </c>
      <c r="C674" s="1712"/>
      <c r="D674" s="1713"/>
      <c r="E674" s="1714"/>
      <c r="F674" s="1704" t="s">
        <v>184</v>
      </c>
      <c r="G674" s="1705"/>
      <c r="H674" s="81" t="s">
        <v>64</v>
      </c>
      <c r="I674" s="1741"/>
      <c r="J674" s="1742"/>
      <c r="K674" s="1742"/>
      <c r="L674" s="1742"/>
      <c r="M674" s="1742"/>
      <c r="N674" s="1743"/>
    </row>
    <row r="675" spans="1:15" ht="15.75" thickTop="1">
      <c r="A675" s="1719"/>
      <c r="B675" s="1719"/>
      <c r="C675" s="1719"/>
      <c r="D675" s="1719"/>
      <c r="E675" s="1719"/>
      <c r="F675" s="1719"/>
      <c r="G675" s="1719"/>
      <c r="H675" s="1719"/>
      <c r="I675" s="1719"/>
      <c r="J675" s="1719"/>
      <c r="K675" s="1719"/>
      <c r="L675" s="1719"/>
      <c r="M675" s="1719"/>
      <c r="N675" s="1719"/>
    </row>
    <row r="676" spans="1:15" ht="24.75" customHeight="1" thickBot="1">
      <c r="A676" s="83">
        <f>A640+1</f>
        <v>20</v>
      </c>
      <c r="B676" s="1720" t="s">
        <v>50</v>
      </c>
      <c r="C676" s="1720"/>
      <c r="D676" s="1720"/>
      <c r="E676" s="1720"/>
      <c r="F676" s="1720"/>
      <c r="G676" s="1720"/>
      <c r="H676" s="1720"/>
      <c r="I676" s="1720"/>
      <c r="J676" s="1720"/>
      <c r="K676" s="1720"/>
      <c r="L676" s="1720"/>
      <c r="M676" s="1720"/>
      <c r="N676" s="1720"/>
    </row>
    <row r="677" spans="1:15" ht="42.75" customHeight="1" thickTop="1">
      <c r="A677" s="1721"/>
      <c r="B677" s="1722"/>
      <c r="C677" s="1723"/>
      <c r="D677" s="1726" t="str">
        <f>Master!$E$8</f>
        <v xml:space="preserve">Govt. Sr. Secondary School </v>
      </c>
      <c r="E677" s="1727"/>
      <c r="F677" s="1727"/>
      <c r="G677" s="1727"/>
      <c r="H677" s="1727"/>
      <c r="I677" s="1727"/>
      <c r="J677" s="1727"/>
      <c r="K677" s="1727"/>
      <c r="L677" s="1727"/>
      <c r="M677" s="1727"/>
      <c r="N677" s="1728"/>
    </row>
    <row r="678" spans="1:15" ht="26.25" customHeight="1" thickBot="1">
      <c r="A678" s="1721"/>
      <c r="B678" s="1724"/>
      <c r="C678" s="1725"/>
      <c r="D678" s="1729" t="str">
        <f>Master!$E$11</f>
        <v>P.S.-Bapini (Jodhpur)</v>
      </c>
      <c r="E678" s="1730"/>
      <c r="F678" s="1730"/>
      <c r="G678" s="1730"/>
      <c r="H678" s="1730"/>
      <c r="I678" s="1730"/>
      <c r="J678" s="1730"/>
      <c r="K678" s="1730"/>
      <c r="L678" s="1730"/>
      <c r="M678" s="1730"/>
      <c r="N678" s="1731"/>
    </row>
    <row r="679" spans="1:15" ht="20.25" customHeight="1">
      <c r="A679" s="1721"/>
      <c r="B679" s="28"/>
      <c r="C679" s="1849" t="s">
        <v>150</v>
      </c>
      <c r="D679" s="1850"/>
      <c r="E679" s="1850"/>
      <c r="F679" s="1850"/>
      <c r="G679" s="1851"/>
      <c r="H679" s="1814" t="s">
        <v>127</v>
      </c>
      <c r="I679" s="1814"/>
      <c r="J679" s="1817">
        <f>VLOOKUP(A676,'Result Entry'!$B$6:$K$108,6,0)</f>
        <v>0</v>
      </c>
      <c r="K679" s="1820" t="s">
        <v>68</v>
      </c>
      <c r="L679" s="1821"/>
      <c r="M679" s="68">
        <f>Master!$E$14</f>
        <v>8151106901</v>
      </c>
      <c r="N679" s="69"/>
    </row>
    <row r="680" spans="1:15" ht="20.25" customHeight="1">
      <c r="A680" s="1721"/>
      <c r="B680" s="9"/>
      <c r="C680" s="1852"/>
      <c r="D680" s="1853"/>
      <c r="E680" s="1853"/>
      <c r="F680" s="1853"/>
      <c r="G680" s="1854"/>
      <c r="H680" s="1815"/>
      <c r="I680" s="1815"/>
      <c r="J680" s="1818"/>
      <c r="K680" s="1822" t="s">
        <v>66</v>
      </c>
      <c r="L680" s="1823"/>
      <c r="M680" s="1824"/>
      <c r="N680" s="1825"/>
      <c r="O680" s="17" t="s">
        <v>156</v>
      </c>
    </row>
    <row r="681" spans="1:15" ht="20.25" customHeight="1" thickBot="1">
      <c r="A681" s="1721"/>
      <c r="B681" s="9"/>
      <c r="C681" s="1855"/>
      <c r="D681" s="1856"/>
      <c r="E681" s="1856"/>
      <c r="F681" s="1856"/>
      <c r="G681" s="1857"/>
      <c r="H681" s="1816"/>
      <c r="I681" s="1816"/>
      <c r="J681" s="1819"/>
      <c r="K681" s="1826" t="s">
        <v>51</v>
      </c>
      <c r="L681" s="1827"/>
      <c r="M681" s="1828" t="str">
        <f>Master!$E$6</f>
        <v>2023-24</v>
      </c>
      <c r="N681" s="1829"/>
    </row>
    <row r="682" spans="1:15" ht="20.25" customHeight="1">
      <c r="A682" s="1721"/>
      <c r="B682" s="10" t="s">
        <v>69</v>
      </c>
      <c r="C682" s="1779" t="s">
        <v>20</v>
      </c>
      <c r="D682" s="1780"/>
      <c r="E682" s="1780"/>
      <c r="F682" s="1781"/>
      <c r="G682" s="6" t="s">
        <v>149</v>
      </c>
      <c r="H682" s="1782">
        <f>VLOOKUP($A676,'Result Entry'!$B$9:$FW$108,4,0)</f>
        <v>0</v>
      </c>
      <c r="I682" s="1782"/>
      <c r="J682" s="1782"/>
      <c r="K682" s="1782"/>
      <c r="L682" s="1782"/>
      <c r="M682" s="1782"/>
      <c r="N682" s="1783"/>
    </row>
    <row r="683" spans="1:15" ht="20.25" customHeight="1">
      <c r="A683" s="1721"/>
      <c r="B683" s="10" t="s">
        <v>69</v>
      </c>
      <c r="C683" s="1763" t="s">
        <v>22</v>
      </c>
      <c r="D683" s="1764"/>
      <c r="E683" s="1764"/>
      <c r="F683" s="1765"/>
      <c r="G683" s="7" t="s">
        <v>149</v>
      </c>
      <c r="H683" s="1766">
        <f>VLOOKUP($A676,'Result Entry'!$B$9:$FW$108,7,0)</f>
        <v>0</v>
      </c>
      <c r="I683" s="1766"/>
      <c r="J683" s="1766"/>
      <c r="K683" s="1766"/>
      <c r="L683" s="1766"/>
      <c r="M683" s="1766"/>
      <c r="N683" s="1767"/>
    </row>
    <row r="684" spans="1:15" ht="20.25" customHeight="1">
      <c r="A684" s="1721"/>
      <c r="B684" s="10" t="s">
        <v>69</v>
      </c>
      <c r="C684" s="1763" t="s">
        <v>23</v>
      </c>
      <c r="D684" s="1764"/>
      <c r="E684" s="1764"/>
      <c r="F684" s="1765"/>
      <c r="G684" s="7" t="s">
        <v>149</v>
      </c>
      <c r="H684" s="1766">
        <f>VLOOKUP($A676,'Result Entry'!$B$9:$FW$108,8,0)</f>
        <v>0</v>
      </c>
      <c r="I684" s="1766"/>
      <c r="J684" s="1766"/>
      <c r="K684" s="1766"/>
      <c r="L684" s="1766"/>
      <c r="M684" s="1766"/>
      <c r="N684" s="1767"/>
    </row>
    <row r="685" spans="1:15" ht="20.25" customHeight="1">
      <c r="A685" s="1721"/>
      <c r="B685" s="10" t="s">
        <v>69</v>
      </c>
      <c r="C685" s="1763" t="s">
        <v>52</v>
      </c>
      <c r="D685" s="1764"/>
      <c r="E685" s="1764"/>
      <c r="F685" s="1765"/>
      <c r="G685" s="7" t="s">
        <v>149</v>
      </c>
      <c r="H685" s="1766">
        <f>VLOOKUP($A676,'Result Entry'!$B$9:$FW$108,9,0)</f>
        <v>0</v>
      </c>
      <c r="I685" s="1766"/>
      <c r="J685" s="1766"/>
      <c r="K685" s="1766"/>
      <c r="L685" s="1766"/>
      <c r="M685" s="1766"/>
      <c r="N685" s="1767"/>
    </row>
    <row r="686" spans="1:15" ht="20.25" customHeight="1">
      <c r="A686" s="1721"/>
      <c r="B686" s="10" t="s">
        <v>69</v>
      </c>
      <c r="C686" s="1763" t="s">
        <v>53</v>
      </c>
      <c r="D686" s="1764"/>
      <c r="E686" s="1764"/>
      <c r="F686" s="1765"/>
      <c r="G686" s="7" t="s">
        <v>149</v>
      </c>
      <c r="H686" s="1768" t="str">
        <f>CONCATENATE('Result Entry'!$G$4,'Result Entry'!$J$4)</f>
        <v>11(A)</v>
      </c>
      <c r="I686" s="1766"/>
      <c r="J686" s="1766"/>
      <c r="K686" s="1766"/>
      <c r="L686" s="1766"/>
      <c r="M686" s="1766"/>
      <c r="N686" s="1767"/>
    </row>
    <row r="687" spans="1:15" ht="20.25" customHeight="1" thickBot="1">
      <c r="A687" s="1721"/>
      <c r="B687" s="10" t="s">
        <v>69</v>
      </c>
      <c r="C687" s="1789" t="s">
        <v>25</v>
      </c>
      <c r="D687" s="1790"/>
      <c r="E687" s="1790"/>
      <c r="F687" s="1791"/>
      <c r="G687" s="16" t="s">
        <v>149</v>
      </c>
      <c r="H687" s="1792">
        <f>VLOOKUP($A676,'Result Entry'!$B$9:$FW$108,10,0)</f>
        <v>0</v>
      </c>
      <c r="I687" s="1792"/>
      <c r="J687" s="1792"/>
      <c r="K687" s="1792"/>
      <c r="L687" s="1792"/>
      <c r="M687" s="1792"/>
      <c r="N687" s="1793"/>
    </row>
    <row r="688" spans="1:15" ht="20.25" customHeight="1">
      <c r="A688" s="1721"/>
      <c r="B688" s="11" t="s">
        <v>69</v>
      </c>
      <c r="C688" s="1794" t="s">
        <v>167</v>
      </c>
      <c r="D688" s="1795"/>
      <c r="E688" s="1798" t="s">
        <v>72</v>
      </c>
      <c r="F688" s="1800" t="s">
        <v>73</v>
      </c>
      <c r="G688" s="1802" t="s">
        <v>168</v>
      </c>
      <c r="H688" s="1804" t="s">
        <v>55</v>
      </c>
      <c r="I688" s="1805"/>
      <c r="J688" s="1808" t="s">
        <v>84</v>
      </c>
      <c r="K688" s="1809"/>
      <c r="L688" s="1812" t="s">
        <v>169</v>
      </c>
      <c r="M688" s="1832" t="s">
        <v>76</v>
      </c>
      <c r="N688" s="1858" t="s">
        <v>98</v>
      </c>
    </row>
    <row r="689" spans="1:14" ht="20.25" customHeight="1">
      <c r="A689" s="1721"/>
      <c r="B689" s="11"/>
      <c r="C689" s="1796"/>
      <c r="D689" s="1797"/>
      <c r="E689" s="1799"/>
      <c r="F689" s="1801"/>
      <c r="G689" s="1803"/>
      <c r="H689" s="1806"/>
      <c r="I689" s="1807"/>
      <c r="J689" s="1810"/>
      <c r="K689" s="1811"/>
      <c r="L689" s="1813"/>
      <c r="M689" s="1833"/>
      <c r="N689" s="1859"/>
    </row>
    <row r="690" spans="1:14" ht="20.25" customHeight="1" thickBot="1">
      <c r="A690" s="1721"/>
      <c r="B690" s="11" t="s">
        <v>69</v>
      </c>
      <c r="C690" s="1866" t="s">
        <v>56</v>
      </c>
      <c r="D690" s="1867"/>
      <c r="E690" s="61">
        <f>'Result Entry'!$L$7</f>
        <v>10</v>
      </c>
      <c r="F690" s="62">
        <f>'Result Entry'!$M$7</f>
        <v>10</v>
      </c>
      <c r="G690" s="53">
        <f>SUM(E690:F690)</f>
        <v>20</v>
      </c>
      <c r="H690" s="1881">
        <f>'Result Entry'!$AU$7</f>
        <v>70</v>
      </c>
      <c r="I690" s="1882"/>
      <c r="J690" s="1883">
        <f>'Result Entry'!$AY$7</f>
        <v>100</v>
      </c>
      <c r="K690" s="1882"/>
      <c r="L690" s="53">
        <f t="shared" ref="L690:L695" si="38">H690+J690</f>
        <v>170</v>
      </c>
      <c r="M690" s="63">
        <f t="shared" ref="M690:M695" si="39">G690+L690</f>
        <v>190</v>
      </c>
      <c r="N690" s="1860"/>
    </row>
    <row r="691" spans="1:14" s="52" customFormat="1" ht="20.25" customHeight="1">
      <c r="A691" s="1721"/>
      <c r="B691" s="50" t="s">
        <v>69</v>
      </c>
      <c r="C691" s="1769" t="str">
        <f>'Result Entry'!$L$3</f>
        <v>HINDI Comp.</v>
      </c>
      <c r="D691" s="1770"/>
      <c r="E691" s="54">
        <f>IF($J679="TC",0,IF($J679="Nso",0,VLOOKUP($A676,'Result Entry'!$B$9:$FW$108,11,0)))</f>
        <v>0</v>
      </c>
      <c r="F691" s="51">
        <f>IF($J679="TC",0,IF($J679="Nso",0,VLOOKUP($A676,'Result Entry'!$B$9:$FW$108,12,0)))</f>
        <v>0</v>
      </c>
      <c r="G691" s="55">
        <f>E691+F691</f>
        <v>0</v>
      </c>
      <c r="H691" s="1870">
        <f>IF($J679="TC",0,IF($J679="Nso",0,VLOOKUP($A676,'Result Entry'!$B$9:$FW$108,16,0)))</f>
        <v>0</v>
      </c>
      <c r="I691" s="1871"/>
      <c r="J691" s="1872">
        <f>IF($J679="TC",0,IF($J679="Nso",0,VLOOKUP($A676,'Result Entry'!$B$9:$FW$108,19,0)))</f>
        <v>0</v>
      </c>
      <c r="K691" s="1871"/>
      <c r="L691" s="66">
        <f t="shared" si="38"/>
        <v>0</v>
      </c>
      <c r="M691" s="64">
        <f t="shared" si="39"/>
        <v>0</v>
      </c>
      <c r="N691" s="60" t="str">
        <f>IF($J679="TC",0,IF($J679="Nso",0,VLOOKUP($A676,'Result Entry'!$B$9:$FW$108,24,0)))</f>
        <v/>
      </c>
    </row>
    <row r="692" spans="1:14" s="52" customFormat="1" ht="20.25" customHeight="1">
      <c r="A692" s="1721"/>
      <c r="B692" s="50" t="s">
        <v>69</v>
      </c>
      <c r="C692" s="1717" t="str">
        <f>'Result Entry'!$Z$3</f>
        <v>ENGLISH Comp.</v>
      </c>
      <c r="D692" s="1718"/>
      <c r="E692" s="54">
        <f>IF($J679="TC",0,IF($J679="Nso",0,VLOOKUP($A676,'Result Entry'!$B$9:$FW$108,25,0)))</f>
        <v>0</v>
      </c>
      <c r="F692" s="51">
        <f>IF($J679="TC",0,IF($J679="Nso",0,VLOOKUP($A676,'Result Entry'!$B$9:$FW$108,26,0)))</f>
        <v>0</v>
      </c>
      <c r="G692" s="56">
        <f>E692+F692</f>
        <v>0</v>
      </c>
      <c r="H692" s="1761">
        <f>IF($J679="TC",0,IF($J679="Nso",0,VLOOKUP($A676,'Result Entry'!$B$9:$FW$108,30,0)))</f>
        <v>0</v>
      </c>
      <c r="I692" s="1762"/>
      <c r="J692" s="1784">
        <f>IF($J679="TC",0,IF($J679="Nso",0,VLOOKUP($A676,'Result Entry'!$B$9:$FW$108,33,0)))</f>
        <v>0</v>
      </c>
      <c r="K692" s="1762"/>
      <c r="L692" s="66">
        <f t="shared" si="38"/>
        <v>0</v>
      </c>
      <c r="M692" s="64">
        <f t="shared" si="39"/>
        <v>0</v>
      </c>
      <c r="N692" s="60" t="str">
        <f>IF($J679="TC",0,IF($J679="Nso",0,VLOOKUP($A676,'Result Entry'!$B$9:$FW$108,38,0)))</f>
        <v/>
      </c>
    </row>
    <row r="693" spans="1:14" s="52" customFormat="1" ht="20.25" customHeight="1">
      <c r="A693" s="1721"/>
      <c r="B693" s="50" t="s">
        <v>69</v>
      </c>
      <c r="C693" s="1717" t="str">
        <f>'Result Entry'!$AO$3</f>
        <v>PHYSICS</v>
      </c>
      <c r="D693" s="1718"/>
      <c r="E693" s="54">
        <f>IF($J679="TC",0,IF($J679="Nso",0,VLOOKUP($A676,'Result Entry'!$B$9:$FW$108,39,0)))</f>
        <v>0</v>
      </c>
      <c r="F693" s="51">
        <f>IF($J679="TC",0,IF($J679="Nso",0,VLOOKUP($A676,'Result Entry'!$B$9:$FW$108,40,0)))</f>
        <v>0</v>
      </c>
      <c r="G693" s="56">
        <f>E693+F693</f>
        <v>0</v>
      </c>
      <c r="H693" s="1761">
        <f>IF($J679="TC",0,IF($J679="Nso",0,VLOOKUP($A676,'Result Entry'!$B$9:$FW$108,45,0)))</f>
        <v>0</v>
      </c>
      <c r="I693" s="1762"/>
      <c r="J693" s="1784">
        <f>IF($J679="TC",0,IF($J679="Nso",0,VLOOKUP($A676,'Result Entry'!$B$9:$FW$108,49,0)))</f>
        <v>0</v>
      </c>
      <c r="K693" s="1762"/>
      <c r="L693" s="66">
        <f t="shared" si="38"/>
        <v>0</v>
      </c>
      <c r="M693" s="64">
        <f t="shared" si="39"/>
        <v>0</v>
      </c>
      <c r="N693" s="60" t="str">
        <f>IF($J679="TC",0,IF($J679="Nso",0,VLOOKUP($A676,'Result Entry'!$B$9:$FW$108,54,0)))</f>
        <v/>
      </c>
    </row>
    <row r="694" spans="1:14" s="52" customFormat="1" ht="20.25" customHeight="1">
      <c r="A694" s="1721"/>
      <c r="B694" s="50" t="s">
        <v>69</v>
      </c>
      <c r="C694" s="1717" t="str">
        <f>'Result Entry'!$BF$3</f>
        <v>CHEMISTRY</v>
      </c>
      <c r="D694" s="1718"/>
      <c r="E694" s="54" t="str">
        <f>IF($J679="TC",0,IF($J679="Nso",0,VLOOKUP($A676,'Result Entry'!$B$9:$FW$108,55,0)))</f>
        <v/>
      </c>
      <c r="F694" s="51">
        <f>IF($J679="TC",0,IF($J679="Nso",0,VLOOKUP($A676,'Result Entry'!$B$9:$FW$108,56,0)))</f>
        <v>0</v>
      </c>
      <c r="G694" s="56" t="e">
        <f>E694+F694</f>
        <v>#VALUE!</v>
      </c>
      <c r="H694" s="1761">
        <f>IF($J679="TC",0,IF($J679="Nso",0,VLOOKUP($A676,'Result Entry'!$B$9:$FW$108,61,0)))</f>
        <v>0</v>
      </c>
      <c r="I694" s="1762"/>
      <c r="J694" s="1784">
        <f>IF($J679="TC",0,IF($J679="Nso",0,VLOOKUP($A676,'Result Entry'!$B$9:$FW$108,65,0)))</f>
        <v>0</v>
      </c>
      <c r="K694" s="1762"/>
      <c r="L694" s="66">
        <f t="shared" si="38"/>
        <v>0</v>
      </c>
      <c r="M694" s="64" t="e">
        <f t="shared" si="39"/>
        <v>#VALUE!</v>
      </c>
      <c r="N694" s="60" t="str">
        <f>IF($J679="TC",0,IF($J679="Nso",0,VLOOKUP($A676,'Result Entry'!$B$9:$FW$108,70,0)))</f>
        <v/>
      </c>
    </row>
    <row r="695" spans="1:14" s="52" customFormat="1" ht="20.25" customHeight="1" thickBot="1">
      <c r="A695" s="1721"/>
      <c r="B695" s="50" t="s">
        <v>69</v>
      </c>
      <c r="C695" s="1717" t="str">
        <f>'Result Entry'!$BW$3</f>
        <v>BIOLOGY</v>
      </c>
      <c r="D695" s="1718"/>
      <c r="E695" s="57" t="str">
        <f>IF($J679="TC",0,IF($J679="Nso",0,VLOOKUP($A676,'Result Entry'!$B$9:$FW$108,71,0)))</f>
        <v/>
      </c>
      <c r="F695" s="58" t="str">
        <f>IF($J679="TC",0,IF($J679="Nso",0,VLOOKUP($A676,'Result Entry'!$B$9:$FW$108,72,0)))</f>
        <v/>
      </c>
      <c r="G695" s="59" t="e">
        <f>E695+F695</f>
        <v>#VALUE!</v>
      </c>
      <c r="H695" s="1861">
        <f>IF($J679="TC",0,IF($J679="Nso",0,VLOOKUP($A676,'Result Entry'!$B$9:$FW$108,77,0)))</f>
        <v>0</v>
      </c>
      <c r="I695" s="1862"/>
      <c r="J695" s="1863">
        <f>IF($J679="TC",0,IF($J679="Nso",0,VLOOKUP($A676,'Result Entry'!$B$9:$FW$108,81,0)))</f>
        <v>0</v>
      </c>
      <c r="K695" s="1862"/>
      <c r="L695" s="67">
        <f t="shared" si="38"/>
        <v>0</v>
      </c>
      <c r="M695" s="65" t="e">
        <f t="shared" si="39"/>
        <v>#VALUE!</v>
      </c>
      <c r="N695" s="60">
        <f>IF($J679="TC",0,IF($J679="Nso",0,VLOOKUP($A676,'Result Entry'!$B$9:$FW$108,86,0)))</f>
        <v>0</v>
      </c>
    </row>
    <row r="696" spans="1:14" ht="20.25" customHeight="1">
      <c r="A696" s="1721"/>
      <c r="B696" s="11" t="s">
        <v>69</v>
      </c>
      <c r="C696" s="1771" t="s">
        <v>77</v>
      </c>
      <c r="D696" s="1772"/>
      <c r="E696" s="1773"/>
      <c r="F696" s="1777" t="s">
        <v>78</v>
      </c>
      <c r="G696" s="1778"/>
      <c r="H696" s="1868" t="s">
        <v>79</v>
      </c>
      <c r="I696" s="1869"/>
      <c r="J696" s="74" t="s">
        <v>41</v>
      </c>
      <c r="K696" s="79" t="s">
        <v>91</v>
      </c>
      <c r="L696" s="1785" t="s">
        <v>39</v>
      </c>
      <c r="M696" s="1786"/>
      <c r="N696" s="12" t="s">
        <v>43</v>
      </c>
    </row>
    <row r="697" spans="1:14" ht="25.5" customHeight="1" thickBot="1">
      <c r="A697" s="1721"/>
      <c r="B697" s="11" t="s">
        <v>69</v>
      </c>
      <c r="C697" s="1774"/>
      <c r="D697" s="1775"/>
      <c r="E697" s="1776"/>
      <c r="F697" s="1787">
        <f>IF($J679="TC",0,IF($J679="Nso",0,VLOOKUP($A676,'Result Entry'!$B$9:$FW$108,146,0)))</f>
        <v>0</v>
      </c>
      <c r="G697" s="1788"/>
      <c r="H697" s="1830">
        <f>IF($J679="TC",0,IF($J679="Nso",0,VLOOKUP($A676,'Result Entry'!$B$9:$FW$108,147,0)))</f>
        <v>0</v>
      </c>
      <c r="I697" s="1831"/>
      <c r="J697" s="75">
        <f>IF($J679="TC",0,IF($J679="Nso",0,VLOOKUP($A676,'Result Entry'!$B$9:$FW$108,148,0)))</f>
        <v>0</v>
      </c>
      <c r="K697" s="86" t="str">
        <f>IF($J679="TC",0,IF($J679="Nso",0,VLOOKUP($A676,'Result Entry'!$B$9:$FW$108,149,0)))</f>
        <v/>
      </c>
      <c r="L697" s="1864">
        <f>IF($J679="TC",0,IF($J679="Nso",0,VLOOKUP($A676,'Result Entry'!$B$9:$FW$108,150,0)))</f>
        <v>0</v>
      </c>
      <c r="M697" s="1865"/>
      <c r="N697" s="15">
        <f>IF($J679="TC",0,IF($J679="Nso",0,VLOOKUP($A676,'Result Entry'!$B$9:$FW$108,152,0)))</f>
        <v>0</v>
      </c>
    </row>
    <row r="698" spans="1:14" ht="20.25" customHeight="1">
      <c r="A698" s="1721"/>
      <c r="B698" s="11" t="s">
        <v>69</v>
      </c>
      <c r="C698" s="1758" t="s">
        <v>58</v>
      </c>
      <c r="D698" s="1759"/>
      <c r="E698" s="1759"/>
      <c r="F698" s="1759"/>
      <c r="G698" s="1759"/>
      <c r="H698" s="1760"/>
      <c r="I698" s="1834" t="s">
        <v>59</v>
      </c>
      <c r="J698" s="1835"/>
      <c r="K698" s="1836">
        <f>VLOOKUP($A676,'Result Entry'!$B$9:$FW$108,143,0)</f>
        <v>0</v>
      </c>
      <c r="L698" s="1837"/>
      <c r="M698" s="1839" t="s">
        <v>37</v>
      </c>
      <c r="N698" s="1840"/>
    </row>
    <row r="699" spans="1:14" ht="20.25" customHeight="1" thickBot="1">
      <c r="A699" s="1721"/>
      <c r="B699" s="11" t="s">
        <v>69</v>
      </c>
      <c r="C699" s="1841" t="s">
        <v>54</v>
      </c>
      <c r="D699" s="1842"/>
      <c r="E699" s="1842"/>
      <c r="F699" s="1843" t="s">
        <v>157</v>
      </c>
      <c r="G699" s="1844"/>
      <c r="H699" s="26" t="s">
        <v>47</v>
      </c>
      <c r="I699" s="1847" t="s">
        <v>60</v>
      </c>
      <c r="J699" s="1848"/>
      <c r="K699" s="1873">
        <f>VLOOKUP($A676,'Result Entry'!$B$9:$FW$108,144,0)</f>
        <v>0</v>
      </c>
      <c r="L699" s="1874"/>
      <c r="M699" s="1875">
        <f>VLOOKUP($A676,'Result Entry'!$B$9:$FW$108,145,0)</f>
        <v>0</v>
      </c>
      <c r="N699" s="1876"/>
    </row>
    <row r="700" spans="1:14" ht="20.25" customHeight="1">
      <c r="A700" s="1721"/>
      <c r="B700" s="11" t="s">
        <v>69</v>
      </c>
      <c r="C700" s="1841"/>
      <c r="D700" s="1842"/>
      <c r="E700" s="1842"/>
      <c r="F700" s="1845"/>
      <c r="G700" s="1846"/>
      <c r="H700" s="27" t="s">
        <v>99</v>
      </c>
      <c r="I700" s="1877" t="s">
        <v>61</v>
      </c>
      <c r="J700" s="1878"/>
      <c r="K700" s="1879">
        <f>IF($J679="TC","Transferred",IF($J679="Nso","NameSeparated",VLOOKUP($A676,'Result Entry'!$B$9:$FW$108,153,0)))</f>
        <v>0</v>
      </c>
      <c r="L700" s="1879"/>
      <c r="M700" s="1879"/>
      <c r="N700" s="1880"/>
    </row>
    <row r="701" spans="1:14" ht="20.25" customHeight="1">
      <c r="A701" s="1721"/>
      <c r="B701" s="11" t="s">
        <v>69</v>
      </c>
      <c r="C701" s="1744" t="str">
        <f>'Result Entry'!$DU$3</f>
        <v>Foundation Of Information Tech.</v>
      </c>
      <c r="D701" s="1745"/>
      <c r="E701" s="1746"/>
      <c r="F701" s="1747" t="str">
        <f>IF($J679="TC",0,IF($J679="Nso",0,VLOOKUP($A676,'Result Entry'!$B$9:$GS$108,170,0)))</f>
        <v/>
      </c>
      <c r="G701" s="1747"/>
      <c r="H701" s="14">
        <f>IF($J679="TC",0,IF($J679="Nso",0,VLOOKUP($A676,'Result Entry'!$B$9:$GS$108,112,0)))</f>
        <v>0</v>
      </c>
      <c r="I701" s="1748" t="s">
        <v>71</v>
      </c>
      <c r="J701" s="1749"/>
      <c r="K701" s="1750">
        <f>'Result Entry'!$T$2</f>
        <v>45419</v>
      </c>
      <c r="L701" s="1751"/>
      <c r="M701" s="1751"/>
      <c r="N701" s="1752"/>
    </row>
    <row r="702" spans="1:14" ht="20.25" customHeight="1">
      <c r="A702" s="1721"/>
      <c r="B702" s="11" t="s">
        <v>69</v>
      </c>
      <c r="C702" s="1744" t="str">
        <f>'Result Entry'!$EI$3</f>
        <v>G.I.A.I.-II</v>
      </c>
      <c r="D702" s="1745"/>
      <c r="E702" s="1746"/>
      <c r="F702" s="1747" t="str">
        <f>IF($J679="TC",0,IF($J679="Nso",0,VLOOKUP($A676,'Result Entry'!$B$9:$GS$108,174,0)))</f>
        <v/>
      </c>
      <c r="G702" s="1747"/>
      <c r="H702" s="14">
        <f>IF($J679="TC",0,IF($J679="Nso",0,VLOOKUP($A676,'Result Entry'!$B$9:$GS$108,124,0)))</f>
        <v>0</v>
      </c>
      <c r="I702" s="1753"/>
      <c r="J702" s="1754"/>
      <c r="K702" s="1754"/>
      <c r="L702" s="1754"/>
      <c r="M702" s="1754"/>
      <c r="N702" s="1755"/>
    </row>
    <row r="703" spans="1:14" ht="20.25" customHeight="1">
      <c r="A703" s="1721"/>
      <c r="B703" s="11" t="s">
        <v>69</v>
      </c>
      <c r="C703" s="1744" t="str">
        <f>'Result Entry'!$EU$3</f>
        <v>SOC.SER.PLAN</v>
      </c>
      <c r="D703" s="1745"/>
      <c r="E703" s="1746"/>
      <c r="F703" s="1747">
        <f>IF($J679="TC",0,IF($J679="Nso",0,VLOOKUP($A676,'Result Entry'!$B$9:$HS$108,178,0)))</f>
        <v>0</v>
      </c>
      <c r="G703" s="1747"/>
      <c r="H703" s="14">
        <f>IF($J679="TC",0,IF($J679="Nso",0,VLOOKUP($A676,'Result Entry'!$B$9:$GS$108,136,0)))</f>
        <v>0</v>
      </c>
      <c r="I703" s="1756" t="s">
        <v>174</v>
      </c>
      <c r="J703" s="1757"/>
      <c r="K703" s="76"/>
      <c r="L703" s="77"/>
      <c r="M703" s="77"/>
      <c r="N703" s="78"/>
    </row>
    <row r="704" spans="1:14" ht="20.25" customHeight="1" thickBot="1">
      <c r="A704" s="1721"/>
      <c r="B704" s="11" t="s">
        <v>69</v>
      </c>
      <c r="C704" s="1744" t="str">
        <f>'Result Entry'!$FG$3</f>
        <v>Jeewan Kaushal</v>
      </c>
      <c r="D704" s="1745"/>
      <c r="E704" s="1746"/>
      <c r="F704" s="1747" t="str">
        <f>IF($J679="TC",0,IF($J679="Nso",0,VLOOKUP($A676,'Result Entry'!$B$9:$HS$108,182,0)))</f>
        <v/>
      </c>
      <c r="G704" s="1747"/>
      <c r="H704" s="14">
        <f>IF($J679="TC",0,IF($J679="Nso",0,VLOOKUP($A676,'Result Entry'!$B$9:$HS$108,136,0)))</f>
        <v>0</v>
      </c>
      <c r="I704" s="1756" t="s">
        <v>148</v>
      </c>
      <c r="J704" s="1757"/>
      <c r="K704" s="1757"/>
      <c r="L704" s="1757"/>
      <c r="M704" s="1757"/>
      <c r="N704" s="1838"/>
    </row>
    <row r="705" spans="1:15" ht="20.25" customHeight="1">
      <c r="A705" s="1721"/>
      <c r="B705" s="10" t="s">
        <v>69</v>
      </c>
      <c r="C705" s="1706" t="s">
        <v>180</v>
      </c>
      <c r="D705" s="1707"/>
      <c r="E705" s="1708"/>
      <c r="F705" s="1715" t="s">
        <v>181</v>
      </c>
      <c r="G705" s="1716"/>
      <c r="H705" s="82" t="s">
        <v>30</v>
      </c>
      <c r="I705" s="1756" t="s">
        <v>175</v>
      </c>
      <c r="J705" s="1757"/>
      <c r="K705" s="1757"/>
      <c r="L705" s="1757"/>
      <c r="M705" s="1757"/>
      <c r="N705" s="1838"/>
    </row>
    <row r="706" spans="1:15" ht="20.25" customHeight="1">
      <c r="A706" s="1721"/>
      <c r="B706" s="10" t="s">
        <v>69</v>
      </c>
      <c r="C706" s="1709"/>
      <c r="D706" s="1710"/>
      <c r="E706" s="1711"/>
      <c r="F706" s="1702" t="s">
        <v>182</v>
      </c>
      <c r="G706" s="1703"/>
      <c r="H706" s="80" t="s">
        <v>179</v>
      </c>
      <c r="I706" s="1732" t="s">
        <v>67</v>
      </c>
      <c r="J706" s="1733"/>
      <c r="K706" s="1733"/>
      <c r="L706" s="1733"/>
      <c r="M706" s="1733"/>
      <c r="N706" s="1734"/>
    </row>
    <row r="707" spans="1:15" ht="20.25" customHeight="1">
      <c r="A707" s="1721"/>
      <c r="B707" s="10" t="s">
        <v>69</v>
      </c>
      <c r="C707" s="1709"/>
      <c r="D707" s="1710"/>
      <c r="E707" s="1711"/>
      <c r="F707" s="1702" t="s">
        <v>185</v>
      </c>
      <c r="G707" s="1703"/>
      <c r="H707" s="80" t="s">
        <v>62</v>
      </c>
      <c r="I707" s="1735"/>
      <c r="J707" s="1736"/>
      <c r="K707" s="1736"/>
      <c r="L707" s="1736"/>
      <c r="M707" s="1736"/>
      <c r="N707" s="1737"/>
    </row>
    <row r="708" spans="1:15" ht="20.25" customHeight="1">
      <c r="A708" s="1721"/>
      <c r="B708" s="10" t="s">
        <v>69</v>
      </c>
      <c r="C708" s="1709"/>
      <c r="D708" s="1710"/>
      <c r="E708" s="1711"/>
      <c r="F708" s="1702" t="s">
        <v>186</v>
      </c>
      <c r="G708" s="1703"/>
      <c r="H708" s="80" t="s">
        <v>63</v>
      </c>
      <c r="I708" s="1735"/>
      <c r="J708" s="1736"/>
      <c r="K708" s="1736"/>
      <c r="L708" s="1736"/>
      <c r="M708" s="1736"/>
      <c r="N708" s="1737"/>
    </row>
    <row r="709" spans="1:15" ht="20.25" customHeight="1">
      <c r="A709" s="1721"/>
      <c r="B709" s="10" t="s">
        <v>69</v>
      </c>
      <c r="C709" s="1709"/>
      <c r="D709" s="1710"/>
      <c r="E709" s="1711"/>
      <c r="F709" s="1702" t="s">
        <v>183</v>
      </c>
      <c r="G709" s="1703"/>
      <c r="H709" s="80" t="s">
        <v>65</v>
      </c>
      <c r="I709" s="1738" t="s">
        <v>80</v>
      </c>
      <c r="J709" s="1739"/>
      <c r="K709" s="1739"/>
      <c r="L709" s="1739"/>
      <c r="M709" s="1739"/>
      <c r="N709" s="1740"/>
    </row>
    <row r="710" spans="1:15" ht="20.25" customHeight="1" thickBot="1">
      <c r="A710" s="1721"/>
      <c r="B710" s="13" t="s">
        <v>69</v>
      </c>
      <c r="C710" s="1712"/>
      <c r="D710" s="1713"/>
      <c r="E710" s="1714"/>
      <c r="F710" s="1704" t="s">
        <v>184</v>
      </c>
      <c r="G710" s="1705"/>
      <c r="H710" s="81" t="s">
        <v>64</v>
      </c>
      <c r="I710" s="1741"/>
      <c r="J710" s="1742"/>
      <c r="K710" s="1742"/>
      <c r="L710" s="1742"/>
      <c r="M710" s="1742"/>
      <c r="N710" s="1743"/>
    </row>
    <row r="711" spans="1:15" ht="24.75" customHeight="1" thickTop="1" thickBot="1">
      <c r="A711" s="83">
        <f>A676+1</f>
        <v>21</v>
      </c>
      <c r="B711" s="1720" t="s">
        <v>50</v>
      </c>
      <c r="C711" s="1720"/>
      <c r="D711" s="1720"/>
      <c r="E711" s="1720"/>
      <c r="F711" s="1720"/>
      <c r="G711" s="1720"/>
      <c r="H711" s="1720"/>
      <c r="I711" s="1720"/>
      <c r="J711" s="1720"/>
      <c r="K711" s="1720"/>
      <c r="L711" s="1720"/>
      <c r="M711" s="1720"/>
      <c r="N711" s="1720"/>
    </row>
    <row r="712" spans="1:15" ht="42.75" customHeight="1" thickTop="1">
      <c r="A712" s="1721"/>
      <c r="B712" s="1722"/>
      <c r="C712" s="1723"/>
      <c r="D712" s="1726" t="str">
        <f>Master!$E$8</f>
        <v xml:space="preserve">Govt. Sr. Secondary School </v>
      </c>
      <c r="E712" s="1727"/>
      <c r="F712" s="1727"/>
      <c r="G712" s="1727"/>
      <c r="H712" s="1727"/>
      <c r="I712" s="1727"/>
      <c r="J712" s="1727"/>
      <c r="K712" s="1727"/>
      <c r="L712" s="1727"/>
      <c r="M712" s="1727"/>
      <c r="N712" s="1728"/>
    </row>
    <row r="713" spans="1:15" ht="20.25" customHeight="1" thickBot="1">
      <c r="A713" s="1721"/>
      <c r="B713" s="1724"/>
      <c r="C713" s="1725"/>
      <c r="D713" s="1729" t="str">
        <f>Master!$E$11</f>
        <v>P.S.-Bapini (Jodhpur)</v>
      </c>
      <c r="E713" s="1730"/>
      <c r="F713" s="1730"/>
      <c r="G713" s="1730"/>
      <c r="H713" s="1730"/>
      <c r="I713" s="1730"/>
      <c r="J713" s="1730"/>
      <c r="K713" s="1730"/>
      <c r="L713" s="1730"/>
      <c r="M713" s="1730"/>
      <c r="N713" s="1731"/>
    </row>
    <row r="714" spans="1:15" ht="20.25" customHeight="1">
      <c r="A714" s="1721"/>
      <c r="B714" s="28"/>
      <c r="C714" s="1849" t="s">
        <v>150</v>
      </c>
      <c r="D714" s="1850"/>
      <c r="E714" s="1850"/>
      <c r="F714" s="1850"/>
      <c r="G714" s="1851"/>
      <c r="H714" s="1814" t="s">
        <v>127</v>
      </c>
      <c r="I714" s="1814"/>
      <c r="J714" s="1817">
        <f>VLOOKUP(A711,'Result Entry'!$B$6:$K$108,6,0)</f>
        <v>0</v>
      </c>
      <c r="K714" s="1820" t="s">
        <v>68</v>
      </c>
      <c r="L714" s="1821"/>
      <c r="M714" s="68">
        <f>Master!$E$14</f>
        <v>8151106901</v>
      </c>
      <c r="N714" s="69"/>
    </row>
    <row r="715" spans="1:15" ht="20.25" customHeight="1">
      <c r="A715" s="1721"/>
      <c r="B715" s="9"/>
      <c r="C715" s="1852"/>
      <c r="D715" s="1853"/>
      <c r="E715" s="1853"/>
      <c r="F715" s="1853"/>
      <c r="G715" s="1854"/>
      <c r="H715" s="1815"/>
      <c r="I715" s="1815"/>
      <c r="J715" s="1818"/>
      <c r="K715" s="1822" t="s">
        <v>66</v>
      </c>
      <c r="L715" s="1823"/>
      <c r="M715" s="1824"/>
      <c r="N715" s="1825"/>
      <c r="O715" s="17" t="s">
        <v>156</v>
      </c>
    </row>
    <row r="716" spans="1:15" ht="20.25" customHeight="1" thickBot="1">
      <c r="A716" s="1721"/>
      <c r="B716" s="9"/>
      <c r="C716" s="1855"/>
      <c r="D716" s="1856"/>
      <c r="E716" s="1856"/>
      <c r="F716" s="1856"/>
      <c r="G716" s="1857"/>
      <c r="H716" s="1816"/>
      <c r="I716" s="1816"/>
      <c r="J716" s="1819"/>
      <c r="K716" s="1826" t="s">
        <v>51</v>
      </c>
      <c r="L716" s="1827"/>
      <c r="M716" s="1828" t="str">
        <f>Master!$E$6</f>
        <v>2023-24</v>
      </c>
      <c r="N716" s="1829"/>
    </row>
    <row r="717" spans="1:15" ht="20.25" customHeight="1">
      <c r="A717" s="1721"/>
      <c r="B717" s="10" t="s">
        <v>69</v>
      </c>
      <c r="C717" s="1779" t="s">
        <v>20</v>
      </c>
      <c r="D717" s="1780"/>
      <c r="E717" s="1780"/>
      <c r="F717" s="1781"/>
      <c r="G717" s="6" t="s">
        <v>149</v>
      </c>
      <c r="H717" s="1782">
        <f>VLOOKUP($A711,'Result Entry'!$B$9:$FW$108,4,0)</f>
        <v>0</v>
      </c>
      <c r="I717" s="1782"/>
      <c r="J717" s="1782"/>
      <c r="K717" s="1782"/>
      <c r="L717" s="1782"/>
      <c r="M717" s="1782"/>
      <c r="N717" s="1783"/>
    </row>
    <row r="718" spans="1:15" ht="20.25" customHeight="1">
      <c r="A718" s="1721"/>
      <c r="B718" s="10" t="s">
        <v>69</v>
      </c>
      <c r="C718" s="1763" t="s">
        <v>22</v>
      </c>
      <c r="D718" s="1764"/>
      <c r="E718" s="1764"/>
      <c r="F718" s="1765"/>
      <c r="G718" s="7" t="s">
        <v>149</v>
      </c>
      <c r="H718" s="1766">
        <f>VLOOKUP($A711,'Result Entry'!$B$9:$FW$108,7,0)</f>
        <v>0</v>
      </c>
      <c r="I718" s="1766"/>
      <c r="J718" s="1766"/>
      <c r="K718" s="1766"/>
      <c r="L718" s="1766"/>
      <c r="M718" s="1766"/>
      <c r="N718" s="1767"/>
    </row>
    <row r="719" spans="1:15" ht="20.25" customHeight="1">
      <c r="A719" s="1721"/>
      <c r="B719" s="10" t="s">
        <v>69</v>
      </c>
      <c r="C719" s="1763" t="s">
        <v>23</v>
      </c>
      <c r="D719" s="1764"/>
      <c r="E719" s="1764"/>
      <c r="F719" s="1765"/>
      <c r="G719" s="7" t="s">
        <v>149</v>
      </c>
      <c r="H719" s="1766">
        <f>VLOOKUP($A711,'Result Entry'!$B$9:$FW$108,8,0)</f>
        <v>0</v>
      </c>
      <c r="I719" s="1766"/>
      <c r="J719" s="1766"/>
      <c r="K719" s="1766"/>
      <c r="L719" s="1766"/>
      <c r="M719" s="1766"/>
      <c r="N719" s="1767"/>
    </row>
    <row r="720" spans="1:15" ht="20.25" customHeight="1">
      <c r="A720" s="1721"/>
      <c r="B720" s="10" t="s">
        <v>69</v>
      </c>
      <c r="C720" s="1763" t="s">
        <v>52</v>
      </c>
      <c r="D720" s="1764"/>
      <c r="E720" s="1764"/>
      <c r="F720" s="1765"/>
      <c r="G720" s="7" t="s">
        <v>149</v>
      </c>
      <c r="H720" s="1766">
        <f>VLOOKUP($A711,'Result Entry'!$B$9:$FW$108,9,0)</f>
        <v>0</v>
      </c>
      <c r="I720" s="1766"/>
      <c r="J720" s="1766"/>
      <c r="K720" s="1766"/>
      <c r="L720" s="1766"/>
      <c r="M720" s="1766"/>
      <c r="N720" s="1767"/>
    </row>
    <row r="721" spans="1:14" ht="20.25" customHeight="1">
      <c r="A721" s="1721"/>
      <c r="B721" s="10" t="s">
        <v>69</v>
      </c>
      <c r="C721" s="1763" t="s">
        <v>53</v>
      </c>
      <c r="D721" s="1764"/>
      <c r="E721" s="1764"/>
      <c r="F721" s="1765"/>
      <c r="G721" s="7" t="s">
        <v>149</v>
      </c>
      <c r="H721" s="1768" t="str">
        <f>CONCATENATE('Result Entry'!$G$4,'Result Entry'!$J$4)</f>
        <v>11(A)</v>
      </c>
      <c r="I721" s="1766"/>
      <c r="J721" s="1766"/>
      <c r="K721" s="1766"/>
      <c r="L721" s="1766"/>
      <c r="M721" s="1766"/>
      <c r="N721" s="1767"/>
    </row>
    <row r="722" spans="1:14" ht="20.25" customHeight="1" thickBot="1">
      <c r="A722" s="1721"/>
      <c r="B722" s="10" t="s">
        <v>69</v>
      </c>
      <c r="C722" s="1789" t="s">
        <v>25</v>
      </c>
      <c r="D722" s="1790"/>
      <c r="E722" s="1790"/>
      <c r="F722" s="1791"/>
      <c r="G722" s="16" t="s">
        <v>149</v>
      </c>
      <c r="H722" s="1792">
        <f>VLOOKUP($A711,'Result Entry'!$B$9:$FW$108,10,0)</f>
        <v>0</v>
      </c>
      <c r="I722" s="1792"/>
      <c r="J722" s="1792"/>
      <c r="K722" s="1792"/>
      <c r="L722" s="1792"/>
      <c r="M722" s="1792"/>
      <c r="N722" s="1793"/>
    </row>
    <row r="723" spans="1:14" ht="20.25" customHeight="1">
      <c r="A723" s="1721"/>
      <c r="B723" s="11" t="s">
        <v>69</v>
      </c>
      <c r="C723" s="1794" t="s">
        <v>167</v>
      </c>
      <c r="D723" s="1795"/>
      <c r="E723" s="1798" t="s">
        <v>72</v>
      </c>
      <c r="F723" s="1800" t="s">
        <v>73</v>
      </c>
      <c r="G723" s="1802" t="s">
        <v>168</v>
      </c>
      <c r="H723" s="1804" t="s">
        <v>55</v>
      </c>
      <c r="I723" s="1805"/>
      <c r="J723" s="1808" t="s">
        <v>84</v>
      </c>
      <c r="K723" s="1809"/>
      <c r="L723" s="1812" t="s">
        <v>169</v>
      </c>
      <c r="M723" s="1832" t="s">
        <v>76</v>
      </c>
      <c r="N723" s="1858" t="s">
        <v>98</v>
      </c>
    </row>
    <row r="724" spans="1:14" ht="20.25" customHeight="1">
      <c r="A724" s="1721"/>
      <c r="B724" s="11"/>
      <c r="C724" s="1796"/>
      <c r="D724" s="1797"/>
      <c r="E724" s="1799"/>
      <c r="F724" s="1801"/>
      <c r="G724" s="1803"/>
      <c r="H724" s="1806"/>
      <c r="I724" s="1807"/>
      <c r="J724" s="1810"/>
      <c r="K724" s="1811"/>
      <c r="L724" s="1813"/>
      <c r="M724" s="1833"/>
      <c r="N724" s="1859"/>
    </row>
    <row r="725" spans="1:14" ht="20.25" customHeight="1" thickBot="1">
      <c r="A725" s="1721"/>
      <c r="B725" s="11" t="s">
        <v>69</v>
      </c>
      <c r="C725" s="1866" t="s">
        <v>56</v>
      </c>
      <c r="D725" s="1867"/>
      <c r="E725" s="61">
        <f>'Result Entry'!$L$7</f>
        <v>10</v>
      </c>
      <c r="F725" s="62">
        <f>'Result Entry'!$M$7</f>
        <v>10</v>
      </c>
      <c r="G725" s="53">
        <f>SUM(E725:F725)</f>
        <v>20</v>
      </c>
      <c r="H725" s="1881">
        <f>'Result Entry'!$AU$7</f>
        <v>70</v>
      </c>
      <c r="I725" s="1882"/>
      <c r="J725" s="1883">
        <f>'Result Entry'!$AY$7</f>
        <v>100</v>
      </c>
      <c r="K725" s="1882"/>
      <c r="L725" s="53">
        <f t="shared" ref="L725:L730" si="40">H725+J725</f>
        <v>170</v>
      </c>
      <c r="M725" s="63">
        <f t="shared" ref="M725:M730" si="41">G725+L725</f>
        <v>190</v>
      </c>
      <c r="N725" s="1860"/>
    </row>
    <row r="726" spans="1:14" s="52" customFormat="1" ht="20.25" customHeight="1">
      <c r="A726" s="1721"/>
      <c r="B726" s="50" t="s">
        <v>69</v>
      </c>
      <c r="C726" s="1769" t="str">
        <f>'Result Entry'!$L$3</f>
        <v>HINDI Comp.</v>
      </c>
      <c r="D726" s="1770"/>
      <c r="E726" s="54">
        <f>IF($J714="TC",0,IF($J714="Nso",0,VLOOKUP($A711,'Result Entry'!$B$9:$FW$108,11,0)))</f>
        <v>0</v>
      </c>
      <c r="F726" s="51">
        <f>IF($J714="TC",0,IF($J714="Nso",0,VLOOKUP($A711,'Result Entry'!$B$9:$FW$108,12,0)))</f>
        <v>0</v>
      </c>
      <c r="G726" s="55">
        <f>E726+F726</f>
        <v>0</v>
      </c>
      <c r="H726" s="1870">
        <f>IF($J714="TC",0,IF($J714="Nso",0,VLOOKUP($A711,'Result Entry'!$B$9:$FW$108,16,0)))</f>
        <v>0</v>
      </c>
      <c r="I726" s="1871"/>
      <c r="J726" s="1872">
        <f>IF($J714="TC",0,IF($J714="Nso",0,VLOOKUP($A711,'Result Entry'!$B$9:$FW$108,19,0)))</f>
        <v>0</v>
      </c>
      <c r="K726" s="1871"/>
      <c r="L726" s="66">
        <f t="shared" si="40"/>
        <v>0</v>
      </c>
      <c r="M726" s="64">
        <f t="shared" si="41"/>
        <v>0</v>
      </c>
      <c r="N726" s="60" t="str">
        <f>IF($J714="TC",0,IF($J714="Nso",0,VLOOKUP($A711,'Result Entry'!$B$9:$FW$108,24,0)))</f>
        <v/>
      </c>
    </row>
    <row r="727" spans="1:14" s="52" customFormat="1" ht="20.25" customHeight="1">
      <c r="A727" s="1721"/>
      <c r="B727" s="50" t="s">
        <v>69</v>
      </c>
      <c r="C727" s="1717" t="str">
        <f>'Result Entry'!$Z$3</f>
        <v>ENGLISH Comp.</v>
      </c>
      <c r="D727" s="1718"/>
      <c r="E727" s="54">
        <f>IF($J714="TC",0,IF($J714="Nso",0,VLOOKUP($A711,'Result Entry'!$B$9:$FW$108,25,0)))</f>
        <v>0</v>
      </c>
      <c r="F727" s="51">
        <f>IF($J714="TC",0,IF($J714="Nso",0,VLOOKUP($A711,'Result Entry'!$B$9:$FW$108,26,0)))</f>
        <v>0</v>
      </c>
      <c r="G727" s="56">
        <f>E727+F727</f>
        <v>0</v>
      </c>
      <c r="H727" s="1761">
        <f>IF($J714="TC",0,IF($J714="Nso",0,VLOOKUP($A711,'Result Entry'!$B$9:$FW$108,30,0)))</f>
        <v>0</v>
      </c>
      <c r="I727" s="1762"/>
      <c r="J727" s="1784">
        <f>IF($J714="TC",0,IF($J714="Nso",0,VLOOKUP($A711,'Result Entry'!$B$9:$FW$108,33,0)))</f>
        <v>0</v>
      </c>
      <c r="K727" s="1762"/>
      <c r="L727" s="66">
        <f t="shared" si="40"/>
        <v>0</v>
      </c>
      <c r="M727" s="64">
        <f t="shared" si="41"/>
        <v>0</v>
      </c>
      <c r="N727" s="60" t="str">
        <f>IF($J714="TC",0,IF($J714="Nso",0,VLOOKUP($A711,'Result Entry'!$B$9:$FW$108,38,0)))</f>
        <v/>
      </c>
    </row>
    <row r="728" spans="1:14" s="52" customFormat="1" ht="20.25" customHeight="1">
      <c r="A728" s="1721"/>
      <c r="B728" s="50" t="s">
        <v>69</v>
      </c>
      <c r="C728" s="1717" t="str">
        <f>'Result Entry'!$AO$3</f>
        <v>PHYSICS</v>
      </c>
      <c r="D728" s="1718"/>
      <c r="E728" s="54">
        <f>IF($J714="TC",0,IF($J714="Nso",0,VLOOKUP($A711,'Result Entry'!$B$9:$FW$108,39,0)))</f>
        <v>0</v>
      </c>
      <c r="F728" s="51">
        <f>IF($J714="TC",0,IF($J714="Nso",0,VLOOKUP($A711,'Result Entry'!$B$9:$FW$108,40,0)))</f>
        <v>0</v>
      </c>
      <c r="G728" s="56">
        <f>E728+F728</f>
        <v>0</v>
      </c>
      <c r="H728" s="1761">
        <f>IF($J714="TC",0,IF($J714="Nso",0,VLOOKUP($A711,'Result Entry'!$B$9:$FW$108,45,0)))</f>
        <v>0</v>
      </c>
      <c r="I728" s="1762"/>
      <c r="J728" s="1784">
        <f>IF($J714="TC",0,IF($J714="Nso",0,VLOOKUP($A711,'Result Entry'!$B$9:$FW$108,49,0)))</f>
        <v>0</v>
      </c>
      <c r="K728" s="1762"/>
      <c r="L728" s="66">
        <f t="shared" si="40"/>
        <v>0</v>
      </c>
      <c r="M728" s="64">
        <f t="shared" si="41"/>
        <v>0</v>
      </c>
      <c r="N728" s="60" t="str">
        <f>IF($J714="TC",0,IF($J714="Nso",0,VLOOKUP($A711,'Result Entry'!$B$9:$FW$108,54,0)))</f>
        <v/>
      </c>
    </row>
    <row r="729" spans="1:14" s="52" customFormat="1" ht="20.25" customHeight="1">
      <c r="A729" s="1721"/>
      <c r="B729" s="50" t="s">
        <v>69</v>
      </c>
      <c r="C729" s="1717" t="str">
        <f>'Result Entry'!$BF$3</f>
        <v>CHEMISTRY</v>
      </c>
      <c r="D729" s="1718"/>
      <c r="E729" s="54" t="str">
        <f>IF($J714="TC",0,IF($J714="Nso",0,VLOOKUP($A711,'Result Entry'!$B$9:$FW$108,55,0)))</f>
        <v/>
      </c>
      <c r="F729" s="51">
        <f>IF($J714="TC",0,IF($J714="Nso",0,VLOOKUP($A711,'Result Entry'!$B$9:$FW$108,56,0)))</f>
        <v>0</v>
      </c>
      <c r="G729" s="56" t="e">
        <f>E729+F729</f>
        <v>#VALUE!</v>
      </c>
      <c r="H729" s="1761">
        <f>IF($J714="TC",0,IF($J714="Nso",0,VLOOKUP($A711,'Result Entry'!$B$9:$FW$108,61,0)))</f>
        <v>0</v>
      </c>
      <c r="I729" s="1762"/>
      <c r="J729" s="1784">
        <f>IF($J714="TC",0,IF($J714="Nso",0,VLOOKUP($A711,'Result Entry'!$B$9:$FW$108,65,0)))</f>
        <v>0</v>
      </c>
      <c r="K729" s="1762"/>
      <c r="L729" s="66">
        <f t="shared" si="40"/>
        <v>0</v>
      </c>
      <c r="M729" s="64" t="e">
        <f t="shared" si="41"/>
        <v>#VALUE!</v>
      </c>
      <c r="N729" s="60" t="str">
        <f>IF($J714="TC",0,IF($J714="Nso",0,VLOOKUP($A711,'Result Entry'!$B$9:$FW$108,70,0)))</f>
        <v/>
      </c>
    </row>
    <row r="730" spans="1:14" s="52" customFormat="1" ht="20.25" customHeight="1" thickBot="1">
      <c r="A730" s="1721"/>
      <c r="B730" s="50" t="s">
        <v>69</v>
      </c>
      <c r="C730" s="1717" t="str">
        <f>'Result Entry'!$BW$3</f>
        <v>BIOLOGY</v>
      </c>
      <c r="D730" s="1718"/>
      <c r="E730" s="57" t="str">
        <f>IF($J714="TC",0,IF($J714="Nso",0,VLOOKUP($A711,'Result Entry'!$B$9:$FW$108,71,0)))</f>
        <v/>
      </c>
      <c r="F730" s="58" t="str">
        <f>IF($J714="TC",0,IF($J714="Nso",0,VLOOKUP($A711,'Result Entry'!$B$9:$FW$108,72,0)))</f>
        <v/>
      </c>
      <c r="G730" s="59" t="e">
        <f>E730+F730</f>
        <v>#VALUE!</v>
      </c>
      <c r="H730" s="1861">
        <f>IF($J714="TC",0,IF($J714="Nso",0,VLOOKUP($A711,'Result Entry'!$B$9:$FW$108,77,0)))</f>
        <v>0</v>
      </c>
      <c r="I730" s="1862"/>
      <c r="J730" s="1863">
        <f>IF($J714="TC",0,IF($J714="Nso",0,VLOOKUP($A711,'Result Entry'!$B$9:$FW$108,81,0)))</f>
        <v>0</v>
      </c>
      <c r="K730" s="1862"/>
      <c r="L730" s="67">
        <f t="shared" si="40"/>
        <v>0</v>
      </c>
      <c r="M730" s="65" t="e">
        <f t="shared" si="41"/>
        <v>#VALUE!</v>
      </c>
      <c r="N730" s="60">
        <f>IF($J714="TC",0,IF($J714="Nso",0,VLOOKUP($A711,'Result Entry'!$B$9:$FW$108,86,0)))</f>
        <v>0</v>
      </c>
    </row>
    <row r="731" spans="1:14" ht="20.25" customHeight="1">
      <c r="A731" s="1721"/>
      <c r="B731" s="11" t="s">
        <v>69</v>
      </c>
      <c r="C731" s="1771" t="s">
        <v>77</v>
      </c>
      <c r="D731" s="1772"/>
      <c r="E731" s="1773"/>
      <c r="F731" s="1777" t="s">
        <v>78</v>
      </c>
      <c r="G731" s="1778"/>
      <c r="H731" s="1868" t="s">
        <v>79</v>
      </c>
      <c r="I731" s="1869"/>
      <c r="J731" s="74" t="s">
        <v>41</v>
      </c>
      <c r="K731" s="79" t="s">
        <v>91</v>
      </c>
      <c r="L731" s="1785" t="s">
        <v>39</v>
      </c>
      <c r="M731" s="1786"/>
      <c r="N731" s="12" t="s">
        <v>43</v>
      </c>
    </row>
    <row r="732" spans="1:14" ht="25.5" customHeight="1" thickBot="1">
      <c r="A732" s="1721"/>
      <c r="B732" s="11" t="s">
        <v>69</v>
      </c>
      <c r="C732" s="1774"/>
      <c r="D732" s="1775"/>
      <c r="E732" s="1776"/>
      <c r="F732" s="1787">
        <f>IF($J714="TC",0,IF($J714="Nso",0,VLOOKUP($A711,'Result Entry'!$B$9:$FW$108,146,0)))</f>
        <v>0</v>
      </c>
      <c r="G732" s="1788"/>
      <c r="H732" s="1830">
        <f>IF($J714="TC",0,IF($J714="Nso",0,VLOOKUP($A711,'Result Entry'!$B$9:$FW$108,147,0)))</f>
        <v>0</v>
      </c>
      <c r="I732" s="1831"/>
      <c r="J732" s="75">
        <f>IF($J714="TC",0,IF($J714="Nso",0,VLOOKUP($A711,'Result Entry'!$B$9:$FW$108,148,0)))</f>
        <v>0</v>
      </c>
      <c r="K732" s="86" t="str">
        <f>IF($J714="TC",0,IF($J714="Nso",0,VLOOKUP($A711,'Result Entry'!$B$9:$FW$108,149,0)))</f>
        <v/>
      </c>
      <c r="L732" s="1864">
        <f>IF($J714="TC",0,IF($J714="Nso",0,VLOOKUP($A711,'Result Entry'!$B$9:$FW$108,150,0)))</f>
        <v>0</v>
      </c>
      <c r="M732" s="1865"/>
      <c r="N732" s="15">
        <f>IF($J714="TC",0,IF($J714="Nso",0,VLOOKUP($A711,'Result Entry'!$B$9:$FW$108,152,0)))</f>
        <v>0</v>
      </c>
    </row>
    <row r="733" spans="1:14" ht="20.25" customHeight="1">
      <c r="A733" s="1721"/>
      <c r="B733" s="11" t="s">
        <v>69</v>
      </c>
      <c r="C733" s="1758" t="s">
        <v>58</v>
      </c>
      <c r="D733" s="1759"/>
      <c r="E733" s="1759"/>
      <c r="F733" s="1759"/>
      <c r="G733" s="1759"/>
      <c r="H733" s="1760"/>
      <c r="I733" s="1834" t="s">
        <v>59</v>
      </c>
      <c r="J733" s="1835"/>
      <c r="K733" s="1836">
        <f>VLOOKUP($A711,'Result Entry'!$B$9:$FW$108,143,0)</f>
        <v>0</v>
      </c>
      <c r="L733" s="1837"/>
      <c r="M733" s="1839" t="s">
        <v>37</v>
      </c>
      <c r="N733" s="1840"/>
    </row>
    <row r="734" spans="1:14" ht="20.25" customHeight="1" thickBot="1">
      <c r="A734" s="1721"/>
      <c r="B734" s="11" t="s">
        <v>69</v>
      </c>
      <c r="C734" s="1841" t="s">
        <v>54</v>
      </c>
      <c r="D734" s="1842"/>
      <c r="E734" s="1842"/>
      <c r="F734" s="1843" t="s">
        <v>157</v>
      </c>
      <c r="G734" s="1844"/>
      <c r="H734" s="26" t="s">
        <v>47</v>
      </c>
      <c r="I734" s="1847" t="s">
        <v>60</v>
      </c>
      <c r="J734" s="1848"/>
      <c r="K734" s="1873">
        <f>VLOOKUP($A711,'Result Entry'!$B$9:$FW$108,144,0)</f>
        <v>0</v>
      </c>
      <c r="L734" s="1874"/>
      <c r="M734" s="1875">
        <f>VLOOKUP($A711,'Result Entry'!$B$9:$FW$108,145,0)</f>
        <v>0</v>
      </c>
      <c r="N734" s="1876"/>
    </row>
    <row r="735" spans="1:14" ht="20.25" customHeight="1">
      <c r="A735" s="1721"/>
      <c r="B735" s="11" t="s">
        <v>69</v>
      </c>
      <c r="C735" s="1841"/>
      <c r="D735" s="1842"/>
      <c r="E735" s="1842"/>
      <c r="F735" s="1845"/>
      <c r="G735" s="1846"/>
      <c r="H735" s="27" t="s">
        <v>99</v>
      </c>
      <c r="I735" s="1877" t="s">
        <v>61</v>
      </c>
      <c r="J735" s="1878"/>
      <c r="K735" s="1879">
        <f>IF($J714="TC","Transferred",IF($J714="Nso","NameSeparated",VLOOKUP($A711,'Result Entry'!$B$9:$FW$108,153,0)))</f>
        <v>0</v>
      </c>
      <c r="L735" s="1879"/>
      <c r="M735" s="1879"/>
      <c r="N735" s="1880"/>
    </row>
    <row r="736" spans="1:14" ht="20.25" customHeight="1">
      <c r="A736" s="1721"/>
      <c r="B736" s="11" t="s">
        <v>69</v>
      </c>
      <c r="C736" s="1744" t="str">
        <f>'Result Entry'!$DU$3</f>
        <v>Foundation Of Information Tech.</v>
      </c>
      <c r="D736" s="1745"/>
      <c r="E736" s="1746"/>
      <c r="F736" s="1747" t="str">
        <f>IF($J714="TC",0,IF($J714="Nso",0,VLOOKUP($A711,'Result Entry'!$B$9:$GS$108,170,0)))</f>
        <v/>
      </c>
      <c r="G736" s="1747"/>
      <c r="H736" s="14">
        <f>IF($J714="TC",0,IF($J714="Nso",0,VLOOKUP($A711,'Result Entry'!$B$9:$GS$108,112,0)))</f>
        <v>0</v>
      </c>
      <c r="I736" s="1748" t="s">
        <v>71</v>
      </c>
      <c r="J736" s="1749"/>
      <c r="K736" s="1750">
        <f>'Result Entry'!$T$2</f>
        <v>45419</v>
      </c>
      <c r="L736" s="1751"/>
      <c r="M736" s="1751"/>
      <c r="N736" s="1752"/>
    </row>
    <row r="737" spans="1:15" ht="20.25" customHeight="1">
      <c r="A737" s="1721"/>
      <c r="B737" s="11" t="s">
        <v>69</v>
      </c>
      <c r="C737" s="1744" t="str">
        <f>'Result Entry'!$EI$3</f>
        <v>G.I.A.I.-II</v>
      </c>
      <c r="D737" s="1745"/>
      <c r="E737" s="1746"/>
      <c r="F737" s="1747" t="str">
        <f>IF($J714="TC",0,IF($J714="Nso",0,VLOOKUP($A711,'Result Entry'!$B$9:$GS$108,174,0)))</f>
        <v/>
      </c>
      <c r="G737" s="1747"/>
      <c r="H737" s="14">
        <f>IF($J714="TC",0,IF($J714="Nso",0,VLOOKUP($A711,'Result Entry'!$B$9:$GS$108,124,0)))</f>
        <v>0</v>
      </c>
      <c r="I737" s="1753"/>
      <c r="J737" s="1754"/>
      <c r="K737" s="1754"/>
      <c r="L737" s="1754"/>
      <c r="M737" s="1754"/>
      <c r="N737" s="1755"/>
    </row>
    <row r="738" spans="1:15" ht="20.25" customHeight="1">
      <c r="A738" s="1721"/>
      <c r="B738" s="11" t="s">
        <v>69</v>
      </c>
      <c r="C738" s="1744" t="str">
        <f>'Result Entry'!$EU$3</f>
        <v>SOC.SER.PLAN</v>
      </c>
      <c r="D738" s="1745"/>
      <c r="E738" s="1746"/>
      <c r="F738" s="1747">
        <f>IF($J714="TC",0,IF($J714="Nso",0,VLOOKUP($A711,'Result Entry'!$B$9:$HS$108,178,0)))</f>
        <v>0</v>
      </c>
      <c r="G738" s="1747"/>
      <c r="H738" s="14">
        <f>IF($J714="TC",0,IF($J714="Nso",0,VLOOKUP($A711,'Result Entry'!$B$9:$GS$108,136,0)))</f>
        <v>0</v>
      </c>
      <c r="I738" s="1756" t="s">
        <v>174</v>
      </c>
      <c r="J738" s="1757"/>
      <c r="K738" s="76"/>
      <c r="L738" s="77"/>
      <c r="M738" s="77"/>
      <c r="N738" s="78"/>
    </row>
    <row r="739" spans="1:15" ht="20.25" customHeight="1" thickBot="1">
      <c r="A739" s="1721"/>
      <c r="B739" s="11" t="s">
        <v>69</v>
      </c>
      <c r="C739" s="1744" t="str">
        <f>'Result Entry'!$FG$3</f>
        <v>Jeewan Kaushal</v>
      </c>
      <c r="D739" s="1745"/>
      <c r="E739" s="1746"/>
      <c r="F739" s="1747" t="str">
        <f>IF($J714="TC",0,IF($J714="Nso",0,VLOOKUP($A711,'Result Entry'!$B$9:$HS$108,182,0)))</f>
        <v/>
      </c>
      <c r="G739" s="1747"/>
      <c r="H739" s="14">
        <f>IF($J714="TC",0,IF($J714="Nso",0,VLOOKUP($A711,'Result Entry'!$B$9:$HS$108,136,0)))</f>
        <v>0</v>
      </c>
      <c r="I739" s="1756" t="s">
        <v>148</v>
      </c>
      <c r="J739" s="1757"/>
      <c r="K739" s="1757"/>
      <c r="L739" s="1757"/>
      <c r="M739" s="1757"/>
      <c r="N739" s="1838"/>
    </row>
    <row r="740" spans="1:15" ht="20.25" customHeight="1">
      <c r="A740" s="1721"/>
      <c r="B740" s="10" t="s">
        <v>69</v>
      </c>
      <c r="C740" s="1706" t="s">
        <v>180</v>
      </c>
      <c r="D740" s="1707"/>
      <c r="E740" s="1708"/>
      <c r="F740" s="1715" t="s">
        <v>181</v>
      </c>
      <c r="G740" s="1716"/>
      <c r="H740" s="82" t="s">
        <v>30</v>
      </c>
      <c r="I740" s="1756" t="s">
        <v>175</v>
      </c>
      <c r="J740" s="1757"/>
      <c r="K740" s="1757"/>
      <c r="L740" s="1757"/>
      <c r="M740" s="1757"/>
      <c r="N740" s="1838"/>
    </row>
    <row r="741" spans="1:15" ht="20.25" customHeight="1">
      <c r="A741" s="1721"/>
      <c r="B741" s="10" t="s">
        <v>69</v>
      </c>
      <c r="C741" s="1709"/>
      <c r="D741" s="1710"/>
      <c r="E741" s="1711"/>
      <c r="F741" s="1702" t="s">
        <v>182</v>
      </c>
      <c r="G741" s="1703"/>
      <c r="H741" s="80" t="s">
        <v>179</v>
      </c>
      <c r="I741" s="1732" t="s">
        <v>67</v>
      </c>
      <c r="J741" s="1733"/>
      <c r="K741" s="1733"/>
      <c r="L741" s="1733"/>
      <c r="M741" s="1733"/>
      <c r="N741" s="1734"/>
    </row>
    <row r="742" spans="1:15" ht="20.25" customHeight="1">
      <c r="A742" s="1721"/>
      <c r="B742" s="10" t="s">
        <v>69</v>
      </c>
      <c r="C742" s="1709"/>
      <c r="D742" s="1710"/>
      <c r="E742" s="1711"/>
      <c r="F742" s="1702" t="s">
        <v>185</v>
      </c>
      <c r="G742" s="1703"/>
      <c r="H742" s="80" t="s">
        <v>62</v>
      </c>
      <c r="I742" s="1735"/>
      <c r="J742" s="1736"/>
      <c r="K742" s="1736"/>
      <c r="L742" s="1736"/>
      <c r="M742" s="1736"/>
      <c r="N742" s="1737"/>
    </row>
    <row r="743" spans="1:15" ht="20.25" customHeight="1">
      <c r="A743" s="1721"/>
      <c r="B743" s="10" t="s">
        <v>69</v>
      </c>
      <c r="C743" s="1709"/>
      <c r="D743" s="1710"/>
      <c r="E743" s="1711"/>
      <c r="F743" s="1702" t="s">
        <v>186</v>
      </c>
      <c r="G743" s="1703"/>
      <c r="H743" s="80" t="s">
        <v>63</v>
      </c>
      <c r="I743" s="1735"/>
      <c r="J743" s="1736"/>
      <c r="K743" s="1736"/>
      <c r="L743" s="1736"/>
      <c r="M743" s="1736"/>
      <c r="N743" s="1737"/>
    </row>
    <row r="744" spans="1:15" ht="20.25" customHeight="1">
      <c r="A744" s="1721"/>
      <c r="B744" s="10" t="s">
        <v>69</v>
      </c>
      <c r="C744" s="1709"/>
      <c r="D744" s="1710"/>
      <c r="E744" s="1711"/>
      <c r="F744" s="1702" t="s">
        <v>183</v>
      </c>
      <c r="G744" s="1703"/>
      <c r="H744" s="80" t="s">
        <v>65</v>
      </c>
      <c r="I744" s="1738" t="s">
        <v>80</v>
      </c>
      <c r="J744" s="1739"/>
      <c r="K744" s="1739"/>
      <c r="L744" s="1739"/>
      <c r="M744" s="1739"/>
      <c r="N744" s="1740"/>
    </row>
    <row r="745" spans="1:15" ht="20.25" customHeight="1" thickBot="1">
      <c r="A745" s="1721"/>
      <c r="B745" s="13" t="s">
        <v>69</v>
      </c>
      <c r="C745" s="1712"/>
      <c r="D745" s="1713"/>
      <c r="E745" s="1714"/>
      <c r="F745" s="1704" t="s">
        <v>184</v>
      </c>
      <c r="G745" s="1705"/>
      <c r="H745" s="81" t="s">
        <v>64</v>
      </c>
      <c r="I745" s="1741"/>
      <c r="J745" s="1742"/>
      <c r="K745" s="1742"/>
      <c r="L745" s="1742"/>
      <c r="M745" s="1742"/>
      <c r="N745" s="1743"/>
    </row>
    <row r="746" spans="1:15" ht="15.75" thickTop="1">
      <c r="A746" s="1719"/>
      <c r="B746" s="1719"/>
      <c r="C746" s="1719"/>
      <c r="D746" s="1719"/>
      <c r="E746" s="1719"/>
      <c r="F746" s="1719"/>
      <c r="G746" s="1719"/>
      <c r="H746" s="1719"/>
      <c r="I746" s="1719"/>
      <c r="J746" s="1719"/>
      <c r="K746" s="1719"/>
      <c r="L746" s="1719"/>
      <c r="M746" s="1719"/>
      <c r="N746" s="1719"/>
    </row>
    <row r="747" spans="1:15" ht="24.75" customHeight="1" thickBot="1">
      <c r="A747" s="83">
        <f>A711+1</f>
        <v>22</v>
      </c>
      <c r="B747" s="1720" t="s">
        <v>50</v>
      </c>
      <c r="C747" s="1720"/>
      <c r="D747" s="1720"/>
      <c r="E747" s="1720"/>
      <c r="F747" s="1720"/>
      <c r="G747" s="1720"/>
      <c r="H747" s="1720"/>
      <c r="I747" s="1720"/>
      <c r="J747" s="1720"/>
      <c r="K747" s="1720"/>
      <c r="L747" s="1720"/>
      <c r="M747" s="1720"/>
      <c r="N747" s="1720"/>
    </row>
    <row r="748" spans="1:15" ht="42.75" customHeight="1" thickTop="1">
      <c r="A748" s="1721"/>
      <c r="B748" s="1722"/>
      <c r="C748" s="1723"/>
      <c r="D748" s="1726" t="str">
        <f>Master!$E$8</f>
        <v xml:space="preserve">Govt. Sr. Secondary School </v>
      </c>
      <c r="E748" s="1727"/>
      <c r="F748" s="1727"/>
      <c r="G748" s="1727"/>
      <c r="H748" s="1727"/>
      <c r="I748" s="1727"/>
      <c r="J748" s="1727"/>
      <c r="K748" s="1727"/>
      <c r="L748" s="1727"/>
      <c r="M748" s="1727"/>
      <c r="N748" s="1728"/>
    </row>
    <row r="749" spans="1:15" ht="26.25" customHeight="1" thickBot="1">
      <c r="A749" s="1721"/>
      <c r="B749" s="1724"/>
      <c r="C749" s="1725"/>
      <c r="D749" s="1729" t="str">
        <f>Master!$E$11</f>
        <v>P.S.-Bapini (Jodhpur)</v>
      </c>
      <c r="E749" s="1730"/>
      <c r="F749" s="1730"/>
      <c r="G749" s="1730"/>
      <c r="H749" s="1730"/>
      <c r="I749" s="1730"/>
      <c r="J749" s="1730"/>
      <c r="K749" s="1730"/>
      <c r="L749" s="1730"/>
      <c r="M749" s="1730"/>
      <c r="N749" s="1731"/>
    </row>
    <row r="750" spans="1:15" ht="20.25" customHeight="1">
      <c r="A750" s="1721"/>
      <c r="B750" s="28"/>
      <c r="C750" s="1849" t="s">
        <v>150</v>
      </c>
      <c r="D750" s="1850"/>
      <c r="E750" s="1850"/>
      <c r="F750" s="1850"/>
      <c r="G750" s="1851"/>
      <c r="H750" s="1814" t="s">
        <v>127</v>
      </c>
      <c r="I750" s="1814"/>
      <c r="J750" s="1817">
        <f>VLOOKUP(A747,'Result Entry'!$B$6:$K$108,6,0)</f>
        <v>0</v>
      </c>
      <c r="K750" s="1820" t="s">
        <v>68</v>
      </c>
      <c r="L750" s="1821"/>
      <c r="M750" s="68">
        <f>Master!$E$14</f>
        <v>8151106901</v>
      </c>
      <c r="N750" s="69"/>
    </row>
    <row r="751" spans="1:15" ht="20.25" customHeight="1">
      <c r="A751" s="1721"/>
      <c r="B751" s="9"/>
      <c r="C751" s="1852"/>
      <c r="D751" s="1853"/>
      <c r="E751" s="1853"/>
      <c r="F751" s="1853"/>
      <c r="G751" s="1854"/>
      <c r="H751" s="1815"/>
      <c r="I751" s="1815"/>
      <c r="J751" s="1818"/>
      <c r="K751" s="1822" t="s">
        <v>66</v>
      </c>
      <c r="L751" s="1823"/>
      <c r="M751" s="1824"/>
      <c r="N751" s="1825"/>
      <c r="O751" s="17" t="s">
        <v>156</v>
      </c>
    </row>
    <row r="752" spans="1:15" ht="20.25" customHeight="1" thickBot="1">
      <c r="A752" s="1721"/>
      <c r="B752" s="9"/>
      <c r="C752" s="1855"/>
      <c r="D752" s="1856"/>
      <c r="E752" s="1856"/>
      <c r="F752" s="1856"/>
      <c r="G752" s="1857"/>
      <c r="H752" s="1816"/>
      <c r="I752" s="1816"/>
      <c r="J752" s="1819"/>
      <c r="K752" s="1826" t="s">
        <v>51</v>
      </c>
      <c r="L752" s="1827"/>
      <c r="M752" s="1828" t="str">
        <f>Master!$E$6</f>
        <v>2023-24</v>
      </c>
      <c r="N752" s="1829"/>
    </row>
    <row r="753" spans="1:14" ht="20.25" customHeight="1">
      <c r="A753" s="1721"/>
      <c r="B753" s="10" t="s">
        <v>69</v>
      </c>
      <c r="C753" s="1779" t="s">
        <v>20</v>
      </c>
      <c r="D753" s="1780"/>
      <c r="E753" s="1780"/>
      <c r="F753" s="1781"/>
      <c r="G753" s="6" t="s">
        <v>149</v>
      </c>
      <c r="H753" s="1782">
        <f>VLOOKUP($A747,'Result Entry'!$B$9:$FW$108,4,0)</f>
        <v>0</v>
      </c>
      <c r="I753" s="1782"/>
      <c r="J753" s="1782"/>
      <c r="K753" s="1782"/>
      <c r="L753" s="1782"/>
      <c r="M753" s="1782"/>
      <c r="N753" s="1783"/>
    </row>
    <row r="754" spans="1:14" ht="20.25" customHeight="1">
      <c r="A754" s="1721"/>
      <c r="B754" s="10" t="s">
        <v>69</v>
      </c>
      <c r="C754" s="1763" t="s">
        <v>22</v>
      </c>
      <c r="D754" s="1764"/>
      <c r="E754" s="1764"/>
      <c r="F754" s="1765"/>
      <c r="G754" s="7" t="s">
        <v>149</v>
      </c>
      <c r="H754" s="1766">
        <f>VLOOKUP($A747,'Result Entry'!$B$9:$FW$108,7,0)</f>
        <v>0</v>
      </c>
      <c r="I754" s="1766"/>
      <c r="J754" s="1766"/>
      <c r="K754" s="1766"/>
      <c r="L754" s="1766"/>
      <c r="M754" s="1766"/>
      <c r="N754" s="1767"/>
    </row>
    <row r="755" spans="1:14" ht="20.25" customHeight="1">
      <c r="A755" s="1721"/>
      <c r="B755" s="10" t="s">
        <v>69</v>
      </c>
      <c r="C755" s="1763" t="s">
        <v>23</v>
      </c>
      <c r="D755" s="1764"/>
      <c r="E755" s="1764"/>
      <c r="F755" s="1765"/>
      <c r="G755" s="7" t="s">
        <v>149</v>
      </c>
      <c r="H755" s="1766">
        <f>VLOOKUP($A747,'Result Entry'!$B$9:$FW$108,8,0)</f>
        <v>0</v>
      </c>
      <c r="I755" s="1766"/>
      <c r="J755" s="1766"/>
      <c r="K755" s="1766"/>
      <c r="L755" s="1766"/>
      <c r="M755" s="1766"/>
      <c r="N755" s="1767"/>
    </row>
    <row r="756" spans="1:14" ht="20.25" customHeight="1">
      <c r="A756" s="1721"/>
      <c r="B756" s="10" t="s">
        <v>69</v>
      </c>
      <c r="C756" s="1763" t="s">
        <v>52</v>
      </c>
      <c r="D756" s="1764"/>
      <c r="E756" s="1764"/>
      <c r="F756" s="1765"/>
      <c r="G756" s="7" t="s">
        <v>149</v>
      </c>
      <c r="H756" s="1766">
        <f>VLOOKUP($A747,'Result Entry'!$B$9:$FW$108,9,0)</f>
        <v>0</v>
      </c>
      <c r="I756" s="1766"/>
      <c r="J756" s="1766"/>
      <c r="K756" s="1766"/>
      <c r="L756" s="1766"/>
      <c r="M756" s="1766"/>
      <c r="N756" s="1767"/>
    </row>
    <row r="757" spans="1:14" ht="20.25" customHeight="1">
      <c r="A757" s="1721"/>
      <c r="B757" s="10" t="s">
        <v>69</v>
      </c>
      <c r="C757" s="1763" t="s">
        <v>53</v>
      </c>
      <c r="D757" s="1764"/>
      <c r="E757" s="1764"/>
      <c r="F757" s="1765"/>
      <c r="G757" s="7" t="s">
        <v>149</v>
      </c>
      <c r="H757" s="1768" t="str">
        <f>CONCATENATE('Result Entry'!$G$4,'Result Entry'!$J$4)</f>
        <v>11(A)</v>
      </c>
      <c r="I757" s="1766"/>
      <c r="J757" s="1766"/>
      <c r="K757" s="1766"/>
      <c r="L757" s="1766"/>
      <c r="M757" s="1766"/>
      <c r="N757" s="1767"/>
    </row>
    <row r="758" spans="1:14" ht="20.25" customHeight="1" thickBot="1">
      <c r="A758" s="1721"/>
      <c r="B758" s="10" t="s">
        <v>69</v>
      </c>
      <c r="C758" s="1789" t="s">
        <v>25</v>
      </c>
      <c r="D758" s="1790"/>
      <c r="E758" s="1790"/>
      <c r="F758" s="1791"/>
      <c r="G758" s="16" t="s">
        <v>149</v>
      </c>
      <c r="H758" s="1792">
        <f>VLOOKUP($A747,'Result Entry'!$B$9:$FW$108,10,0)</f>
        <v>0</v>
      </c>
      <c r="I758" s="1792"/>
      <c r="J758" s="1792"/>
      <c r="K758" s="1792"/>
      <c r="L758" s="1792"/>
      <c r="M758" s="1792"/>
      <c r="N758" s="1793"/>
    </row>
    <row r="759" spans="1:14" ht="20.25" customHeight="1">
      <c r="A759" s="1721"/>
      <c r="B759" s="11" t="s">
        <v>69</v>
      </c>
      <c r="C759" s="1794" t="s">
        <v>167</v>
      </c>
      <c r="D759" s="1795"/>
      <c r="E759" s="1798" t="s">
        <v>72</v>
      </c>
      <c r="F759" s="1800" t="s">
        <v>73</v>
      </c>
      <c r="G759" s="1802" t="s">
        <v>168</v>
      </c>
      <c r="H759" s="1804" t="s">
        <v>55</v>
      </c>
      <c r="I759" s="1805"/>
      <c r="J759" s="1808" t="s">
        <v>84</v>
      </c>
      <c r="K759" s="1809"/>
      <c r="L759" s="1812" t="s">
        <v>169</v>
      </c>
      <c r="M759" s="1832" t="s">
        <v>76</v>
      </c>
      <c r="N759" s="1858" t="s">
        <v>98</v>
      </c>
    </row>
    <row r="760" spans="1:14" ht="20.25" customHeight="1">
      <c r="A760" s="1721"/>
      <c r="B760" s="11"/>
      <c r="C760" s="1796"/>
      <c r="D760" s="1797"/>
      <c r="E760" s="1799"/>
      <c r="F760" s="1801"/>
      <c r="G760" s="1803"/>
      <c r="H760" s="1806"/>
      <c r="I760" s="1807"/>
      <c r="J760" s="1810"/>
      <c r="K760" s="1811"/>
      <c r="L760" s="1813"/>
      <c r="M760" s="1833"/>
      <c r="N760" s="1859"/>
    </row>
    <row r="761" spans="1:14" ht="20.25" customHeight="1" thickBot="1">
      <c r="A761" s="1721"/>
      <c r="B761" s="11" t="s">
        <v>69</v>
      </c>
      <c r="C761" s="1866" t="s">
        <v>56</v>
      </c>
      <c r="D761" s="1867"/>
      <c r="E761" s="61">
        <f>'Result Entry'!$L$7</f>
        <v>10</v>
      </c>
      <c r="F761" s="62">
        <f>'Result Entry'!$M$7</f>
        <v>10</v>
      </c>
      <c r="G761" s="53">
        <f>SUM(E761:F761)</f>
        <v>20</v>
      </c>
      <c r="H761" s="1881">
        <f>'Result Entry'!$AU$7</f>
        <v>70</v>
      </c>
      <c r="I761" s="1882"/>
      <c r="J761" s="1883">
        <f>'Result Entry'!$AY$7</f>
        <v>100</v>
      </c>
      <c r="K761" s="1882"/>
      <c r="L761" s="53">
        <f t="shared" ref="L761:L766" si="42">H761+J761</f>
        <v>170</v>
      </c>
      <c r="M761" s="63">
        <f t="shared" ref="M761:M766" si="43">G761+L761</f>
        <v>190</v>
      </c>
      <c r="N761" s="1860"/>
    </row>
    <row r="762" spans="1:14" s="52" customFormat="1" ht="20.25" customHeight="1">
      <c r="A762" s="1721"/>
      <c r="B762" s="50" t="s">
        <v>69</v>
      </c>
      <c r="C762" s="1769" t="str">
        <f>'Result Entry'!$L$3</f>
        <v>HINDI Comp.</v>
      </c>
      <c r="D762" s="1770"/>
      <c r="E762" s="54">
        <f>IF($J750="TC",0,IF($J750="Nso",0,VLOOKUP($A747,'Result Entry'!$B$9:$FW$108,11,0)))</f>
        <v>0</v>
      </c>
      <c r="F762" s="51">
        <f>IF($J750="TC",0,IF($J750="Nso",0,VLOOKUP($A747,'Result Entry'!$B$9:$FW$108,12,0)))</f>
        <v>0</v>
      </c>
      <c r="G762" s="55">
        <f>E762+F762</f>
        <v>0</v>
      </c>
      <c r="H762" s="1870">
        <f>IF($J750="TC",0,IF($J750="Nso",0,VLOOKUP($A747,'Result Entry'!$B$9:$FW$108,16,0)))</f>
        <v>0</v>
      </c>
      <c r="I762" s="1871"/>
      <c r="J762" s="1872">
        <f>IF($J750="TC",0,IF($J750="Nso",0,VLOOKUP($A747,'Result Entry'!$B$9:$FW$108,19,0)))</f>
        <v>0</v>
      </c>
      <c r="K762" s="1871"/>
      <c r="L762" s="66">
        <f t="shared" si="42"/>
        <v>0</v>
      </c>
      <c r="M762" s="64">
        <f t="shared" si="43"/>
        <v>0</v>
      </c>
      <c r="N762" s="60" t="str">
        <f>IF($J750="TC",0,IF($J750="Nso",0,VLOOKUP($A747,'Result Entry'!$B$9:$FW$108,24,0)))</f>
        <v/>
      </c>
    </row>
    <row r="763" spans="1:14" s="52" customFormat="1" ht="20.25" customHeight="1">
      <c r="A763" s="1721"/>
      <c r="B763" s="50" t="s">
        <v>69</v>
      </c>
      <c r="C763" s="1717" t="str">
        <f>'Result Entry'!$Z$3</f>
        <v>ENGLISH Comp.</v>
      </c>
      <c r="D763" s="1718"/>
      <c r="E763" s="54">
        <f>IF($J750="TC",0,IF($J750="Nso",0,VLOOKUP($A747,'Result Entry'!$B$9:$FW$108,25,0)))</f>
        <v>0</v>
      </c>
      <c r="F763" s="51">
        <f>IF($J750="TC",0,IF($J750="Nso",0,VLOOKUP($A747,'Result Entry'!$B$9:$FW$108,26,0)))</f>
        <v>0</v>
      </c>
      <c r="G763" s="56">
        <f>E763+F763</f>
        <v>0</v>
      </c>
      <c r="H763" s="1761">
        <f>IF($J750="TC",0,IF($J750="Nso",0,VLOOKUP($A747,'Result Entry'!$B$9:$FW$108,30,0)))</f>
        <v>0</v>
      </c>
      <c r="I763" s="1762"/>
      <c r="J763" s="1784">
        <f>IF($J750="TC",0,IF($J750="Nso",0,VLOOKUP($A747,'Result Entry'!$B$9:$FW$108,33,0)))</f>
        <v>0</v>
      </c>
      <c r="K763" s="1762"/>
      <c r="L763" s="66">
        <f t="shared" si="42"/>
        <v>0</v>
      </c>
      <c r="M763" s="64">
        <f t="shared" si="43"/>
        <v>0</v>
      </c>
      <c r="N763" s="60" t="str">
        <f>IF($J750="TC",0,IF($J750="Nso",0,VLOOKUP($A747,'Result Entry'!$B$9:$FW$108,38,0)))</f>
        <v/>
      </c>
    </row>
    <row r="764" spans="1:14" s="52" customFormat="1" ht="20.25" customHeight="1">
      <c r="A764" s="1721"/>
      <c r="B764" s="50" t="s">
        <v>69</v>
      </c>
      <c r="C764" s="1717" t="str">
        <f>'Result Entry'!$AO$3</f>
        <v>PHYSICS</v>
      </c>
      <c r="D764" s="1718"/>
      <c r="E764" s="54">
        <f>IF($J750="TC",0,IF($J750="Nso",0,VLOOKUP($A747,'Result Entry'!$B$9:$FW$108,39,0)))</f>
        <v>0</v>
      </c>
      <c r="F764" s="51">
        <f>IF($J750="TC",0,IF($J750="Nso",0,VLOOKUP($A747,'Result Entry'!$B$9:$FW$108,40,0)))</f>
        <v>0</v>
      </c>
      <c r="G764" s="56">
        <f>E764+F764</f>
        <v>0</v>
      </c>
      <c r="H764" s="1761">
        <f>IF($J750="TC",0,IF($J750="Nso",0,VLOOKUP($A747,'Result Entry'!$B$9:$FW$108,45,0)))</f>
        <v>0</v>
      </c>
      <c r="I764" s="1762"/>
      <c r="J764" s="1784">
        <f>IF($J750="TC",0,IF($J750="Nso",0,VLOOKUP($A747,'Result Entry'!$B$9:$FW$108,49,0)))</f>
        <v>0</v>
      </c>
      <c r="K764" s="1762"/>
      <c r="L764" s="66">
        <f t="shared" si="42"/>
        <v>0</v>
      </c>
      <c r="M764" s="64">
        <f t="shared" si="43"/>
        <v>0</v>
      </c>
      <c r="N764" s="60" t="str">
        <f>IF($J750="TC",0,IF($J750="Nso",0,VLOOKUP($A747,'Result Entry'!$B$9:$FW$108,54,0)))</f>
        <v/>
      </c>
    </row>
    <row r="765" spans="1:14" s="52" customFormat="1" ht="20.25" customHeight="1">
      <c r="A765" s="1721"/>
      <c r="B765" s="50" t="s">
        <v>69</v>
      </c>
      <c r="C765" s="1717" t="str">
        <f>'Result Entry'!$BF$3</f>
        <v>CHEMISTRY</v>
      </c>
      <c r="D765" s="1718"/>
      <c r="E765" s="54" t="str">
        <f>IF($J750="TC",0,IF($J750="Nso",0,VLOOKUP($A747,'Result Entry'!$B$9:$FW$108,55,0)))</f>
        <v/>
      </c>
      <c r="F765" s="51">
        <f>IF($J750="TC",0,IF($J750="Nso",0,VLOOKUP($A747,'Result Entry'!$B$9:$FW$108,56,0)))</f>
        <v>0</v>
      </c>
      <c r="G765" s="56" t="e">
        <f>E765+F765</f>
        <v>#VALUE!</v>
      </c>
      <c r="H765" s="1761">
        <f>IF($J750="TC",0,IF($J750="Nso",0,VLOOKUP($A747,'Result Entry'!$B$9:$FW$108,61,0)))</f>
        <v>0</v>
      </c>
      <c r="I765" s="1762"/>
      <c r="J765" s="1784">
        <f>IF($J750="TC",0,IF($J750="Nso",0,VLOOKUP($A747,'Result Entry'!$B$9:$FW$108,65,0)))</f>
        <v>0</v>
      </c>
      <c r="K765" s="1762"/>
      <c r="L765" s="66">
        <f t="shared" si="42"/>
        <v>0</v>
      </c>
      <c r="M765" s="64" t="e">
        <f t="shared" si="43"/>
        <v>#VALUE!</v>
      </c>
      <c r="N765" s="60" t="str">
        <f>IF($J750="TC",0,IF($J750="Nso",0,VLOOKUP($A747,'Result Entry'!$B$9:$FW$108,70,0)))</f>
        <v/>
      </c>
    </row>
    <row r="766" spans="1:14" s="52" customFormat="1" ht="20.25" customHeight="1" thickBot="1">
      <c r="A766" s="1721"/>
      <c r="B766" s="50" t="s">
        <v>69</v>
      </c>
      <c r="C766" s="1717" t="str">
        <f>'Result Entry'!$BW$3</f>
        <v>BIOLOGY</v>
      </c>
      <c r="D766" s="1718"/>
      <c r="E766" s="57" t="str">
        <f>IF($J750="TC",0,IF($J750="Nso",0,VLOOKUP($A747,'Result Entry'!$B$9:$FW$108,71,0)))</f>
        <v/>
      </c>
      <c r="F766" s="58" t="str">
        <f>IF($J750="TC",0,IF($J750="Nso",0,VLOOKUP($A747,'Result Entry'!$B$9:$FW$108,72,0)))</f>
        <v/>
      </c>
      <c r="G766" s="59" t="e">
        <f>E766+F766</f>
        <v>#VALUE!</v>
      </c>
      <c r="H766" s="1861">
        <f>IF($J750="TC",0,IF($J750="Nso",0,VLOOKUP($A747,'Result Entry'!$B$9:$FW$108,77,0)))</f>
        <v>0</v>
      </c>
      <c r="I766" s="1862"/>
      <c r="J766" s="1863">
        <f>IF($J750="TC",0,IF($J750="Nso",0,VLOOKUP($A747,'Result Entry'!$B$9:$FW$108,81,0)))</f>
        <v>0</v>
      </c>
      <c r="K766" s="1862"/>
      <c r="L766" s="67">
        <f t="shared" si="42"/>
        <v>0</v>
      </c>
      <c r="M766" s="65" t="e">
        <f t="shared" si="43"/>
        <v>#VALUE!</v>
      </c>
      <c r="N766" s="60">
        <f>IF($J750="TC",0,IF($J750="Nso",0,VLOOKUP($A747,'Result Entry'!$B$9:$FW$108,86,0)))</f>
        <v>0</v>
      </c>
    </row>
    <row r="767" spans="1:14" ht="20.25" customHeight="1">
      <c r="A767" s="1721"/>
      <c r="B767" s="11" t="s">
        <v>69</v>
      </c>
      <c r="C767" s="1771" t="s">
        <v>77</v>
      </c>
      <c r="D767" s="1772"/>
      <c r="E767" s="1773"/>
      <c r="F767" s="1777" t="s">
        <v>78</v>
      </c>
      <c r="G767" s="1778"/>
      <c r="H767" s="1868" t="s">
        <v>79</v>
      </c>
      <c r="I767" s="1869"/>
      <c r="J767" s="74" t="s">
        <v>41</v>
      </c>
      <c r="K767" s="79" t="s">
        <v>91</v>
      </c>
      <c r="L767" s="1785" t="s">
        <v>39</v>
      </c>
      <c r="M767" s="1786"/>
      <c r="N767" s="12" t="s">
        <v>43</v>
      </c>
    </row>
    <row r="768" spans="1:14" ht="25.5" customHeight="1" thickBot="1">
      <c r="A768" s="1721"/>
      <c r="B768" s="11" t="s">
        <v>69</v>
      </c>
      <c r="C768" s="1774"/>
      <c r="D768" s="1775"/>
      <c r="E768" s="1776"/>
      <c r="F768" s="1787">
        <f>IF($J750="TC",0,IF($J750="Nso",0,VLOOKUP($A747,'Result Entry'!$B$9:$FW$108,146,0)))</f>
        <v>0</v>
      </c>
      <c r="G768" s="1788"/>
      <c r="H768" s="1830">
        <f>IF($J750="TC",0,IF($J750="Nso",0,VLOOKUP($A747,'Result Entry'!$B$9:$FW$108,147,0)))</f>
        <v>0</v>
      </c>
      <c r="I768" s="1831"/>
      <c r="J768" s="75">
        <f>IF($J750="TC",0,IF($J750="Nso",0,VLOOKUP($A747,'Result Entry'!$B$9:$FW$108,148,0)))</f>
        <v>0</v>
      </c>
      <c r="K768" s="86" t="str">
        <f>IF($J750="TC",0,IF($J750="Nso",0,VLOOKUP($A747,'Result Entry'!$B$9:$FW$108,149,0)))</f>
        <v/>
      </c>
      <c r="L768" s="1864">
        <f>IF($J750="TC",0,IF($J750="Nso",0,VLOOKUP($A747,'Result Entry'!$B$9:$FW$108,150,0)))</f>
        <v>0</v>
      </c>
      <c r="M768" s="1865"/>
      <c r="N768" s="15">
        <f>IF($J750="TC",0,IF($J750="Nso",0,VLOOKUP($A747,'Result Entry'!$B$9:$FW$108,152,0)))</f>
        <v>0</v>
      </c>
    </row>
    <row r="769" spans="1:14" ht="20.25" customHeight="1">
      <c r="A769" s="1721"/>
      <c r="B769" s="11" t="s">
        <v>69</v>
      </c>
      <c r="C769" s="1758" t="s">
        <v>58</v>
      </c>
      <c r="D769" s="1759"/>
      <c r="E769" s="1759"/>
      <c r="F769" s="1759"/>
      <c r="G769" s="1759"/>
      <c r="H769" s="1760"/>
      <c r="I769" s="1834" t="s">
        <v>59</v>
      </c>
      <c r="J769" s="1835"/>
      <c r="K769" s="1836">
        <f>VLOOKUP($A747,'Result Entry'!$B$9:$FW$108,143,0)</f>
        <v>0</v>
      </c>
      <c r="L769" s="1837"/>
      <c r="M769" s="1839" t="s">
        <v>37</v>
      </c>
      <c r="N769" s="1840"/>
    </row>
    <row r="770" spans="1:14" ht="20.25" customHeight="1" thickBot="1">
      <c r="A770" s="1721"/>
      <c r="B770" s="11" t="s">
        <v>69</v>
      </c>
      <c r="C770" s="1841" t="s">
        <v>54</v>
      </c>
      <c r="D770" s="1842"/>
      <c r="E770" s="1842"/>
      <c r="F770" s="1843" t="s">
        <v>157</v>
      </c>
      <c r="G770" s="1844"/>
      <c r="H770" s="26" t="s">
        <v>47</v>
      </c>
      <c r="I770" s="1847" t="s">
        <v>60</v>
      </c>
      <c r="J770" s="1848"/>
      <c r="K770" s="1873">
        <f>VLOOKUP($A747,'Result Entry'!$B$9:$FW$108,144,0)</f>
        <v>0</v>
      </c>
      <c r="L770" s="1874"/>
      <c r="M770" s="1875">
        <f>VLOOKUP($A747,'Result Entry'!$B$9:$FW$108,145,0)</f>
        <v>0</v>
      </c>
      <c r="N770" s="1876"/>
    </row>
    <row r="771" spans="1:14" ht="20.25" customHeight="1">
      <c r="A771" s="1721"/>
      <c r="B771" s="11" t="s">
        <v>69</v>
      </c>
      <c r="C771" s="1841"/>
      <c r="D771" s="1842"/>
      <c r="E771" s="1842"/>
      <c r="F771" s="1845"/>
      <c r="G771" s="1846"/>
      <c r="H771" s="27" t="s">
        <v>99</v>
      </c>
      <c r="I771" s="1877" t="s">
        <v>61</v>
      </c>
      <c r="J771" s="1878"/>
      <c r="K771" s="1879">
        <f>IF($J750="TC","Transferred",IF($J750="Nso","NameSeparated",VLOOKUP($A747,'Result Entry'!$B$9:$FW$108,153,0)))</f>
        <v>0</v>
      </c>
      <c r="L771" s="1879"/>
      <c r="M771" s="1879"/>
      <c r="N771" s="1880"/>
    </row>
    <row r="772" spans="1:14" ht="20.25" customHeight="1">
      <c r="A772" s="1721"/>
      <c r="B772" s="11" t="s">
        <v>69</v>
      </c>
      <c r="C772" s="1744" t="str">
        <f>'Result Entry'!$DU$3</f>
        <v>Foundation Of Information Tech.</v>
      </c>
      <c r="D772" s="1745"/>
      <c r="E772" s="1746"/>
      <c r="F772" s="1747" t="str">
        <f>IF($J750="TC",0,IF($J750="Nso",0,VLOOKUP($A747,'Result Entry'!$B$9:$GS$108,170,0)))</f>
        <v/>
      </c>
      <c r="G772" s="1747"/>
      <c r="H772" s="14">
        <f>IF($J750="TC",0,IF($J750="Nso",0,VLOOKUP($A747,'Result Entry'!$B$9:$GS$108,112,0)))</f>
        <v>0</v>
      </c>
      <c r="I772" s="1748" t="s">
        <v>71</v>
      </c>
      <c r="J772" s="1749"/>
      <c r="K772" s="1750">
        <f>'Result Entry'!$T$2</f>
        <v>45419</v>
      </c>
      <c r="L772" s="1751"/>
      <c r="M772" s="1751"/>
      <c r="N772" s="1752"/>
    </row>
    <row r="773" spans="1:14" ht="20.25" customHeight="1">
      <c r="A773" s="1721"/>
      <c r="B773" s="11" t="s">
        <v>69</v>
      </c>
      <c r="C773" s="1744" t="str">
        <f>'Result Entry'!$EI$3</f>
        <v>G.I.A.I.-II</v>
      </c>
      <c r="D773" s="1745"/>
      <c r="E773" s="1746"/>
      <c r="F773" s="1747" t="str">
        <f>IF($J750="TC",0,IF($J750="Nso",0,VLOOKUP($A747,'Result Entry'!$B$9:$GS$108,174,0)))</f>
        <v/>
      </c>
      <c r="G773" s="1747"/>
      <c r="H773" s="14">
        <f>IF($J750="TC",0,IF($J750="Nso",0,VLOOKUP($A747,'Result Entry'!$B$9:$GS$108,124,0)))</f>
        <v>0</v>
      </c>
      <c r="I773" s="1753"/>
      <c r="J773" s="1754"/>
      <c r="K773" s="1754"/>
      <c r="L773" s="1754"/>
      <c r="M773" s="1754"/>
      <c r="N773" s="1755"/>
    </row>
    <row r="774" spans="1:14" ht="20.25" customHeight="1">
      <c r="A774" s="1721"/>
      <c r="B774" s="11" t="s">
        <v>69</v>
      </c>
      <c r="C774" s="1744" t="str">
        <f>'Result Entry'!$EU$3</f>
        <v>SOC.SER.PLAN</v>
      </c>
      <c r="D774" s="1745"/>
      <c r="E774" s="1746"/>
      <c r="F774" s="1747">
        <f>IF($J750="TC",0,IF($J750="Nso",0,VLOOKUP($A747,'Result Entry'!$B$9:$HS$108,178,0)))</f>
        <v>0</v>
      </c>
      <c r="G774" s="1747"/>
      <c r="H774" s="14">
        <f>IF($J750="TC",0,IF($J750="Nso",0,VLOOKUP($A747,'Result Entry'!$B$9:$GS$108,136,0)))</f>
        <v>0</v>
      </c>
      <c r="I774" s="1756" t="s">
        <v>174</v>
      </c>
      <c r="J774" s="1757"/>
      <c r="K774" s="76"/>
      <c r="L774" s="77"/>
      <c r="M774" s="77"/>
      <c r="N774" s="78"/>
    </row>
    <row r="775" spans="1:14" ht="20.25" customHeight="1" thickBot="1">
      <c r="A775" s="1721"/>
      <c r="B775" s="11" t="s">
        <v>69</v>
      </c>
      <c r="C775" s="1744" t="str">
        <f>'Result Entry'!$FG$3</f>
        <v>Jeewan Kaushal</v>
      </c>
      <c r="D775" s="1745"/>
      <c r="E775" s="1746"/>
      <c r="F775" s="1747" t="str">
        <f>IF($J750="TC",0,IF($J750="Nso",0,VLOOKUP($A747,'Result Entry'!$B$9:$HS$108,182,0)))</f>
        <v/>
      </c>
      <c r="G775" s="1747"/>
      <c r="H775" s="14">
        <f>IF($J750="TC",0,IF($J750="Nso",0,VLOOKUP($A747,'Result Entry'!$B$9:$HS$108,136,0)))</f>
        <v>0</v>
      </c>
      <c r="I775" s="1756" t="s">
        <v>148</v>
      </c>
      <c r="J775" s="1757"/>
      <c r="K775" s="1757"/>
      <c r="L775" s="1757"/>
      <c r="M775" s="1757"/>
      <c r="N775" s="1838"/>
    </row>
    <row r="776" spans="1:14" ht="20.25" customHeight="1">
      <c r="A776" s="1721"/>
      <c r="B776" s="10" t="s">
        <v>69</v>
      </c>
      <c r="C776" s="1706" t="s">
        <v>180</v>
      </c>
      <c r="D776" s="1707"/>
      <c r="E776" s="1708"/>
      <c r="F776" s="1715" t="s">
        <v>181</v>
      </c>
      <c r="G776" s="1716"/>
      <c r="H776" s="82" t="s">
        <v>30</v>
      </c>
      <c r="I776" s="1756" t="s">
        <v>175</v>
      </c>
      <c r="J776" s="1757"/>
      <c r="K776" s="1757"/>
      <c r="L776" s="1757"/>
      <c r="M776" s="1757"/>
      <c r="N776" s="1838"/>
    </row>
    <row r="777" spans="1:14" ht="20.25" customHeight="1">
      <c r="A777" s="1721"/>
      <c r="B777" s="10" t="s">
        <v>69</v>
      </c>
      <c r="C777" s="1709"/>
      <c r="D777" s="1710"/>
      <c r="E777" s="1711"/>
      <c r="F777" s="1702" t="s">
        <v>182</v>
      </c>
      <c r="G777" s="1703"/>
      <c r="H777" s="80" t="s">
        <v>179</v>
      </c>
      <c r="I777" s="1732" t="s">
        <v>67</v>
      </c>
      <c r="J777" s="1733"/>
      <c r="K777" s="1733"/>
      <c r="L777" s="1733"/>
      <c r="M777" s="1733"/>
      <c r="N777" s="1734"/>
    </row>
    <row r="778" spans="1:14" ht="20.25" customHeight="1">
      <c r="A778" s="1721"/>
      <c r="B778" s="10" t="s">
        <v>69</v>
      </c>
      <c r="C778" s="1709"/>
      <c r="D778" s="1710"/>
      <c r="E778" s="1711"/>
      <c r="F778" s="1702" t="s">
        <v>185</v>
      </c>
      <c r="G778" s="1703"/>
      <c r="H778" s="80" t="s">
        <v>62</v>
      </c>
      <c r="I778" s="1735"/>
      <c r="J778" s="1736"/>
      <c r="K778" s="1736"/>
      <c r="L778" s="1736"/>
      <c r="M778" s="1736"/>
      <c r="N778" s="1737"/>
    </row>
    <row r="779" spans="1:14" ht="20.25" customHeight="1">
      <c r="A779" s="1721"/>
      <c r="B779" s="10" t="s">
        <v>69</v>
      </c>
      <c r="C779" s="1709"/>
      <c r="D779" s="1710"/>
      <c r="E779" s="1711"/>
      <c r="F779" s="1702" t="s">
        <v>186</v>
      </c>
      <c r="G779" s="1703"/>
      <c r="H779" s="80" t="s">
        <v>63</v>
      </c>
      <c r="I779" s="1735"/>
      <c r="J779" s="1736"/>
      <c r="K779" s="1736"/>
      <c r="L779" s="1736"/>
      <c r="M779" s="1736"/>
      <c r="N779" s="1737"/>
    </row>
    <row r="780" spans="1:14" ht="20.25" customHeight="1">
      <c r="A780" s="1721"/>
      <c r="B780" s="10" t="s">
        <v>69</v>
      </c>
      <c r="C780" s="1709"/>
      <c r="D780" s="1710"/>
      <c r="E780" s="1711"/>
      <c r="F780" s="1702" t="s">
        <v>183</v>
      </c>
      <c r="G780" s="1703"/>
      <c r="H780" s="80" t="s">
        <v>65</v>
      </c>
      <c r="I780" s="1738" t="s">
        <v>80</v>
      </c>
      <c r="J780" s="1739"/>
      <c r="K780" s="1739"/>
      <c r="L780" s="1739"/>
      <c r="M780" s="1739"/>
      <c r="N780" s="1740"/>
    </row>
    <row r="781" spans="1:14" ht="20.25" customHeight="1" thickBot="1">
      <c r="A781" s="1721"/>
      <c r="B781" s="13" t="s">
        <v>69</v>
      </c>
      <c r="C781" s="1712"/>
      <c r="D781" s="1713"/>
      <c r="E781" s="1714"/>
      <c r="F781" s="1704" t="s">
        <v>184</v>
      </c>
      <c r="G781" s="1705"/>
      <c r="H781" s="81" t="s">
        <v>64</v>
      </c>
      <c r="I781" s="1741"/>
      <c r="J781" s="1742"/>
      <c r="K781" s="1742"/>
      <c r="L781" s="1742"/>
      <c r="M781" s="1742"/>
      <c r="N781" s="1743"/>
    </row>
    <row r="782" spans="1:14" ht="24.75" customHeight="1" thickTop="1" thickBot="1">
      <c r="A782" s="83">
        <f>A747+1</f>
        <v>23</v>
      </c>
      <c r="B782" s="1720" t="s">
        <v>50</v>
      </c>
      <c r="C782" s="1720"/>
      <c r="D782" s="1720"/>
      <c r="E782" s="1720"/>
      <c r="F782" s="1720"/>
      <c r="G782" s="1720"/>
      <c r="H782" s="1720"/>
      <c r="I782" s="1720"/>
      <c r="J782" s="1720"/>
      <c r="K782" s="1720"/>
      <c r="L782" s="1720"/>
      <c r="M782" s="1720"/>
      <c r="N782" s="1720"/>
    </row>
    <row r="783" spans="1:14" ht="42.75" customHeight="1" thickTop="1">
      <c r="A783" s="1721"/>
      <c r="B783" s="1722"/>
      <c r="C783" s="1723"/>
      <c r="D783" s="1726" t="str">
        <f>Master!$E$8</f>
        <v xml:space="preserve">Govt. Sr. Secondary School </v>
      </c>
      <c r="E783" s="1727"/>
      <c r="F783" s="1727"/>
      <c r="G783" s="1727"/>
      <c r="H783" s="1727"/>
      <c r="I783" s="1727"/>
      <c r="J783" s="1727"/>
      <c r="K783" s="1727"/>
      <c r="L783" s="1727"/>
      <c r="M783" s="1727"/>
      <c r="N783" s="1728"/>
    </row>
    <row r="784" spans="1:14" ht="20.25" customHeight="1" thickBot="1">
      <c r="A784" s="1721"/>
      <c r="B784" s="1724"/>
      <c r="C784" s="1725"/>
      <c r="D784" s="1729" t="str">
        <f>Master!$E$11</f>
        <v>P.S.-Bapini (Jodhpur)</v>
      </c>
      <c r="E784" s="1730"/>
      <c r="F784" s="1730"/>
      <c r="G784" s="1730"/>
      <c r="H784" s="1730"/>
      <c r="I784" s="1730"/>
      <c r="J784" s="1730"/>
      <c r="K784" s="1730"/>
      <c r="L784" s="1730"/>
      <c r="M784" s="1730"/>
      <c r="N784" s="1731"/>
    </row>
    <row r="785" spans="1:15" ht="20.25" customHeight="1">
      <c r="A785" s="1721"/>
      <c r="B785" s="28"/>
      <c r="C785" s="1849" t="s">
        <v>150</v>
      </c>
      <c r="D785" s="1850"/>
      <c r="E785" s="1850"/>
      <c r="F785" s="1850"/>
      <c r="G785" s="1851"/>
      <c r="H785" s="1814" t="s">
        <v>127</v>
      </c>
      <c r="I785" s="1814"/>
      <c r="J785" s="1817">
        <f>VLOOKUP(A782,'Result Entry'!$B$6:$K$108,6,0)</f>
        <v>0</v>
      </c>
      <c r="K785" s="1820" t="s">
        <v>68</v>
      </c>
      <c r="L785" s="1821"/>
      <c r="M785" s="68">
        <f>Master!$E$14</f>
        <v>8151106901</v>
      </c>
      <c r="N785" s="69"/>
    </row>
    <row r="786" spans="1:15" ht="20.25" customHeight="1">
      <c r="A786" s="1721"/>
      <c r="B786" s="9"/>
      <c r="C786" s="1852"/>
      <c r="D786" s="1853"/>
      <c r="E786" s="1853"/>
      <c r="F786" s="1853"/>
      <c r="G786" s="1854"/>
      <c r="H786" s="1815"/>
      <c r="I786" s="1815"/>
      <c r="J786" s="1818"/>
      <c r="K786" s="1822" t="s">
        <v>66</v>
      </c>
      <c r="L786" s="1823"/>
      <c r="M786" s="1824"/>
      <c r="N786" s="1825"/>
      <c r="O786" s="17" t="s">
        <v>156</v>
      </c>
    </row>
    <row r="787" spans="1:15" ht="20.25" customHeight="1" thickBot="1">
      <c r="A787" s="1721"/>
      <c r="B787" s="9"/>
      <c r="C787" s="1855"/>
      <c r="D787" s="1856"/>
      <c r="E787" s="1856"/>
      <c r="F787" s="1856"/>
      <c r="G787" s="1857"/>
      <c r="H787" s="1816"/>
      <c r="I787" s="1816"/>
      <c r="J787" s="1819"/>
      <c r="K787" s="1826" t="s">
        <v>51</v>
      </c>
      <c r="L787" s="1827"/>
      <c r="M787" s="1828" t="str">
        <f>Master!$E$6</f>
        <v>2023-24</v>
      </c>
      <c r="N787" s="1829"/>
    </row>
    <row r="788" spans="1:15" ht="20.25" customHeight="1">
      <c r="A788" s="1721"/>
      <c r="B788" s="10" t="s">
        <v>69</v>
      </c>
      <c r="C788" s="1779" t="s">
        <v>20</v>
      </c>
      <c r="D788" s="1780"/>
      <c r="E788" s="1780"/>
      <c r="F788" s="1781"/>
      <c r="G788" s="6" t="s">
        <v>149</v>
      </c>
      <c r="H788" s="1782">
        <f>VLOOKUP($A782,'Result Entry'!$B$9:$FW$108,4,0)</f>
        <v>0</v>
      </c>
      <c r="I788" s="1782"/>
      <c r="J788" s="1782"/>
      <c r="K788" s="1782"/>
      <c r="L788" s="1782"/>
      <c r="M788" s="1782"/>
      <c r="N788" s="1783"/>
    </row>
    <row r="789" spans="1:15" ht="20.25" customHeight="1">
      <c r="A789" s="1721"/>
      <c r="B789" s="10" t="s">
        <v>69</v>
      </c>
      <c r="C789" s="1763" t="s">
        <v>22</v>
      </c>
      <c r="D789" s="1764"/>
      <c r="E789" s="1764"/>
      <c r="F789" s="1765"/>
      <c r="G789" s="7" t="s">
        <v>149</v>
      </c>
      <c r="H789" s="1766">
        <f>VLOOKUP($A782,'Result Entry'!$B$9:$FW$108,7,0)</f>
        <v>0</v>
      </c>
      <c r="I789" s="1766"/>
      <c r="J789" s="1766"/>
      <c r="K789" s="1766"/>
      <c r="L789" s="1766"/>
      <c r="M789" s="1766"/>
      <c r="N789" s="1767"/>
    </row>
    <row r="790" spans="1:15" ht="20.25" customHeight="1">
      <c r="A790" s="1721"/>
      <c r="B790" s="10" t="s">
        <v>69</v>
      </c>
      <c r="C790" s="1763" t="s">
        <v>23</v>
      </c>
      <c r="D790" s="1764"/>
      <c r="E790" s="1764"/>
      <c r="F790" s="1765"/>
      <c r="G790" s="7" t="s">
        <v>149</v>
      </c>
      <c r="H790" s="1766">
        <f>VLOOKUP($A782,'Result Entry'!$B$9:$FW$108,8,0)</f>
        <v>0</v>
      </c>
      <c r="I790" s="1766"/>
      <c r="J790" s="1766"/>
      <c r="K790" s="1766"/>
      <c r="L790" s="1766"/>
      <c r="M790" s="1766"/>
      <c r="N790" s="1767"/>
    </row>
    <row r="791" spans="1:15" ht="20.25" customHeight="1">
      <c r="A791" s="1721"/>
      <c r="B791" s="10" t="s">
        <v>69</v>
      </c>
      <c r="C791" s="1763" t="s">
        <v>52</v>
      </c>
      <c r="D791" s="1764"/>
      <c r="E791" s="1764"/>
      <c r="F791" s="1765"/>
      <c r="G791" s="7" t="s">
        <v>149</v>
      </c>
      <c r="H791" s="1766">
        <f>VLOOKUP($A782,'Result Entry'!$B$9:$FW$108,9,0)</f>
        <v>0</v>
      </c>
      <c r="I791" s="1766"/>
      <c r="J791" s="1766"/>
      <c r="K791" s="1766"/>
      <c r="L791" s="1766"/>
      <c r="M791" s="1766"/>
      <c r="N791" s="1767"/>
    </row>
    <row r="792" spans="1:15" ht="20.25" customHeight="1">
      <c r="A792" s="1721"/>
      <c r="B792" s="10" t="s">
        <v>69</v>
      </c>
      <c r="C792" s="1763" t="s">
        <v>53</v>
      </c>
      <c r="D792" s="1764"/>
      <c r="E792" s="1764"/>
      <c r="F792" s="1765"/>
      <c r="G792" s="7" t="s">
        <v>149</v>
      </c>
      <c r="H792" s="1768" t="str">
        <f>CONCATENATE('Result Entry'!$G$4,'Result Entry'!$J$4)</f>
        <v>11(A)</v>
      </c>
      <c r="I792" s="1766"/>
      <c r="J792" s="1766"/>
      <c r="K792" s="1766"/>
      <c r="L792" s="1766"/>
      <c r="M792" s="1766"/>
      <c r="N792" s="1767"/>
    </row>
    <row r="793" spans="1:15" ht="20.25" customHeight="1" thickBot="1">
      <c r="A793" s="1721"/>
      <c r="B793" s="10" t="s">
        <v>69</v>
      </c>
      <c r="C793" s="1789" t="s">
        <v>25</v>
      </c>
      <c r="D793" s="1790"/>
      <c r="E793" s="1790"/>
      <c r="F793" s="1791"/>
      <c r="G793" s="16" t="s">
        <v>149</v>
      </c>
      <c r="H793" s="1792">
        <f>VLOOKUP($A782,'Result Entry'!$B$9:$FW$108,10,0)</f>
        <v>0</v>
      </c>
      <c r="I793" s="1792"/>
      <c r="J793" s="1792"/>
      <c r="K793" s="1792"/>
      <c r="L793" s="1792"/>
      <c r="M793" s="1792"/>
      <c r="N793" s="1793"/>
    </row>
    <row r="794" spans="1:15" ht="20.25" customHeight="1">
      <c r="A794" s="1721"/>
      <c r="B794" s="11" t="s">
        <v>69</v>
      </c>
      <c r="C794" s="1794" t="s">
        <v>167</v>
      </c>
      <c r="D794" s="1795"/>
      <c r="E794" s="1798" t="s">
        <v>72</v>
      </c>
      <c r="F794" s="1800" t="s">
        <v>73</v>
      </c>
      <c r="G794" s="1802" t="s">
        <v>168</v>
      </c>
      <c r="H794" s="1804" t="s">
        <v>55</v>
      </c>
      <c r="I794" s="1805"/>
      <c r="J794" s="1808" t="s">
        <v>84</v>
      </c>
      <c r="K794" s="1809"/>
      <c r="L794" s="1812" t="s">
        <v>169</v>
      </c>
      <c r="M794" s="1832" t="s">
        <v>76</v>
      </c>
      <c r="N794" s="1858" t="s">
        <v>98</v>
      </c>
    </row>
    <row r="795" spans="1:15" ht="20.25" customHeight="1">
      <c r="A795" s="1721"/>
      <c r="B795" s="11"/>
      <c r="C795" s="1796"/>
      <c r="D795" s="1797"/>
      <c r="E795" s="1799"/>
      <c r="F795" s="1801"/>
      <c r="G795" s="1803"/>
      <c r="H795" s="1806"/>
      <c r="I795" s="1807"/>
      <c r="J795" s="1810"/>
      <c r="K795" s="1811"/>
      <c r="L795" s="1813"/>
      <c r="M795" s="1833"/>
      <c r="N795" s="1859"/>
    </row>
    <row r="796" spans="1:15" ht="20.25" customHeight="1" thickBot="1">
      <c r="A796" s="1721"/>
      <c r="B796" s="11" t="s">
        <v>69</v>
      </c>
      <c r="C796" s="1866" t="s">
        <v>56</v>
      </c>
      <c r="D796" s="1867"/>
      <c r="E796" s="61">
        <f>'Result Entry'!$L$7</f>
        <v>10</v>
      </c>
      <c r="F796" s="62">
        <f>'Result Entry'!$M$7</f>
        <v>10</v>
      </c>
      <c r="G796" s="53">
        <f>SUM(E796:F796)</f>
        <v>20</v>
      </c>
      <c r="H796" s="1881">
        <f>'Result Entry'!$AU$7</f>
        <v>70</v>
      </c>
      <c r="I796" s="1882"/>
      <c r="J796" s="1883">
        <f>'Result Entry'!$AY$7</f>
        <v>100</v>
      </c>
      <c r="K796" s="1882"/>
      <c r="L796" s="53">
        <f t="shared" ref="L796:L801" si="44">H796+J796</f>
        <v>170</v>
      </c>
      <c r="M796" s="63">
        <f t="shared" ref="M796:M801" si="45">G796+L796</f>
        <v>190</v>
      </c>
      <c r="N796" s="1860"/>
    </row>
    <row r="797" spans="1:15" s="52" customFormat="1" ht="20.25" customHeight="1">
      <c r="A797" s="1721"/>
      <c r="B797" s="50" t="s">
        <v>69</v>
      </c>
      <c r="C797" s="1769" t="str">
        <f>'Result Entry'!$L$3</f>
        <v>HINDI Comp.</v>
      </c>
      <c r="D797" s="1770"/>
      <c r="E797" s="54">
        <f>IF($J785="TC",0,IF($J785="Nso",0,VLOOKUP($A782,'Result Entry'!$B$9:$FW$108,11,0)))</f>
        <v>0</v>
      </c>
      <c r="F797" s="51">
        <f>IF($J785="TC",0,IF($J785="Nso",0,VLOOKUP($A782,'Result Entry'!$B$9:$FW$108,12,0)))</f>
        <v>0</v>
      </c>
      <c r="G797" s="55">
        <f>E797+F797</f>
        <v>0</v>
      </c>
      <c r="H797" s="1870">
        <f>IF($J785="TC",0,IF($J785="Nso",0,VLOOKUP($A782,'Result Entry'!$B$9:$FW$108,16,0)))</f>
        <v>0</v>
      </c>
      <c r="I797" s="1871"/>
      <c r="J797" s="1872">
        <f>IF($J785="TC",0,IF($J785="Nso",0,VLOOKUP($A782,'Result Entry'!$B$9:$FW$108,19,0)))</f>
        <v>0</v>
      </c>
      <c r="K797" s="1871"/>
      <c r="L797" s="66">
        <f t="shared" si="44"/>
        <v>0</v>
      </c>
      <c r="M797" s="64">
        <f t="shared" si="45"/>
        <v>0</v>
      </c>
      <c r="N797" s="60" t="str">
        <f>IF($J785="TC",0,IF($J785="Nso",0,VLOOKUP($A782,'Result Entry'!$B$9:$FW$108,24,0)))</f>
        <v/>
      </c>
    </row>
    <row r="798" spans="1:15" s="52" customFormat="1" ht="20.25" customHeight="1">
      <c r="A798" s="1721"/>
      <c r="B798" s="50" t="s">
        <v>69</v>
      </c>
      <c r="C798" s="1717" t="str">
        <f>'Result Entry'!$Z$3</f>
        <v>ENGLISH Comp.</v>
      </c>
      <c r="D798" s="1718"/>
      <c r="E798" s="54">
        <f>IF($J785="TC",0,IF($J785="Nso",0,VLOOKUP($A782,'Result Entry'!$B$9:$FW$108,25,0)))</f>
        <v>0</v>
      </c>
      <c r="F798" s="51">
        <f>IF($J785="TC",0,IF($J785="Nso",0,VLOOKUP($A782,'Result Entry'!$B$9:$FW$108,26,0)))</f>
        <v>0</v>
      </c>
      <c r="G798" s="56">
        <f>E798+F798</f>
        <v>0</v>
      </c>
      <c r="H798" s="1761">
        <f>IF($J785="TC",0,IF($J785="Nso",0,VLOOKUP($A782,'Result Entry'!$B$9:$FW$108,30,0)))</f>
        <v>0</v>
      </c>
      <c r="I798" s="1762"/>
      <c r="J798" s="1784">
        <f>IF($J785="TC",0,IF($J785="Nso",0,VLOOKUP($A782,'Result Entry'!$B$9:$FW$108,33,0)))</f>
        <v>0</v>
      </c>
      <c r="K798" s="1762"/>
      <c r="L798" s="66">
        <f t="shared" si="44"/>
        <v>0</v>
      </c>
      <c r="M798" s="64">
        <f t="shared" si="45"/>
        <v>0</v>
      </c>
      <c r="N798" s="60" t="str">
        <f>IF($J785="TC",0,IF($J785="Nso",0,VLOOKUP($A782,'Result Entry'!$B$9:$FW$108,38,0)))</f>
        <v/>
      </c>
    </row>
    <row r="799" spans="1:15" s="52" customFormat="1" ht="20.25" customHeight="1">
      <c r="A799" s="1721"/>
      <c r="B799" s="50" t="s">
        <v>69</v>
      </c>
      <c r="C799" s="1717" t="str">
        <f>'Result Entry'!$AO$3</f>
        <v>PHYSICS</v>
      </c>
      <c r="D799" s="1718"/>
      <c r="E799" s="54">
        <f>IF($J785="TC",0,IF($J785="Nso",0,VLOOKUP($A782,'Result Entry'!$B$9:$FW$108,39,0)))</f>
        <v>0</v>
      </c>
      <c r="F799" s="51">
        <f>IF($J785="TC",0,IF($J785="Nso",0,VLOOKUP($A782,'Result Entry'!$B$9:$FW$108,40,0)))</f>
        <v>0</v>
      </c>
      <c r="G799" s="56">
        <f>E799+F799</f>
        <v>0</v>
      </c>
      <c r="H799" s="1761">
        <f>IF($J785="TC",0,IF($J785="Nso",0,VLOOKUP($A782,'Result Entry'!$B$9:$FW$108,45,0)))</f>
        <v>0</v>
      </c>
      <c r="I799" s="1762"/>
      <c r="J799" s="1784">
        <f>IF($J785="TC",0,IF($J785="Nso",0,VLOOKUP($A782,'Result Entry'!$B$9:$FW$108,49,0)))</f>
        <v>0</v>
      </c>
      <c r="K799" s="1762"/>
      <c r="L799" s="66">
        <f t="shared" si="44"/>
        <v>0</v>
      </c>
      <c r="M799" s="64">
        <f t="shared" si="45"/>
        <v>0</v>
      </c>
      <c r="N799" s="60" t="str">
        <f>IF($J785="TC",0,IF($J785="Nso",0,VLOOKUP($A782,'Result Entry'!$B$9:$FW$108,54,0)))</f>
        <v/>
      </c>
    </row>
    <row r="800" spans="1:15" s="52" customFormat="1" ht="20.25" customHeight="1">
      <c r="A800" s="1721"/>
      <c r="B800" s="50" t="s">
        <v>69</v>
      </c>
      <c r="C800" s="1717" t="str">
        <f>'Result Entry'!$BF$3</f>
        <v>CHEMISTRY</v>
      </c>
      <c r="D800" s="1718"/>
      <c r="E800" s="54" t="str">
        <f>IF($J785="TC",0,IF($J785="Nso",0,VLOOKUP($A782,'Result Entry'!$B$9:$FW$108,55,0)))</f>
        <v/>
      </c>
      <c r="F800" s="51">
        <f>IF($J785="TC",0,IF($J785="Nso",0,VLOOKUP($A782,'Result Entry'!$B$9:$FW$108,56,0)))</f>
        <v>0</v>
      </c>
      <c r="G800" s="56" t="e">
        <f>E800+F800</f>
        <v>#VALUE!</v>
      </c>
      <c r="H800" s="1761">
        <f>IF($J785="TC",0,IF($J785="Nso",0,VLOOKUP($A782,'Result Entry'!$B$9:$FW$108,61,0)))</f>
        <v>0</v>
      </c>
      <c r="I800" s="1762"/>
      <c r="J800" s="1784">
        <f>IF($J785="TC",0,IF($J785="Nso",0,VLOOKUP($A782,'Result Entry'!$B$9:$FW$108,65,0)))</f>
        <v>0</v>
      </c>
      <c r="K800" s="1762"/>
      <c r="L800" s="66">
        <f t="shared" si="44"/>
        <v>0</v>
      </c>
      <c r="M800" s="64" t="e">
        <f t="shared" si="45"/>
        <v>#VALUE!</v>
      </c>
      <c r="N800" s="60" t="str">
        <f>IF($J785="TC",0,IF($J785="Nso",0,VLOOKUP($A782,'Result Entry'!$B$9:$FW$108,70,0)))</f>
        <v/>
      </c>
    </row>
    <row r="801" spans="1:14" s="52" customFormat="1" ht="20.25" customHeight="1" thickBot="1">
      <c r="A801" s="1721"/>
      <c r="B801" s="50" t="s">
        <v>69</v>
      </c>
      <c r="C801" s="1717" t="str">
        <f>'Result Entry'!$BW$3</f>
        <v>BIOLOGY</v>
      </c>
      <c r="D801" s="1718"/>
      <c r="E801" s="57" t="str">
        <f>IF($J785="TC",0,IF($J785="Nso",0,VLOOKUP($A782,'Result Entry'!$B$9:$FW$108,71,0)))</f>
        <v/>
      </c>
      <c r="F801" s="58" t="str">
        <f>IF($J785="TC",0,IF($J785="Nso",0,VLOOKUP($A782,'Result Entry'!$B$9:$FW$108,72,0)))</f>
        <v/>
      </c>
      <c r="G801" s="59" t="e">
        <f>E801+F801</f>
        <v>#VALUE!</v>
      </c>
      <c r="H801" s="1861">
        <f>IF($J785="TC",0,IF($J785="Nso",0,VLOOKUP($A782,'Result Entry'!$B$9:$FW$108,77,0)))</f>
        <v>0</v>
      </c>
      <c r="I801" s="1862"/>
      <c r="J801" s="1863">
        <f>IF($J785="TC",0,IF($J785="Nso",0,VLOOKUP($A782,'Result Entry'!$B$9:$FW$108,81,0)))</f>
        <v>0</v>
      </c>
      <c r="K801" s="1862"/>
      <c r="L801" s="67">
        <f t="shared" si="44"/>
        <v>0</v>
      </c>
      <c r="M801" s="65" t="e">
        <f t="shared" si="45"/>
        <v>#VALUE!</v>
      </c>
      <c r="N801" s="60">
        <f>IF($J785="TC",0,IF($J785="Nso",0,VLOOKUP($A782,'Result Entry'!$B$9:$FW$108,86,0)))</f>
        <v>0</v>
      </c>
    </row>
    <row r="802" spans="1:14" ht="20.25" customHeight="1">
      <c r="A802" s="1721"/>
      <c r="B802" s="11" t="s">
        <v>69</v>
      </c>
      <c r="C802" s="1771" t="s">
        <v>77</v>
      </c>
      <c r="D802" s="1772"/>
      <c r="E802" s="1773"/>
      <c r="F802" s="1777" t="s">
        <v>78</v>
      </c>
      <c r="G802" s="1778"/>
      <c r="H802" s="1868" t="s">
        <v>79</v>
      </c>
      <c r="I802" s="1869"/>
      <c r="J802" s="74" t="s">
        <v>41</v>
      </c>
      <c r="K802" s="79" t="s">
        <v>91</v>
      </c>
      <c r="L802" s="1785" t="s">
        <v>39</v>
      </c>
      <c r="M802" s="1786"/>
      <c r="N802" s="12" t="s">
        <v>43</v>
      </c>
    </row>
    <row r="803" spans="1:14" ht="25.5" customHeight="1" thickBot="1">
      <c r="A803" s="1721"/>
      <c r="B803" s="11" t="s">
        <v>69</v>
      </c>
      <c r="C803" s="1774"/>
      <c r="D803" s="1775"/>
      <c r="E803" s="1776"/>
      <c r="F803" s="1787">
        <f>IF($J785="TC",0,IF($J785="Nso",0,VLOOKUP($A782,'Result Entry'!$B$9:$FW$108,146,0)))</f>
        <v>0</v>
      </c>
      <c r="G803" s="1788"/>
      <c r="H803" s="1830">
        <f>IF($J785="TC",0,IF($J785="Nso",0,VLOOKUP($A782,'Result Entry'!$B$9:$FW$108,147,0)))</f>
        <v>0</v>
      </c>
      <c r="I803" s="1831"/>
      <c r="J803" s="75">
        <f>IF($J785="TC",0,IF($J785="Nso",0,VLOOKUP($A782,'Result Entry'!$B$9:$FW$108,148,0)))</f>
        <v>0</v>
      </c>
      <c r="K803" s="86" t="str">
        <f>IF($J785="TC",0,IF($J785="Nso",0,VLOOKUP($A782,'Result Entry'!$B$9:$FW$108,149,0)))</f>
        <v/>
      </c>
      <c r="L803" s="1864">
        <f>IF($J785="TC",0,IF($J785="Nso",0,VLOOKUP($A782,'Result Entry'!$B$9:$FW$108,150,0)))</f>
        <v>0</v>
      </c>
      <c r="M803" s="1865"/>
      <c r="N803" s="15">
        <f>IF($J785="TC",0,IF($J785="Nso",0,VLOOKUP($A782,'Result Entry'!$B$9:$FW$108,152,0)))</f>
        <v>0</v>
      </c>
    </row>
    <row r="804" spans="1:14" ht="20.25" customHeight="1">
      <c r="A804" s="1721"/>
      <c r="B804" s="11" t="s">
        <v>69</v>
      </c>
      <c r="C804" s="1758" t="s">
        <v>58</v>
      </c>
      <c r="D804" s="1759"/>
      <c r="E804" s="1759"/>
      <c r="F804" s="1759"/>
      <c r="G804" s="1759"/>
      <c r="H804" s="1760"/>
      <c r="I804" s="1834" t="s">
        <v>59</v>
      </c>
      <c r="J804" s="1835"/>
      <c r="K804" s="1836">
        <f>VLOOKUP($A782,'Result Entry'!$B$9:$FW$108,143,0)</f>
        <v>0</v>
      </c>
      <c r="L804" s="1837"/>
      <c r="M804" s="1839" t="s">
        <v>37</v>
      </c>
      <c r="N804" s="1840"/>
    </row>
    <row r="805" spans="1:14" ht="20.25" customHeight="1" thickBot="1">
      <c r="A805" s="1721"/>
      <c r="B805" s="11" t="s">
        <v>69</v>
      </c>
      <c r="C805" s="1841" t="s">
        <v>54</v>
      </c>
      <c r="D805" s="1842"/>
      <c r="E805" s="1842"/>
      <c r="F805" s="1843" t="s">
        <v>157</v>
      </c>
      <c r="G805" s="1844"/>
      <c r="H805" s="26" t="s">
        <v>47</v>
      </c>
      <c r="I805" s="1847" t="s">
        <v>60</v>
      </c>
      <c r="J805" s="1848"/>
      <c r="K805" s="1873">
        <f>VLOOKUP($A782,'Result Entry'!$B$9:$FW$108,144,0)</f>
        <v>0</v>
      </c>
      <c r="L805" s="1874"/>
      <c r="M805" s="1875">
        <f>VLOOKUP($A782,'Result Entry'!$B$9:$FW$108,145,0)</f>
        <v>0</v>
      </c>
      <c r="N805" s="1876"/>
    </row>
    <row r="806" spans="1:14" ht="20.25" customHeight="1">
      <c r="A806" s="1721"/>
      <c r="B806" s="11" t="s">
        <v>69</v>
      </c>
      <c r="C806" s="1841"/>
      <c r="D806" s="1842"/>
      <c r="E806" s="1842"/>
      <c r="F806" s="1845"/>
      <c r="G806" s="1846"/>
      <c r="H806" s="27" t="s">
        <v>99</v>
      </c>
      <c r="I806" s="1877" t="s">
        <v>61</v>
      </c>
      <c r="J806" s="1878"/>
      <c r="K806" s="1879">
        <f>IF($J785="TC","Transferred",IF($J785="Nso","NameSeparated",VLOOKUP($A782,'Result Entry'!$B$9:$FW$108,153,0)))</f>
        <v>0</v>
      </c>
      <c r="L806" s="1879"/>
      <c r="M806" s="1879"/>
      <c r="N806" s="1880"/>
    </row>
    <row r="807" spans="1:14" ht="20.25" customHeight="1">
      <c r="A807" s="1721"/>
      <c r="B807" s="11" t="s">
        <v>69</v>
      </c>
      <c r="C807" s="1744" t="str">
        <f>'Result Entry'!$DU$3</f>
        <v>Foundation Of Information Tech.</v>
      </c>
      <c r="D807" s="1745"/>
      <c r="E807" s="1746"/>
      <c r="F807" s="1747" t="str">
        <f>IF($J785="TC",0,IF($J785="Nso",0,VLOOKUP($A782,'Result Entry'!$B$9:$GS$108,170,0)))</f>
        <v/>
      </c>
      <c r="G807" s="1747"/>
      <c r="H807" s="14">
        <f>IF($J785="TC",0,IF($J785="Nso",0,VLOOKUP($A782,'Result Entry'!$B$9:$GS$108,112,0)))</f>
        <v>0</v>
      </c>
      <c r="I807" s="1748" t="s">
        <v>71</v>
      </c>
      <c r="J807" s="1749"/>
      <c r="K807" s="1750">
        <f>'Result Entry'!$T$2</f>
        <v>45419</v>
      </c>
      <c r="L807" s="1751"/>
      <c r="M807" s="1751"/>
      <c r="N807" s="1752"/>
    </row>
    <row r="808" spans="1:14" ht="20.25" customHeight="1">
      <c r="A808" s="1721"/>
      <c r="B808" s="11" t="s">
        <v>69</v>
      </c>
      <c r="C808" s="1744" t="str">
        <f>'Result Entry'!$EI$3</f>
        <v>G.I.A.I.-II</v>
      </c>
      <c r="D808" s="1745"/>
      <c r="E808" s="1746"/>
      <c r="F808" s="1747" t="str">
        <f>IF($J785="TC",0,IF($J785="Nso",0,VLOOKUP($A782,'Result Entry'!$B$9:$GS$108,174,0)))</f>
        <v/>
      </c>
      <c r="G808" s="1747"/>
      <c r="H808" s="14">
        <f>IF($J785="TC",0,IF($J785="Nso",0,VLOOKUP($A782,'Result Entry'!$B$9:$GS$108,124,0)))</f>
        <v>0</v>
      </c>
      <c r="I808" s="1753"/>
      <c r="J808" s="1754"/>
      <c r="K808" s="1754"/>
      <c r="L808" s="1754"/>
      <c r="M808" s="1754"/>
      <c r="N808" s="1755"/>
    </row>
    <row r="809" spans="1:14" ht="20.25" customHeight="1">
      <c r="A809" s="1721"/>
      <c r="B809" s="11" t="s">
        <v>69</v>
      </c>
      <c r="C809" s="1744" t="str">
        <f>'Result Entry'!$EU$3</f>
        <v>SOC.SER.PLAN</v>
      </c>
      <c r="D809" s="1745"/>
      <c r="E809" s="1746"/>
      <c r="F809" s="1747">
        <f>IF($J785="TC",0,IF($J785="Nso",0,VLOOKUP($A782,'Result Entry'!$B$9:$HS$108,178,0)))</f>
        <v>0</v>
      </c>
      <c r="G809" s="1747"/>
      <c r="H809" s="14">
        <f>IF($J785="TC",0,IF($J785="Nso",0,VLOOKUP($A782,'Result Entry'!$B$9:$GS$108,136,0)))</f>
        <v>0</v>
      </c>
      <c r="I809" s="1756" t="s">
        <v>174</v>
      </c>
      <c r="J809" s="1757"/>
      <c r="K809" s="76"/>
      <c r="L809" s="77"/>
      <c r="M809" s="77"/>
      <c r="N809" s="78"/>
    </row>
    <row r="810" spans="1:14" ht="20.25" customHeight="1" thickBot="1">
      <c r="A810" s="1721"/>
      <c r="B810" s="11" t="s">
        <v>69</v>
      </c>
      <c r="C810" s="1744" t="str">
        <f>'Result Entry'!$FG$3</f>
        <v>Jeewan Kaushal</v>
      </c>
      <c r="D810" s="1745"/>
      <c r="E810" s="1746"/>
      <c r="F810" s="1747" t="str">
        <f>IF($J785="TC",0,IF($J785="Nso",0,VLOOKUP($A782,'Result Entry'!$B$9:$HS$108,182,0)))</f>
        <v/>
      </c>
      <c r="G810" s="1747"/>
      <c r="H810" s="14">
        <f>IF($J785="TC",0,IF($J785="Nso",0,VLOOKUP($A782,'Result Entry'!$B$9:$HS$108,136,0)))</f>
        <v>0</v>
      </c>
      <c r="I810" s="1756" t="s">
        <v>148</v>
      </c>
      <c r="J810" s="1757"/>
      <c r="K810" s="1757"/>
      <c r="L810" s="1757"/>
      <c r="M810" s="1757"/>
      <c r="N810" s="1838"/>
    </row>
    <row r="811" spans="1:14" ht="20.25" customHeight="1">
      <c r="A811" s="1721"/>
      <c r="B811" s="10" t="s">
        <v>69</v>
      </c>
      <c r="C811" s="1706" t="s">
        <v>180</v>
      </c>
      <c r="D811" s="1707"/>
      <c r="E811" s="1708"/>
      <c r="F811" s="1715" t="s">
        <v>181</v>
      </c>
      <c r="G811" s="1716"/>
      <c r="H811" s="82" t="s">
        <v>30</v>
      </c>
      <c r="I811" s="1756" t="s">
        <v>175</v>
      </c>
      <c r="J811" s="1757"/>
      <c r="K811" s="1757"/>
      <c r="L811" s="1757"/>
      <c r="M811" s="1757"/>
      <c r="N811" s="1838"/>
    </row>
    <row r="812" spans="1:14" ht="20.25" customHeight="1">
      <c r="A812" s="1721"/>
      <c r="B812" s="10" t="s">
        <v>69</v>
      </c>
      <c r="C812" s="1709"/>
      <c r="D812" s="1710"/>
      <c r="E812" s="1711"/>
      <c r="F812" s="1702" t="s">
        <v>182</v>
      </c>
      <c r="G812" s="1703"/>
      <c r="H812" s="80" t="s">
        <v>179</v>
      </c>
      <c r="I812" s="1732" t="s">
        <v>67</v>
      </c>
      <c r="J812" s="1733"/>
      <c r="K812" s="1733"/>
      <c r="L812" s="1733"/>
      <c r="M812" s="1733"/>
      <c r="N812" s="1734"/>
    </row>
    <row r="813" spans="1:14" ht="20.25" customHeight="1">
      <c r="A813" s="1721"/>
      <c r="B813" s="10" t="s">
        <v>69</v>
      </c>
      <c r="C813" s="1709"/>
      <c r="D813" s="1710"/>
      <c r="E813" s="1711"/>
      <c r="F813" s="1702" t="s">
        <v>185</v>
      </c>
      <c r="G813" s="1703"/>
      <c r="H813" s="80" t="s">
        <v>62</v>
      </c>
      <c r="I813" s="1735"/>
      <c r="J813" s="1736"/>
      <c r="K813" s="1736"/>
      <c r="L813" s="1736"/>
      <c r="M813" s="1736"/>
      <c r="N813" s="1737"/>
    </row>
    <row r="814" spans="1:14" ht="20.25" customHeight="1">
      <c r="A814" s="1721"/>
      <c r="B814" s="10" t="s">
        <v>69</v>
      </c>
      <c r="C814" s="1709"/>
      <c r="D814" s="1710"/>
      <c r="E814" s="1711"/>
      <c r="F814" s="1702" t="s">
        <v>186</v>
      </c>
      <c r="G814" s="1703"/>
      <c r="H814" s="80" t="s">
        <v>63</v>
      </c>
      <c r="I814" s="1735"/>
      <c r="J814" s="1736"/>
      <c r="K814" s="1736"/>
      <c r="L814" s="1736"/>
      <c r="M814" s="1736"/>
      <c r="N814" s="1737"/>
    </row>
    <row r="815" spans="1:14" ht="20.25" customHeight="1">
      <c r="A815" s="1721"/>
      <c r="B815" s="10" t="s">
        <v>69</v>
      </c>
      <c r="C815" s="1709"/>
      <c r="D815" s="1710"/>
      <c r="E815" s="1711"/>
      <c r="F815" s="1702" t="s">
        <v>183</v>
      </c>
      <c r="G815" s="1703"/>
      <c r="H815" s="80" t="s">
        <v>65</v>
      </c>
      <c r="I815" s="1738" t="s">
        <v>80</v>
      </c>
      <c r="J815" s="1739"/>
      <c r="K815" s="1739"/>
      <c r="L815" s="1739"/>
      <c r="M815" s="1739"/>
      <c r="N815" s="1740"/>
    </row>
    <row r="816" spans="1:14" ht="20.25" customHeight="1" thickBot="1">
      <c r="A816" s="1721"/>
      <c r="B816" s="13" t="s">
        <v>69</v>
      </c>
      <c r="C816" s="1712"/>
      <c r="D816" s="1713"/>
      <c r="E816" s="1714"/>
      <c r="F816" s="1704" t="s">
        <v>184</v>
      </c>
      <c r="G816" s="1705"/>
      <c r="H816" s="81" t="s">
        <v>64</v>
      </c>
      <c r="I816" s="1741"/>
      <c r="J816" s="1742"/>
      <c r="K816" s="1742"/>
      <c r="L816" s="1742"/>
      <c r="M816" s="1742"/>
      <c r="N816" s="1743"/>
    </row>
    <row r="817" spans="1:15" ht="15.75" thickTop="1">
      <c r="A817" s="1719"/>
      <c r="B817" s="1719"/>
      <c r="C817" s="1719"/>
      <c r="D817" s="1719"/>
      <c r="E817" s="1719"/>
      <c r="F817" s="1719"/>
      <c r="G817" s="1719"/>
      <c r="H817" s="1719"/>
      <c r="I817" s="1719"/>
      <c r="J817" s="1719"/>
      <c r="K817" s="1719"/>
      <c r="L817" s="1719"/>
      <c r="M817" s="1719"/>
      <c r="N817" s="1719"/>
    </row>
    <row r="818" spans="1:15" ht="24.75" customHeight="1" thickBot="1">
      <c r="A818" s="83">
        <f>A782+1</f>
        <v>24</v>
      </c>
      <c r="B818" s="1720" t="s">
        <v>50</v>
      </c>
      <c r="C818" s="1720"/>
      <c r="D818" s="1720"/>
      <c r="E818" s="1720"/>
      <c r="F818" s="1720"/>
      <c r="G818" s="1720"/>
      <c r="H818" s="1720"/>
      <c r="I818" s="1720"/>
      <c r="J818" s="1720"/>
      <c r="K818" s="1720"/>
      <c r="L818" s="1720"/>
      <c r="M818" s="1720"/>
      <c r="N818" s="1720"/>
    </row>
    <row r="819" spans="1:15" ht="42.75" customHeight="1" thickTop="1">
      <c r="A819" s="1721"/>
      <c r="B819" s="1722"/>
      <c r="C819" s="1723"/>
      <c r="D819" s="1726" t="str">
        <f>Master!$E$8</f>
        <v xml:space="preserve">Govt. Sr. Secondary School </v>
      </c>
      <c r="E819" s="1727"/>
      <c r="F819" s="1727"/>
      <c r="G819" s="1727"/>
      <c r="H819" s="1727"/>
      <c r="I819" s="1727"/>
      <c r="J819" s="1727"/>
      <c r="K819" s="1727"/>
      <c r="L819" s="1727"/>
      <c r="M819" s="1727"/>
      <c r="N819" s="1728"/>
    </row>
    <row r="820" spans="1:15" ht="26.25" customHeight="1" thickBot="1">
      <c r="A820" s="1721"/>
      <c r="B820" s="1724"/>
      <c r="C820" s="1725"/>
      <c r="D820" s="1729" t="str">
        <f>Master!$E$11</f>
        <v>P.S.-Bapini (Jodhpur)</v>
      </c>
      <c r="E820" s="1730"/>
      <c r="F820" s="1730"/>
      <c r="G820" s="1730"/>
      <c r="H820" s="1730"/>
      <c r="I820" s="1730"/>
      <c r="J820" s="1730"/>
      <c r="K820" s="1730"/>
      <c r="L820" s="1730"/>
      <c r="M820" s="1730"/>
      <c r="N820" s="1731"/>
    </row>
    <row r="821" spans="1:15" ht="20.25" customHeight="1">
      <c r="A821" s="1721"/>
      <c r="B821" s="28"/>
      <c r="C821" s="1849" t="s">
        <v>150</v>
      </c>
      <c r="D821" s="1850"/>
      <c r="E821" s="1850"/>
      <c r="F821" s="1850"/>
      <c r="G821" s="1851"/>
      <c r="H821" s="1814" t="s">
        <v>127</v>
      </c>
      <c r="I821" s="1814"/>
      <c r="J821" s="1817">
        <f>VLOOKUP(A818,'Result Entry'!$B$6:$K$108,6,0)</f>
        <v>0</v>
      </c>
      <c r="K821" s="1820" t="s">
        <v>68</v>
      </c>
      <c r="L821" s="1821"/>
      <c r="M821" s="68">
        <f>Master!$E$14</f>
        <v>8151106901</v>
      </c>
      <c r="N821" s="69"/>
    </row>
    <row r="822" spans="1:15" ht="20.25" customHeight="1">
      <c r="A822" s="1721"/>
      <c r="B822" s="9"/>
      <c r="C822" s="1852"/>
      <c r="D822" s="1853"/>
      <c r="E822" s="1853"/>
      <c r="F822" s="1853"/>
      <c r="G822" s="1854"/>
      <c r="H822" s="1815"/>
      <c r="I822" s="1815"/>
      <c r="J822" s="1818"/>
      <c r="K822" s="1822" t="s">
        <v>66</v>
      </c>
      <c r="L822" s="1823"/>
      <c r="M822" s="1824"/>
      <c r="N822" s="1825"/>
      <c r="O822" s="17" t="s">
        <v>156</v>
      </c>
    </row>
    <row r="823" spans="1:15" ht="20.25" customHeight="1" thickBot="1">
      <c r="A823" s="1721"/>
      <c r="B823" s="9"/>
      <c r="C823" s="1855"/>
      <c r="D823" s="1856"/>
      <c r="E823" s="1856"/>
      <c r="F823" s="1856"/>
      <c r="G823" s="1857"/>
      <c r="H823" s="1816"/>
      <c r="I823" s="1816"/>
      <c r="J823" s="1819"/>
      <c r="K823" s="1826" t="s">
        <v>51</v>
      </c>
      <c r="L823" s="1827"/>
      <c r="M823" s="1828" t="str">
        <f>Master!$E$6</f>
        <v>2023-24</v>
      </c>
      <c r="N823" s="1829"/>
    </row>
    <row r="824" spans="1:15" ht="20.25" customHeight="1">
      <c r="A824" s="1721"/>
      <c r="B824" s="10" t="s">
        <v>69</v>
      </c>
      <c r="C824" s="1779" t="s">
        <v>20</v>
      </c>
      <c r="D824" s="1780"/>
      <c r="E824" s="1780"/>
      <c r="F824" s="1781"/>
      <c r="G824" s="6" t="s">
        <v>149</v>
      </c>
      <c r="H824" s="1782">
        <f>VLOOKUP($A818,'Result Entry'!$B$9:$FW$108,4,0)</f>
        <v>0</v>
      </c>
      <c r="I824" s="1782"/>
      <c r="J824" s="1782"/>
      <c r="K824" s="1782"/>
      <c r="L824" s="1782"/>
      <c r="M824" s="1782"/>
      <c r="N824" s="1783"/>
    </row>
    <row r="825" spans="1:15" ht="20.25" customHeight="1">
      <c r="A825" s="1721"/>
      <c r="B825" s="10" t="s">
        <v>69</v>
      </c>
      <c r="C825" s="1763" t="s">
        <v>22</v>
      </c>
      <c r="D825" s="1764"/>
      <c r="E825" s="1764"/>
      <c r="F825" s="1765"/>
      <c r="G825" s="7" t="s">
        <v>149</v>
      </c>
      <c r="H825" s="1766">
        <f>VLOOKUP($A818,'Result Entry'!$B$9:$FW$108,7,0)</f>
        <v>0</v>
      </c>
      <c r="I825" s="1766"/>
      <c r="J825" s="1766"/>
      <c r="K825" s="1766"/>
      <c r="L825" s="1766"/>
      <c r="M825" s="1766"/>
      <c r="N825" s="1767"/>
    </row>
    <row r="826" spans="1:15" ht="20.25" customHeight="1">
      <c r="A826" s="1721"/>
      <c r="B826" s="10" t="s">
        <v>69</v>
      </c>
      <c r="C826" s="1763" t="s">
        <v>23</v>
      </c>
      <c r="D826" s="1764"/>
      <c r="E826" s="1764"/>
      <c r="F826" s="1765"/>
      <c r="G826" s="7" t="s">
        <v>149</v>
      </c>
      <c r="H826" s="1766">
        <f>VLOOKUP($A818,'Result Entry'!$B$9:$FW$108,8,0)</f>
        <v>0</v>
      </c>
      <c r="I826" s="1766"/>
      <c r="J826" s="1766"/>
      <c r="K826" s="1766"/>
      <c r="L826" s="1766"/>
      <c r="M826" s="1766"/>
      <c r="N826" s="1767"/>
    </row>
    <row r="827" spans="1:15" ht="20.25" customHeight="1">
      <c r="A827" s="1721"/>
      <c r="B827" s="10" t="s">
        <v>69</v>
      </c>
      <c r="C827" s="1763" t="s">
        <v>52</v>
      </c>
      <c r="D827" s="1764"/>
      <c r="E827" s="1764"/>
      <c r="F827" s="1765"/>
      <c r="G827" s="7" t="s">
        <v>149</v>
      </c>
      <c r="H827" s="1766">
        <f>VLOOKUP($A818,'Result Entry'!$B$9:$FW$108,9,0)</f>
        <v>0</v>
      </c>
      <c r="I827" s="1766"/>
      <c r="J827" s="1766"/>
      <c r="K827" s="1766"/>
      <c r="L827" s="1766"/>
      <c r="M827" s="1766"/>
      <c r="N827" s="1767"/>
    </row>
    <row r="828" spans="1:15" ht="20.25" customHeight="1">
      <c r="A828" s="1721"/>
      <c r="B828" s="10" t="s">
        <v>69</v>
      </c>
      <c r="C828" s="1763" t="s">
        <v>53</v>
      </c>
      <c r="D828" s="1764"/>
      <c r="E828" s="1764"/>
      <c r="F828" s="1765"/>
      <c r="G828" s="7" t="s">
        <v>149</v>
      </c>
      <c r="H828" s="1768" t="str">
        <f>CONCATENATE('Result Entry'!$G$4,'Result Entry'!$J$4)</f>
        <v>11(A)</v>
      </c>
      <c r="I828" s="1766"/>
      <c r="J828" s="1766"/>
      <c r="K828" s="1766"/>
      <c r="L828" s="1766"/>
      <c r="M828" s="1766"/>
      <c r="N828" s="1767"/>
    </row>
    <row r="829" spans="1:15" ht="20.25" customHeight="1" thickBot="1">
      <c r="A829" s="1721"/>
      <c r="B829" s="10" t="s">
        <v>69</v>
      </c>
      <c r="C829" s="1789" t="s">
        <v>25</v>
      </c>
      <c r="D829" s="1790"/>
      <c r="E829" s="1790"/>
      <c r="F829" s="1791"/>
      <c r="G829" s="16" t="s">
        <v>149</v>
      </c>
      <c r="H829" s="1792">
        <f>VLOOKUP($A818,'Result Entry'!$B$9:$FW$108,10,0)</f>
        <v>0</v>
      </c>
      <c r="I829" s="1792"/>
      <c r="J829" s="1792"/>
      <c r="K829" s="1792"/>
      <c r="L829" s="1792"/>
      <c r="M829" s="1792"/>
      <c r="N829" s="1793"/>
    </row>
    <row r="830" spans="1:15" ht="20.25" customHeight="1">
      <c r="A830" s="1721"/>
      <c r="B830" s="11" t="s">
        <v>69</v>
      </c>
      <c r="C830" s="1794" t="s">
        <v>167</v>
      </c>
      <c r="D830" s="1795"/>
      <c r="E830" s="1798" t="s">
        <v>72</v>
      </c>
      <c r="F830" s="1800" t="s">
        <v>73</v>
      </c>
      <c r="G830" s="1802" t="s">
        <v>168</v>
      </c>
      <c r="H830" s="1804" t="s">
        <v>55</v>
      </c>
      <c r="I830" s="1805"/>
      <c r="J830" s="1808" t="s">
        <v>84</v>
      </c>
      <c r="K830" s="1809"/>
      <c r="L830" s="1812" t="s">
        <v>169</v>
      </c>
      <c r="M830" s="1832" t="s">
        <v>76</v>
      </c>
      <c r="N830" s="1858" t="s">
        <v>98</v>
      </c>
    </row>
    <row r="831" spans="1:15" ht="20.25" customHeight="1">
      <c r="A831" s="1721"/>
      <c r="B831" s="11"/>
      <c r="C831" s="1796"/>
      <c r="D831" s="1797"/>
      <c r="E831" s="1799"/>
      <c r="F831" s="1801"/>
      <c r="G831" s="1803"/>
      <c r="H831" s="1806"/>
      <c r="I831" s="1807"/>
      <c r="J831" s="1810"/>
      <c r="K831" s="1811"/>
      <c r="L831" s="1813"/>
      <c r="M831" s="1833"/>
      <c r="N831" s="1859"/>
    </row>
    <row r="832" spans="1:15" ht="20.25" customHeight="1" thickBot="1">
      <c r="A832" s="1721"/>
      <c r="B832" s="11" t="s">
        <v>69</v>
      </c>
      <c r="C832" s="1866" t="s">
        <v>56</v>
      </c>
      <c r="D832" s="1867"/>
      <c r="E832" s="61">
        <f>'Result Entry'!$L$7</f>
        <v>10</v>
      </c>
      <c r="F832" s="62">
        <f>'Result Entry'!$M$7</f>
        <v>10</v>
      </c>
      <c r="G832" s="53">
        <f>SUM(E832:F832)</f>
        <v>20</v>
      </c>
      <c r="H832" s="1881">
        <f>'Result Entry'!$AU$7</f>
        <v>70</v>
      </c>
      <c r="I832" s="1882"/>
      <c r="J832" s="1883">
        <f>'Result Entry'!$AY$7</f>
        <v>100</v>
      </c>
      <c r="K832" s="1882"/>
      <c r="L832" s="53">
        <f t="shared" ref="L832:L837" si="46">H832+J832</f>
        <v>170</v>
      </c>
      <c r="M832" s="63">
        <f t="shared" ref="M832:M837" si="47">G832+L832</f>
        <v>190</v>
      </c>
      <c r="N832" s="1860"/>
    </row>
    <row r="833" spans="1:14" s="52" customFormat="1" ht="20.25" customHeight="1">
      <c r="A833" s="1721"/>
      <c r="B833" s="50" t="s">
        <v>69</v>
      </c>
      <c r="C833" s="1769" t="str">
        <f>'Result Entry'!$L$3</f>
        <v>HINDI Comp.</v>
      </c>
      <c r="D833" s="1770"/>
      <c r="E833" s="54">
        <f>IF($J821="TC",0,IF($J821="Nso",0,VLOOKUP($A818,'Result Entry'!$B$9:$FW$108,11,0)))</f>
        <v>0</v>
      </c>
      <c r="F833" s="51">
        <f>IF($J821="TC",0,IF($J821="Nso",0,VLOOKUP($A818,'Result Entry'!$B$9:$FW$108,12,0)))</f>
        <v>0</v>
      </c>
      <c r="G833" s="55">
        <f>E833+F833</f>
        <v>0</v>
      </c>
      <c r="H833" s="1870">
        <f>IF($J821="TC",0,IF($J821="Nso",0,VLOOKUP($A818,'Result Entry'!$B$9:$FW$108,16,0)))</f>
        <v>0</v>
      </c>
      <c r="I833" s="1871"/>
      <c r="J833" s="1872">
        <f>IF($J821="TC",0,IF($J821="Nso",0,VLOOKUP($A818,'Result Entry'!$B$9:$FW$108,19,0)))</f>
        <v>0</v>
      </c>
      <c r="K833" s="1871"/>
      <c r="L833" s="66">
        <f t="shared" si="46"/>
        <v>0</v>
      </c>
      <c r="M833" s="64">
        <f t="shared" si="47"/>
        <v>0</v>
      </c>
      <c r="N833" s="60" t="str">
        <f>IF($J821="TC",0,IF($J821="Nso",0,VLOOKUP($A818,'Result Entry'!$B$9:$FW$108,24,0)))</f>
        <v/>
      </c>
    </row>
    <row r="834" spans="1:14" s="52" customFormat="1" ht="20.25" customHeight="1">
      <c r="A834" s="1721"/>
      <c r="B834" s="50" t="s">
        <v>69</v>
      </c>
      <c r="C834" s="1717" t="str">
        <f>'Result Entry'!$Z$3</f>
        <v>ENGLISH Comp.</v>
      </c>
      <c r="D834" s="1718"/>
      <c r="E834" s="54">
        <f>IF($J821="TC",0,IF($J821="Nso",0,VLOOKUP($A818,'Result Entry'!$B$9:$FW$108,25,0)))</f>
        <v>0</v>
      </c>
      <c r="F834" s="51">
        <f>IF($J821="TC",0,IF($J821="Nso",0,VLOOKUP($A818,'Result Entry'!$B$9:$FW$108,26,0)))</f>
        <v>0</v>
      </c>
      <c r="G834" s="56">
        <f>E834+F834</f>
        <v>0</v>
      </c>
      <c r="H834" s="1761">
        <f>IF($J821="TC",0,IF($J821="Nso",0,VLOOKUP($A818,'Result Entry'!$B$9:$FW$108,30,0)))</f>
        <v>0</v>
      </c>
      <c r="I834" s="1762"/>
      <c r="J834" s="1784">
        <f>IF($J821="TC",0,IF($J821="Nso",0,VLOOKUP($A818,'Result Entry'!$B$9:$FW$108,33,0)))</f>
        <v>0</v>
      </c>
      <c r="K834" s="1762"/>
      <c r="L834" s="66">
        <f t="shared" si="46"/>
        <v>0</v>
      </c>
      <c r="M834" s="64">
        <f t="shared" si="47"/>
        <v>0</v>
      </c>
      <c r="N834" s="60" t="str">
        <f>IF($J821="TC",0,IF($J821="Nso",0,VLOOKUP($A818,'Result Entry'!$B$9:$FW$108,38,0)))</f>
        <v/>
      </c>
    </row>
    <row r="835" spans="1:14" s="52" customFormat="1" ht="20.25" customHeight="1">
      <c r="A835" s="1721"/>
      <c r="B835" s="50" t="s">
        <v>69</v>
      </c>
      <c r="C835" s="1717" t="str">
        <f>'Result Entry'!$AO$3</f>
        <v>PHYSICS</v>
      </c>
      <c r="D835" s="1718"/>
      <c r="E835" s="54">
        <f>IF($J821="TC",0,IF($J821="Nso",0,VLOOKUP($A818,'Result Entry'!$B$9:$FW$108,39,0)))</f>
        <v>0</v>
      </c>
      <c r="F835" s="51">
        <f>IF($J821="TC",0,IF($J821="Nso",0,VLOOKUP($A818,'Result Entry'!$B$9:$FW$108,40,0)))</f>
        <v>0</v>
      </c>
      <c r="G835" s="56">
        <f>E835+F835</f>
        <v>0</v>
      </c>
      <c r="H835" s="1761">
        <f>IF($J821="TC",0,IF($J821="Nso",0,VLOOKUP($A818,'Result Entry'!$B$9:$FW$108,45,0)))</f>
        <v>0</v>
      </c>
      <c r="I835" s="1762"/>
      <c r="J835" s="1784">
        <f>IF($J821="TC",0,IF($J821="Nso",0,VLOOKUP($A818,'Result Entry'!$B$9:$FW$108,49,0)))</f>
        <v>0</v>
      </c>
      <c r="K835" s="1762"/>
      <c r="L835" s="66">
        <f t="shared" si="46"/>
        <v>0</v>
      </c>
      <c r="M835" s="64">
        <f t="shared" si="47"/>
        <v>0</v>
      </c>
      <c r="N835" s="60" t="str">
        <f>IF($J821="TC",0,IF($J821="Nso",0,VLOOKUP($A818,'Result Entry'!$B$9:$FW$108,54,0)))</f>
        <v/>
      </c>
    </row>
    <row r="836" spans="1:14" s="52" customFormat="1" ht="20.25" customHeight="1">
      <c r="A836" s="1721"/>
      <c r="B836" s="50" t="s">
        <v>69</v>
      </c>
      <c r="C836" s="1717" t="str">
        <f>'Result Entry'!$BF$3</f>
        <v>CHEMISTRY</v>
      </c>
      <c r="D836" s="1718"/>
      <c r="E836" s="54" t="str">
        <f>IF($J821="TC",0,IF($J821="Nso",0,VLOOKUP($A818,'Result Entry'!$B$9:$FW$108,55,0)))</f>
        <v/>
      </c>
      <c r="F836" s="51">
        <f>IF($J821="TC",0,IF($J821="Nso",0,VLOOKUP($A818,'Result Entry'!$B$9:$FW$108,56,0)))</f>
        <v>0</v>
      </c>
      <c r="G836" s="56" t="e">
        <f>E836+F836</f>
        <v>#VALUE!</v>
      </c>
      <c r="H836" s="1761">
        <f>IF($J821="TC",0,IF($J821="Nso",0,VLOOKUP($A818,'Result Entry'!$B$9:$FW$108,61,0)))</f>
        <v>0</v>
      </c>
      <c r="I836" s="1762"/>
      <c r="J836" s="1784">
        <f>IF($J821="TC",0,IF($J821="Nso",0,VLOOKUP($A818,'Result Entry'!$B$9:$FW$108,65,0)))</f>
        <v>0</v>
      </c>
      <c r="K836" s="1762"/>
      <c r="L836" s="66">
        <f t="shared" si="46"/>
        <v>0</v>
      </c>
      <c r="M836" s="64" t="e">
        <f t="shared" si="47"/>
        <v>#VALUE!</v>
      </c>
      <c r="N836" s="60" t="str">
        <f>IF($J821="TC",0,IF($J821="Nso",0,VLOOKUP($A818,'Result Entry'!$B$9:$FW$108,70,0)))</f>
        <v/>
      </c>
    </row>
    <row r="837" spans="1:14" s="52" customFormat="1" ht="20.25" customHeight="1" thickBot="1">
      <c r="A837" s="1721"/>
      <c r="B837" s="50" t="s">
        <v>69</v>
      </c>
      <c r="C837" s="1717" t="str">
        <f>'Result Entry'!$BW$3</f>
        <v>BIOLOGY</v>
      </c>
      <c r="D837" s="1718"/>
      <c r="E837" s="57" t="str">
        <f>IF($J821="TC",0,IF($J821="Nso",0,VLOOKUP($A818,'Result Entry'!$B$9:$FW$108,71,0)))</f>
        <v/>
      </c>
      <c r="F837" s="58" t="str">
        <f>IF($J821="TC",0,IF($J821="Nso",0,VLOOKUP($A818,'Result Entry'!$B$9:$FW$108,72,0)))</f>
        <v/>
      </c>
      <c r="G837" s="59" t="e">
        <f>E837+F837</f>
        <v>#VALUE!</v>
      </c>
      <c r="H837" s="1861">
        <f>IF($J821="TC",0,IF($J821="Nso",0,VLOOKUP($A818,'Result Entry'!$B$9:$FW$108,77,0)))</f>
        <v>0</v>
      </c>
      <c r="I837" s="1862"/>
      <c r="J837" s="1863">
        <f>IF($J821="TC",0,IF($J821="Nso",0,VLOOKUP($A818,'Result Entry'!$B$9:$FW$108,81,0)))</f>
        <v>0</v>
      </c>
      <c r="K837" s="1862"/>
      <c r="L837" s="67">
        <f t="shared" si="46"/>
        <v>0</v>
      </c>
      <c r="M837" s="65" t="e">
        <f t="shared" si="47"/>
        <v>#VALUE!</v>
      </c>
      <c r="N837" s="60">
        <f>IF($J821="TC",0,IF($J821="Nso",0,VLOOKUP($A818,'Result Entry'!$B$9:$FW$108,86,0)))</f>
        <v>0</v>
      </c>
    </row>
    <row r="838" spans="1:14" ht="20.25" customHeight="1">
      <c r="A838" s="1721"/>
      <c r="B838" s="11" t="s">
        <v>69</v>
      </c>
      <c r="C838" s="1771" t="s">
        <v>77</v>
      </c>
      <c r="D838" s="1772"/>
      <c r="E838" s="1773"/>
      <c r="F838" s="1777" t="s">
        <v>78</v>
      </c>
      <c r="G838" s="1778"/>
      <c r="H838" s="1868" t="s">
        <v>79</v>
      </c>
      <c r="I838" s="1869"/>
      <c r="J838" s="74" t="s">
        <v>41</v>
      </c>
      <c r="K838" s="79" t="s">
        <v>91</v>
      </c>
      <c r="L838" s="1785" t="s">
        <v>39</v>
      </c>
      <c r="M838" s="1786"/>
      <c r="N838" s="12" t="s">
        <v>43</v>
      </c>
    </row>
    <row r="839" spans="1:14" ht="25.5" customHeight="1" thickBot="1">
      <c r="A839" s="1721"/>
      <c r="B839" s="11" t="s">
        <v>69</v>
      </c>
      <c r="C839" s="1774"/>
      <c r="D839" s="1775"/>
      <c r="E839" s="1776"/>
      <c r="F839" s="1787">
        <f>IF($J821="TC",0,IF($J821="Nso",0,VLOOKUP($A818,'Result Entry'!$B$9:$FW$108,146,0)))</f>
        <v>0</v>
      </c>
      <c r="G839" s="1788"/>
      <c r="H839" s="1830">
        <f>IF($J821="TC",0,IF($J821="Nso",0,VLOOKUP($A818,'Result Entry'!$B$9:$FW$108,147,0)))</f>
        <v>0</v>
      </c>
      <c r="I839" s="1831"/>
      <c r="J839" s="75">
        <f>IF($J821="TC",0,IF($J821="Nso",0,VLOOKUP($A818,'Result Entry'!$B$9:$FW$108,148,0)))</f>
        <v>0</v>
      </c>
      <c r="K839" s="86" t="str">
        <f>IF($J821="TC",0,IF($J821="Nso",0,VLOOKUP($A818,'Result Entry'!$B$9:$FW$108,149,0)))</f>
        <v/>
      </c>
      <c r="L839" s="1864">
        <f>IF($J821="TC",0,IF($J821="Nso",0,VLOOKUP($A818,'Result Entry'!$B$9:$FW$108,150,0)))</f>
        <v>0</v>
      </c>
      <c r="M839" s="1865"/>
      <c r="N839" s="15">
        <f>IF($J821="TC",0,IF($J821="Nso",0,VLOOKUP($A818,'Result Entry'!$B$9:$FW$108,152,0)))</f>
        <v>0</v>
      </c>
    </row>
    <row r="840" spans="1:14" ht="20.25" customHeight="1">
      <c r="A840" s="1721"/>
      <c r="B840" s="11" t="s">
        <v>69</v>
      </c>
      <c r="C840" s="1758" t="s">
        <v>58</v>
      </c>
      <c r="D840" s="1759"/>
      <c r="E840" s="1759"/>
      <c r="F840" s="1759"/>
      <c r="G840" s="1759"/>
      <c r="H840" s="1760"/>
      <c r="I840" s="1834" t="s">
        <v>59</v>
      </c>
      <c r="J840" s="1835"/>
      <c r="K840" s="1836">
        <f>VLOOKUP($A818,'Result Entry'!$B$9:$FW$108,143,0)</f>
        <v>0</v>
      </c>
      <c r="L840" s="1837"/>
      <c r="M840" s="1839" t="s">
        <v>37</v>
      </c>
      <c r="N840" s="1840"/>
    </row>
    <row r="841" spans="1:14" ht="20.25" customHeight="1" thickBot="1">
      <c r="A841" s="1721"/>
      <c r="B841" s="11" t="s">
        <v>69</v>
      </c>
      <c r="C841" s="1841" t="s">
        <v>54</v>
      </c>
      <c r="D841" s="1842"/>
      <c r="E841" s="1842"/>
      <c r="F841" s="1843" t="s">
        <v>157</v>
      </c>
      <c r="G841" s="1844"/>
      <c r="H841" s="26" t="s">
        <v>47</v>
      </c>
      <c r="I841" s="1847" t="s">
        <v>60</v>
      </c>
      <c r="J841" s="1848"/>
      <c r="K841" s="1873">
        <f>VLOOKUP($A818,'Result Entry'!$B$9:$FW$108,144,0)</f>
        <v>0</v>
      </c>
      <c r="L841" s="1874"/>
      <c r="M841" s="1875">
        <f>VLOOKUP($A818,'Result Entry'!$B$9:$FW$108,145,0)</f>
        <v>0</v>
      </c>
      <c r="N841" s="1876"/>
    </row>
    <row r="842" spans="1:14" ht="20.25" customHeight="1">
      <c r="A842" s="1721"/>
      <c r="B842" s="11" t="s">
        <v>69</v>
      </c>
      <c r="C842" s="1841"/>
      <c r="D842" s="1842"/>
      <c r="E842" s="1842"/>
      <c r="F842" s="1845"/>
      <c r="G842" s="1846"/>
      <c r="H842" s="27" t="s">
        <v>99</v>
      </c>
      <c r="I842" s="1877" t="s">
        <v>61</v>
      </c>
      <c r="J842" s="1878"/>
      <c r="K842" s="1879">
        <f>IF($J821="TC","Transferred",IF($J821="Nso","NameSeparated",VLOOKUP($A818,'Result Entry'!$B$9:$FW$108,153,0)))</f>
        <v>0</v>
      </c>
      <c r="L842" s="1879"/>
      <c r="M842" s="1879"/>
      <c r="N842" s="1880"/>
    </row>
    <row r="843" spans="1:14" ht="20.25" customHeight="1">
      <c r="A843" s="1721"/>
      <c r="B843" s="11" t="s">
        <v>69</v>
      </c>
      <c r="C843" s="1744" t="str">
        <f>'Result Entry'!$DU$3</f>
        <v>Foundation Of Information Tech.</v>
      </c>
      <c r="D843" s="1745"/>
      <c r="E843" s="1746"/>
      <c r="F843" s="1747" t="str">
        <f>IF($J821="TC",0,IF($J821="Nso",0,VLOOKUP($A818,'Result Entry'!$B$9:$GS$108,170,0)))</f>
        <v/>
      </c>
      <c r="G843" s="1747"/>
      <c r="H843" s="14">
        <f>IF($J821="TC",0,IF($J821="Nso",0,VLOOKUP($A818,'Result Entry'!$B$9:$GS$108,112,0)))</f>
        <v>0</v>
      </c>
      <c r="I843" s="1748" t="s">
        <v>71</v>
      </c>
      <c r="J843" s="1749"/>
      <c r="K843" s="1750">
        <f>'Result Entry'!$T$2</f>
        <v>45419</v>
      </c>
      <c r="L843" s="1751"/>
      <c r="M843" s="1751"/>
      <c r="N843" s="1752"/>
    </row>
    <row r="844" spans="1:14" ht="20.25" customHeight="1">
      <c r="A844" s="1721"/>
      <c r="B844" s="11" t="s">
        <v>69</v>
      </c>
      <c r="C844" s="1744" t="str">
        <f>'Result Entry'!$EI$3</f>
        <v>G.I.A.I.-II</v>
      </c>
      <c r="D844" s="1745"/>
      <c r="E844" s="1746"/>
      <c r="F844" s="1747" t="str">
        <f>IF($J821="TC",0,IF($J821="Nso",0,VLOOKUP($A818,'Result Entry'!$B$9:$GS$108,174,0)))</f>
        <v/>
      </c>
      <c r="G844" s="1747"/>
      <c r="H844" s="14">
        <f>IF($J821="TC",0,IF($J821="Nso",0,VLOOKUP($A818,'Result Entry'!$B$9:$GS$108,124,0)))</f>
        <v>0</v>
      </c>
      <c r="I844" s="1753"/>
      <c r="J844" s="1754"/>
      <c r="K844" s="1754"/>
      <c r="L844" s="1754"/>
      <c r="M844" s="1754"/>
      <c r="N844" s="1755"/>
    </row>
    <row r="845" spans="1:14" ht="20.25" customHeight="1">
      <c r="A845" s="1721"/>
      <c r="B845" s="11" t="s">
        <v>69</v>
      </c>
      <c r="C845" s="1744" t="str">
        <f>'Result Entry'!$EU$3</f>
        <v>SOC.SER.PLAN</v>
      </c>
      <c r="D845" s="1745"/>
      <c r="E845" s="1746"/>
      <c r="F845" s="1747">
        <f>IF($J821="TC",0,IF($J821="Nso",0,VLOOKUP($A818,'Result Entry'!$B$9:$HS$108,178,0)))</f>
        <v>0</v>
      </c>
      <c r="G845" s="1747"/>
      <c r="H845" s="14">
        <f>IF($J821="TC",0,IF($J821="Nso",0,VLOOKUP($A818,'Result Entry'!$B$9:$GS$108,136,0)))</f>
        <v>0</v>
      </c>
      <c r="I845" s="1756" t="s">
        <v>174</v>
      </c>
      <c r="J845" s="1757"/>
      <c r="K845" s="76"/>
      <c r="L845" s="77"/>
      <c r="M845" s="77"/>
      <c r="N845" s="78"/>
    </row>
    <row r="846" spans="1:14" ht="20.25" customHeight="1" thickBot="1">
      <c r="A846" s="1721"/>
      <c r="B846" s="11" t="s">
        <v>69</v>
      </c>
      <c r="C846" s="1744" t="str">
        <f>'Result Entry'!$FG$3</f>
        <v>Jeewan Kaushal</v>
      </c>
      <c r="D846" s="1745"/>
      <c r="E846" s="1746"/>
      <c r="F846" s="1747" t="str">
        <f>IF($J821="TC",0,IF($J821="Nso",0,VLOOKUP($A818,'Result Entry'!$B$9:$HS$108,182,0)))</f>
        <v/>
      </c>
      <c r="G846" s="1747"/>
      <c r="H846" s="14">
        <f>IF($J821="TC",0,IF($J821="Nso",0,VLOOKUP($A818,'Result Entry'!$B$9:$HS$108,136,0)))</f>
        <v>0</v>
      </c>
      <c r="I846" s="1756" t="s">
        <v>148</v>
      </c>
      <c r="J846" s="1757"/>
      <c r="K846" s="1757"/>
      <c r="L846" s="1757"/>
      <c r="M846" s="1757"/>
      <c r="N846" s="1838"/>
    </row>
    <row r="847" spans="1:14" ht="20.25" customHeight="1">
      <c r="A847" s="1721"/>
      <c r="B847" s="10" t="s">
        <v>69</v>
      </c>
      <c r="C847" s="1706" t="s">
        <v>180</v>
      </c>
      <c r="D847" s="1707"/>
      <c r="E847" s="1708"/>
      <c r="F847" s="1715" t="s">
        <v>181</v>
      </c>
      <c r="G847" s="1716"/>
      <c r="H847" s="82" t="s">
        <v>30</v>
      </c>
      <c r="I847" s="1756" t="s">
        <v>175</v>
      </c>
      <c r="J847" s="1757"/>
      <c r="K847" s="1757"/>
      <c r="L847" s="1757"/>
      <c r="M847" s="1757"/>
      <c r="N847" s="1838"/>
    </row>
    <row r="848" spans="1:14" ht="20.25" customHeight="1">
      <c r="A848" s="1721"/>
      <c r="B848" s="10" t="s">
        <v>69</v>
      </c>
      <c r="C848" s="1709"/>
      <c r="D848" s="1710"/>
      <c r="E848" s="1711"/>
      <c r="F848" s="1702" t="s">
        <v>182</v>
      </c>
      <c r="G848" s="1703"/>
      <c r="H848" s="80" t="s">
        <v>179</v>
      </c>
      <c r="I848" s="1732" t="s">
        <v>67</v>
      </c>
      <c r="J848" s="1733"/>
      <c r="K848" s="1733"/>
      <c r="L848" s="1733"/>
      <c r="M848" s="1733"/>
      <c r="N848" s="1734"/>
    </row>
    <row r="849" spans="1:15" ht="20.25" customHeight="1">
      <c r="A849" s="1721"/>
      <c r="B849" s="10" t="s">
        <v>69</v>
      </c>
      <c r="C849" s="1709"/>
      <c r="D849" s="1710"/>
      <c r="E849" s="1711"/>
      <c r="F849" s="1702" t="s">
        <v>185</v>
      </c>
      <c r="G849" s="1703"/>
      <c r="H849" s="80" t="s">
        <v>62</v>
      </c>
      <c r="I849" s="1735"/>
      <c r="J849" s="1736"/>
      <c r="K849" s="1736"/>
      <c r="L849" s="1736"/>
      <c r="M849" s="1736"/>
      <c r="N849" s="1737"/>
    </row>
    <row r="850" spans="1:15" ht="20.25" customHeight="1">
      <c r="A850" s="1721"/>
      <c r="B850" s="10" t="s">
        <v>69</v>
      </c>
      <c r="C850" s="1709"/>
      <c r="D850" s="1710"/>
      <c r="E850" s="1711"/>
      <c r="F850" s="1702" t="s">
        <v>186</v>
      </c>
      <c r="G850" s="1703"/>
      <c r="H850" s="80" t="s">
        <v>63</v>
      </c>
      <c r="I850" s="1735"/>
      <c r="J850" s="1736"/>
      <c r="K850" s="1736"/>
      <c r="L850" s="1736"/>
      <c r="M850" s="1736"/>
      <c r="N850" s="1737"/>
    </row>
    <row r="851" spans="1:15" ht="20.25" customHeight="1">
      <c r="A851" s="1721"/>
      <c r="B851" s="10" t="s">
        <v>69</v>
      </c>
      <c r="C851" s="1709"/>
      <c r="D851" s="1710"/>
      <c r="E851" s="1711"/>
      <c r="F851" s="1702" t="s">
        <v>183</v>
      </c>
      <c r="G851" s="1703"/>
      <c r="H851" s="80" t="s">
        <v>65</v>
      </c>
      <c r="I851" s="1738" t="s">
        <v>80</v>
      </c>
      <c r="J851" s="1739"/>
      <c r="K851" s="1739"/>
      <c r="L851" s="1739"/>
      <c r="M851" s="1739"/>
      <c r="N851" s="1740"/>
    </row>
    <row r="852" spans="1:15" ht="20.25" customHeight="1" thickBot="1">
      <c r="A852" s="1721"/>
      <c r="B852" s="13" t="s">
        <v>69</v>
      </c>
      <c r="C852" s="1712"/>
      <c r="D852" s="1713"/>
      <c r="E852" s="1714"/>
      <c r="F852" s="1704" t="s">
        <v>184</v>
      </c>
      <c r="G852" s="1705"/>
      <c r="H852" s="81" t="s">
        <v>64</v>
      </c>
      <c r="I852" s="1741"/>
      <c r="J852" s="1742"/>
      <c r="K852" s="1742"/>
      <c r="L852" s="1742"/>
      <c r="M852" s="1742"/>
      <c r="N852" s="1743"/>
    </row>
    <row r="853" spans="1:15" ht="24.75" customHeight="1" thickTop="1" thickBot="1">
      <c r="A853" s="83">
        <f>A818+1</f>
        <v>25</v>
      </c>
      <c r="B853" s="1720" t="s">
        <v>50</v>
      </c>
      <c r="C853" s="1720"/>
      <c r="D853" s="1720"/>
      <c r="E853" s="1720"/>
      <c r="F853" s="1720"/>
      <c r="G853" s="1720"/>
      <c r="H853" s="1720"/>
      <c r="I853" s="1720"/>
      <c r="J853" s="1720"/>
      <c r="K853" s="1720"/>
      <c r="L853" s="1720"/>
      <c r="M853" s="1720"/>
      <c r="N853" s="1720"/>
    </row>
    <row r="854" spans="1:15" ht="42.75" customHeight="1" thickTop="1">
      <c r="A854" s="1721"/>
      <c r="B854" s="1722"/>
      <c r="C854" s="1723"/>
      <c r="D854" s="1726" t="str">
        <f>Master!$E$8</f>
        <v xml:space="preserve">Govt. Sr. Secondary School </v>
      </c>
      <c r="E854" s="1727"/>
      <c r="F854" s="1727"/>
      <c r="G854" s="1727"/>
      <c r="H854" s="1727"/>
      <c r="I854" s="1727"/>
      <c r="J854" s="1727"/>
      <c r="K854" s="1727"/>
      <c r="L854" s="1727"/>
      <c r="M854" s="1727"/>
      <c r="N854" s="1728"/>
    </row>
    <row r="855" spans="1:15" ht="20.25" customHeight="1" thickBot="1">
      <c r="A855" s="1721"/>
      <c r="B855" s="1724"/>
      <c r="C855" s="1725"/>
      <c r="D855" s="1729" t="str">
        <f>Master!$E$11</f>
        <v>P.S.-Bapini (Jodhpur)</v>
      </c>
      <c r="E855" s="1730"/>
      <c r="F855" s="1730"/>
      <c r="G855" s="1730"/>
      <c r="H855" s="1730"/>
      <c r="I855" s="1730"/>
      <c r="J855" s="1730"/>
      <c r="K855" s="1730"/>
      <c r="L855" s="1730"/>
      <c r="M855" s="1730"/>
      <c r="N855" s="1731"/>
    </row>
    <row r="856" spans="1:15" ht="20.25" customHeight="1">
      <c r="A856" s="1721"/>
      <c r="B856" s="28"/>
      <c r="C856" s="1849" t="s">
        <v>150</v>
      </c>
      <c r="D856" s="1850"/>
      <c r="E856" s="1850"/>
      <c r="F856" s="1850"/>
      <c r="G856" s="1851"/>
      <c r="H856" s="1814" t="s">
        <v>127</v>
      </c>
      <c r="I856" s="1814"/>
      <c r="J856" s="1817">
        <f>VLOOKUP(A853,'Result Entry'!$B$6:$K$108,6,0)</f>
        <v>0</v>
      </c>
      <c r="K856" s="1820" t="s">
        <v>68</v>
      </c>
      <c r="L856" s="1821"/>
      <c r="M856" s="68">
        <f>Master!$E$14</f>
        <v>8151106901</v>
      </c>
      <c r="N856" s="69"/>
    </row>
    <row r="857" spans="1:15" ht="20.25" customHeight="1">
      <c r="A857" s="1721"/>
      <c r="B857" s="9"/>
      <c r="C857" s="1852"/>
      <c r="D857" s="1853"/>
      <c r="E857" s="1853"/>
      <c r="F857" s="1853"/>
      <c r="G857" s="1854"/>
      <c r="H857" s="1815"/>
      <c r="I857" s="1815"/>
      <c r="J857" s="1818"/>
      <c r="K857" s="1822" t="s">
        <v>66</v>
      </c>
      <c r="L857" s="1823"/>
      <c r="M857" s="1824"/>
      <c r="N857" s="1825"/>
      <c r="O857" s="17" t="s">
        <v>156</v>
      </c>
    </row>
    <row r="858" spans="1:15" ht="20.25" customHeight="1" thickBot="1">
      <c r="A858" s="1721"/>
      <c r="B858" s="9"/>
      <c r="C858" s="1855"/>
      <c r="D858" s="1856"/>
      <c r="E858" s="1856"/>
      <c r="F858" s="1856"/>
      <c r="G858" s="1857"/>
      <c r="H858" s="1816"/>
      <c r="I858" s="1816"/>
      <c r="J858" s="1819"/>
      <c r="K858" s="1826" t="s">
        <v>51</v>
      </c>
      <c r="L858" s="1827"/>
      <c r="M858" s="1828" t="str">
        <f>Master!$E$6</f>
        <v>2023-24</v>
      </c>
      <c r="N858" s="1829"/>
    </row>
    <row r="859" spans="1:15" ht="20.25" customHeight="1">
      <c r="A859" s="1721"/>
      <c r="B859" s="10" t="s">
        <v>69</v>
      </c>
      <c r="C859" s="1779" t="s">
        <v>20</v>
      </c>
      <c r="D859" s="1780"/>
      <c r="E859" s="1780"/>
      <c r="F859" s="1781"/>
      <c r="G859" s="6" t="s">
        <v>149</v>
      </c>
      <c r="H859" s="1782">
        <f>VLOOKUP($A853,'Result Entry'!$B$9:$FW$108,4,0)</f>
        <v>0</v>
      </c>
      <c r="I859" s="1782"/>
      <c r="J859" s="1782"/>
      <c r="K859" s="1782"/>
      <c r="L859" s="1782"/>
      <c r="M859" s="1782"/>
      <c r="N859" s="1783"/>
    </row>
    <row r="860" spans="1:15" ht="20.25" customHeight="1">
      <c r="A860" s="1721"/>
      <c r="B860" s="10" t="s">
        <v>69</v>
      </c>
      <c r="C860" s="1763" t="s">
        <v>22</v>
      </c>
      <c r="D860" s="1764"/>
      <c r="E860" s="1764"/>
      <c r="F860" s="1765"/>
      <c r="G860" s="7" t="s">
        <v>149</v>
      </c>
      <c r="H860" s="1766">
        <f>VLOOKUP($A853,'Result Entry'!$B$9:$FW$108,7,0)</f>
        <v>0</v>
      </c>
      <c r="I860" s="1766"/>
      <c r="J860" s="1766"/>
      <c r="K860" s="1766"/>
      <c r="L860" s="1766"/>
      <c r="M860" s="1766"/>
      <c r="N860" s="1767"/>
    </row>
    <row r="861" spans="1:15" ht="20.25" customHeight="1">
      <c r="A861" s="1721"/>
      <c r="B861" s="10" t="s">
        <v>69</v>
      </c>
      <c r="C861" s="1763" t="s">
        <v>23</v>
      </c>
      <c r="D861" s="1764"/>
      <c r="E861" s="1764"/>
      <c r="F861" s="1765"/>
      <c r="G861" s="7" t="s">
        <v>149</v>
      </c>
      <c r="H861" s="1766">
        <f>VLOOKUP($A853,'Result Entry'!$B$9:$FW$108,8,0)</f>
        <v>0</v>
      </c>
      <c r="I861" s="1766"/>
      <c r="J861" s="1766"/>
      <c r="K861" s="1766"/>
      <c r="L861" s="1766"/>
      <c r="M861" s="1766"/>
      <c r="N861" s="1767"/>
    </row>
    <row r="862" spans="1:15" ht="20.25" customHeight="1">
      <c r="A862" s="1721"/>
      <c r="B862" s="10" t="s">
        <v>69</v>
      </c>
      <c r="C862" s="1763" t="s">
        <v>52</v>
      </c>
      <c r="D862" s="1764"/>
      <c r="E862" s="1764"/>
      <c r="F862" s="1765"/>
      <c r="G862" s="7" t="s">
        <v>149</v>
      </c>
      <c r="H862" s="1766">
        <f>VLOOKUP($A853,'Result Entry'!$B$9:$FW$108,9,0)</f>
        <v>0</v>
      </c>
      <c r="I862" s="1766"/>
      <c r="J862" s="1766"/>
      <c r="K862" s="1766"/>
      <c r="L862" s="1766"/>
      <c r="M862" s="1766"/>
      <c r="N862" s="1767"/>
    </row>
    <row r="863" spans="1:15" ht="20.25" customHeight="1">
      <c r="A863" s="1721"/>
      <c r="B863" s="10" t="s">
        <v>69</v>
      </c>
      <c r="C863" s="1763" t="s">
        <v>53</v>
      </c>
      <c r="D863" s="1764"/>
      <c r="E863" s="1764"/>
      <c r="F863" s="1765"/>
      <c r="G863" s="7" t="s">
        <v>149</v>
      </c>
      <c r="H863" s="1768" t="str">
        <f>CONCATENATE('Result Entry'!$G$4,'Result Entry'!$J$4)</f>
        <v>11(A)</v>
      </c>
      <c r="I863" s="1766"/>
      <c r="J863" s="1766"/>
      <c r="K863" s="1766"/>
      <c r="L863" s="1766"/>
      <c r="M863" s="1766"/>
      <c r="N863" s="1767"/>
    </row>
    <row r="864" spans="1:15" ht="20.25" customHeight="1" thickBot="1">
      <c r="A864" s="1721"/>
      <c r="B864" s="10" t="s">
        <v>69</v>
      </c>
      <c r="C864" s="1789" t="s">
        <v>25</v>
      </c>
      <c r="D864" s="1790"/>
      <c r="E864" s="1790"/>
      <c r="F864" s="1791"/>
      <c r="G864" s="16" t="s">
        <v>149</v>
      </c>
      <c r="H864" s="1792">
        <f>VLOOKUP($A853,'Result Entry'!$B$9:$FW$108,10,0)</f>
        <v>0</v>
      </c>
      <c r="I864" s="1792"/>
      <c r="J864" s="1792"/>
      <c r="K864" s="1792"/>
      <c r="L864" s="1792"/>
      <c r="M864" s="1792"/>
      <c r="N864" s="1793"/>
    </row>
    <row r="865" spans="1:14" ht="20.25" customHeight="1">
      <c r="A865" s="1721"/>
      <c r="B865" s="11" t="s">
        <v>69</v>
      </c>
      <c r="C865" s="1794" t="s">
        <v>167</v>
      </c>
      <c r="D865" s="1795"/>
      <c r="E865" s="1798" t="s">
        <v>72</v>
      </c>
      <c r="F865" s="1800" t="s">
        <v>73</v>
      </c>
      <c r="G865" s="1802" t="s">
        <v>168</v>
      </c>
      <c r="H865" s="1804" t="s">
        <v>55</v>
      </c>
      <c r="I865" s="1805"/>
      <c r="J865" s="1808" t="s">
        <v>84</v>
      </c>
      <c r="K865" s="1809"/>
      <c r="L865" s="1812" t="s">
        <v>169</v>
      </c>
      <c r="M865" s="1832" t="s">
        <v>76</v>
      </c>
      <c r="N865" s="1858" t="s">
        <v>98</v>
      </c>
    </row>
    <row r="866" spans="1:14" ht="20.25" customHeight="1">
      <c r="A866" s="1721"/>
      <c r="B866" s="11"/>
      <c r="C866" s="1796"/>
      <c r="D866" s="1797"/>
      <c r="E866" s="1799"/>
      <c r="F866" s="1801"/>
      <c r="G866" s="1803"/>
      <c r="H866" s="1806"/>
      <c r="I866" s="1807"/>
      <c r="J866" s="1810"/>
      <c r="K866" s="1811"/>
      <c r="L866" s="1813"/>
      <c r="M866" s="1833"/>
      <c r="N866" s="1859"/>
    </row>
    <row r="867" spans="1:14" ht="20.25" customHeight="1" thickBot="1">
      <c r="A867" s="1721"/>
      <c r="B867" s="11" t="s">
        <v>69</v>
      </c>
      <c r="C867" s="1866" t="s">
        <v>56</v>
      </c>
      <c r="D867" s="1867"/>
      <c r="E867" s="61">
        <f>'Result Entry'!$L$7</f>
        <v>10</v>
      </c>
      <c r="F867" s="62">
        <f>'Result Entry'!$M$7</f>
        <v>10</v>
      </c>
      <c r="G867" s="53">
        <f>SUM(E867:F867)</f>
        <v>20</v>
      </c>
      <c r="H867" s="1881">
        <f>'Result Entry'!$AU$7</f>
        <v>70</v>
      </c>
      <c r="I867" s="1882"/>
      <c r="J867" s="1883">
        <f>'Result Entry'!$AY$7</f>
        <v>100</v>
      </c>
      <c r="K867" s="1882"/>
      <c r="L867" s="53">
        <f t="shared" ref="L867:L872" si="48">H867+J867</f>
        <v>170</v>
      </c>
      <c r="M867" s="63">
        <f t="shared" ref="M867:M872" si="49">G867+L867</f>
        <v>190</v>
      </c>
      <c r="N867" s="1860"/>
    </row>
    <row r="868" spans="1:14" s="52" customFormat="1" ht="20.25" customHeight="1">
      <c r="A868" s="1721"/>
      <c r="B868" s="50" t="s">
        <v>69</v>
      </c>
      <c r="C868" s="1769" t="str">
        <f>'Result Entry'!$L$3</f>
        <v>HINDI Comp.</v>
      </c>
      <c r="D868" s="1770"/>
      <c r="E868" s="54">
        <f>IF($J856="TC",0,IF($J856="Nso",0,VLOOKUP($A853,'Result Entry'!$B$9:$FW$108,11,0)))</f>
        <v>0</v>
      </c>
      <c r="F868" s="51">
        <f>IF($J856="TC",0,IF($J856="Nso",0,VLOOKUP($A853,'Result Entry'!$B$9:$FW$108,12,0)))</f>
        <v>0</v>
      </c>
      <c r="G868" s="55">
        <f>E868+F868</f>
        <v>0</v>
      </c>
      <c r="H868" s="1870">
        <f>IF($J856="TC",0,IF($J856="Nso",0,VLOOKUP($A853,'Result Entry'!$B$9:$FW$108,16,0)))</f>
        <v>0</v>
      </c>
      <c r="I868" s="1871"/>
      <c r="J868" s="1872">
        <f>IF($J856="TC",0,IF($J856="Nso",0,VLOOKUP($A853,'Result Entry'!$B$9:$FW$108,19,0)))</f>
        <v>0</v>
      </c>
      <c r="K868" s="1871"/>
      <c r="L868" s="66">
        <f t="shared" si="48"/>
        <v>0</v>
      </c>
      <c r="M868" s="64">
        <f t="shared" si="49"/>
        <v>0</v>
      </c>
      <c r="N868" s="60" t="str">
        <f>IF($J856="TC",0,IF($J856="Nso",0,VLOOKUP($A853,'Result Entry'!$B$9:$FW$108,24,0)))</f>
        <v/>
      </c>
    </row>
    <row r="869" spans="1:14" s="52" customFormat="1" ht="20.25" customHeight="1">
      <c r="A869" s="1721"/>
      <c r="B869" s="50" t="s">
        <v>69</v>
      </c>
      <c r="C869" s="1717" t="str">
        <f>'Result Entry'!$Z$3</f>
        <v>ENGLISH Comp.</v>
      </c>
      <c r="D869" s="1718"/>
      <c r="E869" s="54">
        <f>IF($J856="TC",0,IF($J856="Nso",0,VLOOKUP($A853,'Result Entry'!$B$9:$FW$108,25,0)))</f>
        <v>0</v>
      </c>
      <c r="F869" s="51">
        <f>IF($J856="TC",0,IF($J856="Nso",0,VLOOKUP($A853,'Result Entry'!$B$9:$FW$108,26,0)))</f>
        <v>0</v>
      </c>
      <c r="G869" s="56">
        <f>E869+F869</f>
        <v>0</v>
      </c>
      <c r="H869" s="1761">
        <f>IF($J856="TC",0,IF($J856="Nso",0,VLOOKUP($A853,'Result Entry'!$B$9:$FW$108,30,0)))</f>
        <v>0</v>
      </c>
      <c r="I869" s="1762"/>
      <c r="J869" s="1784">
        <f>IF($J856="TC",0,IF($J856="Nso",0,VLOOKUP($A853,'Result Entry'!$B$9:$FW$108,33,0)))</f>
        <v>0</v>
      </c>
      <c r="K869" s="1762"/>
      <c r="L869" s="66">
        <f t="shared" si="48"/>
        <v>0</v>
      </c>
      <c r="M869" s="64">
        <f t="shared" si="49"/>
        <v>0</v>
      </c>
      <c r="N869" s="60" t="str">
        <f>IF($J856="TC",0,IF($J856="Nso",0,VLOOKUP($A853,'Result Entry'!$B$9:$FW$108,38,0)))</f>
        <v/>
      </c>
    </row>
    <row r="870" spans="1:14" s="52" customFormat="1" ht="20.25" customHeight="1">
      <c r="A870" s="1721"/>
      <c r="B870" s="50" t="s">
        <v>69</v>
      </c>
      <c r="C870" s="1717" t="str">
        <f>'Result Entry'!$AO$3</f>
        <v>PHYSICS</v>
      </c>
      <c r="D870" s="1718"/>
      <c r="E870" s="54">
        <f>IF($J856="TC",0,IF($J856="Nso",0,VLOOKUP($A853,'Result Entry'!$B$9:$FW$108,39,0)))</f>
        <v>0</v>
      </c>
      <c r="F870" s="51">
        <f>IF($J856="TC",0,IF($J856="Nso",0,VLOOKUP($A853,'Result Entry'!$B$9:$FW$108,40,0)))</f>
        <v>0</v>
      </c>
      <c r="G870" s="56">
        <f>E870+F870</f>
        <v>0</v>
      </c>
      <c r="H870" s="1761">
        <f>IF($J856="TC",0,IF($J856="Nso",0,VLOOKUP($A853,'Result Entry'!$B$9:$FW$108,45,0)))</f>
        <v>0</v>
      </c>
      <c r="I870" s="1762"/>
      <c r="J870" s="1784">
        <f>IF($J856="TC",0,IF($J856="Nso",0,VLOOKUP($A853,'Result Entry'!$B$9:$FW$108,49,0)))</f>
        <v>0</v>
      </c>
      <c r="K870" s="1762"/>
      <c r="L870" s="66">
        <f t="shared" si="48"/>
        <v>0</v>
      </c>
      <c r="M870" s="64">
        <f t="shared" si="49"/>
        <v>0</v>
      </c>
      <c r="N870" s="60" t="str">
        <f>IF($J856="TC",0,IF($J856="Nso",0,VLOOKUP($A853,'Result Entry'!$B$9:$FW$108,54,0)))</f>
        <v/>
      </c>
    </row>
    <row r="871" spans="1:14" s="52" customFormat="1" ht="20.25" customHeight="1">
      <c r="A871" s="1721"/>
      <c r="B871" s="50" t="s">
        <v>69</v>
      </c>
      <c r="C871" s="1717" t="str">
        <f>'Result Entry'!$BF$3</f>
        <v>CHEMISTRY</v>
      </c>
      <c r="D871" s="1718"/>
      <c r="E871" s="54" t="str">
        <f>IF($J856="TC",0,IF($J856="Nso",0,VLOOKUP($A853,'Result Entry'!$B$9:$FW$108,55,0)))</f>
        <v/>
      </c>
      <c r="F871" s="51">
        <f>IF($J856="TC",0,IF($J856="Nso",0,VLOOKUP($A853,'Result Entry'!$B$9:$FW$108,56,0)))</f>
        <v>0</v>
      </c>
      <c r="G871" s="56" t="e">
        <f>E871+F871</f>
        <v>#VALUE!</v>
      </c>
      <c r="H871" s="1761">
        <f>IF($J856="TC",0,IF($J856="Nso",0,VLOOKUP($A853,'Result Entry'!$B$9:$FW$108,61,0)))</f>
        <v>0</v>
      </c>
      <c r="I871" s="1762"/>
      <c r="J871" s="1784">
        <f>IF($J856="TC",0,IF($J856="Nso",0,VLOOKUP($A853,'Result Entry'!$B$9:$FW$108,65,0)))</f>
        <v>0</v>
      </c>
      <c r="K871" s="1762"/>
      <c r="L871" s="66">
        <f t="shared" si="48"/>
        <v>0</v>
      </c>
      <c r="M871" s="64" t="e">
        <f t="shared" si="49"/>
        <v>#VALUE!</v>
      </c>
      <c r="N871" s="60" t="str">
        <f>IF($J856="TC",0,IF($J856="Nso",0,VLOOKUP($A853,'Result Entry'!$B$9:$FW$108,70,0)))</f>
        <v/>
      </c>
    </row>
    <row r="872" spans="1:14" s="52" customFormat="1" ht="20.25" customHeight="1" thickBot="1">
      <c r="A872" s="1721"/>
      <c r="B872" s="50" t="s">
        <v>69</v>
      </c>
      <c r="C872" s="1717" t="str">
        <f>'Result Entry'!$BW$3</f>
        <v>BIOLOGY</v>
      </c>
      <c r="D872" s="1718"/>
      <c r="E872" s="57" t="str">
        <f>IF($J856="TC",0,IF($J856="Nso",0,VLOOKUP($A853,'Result Entry'!$B$9:$FW$108,71,0)))</f>
        <v/>
      </c>
      <c r="F872" s="58" t="str">
        <f>IF($J856="TC",0,IF($J856="Nso",0,VLOOKUP($A853,'Result Entry'!$B$9:$FW$108,72,0)))</f>
        <v/>
      </c>
      <c r="G872" s="59" t="e">
        <f>E872+F872</f>
        <v>#VALUE!</v>
      </c>
      <c r="H872" s="1861">
        <f>IF($J856="TC",0,IF($J856="Nso",0,VLOOKUP($A853,'Result Entry'!$B$9:$FW$108,77,0)))</f>
        <v>0</v>
      </c>
      <c r="I872" s="1862"/>
      <c r="J872" s="1863">
        <f>IF($J856="TC",0,IF($J856="Nso",0,VLOOKUP($A853,'Result Entry'!$B$9:$FW$108,81,0)))</f>
        <v>0</v>
      </c>
      <c r="K872" s="1862"/>
      <c r="L872" s="67">
        <f t="shared" si="48"/>
        <v>0</v>
      </c>
      <c r="M872" s="65" t="e">
        <f t="shared" si="49"/>
        <v>#VALUE!</v>
      </c>
      <c r="N872" s="60">
        <f>IF($J856="TC",0,IF($J856="Nso",0,VLOOKUP($A853,'Result Entry'!$B$9:$FW$108,86,0)))</f>
        <v>0</v>
      </c>
    </row>
    <row r="873" spans="1:14" ht="20.25" customHeight="1">
      <c r="A873" s="1721"/>
      <c r="B873" s="11" t="s">
        <v>69</v>
      </c>
      <c r="C873" s="1771" t="s">
        <v>77</v>
      </c>
      <c r="D873" s="1772"/>
      <c r="E873" s="1773"/>
      <c r="F873" s="1777" t="s">
        <v>78</v>
      </c>
      <c r="G873" s="1778"/>
      <c r="H873" s="1868" t="s">
        <v>79</v>
      </c>
      <c r="I873" s="1869"/>
      <c r="J873" s="74" t="s">
        <v>41</v>
      </c>
      <c r="K873" s="79" t="s">
        <v>91</v>
      </c>
      <c r="L873" s="1785" t="s">
        <v>39</v>
      </c>
      <c r="M873" s="1786"/>
      <c r="N873" s="12" t="s">
        <v>43</v>
      </c>
    </row>
    <row r="874" spans="1:14" ht="25.5" customHeight="1" thickBot="1">
      <c r="A874" s="1721"/>
      <c r="B874" s="11" t="s">
        <v>69</v>
      </c>
      <c r="C874" s="1774"/>
      <c r="D874" s="1775"/>
      <c r="E874" s="1776"/>
      <c r="F874" s="1787">
        <f>IF($J856="TC",0,IF($J856="Nso",0,VLOOKUP($A853,'Result Entry'!$B$9:$FW$108,146,0)))</f>
        <v>0</v>
      </c>
      <c r="G874" s="1788"/>
      <c r="H874" s="1830">
        <f>IF($J856="TC",0,IF($J856="Nso",0,VLOOKUP($A853,'Result Entry'!$B$9:$FW$108,147,0)))</f>
        <v>0</v>
      </c>
      <c r="I874" s="1831"/>
      <c r="J874" s="75">
        <f>IF($J856="TC",0,IF($J856="Nso",0,VLOOKUP($A853,'Result Entry'!$B$9:$FW$108,148,0)))</f>
        <v>0</v>
      </c>
      <c r="K874" s="86" t="str">
        <f>IF($J856="TC",0,IF($J856="Nso",0,VLOOKUP($A853,'Result Entry'!$B$9:$FW$108,149,0)))</f>
        <v/>
      </c>
      <c r="L874" s="1864">
        <f>IF($J856="TC",0,IF($J856="Nso",0,VLOOKUP($A853,'Result Entry'!$B$9:$FW$108,150,0)))</f>
        <v>0</v>
      </c>
      <c r="M874" s="1865"/>
      <c r="N874" s="15">
        <f>IF($J856="TC",0,IF($J856="Nso",0,VLOOKUP($A853,'Result Entry'!$B$9:$FW$108,152,0)))</f>
        <v>0</v>
      </c>
    </row>
    <row r="875" spans="1:14" ht="20.25" customHeight="1">
      <c r="A875" s="1721"/>
      <c r="B875" s="11" t="s">
        <v>69</v>
      </c>
      <c r="C875" s="1758" t="s">
        <v>58</v>
      </c>
      <c r="D875" s="1759"/>
      <c r="E875" s="1759"/>
      <c r="F875" s="1759"/>
      <c r="G875" s="1759"/>
      <c r="H875" s="1760"/>
      <c r="I875" s="1834" t="s">
        <v>59</v>
      </c>
      <c r="J875" s="1835"/>
      <c r="K875" s="1836">
        <f>VLOOKUP($A853,'Result Entry'!$B$9:$FW$108,143,0)</f>
        <v>0</v>
      </c>
      <c r="L875" s="1837"/>
      <c r="M875" s="1839" t="s">
        <v>37</v>
      </c>
      <c r="N875" s="1840"/>
    </row>
    <row r="876" spans="1:14" ht="20.25" customHeight="1" thickBot="1">
      <c r="A876" s="1721"/>
      <c r="B876" s="11" t="s">
        <v>69</v>
      </c>
      <c r="C876" s="1841" t="s">
        <v>54</v>
      </c>
      <c r="D876" s="1842"/>
      <c r="E876" s="1842"/>
      <c r="F876" s="1843" t="s">
        <v>157</v>
      </c>
      <c r="G876" s="1844"/>
      <c r="H876" s="26" t="s">
        <v>47</v>
      </c>
      <c r="I876" s="1847" t="s">
        <v>60</v>
      </c>
      <c r="J876" s="1848"/>
      <c r="K876" s="1873">
        <f>VLOOKUP($A853,'Result Entry'!$B$9:$FW$108,144,0)</f>
        <v>0</v>
      </c>
      <c r="L876" s="1874"/>
      <c r="M876" s="1875">
        <f>VLOOKUP($A853,'Result Entry'!$B$9:$FW$108,145,0)</f>
        <v>0</v>
      </c>
      <c r="N876" s="1876"/>
    </row>
    <row r="877" spans="1:14" ht="20.25" customHeight="1">
      <c r="A877" s="1721"/>
      <c r="B877" s="11" t="s">
        <v>69</v>
      </c>
      <c r="C877" s="1841"/>
      <c r="D877" s="1842"/>
      <c r="E877" s="1842"/>
      <c r="F877" s="1845"/>
      <c r="G877" s="1846"/>
      <c r="H877" s="27" t="s">
        <v>99</v>
      </c>
      <c r="I877" s="1877" t="s">
        <v>61</v>
      </c>
      <c r="J877" s="1878"/>
      <c r="K877" s="1879">
        <f>IF($J856="TC","Transferred",IF($J856="Nso","NameSeparated",VLOOKUP($A853,'Result Entry'!$B$9:$FW$108,153,0)))</f>
        <v>0</v>
      </c>
      <c r="L877" s="1879"/>
      <c r="M877" s="1879"/>
      <c r="N877" s="1880"/>
    </row>
    <row r="878" spans="1:14" ht="20.25" customHeight="1">
      <c r="A878" s="1721"/>
      <c r="B878" s="11" t="s">
        <v>69</v>
      </c>
      <c r="C878" s="1744" t="str">
        <f>'Result Entry'!$DU$3</f>
        <v>Foundation Of Information Tech.</v>
      </c>
      <c r="D878" s="1745"/>
      <c r="E878" s="1746"/>
      <c r="F878" s="1747" t="str">
        <f>IF($J856="TC",0,IF($J856="Nso",0,VLOOKUP($A853,'Result Entry'!$B$9:$GS$108,170,0)))</f>
        <v/>
      </c>
      <c r="G878" s="1747"/>
      <c r="H878" s="14">
        <f>IF($J856="TC",0,IF($J856="Nso",0,VLOOKUP($A853,'Result Entry'!$B$9:$GS$108,112,0)))</f>
        <v>0</v>
      </c>
      <c r="I878" s="1748" t="s">
        <v>71</v>
      </c>
      <c r="J878" s="1749"/>
      <c r="K878" s="1750">
        <f>'Result Entry'!$T$2</f>
        <v>45419</v>
      </c>
      <c r="L878" s="1751"/>
      <c r="M878" s="1751"/>
      <c r="N878" s="1752"/>
    </row>
    <row r="879" spans="1:14" ht="20.25" customHeight="1">
      <c r="A879" s="1721"/>
      <c r="B879" s="11" t="s">
        <v>69</v>
      </c>
      <c r="C879" s="1744" t="str">
        <f>'Result Entry'!$EI$3</f>
        <v>G.I.A.I.-II</v>
      </c>
      <c r="D879" s="1745"/>
      <c r="E879" s="1746"/>
      <c r="F879" s="1747" t="str">
        <f>IF($J856="TC",0,IF($J856="Nso",0,VLOOKUP($A853,'Result Entry'!$B$9:$GS$108,174,0)))</f>
        <v/>
      </c>
      <c r="G879" s="1747"/>
      <c r="H879" s="14">
        <f>IF($J856="TC",0,IF($J856="Nso",0,VLOOKUP($A853,'Result Entry'!$B$9:$GS$108,124,0)))</f>
        <v>0</v>
      </c>
      <c r="I879" s="1753"/>
      <c r="J879" s="1754"/>
      <c r="K879" s="1754"/>
      <c r="L879" s="1754"/>
      <c r="M879" s="1754"/>
      <c r="N879" s="1755"/>
    </row>
    <row r="880" spans="1:14" ht="20.25" customHeight="1">
      <c r="A880" s="1721"/>
      <c r="B880" s="11" t="s">
        <v>69</v>
      </c>
      <c r="C880" s="1744" t="str">
        <f>'Result Entry'!$EU$3</f>
        <v>SOC.SER.PLAN</v>
      </c>
      <c r="D880" s="1745"/>
      <c r="E880" s="1746"/>
      <c r="F880" s="1747">
        <f>IF($J856="TC",0,IF($J856="Nso",0,VLOOKUP($A853,'Result Entry'!$B$9:$HS$108,178,0)))</f>
        <v>0</v>
      </c>
      <c r="G880" s="1747"/>
      <c r="H880" s="14">
        <f>IF($J856="TC",0,IF($J856="Nso",0,VLOOKUP($A853,'Result Entry'!$B$9:$GS$108,136,0)))</f>
        <v>0</v>
      </c>
      <c r="I880" s="1756" t="s">
        <v>174</v>
      </c>
      <c r="J880" s="1757"/>
      <c r="K880" s="76"/>
      <c r="L880" s="77"/>
      <c r="M880" s="77"/>
      <c r="N880" s="78"/>
    </row>
    <row r="881" spans="1:15" ht="20.25" customHeight="1" thickBot="1">
      <c r="A881" s="1721"/>
      <c r="B881" s="11" t="s">
        <v>69</v>
      </c>
      <c r="C881" s="1744" t="str">
        <f>'Result Entry'!$FG$3</f>
        <v>Jeewan Kaushal</v>
      </c>
      <c r="D881" s="1745"/>
      <c r="E881" s="1746"/>
      <c r="F881" s="1747" t="str">
        <f>IF($J856="TC",0,IF($J856="Nso",0,VLOOKUP($A853,'Result Entry'!$B$9:$HS$108,182,0)))</f>
        <v/>
      </c>
      <c r="G881" s="1747"/>
      <c r="H881" s="14">
        <f>IF($J856="TC",0,IF($J856="Nso",0,VLOOKUP($A853,'Result Entry'!$B$9:$HS$108,136,0)))</f>
        <v>0</v>
      </c>
      <c r="I881" s="1756" t="s">
        <v>148</v>
      </c>
      <c r="J881" s="1757"/>
      <c r="K881" s="1757"/>
      <c r="L881" s="1757"/>
      <c r="M881" s="1757"/>
      <c r="N881" s="1838"/>
    </row>
    <row r="882" spans="1:15" ht="20.25" customHeight="1">
      <c r="A882" s="1721"/>
      <c r="B882" s="10" t="s">
        <v>69</v>
      </c>
      <c r="C882" s="1706" t="s">
        <v>180</v>
      </c>
      <c r="D882" s="1707"/>
      <c r="E882" s="1708"/>
      <c r="F882" s="1715" t="s">
        <v>181</v>
      </c>
      <c r="G882" s="1716"/>
      <c r="H882" s="82" t="s">
        <v>30</v>
      </c>
      <c r="I882" s="1756" t="s">
        <v>175</v>
      </c>
      <c r="J882" s="1757"/>
      <c r="K882" s="1757"/>
      <c r="L882" s="1757"/>
      <c r="M882" s="1757"/>
      <c r="N882" s="1838"/>
    </row>
    <row r="883" spans="1:15" ht="20.25" customHeight="1">
      <c r="A883" s="1721"/>
      <c r="B883" s="10" t="s">
        <v>69</v>
      </c>
      <c r="C883" s="1709"/>
      <c r="D883" s="1710"/>
      <c r="E883" s="1711"/>
      <c r="F883" s="1702" t="s">
        <v>182</v>
      </c>
      <c r="G883" s="1703"/>
      <c r="H883" s="80" t="s">
        <v>179</v>
      </c>
      <c r="I883" s="1732" t="s">
        <v>67</v>
      </c>
      <c r="J883" s="1733"/>
      <c r="K883" s="1733"/>
      <c r="L883" s="1733"/>
      <c r="M883" s="1733"/>
      <c r="N883" s="1734"/>
    </row>
    <row r="884" spans="1:15" ht="20.25" customHeight="1">
      <c r="A884" s="1721"/>
      <c r="B884" s="10" t="s">
        <v>69</v>
      </c>
      <c r="C884" s="1709"/>
      <c r="D884" s="1710"/>
      <c r="E884" s="1711"/>
      <c r="F884" s="1702" t="s">
        <v>185</v>
      </c>
      <c r="G884" s="1703"/>
      <c r="H884" s="80" t="s">
        <v>62</v>
      </c>
      <c r="I884" s="1735"/>
      <c r="J884" s="1736"/>
      <c r="K884" s="1736"/>
      <c r="L884" s="1736"/>
      <c r="M884" s="1736"/>
      <c r="N884" s="1737"/>
    </row>
    <row r="885" spans="1:15" ht="20.25" customHeight="1">
      <c r="A885" s="1721"/>
      <c r="B885" s="10" t="s">
        <v>69</v>
      </c>
      <c r="C885" s="1709"/>
      <c r="D885" s="1710"/>
      <c r="E885" s="1711"/>
      <c r="F885" s="1702" t="s">
        <v>186</v>
      </c>
      <c r="G885" s="1703"/>
      <c r="H885" s="80" t="s">
        <v>63</v>
      </c>
      <c r="I885" s="1735"/>
      <c r="J885" s="1736"/>
      <c r="K885" s="1736"/>
      <c r="L885" s="1736"/>
      <c r="M885" s="1736"/>
      <c r="N885" s="1737"/>
    </row>
    <row r="886" spans="1:15" ht="20.25" customHeight="1">
      <c r="A886" s="1721"/>
      <c r="B886" s="10" t="s">
        <v>69</v>
      </c>
      <c r="C886" s="1709"/>
      <c r="D886" s="1710"/>
      <c r="E886" s="1711"/>
      <c r="F886" s="1702" t="s">
        <v>183</v>
      </c>
      <c r="G886" s="1703"/>
      <c r="H886" s="80" t="s">
        <v>65</v>
      </c>
      <c r="I886" s="1738" t="s">
        <v>80</v>
      </c>
      <c r="J886" s="1739"/>
      <c r="K886" s="1739"/>
      <c r="L886" s="1739"/>
      <c r="M886" s="1739"/>
      <c r="N886" s="1740"/>
    </row>
    <row r="887" spans="1:15" ht="20.25" customHeight="1" thickBot="1">
      <c r="A887" s="1721"/>
      <c r="B887" s="13" t="s">
        <v>69</v>
      </c>
      <c r="C887" s="1712"/>
      <c r="D887" s="1713"/>
      <c r="E887" s="1714"/>
      <c r="F887" s="1704" t="s">
        <v>184</v>
      </c>
      <c r="G887" s="1705"/>
      <c r="H887" s="81" t="s">
        <v>64</v>
      </c>
      <c r="I887" s="1741"/>
      <c r="J887" s="1742"/>
      <c r="K887" s="1742"/>
      <c r="L887" s="1742"/>
      <c r="M887" s="1742"/>
      <c r="N887" s="1743"/>
    </row>
    <row r="888" spans="1:15" ht="15.75" thickTop="1">
      <c r="A888" s="1719"/>
      <c r="B888" s="1719"/>
      <c r="C888" s="1719"/>
      <c r="D888" s="1719"/>
      <c r="E888" s="1719"/>
      <c r="F888" s="1719"/>
      <c r="G888" s="1719"/>
      <c r="H888" s="1719"/>
      <c r="I888" s="1719"/>
      <c r="J888" s="1719"/>
      <c r="K888" s="1719"/>
      <c r="L888" s="1719"/>
      <c r="M888" s="1719"/>
      <c r="N888" s="1719"/>
    </row>
    <row r="889" spans="1:15" ht="24.75" customHeight="1" thickBot="1">
      <c r="A889" s="83">
        <f>A853+1</f>
        <v>26</v>
      </c>
      <c r="B889" s="1720" t="s">
        <v>50</v>
      </c>
      <c r="C889" s="1720"/>
      <c r="D889" s="1720"/>
      <c r="E889" s="1720"/>
      <c r="F889" s="1720"/>
      <c r="G889" s="1720"/>
      <c r="H889" s="1720"/>
      <c r="I889" s="1720"/>
      <c r="J889" s="1720"/>
      <c r="K889" s="1720"/>
      <c r="L889" s="1720"/>
      <c r="M889" s="1720"/>
      <c r="N889" s="1720"/>
    </row>
    <row r="890" spans="1:15" ht="42.75" customHeight="1" thickTop="1">
      <c r="A890" s="1721"/>
      <c r="B890" s="1722"/>
      <c r="C890" s="1723"/>
      <c r="D890" s="1726" t="str">
        <f>Master!$E$8</f>
        <v xml:space="preserve">Govt. Sr. Secondary School </v>
      </c>
      <c r="E890" s="1727"/>
      <c r="F890" s="1727"/>
      <c r="G890" s="1727"/>
      <c r="H890" s="1727"/>
      <c r="I890" s="1727"/>
      <c r="J890" s="1727"/>
      <c r="K890" s="1727"/>
      <c r="L890" s="1727"/>
      <c r="M890" s="1727"/>
      <c r="N890" s="1728"/>
    </row>
    <row r="891" spans="1:15" ht="26.25" customHeight="1" thickBot="1">
      <c r="A891" s="1721"/>
      <c r="B891" s="1724"/>
      <c r="C891" s="1725"/>
      <c r="D891" s="1729" t="str">
        <f>Master!$E$11</f>
        <v>P.S.-Bapini (Jodhpur)</v>
      </c>
      <c r="E891" s="1730"/>
      <c r="F891" s="1730"/>
      <c r="G891" s="1730"/>
      <c r="H891" s="1730"/>
      <c r="I891" s="1730"/>
      <c r="J891" s="1730"/>
      <c r="K891" s="1730"/>
      <c r="L891" s="1730"/>
      <c r="M891" s="1730"/>
      <c r="N891" s="1731"/>
    </row>
    <row r="892" spans="1:15" ht="20.25" customHeight="1">
      <c r="A892" s="1721"/>
      <c r="B892" s="28"/>
      <c r="C892" s="1849" t="s">
        <v>150</v>
      </c>
      <c r="D892" s="1850"/>
      <c r="E892" s="1850"/>
      <c r="F892" s="1850"/>
      <c r="G892" s="1851"/>
      <c r="H892" s="1814" t="s">
        <v>127</v>
      </c>
      <c r="I892" s="1814"/>
      <c r="J892" s="1817">
        <f>VLOOKUP(A889,'Result Entry'!$B$6:$K$108,6,0)</f>
        <v>0</v>
      </c>
      <c r="K892" s="1820" t="s">
        <v>68</v>
      </c>
      <c r="L892" s="1821"/>
      <c r="M892" s="68">
        <f>Master!$E$14</f>
        <v>8151106901</v>
      </c>
      <c r="N892" s="69"/>
    </row>
    <row r="893" spans="1:15" ht="20.25" customHeight="1">
      <c r="A893" s="1721"/>
      <c r="B893" s="9"/>
      <c r="C893" s="1852"/>
      <c r="D893" s="1853"/>
      <c r="E893" s="1853"/>
      <c r="F893" s="1853"/>
      <c r="G893" s="1854"/>
      <c r="H893" s="1815"/>
      <c r="I893" s="1815"/>
      <c r="J893" s="1818"/>
      <c r="K893" s="1822" t="s">
        <v>66</v>
      </c>
      <c r="L893" s="1823"/>
      <c r="M893" s="1824"/>
      <c r="N893" s="1825"/>
      <c r="O893" s="17" t="s">
        <v>156</v>
      </c>
    </row>
    <row r="894" spans="1:15" ht="20.25" customHeight="1" thickBot="1">
      <c r="A894" s="1721"/>
      <c r="B894" s="9"/>
      <c r="C894" s="1855"/>
      <c r="D894" s="1856"/>
      <c r="E894" s="1856"/>
      <c r="F894" s="1856"/>
      <c r="G894" s="1857"/>
      <c r="H894" s="1816"/>
      <c r="I894" s="1816"/>
      <c r="J894" s="1819"/>
      <c r="K894" s="1826" t="s">
        <v>51</v>
      </c>
      <c r="L894" s="1827"/>
      <c r="M894" s="1828" t="str">
        <f>Master!$E$6</f>
        <v>2023-24</v>
      </c>
      <c r="N894" s="1829"/>
    </row>
    <row r="895" spans="1:15" ht="20.25" customHeight="1">
      <c r="A895" s="1721"/>
      <c r="B895" s="10" t="s">
        <v>69</v>
      </c>
      <c r="C895" s="1779" t="s">
        <v>20</v>
      </c>
      <c r="D895" s="1780"/>
      <c r="E895" s="1780"/>
      <c r="F895" s="1781"/>
      <c r="G895" s="6" t="s">
        <v>149</v>
      </c>
      <c r="H895" s="1782">
        <f>VLOOKUP($A889,'Result Entry'!$B$9:$FW$108,4,0)</f>
        <v>0</v>
      </c>
      <c r="I895" s="1782"/>
      <c r="J895" s="1782"/>
      <c r="K895" s="1782"/>
      <c r="L895" s="1782"/>
      <c r="M895" s="1782"/>
      <c r="N895" s="1783"/>
    </row>
    <row r="896" spans="1:15" ht="20.25" customHeight="1">
      <c r="A896" s="1721"/>
      <c r="B896" s="10" t="s">
        <v>69</v>
      </c>
      <c r="C896" s="1763" t="s">
        <v>22</v>
      </c>
      <c r="D896" s="1764"/>
      <c r="E896" s="1764"/>
      <c r="F896" s="1765"/>
      <c r="G896" s="7" t="s">
        <v>149</v>
      </c>
      <c r="H896" s="1766">
        <f>VLOOKUP($A889,'Result Entry'!$B$9:$FW$108,7,0)</f>
        <v>0</v>
      </c>
      <c r="I896" s="1766"/>
      <c r="J896" s="1766"/>
      <c r="K896" s="1766"/>
      <c r="L896" s="1766"/>
      <c r="M896" s="1766"/>
      <c r="N896" s="1767"/>
    </row>
    <row r="897" spans="1:14" ht="20.25" customHeight="1">
      <c r="A897" s="1721"/>
      <c r="B897" s="10" t="s">
        <v>69</v>
      </c>
      <c r="C897" s="1763" t="s">
        <v>23</v>
      </c>
      <c r="D897" s="1764"/>
      <c r="E897" s="1764"/>
      <c r="F897" s="1765"/>
      <c r="G897" s="7" t="s">
        <v>149</v>
      </c>
      <c r="H897" s="1766">
        <f>VLOOKUP($A889,'Result Entry'!$B$9:$FW$108,8,0)</f>
        <v>0</v>
      </c>
      <c r="I897" s="1766"/>
      <c r="J897" s="1766"/>
      <c r="K897" s="1766"/>
      <c r="L897" s="1766"/>
      <c r="M897" s="1766"/>
      <c r="N897" s="1767"/>
    </row>
    <row r="898" spans="1:14" ht="20.25" customHeight="1">
      <c r="A898" s="1721"/>
      <c r="B898" s="10" t="s">
        <v>69</v>
      </c>
      <c r="C898" s="1763" t="s">
        <v>52</v>
      </c>
      <c r="D898" s="1764"/>
      <c r="E898" s="1764"/>
      <c r="F898" s="1765"/>
      <c r="G898" s="7" t="s">
        <v>149</v>
      </c>
      <c r="H898" s="1766">
        <f>VLOOKUP($A889,'Result Entry'!$B$9:$FW$108,9,0)</f>
        <v>0</v>
      </c>
      <c r="I898" s="1766"/>
      <c r="J898" s="1766"/>
      <c r="K898" s="1766"/>
      <c r="L898" s="1766"/>
      <c r="M898" s="1766"/>
      <c r="N898" s="1767"/>
    </row>
    <row r="899" spans="1:14" ht="20.25" customHeight="1">
      <c r="A899" s="1721"/>
      <c r="B899" s="10" t="s">
        <v>69</v>
      </c>
      <c r="C899" s="1763" t="s">
        <v>53</v>
      </c>
      <c r="D899" s="1764"/>
      <c r="E899" s="1764"/>
      <c r="F899" s="1765"/>
      <c r="G899" s="7" t="s">
        <v>149</v>
      </c>
      <c r="H899" s="1768" t="str">
        <f>CONCATENATE('Result Entry'!$G$4,'Result Entry'!$J$4)</f>
        <v>11(A)</v>
      </c>
      <c r="I899" s="1766"/>
      <c r="J899" s="1766"/>
      <c r="K899" s="1766"/>
      <c r="L899" s="1766"/>
      <c r="M899" s="1766"/>
      <c r="N899" s="1767"/>
    </row>
    <row r="900" spans="1:14" ht="20.25" customHeight="1" thickBot="1">
      <c r="A900" s="1721"/>
      <c r="B900" s="10" t="s">
        <v>69</v>
      </c>
      <c r="C900" s="1789" t="s">
        <v>25</v>
      </c>
      <c r="D900" s="1790"/>
      <c r="E900" s="1790"/>
      <c r="F900" s="1791"/>
      <c r="G900" s="16" t="s">
        <v>149</v>
      </c>
      <c r="H900" s="1792">
        <f>VLOOKUP($A889,'Result Entry'!$B$9:$FW$108,10,0)</f>
        <v>0</v>
      </c>
      <c r="I900" s="1792"/>
      <c r="J900" s="1792"/>
      <c r="K900" s="1792"/>
      <c r="L900" s="1792"/>
      <c r="M900" s="1792"/>
      <c r="N900" s="1793"/>
    </row>
    <row r="901" spans="1:14" ht="20.25" customHeight="1">
      <c r="A901" s="1721"/>
      <c r="B901" s="11" t="s">
        <v>69</v>
      </c>
      <c r="C901" s="1794" t="s">
        <v>167</v>
      </c>
      <c r="D901" s="1795"/>
      <c r="E901" s="1798" t="s">
        <v>72</v>
      </c>
      <c r="F901" s="1800" t="s">
        <v>73</v>
      </c>
      <c r="G901" s="1802" t="s">
        <v>168</v>
      </c>
      <c r="H901" s="1804" t="s">
        <v>55</v>
      </c>
      <c r="I901" s="1805"/>
      <c r="J901" s="1808" t="s">
        <v>84</v>
      </c>
      <c r="K901" s="1809"/>
      <c r="L901" s="1812" t="s">
        <v>169</v>
      </c>
      <c r="M901" s="1832" t="s">
        <v>76</v>
      </c>
      <c r="N901" s="1858" t="s">
        <v>98</v>
      </c>
    </row>
    <row r="902" spans="1:14" ht="20.25" customHeight="1">
      <c r="A902" s="1721"/>
      <c r="B902" s="11"/>
      <c r="C902" s="1796"/>
      <c r="D902" s="1797"/>
      <c r="E902" s="1799"/>
      <c r="F902" s="1801"/>
      <c r="G902" s="1803"/>
      <c r="H902" s="1806"/>
      <c r="I902" s="1807"/>
      <c r="J902" s="1810"/>
      <c r="K902" s="1811"/>
      <c r="L902" s="1813"/>
      <c r="M902" s="1833"/>
      <c r="N902" s="1859"/>
    </row>
    <row r="903" spans="1:14" ht="20.25" customHeight="1" thickBot="1">
      <c r="A903" s="1721"/>
      <c r="B903" s="11" t="s">
        <v>69</v>
      </c>
      <c r="C903" s="1866" t="s">
        <v>56</v>
      </c>
      <c r="D903" s="1867"/>
      <c r="E903" s="61">
        <f>'Result Entry'!$L$7</f>
        <v>10</v>
      </c>
      <c r="F903" s="62">
        <f>'Result Entry'!$M$7</f>
        <v>10</v>
      </c>
      <c r="G903" s="53">
        <f>SUM(E903:F903)</f>
        <v>20</v>
      </c>
      <c r="H903" s="1881">
        <f>'Result Entry'!$AU$7</f>
        <v>70</v>
      </c>
      <c r="I903" s="1882"/>
      <c r="J903" s="1883">
        <f>'Result Entry'!$AY$7</f>
        <v>100</v>
      </c>
      <c r="K903" s="1882"/>
      <c r="L903" s="53">
        <f t="shared" ref="L903:L908" si="50">H903+J903</f>
        <v>170</v>
      </c>
      <c r="M903" s="63">
        <f t="shared" ref="M903:M908" si="51">G903+L903</f>
        <v>190</v>
      </c>
      <c r="N903" s="1860"/>
    </row>
    <row r="904" spans="1:14" s="52" customFormat="1" ht="20.25" customHeight="1">
      <c r="A904" s="1721"/>
      <c r="B904" s="50" t="s">
        <v>69</v>
      </c>
      <c r="C904" s="1769" t="str">
        <f>'Result Entry'!$L$3</f>
        <v>HINDI Comp.</v>
      </c>
      <c r="D904" s="1770"/>
      <c r="E904" s="54">
        <f>IF($J892="TC",0,IF($J892="Nso",0,VLOOKUP($A889,'Result Entry'!$B$9:$FW$108,11,0)))</f>
        <v>0</v>
      </c>
      <c r="F904" s="51">
        <f>IF($J892="TC",0,IF($J892="Nso",0,VLOOKUP($A889,'Result Entry'!$B$9:$FW$108,12,0)))</f>
        <v>0</v>
      </c>
      <c r="G904" s="55">
        <f>E904+F904</f>
        <v>0</v>
      </c>
      <c r="H904" s="1870">
        <f>IF($J892="TC",0,IF($J892="Nso",0,VLOOKUP($A889,'Result Entry'!$B$9:$FW$108,16,0)))</f>
        <v>0</v>
      </c>
      <c r="I904" s="1871"/>
      <c r="J904" s="1872">
        <f>IF($J892="TC",0,IF($J892="Nso",0,VLOOKUP($A889,'Result Entry'!$B$9:$FW$108,19,0)))</f>
        <v>0</v>
      </c>
      <c r="K904" s="1871"/>
      <c r="L904" s="66">
        <f t="shared" si="50"/>
        <v>0</v>
      </c>
      <c r="M904" s="64">
        <f t="shared" si="51"/>
        <v>0</v>
      </c>
      <c r="N904" s="60" t="str">
        <f>IF($J892="TC",0,IF($J892="Nso",0,VLOOKUP($A889,'Result Entry'!$B$9:$FW$108,24,0)))</f>
        <v/>
      </c>
    </row>
    <row r="905" spans="1:14" s="52" customFormat="1" ht="20.25" customHeight="1">
      <c r="A905" s="1721"/>
      <c r="B905" s="50" t="s">
        <v>69</v>
      </c>
      <c r="C905" s="1717" t="str">
        <f>'Result Entry'!$Z$3</f>
        <v>ENGLISH Comp.</v>
      </c>
      <c r="D905" s="1718"/>
      <c r="E905" s="54">
        <f>IF($J892="TC",0,IF($J892="Nso",0,VLOOKUP($A889,'Result Entry'!$B$9:$FW$108,25,0)))</f>
        <v>0</v>
      </c>
      <c r="F905" s="51">
        <f>IF($J892="TC",0,IF($J892="Nso",0,VLOOKUP($A889,'Result Entry'!$B$9:$FW$108,26,0)))</f>
        <v>0</v>
      </c>
      <c r="G905" s="56">
        <f>E905+F905</f>
        <v>0</v>
      </c>
      <c r="H905" s="1761">
        <f>IF($J892="TC",0,IF($J892="Nso",0,VLOOKUP($A889,'Result Entry'!$B$9:$FW$108,30,0)))</f>
        <v>0</v>
      </c>
      <c r="I905" s="1762"/>
      <c r="J905" s="1784">
        <f>IF($J892="TC",0,IF($J892="Nso",0,VLOOKUP($A889,'Result Entry'!$B$9:$FW$108,33,0)))</f>
        <v>0</v>
      </c>
      <c r="K905" s="1762"/>
      <c r="L905" s="66">
        <f t="shared" si="50"/>
        <v>0</v>
      </c>
      <c r="M905" s="64">
        <f t="shared" si="51"/>
        <v>0</v>
      </c>
      <c r="N905" s="60" t="str">
        <f>IF($J892="TC",0,IF($J892="Nso",0,VLOOKUP($A889,'Result Entry'!$B$9:$FW$108,38,0)))</f>
        <v/>
      </c>
    </row>
    <row r="906" spans="1:14" s="52" customFormat="1" ht="20.25" customHeight="1">
      <c r="A906" s="1721"/>
      <c r="B906" s="50" t="s">
        <v>69</v>
      </c>
      <c r="C906" s="1717" t="str">
        <f>'Result Entry'!$AO$3</f>
        <v>PHYSICS</v>
      </c>
      <c r="D906" s="1718"/>
      <c r="E906" s="54">
        <f>IF($J892="TC",0,IF($J892="Nso",0,VLOOKUP($A889,'Result Entry'!$B$9:$FW$108,39,0)))</f>
        <v>0</v>
      </c>
      <c r="F906" s="51">
        <f>IF($J892="TC",0,IF($J892="Nso",0,VLOOKUP($A889,'Result Entry'!$B$9:$FW$108,40,0)))</f>
        <v>0</v>
      </c>
      <c r="G906" s="56">
        <f>E906+F906</f>
        <v>0</v>
      </c>
      <c r="H906" s="1761">
        <f>IF($J892="TC",0,IF($J892="Nso",0,VLOOKUP($A889,'Result Entry'!$B$9:$FW$108,45,0)))</f>
        <v>0</v>
      </c>
      <c r="I906" s="1762"/>
      <c r="J906" s="1784">
        <f>IF($J892="TC",0,IF($J892="Nso",0,VLOOKUP($A889,'Result Entry'!$B$9:$FW$108,49,0)))</f>
        <v>0</v>
      </c>
      <c r="K906" s="1762"/>
      <c r="L906" s="66">
        <f t="shared" si="50"/>
        <v>0</v>
      </c>
      <c r="M906" s="64">
        <f t="shared" si="51"/>
        <v>0</v>
      </c>
      <c r="N906" s="60" t="str">
        <f>IF($J892="TC",0,IF($J892="Nso",0,VLOOKUP($A889,'Result Entry'!$B$9:$FW$108,54,0)))</f>
        <v/>
      </c>
    </row>
    <row r="907" spans="1:14" s="52" customFormat="1" ht="20.25" customHeight="1">
      <c r="A907" s="1721"/>
      <c r="B907" s="50" t="s">
        <v>69</v>
      </c>
      <c r="C907" s="1717" t="str">
        <f>'Result Entry'!$BF$3</f>
        <v>CHEMISTRY</v>
      </c>
      <c r="D907" s="1718"/>
      <c r="E907" s="54" t="str">
        <f>IF($J892="TC",0,IF($J892="Nso",0,VLOOKUP($A889,'Result Entry'!$B$9:$FW$108,55,0)))</f>
        <v/>
      </c>
      <c r="F907" s="51">
        <f>IF($J892="TC",0,IF($J892="Nso",0,VLOOKUP($A889,'Result Entry'!$B$9:$FW$108,56,0)))</f>
        <v>0</v>
      </c>
      <c r="G907" s="56" t="e">
        <f>E907+F907</f>
        <v>#VALUE!</v>
      </c>
      <c r="H907" s="1761">
        <f>IF($J892="TC",0,IF($J892="Nso",0,VLOOKUP($A889,'Result Entry'!$B$9:$FW$108,61,0)))</f>
        <v>0</v>
      </c>
      <c r="I907" s="1762"/>
      <c r="J907" s="1784">
        <f>IF($J892="TC",0,IF($J892="Nso",0,VLOOKUP($A889,'Result Entry'!$B$9:$FW$108,65,0)))</f>
        <v>0</v>
      </c>
      <c r="K907" s="1762"/>
      <c r="L907" s="66">
        <f t="shared" si="50"/>
        <v>0</v>
      </c>
      <c r="M907" s="64" t="e">
        <f t="shared" si="51"/>
        <v>#VALUE!</v>
      </c>
      <c r="N907" s="60" t="str">
        <f>IF($J892="TC",0,IF($J892="Nso",0,VLOOKUP($A889,'Result Entry'!$B$9:$FW$108,70,0)))</f>
        <v/>
      </c>
    </row>
    <row r="908" spans="1:14" s="52" customFormat="1" ht="20.25" customHeight="1" thickBot="1">
      <c r="A908" s="1721"/>
      <c r="B908" s="50" t="s">
        <v>69</v>
      </c>
      <c r="C908" s="1717" t="str">
        <f>'Result Entry'!$BW$3</f>
        <v>BIOLOGY</v>
      </c>
      <c r="D908" s="1718"/>
      <c r="E908" s="57" t="str">
        <f>IF($J892="TC",0,IF($J892="Nso",0,VLOOKUP($A889,'Result Entry'!$B$9:$FW$108,71,0)))</f>
        <v/>
      </c>
      <c r="F908" s="58" t="str">
        <f>IF($J892="TC",0,IF($J892="Nso",0,VLOOKUP($A889,'Result Entry'!$B$9:$FW$108,72,0)))</f>
        <v/>
      </c>
      <c r="G908" s="59" t="e">
        <f>E908+F908</f>
        <v>#VALUE!</v>
      </c>
      <c r="H908" s="1861">
        <f>IF($J892="TC",0,IF($J892="Nso",0,VLOOKUP($A889,'Result Entry'!$B$9:$FW$108,77,0)))</f>
        <v>0</v>
      </c>
      <c r="I908" s="1862"/>
      <c r="J908" s="1863">
        <f>IF($J892="TC",0,IF($J892="Nso",0,VLOOKUP($A889,'Result Entry'!$B$9:$FW$108,81,0)))</f>
        <v>0</v>
      </c>
      <c r="K908" s="1862"/>
      <c r="L908" s="67">
        <f t="shared" si="50"/>
        <v>0</v>
      </c>
      <c r="M908" s="65" t="e">
        <f t="shared" si="51"/>
        <v>#VALUE!</v>
      </c>
      <c r="N908" s="60">
        <f>IF($J892="TC",0,IF($J892="Nso",0,VLOOKUP($A889,'Result Entry'!$B$9:$FW$108,86,0)))</f>
        <v>0</v>
      </c>
    </row>
    <row r="909" spans="1:14" ht="20.25" customHeight="1">
      <c r="A909" s="1721"/>
      <c r="B909" s="11" t="s">
        <v>69</v>
      </c>
      <c r="C909" s="1771" t="s">
        <v>77</v>
      </c>
      <c r="D909" s="1772"/>
      <c r="E909" s="1773"/>
      <c r="F909" s="1777" t="s">
        <v>78</v>
      </c>
      <c r="G909" s="1778"/>
      <c r="H909" s="1868" t="s">
        <v>79</v>
      </c>
      <c r="I909" s="1869"/>
      <c r="J909" s="74" t="s">
        <v>41</v>
      </c>
      <c r="K909" s="79" t="s">
        <v>91</v>
      </c>
      <c r="L909" s="1785" t="s">
        <v>39</v>
      </c>
      <c r="M909" s="1786"/>
      <c r="N909" s="12" t="s">
        <v>43</v>
      </c>
    </row>
    <row r="910" spans="1:14" ht="25.5" customHeight="1" thickBot="1">
      <c r="A910" s="1721"/>
      <c r="B910" s="11" t="s">
        <v>69</v>
      </c>
      <c r="C910" s="1774"/>
      <c r="D910" s="1775"/>
      <c r="E910" s="1776"/>
      <c r="F910" s="1787">
        <f>IF($J892="TC",0,IF($J892="Nso",0,VLOOKUP($A889,'Result Entry'!$B$9:$FW$108,146,0)))</f>
        <v>0</v>
      </c>
      <c r="G910" s="1788"/>
      <c r="H910" s="1830">
        <f>IF($J892="TC",0,IF($J892="Nso",0,VLOOKUP($A889,'Result Entry'!$B$9:$FW$108,147,0)))</f>
        <v>0</v>
      </c>
      <c r="I910" s="1831"/>
      <c r="J910" s="75">
        <f>IF($J892="TC",0,IF($J892="Nso",0,VLOOKUP($A889,'Result Entry'!$B$9:$FW$108,148,0)))</f>
        <v>0</v>
      </c>
      <c r="K910" s="86" t="str">
        <f>IF($J892="TC",0,IF($J892="Nso",0,VLOOKUP($A889,'Result Entry'!$B$9:$FW$108,149,0)))</f>
        <v/>
      </c>
      <c r="L910" s="1864">
        <f>IF($J892="TC",0,IF($J892="Nso",0,VLOOKUP($A889,'Result Entry'!$B$9:$FW$108,150,0)))</f>
        <v>0</v>
      </c>
      <c r="M910" s="1865"/>
      <c r="N910" s="15">
        <f>IF($J892="TC",0,IF($J892="Nso",0,VLOOKUP($A889,'Result Entry'!$B$9:$FW$108,152,0)))</f>
        <v>0</v>
      </c>
    </row>
    <row r="911" spans="1:14" ht="20.25" customHeight="1">
      <c r="A911" s="1721"/>
      <c r="B911" s="11" t="s">
        <v>69</v>
      </c>
      <c r="C911" s="1758" t="s">
        <v>58</v>
      </c>
      <c r="D911" s="1759"/>
      <c r="E911" s="1759"/>
      <c r="F911" s="1759"/>
      <c r="G911" s="1759"/>
      <c r="H911" s="1760"/>
      <c r="I911" s="1834" t="s">
        <v>59</v>
      </c>
      <c r="J911" s="1835"/>
      <c r="K911" s="1836">
        <f>VLOOKUP($A889,'Result Entry'!$B$9:$FW$108,143,0)</f>
        <v>0</v>
      </c>
      <c r="L911" s="1837"/>
      <c r="M911" s="1839" t="s">
        <v>37</v>
      </c>
      <c r="N911" s="1840"/>
    </row>
    <row r="912" spans="1:14" ht="20.25" customHeight="1" thickBot="1">
      <c r="A912" s="1721"/>
      <c r="B912" s="11" t="s">
        <v>69</v>
      </c>
      <c r="C912" s="1841" t="s">
        <v>54</v>
      </c>
      <c r="D912" s="1842"/>
      <c r="E912" s="1842"/>
      <c r="F912" s="1843" t="s">
        <v>157</v>
      </c>
      <c r="G912" s="1844"/>
      <c r="H912" s="26" t="s">
        <v>47</v>
      </c>
      <c r="I912" s="1847" t="s">
        <v>60</v>
      </c>
      <c r="J912" s="1848"/>
      <c r="K912" s="1873">
        <f>VLOOKUP($A889,'Result Entry'!$B$9:$FW$108,144,0)</f>
        <v>0</v>
      </c>
      <c r="L912" s="1874"/>
      <c r="M912" s="1875">
        <f>VLOOKUP($A889,'Result Entry'!$B$9:$FW$108,145,0)</f>
        <v>0</v>
      </c>
      <c r="N912" s="1876"/>
    </row>
    <row r="913" spans="1:15" ht="20.25" customHeight="1">
      <c r="A913" s="1721"/>
      <c r="B913" s="11" t="s">
        <v>69</v>
      </c>
      <c r="C913" s="1841"/>
      <c r="D913" s="1842"/>
      <c r="E913" s="1842"/>
      <c r="F913" s="1845"/>
      <c r="G913" s="1846"/>
      <c r="H913" s="27" t="s">
        <v>99</v>
      </c>
      <c r="I913" s="1877" t="s">
        <v>61</v>
      </c>
      <c r="J913" s="1878"/>
      <c r="K913" s="1879">
        <f>IF($J892="TC","Transferred",IF($J892="Nso","NameSeparated",VLOOKUP($A889,'Result Entry'!$B$9:$FW$108,153,0)))</f>
        <v>0</v>
      </c>
      <c r="L913" s="1879"/>
      <c r="M913" s="1879"/>
      <c r="N913" s="1880"/>
    </row>
    <row r="914" spans="1:15" ht="20.25" customHeight="1">
      <c r="A914" s="1721"/>
      <c r="B914" s="11" t="s">
        <v>69</v>
      </c>
      <c r="C914" s="1744" t="str">
        <f>'Result Entry'!$DU$3</f>
        <v>Foundation Of Information Tech.</v>
      </c>
      <c r="D914" s="1745"/>
      <c r="E914" s="1746"/>
      <c r="F914" s="1747" t="str">
        <f>IF($J892="TC",0,IF($J892="Nso",0,VLOOKUP($A889,'Result Entry'!$B$9:$GS$108,170,0)))</f>
        <v/>
      </c>
      <c r="G914" s="1747"/>
      <c r="H914" s="14">
        <f>IF($J892="TC",0,IF($J892="Nso",0,VLOOKUP($A889,'Result Entry'!$B$9:$GS$108,112,0)))</f>
        <v>0</v>
      </c>
      <c r="I914" s="1748" t="s">
        <v>71</v>
      </c>
      <c r="J914" s="1749"/>
      <c r="K914" s="1750">
        <f>'Result Entry'!$T$2</f>
        <v>45419</v>
      </c>
      <c r="L914" s="1751"/>
      <c r="M914" s="1751"/>
      <c r="N914" s="1752"/>
    </row>
    <row r="915" spans="1:15" ht="20.25" customHeight="1">
      <c r="A915" s="1721"/>
      <c r="B915" s="11" t="s">
        <v>69</v>
      </c>
      <c r="C915" s="1744" t="str">
        <f>'Result Entry'!$EI$3</f>
        <v>G.I.A.I.-II</v>
      </c>
      <c r="D915" s="1745"/>
      <c r="E915" s="1746"/>
      <c r="F915" s="1747" t="str">
        <f>IF($J892="TC",0,IF($J892="Nso",0,VLOOKUP($A889,'Result Entry'!$B$9:$GS$108,174,0)))</f>
        <v/>
      </c>
      <c r="G915" s="1747"/>
      <c r="H915" s="14">
        <f>IF($J892="TC",0,IF($J892="Nso",0,VLOOKUP($A889,'Result Entry'!$B$9:$GS$108,124,0)))</f>
        <v>0</v>
      </c>
      <c r="I915" s="1753"/>
      <c r="J915" s="1754"/>
      <c r="K915" s="1754"/>
      <c r="L915" s="1754"/>
      <c r="M915" s="1754"/>
      <c r="N915" s="1755"/>
    </row>
    <row r="916" spans="1:15" ht="20.25" customHeight="1">
      <c r="A916" s="1721"/>
      <c r="B916" s="11" t="s">
        <v>69</v>
      </c>
      <c r="C916" s="1744" t="str">
        <f>'Result Entry'!$EU$3</f>
        <v>SOC.SER.PLAN</v>
      </c>
      <c r="D916" s="1745"/>
      <c r="E916" s="1746"/>
      <c r="F916" s="1747">
        <f>IF($J892="TC",0,IF($J892="Nso",0,VLOOKUP($A889,'Result Entry'!$B$9:$HS$108,178,0)))</f>
        <v>0</v>
      </c>
      <c r="G916" s="1747"/>
      <c r="H916" s="14">
        <f>IF($J892="TC",0,IF($J892="Nso",0,VLOOKUP($A889,'Result Entry'!$B$9:$GS$108,136,0)))</f>
        <v>0</v>
      </c>
      <c r="I916" s="1756" t="s">
        <v>174</v>
      </c>
      <c r="J916" s="1757"/>
      <c r="K916" s="76"/>
      <c r="L916" s="77"/>
      <c r="M916" s="77"/>
      <c r="N916" s="78"/>
    </row>
    <row r="917" spans="1:15" ht="20.25" customHeight="1" thickBot="1">
      <c r="A917" s="1721"/>
      <c r="B917" s="11" t="s">
        <v>69</v>
      </c>
      <c r="C917" s="1744" t="str">
        <f>'Result Entry'!$FG$3</f>
        <v>Jeewan Kaushal</v>
      </c>
      <c r="D917" s="1745"/>
      <c r="E917" s="1746"/>
      <c r="F917" s="1747" t="str">
        <f>IF($J892="TC",0,IF($J892="Nso",0,VLOOKUP($A889,'Result Entry'!$B$9:$HS$108,182,0)))</f>
        <v/>
      </c>
      <c r="G917" s="1747"/>
      <c r="H917" s="14">
        <f>IF($J892="TC",0,IF($J892="Nso",0,VLOOKUP($A889,'Result Entry'!$B$9:$HS$108,136,0)))</f>
        <v>0</v>
      </c>
      <c r="I917" s="1756" t="s">
        <v>148</v>
      </c>
      <c r="J917" s="1757"/>
      <c r="K917" s="1757"/>
      <c r="L917" s="1757"/>
      <c r="M917" s="1757"/>
      <c r="N917" s="1838"/>
    </row>
    <row r="918" spans="1:15" ht="20.25" customHeight="1">
      <c r="A918" s="1721"/>
      <c r="B918" s="10" t="s">
        <v>69</v>
      </c>
      <c r="C918" s="1706" t="s">
        <v>180</v>
      </c>
      <c r="D918" s="1707"/>
      <c r="E918" s="1708"/>
      <c r="F918" s="1715" t="s">
        <v>181</v>
      </c>
      <c r="G918" s="1716"/>
      <c r="H918" s="82" t="s">
        <v>30</v>
      </c>
      <c r="I918" s="1756" t="s">
        <v>175</v>
      </c>
      <c r="J918" s="1757"/>
      <c r="K918" s="1757"/>
      <c r="L918" s="1757"/>
      <c r="M918" s="1757"/>
      <c r="N918" s="1838"/>
    </row>
    <row r="919" spans="1:15" ht="20.25" customHeight="1">
      <c r="A919" s="1721"/>
      <c r="B919" s="10" t="s">
        <v>69</v>
      </c>
      <c r="C919" s="1709"/>
      <c r="D919" s="1710"/>
      <c r="E919" s="1711"/>
      <c r="F919" s="1702" t="s">
        <v>182</v>
      </c>
      <c r="G919" s="1703"/>
      <c r="H919" s="80" t="s">
        <v>179</v>
      </c>
      <c r="I919" s="1732" t="s">
        <v>67</v>
      </c>
      <c r="J919" s="1733"/>
      <c r="K919" s="1733"/>
      <c r="L919" s="1733"/>
      <c r="M919" s="1733"/>
      <c r="N919" s="1734"/>
    </row>
    <row r="920" spans="1:15" ht="20.25" customHeight="1">
      <c r="A920" s="1721"/>
      <c r="B920" s="10" t="s">
        <v>69</v>
      </c>
      <c r="C920" s="1709"/>
      <c r="D920" s="1710"/>
      <c r="E920" s="1711"/>
      <c r="F920" s="1702" t="s">
        <v>185</v>
      </c>
      <c r="G920" s="1703"/>
      <c r="H920" s="80" t="s">
        <v>62</v>
      </c>
      <c r="I920" s="1735"/>
      <c r="J920" s="1736"/>
      <c r="K920" s="1736"/>
      <c r="L920" s="1736"/>
      <c r="M920" s="1736"/>
      <c r="N920" s="1737"/>
    </row>
    <row r="921" spans="1:15" ht="20.25" customHeight="1">
      <c r="A921" s="1721"/>
      <c r="B921" s="10" t="s">
        <v>69</v>
      </c>
      <c r="C921" s="1709"/>
      <c r="D921" s="1710"/>
      <c r="E921" s="1711"/>
      <c r="F921" s="1702" t="s">
        <v>186</v>
      </c>
      <c r="G921" s="1703"/>
      <c r="H921" s="80" t="s">
        <v>63</v>
      </c>
      <c r="I921" s="1735"/>
      <c r="J921" s="1736"/>
      <c r="K921" s="1736"/>
      <c r="L921" s="1736"/>
      <c r="M921" s="1736"/>
      <c r="N921" s="1737"/>
    </row>
    <row r="922" spans="1:15" ht="20.25" customHeight="1">
      <c r="A922" s="1721"/>
      <c r="B922" s="10" t="s">
        <v>69</v>
      </c>
      <c r="C922" s="1709"/>
      <c r="D922" s="1710"/>
      <c r="E922" s="1711"/>
      <c r="F922" s="1702" t="s">
        <v>183</v>
      </c>
      <c r="G922" s="1703"/>
      <c r="H922" s="80" t="s">
        <v>65</v>
      </c>
      <c r="I922" s="1738" t="s">
        <v>80</v>
      </c>
      <c r="J922" s="1739"/>
      <c r="K922" s="1739"/>
      <c r="L922" s="1739"/>
      <c r="M922" s="1739"/>
      <c r="N922" s="1740"/>
    </row>
    <row r="923" spans="1:15" ht="20.25" customHeight="1" thickBot="1">
      <c r="A923" s="1721"/>
      <c r="B923" s="13" t="s">
        <v>69</v>
      </c>
      <c r="C923" s="1712"/>
      <c r="D923" s="1713"/>
      <c r="E923" s="1714"/>
      <c r="F923" s="1704" t="s">
        <v>184</v>
      </c>
      <c r="G923" s="1705"/>
      <c r="H923" s="81" t="s">
        <v>64</v>
      </c>
      <c r="I923" s="1741"/>
      <c r="J923" s="1742"/>
      <c r="K923" s="1742"/>
      <c r="L923" s="1742"/>
      <c r="M923" s="1742"/>
      <c r="N923" s="1743"/>
    </row>
    <row r="924" spans="1:15" ht="24.75" customHeight="1" thickTop="1" thickBot="1">
      <c r="A924" s="83">
        <f>A889+1</f>
        <v>27</v>
      </c>
      <c r="B924" s="1720" t="s">
        <v>50</v>
      </c>
      <c r="C924" s="1720"/>
      <c r="D924" s="1720"/>
      <c r="E924" s="1720"/>
      <c r="F924" s="1720"/>
      <c r="G924" s="1720"/>
      <c r="H924" s="1720"/>
      <c r="I924" s="1720"/>
      <c r="J924" s="1720"/>
      <c r="K924" s="1720"/>
      <c r="L924" s="1720"/>
      <c r="M924" s="1720"/>
      <c r="N924" s="1720"/>
    </row>
    <row r="925" spans="1:15" ht="42.75" customHeight="1" thickTop="1">
      <c r="A925" s="1721"/>
      <c r="B925" s="1722"/>
      <c r="C925" s="1723"/>
      <c r="D925" s="1726" t="str">
        <f>Master!$E$8</f>
        <v xml:space="preserve">Govt. Sr. Secondary School </v>
      </c>
      <c r="E925" s="1727"/>
      <c r="F925" s="1727"/>
      <c r="G925" s="1727"/>
      <c r="H925" s="1727"/>
      <c r="I925" s="1727"/>
      <c r="J925" s="1727"/>
      <c r="K925" s="1727"/>
      <c r="L925" s="1727"/>
      <c r="M925" s="1727"/>
      <c r="N925" s="1728"/>
    </row>
    <row r="926" spans="1:15" ht="20.25" customHeight="1" thickBot="1">
      <c r="A926" s="1721"/>
      <c r="B926" s="1724"/>
      <c r="C926" s="1725"/>
      <c r="D926" s="1729" t="str">
        <f>Master!$E$11</f>
        <v>P.S.-Bapini (Jodhpur)</v>
      </c>
      <c r="E926" s="1730"/>
      <c r="F926" s="1730"/>
      <c r="G926" s="1730"/>
      <c r="H926" s="1730"/>
      <c r="I926" s="1730"/>
      <c r="J926" s="1730"/>
      <c r="K926" s="1730"/>
      <c r="L926" s="1730"/>
      <c r="M926" s="1730"/>
      <c r="N926" s="1731"/>
    </row>
    <row r="927" spans="1:15" ht="20.25" customHeight="1">
      <c r="A927" s="1721"/>
      <c r="B927" s="28"/>
      <c r="C927" s="1849" t="s">
        <v>150</v>
      </c>
      <c r="D927" s="1850"/>
      <c r="E927" s="1850"/>
      <c r="F927" s="1850"/>
      <c r="G927" s="1851"/>
      <c r="H927" s="1814" t="s">
        <v>127</v>
      </c>
      <c r="I927" s="1814"/>
      <c r="J927" s="1817">
        <f>VLOOKUP(A924,'Result Entry'!$B$6:$K$108,6,0)</f>
        <v>0</v>
      </c>
      <c r="K927" s="1820" t="s">
        <v>68</v>
      </c>
      <c r="L927" s="1821"/>
      <c r="M927" s="68">
        <f>Master!$E$14</f>
        <v>8151106901</v>
      </c>
      <c r="N927" s="69"/>
    </row>
    <row r="928" spans="1:15" ht="20.25" customHeight="1">
      <c r="A928" s="1721"/>
      <c r="B928" s="9"/>
      <c r="C928" s="1852"/>
      <c r="D928" s="1853"/>
      <c r="E928" s="1853"/>
      <c r="F928" s="1853"/>
      <c r="G928" s="1854"/>
      <c r="H928" s="1815"/>
      <c r="I928" s="1815"/>
      <c r="J928" s="1818"/>
      <c r="K928" s="1822" t="s">
        <v>66</v>
      </c>
      <c r="L928" s="1823"/>
      <c r="M928" s="1824"/>
      <c r="N928" s="1825"/>
      <c r="O928" s="17" t="s">
        <v>156</v>
      </c>
    </row>
    <row r="929" spans="1:14" ht="20.25" customHeight="1" thickBot="1">
      <c r="A929" s="1721"/>
      <c r="B929" s="9"/>
      <c r="C929" s="1855"/>
      <c r="D929" s="1856"/>
      <c r="E929" s="1856"/>
      <c r="F929" s="1856"/>
      <c r="G929" s="1857"/>
      <c r="H929" s="1816"/>
      <c r="I929" s="1816"/>
      <c r="J929" s="1819"/>
      <c r="K929" s="1826" t="s">
        <v>51</v>
      </c>
      <c r="L929" s="1827"/>
      <c r="M929" s="1828" t="str">
        <f>Master!$E$6</f>
        <v>2023-24</v>
      </c>
      <c r="N929" s="1829"/>
    </row>
    <row r="930" spans="1:14" ht="20.25" customHeight="1">
      <c r="A930" s="1721"/>
      <c r="B930" s="10" t="s">
        <v>69</v>
      </c>
      <c r="C930" s="1779" t="s">
        <v>20</v>
      </c>
      <c r="D930" s="1780"/>
      <c r="E930" s="1780"/>
      <c r="F930" s="1781"/>
      <c r="G930" s="6" t="s">
        <v>149</v>
      </c>
      <c r="H930" s="1782">
        <f>VLOOKUP($A924,'Result Entry'!$B$9:$FW$108,4,0)</f>
        <v>0</v>
      </c>
      <c r="I930" s="1782"/>
      <c r="J930" s="1782"/>
      <c r="K930" s="1782"/>
      <c r="L930" s="1782"/>
      <c r="M930" s="1782"/>
      <c r="N930" s="1783"/>
    </row>
    <row r="931" spans="1:14" ht="20.25" customHeight="1">
      <c r="A931" s="1721"/>
      <c r="B931" s="10" t="s">
        <v>69</v>
      </c>
      <c r="C931" s="1763" t="s">
        <v>22</v>
      </c>
      <c r="D931" s="1764"/>
      <c r="E931" s="1764"/>
      <c r="F931" s="1765"/>
      <c r="G931" s="7" t="s">
        <v>149</v>
      </c>
      <c r="H931" s="1766">
        <f>VLOOKUP($A924,'Result Entry'!$B$9:$FW$108,7,0)</f>
        <v>0</v>
      </c>
      <c r="I931" s="1766"/>
      <c r="J931" s="1766"/>
      <c r="K931" s="1766"/>
      <c r="L931" s="1766"/>
      <c r="M931" s="1766"/>
      <c r="N931" s="1767"/>
    </row>
    <row r="932" spans="1:14" ht="20.25" customHeight="1">
      <c r="A932" s="1721"/>
      <c r="B932" s="10" t="s">
        <v>69</v>
      </c>
      <c r="C932" s="1763" t="s">
        <v>23</v>
      </c>
      <c r="D932" s="1764"/>
      <c r="E932" s="1764"/>
      <c r="F932" s="1765"/>
      <c r="G932" s="7" t="s">
        <v>149</v>
      </c>
      <c r="H932" s="1766">
        <f>VLOOKUP($A924,'Result Entry'!$B$9:$FW$108,8,0)</f>
        <v>0</v>
      </c>
      <c r="I932" s="1766"/>
      <c r="J932" s="1766"/>
      <c r="K932" s="1766"/>
      <c r="L932" s="1766"/>
      <c r="M932" s="1766"/>
      <c r="N932" s="1767"/>
    </row>
    <row r="933" spans="1:14" ht="20.25" customHeight="1">
      <c r="A933" s="1721"/>
      <c r="B933" s="10" t="s">
        <v>69</v>
      </c>
      <c r="C933" s="1763" t="s">
        <v>52</v>
      </c>
      <c r="D933" s="1764"/>
      <c r="E933" s="1764"/>
      <c r="F933" s="1765"/>
      <c r="G933" s="7" t="s">
        <v>149</v>
      </c>
      <c r="H933" s="1766">
        <f>VLOOKUP($A924,'Result Entry'!$B$9:$FW$108,9,0)</f>
        <v>0</v>
      </c>
      <c r="I933" s="1766"/>
      <c r="J933" s="1766"/>
      <c r="K933" s="1766"/>
      <c r="L933" s="1766"/>
      <c r="M933" s="1766"/>
      <c r="N933" s="1767"/>
    </row>
    <row r="934" spans="1:14" ht="20.25" customHeight="1">
      <c r="A934" s="1721"/>
      <c r="B934" s="10" t="s">
        <v>69</v>
      </c>
      <c r="C934" s="1763" t="s">
        <v>53</v>
      </c>
      <c r="D934" s="1764"/>
      <c r="E934" s="1764"/>
      <c r="F934" s="1765"/>
      <c r="G934" s="7" t="s">
        <v>149</v>
      </c>
      <c r="H934" s="1768" t="str">
        <f>CONCATENATE('Result Entry'!$G$4,'Result Entry'!$J$4)</f>
        <v>11(A)</v>
      </c>
      <c r="I934" s="1766"/>
      <c r="J934" s="1766"/>
      <c r="K934" s="1766"/>
      <c r="L934" s="1766"/>
      <c r="M934" s="1766"/>
      <c r="N934" s="1767"/>
    </row>
    <row r="935" spans="1:14" ht="20.25" customHeight="1" thickBot="1">
      <c r="A935" s="1721"/>
      <c r="B935" s="10" t="s">
        <v>69</v>
      </c>
      <c r="C935" s="1789" t="s">
        <v>25</v>
      </c>
      <c r="D935" s="1790"/>
      <c r="E935" s="1790"/>
      <c r="F935" s="1791"/>
      <c r="G935" s="16" t="s">
        <v>149</v>
      </c>
      <c r="H935" s="1792">
        <f>VLOOKUP($A924,'Result Entry'!$B$9:$FW$108,10,0)</f>
        <v>0</v>
      </c>
      <c r="I935" s="1792"/>
      <c r="J935" s="1792"/>
      <c r="K935" s="1792"/>
      <c r="L935" s="1792"/>
      <c r="M935" s="1792"/>
      <c r="N935" s="1793"/>
    </row>
    <row r="936" spans="1:14" ht="20.25" customHeight="1">
      <c r="A936" s="1721"/>
      <c r="B936" s="11" t="s">
        <v>69</v>
      </c>
      <c r="C936" s="1794" t="s">
        <v>167</v>
      </c>
      <c r="D936" s="1795"/>
      <c r="E936" s="1798" t="s">
        <v>72</v>
      </c>
      <c r="F936" s="1800" t="s">
        <v>73</v>
      </c>
      <c r="G936" s="1802" t="s">
        <v>168</v>
      </c>
      <c r="H936" s="1804" t="s">
        <v>55</v>
      </c>
      <c r="I936" s="1805"/>
      <c r="J936" s="1808" t="s">
        <v>84</v>
      </c>
      <c r="K936" s="1809"/>
      <c r="L936" s="1812" t="s">
        <v>169</v>
      </c>
      <c r="M936" s="1832" t="s">
        <v>76</v>
      </c>
      <c r="N936" s="1858" t="s">
        <v>98</v>
      </c>
    </row>
    <row r="937" spans="1:14" ht="20.25" customHeight="1">
      <c r="A937" s="1721"/>
      <c r="B937" s="11"/>
      <c r="C937" s="1796"/>
      <c r="D937" s="1797"/>
      <c r="E937" s="1799"/>
      <c r="F937" s="1801"/>
      <c r="G937" s="1803"/>
      <c r="H937" s="1806"/>
      <c r="I937" s="1807"/>
      <c r="J937" s="1810"/>
      <c r="K937" s="1811"/>
      <c r="L937" s="1813"/>
      <c r="M937" s="1833"/>
      <c r="N937" s="1859"/>
    </row>
    <row r="938" spans="1:14" ht="20.25" customHeight="1" thickBot="1">
      <c r="A938" s="1721"/>
      <c r="B938" s="11" t="s">
        <v>69</v>
      </c>
      <c r="C938" s="1866" t="s">
        <v>56</v>
      </c>
      <c r="D938" s="1867"/>
      <c r="E938" s="61">
        <f>'Result Entry'!$L$7</f>
        <v>10</v>
      </c>
      <c r="F938" s="62">
        <f>'Result Entry'!$M$7</f>
        <v>10</v>
      </c>
      <c r="G938" s="53">
        <f>SUM(E938:F938)</f>
        <v>20</v>
      </c>
      <c r="H938" s="1881">
        <f>'Result Entry'!$AU$7</f>
        <v>70</v>
      </c>
      <c r="I938" s="1882"/>
      <c r="J938" s="1883">
        <f>'Result Entry'!$AY$7</f>
        <v>100</v>
      </c>
      <c r="K938" s="1882"/>
      <c r="L938" s="53">
        <f t="shared" ref="L938:L943" si="52">H938+J938</f>
        <v>170</v>
      </c>
      <c r="M938" s="63">
        <f t="shared" ref="M938:M943" si="53">G938+L938</f>
        <v>190</v>
      </c>
      <c r="N938" s="1860"/>
    </row>
    <row r="939" spans="1:14" s="52" customFormat="1" ht="20.25" customHeight="1">
      <c r="A939" s="1721"/>
      <c r="B939" s="50" t="s">
        <v>69</v>
      </c>
      <c r="C939" s="1769" t="str">
        <f>'Result Entry'!$L$3</f>
        <v>HINDI Comp.</v>
      </c>
      <c r="D939" s="1770"/>
      <c r="E939" s="54">
        <f>IF($J927="TC",0,IF($J927="Nso",0,VLOOKUP($A924,'Result Entry'!$B$9:$FW$108,11,0)))</f>
        <v>0</v>
      </c>
      <c r="F939" s="51">
        <f>IF($J927="TC",0,IF($J927="Nso",0,VLOOKUP($A924,'Result Entry'!$B$9:$FW$108,12,0)))</f>
        <v>0</v>
      </c>
      <c r="G939" s="55">
        <f>E939+F939</f>
        <v>0</v>
      </c>
      <c r="H939" s="1870">
        <f>IF($J927="TC",0,IF($J927="Nso",0,VLOOKUP($A924,'Result Entry'!$B$9:$FW$108,16,0)))</f>
        <v>0</v>
      </c>
      <c r="I939" s="1871"/>
      <c r="J939" s="1872">
        <f>IF($J927="TC",0,IF($J927="Nso",0,VLOOKUP($A924,'Result Entry'!$B$9:$FW$108,19,0)))</f>
        <v>0</v>
      </c>
      <c r="K939" s="1871"/>
      <c r="L939" s="66">
        <f t="shared" si="52"/>
        <v>0</v>
      </c>
      <c r="M939" s="64">
        <f t="shared" si="53"/>
        <v>0</v>
      </c>
      <c r="N939" s="60" t="str">
        <f>IF($J927="TC",0,IF($J927="Nso",0,VLOOKUP($A924,'Result Entry'!$B$9:$FW$108,24,0)))</f>
        <v/>
      </c>
    </row>
    <row r="940" spans="1:14" s="52" customFormat="1" ht="20.25" customHeight="1">
      <c r="A940" s="1721"/>
      <c r="B940" s="50" t="s">
        <v>69</v>
      </c>
      <c r="C940" s="1717" t="str">
        <f>'Result Entry'!$Z$3</f>
        <v>ENGLISH Comp.</v>
      </c>
      <c r="D940" s="1718"/>
      <c r="E940" s="54">
        <f>IF($J927="TC",0,IF($J927="Nso",0,VLOOKUP($A924,'Result Entry'!$B$9:$FW$108,25,0)))</f>
        <v>0</v>
      </c>
      <c r="F940" s="51">
        <f>IF($J927="TC",0,IF($J927="Nso",0,VLOOKUP($A924,'Result Entry'!$B$9:$FW$108,26,0)))</f>
        <v>0</v>
      </c>
      <c r="G940" s="56">
        <f>E940+F940</f>
        <v>0</v>
      </c>
      <c r="H940" s="1761">
        <f>IF($J927="TC",0,IF($J927="Nso",0,VLOOKUP($A924,'Result Entry'!$B$9:$FW$108,30,0)))</f>
        <v>0</v>
      </c>
      <c r="I940" s="1762"/>
      <c r="J940" s="1784">
        <f>IF($J927="TC",0,IF($J927="Nso",0,VLOOKUP($A924,'Result Entry'!$B$9:$FW$108,33,0)))</f>
        <v>0</v>
      </c>
      <c r="K940" s="1762"/>
      <c r="L940" s="66">
        <f t="shared" si="52"/>
        <v>0</v>
      </c>
      <c r="M940" s="64">
        <f t="shared" si="53"/>
        <v>0</v>
      </c>
      <c r="N940" s="60" t="str">
        <f>IF($J927="TC",0,IF($J927="Nso",0,VLOOKUP($A924,'Result Entry'!$B$9:$FW$108,38,0)))</f>
        <v/>
      </c>
    </row>
    <row r="941" spans="1:14" s="52" customFormat="1" ht="20.25" customHeight="1">
      <c r="A941" s="1721"/>
      <c r="B941" s="50" t="s">
        <v>69</v>
      </c>
      <c r="C941" s="1717" t="str">
        <f>'Result Entry'!$AO$3</f>
        <v>PHYSICS</v>
      </c>
      <c r="D941" s="1718"/>
      <c r="E941" s="54">
        <f>IF($J927="TC",0,IF($J927="Nso",0,VLOOKUP($A924,'Result Entry'!$B$9:$FW$108,39,0)))</f>
        <v>0</v>
      </c>
      <c r="F941" s="51">
        <f>IF($J927="TC",0,IF($J927="Nso",0,VLOOKUP($A924,'Result Entry'!$B$9:$FW$108,40,0)))</f>
        <v>0</v>
      </c>
      <c r="G941" s="56">
        <f>E941+F941</f>
        <v>0</v>
      </c>
      <c r="H941" s="1761">
        <f>IF($J927="TC",0,IF($J927="Nso",0,VLOOKUP($A924,'Result Entry'!$B$9:$FW$108,45,0)))</f>
        <v>0</v>
      </c>
      <c r="I941" s="1762"/>
      <c r="J941" s="1784">
        <f>IF($J927="TC",0,IF($J927="Nso",0,VLOOKUP($A924,'Result Entry'!$B$9:$FW$108,49,0)))</f>
        <v>0</v>
      </c>
      <c r="K941" s="1762"/>
      <c r="L941" s="66">
        <f t="shared" si="52"/>
        <v>0</v>
      </c>
      <c r="M941" s="64">
        <f t="shared" si="53"/>
        <v>0</v>
      </c>
      <c r="N941" s="60" t="str">
        <f>IF($J927="TC",0,IF($J927="Nso",0,VLOOKUP($A924,'Result Entry'!$B$9:$FW$108,54,0)))</f>
        <v/>
      </c>
    </row>
    <row r="942" spans="1:14" s="52" customFormat="1" ht="20.25" customHeight="1">
      <c r="A942" s="1721"/>
      <c r="B942" s="50" t="s">
        <v>69</v>
      </c>
      <c r="C942" s="1717" t="str">
        <f>'Result Entry'!$BF$3</f>
        <v>CHEMISTRY</v>
      </c>
      <c r="D942" s="1718"/>
      <c r="E942" s="54" t="str">
        <f>IF($J927="TC",0,IF($J927="Nso",0,VLOOKUP($A924,'Result Entry'!$B$9:$FW$108,55,0)))</f>
        <v/>
      </c>
      <c r="F942" s="51">
        <f>IF($J927="TC",0,IF($J927="Nso",0,VLOOKUP($A924,'Result Entry'!$B$9:$FW$108,56,0)))</f>
        <v>0</v>
      </c>
      <c r="G942" s="56" t="e">
        <f>E942+F942</f>
        <v>#VALUE!</v>
      </c>
      <c r="H942" s="1761">
        <f>IF($J927="TC",0,IF($J927="Nso",0,VLOOKUP($A924,'Result Entry'!$B$9:$FW$108,61,0)))</f>
        <v>0</v>
      </c>
      <c r="I942" s="1762"/>
      <c r="J942" s="1784">
        <f>IF($J927="TC",0,IF($J927="Nso",0,VLOOKUP($A924,'Result Entry'!$B$9:$FW$108,65,0)))</f>
        <v>0</v>
      </c>
      <c r="K942" s="1762"/>
      <c r="L942" s="66">
        <f t="shared" si="52"/>
        <v>0</v>
      </c>
      <c r="M942" s="64" t="e">
        <f t="shared" si="53"/>
        <v>#VALUE!</v>
      </c>
      <c r="N942" s="60" t="str">
        <f>IF($J927="TC",0,IF($J927="Nso",0,VLOOKUP($A924,'Result Entry'!$B$9:$FW$108,70,0)))</f>
        <v/>
      </c>
    </row>
    <row r="943" spans="1:14" s="52" customFormat="1" ht="20.25" customHeight="1" thickBot="1">
      <c r="A943" s="1721"/>
      <c r="B943" s="50" t="s">
        <v>69</v>
      </c>
      <c r="C943" s="1717" t="str">
        <f>'Result Entry'!$BW$3</f>
        <v>BIOLOGY</v>
      </c>
      <c r="D943" s="1718"/>
      <c r="E943" s="57" t="str">
        <f>IF($J927="TC",0,IF($J927="Nso",0,VLOOKUP($A924,'Result Entry'!$B$9:$FW$108,71,0)))</f>
        <v/>
      </c>
      <c r="F943" s="58" t="str">
        <f>IF($J927="TC",0,IF($J927="Nso",0,VLOOKUP($A924,'Result Entry'!$B$9:$FW$108,72,0)))</f>
        <v/>
      </c>
      <c r="G943" s="59" t="e">
        <f>E943+F943</f>
        <v>#VALUE!</v>
      </c>
      <c r="H943" s="1861">
        <f>IF($J927="TC",0,IF($J927="Nso",0,VLOOKUP($A924,'Result Entry'!$B$9:$FW$108,77,0)))</f>
        <v>0</v>
      </c>
      <c r="I943" s="1862"/>
      <c r="J943" s="1863">
        <f>IF($J927="TC",0,IF($J927="Nso",0,VLOOKUP($A924,'Result Entry'!$B$9:$FW$108,81,0)))</f>
        <v>0</v>
      </c>
      <c r="K943" s="1862"/>
      <c r="L943" s="67">
        <f t="shared" si="52"/>
        <v>0</v>
      </c>
      <c r="M943" s="65" t="e">
        <f t="shared" si="53"/>
        <v>#VALUE!</v>
      </c>
      <c r="N943" s="60">
        <f>IF($J927="TC",0,IF($J927="Nso",0,VLOOKUP($A924,'Result Entry'!$B$9:$FW$108,86,0)))</f>
        <v>0</v>
      </c>
    </row>
    <row r="944" spans="1:14" ht="20.25" customHeight="1">
      <c r="A944" s="1721"/>
      <c r="B944" s="11" t="s">
        <v>69</v>
      </c>
      <c r="C944" s="1771" t="s">
        <v>77</v>
      </c>
      <c r="D944" s="1772"/>
      <c r="E944" s="1773"/>
      <c r="F944" s="1777" t="s">
        <v>78</v>
      </c>
      <c r="G944" s="1778"/>
      <c r="H944" s="1868" t="s">
        <v>79</v>
      </c>
      <c r="I944" s="1869"/>
      <c r="J944" s="74" t="s">
        <v>41</v>
      </c>
      <c r="K944" s="79" t="s">
        <v>91</v>
      </c>
      <c r="L944" s="1785" t="s">
        <v>39</v>
      </c>
      <c r="M944" s="1786"/>
      <c r="N944" s="12" t="s">
        <v>43</v>
      </c>
    </row>
    <row r="945" spans="1:14" ht="25.5" customHeight="1" thickBot="1">
      <c r="A945" s="1721"/>
      <c r="B945" s="11" t="s">
        <v>69</v>
      </c>
      <c r="C945" s="1774"/>
      <c r="D945" s="1775"/>
      <c r="E945" s="1776"/>
      <c r="F945" s="1787">
        <f>IF($J927="TC",0,IF($J927="Nso",0,VLOOKUP($A924,'Result Entry'!$B$9:$FW$108,146,0)))</f>
        <v>0</v>
      </c>
      <c r="G945" s="1788"/>
      <c r="H945" s="1830">
        <f>IF($J927="TC",0,IF($J927="Nso",0,VLOOKUP($A924,'Result Entry'!$B$9:$FW$108,147,0)))</f>
        <v>0</v>
      </c>
      <c r="I945" s="1831"/>
      <c r="J945" s="75">
        <f>IF($J927="TC",0,IF($J927="Nso",0,VLOOKUP($A924,'Result Entry'!$B$9:$FW$108,148,0)))</f>
        <v>0</v>
      </c>
      <c r="K945" s="86" t="str">
        <f>IF($J927="TC",0,IF($J927="Nso",0,VLOOKUP($A924,'Result Entry'!$B$9:$FW$108,149,0)))</f>
        <v/>
      </c>
      <c r="L945" s="1864">
        <f>IF($J927="TC",0,IF($J927="Nso",0,VLOOKUP($A924,'Result Entry'!$B$9:$FW$108,150,0)))</f>
        <v>0</v>
      </c>
      <c r="M945" s="1865"/>
      <c r="N945" s="15">
        <f>IF($J927="TC",0,IF($J927="Nso",0,VLOOKUP($A924,'Result Entry'!$B$9:$FW$108,152,0)))</f>
        <v>0</v>
      </c>
    </row>
    <row r="946" spans="1:14" ht="20.25" customHeight="1">
      <c r="A946" s="1721"/>
      <c r="B946" s="11" t="s">
        <v>69</v>
      </c>
      <c r="C946" s="1758" t="s">
        <v>58</v>
      </c>
      <c r="D946" s="1759"/>
      <c r="E946" s="1759"/>
      <c r="F946" s="1759"/>
      <c r="G946" s="1759"/>
      <c r="H946" s="1760"/>
      <c r="I946" s="1834" t="s">
        <v>59</v>
      </c>
      <c r="J946" s="1835"/>
      <c r="K946" s="1836">
        <f>VLOOKUP($A924,'Result Entry'!$B$9:$FW$108,143,0)</f>
        <v>0</v>
      </c>
      <c r="L946" s="1837"/>
      <c r="M946" s="1839" t="s">
        <v>37</v>
      </c>
      <c r="N946" s="1840"/>
    </row>
    <row r="947" spans="1:14" ht="20.25" customHeight="1" thickBot="1">
      <c r="A947" s="1721"/>
      <c r="B947" s="11" t="s">
        <v>69</v>
      </c>
      <c r="C947" s="1841" t="s">
        <v>54</v>
      </c>
      <c r="D947" s="1842"/>
      <c r="E947" s="1842"/>
      <c r="F947" s="1843" t="s">
        <v>157</v>
      </c>
      <c r="G947" s="1844"/>
      <c r="H947" s="26" t="s">
        <v>47</v>
      </c>
      <c r="I947" s="1847" t="s">
        <v>60</v>
      </c>
      <c r="J947" s="1848"/>
      <c r="K947" s="1873">
        <f>VLOOKUP($A924,'Result Entry'!$B$9:$FW$108,144,0)</f>
        <v>0</v>
      </c>
      <c r="L947" s="1874"/>
      <c r="M947" s="1875">
        <f>VLOOKUP($A924,'Result Entry'!$B$9:$FW$108,145,0)</f>
        <v>0</v>
      </c>
      <c r="N947" s="1876"/>
    </row>
    <row r="948" spans="1:14" ht="20.25" customHeight="1">
      <c r="A948" s="1721"/>
      <c r="B948" s="11" t="s">
        <v>69</v>
      </c>
      <c r="C948" s="1841"/>
      <c r="D948" s="1842"/>
      <c r="E948" s="1842"/>
      <c r="F948" s="1845"/>
      <c r="G948" s="1846"/>
      <c r="H948" s="27" t="s">
        <v>99</v>
      </c>
      <c r="I948" s="1877" t="s">
        <v>61</v>
      </c>
      <c r="J948" s="1878"/>
      <c r="K948" s="1879">
        <f>IF($J927="TC","Transferred",IF($J927="Nso","NameSeparated",VLOOKUP($A924,'Result Entry'!$B$9:$FW$108,153,0)))</f>
        <v>0</v>
      </c>
      <c r="L948" s="1879"/>
      <c r="M948" s="1879"/>
      <c r="N948" s="1880"/>
    </row>
    <row r="949" spans="1:14" ht="20.25" customHeight="1">
      <c r="A949" s="1721"/>
      <c r="B949" s="11" t="s">
        <v>69</v>
      </c>
      <c r="C949" s="1744" t="str">
        <f>'Result Entry'!$DU$3</f>
        <v>Foundation Of Information Tech.</v>
      </c>
      <c r="D949" s="1745"/>
      <c r="E949" s="1746"/>
      <c r="F949" s="1747" t="str">
        <f>IF($J927="TC",0,IF($J927="Nso",0,VLOOKUP($A924,'Result Entry'!$B$9:$GS$108,170,0)))</f>
        <v/>
      </c>
      <c r="G949" s="1747"/>
      <c r="H949" s="14">
        <f>IF($J927="TC",0,IF($J927="Nso",0,VLOOKUP($A924,'Result Entry'!$B$9:$GS$108,112,0)))</f>
        <v>0</v>
      </c>
      <c r="I949" s="1748" t="s">
        <v>71</v>
      </c>
      <c r="J949" s="1749"/>
      <c r="K949" s="1750">
        <f>'Result Entry'!$T$2</f>
        <v>45419</v>
      </c>
      <c r="L949" s="1751"/>
      <c r="M949" s="1751"/>
      <c r="N949" s="1752"/>
    </row>
    <row r="950" spans="1:14" ht="20.25" customHeight="1">
      <c r="A950" s="1721"/>
      <c r="B950" s="11" t="s">
        <v>69</v>
      </c>
      <c r="C950" s="1744" t="str">
        <f>'Result Entry'!$EI$3</f>
        <v>G.I.A.I.-II</v>
      </c>
      <c r="D950" s="1745"/>
      <c r="E950" s="1746"/>
      <c r="F950" s="1747" t="str">
        <f>IF($J927="TC",0,IF($J927="Nso",0,VLOOKUP($A924,'Result Entry'!$B$9:$GS$108,174,0)))</f>
        <v/>
      </c>
      <c r="G950" s="1747"/>
      <c r="H950" s="14">
        <f>IF($J927="TC",0,IF($J927="Nso",0,VLOOKUP($A924,'Result Entry'!$B$9:$GS$108,124,0)))</f>
        <v>0</v>
      </c>
      <c r="I950" s="1753"/>
      <c r="J950" s="1754"/>
      <c r="K950" s="1754"/>
      <c r="L950" s="1754"/>
      <c r="M950" s="1754"/>
      <c r="N950" s="1755"/>
    </row>
    <row r="951" spans="1:14" ht="20.25" customHeight="1">
      <c r="A951" s="1721"/>
      <c r="B951" s="11" t="s">
        <v>69</v>
      </c>
      <c r="C951" s="1744" t="str">
        <f>'Result Entry'!$EU$3</f>
        <v>SOC.SER.PLAN</v>
      </c>
      <c r="D951" s="1745"/>
      <c r="E951" s="1746"/>
      <c r="F951" s="1747">
        <f>IF($J927="TC",0,IF($J927="Nso",0,VLOOKUP($A924,'Result Entry'!$B$9:$HS$108,178,0)))</f>
        <v>0</v>
      </c>
      <c r="G951" s="1747"/>
      <c r="H951" s="14">
        <f>IF($J927="TC",0,IF($J927="Nso",0,VLOOKUP($A924,'Result Entry'!$B$9:$GS$108,136,0)))</f>
        <v>0</v>
      </c>
      <c r="I951" s="1756" t="s">
        <v>174</v>
      </c>
      <c r="J951" s="1757"/>
      <c r="K951" s="76"/>
      <c r="L951" s="77"/>
      <c r="M951" s="77"/>
      <c r="N951" s="78"/>
    </row>
    <row r="952" spans="1:14" ht="20.25" customHeight="1" thickBot="1">
      <c r="A952" s="1721"/>
      <c r="B952" s="11" t="s">
        <v>69</v>
      </c>
      <c r="C952" s="1744" t="str">
        <f>'Result Entry'!$FG$3</f>
        <v>Jeewan Kaushal</v>
      </c>
      <c r="D952" s="1745"/>
      <c r="E952" s="1746"/>
      <c r="F952" s="1747" t="str">
        <f>IF($J927="TC",0,IF($J927="Nso",0,VLOOKUP($A924,'Result Entry'!$B$9:$HS$108,182,0)))</f>
        <v/>
      </c>
      <c r="G952" s="1747"/>
      <c r="H952" s="14">
        <f>IF($J927="TC",0,IF($J927="Nso",0,VLOOKUP($A924,'Result Entry'!$B$9:$HS$108,136,0)))</f>
        <v>0</v>
      </c>
      <c r="I952" s="1756" t="s">
        <v>148</v>
      </c>
      <c r="J952" s="1757"/>
      <c r="K952" s="1757"/>
      <c r="L952" s="1757"/>
      <c r="M952" s="1757"/>
      <c r="N952" s="1838"/>
    </row>
    <row r="953" spans="1:14" ht="20.25" customHeight="1">
      <c r="A953" s="1721"/>
      <c r="B953" s="10" t="s">
        <v>69</v>
      </c>
      <c r="C953" s="1706" t="s">
        <v>180</v>
      </c>
      <c r="D953" s="1707"/>
      <c r="E953" s="1708"/>
      <c r="F953" s="1715" t="s">
        <v>181</v>
      </c>
      <c r="G953" s="1716"/>
      <c r="H953" s="82" t="s">
        <v>30</v>
      </c>
      <c r="I953" s="1756" t="s">
        <v>175</v>
      </c>
      <c r="J953" s="1757"/>
      <c r="K953" s="1757"/>
      <c r="L953" s="1757"/>
      <c r="M953" s="1757"/>
      <c r="N953" s="1838"/>
    </row>
    <row r="954" spans="1:14" ht="20.25" customHeight="1">
      <c r="A954" s="1721"/>
      <c r="B954" s="10" t="s">
        <v>69</v>
      </c>
      <c r="C954" s="1709"/>
      <c r="D954" s="1710"/>
      <c r="E954" s="1711"/>
      <c r="F954" s="1702" t="s">
        <v>182</v>
      </c>
      <c r="G954" s="1703"/>
      <c r="H954" s="80" t="s">
        <v>179</v>
      </c>
      <c r="I954" s="1732" t="s">
        <v>67</v>
      </c>
      <c r="J954" s="1733"/>
      <c r="K954" s="1733"/>
      <c r="L954" s="1733"/>
      <c r="M954" s="1733"/>
      <c r="N954" s="1734"/>
    </row>
    <row r="955" spans="1:14" ht="20.25" customHeight="1">
      <c r="A955" s="1721"/>
      <c r="B955" s="10" t="s">
        <v>69</v>
      </c>
      <c r="C955" s="1709"/>
      <c r="D955" s="1710"/>
      <c r="E955" s="1711"/>
      <c r="F955" s="1702" t="s">
        <v>185</v>
      </c>
      <c r="G955" s="1703"/>
      <c r="H955" s="80" t="s">
        <v>62</v>
      </c>
      <c r="I955" s="1735"/>
      <c r="J955" s="1736"/>
      <c r="K955" s="1736"/>
      <c r="L955" s="1736"/>
      <c r="M955" s="1736"/>
      <c r="N955" s="1737"/>
    </row>
    <row r="956" spans="1:14" ht="20.25" customHeight="1">
      <c r="A956" s="1721"/>
      <c r="B956" s="10" t="s">
        <v>69</v>
      </c>
      <c r="C956" s="1709"/>
      <c r="D956" s="1710"/>
      <c r="E956" s="1711"/>
      <c r="F956" s="1702" t="s">
        <v>186</v>
      </c>
      <c r="G956" s="1703"/>
      <c r="H956" s="80" t="s">
        <v>63</v>
      </c>
      <c r="I956" s="1735"/>
      <c r="J956" s="1736"/>
      <c r="K956" s="1736"/>
      <c r="L956" s="1736"/>
      <c r="M956" s="1736"/>
      <c r="N956" s="1737"/>
    </row>
    <row r="957" spans="1:14" ht="20.25" customHeight="1">
      <c r="A957" s="1721"/>
      <c r="B957" s="10" t="s">
        <v>69</v>
      </c>
      <c r="C957" s="1709"/>
      <c r="D957" s="1710"/>
      <c r="E957" s="1711"/>
      <c r="F957" s="1702" t="s">
        <v>183</v>
      </c>
      <c r="G957" s="1703"/>
      <c r="H957" s="80" t="s">
        <v>65</v>
      </c>
      <c r="I957" s="1738" t="s">
        <v>80</v>
      </c>
      <c r="J957" s="1739"/>
      <c r="K957" s="1739"/>
      <c r="L957" s="1739"/>
      <c r="M957" s="1739"/>
      <c r="N957" s="1740"/>
    </row>
    <row r="958" spans="1:14" ht="20.25" customHeight="1" thickBot="1">
      <c r="A958" s="1721"/>
      <c r="B958" s="13" t="s">
        <v>69</v>
      </c>
      <c r="C958" s="1712"/>
      <c r="D958" s="1713"/>
      <c r="E958" s="1714"/>
      <c r="F958" s="1704" t="s">
        <v>184</v>
      </c>
      <c r="G958" s="1705"/>
      <c r="H958" s="81" t="s">
        <v>64</v>
      </c>
      <c r="I958" s="1741"/>
      <c r="J958" s="1742"/>
      <c r="K958" s="1742"/>
      <c r="L958" s="1742"/>
      <c r="M958" s="1742"/>
      <c r="N958" s="1743"/>
    </row>
    <row r="959" spans="1:14" ht="15.75" thickTop="1">
      <c r="A959" s="1719"/>
      <c r="B959" s="1719"/>
      <c r="C959" s="1719"/>
      <c r="D959" s="1719"/>
      <c r="E959" s="1719"/>
      <c r="F959" s="1719"/>
      <c r="G959" s="1719"/>
      <c r="H959" s="1719"/>
      <c r="I959" s="1719"/>
      <c r="J959" s="1719"/>
      <c r="K959" s="1719"/>
      <c r="L959" s="1719"/>
      <c r="M959" s="1719"/>
      <c r="N959" s="1719"/>
    </row>
    <row r="960" spans="1:14" ht="24.75" customHeight="1" thickBot="1">
      <c r="A960" s="83">
        <f>A924+1</f>
        <v>28</v>
      </c>
      <c r="B960" s="1720" t="s">
        <v>50</v>
      </c>
      <c r="C960" s="1720"/>
      <c r="D960" s="1720"/>
      <c r="E960" s="1720"/>
      <c r="F960" s="1720"/>
      <c r="G960" s="1720"/>
      <c r="H960" s="1720"/>
      <c r="I960" s="1720"/>
      <c r="J960" s="1720"/>
      <c r="K960" s="1720"/>
      <c r="L960" s="1720"/>
      <c r="M960" s="1720"/>
      <c r="N960" s="1720"/>
    </row>
    <row r="961" spans="1:15" ht="42.75" customHeight="1" thickTop="1">
      <c r="A961" s="1721"/>
      <c r="B961" s="1722"/>
      <c r="C961" s="1723"/>
      <c r="D961" s="1726" t="str">
        <f>Master!$E$8</f>
        <v xml:space="preserve">Govt. Sr. Secondary School </v>
      </c>
      <c r="E961" s="1727"/>
      <c r="F961" s="1727"/>
      <c r="G961" s="1727"/>
      <c r="H961" s="1727"/>
      <c r="I961" s="1727"/>
      <c r="J961" s="1727"/>
      <c r="K961" s="1727"/>
      <c r="L961" s="1727"/>
      <c r="M961" s="1727"/>
      <c r="N961" s="1728"/>
    </row>
    <row r="962" spans="1:15" ht="26.25" customHeight="1" thickBot="1">
      <c r="A962" s="1721"/>
      <c r="B962" s="1724"/>
      <c r="C962" s="1725"/>
      <c r="D962" s="1729" t="str">
        <f>Master!$E$11</f>
        <v>P.S.-Bapini (Jodhpur)</v>
      </c>
      <c r="E962" s="1730"/>
      <c r="F962" s="1730"/>
      <c r="G962" s="1730"/>
      <c r="H962" s="1730"/>
      <c r="I962" s="1730"/>
      <c r="J962" s="1730"/>
      <c r="K962" s="1730"/>
      <c r="L962" s="1730"/>
      <c r="M962" s="1730"/>
      <c r="N962" s="1731"/>
    </row>
    <row r="963" spans="1:15" ht="20.25" customHeight="1">
      <c r="A963" s="1721"/>
      <c r="B963" s="28"/>
      <c r="C963" s="1849" t="s">
        <v>150</v>
      </c>
      <c r="D963" s="1850"/>
      <c r="E963" s="1850"/>
      <c r="F963" s="1850"/>
      <c r="G963" s="1851"/>
      <c r="H963" s="1814" t="s">
        <v>127</v>
      </c>
      <c r="I963" s="1814"/>
      <c r="J963" s="1817">
        <f>VLOOKUP(A960,'Result Entry'!$B$6:$K$108,6,0)</f>
        <v>0</v>
      </c>
      <c r="K963" s="1820" t="s">
        <v>68</v>
      </c>
      <c r="L963" s="1821"/>
      <c r="M963" s="68">
        <f>Master!$E$14</f>
        <v>8151106901</v>
      </c>
      <c r="N963" s="69"/>
    </row>
    <row r="964" spans="1:15" ht="20.25" customHeight="1">
      <c r="A964" s="1721"/>
      <c r="B964" s="9"/>
      <c r="C964" s="1852"/>
      <c r="D964" s="1853"/>
      <c r="E964" s="1853"/>
      <c r="F964" s="1853"/>
      <c r="G964" s="1854"/>
      <c r="H964" s="1815"/>
      <c r="I964" s="1815"/>
      <c r="J964" s="1818"/>
      <c r="K964" s="1822" t="s">
        <v>66</v>
      </c>
      <c r="L964" s="1823"/>
      <c r="M964" s="1824"/>
      <c r="N964" s="1825"/>
      <c r="O964" s="17" t="s">
        <v>156</v>
      </c>
    </row>
    <row r="965" spans="1:15" ht="20.25" customHeight="1" thickBot="1">
      <c r="A965" s="1721"/>
      <c r="B965" s="9"/>
      <c r="C965" s="1855"/>
      <c r="D965" s="1856"/>
      <c r="E965" s="1856"/>
      <c r="F965" s="1856"/>
      <c r="G965" s="1857"/>
      <c r="H965" s="1816"/>
      <c r="I965" s="1816"/>
      <c r="J965" s="1819"/>
      <c r="K965" s="1826" t="s">
        <v>51</v>
      </c>
      <c r="L965" s="1827"/>
      <c r="M965" s="1828" t="str">
        <f>Master!$E$6</f>
        <v>2023-24</v>
      </c>
      <c r="N965" s="1829"/>
    </row>
    <row r="966" spans="1:15" ht="20.25" customHeight="1">
      <c r="A966" s="1721"/>
      <c r="B966" s="10" t="s">
        <v>69</v>
      </c>
      <c r="C966" s="1779" t="s">
        <v>20</v>
      </c>
      <c r="D966" s="1780"/>
      <c r="E966" s="1780"/>
      <c r="F966" s="1781"/>
      <c r="G966" s="6" t="s">
        <v>149</v>
      </c>
      <c r="H966" s="1782">
        <f>VLOOKUP($A960,'Result Entry'!$B$9:$FW$108,4,0)</f>
        <v>0</v>
      </c>
      <c r="I966" s="1782"/>
      <c r="J966" s="1782"/>
      <c r="K966" s="1782"/>
      <c r="L966" s="1782"/>
      <c r="M966" s="1782"/>
      <c r="N966" s="1783"/>
    </row>
    <row r="967" spans="1:15" ht="20.25" customHeight="1">
      <c r="A967" s="1721"/>
      <c r="B967" s="10" t="s">
        <v>69</v>
      </c>
      <c r="C967" s="1763" t="s">
        <v>22</v>
      </c>
      <c r="D967" s="1764"/>
      <c r="E967" s="1764"/>
      <c r="F967" s="1765"/>
      <c r="G967" s="7" t="s">
        <v>149</v>
      </c>
      <c r="H967" s="1766">
        <f>VLOOKUP($A960,'Result Entry'!$B$9:$FW$108,7,0)</f>
        <v>0</v>
      </c>
      <c r="I967" s="1766"/>
      <c r="J967" s="1766"/>
      <c r="K967" s="1766"/>
      <c r="L967" s="1766"/>
      <c r="M967" s="1766"/>
      <c r="N967" s="1767"/>
    </row>
    <row r="968" spans="1:15" ht="20.25" customHeight="1">
      <c r="A968" s="1721"/>
      <c r="B968" s="10" t="s">
        <v>69</v>
      </c>
      <c r="C968" s="1763" t="s">
        <v>23</v>
      </c>
      <c r="D968" s="1764"/>
      <c r="E968" s="1764"/>
      <c r="F968" s="1765"/>
      <c r="G968" s="7" t="s">
        <v>149</v>
      </c>
      <c r="H968" s="1766">
        <f>VLOOKUP($A960,'Result Entry'!$B$9:$FW$108,8,0)</f>
        <v>0</v>
      </c>
      <c r="I968" s="1766"/>
      <c r="J968" s="1766"/>
      <c r="K968" s="1766"/>
      <c r="L968" s="1766"/>
      <c r="M968" s="1766"/>
      <c r="N968" s="1767"/>
    </row>
    <row r="969" spans="1:15" ht="20.25" customHeight="1">
      <c r="A969" s="1721"/>
      <c r="B969" s="10" t="s">
        <v>69</v>
      </c>
      <c r="C969" s="1763" t="s">
        <v>52</v>
      </c>
      <c r="D969" s="1764"/>
      <c r="E969" s="1764"/>
      <c r="F969" s="1765"/>
      <c r="G969" s="7" t="s">
        <v>149</v>
      </c>
      <c r="H969" s="1766">
        <f>VLOOKUP($A960,'Result Entry'!$B$9:$FW$108,9,0)</f>
        <v>0</v>
      </c>
      <c r="I969" s="1766"/>
      <c r="J969" s="1766"/>
      <c r="K969" s="1766"/>
      <c r="L969" s="1766"/>
      <c r="M969" s="1766"/>
      <c r="N969" s="1767"/>
    </row>
    <row r="970" spans="1:15" ht="20.25" customHeight="1">
      <c r="A970" s="1721"/>
      <c r="B970" s="10" t="s">
        <v>69</v>
      </c>
      <c r="C970" s="1763" t="s">
        <v>53</v>
      </c>
      <c r="D970" s="1764"/>
      <c r="E970" s="1764"/>
      <c r="F970" s="1765"/>
      <c r="G970" s="7" t="s">
        <v>149</v>
      </c>
      <c r="H970" s="1768" t="str">
        <f>CONCATENATE('Result Entry'!$G$4,'Result Entry'!$J$4)</f>
        <v>11(A)</v>
      </c>
      <c r="I970" s="1766"/>
      <c r="J970" s="1766"/>
      <c r="K970" s="1766"/>
      <c r="L970" s="1766"/>
      <c r="M970" s="1766"/>
      <c r="N970" s="1767"/>
    </row>
    <row r="971" spans="1:15" ht="20.25" customHeight="1" thickBot="1">
      <c r="A971" s="1721"/>
      <c r="B971" s="10" t="s">
        <v>69</v>
      </c>
      <c r="C971" s="1789" t="s">
        <v>25</v>
      </c>
      <c r="D971" s="1790"/>
      <c r="E971" s="1790"/>
      <c r="F971" s="1791"/>
      <c r="G971" s="16" t="s">
        <v>149</v>
      </c>
      <c r="H971" s="1792">
        <f>VLOOKUP($A960,'Result Entry'!$B$9:$FW$108,10,0)</f>
        <v>0</v>
      </c>
      <c r="I971" s="1792"/>
      <c r="J971" s="1792"/>
      <c r="K971" s="1792"/>
      <c r="L971" s="1792"/>
      <c r="M971" s="1792"/>
      <c r="N971" s="1793"/>
    </row>
    <row r="972" spans="1:15" ht="20.25" customHeight="1">
      <c r="A972" s="1721"/>
      <c r="B972" s="11" t="s">
        <v>69</v>
      </c>
      <c r="C972" s="1794" t="s">
        <v>167</v>
      </c>
      <c r="D972" s="1795"/>
      <c r="E972" s="1798" t="s">
        <v>72</v>
      </c>
      <c r="F972" s="1800" t="s">
        <v>73</v>
      </c>
      <c r="G972" s="1802" t="s">
        <v>168</v>
      </c>
      <c r="H972" s="1804" t="s">
        <v>55</v>
      </c>
      <c r="I972" s="1805"/>
      <c r="J972" s="1808" t="s">
        <v>84</v>
      </c>
      <c r="K972" s="1809"/>
      <c r="L972" s="1812" t="s">
        <v>169</v>
      </c>
      <c r="M972" s="1832" t="s">
        <v>76</v>
      </c>
      <c r="N972" s="1858" t="s">
        <v>98</v>
      </c>
    </row>
    <row r="973" spans="1:15" ht="20.25" customHeight="1">
      <c r="A973" s="1721"/>
      <c r="B973" s="11"/>
      <c r="C973" s="1796"/>
      <c r="D973" s="1797"/>
      <c r="E973" s="1799"/>
      <c r="F973" s="1801"/>
      <c r="G973" s="1803"/>
      <c r="H973" s="1806"/>
      <c r="I973" s="1807"/>
      <c r="J973" s="1810"/>
      <c r="K973" s="1811"/>
      <c r="L973" s="1813"/>
      <c r="M973" s="1833"/>
      <c r="N973" s="1859"/>
    </row>
    <row r="974" spans="1:15" ht="20.25" customHeight="1" thickBot="1">
      <c r="A974" s="1721"/>
      <c r="B974" s="11" t="s">
        <v>69</v>
      </c>
      <c r="C974" s="1866" t="s">
        <v>56</v>
      </c>
      <c r="D974" s="1867"/>
      <c r="E974" s="61">
        <f>'Result Entry'!$L$7</f>
        <v>10</v>
      </c>
      <c r="F974" s="62">
        <f>'Result Entry'!$M$7</f>
        <v>10</v>
      </c>
      <c r="G974" s="53">
        <f>SUM(E974:F974)</f>
        <v>20</v>
      </c>
      <c r="H974" s="1881">
        <f>'Result Entry'!$AU$7</f>
        <v>70</v>
      </c>
      <c r="I974" s="1882"/>
      <c r="J974" s="1883">
        <f>'Result Entry'!$AY$7</f>
        <v>100</v>
      </c>
      <c r="K974" s="1882"/>
      <c r="L974" s="53">
        <f t="shared" ref="L974:L979" si="54">H974+J974</f>
        <v>170</v>
      </c>
      <c r="M974" s="63">
        <f t="shared" ref="M974:M979" si="55">G974+L974</f>
        <v>190</v>
      </c>
      <c r="N974" s="1860"/>
    </row>
    <row r="975" spans="1:15" s="52" customFormat="1" ht="20.25" customHeight="1">
      <c r="A975" s="1721"/>
      <c r="B975" s="50" t="s">
        <v>69</v>
      </c>
      <c r="C975" s="1769" t="str">
        <f>'Result Entry'!$L$3</f>
        <v>HINDI Comp.</v>
      </c>
      <c r="D975" s="1770"/>
      <c r="E975" s="54">
        <f>IF($J963="TC",0,IF($J963="Nso",0,VLOOKUP($A960,'Result Entry'!$B$9:$FW$108,11,0)))</f>
        <v>0</v>
      </c>
      <c r="F975" s="51">
        <f>IF($J963="TC",0,IF($J963="Nso",0,VLOOKUP($A960,'Result Entry'!$B$9:$FW$108,12,0)))</f>
        <v>0</v>
      </c>
      <c r="G975" s="55">
        <f>E975+F975</f>
        <v>0</v>
      </c>
      <c r="H975" s="1870">
        <f>IF($J963="TC",0,IF($J963="Nso",0,VLOOKUP($A960,'Result Entry'!$B$9:$FW$108,16,0)))</f>
        <v>0</v>
      </c>
      <c r="I975" s="1871"/>
      <c r="J975" s="1872">
        <f>IF($J963="TC",0,IF($J963="Nso",0,VLOOKUP($A960,'Result Entry'!$B$9:$FW$108,19,0)))</f>
        <v>0</v>
      </c>
      <c r="K975" s="1871"/>
      <c r="L975" s="66">
        <f t="shared" si="54"/>
        <v>0</v>
      </c>
      <c r="M975" s="64">
        <f t="shared" si="55"/>
        <v>0</v>
      </c>
      <c r="N975" s="60" t="str">
        <f>IF($J963="TC",0,IF($J963="Nso",0,VLOOKUP($A960,'Result Entry'!$B$9:$FW$108,24,0)))</f>
        <v/>
      </c>
    </row>
    <row r="976" spans="1:15" s="52" customFormat="1" ht="20.25" customHeight="1">
      <c r="A976" s="1721"/>
      <c r="B976" s="50" t="s">
        <v>69</v>
      </c>
      <c r="C976" s="1717" t="str">
        <f>'Result Entry'!$Z$3</f>
        <v>ENGLISH Comp.</v>
      </c>
      <c r="D976" s="1718"/>
      <c r="E976" s="54">
        <f>IF($J963="TC",0,IF($J963="Nso",0,VLOOKUP($A960,'Result Entry'!$B$9:$FW$108,25,0)))</f>
        <v>0</v>
      </c>
      <c r="F976" s="51">
        <f>IF($J963="TC",0,IF($J963="Nso",0,VLOOKUP($A960,'Result Entry'!$B$9:$FW$108,26,0)))</f>
        <v>0</v>
      </c>
      <c r="G976" s="56">
        <f>E976+F976</f>
        <v>0</v>
      </c>
      <c r="H976" s="1761">
        <f>IF($J963="TC",0,IF($J963="Nso",0,VLOOKUP($A960,'Result Entry'!$B$9:$FW$108,30,0)))</f>
        <v>0</v>
      </c>
      <c r="I976" s="1762"/>
      <c r="J976" s="1784">
        <f>IF($J963="TC",0,IF($J963="Nso",0,VLOOKUP($A960,'Result Entry'!$B$9:$FW$108,33,0)))</f>
        <v>0</v>
      </c>
      <c r="K976" s="1762"/>
      <c r="L976" s="66">
        <f t="shared" si="54"/>
        <v>0</v>
      </c>
      <c r="M976" s="64">
        <f t="shared" si="55"/>
        <v>0</v>
      </c>
      <c r="N976" s="60" t="str">
        <f>IF($J963="TC",0,IF($J963="Nso",0,VLOOKUP($A960,'Result Entry'!$B$9:$FW$108,38,0)))</f>
        <v/>
      </c>
    </row>
    <row r="977" spans="1:14" s="52" customFormat="1" ht="20.25" customHeight="1">
      <c r="A977" s="1721"/>
      <c r="B977" s="50" t="s">
        <v>69</v>
      </c>
      <c r="C977" s="1717" t="str">
        <f>'Result Entry'!$AO$3</f>
        <v>PHYSICS</v>
      </c>
      <c r="D977" s="1718"/>
      <c r="E977" s="54">
        <f>IF($J963="TC",0,IF($J963="Nso",0,VLOOKUP($A960,'Result Entry'!$B$9:$FW$108,39,0)))</f>
        <v>0</v>
      </c>
      <c r="F977" s="51">
        <f>IF($J963="TC",0,IF($J963="Nso",0,VLOOKUP($A960,'Result Entry'!$B$9:$FW$108,40,0)))</f>
        <v>0</v>
      </c>
      <c r="G977" s="56">
        <f>E977+F977</f>
        <v>0</v>
      </c>
      <c r="H977" s="1761">
        <f>IF($J963="TC",0,IF($J963="Nso",0,VLOOKUP($A960,'Result Entry'!$B$9:$FW$108,45,0)))</f>
        <v>0</v>
      </c>
      <c r="I977" s="1762"/>
      <c r="J977" s="1784">
        <f>IF($J963="TC",0,IF($J963="Nso",0,VLOOKUP($A960,'Result Entry'!$B$9:$FW$108,49,0)))</f>
        <v>0</v>
      </c>
      <c r="K977" s="1762"/>
      <c r="L977" s="66">
        <f t="shared" si="54"/>
        <v>0</v>
      </c>
      <c r="M977" s="64">
        <f t="shared" si="55"/>
        <v>0</v>
      </c>
      <c r="N977" s="60" t="str">
        <f>IF($J963="TC",0,IF($J963="Nso",0,VLOOKUP($A960,'Result Entry'!$B$9:$FW$108,54,0)))</f>
        <v/>
      </c>
    </row>
    <row r="978" spans="1:14" s="52" customFormat="1" ht="20.25" customHeight="1">
      <c r="A978" s="1721"/>
      <c r="B978" s="50" t="s">
        <v>69</v>
      </c>
      <c r="C978" s="1717" t="str">
        <f>'Result Entry'!$BF$3</f>
        <v>CHEMISTRY</v>
      </c>
      <c r="D978" s="1718"/>
      <c r="E978" s="54" t="str">
        <f>IF($J963="TC",0,IF($J963="Nso",0,VLOOKUP($A960,'Result Entry'!$B$9:$FW$108,55,0)))</f>
        <v/>
      </c>
      <c r="F978" s="51">
        <f>IF($J963="TC",0,IF($J963="Nso",0,VLOOKUP($A960,'Result Entry'!$B$9:$FW$108,56,0)))</f>
        <v>0</v>
      </c>
      <c r="G978" s="56" t="e">
        <f>E978+F978</f>
        <v>#VALUE!</v>
      </c>
      <c r="H978" s="1761">
        <f>IF($J963="TC",0,IF($J963="Nso",0,VLOOKUP($A960,'Result Entry'!$B$9:$FW$108,61,0)))</f>
        <v>0</v>
      </c>
      <c r="I978" s="1762"/>
      <c r="J978" s="1784">
        <f>IF($J963="TC",0,IF($J963="Nso",0,VLOOKUP($A960,'Result Entry'!$B$9:$FW$108,65,0)))</f>
        <v>0</v>
      </c>
      <c r="K978" s="1762"/>
      <c r="L978" s="66">
        <f t="shared" si="54"/>
        <v>0</v>
      </c>
      <c r="M978" s="64" t="e">
        <f t="shared" si="55"/>
        <v>#VALUE!</v>
      </c>
      <c r="N978" s="60" t="str">
        <f>IF($J963="TC",0,IF($J963="Nso",0,VLOOKUP($A960,'Result Entry'!$B$9:$FW$108,70,0)))</f>
        <v/>
      </c>
    </row>
    <row r="979" spans="1:14" s="52" customFormat="1" ht="20.25" customHeight="1" thickBot="1">
      <c r="A979" s="1721"/>
      <c r="B979" s="50" t="s">
        <v>69</v>
      </c>
      <c r="C979" s="1717" t="str">
        <f>'Result Entry'!$BW$3</f>
        <v>BIOLOGY</v>
      </c>
      <c r="D979" s="1718"/>
      <c r="E979" s="57" t="str">
        <f>IF($J963="TC",0,IF($J963="Nso",0,VLOOKUP($A960,'Result Entry'!$B$9:$FW$108,71,0)))</f>
        <v/>
      </c>
      <c r="F979" s="58" t="str">
        <f>IF($J963="TC",0,IF($J963="Nso",0,VLOOKUP($A960,'Result Entry'!$B$9:$FW$108,72,0)))</f>
        <v/>
      </c>
      <c r="G979" s="59" t="e">
        <f>E979+F979</f>
        <v>#VALUE!</v>
      </c>
      <c r="H979" s="1861">
        <f>IF($J963="TC",0,IF($J963="Nso",0,VLOOKUP($A960,'Result Entry'!$B$9:$FW$108,77,0)))</f>
        <v>0</v>
      </c>
      <c r="I979" s="1862"/>
      <c r="J979" s="1863">
        <f>IF($J963="TC",0,IF($J963="Nso",0,VLOOKUP($A960,'Result Entry'!$B$9:$FW$108,81,0)))</f>
        <v>0</v>
      </c>
      <c r="K979" s="1862"/>
      <c r="L979" s="67">
        <f t="shared" si="54"/>
        <v>0</v>
      </c>
      <c r="M979" s="65" t="e">
        <f t="shared" si="55"/>
        <v>#VALUE!</v>
      </c>
      <c r="N979" s="60">
        <f>IF($J963="TC",0,IF($J963="Nso",0,VLOOKUP($A960,'Result Entry'!$B$9:$FW$108,86,0)))</f>
        <v>0</v>
      </c>
    </row>
    <row r="980" spans="1:14" ht="20.25" customHeight="1">
      <c r="A980" s="1721"/>
      <c r="B980" s="11" t="s">
        <v>69</v>
      </c>
      <c r="C980" s="1771" t="s">
        <v>77</v>
      </c>
      <c r="D980" s="1772"/>
      <c r="E980" s="1773"/>
      <c r="F980" s="1777" t="s">
        <v>78</v>
      </c>
      <c r="G980" s="1778"/>
      <c r="H980" s="1868" t="s">
        <v>79</v>
      </c>
      <c r="I980" s="1869"/>
      <c r="J980" s="74" t="s">
        <v>41</v>
      </c>
      <c r="K980" s="79" t="s">
        <v>91</v>
      </c>
      <c r="L980" s="1785" t="s">
        <v>39</v>
      </c>
      <c r="M980" s="1786"/>
      <c r="N980" s="12" t="s">
        <v>43</v>
      </c>
    </row>
    <row r="981" spans="1:14" ht="25.5" customHeight="1" thickBot="1">
      <c r="A981" s="1721"/>
      <c r="B981" s="11" t="s">
        <v>69</v>
      </c>
      <c r="C981" s="1774"/>
      <c r="D981" s="1775"/>
      <c r="E981" s="1776"/>
      <c r="F981" s="1787">
        <f>IF($J963="TC",0,IF($J963="Nso",0,VLOOKUP($A960,'Result Entry'!$B$9:$FW$108,146,0)))</f>
        <v>0</v>
      </c>
      <c r="G981" s="1788"/>
      <c r="H981" s="1830">
        <f>IF($J963="TC",0,IF($J963="Nso",0,VLOOKUP($A960,'Result Entry'!$B$9:$FW$108,147,0)))</f>
        <v>0</v>
      </c>
      <c r="I981" s="1831"/>
      <c r="J981" s="75">
        <f>IF($J963="TC",0,IF($J963="Nso",0,VLOOKUP($A960,'Result Entry'!$B$9:$FW$108,148,0)))</f>
        <v>0</v>
      </c>
      <c r="K981" s="86" t="str">
        <f>IF($J963="TC",0,IF($J963="Nso",0,VLOOKUP($A960,'Result Entry'!$B$9:$FW$108,149,0)))</f>
        <v/>
      </c>
      <c r="L981" s="1864">
        <f>IF($J963="TC",0,IF($J963="Nso",0,VLOOKUP($A960,'Result Entry'!$B$9:$FW$108,150,0)))</f>
        <v>0</v>
      </c>
      <c r="M981" s="1865"/>
      <c r="N981" s="15">
        <f>IF($J963="TC",0,IF($J963="Nso",0,VLOOKUP($A960,'Result Entry'!$B$9:$FW$108,152,0)))</f>
        <v>0</v>
      </c>
    </row>
    <row r="982" spans="1:14" ht="20.25" customHeight="1">
      <c r="A982" s="1721"/>
      <c r="B982" s="11" t="s">
        <v>69</v>
      </c>
      <c r="C982" s="1758" t="s">
        <v>58</v>
      </c>
      <c r="D982" s="1759"/>
      <c r="E982" s="1759"/>
      <c r="F982" s="1759"/>
      <c r="G982" s="1759"/>
      <c r="H982" s="1760"/>
      <c r="I982" s="1834" t="s">
        <v>59</v>
      </c>
      <c r="J982" s="1835"/>
      <c r="K982" s="1836">
        <f>VLOOKUP($A960,'Result Entry'!$B$9:$FW$108,143,0)</f>
        <v>0</v>
      </c>
      <c r="L982" s="1837"/>
      <c r="M982" s="1839" t="s">
        <v>37</v>
      </c>
      <c r="N982" s="1840"/>
    </row>
    <row r="983" spans="1:14" ht="20.25" customHeight="1" thickBot="1">
      <c r="A983" s="1721"/>
      <c r="B983" s="11" t="s">
        <v>69</v>
      </c>
      <c r="C983" s="1841" t="s">
        <v>54</v>
      </c>
      <c r="D983" s="1842"/>
      <c r="E983" s="1842"/>
      <c r="F983" s="1843" t="s">
        <v>157</v>
      </c>
      <c r="G983" s="1844"/>
      <c r="H983" s="26" t="s">
        <v>47</v>
      </c>
      <c r="I983" s="1847" t="s">
        <v>60</v>
      </c>
      <c r="J983" s="1848"/>
      <c r="K983" s="1873">
        <f>VLOOKUP($A960,'Result Entry'!$B$9:$FW$108,144,0)</f>
        <v>0</v>
      </c>
      <c r="L983" s="1874"/>
      <c r="M983" s="1875">
        <f>VLOOKUP($A960,'Result Entry'!$B$9:$FW$108,145,0)</f>
        <v>0</v>
      </c>
      <c r="N983" s="1876"/>
    </row>
    <row r="984" spans="1:14" ht="20.25" customHeight="1">
      <c r="A984" s="1721"/>
      <c r="B984" s="11" t="s">
        <v>69</v>
      </c>
      <c r="C984" s="1841"/>
      <c r="D984" s="1842"/>
      <c r="E984" s="1842"/>
      <c r="F984" s="1845"/>
      <c r="G984" s="1846"/>
      <c r="H984" s="27" t="s">
        <v>99</v>
      </c>
      <c r="I984" s="1877" t="s">
        <v>61</v>
      </c>
      <c r="J984" s="1878"/>
      <c r="K984" s="1879">
        <f>IF($J963="TC","Transferred",IF($J963="Nso","NameSeparated",VLOOKUP($A960,'Result Entry'!$B$9:$FW$108,153,0)))</f>
        <v>0</v>
      </c>
      <c r="L984" s="1879"/>
      <c r="M984" s="1879"/>
      <c r="N984" s="1880"/>
    </row>
    <row r="985" spans="1:14" ht="20.25" customHeight="1">
      <c r="A985" s="1721"/>
      <c r="B985" s="11" t="s">
        <v>69</v>
      </c>
      <c r="C985" s="1744" t="str">
        <f>'Result Entry'!$DU$3</f>
        <v>Foundation Of Information Tech.</v>
      </c>
      <c r="D985" s="1745"/>
      <c r="E985" s="1746"/>
      <c r="F985" s="1747" t="str">
        <f>IF($J963="TC",0,IF($J963="Nso",0,VLOOKUP($A960,'Result Entry'!$B$9:$GS$108,170,0)))</f>
        <v/>
      </c>
      <c r="G985" s="1747"/>
      <c r="H985" s="14">
        <f>IF($J963="TC",0,IF($J963="Nso",0,VLOOKUP($A960,'Result Entry'!$B$9:$GS$108,112,0)))</f>
        <v>0</v>
      </c>
      <c r="I985" s="1748" t="s">
        <v>71</v>
      </c>
      <c r="J985" s="1749"/>
      <c r="K985" s="1750">
        <f>'Result Entry'!$T$2</f>
        <v>45419</v>
      </c>
      <c r="L985" s="1751"/>
      <c r="M985" s="1751"/>
      <c r="N985" s="1752"/>
    </row>
    <row r="986" spans="1:14" ht="20.25" customHeight="1">
      <c r="A986" s="1721"/>
      <c r="B986" s="11" t="s">
        <v>69</v>
      </c>
      <c r="C986" s="1744" t="str">
        <f>'Result Entry'!$EI$3</f>
        <v>G.I.A.I.-II</v>
      </c>
      <c r="D986" s="1745"/>
      <c r="E986" s="1746"/>
      <c r="F986" s="1747" t="str">
        <f>IF($J963="TC",0,IF($J963="Nso",0,VLOOKUP($A960,'Result Entry'!$B$9:$GS$108,174,0)))</f>
        <v/>
      </c>
      <c r="G986" s="1747"/>
      <c r="H986" s="14">
        <f>IF($J963="TC",0,IF($J963="Nso",0,VLOOKUP($A960,'Result Entry'!$B$9:$GS$108,124,0)))</f>
        <v>0</v>
      </c>
      <c r="I986" s="1753"/>
      <c r="J986" s="1754"/>
      <c r="K986" s="1754"/>
      <c r="L986" s="1754"/>
      <c r="M986" s="1754"/>
      <c r="N986" s="1755"/>
    </row>
    <row r="987" spans="1:14" ht="20.25" customHeight="1">
      <c r="A987" s="1721"/>
      <c r="B987" s="11" t="s">
        <v>69</v>
      </c>
      <c r="C987" s="1744" t="str">
        <f>'Result Entry'!$EU$3</f>
        <v>SOC.SER.PLAN</v>
      </c>
      <c r="D987" s="1745"/>
      <c r="E987" s="1746"/>
      <c r="F987" s="1747">
        <f>IF($J963="TC",0,IF($J963="Nso",0,VLOOKUP($A960,'Result Entry'!$B$9:$HS$108,178,0)))</f>
        <v>0</v>
      </c>
      <c r="G987" s="1747"/>
      <c r="H987" s="14">
        <f>IF($J963="TC",0,IF($J963="Nso",0,VLOOKUP($A960,'Result Entry'!$B$9:$GS$108,136,0)))</f>
        <v>0</v>
      </c>
      <c r="I987" s="1756" t="s">
        <v>174</v>
      </c>
      <c r="J987" s="1757"/>
      <c r="K987" s="76"/>
      <c r="L987" s="77"/>
      <c r="M987" s="77"/>
      <c r="N987" s="78"/>
    </row>
    <row r="988" spans="1:14" ht="20.25" customHeight="1" thickBot="1">
      <c r="A988" s="1721"/>
      <c r="B988" s="11" t="s">
        <v>69</v>
      </c>
      <c r="C988" s="1744" t="str">
        <f>'Result Entry'!$FG$3</f>
        <v>Jeewan Kaushal</v>
      </c>
      <c r="D988" s="1745"/>
      <c r="E988" s="1746"/>
      <c r="F988" s="1747" t="str">
        <f>IF($J963="TC",0,IF($J963="Nso",0,VLOOKUP($A960,'Result Entry'!$B$9:$HS$108,182,0)))</f>
        <v/>
      </c>
      <c r="G988" s="1747"/>
      <c r="H988" s="14">
        <f>IF($J963="TC",0,IF($J963="Nso",0,VLOOKUP($A960,'Result Entry'!$B$9:$HS$108,136,0)))</f>
        <v>0</v>
      </c>
      <c r="I988" s="1756" t="s">
        <v>148</v>
      </c>
      <c r="J988" s="1757"/>
      <c r="K988" s="1757"/>
      <c r="L988" s="1757"/>
      <c r="M988" s="1757"/>
      <c r="N988" s="1838"/>
    </row>
    <row r="989" spans="1:14" ht="20.25" customHeight="1">
      <c r="A989" s="1721"/>
      <c r="B989" s="10" t="s">
        <v>69</v>
      </c>
      <c r="C989" s="1706" t="s">
        <v>180</v>
      </c>
      <c r="D989" s="1707"/>
      <c r="E989" s="1708"/>
      <c r="F989" s="1715" t="s">
        <v>181</v>
      </c>
      <c r="G989" s="1716"/>
      <c r="H989" s="82" t="s">
        <v>30</v>
      </c>
      <c r="I989" s="1756" t="s">
        <v>175</v>
      </c>
      <c r="J989" s="1757"/>
      <c r="K989" s="1757"/>
      <c r="L989" s="1757"/>
      <c r="M989" s="1757"/>
      <c r="N989" s="1838"/>
    </row>
    <row r="990" spans="1:14" ht="20.25" customHeight="1">
      <c r="A990" s="1721"/>
      <c r="B990" s="10" t="s">
        <v>69</v>
      </c>
      <c r="C990" s="1709"/>
      <c r="D990" s="1710"/>
      <c r="E990" s="1711"/>
      <c r="F990" s="1702" t="s">
        <v>182</v>
      </c>
      <c r="G990" s="1703"/>
      <c r="H990" s="80" t="s">
        <v>179</v>
      </c>
      <c r="I990" s="1732" t="s">
        <v>67</v>
      </c>
      <c r="J990" s="1733"/>
      <c r="K990" s="1733"/>
      <c r="L990" s="1733"/>
      <c r="M990" s="1733"/>
      <c r="N990" s="1734"/>
    </row>
    <row r="991" spans="1:14" ht="20.25" customHeight="1">
      <c r="A991" s="1721"/>
      <c r="B991" s="10" t="s">
        <v>69</v>
      </c>
      <c r="C991" s="1709"/>
      <c r="D991" s="1710"/>
      <c r="E991" s="1711"/>
      <c r="F991" s="1702" t="s">
        <v>185</v>
      </c>
      <c r="G991" s="1703"/>
      <c r="H991" s="80" t="s">
        <v>62</v>
      </c>
      <c r="I991" s="1735"/>
      <c r="J991" s="1736"/>
      <c r="K991" s="1736"/>
      <c r="L991" s="1736"/>
      <c r="M991" s="1736"/>
      <c r="N991" s="1737"/>
    </row>
    <row r="992" spans="1:14" ht="20.25" customHeight="1">
      <c r="A992" s="1721"/>
      <c r="B992" s="10" t="s">
        <v>69</v>
      </c>
      <c r="C992" s="1709"/>
      <c r="D992" s="1710"/>
      <c r="E992" s="1711"/>
      <c r="F992" s="1702" t="s">
        <v>186</v>
      </c>
      <c r="G992" s="1703"/>
      <c r="H992" s="80" t="s">
        <v>63</v>
      </c>
      <c r="I992" s="1735"/>
      <c r="J992" s="1736"/>
      <c r="K992" s="1736"/>
      <c r="L992" s="1736"/>
      <c r="M992" s="1736"/>
      <c r="N992" s="1737"/>
    </row>
    <row r="993" spans="1:15" ht="20.25" customHeight="1">
      <c r="A993" s="1721"/>
      <c r="B993" s="10" t="s">
        <v>69</v>
      </c>
      <c r="C993" s="1709"/>
      <c r="D993" s="1710"/>
      <c r="E993" s="1711"/>
      <c r="F993" s="1702" t="s">
        <v>183</v>
      </c>
      <c r="G993" s="1703"/>
      <c r="H993" s="80" t="s">
        <v>65</v>
      </c>
      <c r="I993" s="1738" t="s">
        <v>80</v>
      </c>
      <c r="J993" s="1739"/>
      <c r="K993" s="1739"/>
      <c r="L993" s="1739"/>
      <c r="M993" s="1739"/>
      <c r="N993" s="1740"/>
    </row>
    <row r="994" spans="1:15" ht="20.25" customHeight="1" thickBot="1">
      <c r="A994" s="1721"/>
      <c r="B994" s="13" t="s">
        <v>69</v>
      </c>
      <c r="C994" s="1712"/>
      <c r="D994" s="1713"/>
      <c r="E994" s="1714"/>
      <c r="F994" s="1704" t="s">
        <v>184</v>
      </c>
      <c r="G994" s="1705"/>
      <c r="H994" s="81" t="s">
        <v>64</v>
      </c>
      <c r="I994" s="1741"/>
      <c r="J994" s="1742"/>
      <c r="K994" s="1742"/>
      <c r="L994" s="1742"/>
      <c r="M994" s="1742"/>
      <c r="N994" s="1743"/>
    </row>
    <row r="995" spans="1:15" ht="24.75" customHeight="1" thickTop="1" thickBot="1">
      <c r="A995" s="83">
        <f>A960+1</f>
        <v>29</v>
      </c>
      <c r="B995" s="1720" t="s">
        <v>50</v>
      </c>
      <c r="C995" s="1720"/>
      <c r="D995" s="1720"/>
      <c r="E995" s="1720"/>
      <c r="F995" s="1720"/>
      <c r="G995" s="1720"/>
      <c r="H995" s="1720"/>
      <c r="I995" s="1720"/>
      <c r="J995" s="1720"/>
      <c r="K995" s="1720"/>
      <c r="L995" s="1720"/>
      <c r="M995" s="1720"/>
      <c r="N995" s="1720"/>
    </row>
    <row r="996" spans="1:15" ht="42.75" customHeight="1" thickTop="1">
      <c r="A996" s="1721"/>
      <c r="B996" s="1722"/>
      <c r="C996" s="1723"/>
      <c r="D996" s="1726" t="str">
        <f>Master!$E$8</f>
        <v xml:space="preserve">Govt. Sr. Secondary School </v>
      </c>
      <c r="E996" s="1727"/>
      <c r="F996" s="1727"/>
      <c r="G996" s="1727"/>
      <c r="H996" s="1727"/>
      <c r="I996" s="1727"/>
      <c r="J996" s="1727"/>
      <c r="K996" s="1727"/>
      <c r="L996" s="1727"/>
      <c r="M996" s="1727"/>
      <c r="N996" s="1728"/>
    </row>
    <row r="997" spans="1:15" ht="20.25" customHeight="1" thickBot="1">
      <c r="A997" s="1721"/>
      <c r="B997" s="1724"/>
      <c r="C997" s="1725"/>
      <c r="D997" s="1729" t="str">
        <f>Master!$E$11</f>
        <v>P.S.-Bapini (Jodhpur)</v>
      </c>
      <c r="E997" s="1730"/>
      <c r="F997" s="1730"/>
      <c r="G997" s="1730"/>
      <c r="H997" s="1730"/>
      <c r="I997" s="1730"/>
      <c r="J997" s="1730"/>
      <c r="K997" s="1730"/>
      <c r="L997" s="1730"/>
      <c r="M997" s="1730"/>
      <c r="N997" s="1731"/>
    </row>
    <row r="998" spans="1:15" ht="20.25" customHeight="1">
      <c r="A998" s="1721"/>
      <c r="B998" s="28"/>
      <c r="C998" s="1849" t="s">
        <v>150</v>
      </c>
      <c r="D998" s="1850"/>
      <c r="E998" s="1850"/>
      <c r="F998" s="1850"/>
      <c r="G998" s="1851"/>
      <c r="H998" s="1814" t="s">
        <v>127</v>
      </c>
      <c r="I998" s="1814"/>
      <c r="J998" s="1817">
        <f>VLOOKUP(A995,'Result Entry'!$B$6:$K$108,6,0)</f>
        <v>0</v>
      </c>
      <c r="K998" s="1820" t="s">
        <v>68</v>
      </c>
      <c r="L998" s="1821"/>
      <c r="M998" s="68">
        <f>Master!$E$14</f>
        <v>8151106901</v>
      </c>
      <c r="N998" s="69"/>
    </row>
    <row r="999" spans="1:15" ht="20.25" customHeight="1">
      <c r="A999" s="1721"/>
      <c r="B999" s="9"/>
      <c r="C999" s="1852"/>
      <c r="D999" s="1853"/>
      <c r="E999" s="1853"/>
      <c r="F999" s="1853"/>
      <c r="G999" s="1854"/>
      <c r="H999" s="1815"/>
      <c r="I999" s="1815"/>
      <c r="J999" s="1818"/>
      <c r="K999" s="1822" t="s">
        <v>66</v>
      </c>
      <c r="L999" s="1823"/>
      <c r="M999" s="1824"/>
      <c r="N999" s="1825"/>
      <c r="O999" s="17" t="s">
        <v>156</v>
      </c>
    </row>
    <row r="1000" spans="1:15" ht="20.25" customHeight="1" thickBot="1">
      <c r="A1000" s="1721"/>
      <c r="B1000" s="9"/>
      <c r="C1000" s="1855"/>
      <c r="D1000" s="1856"/>
      <c r="E1000" s="1856"/>
      <c r="F1000" s="1856"/>
      <c r="G1000" s="1857"/>
      <c r="H1000" s="1816"/>
      <c r="I1000" s="1816"/>
      <c r="J1000" s="1819"/>
      <c r="K1000" s="1826" t="s">
        <v>51</v>
      </c>
      <c r="L1000" s="1827"/>
      <c r="M1000" s="1828" t="str">
        <f>Master!$E$6</f>
        <v>2023-24</v>
      </c>
      <c r="N1000" s="1829"/>
    </row>
    <row r="1001" spans="1:15" ht="20.25" customHeight="1">
      <c r="A1001" s="1721"/>
      <c r="B1001" s="10" t="s">
        <v>69</v>
      </c>
      <c r="C1001" s="1779" t="s">
        <v>20</v>
      </c>
      <c r="D1001" s="1780"/>
      <c r="E1001" s="1780"/>
      <c r="F1001" s="1781"/>
      <c r="G1001" s="6" t="s">
        <v>149</v>
      </c>
      <c r="H1001" s="1782">
        <f>VLOOKUP($A995,'Result Entry'!$B$9:$FW$108,4,0)</f>
        <v>0</v>
      </c>
      <c r="I1001" s="1782"/>
      <c r="J1001" s="1782"/>
      <c r="K1001" s="1782"/>
      <c r="L1001" s="1782"/>
      <c r="M1001" s="1782"/>
      <c r="N1001" s="1783"/>
    </row>
    <row r="1002" spans="1:15" ht="20.25" customHeight="1">
      <c r="A1002" s="1721"/>
      <c r="B1002" s="10" t="s">
        <v>69</v>
      </c>
      <c r="C1002" s="1763" t="s">
        <v>22</v>
      </c>
      <c r="D1002" s="1764"/>
      <c r="E1002" s="1764"/>
      <c r="F1002" s="1765"/>
      <c r="G1002" s="7" t="s">
        <v>149</v>
      </c>
      <c r="H1002" s="1766">
        <f>VLOOKUP($A995,'Result Entry'!$B$9:$FW$108,7,0)</f>
        <v>0</v>
      </c>
      <c r="I1002" s="1766"/>
      <c r="J1002" s="1766"/>
      <c r="K1002" s="1766"/>
      <c r="L1002" s="1766"/>
      <c r="M1002" s="1766"/>
      <c r="N1002" s="1767"/>
    </row>
    <row r="1003" spans="1:15" ht="20.25" customHeight="1">
      <c r="A1003" s="1721"/>
      <c r="B1003" s="10" t="s">
        <v>69</v>
      </c>
      <c r="C1003" s="1763" t="s">
        <v>23</v>
      </c>
      <c r="D1003" s="1764"/>
      <c r="E1003" s="1764"/>
      <c r="F1003" s="1765"/>
      <c r="G1003" s="7" t="s">
        <v>149</v>
      </c>
      <c r="H1003" s="1766">
        <f>VLOOKUP($A995,'Result Entry'!$B$9:$FW$108,8,0)</f>
        <v>0</v>
      </c>
      <c r="I1003" s="1766"/>
      <c r="J1003" s="1766"/>
      <c r="K1003" s="1766"/>
      <c r="L1003" s="1766"/>
      <c r="M1003" s="1766"/>
      <c r="N1003" s="1767"/>
    </row>
    <row r="1004" spans="1:15" ht="20.25" customHeight="1">
      <c r="A1004" s="1721"/>
      <c r="B1004" s="10" t="s">
        <v>69</v>
      </c>
      <c r="C1004" s="1763" t="s">
        <v>52</v>
      </c>
      <c r="D1004" s="1764"/>
      <c r="E1004" s="1764"/>
      <c r="F1004" s="1765"/>
      <c r="G1004" s="7" t="s">
        <v>149</v>
      </c>
      <c r="H1004" s="1766">
        <f>VLOOKUP($A995,'Result Entry'!$B$9:$FW$108,9,0)</f>
        <v>0</v>
      </c>
      <c r="I1004" s="1766"/>
      <c r="J1004" s="1766"/>
      <c r="K1004" s="1766"/>
      <c r="L1004" s="1766"/>
      <c r="M1004" s="1766"/>
      <c r="N1004" s="1767"/>
    </row>
    <row r="1005" spans="1:15" ht="20.25" customHeight="1">
      <c r="A1005" s="1721"/>
      <c r="B1005" s="10" t="s">
        <v>69</v>
      </c>
      <c r="C1005" s="1763" t="s">
        <v>53</v>
      </c>
      <c r="D1005" s="1764"/>
      <c r="E1005" s="1764"/>
      <c r="F1005" s="1765"/>
      <c r="G1005" s="7" t="s">
        <v>149</v>
      </c>
      <c r="H1005" s="1768" t="str">
        <f>CONCATENATE('Result Entry'!$G$4,'Result Entry'!$J$4)</f>
        <v>11(A)</v>
      </c>
      <c r="I1005" s="1766"/>
      <c r="J1005" s="1766"/>
      <c r="K1005" s="1766"/>
      <c r="L1005" s="1766"/>
      <c r="M1005" s="1766"/>
      <c r="N1005" s="1767"/>
    </row>
    <row r="1006" spans="1:15" ht="20.25" customHeight="1" thickBot="1">
      <c r="A1006" s="1721"/>
      <c r="B1006" s="10" t="s">
        <v>69</v>
      </c>
      <c r="C1006" s="1789" t="s">
        <v>25</v>
      </c>
      <c r="D1006" s="1790"/>
      <c r="E1006" s="1790"/>
      <c r="F1006" s="1791"/>
      <c r="G1006" s="16" t="s">
        <v>149</v>
      </c>
      <c r="H1006" s="1792">
        <f>VLOOKUP($A995,'Result Entry'!$B$9:$FW$108,10,0)</f>
        <v>0</v>
      </c>
      <c r="I1006" s="1792"/>
      <c r="J1006" s="1792"/>
      <c r="K1006" s="1792"/>
      <c r="L1006" s="1792"/>
      <c r="M1006" s="1792"/>
      <c r="N1006" s="1793"/>
    </row>
    <row r="1007" spans="1:15" ht="20.25" customHeight="1">
      <c r="A1007" s="1721"/>
      <c r="B1007" s="11" t="s">
        <v>69</v>
      </c>
      <c r="C1007" s="1794" t="s">
        <v>167</v>
      </c>
      <c r="D1007" s="1795"/>
      <c r="E1007" s="1798" t="s">
        <v>72</v>
      </c>
      <c r="F1007" s="1800" t="s">
        <v>73</v>
      </c>
      <c r="G1007" s="1802" t="s">
        <v>168</v>
      </c>
      <c r="H1007" s="1804" t="s">
        <v>55</v>
      </c>
      <c r="I1007" s="1805"/>
      <c r="J1007" s="1808" t="s">
        <v>84</v>
      </c>
      <c r="K1007" s="1809"/>
      <c r="L1007" s="1812" t="s">
        <v>169</v>
      </c>
      <c r="M1007" s="1832" t="s">
        <v>76</v>
      </c>
      <c r="N1007" s="1858" t="s">
        <v>98</v>
      </c>
    </row>
    <row r="1008" spans="1:15" ht="20.25" customHeight="1">
      <c r="A1008" s="1721"/>
      <c r="B1008" s="11"/>
      <c r="C1008" s="1796"/>
      <c r="D1008" s="1797"/>
      <c r="E1008" s="1799"/>
      <c r="F1008" s="1801"/>
      <c r="G1008" s="1803"/>
      <c r="H1008" s="1806"/>
      <c r="I1008" s="1807"/>
      <c r="J1008" s="1810"/>
      <c r="K1008" s="1811"/>
      <c r="L1008" s="1813"/>
      <c r="M1008" s="1833"/>
      <c r="N1008" s="1859"/>
    </row>
    <row r="1009" spans="1:14" ht="20.25" customHeight="1" thickBot="1">
      <c r="A1009" s="1721"/>
      <c r="B1009" s="11" t="s">
        <v>69</v>
      </c>
      <c r="C1009" s="1866" t="s">
        <v>56</v>
      </c>
      <c r="D1009" s="1867"/>
      <c r="E1009" s="61">
        <f>'Result Entry'!$L$7</f>
        <v>10</v>
      </c>
      <c r="F1009" s="62">
        <f>'Result Entry'!$M$7</f>
        <v>10</v>
      </c>
      <c r="G1009" s="53">
        <f>SUM(E1009:F1009)</f>
        <v>20</v>
      </c>
      <c r="H1009" s="1881">
        <f>'Result Entry'!$AU$7</f>
        <v>70</v>
      </c>
      <c r="I1009" s="1882"/>
      <c r="J1009" s="1883">
        <f>'Result Entry'!$AY$7</f>
        <v>100</v>
      </c>
      <c r="K1009" s="1882"/>
      <c r="L1009" s="53">
        <f t="shared" ref="L1009:L1014" si="56">H1009+J1009</f>
        <v>170</v>
      </c>
      <c r="M1009" s="63">
        <f t="shared" ref="M1009:M1014" si="57">G1009+L1009</f>
        <v>190</v>
      </c>
      <c r="N1009" s="1860"/>
    </row>
    <row r="1010" spans="1:14" s="52" customFormat="1" ht="20.25" customHeight="1">
      <c r="A1010" s="1721"/>
      <c r="B1010" s="50" t="s">
        <v>69</v>
      </c>
      <c r="C1010" s="1769" t="str">
        <f>'Result Entry'!$L$3</f>
        <v>HINDI Comp.</v>
      </c>
      <c r="D1010" s="1770"/>
      <c r="E1010" s="54">
        <f>IF($J998="TC",0,IF($J998="Nso",0,VLOOKUP($A995,'Result Entry'!$B$9:$FW$108,11,0)))</f>
        <v>0</v>
      </c>
      <c r="F1010" s="51">
        <f>IF($J998="TC",0,IF($J998="Nso",0,VLOOKUP($A995,'Result Entry'!$B$9:$FW$108,12,0)))</f>
        <v>0</v>
      </c>
      <c r="G1010" s="55">
        <f>E1010+F1010</f>
        <v>0</v>
      </c>
      <c r="H1010" s="1870">
        <f>IF($J998="TC",0,IF($J998="Nso",0,VLOOKUP($A995,'Result Entry'!$B$9:$FW$108,16,0)))</f>
        <v>0</v>
      </c>
      <c r="I1010" s="1871"/>
      <c r="J1010" s="1872">
        <f>IF($J998="TC",0,IF($J998="Nso",0,VLOOKUP($A995,'Result Entry'!$B$9:$FW$108,19,0)))</f>
        <v>0</v>
      </c>
      <c r="K1010" s="1871"/>
      <c r="L1010" s="66">
        <f t="shared" si="56"/>
        <v>0</v>
      </c>
      <c r="M1010" s="64">
        <f t="shared" si="57"/>
        <v>0</v>
      </c>
      <c r="N1010" s="60" t="str">
        <f>IF($J998="TC",0,IF($J998="Nso",0,VLOOKUP($A995,'Result Entry'!$B$9:$FW$108,24,0)))</f>
        <v/>
      </c>
    </row>
    <row r="1011" spans="1:14" s="52" customFormat="1" ht="20.25" customHeight="1">
      <c r="A1011" s="1721"/>
      <c r="B1011" s="50" t="s">
        <v>69</v>
      </c>
      <c r="C1011" s="1717" t="str">
        <f>'Result Entry'!$Z$3</f>
        <v>ENGLISH Comp.</v>
      </c>
      <c r="D1011" s="1718"/>
      <c r="E1011" s="54">
        <f>IF($J998="TC",0,IF($J998="Nso",0,VLOOKUP($A995,'Result Entry'!$B$9:$FW$108,25,0)))</f>
        <v>0</v>
      </c>
      <c r="F1011" s="51">
        <f>IF($J998="TC",0,IF($J998="Nso",0,VLOOKUP($A995,'Result Entry'!$B$9:$FW$108,26,0)))</f>
        <v>0</v>
      </c>
      <c r="G1011" s="56">
        <f>E1011+F1011</f>
        <v>0</v>
      </c>
      <c r="H1011" s="1761">
        <f>IF($J998="TC",0,IF($J998="Nso",0,VLOOKUP($A995,'Result Entry'!$B$9:$FW$108,30,0)))</f>
        <v>0</v>
      </c>
      <c r="I1011" s="1762"/>
      <c r="J1011" s="1784">
        <f>IF($J998="TC",0,IF($J998="Nso",0,VLOOKUP($A995,'Result Entry'!$B$9:$FW$108,33,0)))</f>
        <v>0</v>
      </c>
      <c r="K1011" s="1762"/>
      <c r="L1011" s="66">
        <f t="shared" si="56"/>
        <v>0</v>
      </c>
      <c r="M1011" s="64">
        <f t="shared" si="57"/>
        <v>0</v>
      </c>
      <c r="N1011" s="60" t="str">
        <f>IF($J998="TC",0,IF($J998="Nso",0,VLOOKUP($A995,'Result Entry'!$B$9:$FW$108,38,0)))</f>
        <v/>
      </c>
    </row>
    <row r="1012" spans="1:14" s="52" customFormat="1" ht="20.25" customHeight="1">
      <c r="A1012" s="1721"/>
      <c r="B1012" s="50" t="s">
        <v>69</v>
      </c>
      <c r="C1012" s="1717" t="str">
        <f>'Result Entry'!$AO$3</f>
        <v>PHYSICS</v>
      </c>
      <c r="D1012" s="1718"/>
      <c r="E1012" s="54">
        <f>IF($J998="TC",0,IF($J998="Nso",0,VLOOKUP($A995,'Result Entry'!$B$9:$FW$108,39,0)))</f>
        <v>0</v>
      </c>
      <c r="F1012" s="51">
        <f>IF($J998="TC",0,IF($J998="Nso",0,VLOOKUP($A995,'Result Entry'!$B$9:$FW$108,40,0)))</f>
        <v>0</v>
      </c>
      <c r="G1012" s="56">
        <f>E1012+F1012</f>
        <v>0</v>
      </c>
      <c r="H1012" s="1761">
        <f>IF($J998="TC",0,IF($J998="Nso",0,VLOOKUP($A995,'Result Entry'!$B$9:$FW$108,45,0)))</f>
        <v>0</v>
      </c>
      <c r="I1012" s="1762"/>
      <c r="J1012" s="1784">
        <f>IF($J998="TC",0,IF($J998="Nso",0,VLOOKUP($A995,'Result Entry'!$B$9:$FW$108,49,0)))</f>
        <v>0</v>
      </c>
      <c r="K1012" s="1762"/>
      <c r="L1012" s="66">
        <f t="shared" si="56"/>
        <v>0</v>
      </c>
      <c r="M1012" s="64">
        <f t="shared" si="57"/>
        <v>0</v>
      </c>
      <c r="N1012" s="60" t="str">
        <f>IF($J998="TC",0,IF($J998="Nso",0,VLOOKUP($A995,'Result Entry'!$B$9:$FW$108,54,0)))</f>
        <v/>
      </c>
    </row>
    <row r="1013" spans="1:14" s="52" customFormat="1" ht="20.25" customHeight="1">
      <c r="A1013" s="1721"/>
      <c r="B1013" s="50" t="s">
        <v>69</v>
      </c>
      <c r="C1013" s="1717" t="str">
        <f>'Result Entry'!$BF$3</f>
        <v>CHEMISTRY</v>
      </c>
      <c r="D1013" s="1718"/>
      <c r="E1013" s="54" t="str">
        <f>IF($J998="TC",0,IF($J998="Nso",0,VLOOKUP($A995,'Result Entry'!$B$9:$FW$108,55,0)))</f>
        <v/>
      </c>
      <c r="F1013" s="51">
        <f>IF($J998="TC",0,IF($J998="Nso",0,VLOOKUP($A995,'Result Entry'!$B$9:$FW$108,56,0)))</f>
        <v>0</v>
      </c>
      <c r="G1013" s="56" t="e">
        <f>E1013+F1013</f>
        <v>#VALUE!</v>
      </c>
      <c r="H1013" s="1761">
        <f>IF($J998="TC",0,IF($J998="Nso",0,VLOOKUP($A995,'Result Entry'!$B$9:$FW$108,61,0)))</f>
        <v>0</v>
      </c>
      <c r="I1013" s="1762"/>
      <c r="J1013" s="1784">
        <f>IF($J998="TC",0,IF($J998="Nso",0,VLOOKUP($A995,'Result Entry'!$B$9:$FW$108,65,0)))</f>
        <v>0</v>
      </c>
      <c r="K1013" s="1762"/>
      <c r="L1013" s="66">
        <f t="shared" si="56"/>
        <v>0</v>
      </c>
      <c r="M1013" s="64" t="e">
        <f t="shared" si="57"/>
        <v>#VALUE!</v>
      </c>
      <c r="N1013" s="60" t="str">
        <f>IF($J998="TC",0,IF($J998="Nso",0,VLOOKUP($A995,'Result Entry'!$B$9:$FW$108,70,0)))</f>
        <v/>
      </c>
    </row>
    <row r="1014" spans="1:14" s="52" customFormat="1" ht="20.25" customHeight="1" thickBot="1">
      <c r="A1014" s="1721"/>
      <c r="B1014" s="50" t="s">
        <v>69</v>
      </c>
      <c r="C1014" s="1717" t="str">
        <f>'Result Entry'!$BW$3</f>
        <v>BIOLOGY</v>
      </c>
      <c r="D1014" s="1718"/>
      <c r="E1014" s="57" t="str">
        <f>IF($J998="TC",0,IF($J998="Nso",0,VLOOKUP($A995,'Result Entry'!$B$9:$FW$108,71,0)))</f>
        <v/>
      </c>
      <c r="F1014" s="58" t="str">
        <f>IF($J998="TC",0,IF($J998="Nso",0,VLOOKUP($A995,'Result Entry'!$B$9:$FW$108,72,0)))</f>
        <v/>
      </c>
      <c r="G1014" s="59" t="e">
        <f>E1014+F1014</f>
        <v>#VALUE!</v>
      </c>
      <c r="H1014" s="1861">
        <f>IF($J998="TC",0,IF($J998="Nso",0,VLOOKUP($A995,'Result Entry'!$B$9:$FW$108,77,0)))</f>
        <v>0</v>
      </c>
      <c r="I1014" s="1862"/>
      <c r="J1014" s="1863">
        <f>IF($J998="TC",0,IF($J998="Nso",0,VLOOKUP($A995,'Result Entry'!$B$9:$FW$108,81,0)))</f>
        <v>0</v>
      </c>
      <c r="K1014" s="1862"/>
      <c r="L1014" s="67">
        <f t="shared" si="56"/>
        <v>0</v>
      </c>
      <c r="M1014" s="65" t="e">
        <f t="shared" si="57"/>
        <v>#VALUE!</v>
      </c>
      <c r="N1014" s="60">
        <f>IF($J998="TC",0,IF($J998="Nso",0,VLOOKUP($A995,'Result Entry'!$B$9:$FW$108,86,0)))</f>
        <v>0</v>
      </c>
    </row>
    <row r="1015" spans="1:14" ht="20.25" customHeight="1">
      <c r="A1015" s="1721"/>
      <c r="B1015" s="11" t="s">
        <v>69</v>
      </c>
      <c r="C1015" s="1771" t="s">
        <v>77</v>
      </c>
      <c r="D1015" s="1772"/>
      <c r="E1015" s="1773"/>
      <c r="F1015" s="1777" t="s">
        <v>78</v>
      </c>
      <c r="G1015" s="1778"/>
      <c r="H1015" s="1868" t="s">
        <v>79</v>
      </c>
      <c r="I1015" s="1869"/>
      <c r="J1015" s="74" t="s">
        <v>41</v>
      </c>
      <c r="K1015" s="79" t="s">
        <v>91</v>
      </c>
      <c r="L1015" s="1785" t="s">
        <v>39</v>
      </c>
      <c r="M1015" s="1786"/>
      <c r="N1015" s="12" t="s">
        <v>43</v>
      </c>
    </row>
    <row r="1016" spans="1:14" ht="25.5" customHeight="1" thickBot="1">
      <c r="A1016" s="1721"/>
      <c r="B1016" s="11" t="s">
        <v>69</v>
      </c>
      <c r="C1016" s="1774"/>
      <c r="D1016" s="1775"/>
      <c r="E1016" s="1776"/>
      <c r="F1016" s="1787">
        <f>IF($J998="TC",0,IF($J998="Nso",0,VLOOKUP($A995,'Result Entry'!$B$9:$FW$108,146,0)))</f>
        <v>0</v>
      </c>
      <c r="G1016" s="1788"/>
      <c r="H1016" s="1830">
        <f>IF($J998="TC",0,IF($J998="Nso",0,VLOOKUP($A995,'Result Entry'!$B$9:$FW$108,147,0)))</f>
        <v>0</v>
      </c>
      <c r="I1016" s="1831"/>
      <c r="J1016" s="75">
        <f>IF($J998="TC",0,IF($J998="Nso",0,VLOOKUP($A995,'Result Entry'!$B$9:$FW$108,148,0)))</f>
        <v>0</v>
      </c>
      <c r="K1016" s="86" t="str">
        <f>IF($J998="TC",0,IF($J998="Nso",0,VLOOKUP($A995,'Result Entry'!$B$9:$FW$108,149,0)))</f>
        <v/>
      </c>
      <c r="L1016" s="1864">
        <f>IF($J998="TC",0,IF($J998="Nso",0,VLOOKUP($A995,'Result Entry'!$B$9:$FW$108,150,0)))</f>
        <v>0</v>
      </c>
      <c r="M1016" s="1865"/>
      <c r="N1016" s="15">
        <f>IF($J998="TC",0,IF($J998="Nso",0,VLOOKUP($A995,'Result Entry'!$B$9:$FW$108,152,0)))</f>
        <v>0</v>
      </c>
    </row>
    <row r="1017" spans="1:14" ht="20.25" customHeight="1">
      <c r="A1017" s="1721"/>
      <c r="B1017" s="11" t="s">
        <v>69</v>
      </c>
      <c r="C1017" s="1758" t="s">
        <v>58</v>
      </c>
      <c r="D1017" s="1759"/>
      <c r="E1017" s="1759"/>
      <c r="F1017" s="1759"/>
      <c r="G1017" s="1759"/>
      <c r="H1017" s="1760"/>
      <c r="I1017" s="1834" t="s">
        <v>59</v>
      </c>
      <c r="J1017" s="1835"/>
      <c r="K1017" s="1836">
        <f>VLOOKUP($A995,'Result Entry'!$B$9:$FW$108,143,0)</f>
        <v>0</v>
      </c>
      <c r="L1017" s="1837"/>
      <c r="M1017" s="1839" t="s">
        <v>37</v>
      </c>
      <c r="N1017" s="1840"/>
    </row>
    <row r="1018" spans="1:14" ht="20.25" customHeight="1" thickBot="1">
      <c r="A1018" s="1721"/>
      <c r="B1018" s="11" t="s">
        <v>69</v>
      </c>
      <c r="C1018" s="1841" t="s">
        <v>54</v>
      </c>
      <c r="D1018" s="1842"/>
      <c r="E1018" s="1842"/>
      <c r="F1018" s="1843" t="s">
        <v>157</v>
      </c>
      <c r="G1018" s="1844"/>
      <c r="H1018" s="26" t="s">
        <v>47</v>
      </c>
      <c r="I1018" s="1847" t="s">
        <v>60</v>
      </c>
      <c r="J1018" s="1848"/>
      <c r="K1018" s="1873">
        <f>VLOOKUP($A995,'Result Entry'!$B$9:$FW$108,144,0)</f>
        <v>0</v>
      </c>
      <c r="L1018" s="1874"/>
      <c r="M1018" s="1875">
        <f>VLOOKUP($A995,'Result Entry'!$B$9:$FW$108,145,0)</f>
        <v>0</v>
      </c>
      <c r="N1018" s="1876"/>
    </row>
    <row r="1019" spans="1:14" ht="20.25" customHeight="1">
      <c r="A1019" s="1721"/>
      <c r="B1019" s="11" t="s">
        <v>69</v>
      </c>
      <c r="C1019" s="1841"/>
      <c r="D1019" s="1842"/>
      <c r="E1019" s="1842"/>
      <c r="F1019" s="1845"/>
      <c r="G1019" s="1846"/>
      <c r="H1019" s="27" t="s">
        <v>99</v>
      </c>
      <c r="I1019" s="1877" t="s">
        <v>61</v>
      </c>
      <c r="J1019" s="1878"/>
      <c r="K1019" s="1879">
        <f>IF($J998="TC","Transferred",IF($J998="Nso","NameSeparated",VLOOKUP($A995,'Result Entry'!$B$9:$FW$108,153,0)))</f>
        <v>0</v>
      </c>
      <c r="L1019" s="1879"/>
      <c r="M1019" s="1879"/>
      <c r="N1019" s="1880"/>
    </row>
    <row r="1020" spans="1:14" ht="20.25" customHeight="1">
      <c r="A1020" s="1721"/>
      <c r="B1020" s="11" t="s">
        <v>69</v>
      </c>
      <c r="C1020" s="1744" t="str">
        <f>'Result Entry'!$DU$3</f>
        <v>Foundation Of Information Tech.</v>
      </c>
      <c r="D1020" s="1745"/>
      <c r="E1020" s="1746"/>
      <c r="F1020" s="1747" t="str">
        <f>IF($J998="TC",0,IF($J998="Nso",0,VLOOKUP($A995,'Result Entry'!$B$9:$GS$108,170,0)))</f>
        <v/>
      </c>
      <c r="G1020" s="1747"/>
      <c r="H1020" s="14">
        <f>IF($J998="TC",0,IF($J998="Nso",0,VLOOKUP($A995,'Result Entry'!$B$9:$GS$108,112,0)))</f>
        <v>0</v>
      </c>
      <c r="I1020" s="1748" t="s">
        <v>71</v>
      </c>
      <c r="J1020" s="1749"/>
      <c r="K1020" s="1750">
        <f>'Result Entry'!$T$2</f>
        <v>45419</v>
      </c>
      <c r="L1020" s="1751"/>
      <c r="M1020" s="1751"/>
      <c r="N1020" s="1752"/>
    </row>
    <row r="1021" spans="1:14" ht="20.25" customHeight="1">
      <c r="A1021" s="1721"/>
      <c r="B1021" s="11" t="s">
        <v>69</v>
      </c>
      <c r="C1021" s="1744" t="str">
        <f>'Result Entry'!$EI$3</f>
        <v>G.I.A.I.-II</v>
      </c>
      <c r="D1021" s="1745"/>
      <c r="E1021" s="1746"/>
      <c r="F1021" s="1747" t="str">
        <f>IF($J998="TC",0,IF($J998="Nso",0,VLOOKUP($A995,'Result Entry'!$B$9:$GS$108,174,0)))</f>
        <v/>
      </c>
      <c r="G1021" s="1747"/>
      <c r="H1021" s="14">
        <f>IF($J998="TC",0,IF($J998="Nso",0,VLOOKUP($A995,'Result Entry'!$B$9:$GS$108,124,0)))</f>
        <v>0</v>
      </c>
      <c r="I1021" s="1753"/>
      <c r="J1021" s="1754"/>
      <c r="K1021" s="1754"/>
      <c r="L1021" s="1754"/>
      <c r="M1021" s="1754"/>
      <c r="N1021" s="1755"/>
    </row>
    <row r="1022" spans="1:14" ht="20.25" customHeight="1">
      <c r="A1022" s="1721"/>
      <c r="B1022" s="11" t="s">
        <v>69</v>
      </c>
      <c r="C1022" s="1744" t="str">
        <f>'Result Entry'!$EU$3</f>
        <v>SOC.SER.PLAN</v>
      </c>
      <c r="D1022" s="1745"/>
      <c r="E1022" s="1746"/>
      <c r="F1022" s="1747">
        <f>IF($J998="TC",0,IF($J998="Nso",0,VLOOKUP($A995,'Result Entry'!$B$9:$HS$108,178,0)))</f>
        <v>0</v>
      </c>
      <c r="G1022" s="1747"/>
      <c r="H1022" s="14">
        <f>IF($J998="TC",0,IF($J998="Nso",0,VLOOKUP($A995,'Result Entry'!$B$9:$GS$108,136,0)))</f>
        <v>0</v>
      </c>
      <c r="I1022" s="1756" t="s">
        <v>174</v>
      </c>
      <c r="J1022" s="1757"/>
      <c r="K1022" s="76"/>
      <c r="L1022" s="77"/>
      <c r="M1022" s="77"/>
      <c r="N1022" s="78"/>
    </row>
    <row r="1023" spans="1:14" ht="20.25" customHeight="1" thickBot="1">
      <c r="A1023" s="1721"/>
      <c r="B1023" s="11" t="s">
        <v>69</v>
      </c>
      <c r="C1023" s="1744" t="str">
        <f>'Result Entry'!$FG$3</f>
        <v>Jeewan Kaushal</v>
      </c>
      <c r="D1023" s="1745"/>
      <c r="E1023" s="1746"/>
      <c r="F1023" s="1747" t="str">
        <f>IF($J998="TC",0,IF($J998="Nso",0,VLOOKUP($A995,'Result Entry'!$B$9:$HS$108,182,0)))</f>
        <v/>
      </c>
      <c r="G1023" s="1747"/>
      <c r="H1023" s="14">
        <f>IF($J998="TC",0,IF($J998="Nso",0,VLOOKUP($A995,'Result Entry'!$B$9:$HS$108,136,0)))</f>
        <v>0</v>
      </c>
      <c r="I1023" s="1756" t="s">
        <v>148</v>
      </c>
      <c r="J1023" s="1757"/>
      <c r="K1023" s="1757"/>
      <c r="L1023" s="1757"/>
      <c r="M1023" s="1757"/>
      <c r="N1023" s="1838"/>
    </row>
    <row r="1024" spans="1:14" ht="20.25" customHeight="1">
      <c r="A1024" s="1721"/>
      <c r="B1024" s="10" t="s">
        <v>69</v>
      </c>
      <c r="C1024" s="1706" t="s">
        <v>180</v>
      </c>
      <c r="D1024" s="1707"/>
      <c r="E1024" s="1708"/>
      <c r="F1024" s="1715" t="s">
        <v>181</v>
      </c>
      <c r="G1024" s="1716"/>
      <c r="H1024" s="82" t="s">
        <v>30</v>
      </c>
      <c r="I1024" s="1756" t="s">
        <v>175</v>
      </c>
      <c r="J1024" s="1757"/>
      <c r="K1024" s="1757"/>
      <c r="L1024" s="1757"/>
      <c r="M1024" s="1757"/>
      <c r="N1024" s="1838"/>
    </row>
    <row r="1025" spans="1:15" ht="20.25" customHeight="1">
      <c r="A1025" s="1721"/>
      <c r="B1025" s="10" t="s">
        <v>69</v>
      </c>
      <c r="C1025" s="1709"/>
      <c r="D1025" s="1710"/>
      <c r="E1025" s="1711"/>
      <c r="F1025" s="1702" t="s">
        <v>182</v>
      </c>
      <c r="G1025" s="1703"/>
      <c r="H1025" s="80" t="s">
        <v>179</v>
      </c>
      <c r="I1025" s="1732" t="s">
        <v>67</v>
      </c>
      <c r="J1025" s="1733"/>
      <c r="K1025" s="1733"/>
      <c r="L1025" s="1733"/>
      <c r="M1025" s="1733"/>
      <c r="N1025" s="1734"/>
    </row>
    <row r="1026" spans="1:15" ht="20.25" customHeight="1">
      <c r="A1026" s="1721"/>
      <c r="B1026" s="10" t="s">
        <v>69</v>
      </c>
      <c r="C1026" s="1709"/>
      <c r="D1026" s="1710"/>
      <c r="E1026" s="1711"/>
      <c r="F1026" s="1702" t="s">
        <v>185</v>
      </c>
      <c r="G1026" s="1703"/>
      <c r="H1026" s="80" t="s">
        <v>62</v>
      </c>
      <c r="I1026" s="1735"/>
      <c r="J1026" s="1736"/>
      <c r="K1026" s="1736"/>
      <c r="L1026" s="1736"/>
      <c r="M1026" s="1736"/>
      <c r="N1026" s="1737"/>
    </row>
    <row r="1027" spans="1:15" ht="20.25" customHeight="1">
      <c r="A1027" s="1721"/>
      <c r="B1027" s="10" t="s">
        <v>69</v>
      </c>
      <c r="C1027" s="1709"/>
      <c r="D1027" s="1710"/>
      <c r="E1027" s="1711"/>
      <c r="F1027" s="1702" t="s">
        <v>186</v>
      </c>
      <c r="G1027" s="1703"/>
      <c r="H1027" s="80" t="s">
        <v>63</v>
      </c>
      <c r="I1027" s="1735"/>
      <c r="J1027" s="1736"/>
      <c r="K1027" s="1736"/>
      <c r="L1027" s="1736"/>
      <c r="M1027" s="1736"/>
      <c r="N1027" s="1737"/>
    </row>
    <row r="1028" spans="1:15" ht="20.25" customHeight="1">
      <c r="A1028" s="1721"/>
      <c r="B1028" s="10" t="s">
        <v>69</v>
      </c>
      <c r="C1028" s="1709"/>
      <c r="D1028" s="1710"/>
      <c r="E1028" s="1711"/>
      <c r="F1028" s="1702" t="s">
        <v>183</v>
      </c>
      <c r="G1028" s="1703"/>
      <c r="H1028" s="80" t="s">
        <v>65</v>
      </c>
      <c r="I1028" s="1738" t="s">
        <v>80</v>
      </c>
      <c r="J1028" s="1739"/>
      <c r="K1028" s="1739"/>
      <c r="L1028" s="1739"/>
      <c r="M1028" s="1739"/>
      <c r="N1028" s="1740"/>
    </row>
    <row r="1029" spans="1:15" ht="20.25" customHeight="1" thickBot="1">
      <c r="A1029" s="1721"/>
      <c r="B1029" s="13" t="s">
        <v>69</v>
      </c>
      <c r="C1029" s="1712"/>
      <c r="D1029" s="1713"/>
      <c r="E1029" s="1714"/>
      <c r="F1029" s="1704" t="s">
        <v>184</v>
      </c>
      <c r="G1029" s="1705"/>
      <c r="H1029" s="81" t="s">
        <v>64</v>
      </c>
      <c r="I1029" s="1741"/>
      <c r="J1029" s="1742"/>
      <c r="K1029" s="1742"/>
      <c r="L1029" s="1742"/>
      <c r="M1029" s="1742"/>
      <c r="N1029" s="1743"/>
    </row>
    <row r="1030" spans="1:15" ht="15.75" thickTop="1">
      <c r="A1030" s="1719"/>
      <c r="B1030" s="1719"/>
      <c r="C1030" s="1719"/>
      <c r="D1030" s="1719"/>
      <c r="E1030" s="1719"/>
      <c r="F1030" s="1719"/>
      <c r="G1030" s="1719"/>
      <c r="H1030" s="1719"/>
      <c r="I1030" s="1719"/>
      <c r="J1030" s="1719"/>
      <c r="K1030" s="1719"/>
      <c r="L1030" s="1719"/>
      <c r="M1030" s="1719"/>
      <c r="N1030" s="1719"/>
    </row>
    <row r="1031" spans="1:15" ht="24.75" customHeight="1" thickBot="1">
      <c r="A1031" s="83">
        <f>A995+1</f>
        <v>30</v>
      </c>
      <c r="B1031" s="1720" t="s">
        <v>50</v>
      </c>
      <c r="C1031" s="1720"/>
      <c r="D1031" s="1720"/>
      <c r="E1031" s="1720"/>
      <c r="F1031" s="1720"/>
      <c r="G1031" s="1720"/>
      <c r="H1031" s="1720"/>
      <c r="I1031" s="1720"/>
      <c r="J1031" s="1720"/>
      <c r="K1031" s="1720"/>
      <c r="L1031" s="1720"/>
      <c r="M1031" s="1720"/>
      <c r="N1031" s="1720"/>
    </row>
    <row r="1032" spans="1:15" ht="42.75" customHeight="1" thickTop="1">
      <c r="A1032" s="1721"/>
      <c r="B1032" s="1722"/>
      <c r="C1032" s="1723"/>
      <c r="D1032" s="1726" t="str">
        <f>Master!$E$8</f>
        <v xml:space="preserve">Govt. Sr. Secondary School </v>
      </c>
      <c r="E1032" s="1727"/>
      <c r="F1032" s="1727"/>
      <c r="G1032" s="1727"/>
      <c r="H1032" s="1727"/>
      <c r="I1032" s="1727"/>
      <c r="J1032" s="1727"/>
      <c r="K1032" s="1727"/>
      <c r="L1032" s="1727"/>
      <c r="M1032" s="1727"/>
      <c r="N1032" s="1728"/>
    </row>
    <row r="1033" spans="1:15" ht="26.25" customHeight="1" thickBot="1">
      <c r="A1033" s="1721"/>
      <c r="B1033" s="1724"/>
      <c r="C1033" s="1725"/>
      <c r="D1033" s="1729" t="str">
        <f>Master!$E$11</f>
        <v>P.S.-Bapini (Jodhpur)</v>
      </c>
      <c r="E1033" s="1730"/>
      <c r="F1033" s="1730"/>
      <c r="G1033" s="1730"/>
      <c r="H1033" s="1730"/>
      <c r="I1033" s="1730"/>
      <c r="J1033" s="1730"/>
      <c r="K1033" s="1730"/>
      <c r="L1033" s="1730"/>
      <c r="M1033" s="1730"/>
      <c r="N1033" s="1731"/>
    </row>
    <row r="1034" spans="1:15" ht="20.25" customHeight="1">
      <c r="A1034" s="1721"/>
      <c r="B1034" s="28"/>
      <c r="C1034" s="1849" t="s">
        <v>150</v>
      </c>
      <c r="D1034" s="1850"/>
      <c r="E1034" s="1850"/>
      <c r="F1034" s="1850"/>
      <c r="G1034" s="1851"/>
      <c r="H1034" s="1814" t="s">
        <v>127</v>
      </c>
      <c r="I1034" s="1814"/>
      <c r="J1034" s="1817">
        <f>VLOOKUP(A1031,'Result Entry'!$B$6:$K$108,6,0)</f>
        <v>0</v>
      </c>
      <c r="K1034" s="1820" t="s">
        <v>68</v>
      </c>
      <c r="L1034" s="1821"/>
      <c r="M1034" s="68">
        <f>Master!$E$14</f>
        <v>8151106901</v>
      </c>
      <c r="N1034" s="69"/>
    </row>
    <row r="1035" spans="1:15" ht="20.25" customHeight="1">
      <c r="A1035" s="1721"/>
      <c r="B1035" s="9"/>
      <c r="C1035" s="1852"/>
      <c r="D1035" s="1853"/>
      <c r="E1035" s="1853"/>
      <c r="F1035" s="1853"/>
      <c r="G1035" s="1854"/>
      <c r="H1035" s="1815"/>
      <c r="I1035" s="1815"/>
      <c r="J1035" s="1818"/>
      <c r="K1035" s="1822" t="s">
        <v>66</v>
      </c>
      <c r="L1035" s="1823"/>
      <c r="M1035" s="1824"/>
      <c r="N1035" s="1825"/>
      <c r="O1035" s="17" t="s">
        <v>156</v>
      </c>
    </row>
    <row r="1036" spans="1:15" ht="20.25" customHeight="1" thickBot="1">
      <c r="A1036" s="1721"/>
      <c r="B1036" s="9"/>
      <c r="C1036" s="1855"/>
      <c r="D1036" s="1856"/>
      <c r="E1036" s="1856"/>
      <c r="F1036" s="1856"/>
      <c r="G1036" s="1857"/>
      <c r="H1036" s="1816"/>
      <c r="I1036" s="1816"/>
      <c r="J1036" s="1819"/>
      <c r="K1036" s="1826" t="s">
        <v>51</v>
      </c>
      <c r="L1036" s="1827"/>
      <c r="M1036" s="1828" t="str">
        <f>Master!$E$6</f>
        <v>2023-24</v>
      </c>
      <c r="N1036" s="1829"/>
    </row>
    <row r="1037" spans="1:15" ht="20.25" customHeight="1">
      <c r="A1037" s="1721"/>
      <c r="B1037" s="10" t="s">
        <v>69</v>
      </c>
      <c r="C1037" s="1779" t="s">
        <v>20</v>
      </c>
      <c r="D1037" s="1780"/>
      <c r="E1037" s="1780"/>
      <c r="F1037" s="1781"/>
      <c r="G1037" s="6" t="s">
        <v>149</v>
      </c>
      <c r="H1037" s="1782">
        <f>VLOOKUP($A1031,'Result Entry'!$B$9:$FW$108,4,0)</f>
        <v>0</v>
      </c>
      <c r="I1037" s="1782"/>
      <c r="J1037" s="1782"/>
      <c r="K1037" s="1782"/>
      <c r="L1037" s="1782"/>
      <c r="M1037" s="1782"/>
      <c r="N1037" s="1783"/>
    </row>
    <row r="1038" spans="1:15" ht="20.25" customHeight="1">
      <c r="A1038" s="1721"/>
      <c r="B1038" s="10" t="s">
        <v>69</v>
      </c>
      <c r="C1038" s="1763" t="s">
        <v>22</v>
      </c>
      <c r="D1038" s="1764"/>
      <c r="E1038" s="1764"/>
      <c r="F1038" s="1765"/>
      <c r="G1038" s="7" t="s">
        <v>149</v>
      </c>
      <c r="H1038" s="1766">
        <f>VLOOKUP($A1031,'Result Entry'!$B$9:$FW$108,7,0)</f>
        <v>0</v>
      </c>
      <c r="I1038" s="1766"/>
      <c r="J1038" s="1766"/>
      <c r="K1038" s="1766"/>
      <c r="L1038" s="1766"/>
      <c r="M1038" s="1766"/>
      <c r="N1038" s="1767"/>
    </row>
    <row r="1039" spans="1:15" ht="20.25" customHeight="1">
      <c r="A1039" s="1721"/>
      <c r="B1039" s="10" t="s">
        <v>69</v>
      </c>
      <c r="C1039" s="1763" t="s">
        <v>23</v>
      </c>
      <c r="D1039" s="1764"/>
      <c r="E1039" s="1764"/>
      <c r="F1039" s="1765"/>
      <c r="G1039" s="7" t="s">
        <v>149</v>
      </c>
      <c r="H1039" s="1766">
        <f>VLOOKUP($A1031,'Result Entry'!$B$9:$FW$108,8,0)</f>
        <v>0</v>
      </c>
      <c r="I1039" s="1766"/>
      <c r="J1039" s="1766"/>
      <c r="K1039" s="1766"/>
      <c r="L1039" s="1766"/>
      <c r="M1039" s="1766"/>
      <c r="N1039" s="1767"/>
    </row>
    <row r="1040" spans="1:15" ht="20.25" customHeight="1">
      <c r="A1040" s="1721"/>
      <c r="B1040" s="10" t="s">
        <v>69</v>
      </c>
      <c r="C1040" s="1763" t="s">
        <v>52</v>
      </c>
      <c r="D1040" s="1764"/>
      <c r="E1040" s="1764"/>
      <c r="F1040" s="1765"/>
      <c r="G1040" s="7" t="s">
        <v>149</v>
      </c>
      <c r="H1040" s="1766">
        <f>VLOOKUP($A1031,'Result Entry'!$B$9:$FW$108,9,0)</f>
        <v>0</v>
      </c>
      <c r="I1040" s="1766"/>
      <c r="J1040" s="1766"/>
      <c r="K1040" s="1766"/>
      <c r="L1040" s="1766"/>
      <c r="M1040" s="1766"/>
      <c r="N1040" s="1767"/>
    </row>
    <row r="1041" spans="1:14" ht="20.25" customHeight="1">
      <c r="A1041" s="1721"/>
      <c r="B1041" s="10" t="s">
        <v>69</v>
      </c>
      <c r="C1041" s="1763" t="s">
        <v>53</v>
      </c>
      <c r="D1041" s="1764"/>
      <c r="E1041" s="1764"/>
      <c r="F1041" s="1765"/>
      <c r="G1041" s="7" t="s">
        <v>149</v>
      </c>
      <c r="H1041" s="1768" t="str">
        <f>CONCATENATE('Result Entry'!$G$4,'Result Entry'!$J$4)</f>
        <v>11(A)</v>
      </c>
      <c r="I1041" s="1766"/>
      <c r="J1041" s="1766"/>
      <c r="K1041" s="1766"/>
      <c r="L1041" s="1766"/>
      <c r="M1041" s="1766"/>
      <c r="N1041" s="1767"/>
    </row>
    <row r="1042" spans="1:14" ht="20.25" customHeight="1" thickBot="1">
      <c r="A1042" s="1721"/>
      <c r="B1042" s="10" t="s">
        <v>69</v>
      </c>
      <c r="C1042" s="1789" t="s">
        <v>25</v>
      </c>
      <c r="D1042" s="1790"/>
      <c r="E1042" s="1790"/>
      <c r="F1042" s="1791"/>
      <c r="G1042" s="16" t="s">
        <v>149</v>
      </c>
      <c r="H1042" s="1792">
        <f>VLOOKUP($A1031,'Result Entry'!$B$9:$FW$108,10,0)</f>
        <v>0</v>
      </c>
      <c r="I1042" s="1792"/>
      <c r="J1042" s="1792"/>
      <c r="K1042" s="1792"/>
      <c r="L1042" s="1792"/>
      <c r="M1042" s="1792"/>
      <c r="N1042" s="1793"/>
    </row>
    <row r="1043" spans="1:14" ht="20.25" customHeight="1">
      <c r="A1043" s="1721"/>
      <c r="B1043" s="11" t="s">
        <v>69</v>
      </c>
      <c r="C1043" s="1794" t="s">
        <v>167</v>
      </c>
      <c r="D1043" s="1795"/>
      <c r="E1043" s="1798" t="s">
        <v>72</v>
      </c>
      <c r="F1043" s="1800" t="s">
        <v>73</v>
      </c>
      <c r="G1043" s="1802" t="s">
        <v>168</v>
      </c>
      <c r="H1043" s="1804" t="s">
        <v>55</v>
      </c>
      <c r="I1043" s="1805"/>
      <c r="J1043" s="1808" t="s">
        <v>84</v>
      </c>
      <c r="K1043" s="1809"/>
      <c r="L1043" s="1812" t="s">
        <v>169</v>
      </c>
      <c r="M1043" s="1832" t="s">
        <v>76</v>
      </c>
      <c r="N1043" s="1858" t="s">
        <v>98</v>
      </c>
    </row>
    <row r="1044" spans="1:14" ht="20.25" customHeight="1">
      <c r="A1044" s="1721"/>
      <c r="B1044" s="11"/>
      <c r="C1044" s="1796"/>
      <c r="D1044" s="1797"/>
      <c r="E1044" s="1799"/>
      <c r="F1044" s="1801"/>
      <c r="G1044" s="1803"/>
      <c r="H1044" s="1806"/>
      <c r="I1044" s="1807"/>
      <c r="J1044" s="1810"/>
      <c r="K1044" s="1811"/>
      <c r="L1044" s="1813"/>
      <c r="M1044" s="1833"/>
      <c r="N1044" s="1859"/>
    </row>
    <row r="1045" spans="1:14" ht="20.25" customHeight="1" thickBot="1">
      <c r="A1045" s="1721"/>
      <c r="B1045" s="11" t="s">
        <v>69</v>
      </c>
      <c r="C1045" s="1866" t="s">
        <v>56</v>
      </c>
      <c r="D1045" s="1867"/>
      <c r="E1045" s="61">
        <f>'Result Entry'!$L$7</f>
        <v>10</v>
      </c>
      <c r="F1045" s="62">
        <f>'Result Entry'!$M$7</f>
        <v>10</v>
      </c>
      <c r="G1045" s="53">
        <f>SUM(E1045:F1045)</f>
        <v>20</v>
      </c>
      <c r="H1045" s="1881">
        <f>'Result Entry'!$AU$7</f>
        <v>70</v>
      </c>
      <c r="I1045" s="1882"/>
      <c r="J1045" s="1883">
        <f>'Result Entry'!$AY$7</f>
        <v>100</v>
      </c>
      <c r="K1045" s="1882"/>
      <c r="L1045" s="53">
        <f t="shared" ref="L1045:L1050" si="58">H1045+J1045</f>
        <v>170</v>
      </c>
      <c r="M1045" s="63">
        <f t="shared" ref="M1045:M1050" si="59">G1045+L1045</f>
        <v>190</v>
      </c>
      <c r="N1045" s="1860"/>
    </row>
    <row r="1046" spans="1:14" s="52" customFormat="1" ht="20.25" customHeight="1">
      <c r="A1046" s="1721"/>
      <c r="B1046" s="50" t="s">
        <v>69</v>
      </c>
      <c r="C1046" s="1769" t="str">
        <f>'Result Entry'!$L$3</f>
        <v>HINDI Comp.</v>
      </c>
      <c r="D1046" s="1770"/>
      <c r="E1046" s="54">
        <f>IF($J1034="TC",0,IF($J1034="Nso",0,VLOOKUP($A1031,'Result Entry'!$B$9:$FW$108,11,0)))</f>
        <v>0</v>
      </c>
      <c r="F1046" s="51">
        <f>IF($J1034="TC",0,IF($J1034="Nso",0,VLOOKUP($A1031,'Result Entry'!$B$9:$FW$108,12,0)))</f>
        <v>0</v>
      </c>
      <c r="G1046" s="55">
        <f>E1046+F1046</f>
        <v>0</v>
      </c>
      <c r="H1046" s="1870">
        <f>IF($J1034="TC",0,IF($J1034="Nso",0,VLOOKUP($A1031,'Result Entry'!$B$9:$FW$108,16,0)))</f>
        <v>0</v>
      </c>
      <c r="I1046" s="1871"/>
      <c r="J1046" s="1872">
        <f>IF($J1034="TC",0,IF($J1034="Nso",0,VLOOKUP($A1031,'Result Entry'!$B$9:$FW$108,19,0)))</f>
        <v>0</v>
      </c>
      <c r="K1046" s="1871"/>
      <c r="L1046" s="66">
        <f t="shared" si="58"/>
        <v>0</v>
      </c>
      <c r="M1046" s="64">
        <f t="shared" si="59"/>
        <v>0</v>
      </c>
      <c r="N1046" s="60" t="str">
        <f>IF($J1034="TC",0,IF($J1034="Nso",0,VLOOKUP($A1031,'Result Entry'!$B$9:$FW$108,24,0)))</f>
        <v/>
      </c>
    </row>
    <row r="1047" spans="1:14" s="52" customFormat="1" ht="20.25" customHeight="1">
      <c r="A1047" s="1721"/>
      <c r="B1047" s="50" t="s">
        <v>69</v>
      </c>
      <c r="C1047" s="1717" t="str">
        <f>'Result Entry'!$Z$3</f>
        <v>ENGLISH Comp.</v>
      </c>
      <c r="D1047" s="1718"/>
      <c r="E1047" s="54">
        <f>IF($J1034="TC",0,IF($J1034="Nso",0,VLOOKUP($A1031,'Result Entry'!$B$9:$FW$108,25,0)))</f>
        <v>0</v>
      </c>
      <c r="F1047" s="51">
        <f>IF($J1034="TC",0,IF($J1034="Nso",0,VLOOKUP($A1031,'Result Entry'!$B$9:$FW$108,26,0)))</f>
        <v>0</v>
      </c>
      <c r="G1047" s="56">
        <f>E1047+F1047</f>
        <v>0</v>
      </c>
      <c r="H1047" s="1761">
        <f>IF($J1034="TC",0,IF($J1034="Nso",0,VLOOKUP($A1031,'Result Entry'!$B$9:$FW$108,30,0)))</f>
        <v>0</v>
      </c>
      <c r="I1047" s="1762"/>
      <c r="J1047" s="1784">
        <f>IF($J1034="TC",0,IF($J1034="Nso",0,VLOOKUP($A1031,'Result Entry'!$B$9:$FW$108,33,0)))</f>
        <v>0</v>
      </c>
      <c r="K1047" s="1762"/>
      <c r="L1047" s="66">
        <f t="shared" si="58"/>
        <v>0</v>
      </c>
      <c r="M1047" s="64">
        <f t="shared" si="59"/>
        <v>0</v>
      </c>
      <c r="N1047" s="60" t="str">
        <f>IF($J1034="TC",0,IF($J1034="Nso",0,VLOOKUP($A1031,'Result Entry'!$B$9:$FW$108,38,0)))</f>
        <v/>
      </c>
    </row>
    <row r="1048" spans="1:14" s="52" customFormat="1" ht="20.25" customHeight="1">
      <c r="A1048" s="1721"/>
      <c r="B1048" s="50" t="s">
        <v>69</v>
      </c>
      <c r="C1048" s="1717" t="str">
        <f>'Result Entry'!$AO$3</f>
        <v>PHYSICS</v>
      </c>
      <c r="D1048" s="1718"/>
      <c r="E1048" s="54">
        <f>IF($J1034="TC",0,IF($J1034="Nso",0,VLOOKUP($A1031,'Result Entry'!$B$9:$FW$108,39,0)))</f>
        <v>0</v>
      </c>
      <c r="F1048" s="51">
        <f>IF($J1034="TC",0,IF($J1034="Nso",0,VLOOKUP($A1031,'Result Entry'!$B$9:$FW$108,40,0)))</f>
        <v>0</v>
      </c>
      <c r="G1048" s="56">
        <f>E1048+F1048</f>
        <v>0</v>
      </c>
      <c r="H1048" s="1761">
        <f>IF($J1034="TC",0,IF($J1034="Nso",0,VLOOKUP($A1031,'Result Entry'!$B$9:$FW$108,45,0)))</f>
        <v>0</v>
      </c>
      <c r="I1048" s="1762"/>
      <c r="J1048" s="1784">
        <f>IF($J1034="TC",0,IF($J1034="Nso",0,VLOOKUP($A1031,'Result Entry'!$B$9:$FW$108,49,0)))</f>
        <v>0</v>
      </c>
      <c r="K1048" s="1762"/>
      <c r="L1048" s="66">
        <f t="shared" si="58"/>
        <v>0</v>
      </c>
      <c r="M1048" s="64">
        <f t="shared" si="59"/>
        <v>0</v>
      </c>
      <c r="N1048" s="60" t="str">
        <f>IF($J1034="TC",0,IF($J1034="Nso",0,VLOOKUP($A1031,'Result Entry'!$B$9:$FW$108,54,0)))</f>
        <v/>
      </c>
    </row>
    <row r="1049" spans="1:14" s="52" customFormat="1" ht="20.25" customHeight="1">
      <c r="A1049" s="1721"/>
      <c r="B1049" s="50" t="s">
        <v>69</v>
      </c>
      <c r="C1049" s="1717" t="str">
        <f>'Result Entry'!$BF$3</f>
        <v>CHEMISTRY</v>
      </c>
      <c r="D1049" s="1718"/>
      <c r="E1049" s="54" t="str">
        <f>IF($J1034="TC",0,IF($J1034="Nso",0,VLOOKUP($A1031,'Result Entry'!$B$9:$FW$108,55,0)))</f>
        <v/>
      </c>
      <c r="F1049" s="51">
        <f>IF($J1034="TC",0,IF($J1034="Nso",0,VLOOKUP($A1031,'Result Entry'!$B$9:$FW$108,56,0)))</f>
        <v>0</v>
      </c>
      <c r="G1049" s="56" t="e">
        <f>E1049+F1049</f>
        <v>#VALUE!</v>
      </c>
      <c r="H1049" s="1761">
        <f>IF($J1034="TC",0,IF($J1034="Nso",0,VLOOKUP($A1031,'Result Entry'!$B$9:$FW$108,61,0)))</f>
        <v>0</v>
      </c>
      <c r="I1049" s="1762"/>
      <c r="J1049" s="1784">
        <f>IF($J1034="TC",0,IF($J1034="Nso",0,VLOOKUP($A1031,'Result Entry'!$B$9:$FW$108,65,0)))</f>
        <v>0</v>
      </c>
      <c r="K1049" s="1762"/>
      <c r="L1049" s="66">
        <f t="shared" si="58"/>
        <v>0</v>
      </c>
      <c r="M1049" s="64" t="e">
        <f t="shared" si="59"/>
        <v>#VALUE!</v>
      </c>
      <c r="N1049" s="60" t="str">
        <f>IF($J1034="TC",0,IF($J1034="Nso",0,VLOOKUP($A1031,'Result Entry'!$B$9:$FW$108,70,0)))</f>
        <v/>
      </c>
    </row>
    <row r="1050" spans="1:14" s="52" customFormat="1" ht="20.25" customHeight="1" thickBot="1">
      <c r="A1050" s="1721"/>
      <c r="B1050" s="50" t="s">
        <v>69</v>
      </c>
      <c r="C1050" s="1717" t="str">
        <f>'Result Entry'!$BW$3</f>
        <v>BIOLOGY</v>
      </c>
      <c r="D1050" s="1718"/>
      <c r="E1050" s="57" t="str">
        <f>IF($J1034="TC",0,IF($J1034="Nso",0,VLOOKUP($A1031,'Result Entry'!$B$9:$FW$108,71,0)))</f>
        <v/>
      </c>
      <c r="F1050" s="58" t="str">
        <f>IF($J1034="TC",0,IF($J1034="Nso",0,VLOOKUP($A1031,'Result Entry'!$B$9:$FW$108,72,0)))</f>
        <v/>
      </c>
      <c r="G1050" s="59" t="e">
        <f>E1050+F1050</f>
        <v>#VALUE!</v>
      </c>
      <c r="H1050" s="1861">
        <f>IF($J1034="TC",0,IF($J1034="Nso",0,VLOOKUP($A1031,'Result Entry'!$B$9:$FW$108,77,0)))</f>
        <v>0</v>
      </c>
      <c r="I1050" s="1862"/>
      <c r="J1050" s="1863">
        <f>IF($J1034="TC",0,IF($J1034="Nso",0,VLOOKUP($A1031,'Result Entry'!$B$9:$FW$108,81,0)))</f>
        <v>0</v>
      </c>
      <c r="K1050" s="1862"/>
      <c r="L1050" s="67">
        <f t="shared" si="58"/>
        <v>0</v>
      </c>
      <c r="M1050" s="65" t="e">
        <f t="shared" si="59"/>
        <v>#VALUE!</v>
      </c>
      <c r="N1050" s="60">
        <f>IF($J1034="TC",0,IF($J1034="Nso",0,VLOOKUP($A1031,'Result Entry'!$B$9:$FW$108,86,0)))</f>
        <v>0</v>
      </c>
    </row>
    <row r="1051" spans="1:14" ht="20.25" customHeight="1">
      <c r="A1051" s="1721"/>
      <c r="B1051" s="11" t="s">
        <v>69</v>
      </c>
      <c r="C1051" s="1771" t="s">
        <v>77</v>
      </c>
      <c r="D1051" s="1772"/>
      <c r="E1051" s="1773"/>
      <c r="F1051" s="1777" t="s">
        <v>78</v>
      </c>
      <c r="G1051" s="1778"/>
      <c r="H1051" s="1868" t="s">
        <v>79</v>
      </c>
      <c r="I1051" s="1869"/>
      <c r="J1051" s="74" t="s">
        <v>41</v>
      </c>
      <c r="K1051" s="79" t="s">
        <v>91</v>
      </c>
      <c r="L1051" s="1785" t="s">
        <v>39</v>
      </c>
      <c r="M1051" s="1786"/>
      <c r="N1051" s="12" t="s">
        <v>43</v>
      </c>
    </row>
    <row r="1052" spans="1:14" ht="25.5" customHeight="1" thickBot="1">
      <c r="A1052" s="1721"/>
      <c r="B1052" s="11" t="s">
        <v>69</v>
      </c>
      <c r="C1052" s="1774"/>
      <c r="D1052" s="1775"/>
      <c r="E1052" s="1776"/>
      <c r="F1052" s="1787">
        <f>IF($J1034="TC",0,IF($J1034="Nso",0,VLOOKUP($A1031,'Result Entry'!$B$9:$FW$108,146,0)))</f>
        <v>0</v>
      </c>
      <c r="G1052" s="1788"/>
      <c r="H1052" s="1830">
        <f>IF($J1034="TC",0,IF($J1034="Nso",0,VLOOKUP($A1031,'Result Entry'!$B$9:$FW$108,147,0)))</f>
        <v>0</v>
      </c>
      <c r="I1052" s="1831"/>
      <c r="J1052" s="75">
        <f>IF($J1034="TC",0,IF($J1034="Nso",0,VLOOKUP($A1031,'Result Entry'!$B$9:$FW$108,148,0)))</f>
        <v>0</v>
      </c>
      <c r="K1052" s="86" t="str">
        <f>IF($J1034="TC",0,IF($J1034="Nso",0,VLOOKUP($A1031,'Result Entry'!$B$9:$FW$108,149,0)))</f>
        <v/>
      </c>
      <c r="L1052" s="1864">
        <f>IF($J1034="TC",0,IF($J1034="Nso",0,VLOOKUP($A1031,'Result Entry'!$B$9:$FW$108,150,0)))</f>
        <v>0</v>
      </c>
      <c r="M1052" s="1865"/>
      <c r="N1052" s="15">
        <f>IF($J1034="TC",0,IF($J1034="Nso",0,VLOOKUP($A1031,'Result Entry'!$B$9:$FW$108,152,0)))</f>
        <v>0</v>
      </c>
    </row>
    <row r="1053" spans="1:14" ht="20.25" customHeight="1">
      <c r="A1053" s="1721"/>
      <c r="B1053" s="11" t="s">
        <v>69</v>
      </c>
      <c r="C1053" s="1758" t="s">
        <v>58</v>
      </c>
      <c r="D1053" s="1759"/>
      <c r="E1053" s="1759"/>
      <c r="F1053" s="1759"/>
      <c r="G1053" s="1759"/>
      <c r="H1053" s="1760"/>
      <c r="I1053" s="1834" t="s">
        <v>59</v>
      </c>
      <c r="J1053" s="1835"/>
      <c r="K1053" s="1836">
        <f>VLOOKUP($A1031,'Result Entry'!$B$9:$FW$108,143,0)</f>
        <v>0</v>
      </c>
      <c r="L1053" s="1837"/>
      <c r="M1053" s="1839" t="s">
        <v>37</v>
      </c>
      <c r="N1053" s="1840"/>
    </row>
    <row r="1054" spans="1:14" ht="20.25" customHeight="1" thickBot="1">
      <c r="A1054" s="1721"/>
      <c r="B1054" s="11" t="s">
        <v>69</v>
      </c>
      <c r="C1054" s="1841" t="s">
        <v>54</v>
      </c>
      <c r="D1054" s="1842"/>
      <c r="E1054" s="1842"/>
      <c r="F1054" s="1843" t="s">
        <v>157</v>
      </c>
      <c r="G1054" s="1844"/>
      <c r="H1054" s="26" t="s">
        <v>47</v>
      </c>
      <c r="I1054" s="1847" t="s">
        <v>60</v>
      </c>
      <c r="J1054" s="1848"/>
      <c r="K1054" s="1873">
        <f>VLOOKUP($A1031,'Result Entry'!$B$9:$FW$108,144,0)</f>
        <v>0</v>
      </c>
      <c r="L1054" s="1874"/>
      <c r="M1054" s="1875">
        <f>VLOOKUP($A1031,'Result Entry'!$B$9:$FW$108,145,0)</f>
        <v>0</v>
      </c>
      <c r="N1054" s="1876"/>
    </row>
    <row r="1055" spans="1:14" ht="20.25" customHeight="1">
      <c r="A1055" s="1721"/>
      <c r="B1055" s="11" t="s">
        <v>69</v>
      </c>
      <c r="C1055" s="1841"/>
      <c r="D1055" s="1842"/>
      <c r="E1055" s="1842"/>
      <c r="F1055" s="1845"/>
      <c r="G1055" s="1846"/>
      <c r="H1055" s="27" t="s">
        <v>99</v>
      </c>
      <c r="I1055" s="1877" t="s">
        <v>61</v>
      </c>
      <c r="J1055" s="1878"/>
      <c r="K1055" s="1879">
        <f>IF($J1034="TC","Transferred",IF($J1034="Nso","NameSeparated",VLOOKUP($A1031,'Result Entry'!$B$9:$FW$108,153,0)))</f>
        <v>0</v>
      </c>
      <c r="L1055" s="1879"/>
      <c r="M1055" s="1879"/>
      <c r="N1055" s="1880"/>
    </row>
    <row r="1056" spans="1:14" ht="20.25" customHeight="1">
      <c r="A1056" s="1721"/>
      <c r="B1056" s="11" t="s">
        <v>69</v>
      </c>
      <c r="C1056" s="1744" t="str">
        <f>'Result Entry'!$DU$3</f>
        <v>Foundation Of Information Tech.</v>
      </c>
      <c r="D1056" s="1745"/>
      <c r="E1056" s="1746"/>
      <c r="F1056" s="1747" t="str">
        <f>IF($J1034="TC",0,IF($J1034="Nso",0,VLOOKUP($A1031,'Result Entry'!$B$9:$GS$108,170,0)))</f>
        <v/>
      </c>
      <c r="G1056" s="1747"/>
      <c r="H1056" s="14">
        <f>IF($J1034="TC",0,IF($J1034="Nso",0,VLOOKUP($A1031,'Result Entry'!$B$9:$GS$108,112,0)))</f>
        <v>0</v>
      </c>
      <c r="I1056" s="1748" t="s">
        <v>71</v>
      </c>
      <c r="J1056" s="1749"/>
      <c r="K1056" s="1750">
        <f>'Result Entry'!$T$2</f>
        <v>45419</v>
      </c>
      <c r="L1056" s="1751"/>
      <c r="M1056" s="1751"/>
      <c r="N1056" s="1752"/>
    </row>
    <row r="1057" spans="1:15" ht="20.25" customHeight="1">
      <c r="A1057" s="1721"/>
      <c r="B1057" s="11" t="s">
        <v>69</v>
      </c>
      <c r="C1057" s="1744" t="str">
        <f>'Result Entry'!$EI$3</f>
        <v>G.I.A.I.-II</v>
      </c>
      <c r="D1057" s="1745"/>
      <c r="E1057" s="1746"/>
      <c r="F1057" s="1747" t="str">
        <f>IF($J1034="TC",0,IF($J1034="Nso",0,VLOOKUP($A1031,'Result Entry'!$B$9:$GS$108,174,0)))</f>
        <v/>
      </c>
      <c r="G1057" s="1747"/>
      <c r="H1057" s="14">
        <f>IF($J1034="TC",0,IF($J1034="Nso",0,VLOOKUP($A1031,'Result Entry'!$B$9:$GS$108,124,0)))</f>
        <v>0</v>
      </c>
      <c r="I1057" s="1753"/>
      <c r="J1057" s="1754"/>
      <c r="K1057" s="1754"/>
      <c r="L1057" s="1754"/>
      <c r="M1057" s="1754"/>
      <c r="N1057" s="1755"/>
    </row>
    <row r="1058" spans="1:15" ht="20.25" customHeight="1">
      <c r="A1058" s="1721"/>
      <c r="B1058" s="11" t="s">
        <v>69</v>
      </c>
      <c r="C1058" s="1744" t="str">
        <f>'Result Entry'!$EU$3</f>
        <v>SOC.SER.PLAN</v>
      </c>
      <c r="D1058" s="1745"/>
      <c r="E1058" s="1746"/>
      <c r="F1058" s="1747">
        <f>IF($J1034="TC",0,IF($J1034="Nso",0,VLOOKUP($A1031,'Result Entry'!$B$9:$HS$108,178,0)))</f>
        <v>0</v>
      </c>
      <c r="G1058" s="1747"/>
      <c r="H1058" s="14">
        <f>IF($J1034="TC",0,IF($J1034="Nso",0,VLOOKUP($A1031,'Result Entry'!$B$9:$GS$108,136,0)))</f>
        <v>0</v>
      </c>
      <c r="I1058" s="1756" t="s">
        <v>174</v>
      </c>
      <c r="J1058" s="1757"/>
      <c r="K1058" s="76"/>
      <c r="L1058" s="77"/>
      <c r="M1058" s="77"/>
      <c r="N1058" s="78"/>
    </row>
    <row r="1059" spans="1:15" ht="20.25" customHeight="1" thickBot="1">
      <c r="A1059" s="1721"/>
      <c r="B1059" s="11" t="s">
        <v>69</v>
      </c>
      <c r="C1059" s="1744" t="str">
        <f>'Result Entry'!$FG$3</f>
        <v>Jeewan Kaushal</v>
      </c>
      <c r="D1059" s="1745"/>
      <c r="E1059" s="1746"/>
      <c r="F1059" s="1747" t="str">
        <f>IF($J1034="TC",0,IF($J1034="Nso",0,VLOOKUP($A1031,'Result Entry'!$B$9:$HS$108,182,0)))</f>
        <v/>
      </c>
      <c r="G1059" s="1747"/>
      <c r="H1059" s="14">
        <f>IF($J1034="TC",0,IF($J1034="Nso",0,VLOOKUP($A1031,'Result Entry'!$B$9:$HS$108,136,0)))</f>
        <v>0</v>
      </c>
      <c r="I1059" s="1756" t="s">
        <v>148</v>
      </c>
      <c r="J1059" s="1757"/>
      <c r="K1059" s="1757"/>
      <c r="L1059" s="1757"/>
      <c r="M1059" s="1757"/>
      <c r="N1059" s="1838"/>
    </row>
    <row r="1060" spans="1:15" ht="20.25" customHeight="1">
      <c r="A1060" s="1721"/>
      <c r="B1060" s="10" t="s">
        <v>69</v>
      </c>
      <c r="C1060" s="1706" t="s">
        <v>180</v>
      </c>
      <c r="D1060" s="1707"/>
      <c r="E1060" s="1708"/>
      <c r="F1060" s="1715" t="s">
        <v>181</v>
      </c>
      <c r="G1060" s="1716"/>
      <c r="H1060" s="82" t="s">
        <v>30</v>
      </c>
      <c r="I1060" s="1756" t="s">
        <v>175</v>
      </c>
      <c r="J1060" s="1757"/>
      <c r="K1060" s="1757"/>
      <c r="L1060" s="1757"/>
      <c r="M1060" s="1757"/>
      <c r="N1060" s="1838"/>
    </row>
    <row r="1061" spans="1:15" ht="20.25" customHeight="1">
      <c r="A1061" s="1721"/>
      <c r="B1061" s="10" t="s">
        <v>69</v>
      </c>
      <c r="C1061" s="1709"/>
      <c r="D1061" s="1710"/>
      <c r="E1061" s="1711"/>
      <c r="F1061" s="1702" t="s">
        <v>182</v>
      </c>
      <c r="G1061" s="1703"/>
      <c r="H1061" s="80" t="s">
        <v>179</v>
      </c>
      <c r="I1061" s="1732" t="s">
        <v>67</v>
      </c>
      <c r="J1061" s="1733"/>
      <c r="K1061" s="1733"/>
      <c r="L1061" s="1733"/>
      <c r="M1061" s="1733"/>
      <c r="N1061" s="1734"/>
    </row>
    <row r="1062" spans="1:15" ht="20.25" customHeight="1">
      <c r="A1062" s="1721"/>
      <c r="B1062" s="10" t="s">
        <v>69</v>
      </c>
      <c r="C1062" s="1709"/>
      <c r="D1062" s="1710"/>
      <c r="E1062" s="1711"/>
      <c r="F1062" s="1702" t="s">
        <v>185</v>
      </c>
      <c r="G1062" s="1703"/>
      <c r="H1062" s="80" t="s">
        <v>62</v>
      </c>
      <c r="I1062" s="1735"/>
      <c r="J1062" s="1736"/>
      <c r="K1062" s="1736"/>
      <c r="L1062" s="1736"/>
      <c r="M1062" s="1736"/>
      <c r="N1062" s="1737"/>
    </row>
    <row r="1063" spans="1:15" ht="20.25" customHeight="1">
      <c r="A1063" s="1721"/>
      <c r="B1063" s="10" t="s">
        <v>69</v>
      </c>
      <c r="C1063" s="1709"/>
      <c r="D1063" s="1710"/>
      <c r="E1063" s="1711"/>
      <c r="F1063" s="1702" t="s">
        <v>186</v>
      </c>
      <c r="G1063" s="1703"/>
      <c r="H1063" s="80" t="s">
        <v>63</v>
      </c>
      <c r="I1063" s="1735"/>
      <c r="J1063" s="1736"/>
      <c r="K1063" s="1736"/>
      <c r="L1063" s="1736"/>
      <c r="M1063" s="1736"/>
      <c r="N1063" s="1737"/>
    </row>
    <row r="1064" spans="1:15" ht="20.25" customHeight="1">
      <c r="A1064" s="1721"/>
      <c r="B1064" s="10" t="s">
        <v>69</v>
      </c>
      <c r="C1064" s="1709"/>
      <c r="D1064" s="1710"/>
      <c r="E1064" s="1711"/>
      <c r="F1064" s="1702" t="s">
        <v>183</v>
      </c>
      <c r="G1064" s="1703"/>
      <c r="H1064" s="80" t="s">
        <v>65</v>
      </c>
      <c r="I1064" s="1738" t="s">
        <v>80</v>
      </c>
      <c r="J1064" s="1739"/>
      <c r="K1064" s="1739"/>
      <c r="L1064" s="1739"/>
      <c r="M1064" s="1739"/>
      <c r="N1064" s="1740"/>
    </row>
    <row r="1065" spans="1:15" ht="20.25" customHeight="1" thickBot="1">
      <c r="A1065" s="1721"/>
      <c r="B1065" s="13" t="s">
        <v>69</v>
      </c>
      <c r="C1065" s="1712"/>
      <c r="D1065" s="1713"/>
      <c r="E1065" s="1714"/>
      <c r="F1065" s="1704" t="s">
        <v>184</v>
      </c>
      <c r="G1065" s="1705"/>
      <c r="H1065" s="81" t="s">
        <v>64</v>
      </c>
      <c r="I1065" s="1741"/>
      <c r="J1065" s="1742"/>
      <c r="K1065" s="1742"/>
      <c r="L1065" s="1742"/>
      <c r="M1065" s="1742"/>
      <c r="N1065" s="1743"/>
    </row>
    <row r="1066" spans="1:15" ht="24.75" customHeight="1" thickTop="1" thickBot="1">
      <c r="A1066" s="83">
        <f>A1031+1</f>
        <v>31</v>
      </c>
      <c r="B1066" s="1720" t="s">
        <v>50</v>
      </c>
      <c r="C1066" s="1720"/>
      <c r="D1066" s="1720"/>
      <c r="E1066" s="1720"/>
      <c r="F1066" s="1720"/>
      <c r="G1066" s="1720"/>
      <c r="H1066" s="1720"/>
      <c r="I1066" s="1720"/>
      <c r="J1066" s="1720"/>
      <c r="K1066" s="1720"/>
      <c r="L1066" s="1720"/>
      <c r="M1066" s="1720"/>
      <c r="N1066" s="1720"/>
    </row>
    <row r="1067" spans="1:15" ht="42.75" customHeight="1" thickTop="1">
      <c r="A1067" s="1721"/>
      <c r="B1067" s="1722"/>
      <c r="C1067" s="1723"/>
      <c r="D1067" s="1726" t="str">
        <f>Master!$E$8</f>
        <v xml:space="preserve">Govt. Sr. Secondary School </v>
      </c>
      <c r="E1067" s="1727"/>
      <c r="F1067" s="1727"/>
      <c r="G1067" s="1727"/>
      <c r="H1067" s="1727"/>
      <c r="I1067" s="1727"/>
      <c r="J1067" s="1727"/>
      <c r="K1067" s="1727"/>
      <c r="L1067" s="1727"/>
      <c r="M1067" s="1727"/>
      <c r="N1067" s="1728"/>
    </row>
    <row r="1068" spans="1:15" ht="20.25" customHeight="1" thickBot="1">
      <c r="A1068" s="1721"/>
      <c r="B1068" s="1724"/>
      <c r="C1068" s="1725"/>
      <c r="D1068" s="1729" t="str">
        <f>Master!$E$11</f>
        <v>P.S.-Bapini (Jodhpur)</v>
      </c>
      <c r="E1068" s="1730"/>
      <c r="F1068" s="1730"/>
      <c r="G1068" s="1730"/>
      <c r="H1068" s="1730"/>
      <c r="I1068" s="1730"/>
      <c r="J1068" s="1730"/>
      <c r="K1068" s="1730"/>
      <c r="L1068" s="1730"/>
      <c r="M1068" s="1730"/>
      <c r="N1068" s="1731"/>
    </row>
    <row r="1069" spans="1:15" ht="20.25" customHeight="1">
      <c r="A1069" s="1721"/>
      <c r="B1069" s="28"/>
      <c r="C1069" s="1849" t="s">
        <v>150</v>
      </c>
      <c r="D1069" s="1850"/>
      <c r="E1069" s="1850"/>
      <c r="F1069" s="1850"/>
      <c r="G1069" s="1851"/>
      <c r="H1069" s="1814" t="s">
        <v>127</v>
      </c>
      <c r="I1069" s="1814"/>
      <c r="J1069" s="1817">
        <f>VLOOKUP(A1066,'Result Entry'!$B$6:$K$108,6,0)</f>
        <v>0</v>
      </c>
      <c r="K1069" s="1820" t="s">
        <v>68</v>
      </c>
      <c r="L1069" s="1821"/>
      <c r="M1069" s="68">
        <f>Master!$E$14</f>
        <v>8151106901</v>
      </c>
      <c r="N1069" s="69"/>
    </row>
    <row r="1070" spans="1:15" ht="20.25" customHeight="1">
      <c r="A1070" s="1721"/>
      <c r="B1070" s="9"/>
      <c r="C1070" s="1852"/>
      <c r="D1070" s="1853"/>
      <c r="E1070" s="1853"/>
      <c r="F1070" s="1853"/>
      <c r="G1070" s="1854"/>
      <c r="H1070" s="1815"/>
      <c r="I1070" s="1815"/>
      <c r="J1070" s="1818"/>
      <c r="K1070" s="1822" t="s">
        <v>66</v>
      </c>
      <c r="L1070" s="1823"/>
      <c r="M1070" s="1824"/>
      <c r="N1070" s="1825"/>
      <c r="O1070" s="17" t="s">
        <v>156</v>
      </c>
    </row>
    <row r="1071" spans="1:15" ht="20.25" customHeight="1" thickBot="1">
      <c r="A1071" s="1721"/>
      <c r="B1071" s="9"/>
      <c r="C1071" s="1855"/>
      <c r="D1071" s="1856"/>
      <c r="E1071" s="1856"/>
      <c r="F1071" s="1856"/>
      <c r="G1071" s="1857"/>
      <c r="H1071" s="1816"/>
      <c r="I1071" s="1816"/>
      <c r="J1071" s="1819"/>
      <c r="K1071" s="1826" t="s">
        <v>51</v>
      </c>
      <c r="L1071" s="1827"/>
      <c r="M1071" s="1828" t="str">
        <f>Master!$E$6</f>
        <v>2023-24</v>
      </c>
      <c r="N1071" s="1829"/>
    </row>
    <row r="1072" spans="1:15" ht="20.25" customHeight="1">
      <c r="A1072" s="1721"/>
      <c r="B1072" s="10" t="s">
        <v>69</v>
      </c>
      <c r="C1072" s="1779" t="s">
        <v>20</v>
      </c>
      <c r="D1072" s="1780"/>
      <c r="E1072" s="1780"/>
      <c r="F1072" s="1781"/>
      <c r="G1072" s="6" t="s">
        <v>149</v>
      </c>
      <c r="H1072" s="1782">
        <f>VLOOKUP($A1066,'Result Entry'!$B$9:$FW$108,4,0)</f>
        <v>0</v>
      </c>
      <c r="I1072" s="1782"/>
      <c r="J1072" s="1782"/>
      <c r="K1072" s="1782"/>
      <c r="L1072" s="1782"/>
      <c r="M1072" s="1782"/>
      <c r="N1072" s="1783"/>
    </row>
    <row r="1073" spans="1:14" ht="20.25" customHeight="1">
      <c r="A1073" s="1721"/>
      <c r="B1073" s="10" t="s">
        <v>69</v>
      </c>
      <c r="C1073" s="1763" t="s">
        <v>22</v>
      </c>
      <c r="D1073" s="1764"/>
      <c r="E1073" s="1764"/>
      <c r="F1073" s="1765"/>
      <c r="G1073" s="7" t="s">
        <v>149</v>
      </c>
      <c r="H1073" s="1766">
        <f>VLOOKUP($A1066,'Result Entry'!$B$9:$FW$108,7,0)</f>
        <v>0</v>
      </c>
      <c r="I1073" s="1766"/>
      <c r="J1073" s="1766"/>
      <c r="K1073" s="1766"/>
      <c r="L1073" s="1766"/>
      <c r="M1073" s="1766"/>
      <c r="N1073" s="1767"/>
    </row>
    <row r="1074" spans="1:14" ht="20.25" customHeight="1">
      <c r="A1074" s="1721"/>
      <c r="B1074" s="10" t="s">
        <v>69</v>
      </c>
      <c r="C1074" s="1763" t="s">
        <v>23</v>
      </c>
      <c r="D1074" s="1764"/>
      <c r="E1074" s="1764"/>
      <c r="F1074" s="1765"/>
      <c r="G1074" s="7" t="s">
        <v>149</v>
      </c>
      <c r="H1074" s="1766">
        <f>VLOOKUP($A1066,'Result Entry'!$B$9:$FW$108,8,0)</f>
        <v>0</v>
      </c>
      <c r="I1074" s="1766"/>
      <c r="J1074" s="1766"/>
      <c r="K1074" s="1766"/>
      <c r="L1074" s="1766"/>
      <c r="M1074" s="1766"/>
      <c r="N1074" s="1767"/>
    </row>
    <row r="1075" spans="1:14" ht="20.25" customHeight="1">
      <c r="A1075" s="1721"/>
      <c r="B1075" s="10" t="s">
        <v>69</v>
      </c>
      <c r="C1075" s="1763" t="s">
        <v>52</v>
      </c>
      <c r="D1075" s="1764"/>
      <c r="E1075" s="1764"/>
      <c r="F1075" s="1765"/>
      <c r="G1075" s="7" t="s">
        <v>149</v>
      </c>
      <c r="H1075" s="1766">
        <f>VLOOKUP($A1066,'Result Entry'!$B$9:$FW$108,9,0)</f>
        <v>0</v>
      </c>
      <c r="I1075" s="1766"/>
      <c r="J1075" s="1766"/>
      <c r="K1075" s="1766"/>
      <c r="L1075" s="1766"/>
      <c r="M1075" s="1766"/>
      <c r="N1075" s="1767"/>
    </row>
    <row r="1076" spans="1:14" ht="20.25" customHeight="1">
      <c r="A1076" s="1721"/>
      <c r="B1076" s="10" t="s">
        <v>69</v>
      </c>
      <c r="C1076" s="1763" t="s">
        <v>53</v>
      </c>
      <c r="D1076" s="1764"/>
      <c r="E1076" s="1764"/>
      <c r="F1076" s="1765"/>
      <c r="G1076" s="7" t="s">
        <v>149</v>
      </c>
      <c r="H1076" s="1768" t="str">
        <f>CONCATENATE('Result Entry'!$G$4,'Result Entry'!$J$4)</f>
        <v>11(A)</v>
      </c>
      <c r="I1076" s="1766"/>
      <c r="J1076" s="1766"/>
      <c r="K1076" s="1766"/>
      <c r="L1076" s="1766"/>
      <c r="M1076" s="1766"/>
      <c r="N1076" s="1767"/>
    </row>
    <row r="1077" spans="1:14" ht="20.25" customHeight="1" thickBot="1">
      <c r="A1077" s="1721"/>
      <c r="B1077" s="10" t="s">
        <v>69</v>
      </c>
      <c r="C1077" s="1789" t="s">
        <v>25</v>
      </c>
      <c r="D1077" s="1790"/>
      <c r="E1077" s="1790"/>
      <c r="F1077" s="1791"/>
      <c r="G1077" s="16" t="s">
        <v>149</v>
      </c>
      <c r="H1077" s="1792">
        <f>VLOOKUP($A1066,'Result Entry'!$B$9:$FW$108,10,0)</f>
        <v>0</v>
      </c>
      <c r="I1077" s="1792"/>
      <c r="J1077" s="1792"/>
      <c r="K1077" s="1792"/>
      <c r="L1077" s="1792"/>
      <c r="M1077" s="1792"/>
      <c r="N1077" s="1793"/>
    </row>
    <row r="1078" spans="1:14" ht="20.25" customHeight="1">
      <c r="A1078" s="1721"/>
      <c r="B1078" s="11" t="s">
        <v>69</v>
      </c>
      <c r="C1078" s="1794" t="s">
        <v>167</v>
      </c>
      <c r="D1078" s="1795"/>
      <c r="E1078" s="1798" t="s">
        <v>72</v>
      </c>
      <c r="F1078" s="1800" t="s">
        <v>73</v>
      </c>
      <c r="G1078" s="1802" t="s">
        <v>168</v>
      </c>
      <c r="H1078" s="1804" t="s">
        <v>55</v>
      </c>
      <c r="I1078" s="1805"/>
      <c r="J1078" s="1808" t="s">
        <v>84</v>
      </c>
      <c r="K1078" s="1809"/>
      <c r="L1078" s="1812" t="s">
        <v>169</v>
      </c>
      <c r="M1078" s="1832" t="s">
        <v>76</v>
      </c>
      <c r="N1078" s="1858" t="s">
        <v>98</v>
      </c>
    </row>
    <row r="1079" spans="1:14" ht="20.25" customHeight="1">
      <c r="A1079" s="1721"/>
      <c r="B1079" s="11"/>
      <c r="C1079" s="1796"/>
      <c r="D1079" s="1797"/>
      <c r="E1079" s="1799"/>
      <c r="F1079" s="1801"/>
      <c r="G1079" s="1803"/>
      <c r="H1079" s="1806"/>
      <c r="I1079" s="1807"/>
      <c r="J1079" s="1810"/>
      <c r="K1079" s="1811"/>
      <c r="L1079" s="1813"/>
      <c r="M1079" s="1833"/>
      <c r="N1079" s="1859"/>
    </row>
    <row r="1080" spans="1:14" ht="20.25" customHeight="1" thickBot="1">
      <c r="A1080" s="1721"/>
      <c r="B1080" s="11" t="s">
        <v>69</v>
      </c>
      <c r="C1080" s="1866" t="s">
        <v>56</v>
      </c>
      <c r="D1080" s="1867"/>
      <c r="E1080" s="61">
        <f>'Result Entry'!$L$7</f>
        <v>10</v>
      </c>
      <c r="F1080" s="62">
        <f>'Result Entry'!$M$7</f>
        <v>10</v>
      </c>
      <c r="G1080" s="53">
        <f>SUM(E1080:F1080)</f>
        <v>20</v>
      </c>
      <c r="H1080" s="1881">
        <f>'Result Entry'!$AU$7</f>
        <v>70</v>
      </c>
      <c r="I1080" s="1882"/>
      <c r="J1080" s="1883">
        <f>'Result Entry'!$AY$7</f>
        <v>100</v>
      </c>
      <c r="K1080" s="1882"/>
      <c r="L1080" s="53">
        <f t="shared" ref="L1080:L1085" si="60">H1080+J1080</f>
        <v>170</v>
      </c>
      <c r="M1080" s="63">
        <f t="shared" ref="M1080:M1085" si="61">G1080+L1080</f>
        <v>190</v>
      </c>
      <c r="N1080" s="1860"/>
    </row>
    <row r="1081" spans="1:14" s="52" customFormat="1" ht="20.25" customHeight="1">
      <c r="A1081" s="1721"/>
      <c r="B1081" s="50" t="s">
        <v>69</v>
      </c>
      <c r="C1081" s="1769" t="str">
        <f>'Result Entry'!$L$3</f>
        <v>HINDI Comp.</v>
      </c>
      <c r="D1081" s="1770"/>
      <c r="E1081" s="54">
        <f>IF($J1069="TC",0,IF($J1069="Nso",0,VLOOKUP($A1066,'Result Entry'!$B$9:$FW$108,11,0)))</f>
        <v>0</v>
      </c>
      <c r="F1081" s="51">
        <f>IF($J1069="TC",0,IF($J1069="Nso",0,VLOOKUP($A1066,'Result Entry'!$B$9:$FW$108,12,0)))</f>
        <v>0</v>
      </c>
      <c r="G1081" s="55">
        <f>E1081+F1081</f>
        <v>0</v>
      </c>
      <c r="H1081" s="1870">
        <f>IF($J1069="TC",0,IF($J1069="Nso",0,VLOOKUP($A1066,'Result Entry'!$B$9:$FW$108,16,0)))</f>
        <v>0</v>
      </c>
      <c r="I1081" s="1871"/>
      <c r="J1081" s="1872">
        <f>IF($J1069="TC",0,IF($J1069="Nso",0,VLOOKUP($A1066,'Result Entry'!$B$9:$FW$108,19,0)))</f>
        <v>0</v>
      </c>
      <c r="K1081" s="1871"/>
      <c r="L1081" s="66">
        <f t="shared" si="60"/>
        <v>0</v>
      </c>
      <c r="M1081" s="64">
        <f t="shared" si="61"/>
        <v>0</v>
      </c>
      <c r="N1081" s="60" t="str">
        <f>IF($J1069="TC",0,IF($J1069="Nso",0,VLOOKUP($A1066,'Result Entry'!$B$9:$FW$108,24,0)))</f>
        <v/>
      </c>
    </row>
    <row r="1082" spans="1:14" s="52" customFormat="1" ht="20.25" customHeight="1">
      <c r="A1082" s="1721"/>
      <c r="B1082" s="50" t="s">
        <v>69</v>
      </c>
      <c r="C1082" s="1717" t="str">
        <f>'Result Entry'!$Z$3</f>
        <v>ENGLISH Comp.</v>
      </c>
      <c r="D1082" s="1718"/>
      <c r="E1082" s="54">
        <f>IF($J1069="TC",0,IF($J1069="Nso",0,VLOOKUP($A1066,'Result Entry'!$B$9:$FW$108,25,0)))</f>
        <v>0</v>
      </c>
      <c r="F1082" s="51">
        <f>IF($J1069="TC",0,IF($J1069="Nso",0,VLOOKUP($A1066,'Result Entry'!$B$9:$FW$108,26,0)))</f>
        <v>0</v>
      </c>
      <c r="G1082" s="56">
        <f>E1082+F1082</f>
        <v>0</v>
      </c>
      <c r="H1082" s="1761">
        <f>IF($J1069="TC",0,IF($J1069="Nso",0,VLOOKUP($A1066,'Result Entry'!$B$9:$FW$108,30,0)))</f>
        <v>0</v>
      </c>
      <c r="I1082" s="1762"/>
      <c r="J1082" s="1784">
        <f>IF($J1069="TC",0,IF($J1069="Nso",0,VLOOKUP($A1066,'Result Entry'!$B$9:$FW$108,33,0)))</f>
        <v>0</v>
      </c>
      <c r="K1082" s="1762"/>
      <c r="L1082" s="66">
        <f t="shared" si="60"/>
        <v>0</v>
      </c>
      <c r="M1082" s="64">
        <f t="shared" si="61"/>
        <v>0</v>
      </c>
      <c r="N1082" s="60" t="str">
        <f>IF($J1069="TC",0,IF($J1069="Nso",0,VLOOKUP($A1066,'Result Entry'!$B$9:$FW$108,38,0)))</f>
        <v/>
      </c>
    </row>
    <row r="1083" spans="1:14" s="52" customFormat="1" ht="20.25" customHeight="1">
      <c r="A1083" s="1721"/>
      <c r="B1083" s="50" t="s">
        <v>69</v>
      </c>
      <c r="C1083" s="1717" t="str">
        <f>'Result Entry'!$AO$3</f>
        <v>PHYSICS</v>
      </c>
      <c r="D1083" s="1718"/>
      <c r="E1083" s="54">
        <f>IF($J1069="TC",0,IF($J1069="Nso",0,VLOOKUP($A1066,'Result Entry'!$B$9:$FW$108,39,0)))</f>
        <v>0</v>
      </c>
      <c r="F1083" s="51">
        <f>IF($J1069="TC",0,IF($J1069="Nso",0,VLOOKUP($A1066,'Result Entry'!$B$9:$FW$108,40,0)))</f>
        <v>0</v>
      </c>
      <c r="G1083" s="56">
        <f>E1083+F1083</f>
        <v>0</v>
      </c>
      <c r="H1083" s="1761">
        <f>IF($J1069="TC",0,IF($J1069="Nso",0,VLOOKUP($A1066,'Result Entry'!$B$9:$FW$108,45,0)))</f>
        <v>0</v>
      </c>
      <c r="I1083" s="1762"/>
      <c r="J1083" s="1784">
        <f>IF($J1069="TC",0,IF($J1069="Nso",0,VLOOKUP($A1066,'Result Entry'!$B$9:$FW$108,49,0)))</f>
        <v>0</v>
      </c>
      <c r="K1083" s="1762"/>
      <c r="L1083" s="66">
        <f t="shared" si="60"/>
        <v>0</v>
      </c>
      <c r="M1083" s="64">
        <f t="shared" si="61"/>
        <v>0</v>
      </c>
      <c r="N1083" s="60" t="str">
        <f>IF($J1069="TC",0,IF($J1069="Nso",0,VLOOKUP($A1066,'Result Entry'!$B$9:$FW$108,54,0)))</f>
        <v/>
      </c>
    </row>
    <row r="1084" spans="1:14" s="52" customFormat="1" ht="20.25" customHeight="1">
      <c r="A1084" s="1721"/>
      <c r="B1084" s="50" t="s">
        <v>69</v>
      </c>
      <c r="C1084" s="1717" t="str">
        <f>'Result Entry'!$BF$3</f>
        <v>CHEMISTRY</v>
      </c>
      <c r="D1084" s="1718"/>
      <c r="E1084" s="54" t="str">
        <f>IF($J1069="TC",0,IF($J1069="Nso",0,VLOOKUP($A1066,'Result Entry'!$B$9:$FW$108,55,0)))</f>
        <v/>
      </c>
      <c r="F1084" s="51">
        <f>IF($J1069="TC",0,IF($J1069="Nso",0,VLOOKUP($A1066,'Result Entry'!$B$9:$FW$108,56,0)))</f>
        <v>0</v>
      </c>
      <c r="G1084" s="56" t="e">
        <f>E1084+F1084</f>
        <v>#VALUE!</v>
      </c>
      <c r="H1084" s="1761">
        <f>IF($J1069="TC",0,IF($J1069="Nso",0,VLOOKUP($A1066,'Result Entry'!$B$9:$FW$108,61,0)))</f>
        <v>0</v>
      </c>
      <c r="I1084" s="1762"/>
      <c r="J1084" s="1784">
        <f>IF($J1069="TC",0,IF($J1069="Nso",0,VLOOKUP($A1066,'Result Entry'!$B$9:$FW$108,65,0)))</f>
        <v>0</v>
      </c>
      <c r="K1084" s="1762"/>
      <c r="L1084" s="66">
        <f t="shared" si="60"/>
        <v>0</v>
      </c>
      <c r="M1084" s="64" t="e">
        <f t="shared" si="61"/>
        <v>#VALUE!</v>
      </c>
      <c r="N1084" s="60" t="str">
        <f>IF($J1069="TC",0,IF($J1069="Nso",0,VLOOKUP($A1066,'Result Entry'!$B$9:$FW$108,70,0)))</f>
        <v/>
      </c>
    </row>
    <row r="1085" spans="1:14" s="52" customFormat="1" ht="20.25" customHeight="1" thickBot="1">
      <c r="A1085" s="1721"/>
      <c r="B1085" s="50" t="s">
        <v>69</v>
      </c>
      <c r="C1085" s="1717" t="str">
        <f>'Result Entry'!$BW$3</f>
        <v>BIOLOGY</v>
      </c>
      <c r="D1085" s="1718"/>
      <c r="E1085" s="57" t="str">
        <f>IF($J1069="TC",0,IF($J1069="Nso",0,VLOOKUP($A1066,'Result Entry'!$B$9:$FW$108,71,0)))</f>
        <v/>
      </c>
      <c r="F1085" s="58" t="str">
        <f>IF($J1069="TC",0,IF($J1069="Nso",0,VLOOKUP($A1066,'Result Entry'!$B$9:$FW$108,72,0)))</f>
        <v/>
      </c>
      <c r="G1085" s="59" t="e">
        <f>E1085+F1085</f>
        <v>#VALUE!</v>
      </c>
      <c r="H1085" s="1861">
        <f>IF($J1069="TC",0,IF($J1069="Nso",0,VLOOKUP($A1066,'Result Entry'!$B$9:$FW$108,77,0)))</f>
        <v>0</v>
      </c>
      <c r="I1085" s="1862"/>
      <c r="J1085" s="1863">
        <f>IF($J1069="TC",0,IF($J1069="Nso",0,VLOOKUP($A1066,'Result Entry'!$B$9:$FW$108,81,0)))</f>
        <v>0</v>
      </c>
      <c r="K1085" s="1862"/>
      <c r="L1085" s="67">
        <f t="shared" si="60"/>
        <v>0</v>
      </c>
      <c r="M1085" s="65" t="e">
        <f t="shared" si="61"/>
        <v>#VALUE!</v>
      </c>
      <c r="N1085" s="60">
        <f>IF($J1069="TC",0,IF($J1069="Nso",0,VLOOKUP($A1066,'Result Entry'!$B$9:$FW$108,86,0)))</f>
        <v>0</v>
      </c>
    </row>
    <row r="1086" spans="1:14" ht="20.25" customHeight="1">
      <c r="A1086" s="1721"/>
      <c r="B1086" s="11" t="s">
        <v>69</v>
      </c>
      <c r="C1086" s="1771" t="s">
        <v>77</v>
      </c>
      <c r="D1086" s="1772"/>
      <c r="E1086" s="1773"/>
      <c r="F1086" s="1777" t="s">
        <v>78</v>
      </c>
      <c r="G1086" s="1778"/>
      <c r="H1086" s="1868" t="s">
        <v>79</v>
      </c>
      <c r="I1086" s="1869"/>
      <c r="J1086" s="74" t="s">
        <v>41</v>
      </c>
      <c r="K1086" s="79" t="s">
        <v>91</v>
      </c>
      <c r="L1086" s="1785" t="s">
        <v>39</v>
      </c>
      <c r="M1086" s="1786"/>
      <c r="N1086" s="12" t="s">
        <v>43</v>
      </c>
    </row>
    <row r="1087" spans="1:14" ht="25.5" customHeight="1" thickBot="1">
      <c r="A1087" s="1721"/>
      <c r="B1087" s="11" t="s">
        <v>69</v>
      </c>
      <c r="C1087" s="1774"/>
      <c r="D1087" s="1775"/>
      <c r="E1087" s="1776"/>
      <c r="F1087" s="1787">
        <f>IF($J1069="TC",0,IF($J1069="Nso",0,VLOOKUP($A1066,'Result Entry'!$B$9:$FW$108,146,0)))</f>
        <v>0</v>
      </c>
      <c r="G1087" s="1788"/>
      <c r="H1087" s="1830">
        <f>IF($J1069="TC",0,IF($J1069="Nso",0,VLOOKUP($A1066,'Result Entry'!$B$9:$FW$108,147,0)))</f>
        <v>0</v>
      </c>
      <c r="I1087" s="1831"/>
      <c r="J1087" s="75">
        <f>IF($J1069="TC",0,IF($J1069="Nso",0,VLOOKUP($A1066,'Result Entry'!$B$9:$FW$108,148,0)))</f>
        <v>0</v>
      </c>
      <c r="K1087" s="86" t="str">
        <f>IF($J1069="TC",0,IF($J1069="Nso",0,VLOOKUP($A1066,'Result Entry'!$B$9:$FW$108,149,0)))</f>
        <v/>
      </c>
      <c r="L1087" s="1864">
        <f>IF($J1069="TC",0,IF($J1069="Nso",0,VLOOKUP($A1066,'Result Entry'!$B$9:$FW$108,150,0)))</f>
        <v>0</v>
      </c>
      <c r="M1087" s="1865"/>
      <c r="N1087" s="15">
        <f>IF($J1069="TC",0,IF($J1069="Nso",0,VLOOKUP($A1066,'Result Entry'!$B$9:$FW$108,152,0)))</f>
        <v>0</v>
      </c>
    </row>
    <row r="1088" spans="1:14" ht="20.25" customHeight="1">
      <c r="A1088" s="1721"/>
      <c r="B1088" s="11" t="s">
        <v>69</v>
      </c>
      <c r="C1088" s="1758" t="s">
        <v>58</v>
      </c>
      <c r="D1088" s="1759"/>
      <c r="E1088" s="1759"/>
      <c r="F1088" s="1759"/>
      <c r="G1088" s="1759"/>
      <c r="H1088" s="1760"/>
      <c r="I1088" s="1834" t="s">
        <v>59</v>
      </c>
      <c r="J1088" s="1835"/>
      <c r="K1088" s="1836">
        <f>VLOOKUP($A1066,'Result Entry'!$B$9:$FW$108,143,0)</f>
        <v>0</v>
      </c>
      <c r="L1088" s="1837"/>
      <c r="M1088" s="1839" t="s">
        <v>37</v>
      </c>
      <c r="N1088" s="1840"/>
    </row>
    <row r="1089" spans="1:14" ht="20.25" customHeight="1" thickBot="1">
      <c r="A1089" s="1721"/>
      <c r="B1089" s="11" t="s">
        <v>69</v>
      </c>
      <c r="C1089" s="1841" t="s">
        <v>54</v>
      </c>
      <c r="D1089" s="1842"/>
      <c r="E1089" s="1842"/>
      <c r="F1089" s="1843" t="s">
        <v>157</v>
      </c>
      <c r="G1089" s="1844"/>
      <c r="H1089" s="26" t="s">
        <v>47</v>
      </c>
      <c r="I1089" s="1847" t="s">
        <v>60</v>
      </c>
      <c r="J1089" s="1848"/>
      <c r="K1089" s="1873">
        <f>VLOOKUP($A1066,'Result Entry'!$B$9:$FW$108,144,0)</f>
        <v>0</v>
      </c>
      <c r="L1089" s="1874"/>
      <c r="M1089" s="1875">
        <f>VLOOKUP($A1066,'Result Entry'!$B$9:$FW$108,145,0)</f>
        <v>0</v>
      </c>
      <c r="N1089" s="1876"/>
    </row>
    <row r="1090" spans="1:14" ht="20.25" customHeight="1">
      <c r="A1090" s="1721"/>
      <c r="B1090" s="11" t="s">
        <v>69</v>
      </c>
      <c r="C1090" s="1841"/>
      <c r="D1090" s="1842"/>
      <c r="E1090" s="1842"/>
      <c r="F1090" s="1845"/>
      <c r="G1090" s="1846"/>
      <c r="H1090" s="27" t="s">
        <v>99</v>
      </c>
      <c r="I1090" s="1877" t="s">
        <v>61</v>
      </c>
      <c r="J1090" s="1878"/>
      <c r="K1090" s="1879">
        <f>IF($J1069="TC","Transferred",IF($J1069="Nso","NameSeparated",VLOOKUP($A1066,'Result Entry'!$B$9:$FW$108,153,0)))</f>
        <v>0</v>
      </c>
      <c r="L1090" s="1879"/>
      <c r="M1090" s="1879"/>
      <c r="N1090" s="1880"/>
    </row>
    <row r="1091" spans="1:14" ht="20.25" customHeight="1">
      <c r="A1091" s="1721"/>
      <c r="B1091" s="11" t="s">
        <v>69</v>
      </c>
      <c r="C1091" s="1744" t="str">
        <f>'Result Entry'!$DU$3</f>
        <v>Foundation Of Information Tech.</v>
      </c>
      <c r="D1091" s="1745"/>
      <c r="E1091" s="1746"/>
      <c r="F1091" s="1747" t="str">
        <f>IF($J1069="TC",0,IF($J1069="Nso",0,VLOOKUP($A1066,'Result Entry'!$B$9:$GS$108,170,0)))</f>
        <v/>
      </c>
      <c r="G1091" s="1747"/>
      <c r="H1091" s="14">
        <f>IF($J1069="TC",0,IF($J1069="Nso",0,VLOOKUP($A1066,'Result Entry'!$B$9:$GS$108,112,0)))</f>
        <v>0</v>
      </c>
      <c r="I1091" s="1748" t="s">
        <v>71</v>
      </c>
      <c r="J1091" s="1749"/>
      <c r="K1091" s="1750">
        <f>'Result Entry'!$T$2</f>
        <v>45419</v>
      </c>
      <c r="L1091" s="1751"/>
      <c r="M1091" s="1751"/>
      <c r="N1091" s="1752"/>
    </row>
    <row r="1092" spans="1:14" ht="20.25" customHeight="1">
      <c r="A1092" s="1721"/>
      <c r="B1092" s="11" t="s">
        <v>69</v>
      </c>
      <c r="C1092" s="1744" t="str">
        <f>'Result Entry'!$EI$3</f>
        <v>G.I.A.I.-II</v>
      </c>
      <c r="D1092" s="1745"/>
      <c r="E1092" s="1746"/>
      <c r="F1092" s="1747" t="str">
        <f>IF($J1069="TC",0,IF($J1069="Nso",0,VLOOKUP($A1066,'Result Entry'!$B$9:$GS$108,174,0)))</f>
        <v/>
      </c>
      <c r="G1092" s="1747"/>
      <c r="H1092" s="14">
        <f>IF($J1069="TC",0,IF($J1069="Nso",0,VLOOKUP($A1066,'Result Entry'!$B$9:$GS$108,124,0)))</f>
        <v>0</v>
      </c>
      <c r="I1092" s="1753"/>
      <c r="J1092" s="1754"/>
      <c r="K1092" s="1754"/>
      <c r="L1092" s="1754"/>
      <c r="M1092" s="1754"/>
      <c r="N1092" s="1755"/>
    </row>
    <row r="1093" spans="1:14" ht="20.25" customHeight="1">
      <c r="A1093" s="1721"/>
      <c r="B1093" s="11" t="s">
        <v>69</v>
      </c>
      <c r="C1093" s="1744" t="str">
        <f>'Result Entry'!$EU$3</f>
        <v>SOC.SER.PLAN</v>
      </c>
      <c r="D1093" s="1745"/>
      <c r="E1093" s="1746"/>
      <c r="F1093" s="1747">
        <f>IF($J1069="TC",0,IF($J1069="Nso",0,VLOOKUP($A1066,'Result Entry'!$B$9:$HS$108,178,0)))</f>
        <v>0</v>
      </c>
      <c r="G1093" s="1747"/>
      <c r="H1093" s="14">
        <f>IF($J1069="TC",0,IF($J1069="Nso",0,VLOOKUP($A1066,'Result Entry'!$B$9:$GS$108,136,0)))</f>
        <v>0</v>
      </c>
      <c r="I1093" s="1756" t="s">
        <v>174</v>
      </c>
      <c r="J1093" s="1757"/>
      <c r="K1093" s="76"/>
      <c r="L1093" s="77"/>
      <c r="M1093" s="77"/>
      <c r="N1093" s="78"/>
    </row>
    <row r="1094" spans="1:14" ht="20.25" customHeight="1" thickBot="1">
      <c r="A1094" s="1721"/>
      <c r="B1094" s="11" t="s">
        <v>69</v>
      </c>
      <c r="C1094" s="1744" t="str">
        <f>'Result Entry'!$FG$3</f>
        <v>Jeewan Kaushal</v>
      </c>
      <c r="D1094" s="1745"/>
      <c r="E1094" s="1746"/>
      <c r="F1094" s="1747" t="str">
        <f>IF($J1069="TC",0,IF($J1069="Nso",0,VLOOKUP($A1066,'Result Entry'!$B$9:$HS$108,182,0)))</f>
        <v/>
      </c>
      <c r="G1094" s="1747"/>
      <c r="H1094" s="14">
        <f>IF($J1069="TC",0,IF($J1069="Nso",0,VLOOKUP($A1066,'Result Entry'!$B$9:$HS$108,136,0)))</f>
        <v>0</v>
      </c>
      <c r="I1094" s="1756" t="s">
        <v>148</v>
      </c>
      <c r="J1094" s="1757"/>
      <c r="K1094" s="1757"/>
      <c r="L1094" s="1757"/>
      <c r="M1094" s="1757"/>
      <c r="N1094" s="1838"/>
    </row>
    <row r="1095" spans="1:14" ht="20.25" customHeight="1">
      <c r="A1095" s="1721"/>
      <c r="B1095" s="10" t="s">
        <v>69</v>
      </c>
      <c r="C1095" s="1706" t="s">
        <v>180</v>
      </c>
      <c r="D1095" s="1707"/>
      <c r="E1095" s="1708"/>
      <c r="F1095" s="1715" t="s">
        <v>181</v>
      </c>
      <c r="G1095" s="1716"/>
      <c r="H1095" s="82" t="s">
        <v>30</v>
      </c>
      <c r="I1095" s="1756" t="s">
        <v>175</v>
      </c>
      <c r="J1095" s="1757"/>
      <c r="K1095" s="1757"/>
      <c r="L1095" s="1757"/>
      <c r="M1095" s="1757"/>
      <c r="N1095" s="1838"/>
    </row>
    <row r="1096" spans="1:14" ht="20.25" customHeight="1">
      <c r="A1096" s="1721"/>
      <c r="B1096" s="10" t="s">
        <v>69</v>
      </c>
      <c r="C1096" s="1709"/>
      <c r="D1096" s="1710"/>
      <c r="E1096" s="1711"/>
      <c r="F1096" s="1702" t="s">
        <v>182</v>
      </c>
      <c r="G1096" s="1703"/>
      <c r="H1096" s="80" t="s">
        <v>179</v>
      </c>
      <c r="I1096" s="1732" t="s">
        <v>67</v>
      </c>
      <c r="J1096" s="1733"/>
      <c r="K1096" s="1733"/>
      <c r="L1096" s="1733"/>
      <c r="M1096" s="1733"/>
      <c r="N1096" s="1734"/>
    </row>
    <row r="1097" spans="1:14" ht="20.25" customHeight="1">
      <c r="A1097" s="1721"/>
      <c r="B1097" s="10" t="s">
        <v>69</v>
      </c>
      <c r="C1097" s="1709"/>
      <c r="D1097" s="1710"/>
      <c r="E1097" s="1711"/>
      <c r="F1097" s="1702" t="s">
        <v>185</v>
      </c>
      <c r="G1097" s="1703"/>
      <c r="H1097" s="80" t="s">
        <v>62</v>
      </c>
      <c r="I1097" s="1735"/>
      <c r="J1097" s="1736"/>
      <c r="K1097" s="1736"/>
      <c r="L1097" s="1736"/>
      <c r="M1097" s="1736"/>
      <c r="N1097" s="1737"/>
    </row>
    <row r="1098" spans="1:14" ht="20.25" customHeight="1">
      <c r="A1098" s="1721"/>
      <c r="B1098" s="10" t="s">
        <v>69</v>
      </c>
      <c r="C1098" s="1709"/>
      <c r="D1098" s="1710"/>
      <c r="E1098" s="1711"/>
      <c r="F1098" s="1702" t="s">
        <v>186</v>
      </c>
      <c r="G1098" s="1703"/>
      <c r="H1098" s="80" t="s">
        <v>63</v>
      </c>
      <c r="I1098" s="1735"/>
      <c r="J1098" s="1736"/>
      <c r="K1098" s="1736"/>
      <c r="L1098" s="1736"/>
      <c r="M1098" s="1736"/>
      <c r="N1098" s="1737"/>
    </row>
    <row r="1099" spans="1:14" ht="20.25" customHeight="1">
      <c r="A1099" s="1721"/>
      <c r="B1099" s="10" t="s">
        <v>69</v>
      </c>
      <c r="C1099" s="1709"/>
      <c r="D1099" s="1710"/>
      <c r="E1099" s="1711"/>
      <c r="F1099" s="1702" t="s">
        <v>183</v>
      </c>
      <c r="G1099" s="1703"/>
      <c r="H1099" s="80" t="s">
        <v>65</v>
      </c>
      <c r="I1099" s="1738" t="s">
        <v>80</v>
      </c>
      <c r="J1099" s="1739"/>
      <c r="K1099" s="1739"/>
      <c r="L1099" s="1739"/>
      <c r="M1099" s="1739"/>
      <c r="N1099" s="1740"/>
    </row>
    <row r="1100" spans="1:14" ht="20.25" customHeight="1" thickBot="1">
      <c r="A1100" s="1721"/>
      <c r="B1100" s="13" t="s">
        <v>69</v>
      </c>
      <c r="C1100" s="1712"/>
      <c r="D1100" s="1713"/>
      <c r="E1100" s="1714"/>
      <c r="F1100" s="1704" t="s">
        <v>184</v>
      </c>
      <c r="G1100" s="1705"/>
      <c r="H1100" s="81" t="s">
        <v>64</v>
      </c>
      <c r="I1100" s="1741"/>
      <c r="J1100" s="1742"/>
      <c r="K1100" s="1742"/>
      <c r="L1100" s="1742"/>
      <c r="M1100" s="1742"/>
      <c r="N1100" s="1743"/>
    </row>
    <row r="1101" spans="1:14" ht="15.75" thickTop="1">
      <c r="A1101" s="1719"/>
      <c r="B1101" s="1719"/>
      <c r="C1101" s="1719"/>
      <c r="D1101" s="1719"/>
      <c r="E1101" s="1719"/>
      <c r="F1101" s="1719"/>
      <c r="G1101" s="1719"/>
      <c r="H1101" s="1719"/>
      <c r="I1101" s="1719"/>
      <c r="J1101" s="1719"/>
      <c r="K1101" s="1719"/>
      <c r="L1101" s="1719"/>
      <c r="M1101" s="1719"/>
      <c r="N1101" s="1719"/>
    </row>
    <row r="1102" spans="1:14" ht="24.75" customHeight="1" thickBot="1">
      <c r="A1102" s="83">
        <f>A1066+1</f>
        <v>32</v>
      </c>
      <c r="B1102" s="1720" t="s">
        <v>50</v>
      </c>
      <c r="C1102" s="1720"/>
      <c r="D1102" s="1720"/>
      <c r="E1102" s="1720"/>
      <c r="F1102" s="1720"/>
      <c r="G1102" s="1720"/>
      <c r="H1102" s="1720"/>
      <c r="I1102" s="1720"/>
      <c r="J1102" s="1720"/>
      <c r="K1102" s="1720"/>
      <c r="L1102" s="1720"/>
      <c r="M1102" s="1720"/>
      <c r="N1102" s="1720"/>
    </row>
    <row r="1103" spans="1:14" ht="42.75" customHeight="1" thickTop="1">
      <c r="A1103" s="1721"/>
      <c r="B1103" s="1722"/>
      <c r="C1103" s="1723"/>
      <c r="D1103" s="1726" t="str">
        <f>Master!$E$8</f>
        <v xml:space="preserve">Govt. Sr. Secondary School </v>
      </c>
      <c r="E1103" s="1727"/>
      <c r="F1103" s="1727"/>
      <c r="G1103" s="1727"/>
      <c r="H1103" s="1727"/>
      <c r="I1103" s="1727"/>
      <c r="J1103" s="1727"/>
      <c r="K1103" s="1727"/>
      <c r="L1103" s="1727"/>
      <c r="M1103" s="1727"/>
      <c r="N1103" s="1728"/>
    </row>
    <row r="1104" spans="1:14" ht="26.25" customHeight="1" thickBot="1">
      <c r="A1104" s="1721"/>
      <c r="B1104" s="1724"/>
      <c r="C1104" s="1725"/>
      <c r="D1104" s="1729" t="str">
        <f>Master!$E$11</f>
        <v>P.S.-Bapini (Jodhpur)</v>
      </c>
      <c r="E1104" s="1730"/>
      <c r="F1104" s="1730"/>
      <c r="G1104" s="1730"/>
      <c r="H1104" s="1730"/>
      <c r="I1104" s="1730"/>
      <c r="J1104" s="1730"/>
      <c r="K1104" s="1730"/>
      <c r="L1104" s="1730"/>
      <c r="M1104" s="1730"/>
      <c r="N1104" s="1731"/>
    </row>
    <row r="1105" spans="1:15" ht="20.25" customHeight="1">
      <c r="A1105" s="1721"/>
      <c r="B1105" s="28"/>
      <c r="C1105" s="1849" t="s">
        <v>150</v>
      </c>
      <c r="D1105" s="1850"/>
      <c r="E1105" s="1850"/>
      <c r="F1105" s="1850"/>
      <c r="G1105" s="1851"/>
      <c r="H1105" s="1814" t="s">
        <v>127</v>
      </c>
      <c r="I1105" s="1814"/>
      <c r="J1105" s="1817">
        <f>VLOOKUP(A1102,'Result Entry'!$B$6:$K$108,6,0)</f>
        <v>0</v>
      </c>
      <c r="K1105" s="1820" t="s">
        <v>68</v>
      </c>
      <c r="L1105" s="1821"/>
      <c r="M1105" s="68">
        <f>Master!$E$14</f>
        <v>8151106901</v>
      </c>
      <c r="N1105" s="69"/>
    </row>
    <row r="1106" spans="1:15" ht="20.25" customHeight="1">
      <c r="A1106" s="1721"/>
      <c r="B1106" s="9"/>
      <c r="C1106" s="1852"/>
      <c r="D1106" s="1853"/>
      <c r="E1106" s="1853"/>
      <c r="F1106" s="1853"/>
      <c r="G1106" s="1854"/>
      <c r="H1106" s="1815"/>
      <c r="I1106" s="1815"/>
      <c r="J1106" s="1818"/>
      <c r="K1106" s="1822" t="s">
        <v>66</v>
      </c>
      <c r="L1106" s="1823"/>
      <c r="M1106" s="1824"/>
      <c r="N1106" s="1825"/>
      <c r="O1106" s="17" t="s">
        <v>156</v>
      </c>
    </row>
    <row r="1107" spans="1:15" ht="20.25" customHeight="1" thickBot="1">
      <c r="A1107" s="1721"/>
      <c r="B1107" s="9"/>
      <c r="C1107" s="1855"/>
      <c r="D1107" s="1856"/>
      <c r="E1107" s="1856"/>
      <c r="F1107" s="1856"/>
      <c r="G1107" s="1857"/>
      <c r="H1107" s="1816"/>
      <c r="I1107" s="1816"/>
      <c r="J1107" s="1819"/>
      <c r="K1107" s="1826" t="s">
        <v>51</v>
      </c>
      <c r="L1107" s="1827"/>
      <c r="M1107" s="1828" t="str">
        <f>Master!$E$6</f>
        <v>2023-24</v>
      </c>
      <c r="N1107" s="1829"/>
    </row>
    <row r="1108" spans="1:15" ht="20.25" customHeight="1">
      <c r="A1108" s="1721"/>
      <c r="B1108" s="10" t="s">
        <v>69</v>
      </c>
      <c r="C1108" s="1779" t="s">
        <v>20</v>
      </c>
      <c r="D1108" s="1780"/>
      <c r="E1108" s="1780"/>
      <c r="F1108" s="1781"/>
      <c r="G1108" s="6" t="s">
        <v>149</v>
      </c>
      <c r="H1108" s="1782">
        <f>VLOOKUP($A1102,'Result Entry'!$B$9:$FW$108,4,0)</f>
        <v>0</v>
      </c>
      <c r="I1108" s="1782"/>
      <c r="J1108" s="1782"/>
      <c r="K1108" s="1782"/>
      <c r="L1108" s="1782"/>
      <c r="M1108" s="1782"/>
      <c r="N1108" s="1783"/>
    </row>
    <row r="1109" spans="1:15" ht="20.25" customHeight="1">
      <c r="A1109" s="1721"/>
      <c r="B1109" s="10" t="s">
        <v>69</v>
      </c>
      <c r="C1109" s="1763" t="s">
        <v>22</v>
      </c>
      <c r="D1109" s="1764"/>
      <c r="E1109" s="1764"/>
      <c r="F1109" s="1765"/>
      <c r="G1109" s="7" t="s">
        <v>149</v>
      </c>
      <c r="H1109" s="1766">
        <f>VLOOKUP($A1102,'Result Entry'!$B$9:$FW$108,7,0)</f>
        <v>0</v>
      </c>
      <c r="I1109" s="1766"/>
      <c r="J1109" s="1766"/>
      <c r="K1109" s="1766"/>
      <c r="L1109" s="1766"/>
      <c r="M1109" s="1766"/>
      <c r="N1109" s="1767"/>
    </row>
    <row r="1110" spans="1:15" ht="20.25" customHeight="1">
      <c r="A1110" s="1721"/>
      <c r="B1110" s="10" t="s">
        <v>69</v>
      </c>
      <c r="C1110" s="1763" t="s">
        <v>23</v>
      </c>
      <c r="D1110" s="1764"/>
      <c r="E1110" s="1764"/>
      <c r="F1110" s="1765"/>
      <c r="G1110" s="7" t="s">
        <v>149</v>
      </c>
      <c r="H1110" s="1766">
        <f>VLOOKUP($A1102,'Result Entry'!$B$9:$FW$108,8,0)</f>
        <v>0</v>
      </c>
      <c r="I1110" s="1766"/>
      <c r="J1110" s="1766"/>
      <c r="K1110" s="1766"/>
      <c r="L1110" s="1766"/>
      <c r="M1110" s="1766"/>
      <c r="N1110" s="1767"/>
    </row>
    <row r="1111" spans="1:15" ht="20.25" customHeight="1">
      <c r="A1111" s="1721"/>
      <c r="B1111" s="10" t="s">
        <v>69</v>
      </c>
      <c r="C1111" s="1763" t="s">
        <v>52</v>
      </c>
      <c r="D1111" s="1764"/>
      <c r="E1111" s="1764"/>
      <c r="F1111" s="1765"/>
      <c r="G1111" s="7" t="s">
        <v>149</v>
      </c>
      <c r="H1111" s="1766">
        <f>VLOOKUP($A1102,'Result Entry'!$B$9:$FW$108,9,0)</f>
        <v>0</v>
      </c>
      <c r="I1111" s="1766"/>
      <c r="J1111" s="1766"/>
      <c r="K1111" s="1766"/>
      <c r="L1111" s="1766"/>
      <c r="M1111" s="1766"/>
      <c r="N1111" s="1767"/>
    </row>
    <row r="1112" spans="1:15" ht="20.25" customHeight="1">
      <c r="A1112" s="1721"/>
      <c r="B1112" s="10" t="s">
        <v>69</v>
      </c>
      <c r="C1112" s="1763" t="s">
        <v>53</v>
      </c>
      <c r="D1112" s="1764"/>
      <c r="E1112" s="1764"/>
      <c r="F1112" s="1765"/>
      <c r="G1112" s="7" t="s">
        <v>149</v>
      </c>
      <c r="H1112" s="1768" t="str">
        <f>CONCATENATE('Result Entry'!$G$4,'Result Entry'!$J$4)</f>
        <v>11(A)</v>
      </c>
      <c r="I1112" s="1766"/>
      <c r="J1112" s="1766"/>
      <c r="K1112" s="1766"/>
      <c r="L1112" s="1766"/>
      <c r="M1112" s="1766"/>
      <c r="N1112" s="1767"/>
    </row>
    <row r="1113" spans="1:15" ht="20.25" customHeight="1" thickBot="1">
      <c r="A1113" s="1721"/>
      <c r="B1113" s="10" t="s">
        <v>69</v>
      </c>
      <c r="C1113" s="1789" t="s">
        <v>25</v>
      </c>
      <c r="D1113" s="1790"/>
      <c r="E1113" s="1790"/>
      <c r="F1113" s="1791"/>
      <c r="G1113" s="16" t="s">
        <v>149</v>
      </c>
      <c r="H1113" s="1792">
        <f>VLOOKUP($A1102,'Result Entry'!$B$9:$FW$108,10,0)</f>
        <v>0</v>
      </c>
      <c r="I1113" s="1792"/>
      <c r="J1113" s="1792"/>
      <c r="K1113" s="1792"/>
      <c r="L1113" s="1792"/>
      <c r="M1113" s="1792"/>
      <c r="N1113" s="1793"/>
    </row>
    <row r="1114" spans="1:15" ht="20.25" customHeight="1">
      <c r="A1114" s="1721"/>
      <c r="B1114" s="11" t="s">
        <v>69</v>
      </c>
      <c r="C1114" s="1794" t="s">
        <v>167</v>
      </c>
      <c r="D1114" s="1795"/>
      <c r="E1114" s="1798" t="s">
        <v>72</v>
      </c>
      <c r="F1114" s="1800" t="s">
        <v>73</v>
      </c>
      <c r="G1114" s="1802" t="s">
        <v>168</v>
      </c>
      <c r="H1114" s="1804" t="s">
        <v>55</v>
      </c>
      <c r="I1114" s="1805"/>
      <c r="J1114" s="1808" t="s">
        <v>84</v>
      </c>
      <c r="K1114" s="1809"/>
      <c r="L1114" s="1812" t="s">
        <v>169</v>
      </c>
      <c r="M1114" s="1832" t="s">
        <v>76</v>
      </c>
      <c r="N1114" s="1858" t="s">
        <v>98</v>
      </c>
    </row>
    <row r="1115" spans="1:15" ht="20.25" customHeight="1">
      <c r="A1115" s="1721"/>
      <c r="B1115" s="11"/>
      <c r="C1115" s="1796"/>
      <c r="D1115" s="1797"/>
      <c r="E1115" s="1799"/>
      <c r="F1115" s="1801"/>
      <c r="G1115" s="1803"/>
      <c r="H1115" s="1806"/>
      <c r="I1115" s="1807"/>
      <c r="J1115" s="1810"/>
      <c r="K1115" s="1811"/>
      <c r="L1115" s="1813"/>
      <c r="M1115" s="1833"/>
      <c r="N1115" s="1859"/>
    </row>
    <row r="1116" spans="1:15" ht="20.25" customHeight="1" thickBot="1">
      <c r="A1116" s="1721"/>
      <c r="B1116" s="11" t="s">
        <v>69</v>
      </c>
      <c r="C1116" s="1866" t="s">
        <v>56</v>
      </c>
      <c r="D1116" s="1867"/>
      <c r="E1116" s="61">
        <f>'Result Entry'!$L$7</f>
        <v>10</v>
      </c>
      <c r="F1116" s="62">
        <f>'Result Entry'!$M$7</f>
        <v>10</v>
      </c>
      <c r="G1116" s="53">
        <f>SUM(E1116:F1116)</f>
        <v>20</v>
      </c>
      <c r="H1116" s="1881">
        <f>'Result Entry'!$AU$7</f>
        <v>70</v>
      </c>
      <c r="I1116" s="1882"/>
      <c r="J1116" s="1883">
        <f>'Result Entry'!$AY$7</f>
        <v>100</v>
      </c>
      <c r="K1116" s="1882"/>
      <c r="L1116" s="53">
        <f t="shared" ref="L1116:L1121" si="62">H1116+J1116</f>
        <v>170</v>
      </c>
      <c r="M1116" s="63">
        <f t="shared" ref="M1116:M1121" si="63">G1116+L1116</f>
        <v>190</v>
      </c>
      <c r="N1116" s="1860"/>
    </row>
    <row r="1117" spans="1:15" s="52" customFormat="1" ht="20.25" customHeight="1">
      <c r="A1117" s="1721"/>
      <c r="B1117" s="50" t="s">
        <v>69</v>
      </c>
      <c r="C1117" s="1769" t="str">
        <f>'Result Entry'!$L$3</f>
        <v>HINDI Comp.</v>
      </c>
      <c r="D1117" s="1770"/>
      <c r="E1117" s="54">
        <f>IF($J1105="TC",0,IF($J1105="Nso",0,VLOOKUP($A1102,'Result Entry'!$B$9:$FW$108,11,0)))</f>
        <v>0</v>
      </c>
      <c r="F1117" s="51">
        <f>IF($J1105="TC",0,IF($J1105="Nso",0,VLOOKUP($A1102,'Result Entry'!$B$9:$FW$108,12,0)))</f>
        <v>0</v>
      </c>
      <c r="G1117" s="55">
        <f>E1117+F1117</f>
        <v>0</v>
      </c>
      <c r="H1117" s="1870">
        <f>IF($J1105="TC",0,IF($J1105="Nso",0,VLOOKUP($A1102,'Result Entry'!$B$9:$FW$108,16,0)))</f>
        <v>0</v>
      </c>
      <c r="I1117" s="1871"/>
      <c r="J1117" s="1872">
        <f>IF($J1105="TC",0,IF($J1105="Nso",0,VLOOKUP($A1102,'Result Entry'!$B$9:$FW$108,19,0)))</f>
        <v>0</v>
      </c>
      <c r="K1117" s="1871"/>
      <c r="L1117" s="66">
        <f t="shared" si="62"/>
        <v>0</v>
      </c>
      <c r="M1117" s="64">
        <f t="shared" si="63"/>
        <v>0</v>
      </c>
      <c r="N1117" s="60" t="str">
        <f>IF($J1105="TC",0,IF($J1105="Nso",0,VLOOKUP($A1102,'Result Entry'!$B$9:$FW$108,24,0)))</f>
        <v/>
      </c>
    </row>
    <row r="1118" spans="1:15" s="52" customFormat="1" ht="20.25" customHeight="1">
      <c r="A1118" s="1721"/>
      <c r="B1118" s="50" t="s">
        <v>69</v>
      </c>
      <c r="C1118" s="1717" t="str">
        <f>'Result Entry'!$Z$3</f>
        <v>ENGLISH Comp.</v>
      </c>
      <c r="D1118" s="1718"/>
      <c r="E1118" s="54">
        <f>IF($J1105="TC",0,IF($J1105="Nso",0,VLOOKUP($A1102,'Result Entry'!$B$9:$FW$108,25,0)))</f>
        <v>0</v>
      </c>
      <c r="F1118" s="51">
        <f>IF($J1105="TC",0,IF($J1105="Nso",0,VLOOKUP($A1102,'Result Entry'!$B$9:$FW$108,26,0)))</f>
        <v>0</v>
      </c>
      <c r="G1118" s="56">
        <f>E1118+F1118</f>
        <v>0</v>
      </c>
      <c r="H1118" s="1761">
        <f>IF($J1105="TC",0,IF($J1105="Nso",0,VLOOKUP($A1102,'Result Entry'!$B$9:$FW$108,30,0)))</f>
        <v>0</v>
      </c>
      <c r="I1118" s="1762"/>
      <c r="J1118" s="1784">
        <f>IF($J1105="TC",0,IF($J1105="Nso",0,VLOOKUP($A1102,'Result Entry'!$B$9:$FW$108,33,0)))</f>
        <v>0</v>
      </c>
      <c r="K1118" s="1762"/>
      <c r="L1118" s="66">
        <f t="shared" si="62"/>
        <v>0</v>
      </c>
      <c r="M1118" s="64">
        <f t="shared" si="63"/>
        <v>0</v>
      </c>
      <c r="N1118" s="60" t="str">
        <f>IF($J1105="TC",0,IF($J1105="Nso",0,VLOOKUP($A1102,'Result Entry'!$B$9:$FW$108,38,0)))</f>
        <v/>
      </c>
    </row>
    <row r="1119" spans="1:15" s="52" customFormat="1" ht="20.25" customHeight="1">
      <c r="A1119" s="1721"/>
      <c r="B1119" s="50" t="s">
        <v>69</v>
      </c>
      <c r="C1119" s="1717" t="str">
        <f>'Result Entry'!$AO$3</f>
        <v>PHYSICS</v>
      </c>
      <c r="D1119" s="1718"/>
      <c r="E1119" s="54">
        <f>IF($J1105="TC",0,IF($J1105="Nso",0,VLOOKUP($A1102,'Result Entry'!$B$9:$FW$108,39,0)))</f>
        <v>0</v>
      </c>
      <c r="F1119" s="51">
        <f>IF($J1105="TC",0,IF($J1105="Nso",0,VLOOKUP($A1102,'Result Entry'!$B$9:$FW$108,40,0)))</f>
        <v>0</v>
      </c>
      <c r="G1119" s="56">
        <f>E1119+F1119</f>
        <v>0</v>
      </c>
      <c r="H1119" s="1761">
        <f>IF($J1105="TC",0,IF($J1105="Nso",0,VLOOKUP($A1102,'Result Entry'!$B$9:$FW$108,45,0)))</f>
        <v>0</v>
      </c>
      <c r="I1119" s="1762"/>
      <c r="J1119" s="1784">
        <f>IF($J1105="TC",0,IF($J1105="Nso",0,VLOOKUP($A1102,'Result Entry'!$B$9:$FW$108,49,0)))</f>
        <v>0</v>
      </c>
      <c r="K1119" s="1762"/>
      <c r="L1119" s="66">
        <f t="shared" si="62"/>
        <v>0</v>
      </c>
      <c r="M1119" s="64">
        <f t="shared" si="63"/>
        <v>0</v>
      </c>
      <c r="N1119" s="60" t="str">
        <f>IF($J1105="TC",0,IF($J1105="Nso",0,VLOOKUP($A1102,'Result Entry'!$B$9:$FW$108,54,0)))</f>
        <v/>
      </c>
    </row>
    <row r="1120" spans="1:15" s="52" customFormat="1" ht="20.25" customHeight="1">
      <c r="A1120" s="1721"/>
      <c r="B1120" s="50" t="s">
        <v>69</v>
      </c>
      <c r="C1120" s="1717" t="str">
        <f>'Result Entry'!$BF$3</f>
        <v>CHEMISTRY</v>
      </c>
      <c r="D1120" s="1718"/>
      <c r="E1120" s="54" t="str">
        <f>IF($J1105="TC",0,IF($J1105="Nso",0,VLOOKUP($A1102,'Result Entry'!$B$9:$FW$108,55,0)))</f>
        <v/>
      </c>
      <c r="F1120" s="51">
        <f>IF($J1105="TC",0,IF($J1105="Nso",0,VLOOKUP($A1102,'Result Entry'!$B$9:$FW$108,56,0)))</f>
        <v>0</v>
      </c>
      <c r="G1120" s="56" t="e">
        <f>E1120+F1120</f>
        <v>#VALUE!</v>
      </c>
      <c r="H1120" s="1761">
        <f>IF($J1105="TC",0,IF($J1105="Nso",0,VLOOKUP($A1102,'Result Entry'!$B$9:$FW$108,61,0)))</f>
        <v>0</v>
      </c>
      <c r="I1120" s="1762"/>
      <c r="J1120" s="1784">
        <f>IF($J1105="TC",0,IF($J1105="Nso",0,VLOOKUP($A1102,'Result Entry'!$B$9:$FW$108,65,0)))</f>
        <v>0</v>
      </c>
      <c r="K1120" s="1762"/>
      <c r="L1120" s="66">
        <f t="shared" si="62"/>
        <v>0</v>
      </c>
      <c r="M1120" s="64" t="e">
        <f t="shared" si="63"/>
        <v>#VALUE!</v>
      </c>
      <c r="N1120" s="60" t="str">
        <f>IF($J1105="TC",0,IF($J1105="Nso",0,VLOOKUP($A1102,'Result Entry'!$B$9:$FW$108,70,0)))</f>
        <v/>
      </c>
    </row>
    <row r="1121" spans="1:14" s="52" customFormat="1" ht="20.25" customHeight="1" thickBot="1">
      <c r="A1121" s="1721"/>
      <c r="B1121" s="50" t="s">
        <v>69</v>
      </c>
      <c r="C1121" s="1717" t="str">
        <f>'Result Entry'!$BW$3</f>
        <v>BIOLOGY</v>
      </c>
      <c r="D1121" s="1718"/>
      <c r="E1121" s="57" t="str">
        <f>IF($J1105="TC",0,IF($J1105="Nso",0,VLOOKUP($A1102,'Result Entry'!$B$9:$FW$108,71,0)))</f>
        <v/>
      </c>
      <c r="F1121" s="58" t="str">
        <f>IF($J1105="TC",0,IF($J1105="Nso",0,VLOOKUP($A1102,'Result Entry'!$B$9:$FW$108,72,0)))</f>
        <v/>
      </c>
      <c r="G1121" s="59" t="e">
        <f>E1121+F1121</f>
        <v>#VALUE!</v>
      </c>
      <c r="H1121" s="1861">
        <f>IF($J1105="TC",0,IF($J1105="Nso",0,VLOOKUP($A1102,'Result Entry'!$B$9:$FW$108,77,0)))</f>
        <v>0</v>
      </c>
      <c r="I1121" s="1862"/>
      <c r="J1121" s="1863">
        <f>IF($J1105="TC",0,IF($J1105="Nso",0,VLOOKUP($A1102,'Result Entry'!$B$9:$FW$108,81,0)))</f>
        <v>0</v>
      </c>
      <c r="K1121" s="1862"/>
      <c r="L1121" s="67">
        <f t="shared" si="62"/>
        <v>0</v>
      </c>
      <c r="M1121" s="65" t="e">
        <f t="shared" si="63"/>
        <v>#VALUE!</v>
      </c>
      <c r="N1121" s="60">
        <f>IF($J1105="TC",0,IF($J1105="Nso",0,VLOOKUP($A1102,'Result Entry'!$B$9:$FW$108,86,0)))</f>
        <v>0</v>
      </c>
    </row>
    <row r="1122" spans="1:14" ht="20.25" customHeight="1">
      <c r="A1122" s="1721"/>
      <c r="B1122" s="11" t="s">
        <v>69</v>
      </c>
      <c r="C1122" s="1771" t="s">
        <v>77</v>
      </c>
      <c r="D1122" s="1772"/>
      <c r="E1122" s="1773"/>
      <c r="F1122" s="1777" t="s">
        <v>78</v>
      </c>
      <c r="G1122" s="1778"/>
      <c r="H1122" s="1868" t="s">
        <v>79</v>
      </c>
      <c r="I1122" s="1869"/>
      <c r="J1122" s="74" t="s">
        <v>41</v>
      </c>
      <c r="K1122" s="79" t="s">
        <v>91</v>
      </c>
      <c r="L1122" s="1785" t="s">
        <v>39</v>
      </c>
      <c r="M1122" s="1786"/>
      <c r="N1122" s="12" t="s">
        <v>43</v>
      </c>
    </row>
    <row r="1123" spans="1:14" ht="25.5" customHeight="1" thickBot="1">
      <c r="A1123" s="1721"/>
      <c r="B1123" s="11" t="s">
        <v>69</v>
      </c>
      <c r="C1123" s="1774"/>
      <c r="D1123" s="1775"/>
      <c r="E1123" s="1776"/>
      <c r="F1123" s="1787">
        <f>IF($J1105="TC",0,IF($J1105="Nso",0,VLOOKUP($A1102,'Result Entry'!$B$9:$FW$108,146,0)))</f>
        <v>0</v>
      </c>
      <c r="G1123" s="1788"/>
      <c r="H1123" s="1830">
        <f>IF($J1105="TC",0,IF($J1105="Nso",0,VLOOKUP($A1102,'Result Entry'!$B$9:$FW$108,147,0)))</f>
        <v>0</v>
      </c>
      <c r="I1123" s="1831"/>
      <c r="J1123" s="75">
        <f>IF($J1105="TC",0,IF($J1105="Nso",0,VLOOKUP($A1102,'Result Entry'!$B$9:$FW$108,148,0)))</f>
        <v>0</v>
      </c>
      <c r="K1123" s="86" t="str">
        <f>IF($J1105="TC",0,IF($J1105="Nso",0,VLOOKUP($A1102,'Result Entry'!$B$9:$FW$108,149,0)))</f>
        <v/>
      </c>
      <c r="L1123" s="1864">
        <f>IF($J1105="TC",0,IF($J1105="Nso",0,VLOOKUP($A1102,'Result Entry'!$B$9:$FW$108,150,0)))</f>
        <v>0</v>
      </c>
      <c r="M1123" s="1865"/>
      <c r="N1123" s="15">
        <f>IF($J1105="TC",0,IF($J1105="Nso",0,VLOOKUP($A1102,'Result Entry'!$B$9:$FW$108,152,0)))</f>
        <v>0</v>
      </c>
    </row>
    <row r="1124" spans="1:14" ht="20.25" customHeight="1">
      <c r="A1124" s="1721"/>
      <c r="B1124" s="11" t="s">
        <v>69</v>
      </c>
      <c r="C1124" s="1758" t="s">
        <v>58</v>
      </c>
      <c r="D1124" s="1759"/>
      <c r="E1124" s="1759"/>
      <c r="F1124" s="1759"/>
      <c r="G1124" s="1759"/>
      <c r="H1124" s="1760"/>
      <c r="I1124" s="1834" t="s">
        <v>59</v>
      </c>
      <c r="J1124" s="1835"/>
      <c r="K1124" s="1836">
        <f>VLOOKUP($A1102,'Result Entry'!$B$9:$FW$108,143,0)</f>
        <v>0</v>
      </c>
      <c r="L1124" s="1837"/>
      <c r="M1124" s="1839" t="s">
        <v>37</v>
      </c>
      <c r="N1124" s="1840"/>
    </row>
    <row r="1125" spans="1:14" ht="20.25" customHeight="1" thickBot="1">
      <c r="A1125" s="1721"/>
      <c r="B1125" s="11" t="s">
        <v>69</v>
      </c>
      <c r="C1125" s="1841" t="s">
        <v>54</v>
      </c>
      <c r="D1125" s="1842"/>
      <c r="E1125" s="1842"/>
      <c r="F1125" s="1843" t="s">
        <v>157</v>
      </c>
      <c r="G1125" s="1844"/>
      <c r="H1125" s="26" t="s">
        <v>47</v>
      </c>
      <c r="I1125" s="1847" t="s">
        <v>60</v>
      </c>
      <c r="J1125" s="1848"/>
      <c r="K1125" s="1873">
        <f>VLOOKUP($A1102,'Result Entry'!$B$9:$FW$108,144,0)</f>
        <v>0</v>
      </c>
      <c r="L1125" s="1874"/>
      <c r="M1125" s="1875">
        <f>VLOOKUP($A1102,'Result Entry'!$B$9:$FW$108,145,0)</f>
        <v>0</v>
      </c>
      <c r="N1125" s="1876"/>
    </row>
    <row r="1126" spans="1:14" ht="20.25" customHeight="1">
      <c r="A1126" s="1721"/>
      <c r="B1126" s="11" t="s">
        <v>69</v>
      </c>
      <c r="C1126" s="1841"/>
      <c r="D1126" s="1842"/>
      <c r="E1126" s="1842"/>
      <c r="F1126" s="1845"/>
      <c r="G1126" s="1846"/>
      <c r="H1126" s="27" t="s">
        <v>99</v>
      </c>
      <c r="I1126" s="1877" t="s">
        <v>61</v>
      </c>
      <c r="J1126" s="1878"/>
      <c r="K1126" s="1879">
        <f>IF($J1105="TC","Transferred",IF($J1105="Nso","NameSeparated",VLOOKUP($A1102,'Result Entry'!$B$9:$FW$108,153,0)))</f>
        <v>0</v>
      </c>
      <c r="L1126" s="1879"/>
      <c r="M1126" s="1879"/>
      <c r="N1126" s="1880"/>
    </row>
    <row r="1127" spans="1:14" ht="20.25" customHeight="1">
      <c r="A1127" s="1721"/>
      <c r="B1127" s="11" t="s">
        <v>69</v>
      </c>
      <c r="C1127" s="1744" t="str">
        <f>'Result Entry'!$DU$3</f>
        <v>Foundation Of Information Tech.</v>
      </c>
      <c r="D1127" s="1745"/>
      <c r="E1127" s="1746"/>
      <c r="F1127" s="1747" t="str">
        <f>IF($J1105="TC",0,IF($J1105="Nso",0,VLOOKUP($A1102,'Result Entry'!$B$9:$GS$108,170,0)))</f>
        <v/>
      </c>
      <c r="G1127" s="1747"/>
      <c r="H1127" s="14">
        <f>IF($J1105="TC",0,IF($J1105="Nso",0,VLOOKUP($A1102,'Result Entry'!$B$9:$GS$108,112,0)))</f>
        <v>0</v>
      </c>
      <c r="I1127" s="1748" t="s">
        <v>71</v>
      </c>
      <c r="J1127" s="1749"/>
      <c r="K1127" s="1750">
        <f>'Result Entry'!$T$2</f>
        <v>45419</v>
      </c>
      <c r="L1127" s="1751"/>
      <c r="M1127" s="1751"/>
      <c r="N1127" s="1752"/>
    </row>
    <row r="1128" spans="1:14" ht="20.25" customHeight="1">
      <c r="A1128" s="1721"/>
      <c r="B1128" s="11" t="s">
        <v>69</v>
      </c>
      <c r="C1128" s="1744" t="str">
        <f>'Result Entry'!$EI$3</f>
        <v>G.I.A.I.-II</v>
      </c>
      <c r="D1128" s="1745"/>
      <c r="E1128" s="1746"/>
      <c r="F1128" s="1747" t="str">
        <f>IF($J1105="TC",0,IF($J1105="Nso",0,VLOOKUP($A1102,'Result Entry'!$B$9:$GS$108,174,0)))</f>
        <v/>
      </c>
      <c r="G1128" s="1747"/>
      <c r="H1128" s="14">
        <f>IF($J1105="TC",0,IF($J1105="Nso",0,VLOOKUP($A1102,'Result Entry'!$B$9:$GS$108,124,0)))</f>
        <v>0</v>
      </c>
      <c r="I1128" s="1753"/>
      <c r="J1128" s="1754"/>
      <c r="K1128" s="1754"/>
      <c r="L1128" s="1754"/>
      <c r="M1128" s="1754"/>
      <c r="N1128" s="1755"/>
    </row>
    <row r="1129" spans="1:14" ht="20.25" customHeight="1">
      <c r="A1129" s="1721"/>
      <c r="B1129" s="11" t="s">
        <v>69</v>
      </c>
      <c r="C1129" s="1744" t="str">
        <f>'Result Entry'!$EU$3</f>
        <v>SOC.SER.PLAN</v>
      </c>
      <c r="D1129" s="1745"/>
      <c r="E1129" s="1746"/>
      <c r="F1129" s="1747">
        <f>IF($J1105="TC",0,IF($J1105="Nso",0,VLOOKUP($A1102,'Result Entry'!$B$9:$HS$108,178,0)))</f>
        <v>0</v>
      </c>
      <c r="G1129" s="1747"/>
      <c r="H1129" s="14">
        <f>IF($J1105="TC",0,IF($J1105="Nso",0,VLOOKUP($A1102,'Result Entry'!$B$9:$GS$108,136,0)))</f>
        <v>0</v>
      </c>
      <c r="I1129" s="1756" t="s">
        <v>174</v>
      </c>
      <c r="J1129" s="1757"/>
      <c r="K1129" s="76"/>
      <c r="L1129" s="77"/>
      <c r="M1129" s="77"/>
      <c r="N1129" s="78"/>
    </row>
    <row r="1130" spans="1:14" ht="20.25" customHeight="1" thickBot="1">
      <c r="A1130" s="1721"/>
      <c r="B1130" s="11" t="s">
        <v>69</v>
      </c>
      <c r="C1130" s="1744" t="str">
        <f>'Result Entry'!$FG$3</f>
        <v>Jeewan Kaushal</v>
      </c>
      <c r="D1130" s="1745"/>
      <c r="E1130" s="1746"/>
      <c r="F1130" s="1747" t="str">
        <f>IF($J1105="TC",0,IF($J1105="Nso",0,VLOOKUP($A1102,'Result Entry'!$B$9:$HS$108,182,0)))</f>
        <v/>
      </c>
      <c r="G1130" s="1747"/>
      <c r="H1130" s="14">
        <f>IF($J1105="TC",0,IF($J1105="Nso",0,VLOOKUP($A1102,'Result Entry'!$B$9:$HS$108,136,0)))</f>
        <v>0</v>
      </c>
      <c r="I1130" s="1756" t="s">
        <v>148</v>
      </c>
      <c r="J1130" s="1757"/>
      <c r="K1130" s="1757"/>
      <c r="L1130" s="1757"/>
      <c r="M1130" s="1757"/>
      <c r="N1130" s="1838"/>
    </row>
    <row r="1131" spans="1:14" ht="20.25" customHeight="1">
      <c r="A1131" s="1721"/>
      <c r="B1131" s="10" t="s">
        <v>69</v>
      </c>
      <c r="C1131" s="1706" t="s">
        <v>180</v>
      </c>
      <c r="D1131" s="1707"/>
      <c r="E1131" s="1708"/>
      <c r="F1131" s="1715" t="s">
        <v>181</v>
      </c>
      <c r="G1131" s="1716"/>
      <c r="H1131" s="82" t="s">
        <v>30</v>
      </c>
      <c r="I1131" s="1756" t="s">
        <v>175</v>
      </c>
      <c r="J1131" s="1757"/>
      <c r="K1131" s="1757"/>
      <c r="L1131" s="1757"/>
      <c r="M1131" s="1757"/>
      <c r="N1131" s="1838"/>
    </row>
    <row r="1132" spans="1:14" ht="20.25" customHeight="1">
      <c r="A1132" s="1721"/>
      <c r="B1132" s="10" t="s">
        <v>69</v>
      </c>
      <c r="C1132" s="1709"/>
      <c r="D1132" s="1710"/>
      <c r="E1132" s="1711"/>
      <c r="F1132" s="1702" t="s">
        <v>182</v>
      </c>
      <c r="G1132" s="1703"/>
      <c r="H1132" s="80" t="s">
        <v>179</v>
      </c>
      <c r="I1132" s="1732" t="s">
        <v>67</v>
      </c>
      <c r="J1132" s="1733"/>
      <c r="K1132" s="1733"/>
      <c r="L1132" s="1733"/>
      <c r="M1132" s="1733"/>
      <c r="N1132" s="1734"/>
    </row>
    <row r="1133" spans="1:14" ht="20.25" customHeight="1">
      <c r="A1133" s="1721"/>
      <c r="B1133" s="10" t="s">
        <v>69</v>
      </c>
      <c r="C1133" s="1709"/>
      <c r="D1133" s="1710"/>
      <c r="E1133" s="1711"/>
      <c r="F1133" s="1702" t="s">
        <v>185</v>
      </c>
      <c r="G1133" s="1703"/>
      <c r="H1133" s="80" t="s">
        <v>62</v>
      </c>
      <c r="I1133" s="1735"/>
      <c r="J1133" s="1736"/>
      <c r="K1133" s="1736"/>
      <c r="L1133" s="1736"/>
      <c r="M1133" s="1736"/>
      <c r="N1133" s="1737"/>
    </row>
    <row r="1134" spans="1:14" ht="20.25" customHeight="1">
      <c r="A1134" s="1721"/>
      <c r="B1134" s="10" t="s">
        <v>69</v>
      </c>
      <c r="C1134" s="1709"/>
      <c r="D1134" s="1710"/>
      <c r="E1134" s="1711"/>
      <c r="F1134" s="1702" t="s">
        <v>186</v>
      </c>
      <c r="G1134" s="1703"/>
      <c r="H1134" s="80" t="s">
        <v>63</v>
      </c>
      <c r="I1134" s="1735"/>
      <c r="J1134" s="1736"/>
      <c r="K1134" s="1736"/>
      <c r="L1134" s="1736"/>
      <c r="M1134" s="1736"/>
      <c r="N1134" s="1737"/>
    </row>
    <row r="1135" spans="1:14" ht="20.25" customHeight="1">
      <c r="A1135" s="1721"/>
      <c r="B1135" s="10" t="s">
        <v>69</v>
      </c>
      <c r="C1135" s="1709"/>
      <c r="D1135" s="1710"/>
      <c r="E1135" s="1711"/>
      <c r="F1135" s="1702" t="s">
        <v>183</v>
      </c>
      <c r="G1135" s="1703"/>
      <c r="H1135" s="80" t="s">
        <v>65</v>
      </c>
      <c r="I1135" s="1738" t="s">
        <v>80</v>
      </c>
      <c r="J1135" s="1739"/>
      <c r="K1135" s="1739"/>
      <c r="L1135" s="1739"/>
      <c r="M1135" s="1739"/>
      <c r="N1135" s="1740"/>
    </row>
    <row r="1136" spans="1:14" ht="20.25" customHeight="1" thickBot="1">
      <c r="A1136" s="1721"/>
      <c r="B1136" s="13" t="s">
        <v>69</v>
      </c>
      <c r="C1136" s="1712"/>
      <c r="D1136" s="1713"/>
      <c r="E1136" s="1714"/>
      <c r="F1136" s="1704" t="s">
        <v>184</v>
      </c>
      <c r="G1136" s="1705"/>
      <c r="H1136" s="81" t="s">
        <v>64</v>
      </c>
      <c r="I1136" s="1741"/>
      <c r="J1136" s="1742"/>
      <c r="K1136" s="1742"/>
      <c r="L1136" s="1742"/>
      <c r="M1136" s="1742"/>
      <c r="N1136" s="1743"/>
    </row>
    <row r="1137" spans="1:15" ht="24.75" customHeight="1" thickTop="1" thickBot="1">
      <c r="A1137" s="83">
        <f>A1102+1</f>
        <v>33</v>
      </c>
      <c r="B1137" s="1720" t="s">
        <v>50</v>
      </c>
      <c r="C1137" s="1720"/>
      <c r="D1137" s="1720"/>
      <c r="E1137" s="1720"/>
      <c r="F1137" s="1720"/>
      <c r="G1137" s="1720"/>
      <c r="H1137" s="1720"/>
      <c r="I1137" s="1720"/>
      <c r="J1137" s="1720"/>
      <c r="K1137" s="1720"/>
      <c r="L1137" s="1720"/>
      <c r="M1137" s="1720"/>
      <c r="N1137" s="1720"/>
    </row>
    <row r="1138" spans="1:15" ht="42.75" customHeight="1" thickTop="1">
      <c r="A1138" s="1721"/>
      <c r="B1138" s="1722"/>
      <c r="C1138" s="1723"/>
      <c r="D1138" s="1726" t="str">
        <f>Master!$E$8</f>
        <v xml:space="preserve">Govt. Sr. Secondary School </v>
      </c>
      <c r="E1138" s="1727"/>
      <c r="F1138" s="1727"/>
      <c r="G1138" s="1727"/>
      <c r="H1138" s="1727"/>
      <c r="I1138" s="1727"/>
      <c r="J1138" s="1727"/>
      <c r="K1138" s="1727"/>
      <c r="L1138" s="1727"/>
      <c r="M1138" s="1727"/>
      <c r="N1138" s="1728"/>
    </row>
    <row r="1139" spans="1:15" ht="20.25" customHeight="1" thickBot="1">
      <c r="A1139" s="1721"/>
      <c r="B1139" s="1724"/>
      <c r="C1139" s="1725"/>
      <c r="D1139" s="1729" t="str">
        <f>Master!$E$11</f>
        <v>P.S.-Bapini (Jodhpur)</v>
      </c>
      <c r="E1139" s="1730"/>
      <c r="F1139" s="1730"/>
      <c r="G1139" s="1730"/>
      <c r="H1139" s="1730"/>
      <c r="I1139" s="1730"/>
      <c r="J1139" s="1730"/>
      <c r="K1139" s="1730"/>
      <c r="L1139" s="1730"/>
      <c r="M1139" s="1730"/>
      <c r="N1139" s="1731"/>
    </row>
    <row r="1140" spans="1:15" ht="20.25" customHeight="1">
      <c r="A1140" s="1721"/>
      <c r="B1140" s="28"/>
      <c r="C1140" s="1849" t="s">
        <v>150</v>
      </c>
      <c r="D1140" s="1850"/>
      <c r="E1140" s="1850"/>
      <c r="F1140" s="1850"/>
      <c r="G1140" s="1851"/>
      <c r="H1140" s="1814" t="s">
        <v>127</v>
      </c>
      <c r="I1140" s="1814"/>
      <c r="J1140" s="1817">
        <f>VLOOKUP(A1137,'Result Entry'!$B$6:$K$108,6,0)</f>
        <v>0</v>
      </c>
      <c r="K1140" s="1820" t="s">
        <v>68</v>
      </c>
      <c r="L1140" s="1821"/>
      <c r="M1140" s="68">
        <f>Master!$E$14</f>
        <v>8151106901</v>
      </c>
      <c r="N1140" s="69"/>
    </row>
    <row r="1141" spans="1:15" ht="20.25" customHeight="1">
      <c r="A1141" s="1721"/>
      <c r="B1141" s="9"/>
      <c r="C1141" s="1852"/>
      <c r="D1141" s="1853"/>
      <c r="E1141" s="1853"/>
      <c r="F1141" s="1853"/>
      <c r="G1141" s="1854"/>
      <c r="H1141" s="1815"/>
      <c r="I1141" s="1815"/>
      <c r="J1141" s="1818"/>
      <c r="K1141" s="1822" t="s">
        <v>66</v>
      </c>
      <c r="L1141" s="1823"/>
      <c r="M1141" s="1824"/>
      <c r="N1141" s="1825"/>
      <c r="O1141" s="17" t="s">
        <v>156</v>
      </c>
    </row>
    <row r="1142" spans="1:15" ht="20.25" customHeight="1" thickBot="1">
      <c r="A1142" s="1721"/>
      <c r="B1142" s="9"/>
      <c r="C1142" s="1855"/>
      <c r="D1142" s="1856"/>
      <c r="E1142" s="1856"/>
      <c r="F1142" s="1856"/>
      <c r="G1142" s="1857"/>
      <c r="H1142" s="1816"/>
      <c r="I1142" s="1816"/>
      <c r="J1142" s="1819"/>
      <c r="K1142" s="1826" t="s">
        <v>51</v>
      </c>
      <c r="L1142" s="1827"/>
      <c r="M1142" s="1828" t="str">
        <f>Master!$E$6</f>
        <v>2023-24</v>
      </c>
      <c r="N1142" s="1829"/>
    </row>
    <row r="1143" spans="1:15" ht="20.25" customHeight="1">
      <c r="A1143" s="1721"/>
      <c r="B1143" s="10" t="s">
        <v>69</v>
      </c>
      <c r="C1143" s="1779" t="s">
        <v>20</v>
      </c>
      <c r="D1143" s="1780"/>
      <c r="E1143" s="1780"/>
      <c r="F1143" s="1781"/>
      <c r="G1143" s="6" t="s">
        <v>149</v>
      </c>
      <c r="H1143" s="1782">
        <f>VLOOKUP($A1137,'Result Entry'!$B$9:$FW$108,4,0)</f>
        <v>0</v>
      </c>
      <c r="I1143" s="1782"/>
      <c r="J1143" s="1782"/>
      <c r="K1143" s="1782"/>
      <c r="L1143" s="1782"/>
      <c r="M1143" s="1782"/>
      <c r="N1143" s="1783"/>
    </row>
    <row r="1144" spans="1:15" ht="20.25" customHeight="1">
      <c r="A1144" s="1721"/>
      <c r="B1144" s="10" t="s">
        <v>69</v>
      </c>
      <c r="C1144" s="1763" t="s">
        <v>22</v>
      </c>
      <c r="D1144" s="1764"/>
      <c r="E1144" s="1764"/>
      <c r="F1144" s="1765"/>
      <c r="G1144" s="7" t="s">
        <v>149</v>
      </c>
      <c r="H1144" s="1766">
        <f>VLOOKUP($A1137,'Result Entry'!$B$9:$FW$108,7,0)</f>
        <v>0</v>
      </c>
      <c r="I1144" s="1766"/>
      <c r="J1144" s="1766"/>
      <c r="K1144" s="1766"/>
      <c r="L1144" s="1766"/>
      <c r="M1144" s="1766"/>
      <c r="N1144" s="1767"/>
    </row>
    <row r="1145" spans="1:15" ht="20.25" customHeight="1">
      <c r="A1145" s="1721"/>
      <c r="B1145" s="10" t="s">
        <v>69</v>
      </c>
      <c r="C1145" s="1763" t="s">
        <v>23</v>
      </c>
      <c r="D1145" s="1764"/>
      <c r="E1145" s="1764"/>
      <c r="F1145" s="1765"/>
      <c r="G1145" s="7" t="s">
        <v>149</v>
      </c>
      <c r="H1145" s="1766">
        <f>VLOOKUP($A1137,'Result Entry'!$B$9:$FW$108,8,0)</f>
        <v>0</v>
      </c>
      <c r="I1145" s="1766"/>
      <c r="J1145" s="1766"/>
      <c r="K1145" s="1766"/>
      <c r="L1145" s="1766"/>
      <c r="M1145" s="1766"/>
      <c r="N1145" s="1767"/>
    </row>
    <row r="1146" spans="1:15" ht="20.25" customHeight="1">
      <c r="A1146" s="1721"/>
      <c r="B1146" s="10" t="s">
        <v>69</v>
      </c>
      <c r="C1146" s="1763" t="s">
        <v>52</v>
      </c>
      <c r="D1146" s="1764"/>
      <c r="E1146" s="1764"/>
      <c r="F1146" s="1765"/>
      <c r="G1146" s="7" t="s">
        <v>149</v>
      </c>
      <c r="H1146" s="1766">
        <f>VLOOKUP($A1137,'Result Entry'!$B$9:$FW$108,9,0)</f>
        <v>0</v>
      </c>
      <c r="I1146" s="1766"/>
      <c r="J1146" s="1766"/>
      <c r="K1146" s="1766"/>
      <c r="L1146" s="1766"/>
      <c r="M1146" s="1766"/>
      <c r="N1146" s="1767"/>
    </row>
    <row r="1147" spans="1:15" ht="20.25" customHeight="1">
      <c r="A1147" s="1721"/>
      <c r="B1147" s="10" t="s">
        <v>69</v>
      </c>
      <c r="C1147" s="1763" t="s">
        <v>53</v>
      </c>
      <c r="D1147" s="1764"/>
      <c r="E1147" s="1764"/>
      <c r="F1147" s="1765"/>
      <c r="G1147" s="7" t="s">
        <v>149</v>
      </c>
      <c r="H1147" s="1768" t="str">
        <f>CONCATENATE('Result Entry'!$G$4,'Result Entry'!$J$4)</f>
        <v>11(A)</v>
      </c>
      <c r="I1147" s="1766"/>
      <c r="J1147" s="1766"/>
      <c r="K1147" s="1766"/>
      <c r="L1147" s="1766"/>
      <c r="M1147" s="1766"/>
      <c r="N1147" s="1767"/>
    </row>
    <row r="1148" spans="1:15" ht="20.25" customHeight="1" thickBot="1">
      <c r="A1148" s="1721"/>
      <c r="B1148" s="10" t="s">
        <v>69</v>
      </c>
      <c r="C1148" s="1789" t="s">
        <v>25</v>
      </c>
      <c r="D1148" s="1790"/>
      <c r="E1148" s="1790"/>
      <c r="F1148" s="1791"/>
      <c r="G1148" s="16" t="s">
        <v>149</v>
      </c>
      <c r="H1148" s="1792">
        <f>VLOOKUP($A1137,'Result Entry'!$B$9:$FW$108,10,0)</f>
        <v>0</v>
      </c>
      <c r="I1148" s="1792"/>
      <c r="J1148" s="1792"/>
      <c r="K1148" s="1792"/>
      <c r="L1148" s="1792"/>
      <c r="M1148" s="1792"/>
      <c r="N1148" s="1793"/>
    </row>
    <row r="1149" spans="1:15" ht="20.25" customHeight="1">
      <c r="A1149" s="1721"/>
      <c r="B1149" s="11" t="s">
        <v>69</v>
      </c>
      <c r="C1149" s="1794" t="s">
        <v>167</v>
      </c>
      <c r="D1149" s="1795"/>
      <c r="E1149" s="1798" t="s">
        <v>72</v>
      </c>
      <c r="F1149" s="1800" t="s">
        <v>73</v>
      </c>
      <c r="G1149" s="1802" t="s">
        <v>168</v>
      </c>
      <c r="H1149" s="1804" t="s">
        <v>55</v>
      </c>
      <c r="I1149" s="1805"/>
      <c r="J1149" s="1808" t="s">
        <v>84</v>
      </c>
      <c r="K1149" s="1809"/>
      <c r="L1149" s="1812" t="s">
        <v>169</v>
      </c>
      <c r="M1149" s="1832" t="s">
        <v>76</v>
      </c>
      <c r="N1149" s="1858" t="s">
        <v>98</v>
      </c>
    </row>
    <row r="1150" spans="1:15" ht="20.25" customHeight="1">
      <c r="A1150" s="1721"/>
      <c r="B1150" s="11"/>
      <c r="C1150" s="1796"/>
      <c r="D1150" s="1797"/>
      <c r="E1150" s="1799"/>
      <c r="F1150" s="1801"/>
      <c r="G1150" s="1803"/>
      <c r="H1150" s="1806"/>
      <c r="I1150" s="1807"/>
      <c r="J1150" s="1810"/>
      <c r="K1150" s="1811"/>
      <c r="L1150" s="1813"/>
      <c r="M1150" s="1833"/>
      <c r="N1150" s="1859"/>
    </row>
    <row r="1151" spans="1:15" ht="20.25" customHeight="1" thickBot="1">
      <c r="A1151" s="1721"/>
      <c r="B1151" s="11" t="s">
        <v>69</v>
      </c>
      <c r="C1151" s="1866" t="s">
        <v>56</v>
      </c>
      <c r="D1151" s="1867"/>
      <c r="E1151" s="61">
        <f>'Result Entry'!$L$7</f>
        <v>10</v>
      </c>
      <c r="F1151" s="62">
        <f>'Result Entry'!$M$7</f>
        <v>10</v>
      </c>
      <c r="G1151" s="53">
        <f>SUM(E1151:F1151)</f>
        <v>20</v>
      </c>
      <c r="H1151" s="1881">
        <f>'Result Entry'!$AU$7</f>
        <v>70</v>
      </c>
      <c r="I1151" s="1882"/>
      <c r="J1151" s="1883">
        <f>'Result Entry'!$AY$7</f>
        <v>100</v>
      </c>
      <c r="K1151" s="1882"/>
      <c r="L1151" s="53">
        <f t="shared" ref="L1151:L1156" si="64">H1151+J1151</f>
        <v>170</v>
      </c>
      <c r="M1151" s="63">
        <f t="shared" ref="M1151:M1156" si="65">G1151+L1151</f>
        <v>190</v>
      </c>
      <c r="N1151" s="1860"/>
    </row>
    <row r="1152" spans="1:15" s="52" customFormat="1" ht="20.25" customHeight="1">
      <c r="A1152" s="1721"/>
      <c r="B1152" s="50" t="s">
        <v>69</v>
      </c>
      <c r="C1152" s="1769" t="str">
        <f>'Result Entry'!$L$3</f>
        <v>HINDI Comp.</v>
      </c>
      <c r="D1152" s="1770"/>
      <c r="E1152" s="54">
        <f>IF($J1140="TC",0,IF($J1140="Nso",0,VLOOKUP($A1137,'Result Entry'!$B$9:$FW$108,11,0)))</f>
        <v>0</v>
      </c>
      <c r="F1152" s="51">
        <f>IF($J1140="TC",0,IF($J1140="Nso",0,VLOOKUP($A1137,'Result Entry'!$B$9:$FW$108,12,0)))</f>
        <v>0</v>
      </c>
      <c r="G1152" s="55">
        <f>E1152+F1152</f>
        <v>0</v>
      </c>
      <c r="H1152" s="1870">
        <f>IF($J1140="TC",0,IF($J1140="Nso",0,VLOOKUP($A1137,'Result Entry'!$B$9:$FW$108,16,0)))</f>
        <v>0</v>
      </c>
      <c r="I1152" s="1871"/>
      <c r="J1152" s="1872">
        <f>IF($J1140="TC",0,IF($J1140="Nso",0,VLOOKUP($A1137,'Result Entry'!$B$9:$FW$108,19,0)))</f>
        <v>0</v>
      </c>
      <c r="K1152" s="1871"/>
      <c r="L1152" s="66">
        <f t="shared" si="64"/>
        <v>0</v>
      </c>
      <c r="M1152" s="64">
        <f t="shared" si="65"/>
        <v>0</v>
      </c>
      <c r="N1152" s="60" t="str">
        <f>IF($J1140="TC",0,IF($J1140="Nso",0,VLOOKUP($A1137,'Result Entry'!$B$9:$FW$108,24,0)))</f>
        <v/>
      </c>
    </row>
    <row r="1153" spans="1:14" s="52" customFormat="1" ht="20.25" customHeight="1">
      <c r="A1153" s="1721"/>
      <c r="B1153" s="50" t="s">
        <v>69</v>
      </c>
      <c r="C1153" s="1717" t="str">
        <f>'Result Entry'!$Z$3</f>
        <v>ENGLISH Comp.</v>
      </c>
      <c r="D1153" s="1718"/>
      <c r="E1153" s="54">
        <f>IF($J1140="TC",0,IF($J1140="Nso",0,VLOOKUP($A1137,'Result Entry'!$B$9:$FW$108,25,0)))</f>
        <v>0</v>
      </c>
      <c r="F1153" s="51">
        <f>IF($J1140="TC",0,IF($J1140="Nso",0,VLOOKUP($A1137,'Result Entry'!$B$9:$FW$108,26,0)))</f>
        <v>0</v>
      </c>
      <c r="G1153" s="56">
        <f>E1153+F1153</f>
        <v>0</v>
      </c>
      <c r="H1153" s="1761">
        <f>IF($J1140="TC",0,IF($J1140="Nso",0,VLOOKUP($A1137,'Result Entry'!$B$9:$FW$108,30,0)))</f>
        <v>0</v>
      </c>
      <c r="I1153" s="1762"/>
      <c r="J1153" s="1784">
        <f>IF($J1140="TC",0,IF($J1140="Nso",0,VLOOKUP($A1137,'Result Entry'!$B$9:$FW$108,33,0)))</f>
        <v>0</v>
      </c>
      <c r="K1153" s="1762"/>
      <c r="L1153" s="66">
        <f t="shared" si="64"/>
        <v>0</v>
      </c>
      <c r="M1153" s="64">
        <f t="shared" si="65"/>
        <v>0</v>
      </c>
      <c r="N1153" s="60" t="str">
        <f>IF($J1140="TC",0,IF($J1140="Nso",0,VLOOKUP($A1137,'Result Entry'!$B$9:$FW$108,38,0)))</f>
        <v/>
      </c>
    </row>
    <row r="1154" spans="1:14" s="52" customFormat="1" ht="20.25" customHeight="1">
      <c r="A1154" s="1721"/>
      <c r="B1154" s="50" t="s">
        <v>69</v>
      </c>
      <c r="C1154" s="1717" t="str">
        <f>'Result Entry'!$AO$3</f>
        <v>PHYSICS</v>
      </c>
      <c r="D1154" s="1718"/>
      <c r="E1154" s="54">
        <f>IF($J1140="TC",0,IF($J1140="Nso",0,VLOOKUP($A1137,'Result Entry'!$B$9:$FW$108,39,0)))</f>
        <v>0</v>
      </c>
      <c r="F1154" s="51">
        <f>IF($J1140="TC",0,IF($J1140="Nso",0,VLOOKUP($A1137,'Result Entry'!$B$9:$FW$108,40,0)))</f>
        <v>0</v>
      </c>
      <c r="G1154" s="56">
        <f>E1154+F1154</f>
        <v>0</v>
      </c>
      <c r="H1154" s="1761">
        <f>IF($J1140="TC",0,IF($J1140="Nso",0,VLOOKUP($A1137,'Result Entry'!$B$9:$FW$108,45,0)))</f>
        <v>0</v>
      </c>
      <c r="I1154" s="1762"/>
      <c r="J1154" s="1784">
        <f>IF($J1140="TC",0,IF($J1140="Nso",0,VLOOKUP($A1137,'Result Entry'!$B$9:$FW$108,49,0)))</f>
        <v>0</v>
      </c>
      <c r="K1154" s="1762"/>
      <c r="L1154" s="66">
        <f t="shared" si="64"/>
        <v>0</v>
      </c>
      <c r="M1154" s="64">
        <f t="shared" si="65"/>
        <v>0</v>
      </c>
      <c r="N1154" s="60" t="str">
        <f>IF($J1140="TC",0,IF($J1140="Nso",0,VLOOKUP($A1137,'Result Entry'!$B$9:$FW$108,54,0)))</f>
        <v/>
      </c>
    </row>
    <row r="1155" spans="1:14" s="52" customFormat="1" ht="20.25" customHeight="1">
      <c r="A1155" s="1721"/>
      <c r="B1155" s="50" t="s">
        <v>69</v>
      </c>
      <c r="C1155" s="1717" t="str">
        <f>'Result Entry'!$BF$3</f>
        <v>CHEMISTRY</v>
      </c>
      <c r="D1155" s="1718"/>
      <c r="E1155" s="54" t="str">
        <f>IF($J1140="TC",0,IF($J1140="Nso",0,VLOOKUP($A1137,'Result Entry'!$B$9:$FW$108,55,0)))</f>
        <v/>
      </c>
      <c r="F1155" s="51">
        <f>IF($J1140="TC",0,IF($J1140="Nso",0,VLOOKUP($A1137,'Result Entry'!$B$9:$FW$108,56,0)))</f>
        <v>0</v>
      </c>
      <c r="G1155" s="56" t="e">
        <f>E1155+F1155</f>
        <v>#VALUE!</v>
      </c>
      <c r="H1155" s="1761">
        <f>IF($J1140="TC",0,IF($J1140="Nso",0,VLOOKUP($A1137,'Result Entry'!$B$9:$FW$108,61,0)))</f>
        <v>0</v>
      </c>
      <c r="I1155" s="1762"/>
      <c r="J1155" s="1784">
        <f>IF($J1140="TC",0,IF($J1140="Nso",0,VLOOKUP($A1137,'Result Entry'!$B$9:$FW$108,65,0)))</f>
        <v>0</v>
      </c>
      <c r="K1155" s="1762"/>
      <c r="L1155" s="66">
        <f t="shared" si="64"/>
        <v>0</v>
      </c>
      <c r="M1155" s="64" t="e">
        <f t="shared" si="65"/>
        <v>#VALUE!</v>
      </c>
      <c r="N1155" s="60" t="str">
        <f>IF($J1140="TC",0,IF($J1140="Nso",0,VLOOKUP($A1137,'Result Entry'!$B$9:$FW$108,70,0)))</f>
        <v/>
      </c>
    </row>
    <row r="1156" spans="1:14" s="52" customFormat="1" ht="20.25" customHeight="1" thickBot="1">
      <c r="A1156" s="1721"/>
      <c r="B1156" s="50" t="s">
        <v>69</v>
      </c>
      <c r="C1156" s="1717" t="str">
        <f>'Result Entry'!$BW$3</f>
        <v>BIOLOGY</v>
      </c>
      <c r="D1156" s="1718"/>
      <c r="E1156" s="57" t="str">
        <f>IF($J1140="TC",0,IF($J1140="Nso",0,VLOOKUP($A1137,'Result Entry'!$B$9:$FW$108,71,0)))</f>
        <v/>
      </c>
      <c r="F1156" s="58" t="str">
        <f>IF($J1140="TC",0,IF($J1140="Nso",0,VLOOKUP($A1137,'Result Entry'!$B$9:$FW$108,72,0)))</f>
        <v/>
      </c>
      <c r="G1156" s="59" t="e">
        <f>E1156+F1156</f>
        <v>#VALUE!</v>
      </c>
      <c r="H1156" s="1861">
        <f>IF($J1140="TC",0,IF($J1140="Nso",0,VLOOKUP($A1137,'Result Entry'!$B$9:$FW$108,77,0)))</f>
        <v>0</v>
      </c>
      <c r="I1156" s="1862"/>
      <c r="J1156" s="1863">
        <f>IF($J1140="TC",0,IF($J1140="Nso",0,VLOOKUP($A1137,'Result Entry'!$B$9:$FW$108,81,0)))</f>
        <v>0</v>
      </c>
      <c r="K1156" s="1862"/>
      <c r="L1156" s="67">
        <f t="shared" si="64"/>
        <v>0</v>
      </c>
      <c r="M1156" s="65" t="e">
        <f t="shared" si="65"/>
        <v>#VALUE!</v>
      </c>
      <c r="N1156" s="60">
        <f>IF($J1140="TC",0,IF($J1140="Nso",0,VLOOKUP($A1137,'Result Entry'!$B$9:$FW$108,86,0)))</f>
        <v>0</v>
      </c>
    </row>
    <row r="1157" spans="1:14" ht="20.25" customHeight="1">
      <c r="A1157" s="1721"/>
      <c r="B1157" s="11" t="s">
        <v>69</v>
      </c>
      <c r="C1157" s="1771" t="s">
        <v>77</v>
      </c>
      <c r="D1157" s="1772"/>
      <c r="E1157" s="1773"/>
      <c r="F1157" s="1777" t="s">
        <v>78</v>
      </c>
      <c r="G1157" s="1778"/>
      <c r="H1157" s="1868" t="s">
        <v>79</v>
      </c>
      <c r="I1157" s="1869"/>
      <c r="J1157" s="74" t="s">
        <v>41</v>
      </c>
      <c r="K1157" s="79" t="s">
        <v>91</v>
      </c>
      <c r="L1157" s="1785" t="s">
        <v>39</v>
      </c>
      <c r="M1157" s="1786"/>
      <c r="N1157" s="12" t="s">
        <v>43</v>
      </c>
    </row>
    <row r="1158" spans="1:14" ht="25.5" customHeight="1" thickBot="1">
      <c r="A1158" s="1721"/>
      <c r="B1158" s="11" t="s">
        <v>69</v>
      </c>
      <c r="C1158" s="1774"/>
      <c r="D1158" s="1775"/>
      <c r="E1158" s="1776"/>
      <c r="F1158" s="1787">
        <f>IF($J1140="TC",0,IF($J1140="Nso",0,VLOOKUP($A1137,'Result Entry'!$B$9:$FW$108,146,0)))</f>
        <v>0</v>
      </c>
      <c r="G1158" s="1788"/>
      <c r="H1158" s="1830">
        <f>IF($J1140="TC",0,IF($J1140="Nso",0,VLOOKUP($A1137,'Result Entry'!$B$9:$FW$108,147,0)))</f>
        <v>0</v>
      </c>
      <c r="I1158" s="1831"/>
      <c r="J1158" s="75">
        <f>IF($J1140="TC",0,IF($J1140="Nso",0,VLOOKUP($A1137,'Result Entry'!$B$9:$FW$108,148,0)))</f>
        <v>0</v>
      </c>
      <c r="K1158" s="86" t="str">
        <f>IF($J1140="TC",0,IF($J1140="Nso",0,VLOOKUP($A1137,'Result Entry'!$B$9:$FW$108,149,0)))</f>
        <v/>
      </c>
      <c r="L1158" s="1864">
        <f>IF($J1140="TC",0,IF($J1140="Nso",0,VLOOKUP($A1137,'Result Entry'!$B$9:$FW$108,150,0)))</f>
        <v>0</v>
      </c>
      <c r="M1158" s="1865"/>
      <c r="N1158" s="15">
        <f>IF($J1140="TC",0,IF($J1140="Nso",0,VLOOKUP($A1137,'Result Entry'!$B$9:$FW$108,152,0)))</f>
        <v>0</v>
      </c>
    </row>
    <row r="1159" spans="1:14" ht="20.25" customHeight="1">
      <c r="A1159" s="1721"/>
      <c r="B1159" s="11" t="s">
        <v>69</v>
      </c>
      <c r="C1159" s="1758" t="s">
        <v>58</v>
      </c>
      <c r="D1159" s="1759"/>
      <c r="E1159" s="1759"/>
      <c r="F1159" s="1759"/>
      <c r="G1159" s="1759"/>
      <c r="H1159" s="1760"/>
      <c r="I1159" s="1834" t="s">
        <v>59</v>
      </c>
      <c r="J1159" s="1835"/>
      <c r="K1159" s="1836">
        <f>VLOOKUP($A1137,'Result Entry'!$B$9:$FW$108,143,0)</f>
        <v>0</v>
      </c>
      <c r="L1159" s="1837"/>
      <c r="M1159" s="1839" t="s">
        <v>37</v>
      </c>
      <c r="N1159" s="1840"/>
    </row>
    <row r="1160" spans="1:14" ht="20.25" customHeight="1" thickBot="1">
      <c r="A1160" s="1721"/>
      <c r="B1160" s="11" t="s">
        <v>69</v>
      </c>
      <c r="C1160" s="1841" t="s">
        <v>54</v>
      </c>
      <c r="D1160" s="1842"/>
      <c r="E1160" s="1842"/>
      <c r="F1160" s="1843" t="s">
        <v>157</v>
      </c>
      <c r="G1160" s="1844"/>
      <c r="H1160" s="26" t="s">
        <v>47</v>
      </c>
      <c r="I1160" s="1847" t="s">
        <v>60</v>
      </c>
      <c r="J1160" s="1848"/>
      <c r="K1160" s="1873">
        <f>VLOOKUP($A1137,'Result Entry'!$B$9:$FW$108,144,0)</f>
        <v>0</v>
      </c>
      <c r="L1160" s="1874"/>
      <c r="M1160" s="1875">
        <f>VLOOKUP($A1137,'Result Entry'!$B$9:$FW$108,145,0)</f>
        <v>0</v>
      </c>
      <c r="N1160" s="1876"/>
    </row>
    <row r="1161" spans="1:14" ht="20.25" customHeight="1">
      <c r="A1161" s="1721"/>
      <c r="B1161" s="11" t="s">
        <v>69</v>
      </c>
      <c r="C1161" s="1841"/>
      <c r="D1161" s="1842"/>
      <c r="E1161" s="1842"/>
      <c r="F1161" s="1845"/>
      <c r="G1161" s="1846"/>
      <c r="H1161" s="27" t="s">
        <v>99</v>
      </c>
      <c r="I1161" s="1877" t="s">
        <v>61</v>
      </c>
      <c r="J1161" s="1878"/>
      <c r="K1161" s="1879">
        <f>IF($J1140="TC","Transferred",IF($J1140="Nso","NameSeparated",VLOOKUP($A1137,'Result Entry'!$B$9:$FW$108,153,0)))</f>
        <v>0</v>
      </c>
      <c r="L1161" s="1879"/>
      <c r="M1161" s="1879"/>
      <c r="N1161" s="1880"/>
    </row>
    <row r="1162" spans="1:14" ht="20.25" customHeight="1">
      <c r="A1162" s="1721"/>
      <c r="B1162" s="11" t="s">
        <v>69</v>
      </c>
      <c r="C1162" s="1744" t="str">
        <f>'Result Entry'!$DU$3</f>
        <v>Foundation Of Information Tech.</v>
      </c>
      <c r="D1162" s="1745"/>
      <c r="E1162" s="1746"/>
      <c r="F1162" s="1747" t="str">
        <f>IF($J1140="TC",0,IF($J1140="Nso",0,VLOOKUP($A1137,'Result Entry'!$B$9:$GS$108,170,0)))</f>
        <v/>
      </c>
      <c r="G1162" s="1747"/>
      <c r="H1162" s="14">
        <f>IF($J1140="TC",0,IF($J1140="Nso",0,VLOOKUP($A1137,'Result Entry'!$B$9:$GS$108,112,0)))</f>
        <v>0</v>
      </c>
      <c r="I1162" s="1748" t="s">
        <v>71</v>
      </c>
      <c r="J1162" s="1749"/>
      <c r="K1162" s="1750">
        <f>'Result Entry'!$T$2</f>
        <v>45419</v>
      </c>
      <c r="L1162" s="1751"/>
      <c r="M1162" s="1751"/>
      <c r="N1162" s="1752"/>
    </row>
    <row r="1163" spans="1:14" ht="20.25" customHeight="1">
      <c r="A1163" s="1721"/>
      <c r="B1163" s="11" t="s">
        <v>69</v>
      </c>
      <c r="C1163" s="1744" t="str">
        <f>'Result Entry'!$EI$3</f>
        <v>G.I.A.I.-II</v>
      </c>
      <c r="D1163" s="1745"/>
      <c r="E1163" s="1746"/>
      <c r="F1163" s="1747" t="str">
        <f>IF($J1140="TC",0,IF($J1140="Nso",0,VLOOKUP($A1137,'Result Entry'!$B$9:$GS$108,174,0)))</f>
        <v/>
      </c>
      <c r="G1163" s="1747"/>
      <c r="H1163" s="14">
        <f>IF($J1140="TC",0,IF($J1140="Nso",0,VLOOKUP($A1137,'Result Entry'!$B$9:$GS$108,124,0)))</f>
        <v>0</v>
      </c>
      <c r="I1163" s="1753"/>
      <c r="J1163" s="1754"/>
      <c r="K1163" s="1754"/>
      <c r="L1163" s="1754"/>
      <c r="M1163" s="1754"/>
      <c r="N1163" s="1755"/>
    </row>
    <row r="1164" spans="1:14" ht="20.25" customHeight="1">
      <c r="A1164" s="1721"/>
      <c r="B1164" s="11" t="s">
        <v>69</v>
      </c>
      <c r="C1164" s="1744" t="str">
        <f>'Result Entry'!$EU$3</f>
        <v>SOC.SER.PLAN</v>
      </c>
      <c r="D1164" s="1745"/>
      <c r="E1164" s="1746"/>
      <c r="F1164" s="1747">
        <f>IF($J1140="TC",0,IF($J1140="Nso",0,VLOOKUP($A1137,'Result Entry'!$B$9:$HS$108,178,0)))</f>
        <v>0</v>
      </c>
      <c r="G1164" s="1747"/>
      <c r="H1164" s="14">
        <f>IF($J1140="TC",0,IF($J1140="Nso",0,VLOOKUP($A1137,'Result Entry'!$B$9:$GS$108,136,0)))</f>
        <v>0</v>
      </c>
      <c r="I1164" s="1756" t="s">
        <v>174</v>
      </c>
      <c r="J1164" s="1757"/>
      <c r="K1164" s="76"/>
      <c r="L1164" s="77"/>
      <c r="M1164" s="77"/>
      <c r="N1164" s="78"/>
    </row>
    <row r="1165" spans="1:14" ht="20.25" customHeight="1" thickBot="1">
      <c r="A1165" s="1721"/>
      <c r="B1165" s="11" t="s">
        <v>69</v>
      </c>
      <c r="C1165" s="1744" t="str">
        <f>'Result Entry'!$FG$3</f>
        <v>Jeewan Kaushal</v>
      </c>
      <c r="D1165" s="1745"/>
      <c r="E1165" s="1746"/>
      <c r="F1165" s="1747" t="str">
        <f>IF($J1140="TC",0,IF($J1140="Nso",0,VLOOKUP($A1137,'Result Entry'!$B$9:$HS$108,182,0)))</f>
        <v/>
      </c>
      <c r="G1165" s="1747"/>
      <c r="H1165" s="14">
        <f>IF($J1140="TC",0,IF($J1140="Nso",0,VLOOKUP($A1137,'Result Entry'!$B$9:$HS$108,136,0)))</f>
        <v>0</v>
      </c>
      <c r="I1165" s="1756" t="s">
        <v>148</v>
      </c>
      <c r="J1165" s="1757"/>
      <c r="K1165" s="1757"/>
      <c r="L1165" s="1757"/>
      <c r="M1165" s="1757"/>
      <c r="N1165" s="1838"/>
    </row>
    <row r="1166" spans="1:14" ht="20.25" customHeight="1">
      <c r="A1166" s="1721"/>
      <c r="B1166" s="10" t="s">
        <v>69</v>
      </c>
      <c r="C1166" s="1706" t="s">
        <v>180</v>
      </c>
      <c r="D1166" s="1707"/>
      <c r="E1166" s="1708"/>
      <c r="F1166" s="1715" t="s">
        <v>181</v>
      </c>
      <c r="G1166" s="1716"/>
      <c r="H1166" s="82" t="s">
        <v>30</v>
      </c>
      <c r="I1166" s="1756" t="s">
        <v>175</v>
      </c>
      <c r="J1166" s="1757"/>
      <c r="K1166" s="1757"/>
      <c r="L1166" s="1757"/>
      <c r="M1166" s="1757"/>
      <c r="N1166" s="1838"/>
    </row>
    <row r="1167" spans="1:14" ht="20.25" customHeight="1">
      <c r="A1167" s="1721"/>
      <c r="B1167" s="10" t="s">
        <v>69</v>
      </c>
      <c r="C1167" s="1709"/>
      <c r="D1167" s="1710"/>
      <c r="E1167" s="1711"/>
      <c r="F1167" s="1702" t="s">
        <v>182</v>
      </c>
      <c r="G1167" s="1703"/>
      <c r="H1167" s="80" t="s">
        <v>179</v>
      </c>
      <c r="I1167" s="1732" t="s">
        <v>67</v>
      </c>
      <c r="J1167" s="1733"/>
      <c r="K1167" s="1733"/>
      <c r="L1167" s="1733"/>
      <c r="M1167" s="1733"/>
      <c r="N1167" s="1734"/>
    </row>
    <row r="1168" spans="1:14" ht="20.25" customHeight="1">
      <c r="A1168" s="1721"/>
      <c r="B1168" s="10" t="s">
        <v>69</v>
      </c>
      <c r="C1168" s="1709"/>
      <c r="D1168" s="1710"/>
      <c r="E1168" s="1711"/>
      <c r="F1168" s="1702" t="s">
        <v>185</v>
      </c>
      <c r="G1168" s="1703"/>
      <c r="H1168" s="80" t="s">
        <v>62</v>
      </c>
      <c r="I1168" s="1735"/>
      <c r="J1168" s="1736"/>
      <c r="K1168" s="1736"/>
      <c r="L1168" s="1736"/>
      <c r="M1168" s="1736"/>
      <c r="N1168" s="1737"/>
    </row>
    <row r="1169" spans="1:15" ht="20.25" customHeight="1">
      <c r="A1169" s="1721"/>
      <c r="B1169" s="10" t="s">
        <v>69</v>
      </c>
      <c r="C1169" s="1709"/>
      <c r="D1169" s="1710"/>
      <c r="E1169" s="1711"/>
      <c r="F1169" s="1702" t="s">
        <v>186</v>
      </c>
      <c r="G1169" s="1703"/>
      <c r="H1169" s="80" t="s">
        <v>63</v>
      </c>
      <c r="I1169" s="1735"/>
      <c r="J1169" s="1736"/>
      <c r="K1169" s="1736"/>
      <c r="L1169" s="1736"/>
      <c r="M1169" s="1736"/>
      <c r="N1169" s="1737"/>
    </row>
    <row r="1170" spans="1:15" ht="20.25" customHeight="1">
      <c r="A1170" s="1721"/>
      <c r="B1170" s="10" t="s">
        <v>69</v>
      </c>
      <c r="C1170" s="1709"/>
      <c r="D1170" s="1710"/>
      <c r="E1170" s="1711"/>
      <c r="F1170" s="1702" t="s">
        <v>183</v>
      </c>
      <c r="G1170" s="1703"/>
      <c r="H1170" s="80" t="s">
        <v>65</v>
      </c>
      <c r="I1170" s="1738" t="s">
        <v>80</v>
      </c>
      <c r="J1170" s="1739"/>
      <c r="K1170" s="1739"/>
      <c r="L1170" s="1739"/>
      <c r="M1170" s="1739"/>
      <c r="N1170" s="1740"/>
    </row>
    <row r="1171" spans="1:15" ht="20.25" customHeight="1" thickBot="1">
      <c r="A1171" s="1721"/>
      <c r="B1171" s="13" t="s">
        <v>69</v>
      </c>
      <c r="C1171" s="1712"/>
      <c r="D1171" s="1713"/>
      <c r="E1171" s="1714"/>
      <c r="F1171" s="1704" t="s">
        <v>184</v>
      </c>
      <c r="G1171" s="1705"/>
      <c r="H1171" s="81" t="s">
        <v>64</v>
      </c>
      <c r="I1171" s="1741"/>
      <c r="J1171" s="1742"/>
      <c r="K1171" s="1742"/>
      <c r="L1171" s="1742"/>
      <c r="M1171" s="1742"/>
      <c r="N1171" s="1743"/>
    </row>
    <row r="1172" spans="1:15" ht="15.75" thickTop="1">
      <c r="A1172" s="1719"/>
      <c r="B1172" s="1719"/>
      <c r="C1172" s="1719"/>
      <c r="D1172" s="1719"/>
      <c r="E1172" s="1719"/>
      <c r="F1172" s="1719"/>
      <c r="G1172" s="1719"/>
      <c r="H1172" s="1719"/>
      <c r="I1172" s="1719"/>
      <c r="J1172" s="1719"/>
      <c r="K1172" s="1719"/>
      <c r="L1172" s="1719"/>
      <c r="M1172" s="1719"/>
      <c r="N1172" s="1719"/>
    </row>
    <row r="1173" spans="1:15" ht="24.75" customHeight="1" thickBot="1">
      <c r="A1173" s="83">
        <f>A1137+1</f>
        <v>34</v>
      </c>
      <c r="B1173" s="1720" t="s">
        <v>50</v>
      </c>
      <c r="C1173" s="1720"/>
      <c r="D1173" s="1720"/>
      <c r="E1173" s="1720"/>
      <c r="F1173" s="1720"/>
      <c r="G1173" s="1720"/>
      <c r="H1173" s="1720"/>
      <c r="I1173" s="1720"/>
      <c r="J1173" s="1720"/>
      <c r="K1173" s="1720"/>
      <c r="L1173" s="1720"/>
      <c r="M1173" s="1720"/>
      <c r="N1173" s="1720"/>
    </row>
    <row r="1174" spans="1:15" ht="42.75" customHeight="1" thickTop="1">
      <c r="A1174" s="1721"/>
      <c r="B1174" s="1722"/>
      <c r="C1174" s="1723"/>
      <c r="D1174" s="1726" t="str">
        <f>Master!$E$8</f>
        <v xml:space="preserve">Govt. Sr. Secondary School </v>
      </c>
      <c r="E1174" s="1727"/>
      <c r="F1174" s="1727"/>
      <c r="G1174" s="1727"/>
      <c r="H1174" s="1727"/>
      <c r="I1174" s="1727"/>
      <c r="J1174" s="1727"/>
      <c r="K1174" s="1727"/>
      <c r="L1174" s="1727"/>
      <c r="M1174" s="1727"/>
      <c r="N1174" s="1728"/>
    </row>
    <row r="1175" spans="1:15" ht="26.25" customHeight="1" thickBot="1">
      <c r="A1175" s="1721"/>
      <c r="B1175" s="1724"/>
      <c r="C1175" s="1725"/>
      <c r="D1175" s="1729" t="str">
        <f>Master!$E$11</f>
        <v>P.S.-Bapini (Jodhpur)</v>
      </c>
      <c r="E1175" s="1730"/>
      <c r="F1175" s="1730"/>
      <c r="G1175" s="1730"/>
      <c r="H1175" s="1730"/>
      <c r="I1175" s="1730"/>
      <c r="J1175" s="1730"/>
      <c r="K1175" s="1730"/>
      <c r="L1175" s="1730"/>
      <c r="M1175" s="1730"/>
      <c r="N1175" s="1731"/>
    </row>
    <row r="1176" spans="1:15" ht="20.25" customHeight="1">
      <c r="A1176" s="1721"/>
      <c r="B1176" s="28"/>
      <c r="C1176" s="1849" t="s">
        <v>150</v>
      </c>
      <c r="D1176" s="1850"/>
      <c r="E1176" s="1850"/>
      <c r="F1176" s="1850"/>
      <c r="G1176" s="1851"/>
      <c r="H1176" s="1814" t="s">
        <v>127</v>
      </c>
      <c r="I1176" s="1814"/>
      <c r="J1176" s="1817">
        <f>VLOOKUP(A1173,'Result Entry'!$B$6:$K$108,6,0)</f>
        <v>0</v>
      </c>
      <c r="K1176" s="1820" t="s">
        <v>68</v>
      </c>
      <c r="L1176" s="1821"/>
      <c r="M1176" s="68">
        <f>Master!$E$14</f>
        <v>8151106901</v>
      </c>
      <c r="N1176" s="69"/>
    </row>
    <row r="1177" spans="1:15" ht="20.25" customHeight="1">
      <c r="A1177" s="1721"/>
      <c r="B1177" s="9"/>
      <c r="C1177" s="1852"/>
      <c r="D1177" s="1853"/>
      <c r="E1177" s="1853"/>
      <c r="F1177" s="1853"/>
      <c r="G1177" s="1854"/>
      <c r="H1177" s="1815"/>
      <c r="I1177" s="1815"/>
      <c r="J1177" s="1818"/>
      <c r="K1177" s="1822" t="s">
        <v>66</v>
      </c>
      <c r="L1177" s="1823"/>
      <c r="M1177" s="1824"/>
      <c r="N1177" s="1825"/>
      <c r="O1177" s="17" t="s">
        <v>156</v>
      </c>
    </row>
    <row r="1178" spans="1:15" ht="20.25" customHeight="1" thickBot="1">
      <c r="A1178" s="1721"/>
      <c r="B1178" s="9"/>
      <c r="C1178" s="1855"/>
      <c r="D1178" s="1856"/>
      <c r="E1178" s="1856"/>
      <c r="F1178" s="1856"/>
      <c r="G1178" s="1857"/>
      <c r="H1178" s="1816"/>
      <c r="I1178" s="1816"/>
      <c r="J1178" s="1819"/>
      <c r="K1178" s="1826" t="s">
        <v>51</v>
      </c>
      <c r="L1178" s="1827"/>
      <c r="M1178" s="1828" t="str">
        <f>Master!$E$6</f>
        <v>2023-24</v>
      </c>
      <c r="N1178" s="1829"/>
    </row>
    <row r="1179" spans="1:15" ht="20.25" customHeight="1">
      <c r="A1179" s="1721"/>
      <c r="B1179" s="10" t="s">
        <v>69</v>
      </c>
      <c r="C1179" s="1779" t="s">
        <v>20</v>
      </c>
      <c r="D1179" s="1780"/>
      <c r="E1179" s="1780"/>
      <c r="F1179" s="1781"/>
      <c r="G1179" s="6" t="s">
        <v>149</v>
      </c>
      <c r="H1179" s="1782">
        <f>VLOOKUP($A1173,'Result Entry'!$B$9:$FW$108,4,0)</f>
        <v>0</v>
      </c>
      <c r="I1179" s="1782"/>
      <c r="J1179" s="1782"/>
      <c r="K1179" s="1782"/>
      <c r="L1179" s="1782"/>
      <c r="M1179" s="1782"/>
      <c r="N1179" s="1783"/>
    </row>
    <row r="1180" spans="1:15" ht="20.25" customHeight="1">
      <c r="A1180" s="1721"/>
      <c r="B1180" s="10" t="s">
        <v>69</v>
      </c>
      <c r="C1180" s="1763" t="s">
        <v>22</v>
      </c>
      <c r="D1180" s="1764"/>
      <c r="E1180" s="1764"/>
      <c r="F1180" s="1765"/>
      <c r="G1180" s="7" t="s">
        <v>149</v>
      </c>
      <c r="H1180" s="1766">
        <f>VLOOKUP($A1173,'Result Entry'!$B$9:$FW$108,7,0)</f>
        <v>0</v>
      </c>
      <c r="I1180" s="1766"/>
      <c r="J1180" s="1766"/>
      <c r="K1180" s="1766"/>
      <c r="L1180" s="1766"/>
      <c r="M1180" s="1766"/>
      <c r="N1180" s="1767"/>
    </row>
    <row r="1181" spans="1:15" ht="20.25" customHeight="1">
      <c r="A1181" s="1721"/>
      <c r="B1181" s="10" t="s">
        <v>69</v>
      </c>
      <c r="C1181" s="1763" t="s">
        <v>23</v>
      </c>
      <c r="D1181" s="1764"/>
      <c r="E1181" s="1764"/>
      <c r="F1181" s="1765"/>
      <c r="G1181" s="7" t="s">
        <v>149</v>
      </c>
      <c r="H1181" s="1766">
        <f>VLOOKUP($A1173,'Result Entry'!$B$9:$FW$108,8,0)</f>
        <v>0</v>
      </c>
      <c r="I1181" s="1766"/>
      <c r="J1181" s="1766"/>
      <c r="K1181" s="1766"/>
      <c r="L1181" s="1766"/>
      <c r="M1181" s="1766"/>
      <c r="N1181" s="1767"/>
    </row>
    <row r="1182" spans="1:15" ht="20.25" customHeight="1">
      <c r="A1182" s="1721"/>
      <c r="B1182" s="10" t="s">
        <v>69</v>
      </c>
      <c r="C1182" s="1763" t="s">
        <v>52</v>
      </c>
      <c r="D1182" s="1764"/>
      <c r="E1182" s="1764"/>
      <c r="F1182" s="1765"/>
      <c r="G1182" s="7" t="s">
        <v>149</v>
      </c>
      <c r="H1182" s="1766">
        <f>VLOOKUP($A1173,'Result Entry'!$B$9:$FW$108,9,0)</f>
        <v>0</v>
      </c>
      <c r="I1182" s="1766"/>
      <c r="J1182" s="1766"/>
      <c r="K1182" s="1766"/>
      <c r="L1182" s="1766"/>
      <c r="M1182" s="1766"/>
      <c r="N1182" s="1767"/>
    </row>
    <row r="1183" spans="1:15" ht="20.25" customHeight="1">
      <c r="A1183" s="1721"/>
      <c r="B1183" s="10" t="s">
        <v>69</v>
      </c>
      <c r="C1183" s="1763" t="s">
        <v>53</v>
      </c>
      <c r="D1183" s="1764"/>
      <c r="E1183" s="1764"/>
      <c r="F1183" s="1765"/>
      <c r="G1183" s="7" t="s">
        <v>149</v>
      </c>
      <c r="H1183" s="1768" t="str">
        <f>CONCATENATE('Result Entry'!$G$4,'Result Entry'!$J$4)</f>
        <v>11(A)</v>
      </c>
      <c r="I1183" s="1766"/>
      <c r="J1183" s="1766"/>
      <c r="K1183" s="1766"/>
      <c r="L1183" s="1766"/>
      <c r="M1183" s="1766"/>
      <c r="N1183" s="1767"/>
    </row>
    <row r="1184" spans="1:15" ht="20.25" customHeight="1" thickBot="1">
      <c r="A1184" s="1721"/>
      <c r="B1184" s="10" t="s">
        <v>69</v>
      </c>
      <c r="C1184" s="1789" t="s">
        <v>25</v>
      </c>
      <c r="D1184" s="1790"/>
      <c r="E1184" s="1790"/>
      <c r="F1184" s="1791"/>
      <c r="G1184" s="16" t="s">
        <v>149</v>
      </c>
      <c r="H1184" s="1792">
        <f>VLOOKUP($A1173,'Result Entry'!$B$9:$FW$108,10,0)</f>
        <v>0</v>
      </c>
      <c r="I1184" s="1792"/>
      <c r="J1184" s="1792"/>
      <c r="K1184" s="1792"/>
      <c r="L1184" s="1792"/>
      <c r="M1184" s="1792"/>
      <c r="N1184" s="1793"/>
    </row>
    <row r="1185" spans="1:14" ht="20.25" customHeight="1">
      <c r="A1185" s="1721"/>
      <c r="B1185" s="11" t="s">
        <v>69</v>
      </c>
      <c r="C1185" s="1794" t="s">
        <v>167</v>
      </c>
      <c r="D1185" s="1795"/>
      <c r="E1185" s="1798" t="s">
        <v>72</v>
      </c>
      <c r="F1185" s="1800" t="s">
        <v>73</v>
      </c>
      <c r="G1185" s="1802" t="s">
        <v>168</v>
      </c>
      <c r="H1185" s="1804" t="s">
        <v>55</v>
      </c>
      <c r="I1185" s="1805"/>
      <c r="J1185" s="1808" t="s">
        <v>84</v>
      </c>
      <c r="K1185" s="1809"/>
      <c r="L1185" s="1812" t="s">
        <v>169</v>
      </c>
      <c r="M1185" s="1832" t="s">
        <v>76</v>
      </c>
      <c r="N1185" s="1858" t="s">
        <v>98</v>
      </c>
    </row>
    <row r="1186" spans="1:14" ht="20.25" customHeight="1">
      <c r="A1186" s="1721"/>
      <c r="B1186" s="11"/>
      <c r="C1186" s="1796"/>
      <c r="D1186" s="1797"/>
      <c r="E1186" s="1799"/>
      <c r="F1186" s="1801"/>
      <c r="G1186" s="1803"/>
      <c r="H1186" s="1806"/>
      <c r="I1186" s="1807"/>
      <c r="J1186" s="1810"/>
      <c r="K1186" s="1811"/>
      <c r="L1186" s="1813"/>
      <c r="M1186" s="1833"/>
      <c r="N1186" s="1859"/>
    </row>
    <row r="1187" spans="1:14" ht="20.25" customHeight="1" thickBot="1">
      <c r="A1187" s="1721"/>
      <c r="B1187" s="11" t="s">
        <v>69</v>
      </c>
      <c r="C1187" s="1866" t="s">
        <v>56</v>
      </c>
      <c r="D1187" s="1867"/>
      <c r="E1187" s="61">
        <f>'Result Entry'!$L$7</f>
        <v>10</v>
      </c>
      <c r="F1187" s="62">
        <f>'Result Entry'!$M$7</f>
        <v>10</v>
      </c>
      <c r="G1187" s="53">
        <f>SUM(E1187:F1187)</f>
        <v>20</v>
      </c>
      <c r="H1187" s="1881">
        <f>'Result Entry'!$AU$7</f>
        <v>70</v>
      </c>
      <c r="I1187" s="1882"/>
      <c r="J1187" s="1883">
        <f>'Result Entry'!$AY$7</f>
        <v>100</v>
      </c>
      <c r="K1187" s="1882"/>
      <c r="L1187" s="53">
        <f t="shared" ref="L1187:L1192" si="66">H1187+J1187</f>
        <v>170</v>
      </c>
      <c r="M1187" s="63">
        <f t="shared" ref="M1187:M1192" si="67">G1187+L1187</f>
        <v>190</v>
      </c>
      <c r="N1187" s="1860"/>
    </row>
    <row r="1188" spans="1:14" s="52" customFormat="1" ht="20.25" customHeight="1">
      <c r="A1188" s="1721"/>
      <c r="B1188" s="50" t="s">
        <v>69</v>
      </c>
      <c r="C1188" s="1769" t="str">
        <f>'Result Entry'!$L$3</f>
        <v>HINDI Comp.</v>
      </c>
      <c r="D1188" s="1770"/>
      <c r="E1188" s="54">
        <f>IF($J1176="TC",0,IF($J1176="Nso",0,VLOOKUP($A1173,'Result Entry'!$B$9:$FW$108,11,0)))</f>
        <v>0</v>
      </c>
      <c r="F1188" s="51">
        <f>IF($J1176="TC",0,IF($J1176="Nso",0,VLOOKUP($A1173,'Result Entry'!$B$9:$FW$108,12,0)))</f>
        <v>0</v>
      </c>
      <c r="G1188" s="55">
        <f>E1188+F1188</f>
        <v>0</v>
      </c>
      <c r="H1188" s="1870">
        <f>IF($J1176="TC",0,IF($J1176="Nso",0,VLOOKUP($A1173,'Result Entry'!$B$9:$FW$108,16,0)))</f>
        <v>0</v>
      </c>
      <c r="I1188" s="1871"/>
      <c r="J1188" s="1872">
        <f>IF($J1176="TC",0,IF($J1176="Nso",0,VLOOKUP($A1173,'Result Entry'!$B$9:$FW$108,19,0)))</f>
        <v>0</v>
      </c>
      <c r="K1188" s="1871"/>
      <c r="L1188" s="66">
        <f t="shared" si="66"/>
        <v>0</v>
      </c>
      <c r="M1188" s="64">
        <f t="shared" si="67"/>
        <v>0</v>
      </c>
      <c r="N1188" s="60" t="str">
        <f>IF($J1176="TC",0,IF($J1176="Nso",0,VLOOKUP($A1173,'Result Entry'!$B$9:$FW$108,24,0)))</f>
        <v/>
      </c>
    </row>
    <row r="1189" spans="1:14" s="52" customFormat="1" ht="20.25" customHeight="1">
      <c r="A1189" s="1721"/>
      <c r="B1189" s="50" t="s">
        <v>69</v>
      </c>
      <c r="C1189" s="1717" t="str">
        <f>'Result Entry'!$Z$3</f>
        <v>ENGLISH Comp.</v>
      </c>
      <c r="D1189" s="1718"/>
      <c r="E1189" s="54">
        <f>IF($J1176="TC",0,IF($J1176="Nso",0,VLOOKUP($A1173,'Result Entry'!$B$9:$FW$108,25,0)))</f>
        <v>0</v>
      </c>
      <c r="F1189" s="51">
        <f>IF($J1176="TC",0,IF($J1176="Nso",0,VLOOKUP($A1173,'Result Entry'!$B$9:$FW$108,26,0)))</f>
        <v>0</v>
      </c>
      <c r="G1189" s="56">
        <f>E1189+F1189</f>
        <v>0</v>
      </c>
      <c r="H1189" s="1761">
        <f>IF($J1176="TC",0,IF($J1176="Nso",0,VLOOKUP($A1173,'Result Entry'!$B$9:$FW$108,30,0)))</f>
        <v>0</v>
      </c>
      <c r="I1189" s="1762"/>
      <c r="J1189" s="1784">
        <f>IF($J1176="TC",0,IF($J1176="Nso",0,VLOOKUP($A1173,'Result Entry'!$B$9:$FW$108,33,0)))</f>
        <v>0</v>
      </c>
      <c r="K1189" s="1762"/>
      <c r="L1189" s="66">
        <f t="shared" si="66"/>
        <v>0</v>
      </c>
      <c r="M1189" s="64">
        <f t="shared" si="67"/>
        <v>0</v>
      </c>
      <c r="N1189" s="60" t="str">
        <f>IF($J1176="TC",0,IF($J1176="Nso",0,VLOOKUP($A1173,'Result Entry'!$B$9:$FW$108,38,0)))</f>
        <v/>
      </c>
    </row>
    <row r="1190" spans="1:14" s="52" customFormat="1" ht="20.25" customHeight="1">
      <c r="A1190" s="1721"/>
      <c r="B1190" s="50" t="s">
        <v>69</v>
      </c>
      <c r="C1190" s="1717" t="str">
        <f>'Result Entry'!$AO$3</f>
        <v>PHYSICS</v>
      </c>
      <c r="D1190" s="1718"/>
      <c r="E1190" s="54">
        <f>IF($J1176="TC",0,IF($J1176="Nso",0,VLOOKUP($A1173,'Result Entry'!$B$9:$FW$108,39,0)))</f>
        <v>0</v>
      </c>
      <c r="F1190" s="51">
        <f>IF($J1176="TC",0,IF($J1176="Nso",0,VLOOKUP($A1173,'Result Entry'!$B$9:$FW$108,40,0)))</f>
        <v>0</v>
      </c>
      <c r="G1190" s="56">
        <f>E1190+F1190</f>
        <v>0</v>
      </c>
      <c r="H1190" s="1761">
        <f>IF($J1176="TC",0,IF($J1176="Nso",0,VLOOKUP($A1173,'Result Entry'!$B$9:$FW$108,45,0)))</f>
        <v>0</v>
      </c>
      <c r="I1190" s="1762"/>
      <c r="J1190" s="1784">
        <f>IF($J1176="TC",0,IF($J1176="Nso",0,VLOOKUP($A1173,'Result Entry'!$B$9:$FW$108,49,0)))</f>
        <v>0</v>
      </c>
      <c r="K1190" s="1762"/>
      <c r="L1190" s="66">
        <f t="shared" si="66"/>
        <v>0</v>
      </c>
      <c r="M1190" s="64">
        <f t="shared" si="67"/>
        <v>0</v>
      </c>
      <c r="N1190" s="60" t="str">
        <f>IF($J1176="TC",0,IF($J1176="Nso",0,VLOOKUP($A1173,'Result Entry'!$B$9:$FW$108,54,0)))</f>
        <v/>
      </c>
    </row>
    <row r="1191" spans="1:14" s="52" customFormat="1" ht="20.25" customHeight="1">
      <c r="A1191" s="1721"/>
      <c r="B1191" s="50" t="s">
        <v>69</v>
      </c>
      <c r="C1191" s="1717" t="str">
        <f>'Result Entry'!$BF$3</f>
        <v>CHEMISTRY</v>
      </c>
      <c r="D1191" s="1718"/>
      <c r="E1191" s="54" t="str">
        <f>IF($J1176="TC",0,IF($J1176="Nso",0,VLOOKUP($A1173,'Result Entry'!$B$9:$FW$108,55,0)))</f>
        <v/>
      </c>
      <c r="F1191" s="51">
        <f>IF($J1176="TC",0,IF($J1176="Nso",0,VLOOKUP($A1173,'Result Entry'!$B$9:$FW$108,56,0)))</f>
        <v>0</v>
      </c>
      <c r="G1191" s="56" t="e">
        <f>E1191+F1191</f>
        <v>#VALUE!</v>
      </c>
      <c r="H1191" s="1761">
        <f>IF($J1176="TC",0,IF($J1176="Nso",0,VLOOKUP($A1173,'Result Entry'!$B$9:$FW$108,61,0)))</f>
        <v>0</v>
      </c>
      <c r="I1191" s="1762"/>
      <c r="J1191" s="1784">
        <f>IF($J1176="TC",0,IF($J1176="Nso",0,VLOOKUP($A1173,'Result Entry'!$B$9:$FW$108,65,0)))</f>
        <v>0</v>
      </c>
      <c r="K1191" s="1762"/>
      <c r="L1191" s="66">
        <f t="shared" si="66"/>
        <v>0</v>
      </c>
      <c r="M1191" s="64" t="e">
        <f t="shared" si="67"/>
        <v>#VALUE!</v>
      </c>
      <c r="N1191" s="60" t="str">
        <f>IF($J1176="TC",0,IF($J1176="Nso",0,VLOOKUP($A1173,'Result Entry'!$B$9:$FW$108,70,0)))</f>
        <v/>
      </c>
    </row>
    <row r="1192" spans="1:14" s="52" customFormat="1" ht="20.25" customHeight="1" thickBot="1">
      <c r="A1192" s="1721"/>
      <c r="B1192" s="50" t="s">
        <v>69</v>
      </c>
      <c r="C1192" s="1717" t="str">
        <f>'Result Entry'!$BW$3</f>
        <v>BIOLOGY</v>
      </c>
      <c r="D1192" s="1718"/>
      <c r="E1192" s="57" t="str">
        <f>IF($J1176="TC",0,IF($J1176="Nso",0,VLOOKUP($A1173,'Result Entry'!$B$9:$FW$108,71,0)))</f>
        <v/>
      </c>
      <c r="F1192" s="58" t="str">
        <f>IF($J1176="TC",0,IF($J1176="Nso",0,VLOOKUP($A1173,'Result Entry'!$B$9:$FW$108,72,0)))</f>
        <v/>
      </c>
      <c r="G1192" s="59" t="e">
        <f>E1192+F1192</f>
        <v>#VALUE!</v>
      </c>
      <c r="H1192" s="1861">
        <f>IF($J1176="TC",0,IF($J1176="Nso",0,VLOOKUP($A1173,'Result Entry'!$B$9:$FW$108,77,0)))</f>
        <v>0</v>
      </c>
      <c r="I1192" s="1862"/>
      <c r="J1192" s="1863">
        <f>IF($J1176="TC",0,IF($J1176="Nso",0,VLOOKUP($A1173,'Result Entry'!$B$9:$FW$108,81,0)))</f>
        <v>0</v>
      </c>
      <c r="K1192" s="1862"/>
      <c r="L1192" s="67">
        <f t="shared" si="66"/>
        <v>0</v>
      </c>
      <c r="M1192" s="65" t="e">
        <f t="shared" si="67"/>
        <v>#VALUE!</v>
      </c>
      <c r="N1192" s="60">
        <f>IF($J1176="TC",0,IF($J1176="Nso",0,VLOOKUP($A1173,'Result Entry'!$B$9:$FW$108,86,0)))</f>
        <v>0</v>
      </c>
    </row>
    <row r="1193" spans="1:14" ht="20.25" customHeight="1">
      <c r="A1193" s="1721"/>
      <c r="B1193" s="11" t="s">
        <v>69</v>
      </c>
      <c r="C1193" s="1771" t="s">
        <v>77</v>
      </c>
      <c r="D1193" s="1772"/>
      <c r="E1193" s="1773"/>
      <c r="F1193" s="1777" t="s">
        <v>78</v>
      </c>
      <c r="G1193" s="1778"/>
      <c r="H1193" s="1868" t="s">
        <v>79</v>
      </c>
      <c r="I1193" s="1869"/>
      <c r="J1193" s="74" t="s">
        <v>41</v>
      </c>
      <c r="K1193" s="79" t="s">
        <v>91</v>
      </c>
      <c r="L1193" s="1785" t="s">
        <v>39</v>
      </c>
      <c r="M1193" s="1786"/>
      <c r="N1193" s="12" t="s">
        <v>43</v>
      </c>
    </row>
    <row r="1194" spans="1:14" ht="25.5" customHeight="1" thickBot="1">
      <c r="A1194" s="1721"/>
      <c r="B1194" s="11" t="s">
        <v>69</v>
      </c>
      <c r="C1194" s="1774"/>
      <c r="D1194" s="1775"/>
      <c r="E1194" s="1776"/>
      <c r="F1194" s="1787">
        <f>IF($J1176="TC",0,IF($J1176="Nso",0,VLOOKUP($A1173,'Result Entry'!$B$9:$FW$108,146,0)))</f>
        <v>0</v>
      </c>
      <c r="G1194" s="1788"/>
      <c r="H1194" s="1830">
        <f>IF($J1176="TC",0,IF($J1176="Nso",0,VLOOKUP($A1173,'Result Entry'!$B$9:$FW$108,147,0)))</f>
        <v>0</v>
      </c>
      <c r="I1194" s="1831"/>
      <c r="J1194" s="75">
        <f>IF($J1176="TC",0,IF($J1176="Nso",0,VLOOKUP($A1173,'Result Entry'!$B$9:$FW$108,148,0)))</f>
        <v>0</v>
      </c>
      <c r="K1194" s="86" t="str">
        <f>IF($J1176="TC",0,IF($J1176="Nso",0,VLOOKUP($A1173,'Result Entry'!$B$9:$FW$108,149,0)))</f>
        <v/>
      </c>
      <c r="L1194" s="1864">
        <f>IF($J1176="TC",0,IF($J1176="Nso",0,VLOOKUP($A1173,'Result Entry'!$B$9:$FW$108,150,0)))</f>
        <v>0</v>
      </c>
      <c r="M1194" s="1865"/>
      <c r="N1194" s="15">
        <f>IF($J1176="TC",0,IF($J1176="Nso",0,VLOOKUP($A1173,'Result Entry'!$B$9:$FW$108,152,0)))</f>
        <v>0</v>
      </c>
    </row>
    <row r="1195" spans="1:14" ht="20.25" customHeight="1">
      <c r="A1195" s="1721"/>
      <c r="B1195" s="11" t="s">
        <v>69</v>
      </c>
      <c r="C1195" s="1758" t="s">
        <v>58</v>
      </c>
      <c r="D1195" s="1759"/>
      <c r="E1195" s="1759"/>
      <c r="F1195" s="1759"/>
      <c r="G1195" s="1759"/>
      <c r="H1195" s="1760"/>
      <c r="I1195" s="1834" t="s">
        <v>59</v>
      </c>
      <c r="J1195" s="1835"/>
      <c r="K1195" s="1836">
        <f>VLOOKUP($A1173,'Result Entry'!$B$9:$FW$108,143,0)</f>
        <v>0</v>
      </c>
      <c r="L1195" s="1837"/>
      <c r="M1195" s="1839" t="s">
        <v>37</v>
      </c>
      <c r="N1195" s="1840"/>
    </row>
    <row r="1196" spans="1:14" ht="20.25" customHeight="1" thickBot="1">
      <c r="A1196" s="1721"/>
      <c r="B1196" s="11" t="s">
        <v>69</v>
      </c>
      <c r="C1196" s="1841" t="s">
        <v>54</v>
      </c>
      <c r="D1196" s="1842"/>
      <c r="E1196" s="1842"/>
      <c r="F1196" s="1843" t="s">
        <v>157</v>
      </c>
      <c r="G1196" s="1844"/>
      <c r="H1196" s="26" t="s">
        <v>47</v>
      </c>
      <c r="I1196" s="1847" t="s">
        <v>60</v>
      </c>
      <c r="J1196" s="1848"/>
      <c r="K1196" s="1873">
        <f>VLOOKUP($A1173,'Result Entry'!$B$9:$FW$108,144,0)</f>
        <v>0</v>
      </c>
      <c r="L1196" s="1874"/>
      <c r="M1196" s="1875">
        <f>VLOOKUP($A1173,'Result Entry'!$B$9:$FW$108,145,0)</f>
        <v>0</v>
      </c>
      <c r="N1196" s="1876"/>
    </row>
    <row r="1197" spans="1:14" ht="20.25" customHeight="1">
      <c r="A1197" s="1721"/>
      <c r="B1197" s="11" t="s">
        <v>69</v>
      </c>
      <c r="C1197" s="1841"/>
      <c r="D1197" s="1842"/>
      <c r="E1197" s="1842"/>
      <c r="F1197" s="1845"/>
      <c r="G1197" s="1846"/>
      <c r="H1197" s="27" t="s">
        <v>99</v>
      </c>
      <c r="I1197" s="1877" t="s">
        <v>61</v>
      </c>
      <c r="J1197" s="1878"/>
      <c r="K1197" s="1879">
        <f>IF($J1176="TC","Transferred",IF($J1176="Nso","NameSeparated",VLOOKUP($A1173,'Result Entry'!$B$9:$FW$108,153,0)))</f>
        <v>0</v>
      </c>
      <c r="L1197" s="1879"/>
      <c r="M1197" s="1879"/>
      <c r="N1197" s="1880"/>
    </row>
    <row r="1198" spans="1:14" ht="20.25" customHeight="1">
      <c r="A1198" s="1721"/>
      <c r="B1198" s="11" t="s">
        <v>69</v>
      </c>
      <c r="C1198" s="1744" t="str">
        <f>'Result Entry'!$DU$3</f>
        <v>Foundation Of Information Tech.</v>
      </c>
      <c r="D1198" s="1745"/>
      <c r="E1198" s="1746"/>
      <c r="F1198" s="1747" t="str">
        <f>IF($J1176="TC",0,IF($J1176="Nso",0,VLOOKUP($A1173,'Result Entry'!$B$9:$GS$108,170,0)))</f>
        <v/>
      </c>
      <c r="G1198" s="1747"/>
      <c r="H1198" s="14">
        <f>IF($J1176="TC",0,IF($J1176="Nso",0,VLOOKUP($A1173,'Result Entry'!$B$9:$GS$108,112,0)))</f>
        <v>0</v>
      </c>
      <c r="I1198" s="1748" t="s">
        <v>71</v>
      </c>
      <c r="J1198" s="1749"/>
      <c r="K1198" s="1750">
        <f>'Result Entry'!$T$2</f>
        <v>45419</v>
      </c>
      <c r="L1198" s="1751"/>
      <c r="M1198" s="1751"/>
      <c r="N1198" s="1752"/>
    </row>
    <row r="1199" spans="1:14" ht="20.25" customHeight="1">
      <c r="A1199" s="1721"/>
      <c r="B1199" s="11" t="s">
        <v>69</v>
      </c>
      <c r="C1199" s="1744" t="str">
        <f>'Result Entry'!$EI$3</f>
        <v>G.I.A.I.-II</v>
      </c>
      <c r="D1199" s="1745"/>
      <c r="E1199" s="1746"/>
      <c r="F1199" s="1747" t="str">
        <f>IF($J1176="TC",0,IF($J1176="Nso",0,VLOOKUP($A1173,'Result Entry'!$B$9:$GS$108,174,0)))</f>
        <v/>
      </c>
      <c r="G1199" s="1747"/>
      <c r="H1199" s="14">
        <f>IF($J1176="TC",0,IF($J1176="Nso",0,VLOOKUP($A1173,'Result Entry'!$B$9:$GS$108,124,0)))</f>
        <v>0</v>
      </c>
      <c r="I1199" s="1753"/>
      <c r="J1199" s="1754"/>
      <c r="K1199" s="1754"/>
      <c r="L1199" s="1754"/>
      <c r="M1199" s="1754"/>
      <c r="N1199" s="1755"/>
    </row>
    <row r="1200" spans="1:14" ht="20.25" customHeight="1">
      <c r="A1200" s="1721"/>
      <c r="B1200" s="11" t="s">
        <v>69</v>
      </c>
      <c r="C1200" s="1744" t="str">
        <f>'Result Entry'!$EU$3</f>
        <v>SOC.SER.PLAN</v>
      </c>
      <c r="D1200" s="1745"/>
      <c r="E1200" s="1746"/>
      <c r="F1200" s="1747">
        <f>IF($J1176="TC",0,IF($J1176="Nso",0,VLOOKUP($A1173,'Result Entry'!$B$9:$HS$108,178,0)))</f>
        <v>0</v>
      </c>
      <c r="G1200" s="1747"/>
      <c r="H1200" s="14">
        <f>IF($J1176="TC",0,IF($J1176="Nso",0,VLOOKUP($A1173,'Result Entry'!$B$9:$GS$108,136,0)))</f>
        <v>0</v>
      </c>
      <c r="I1200" s="1756" t="s">
        <v>174</v>
      </c>
      <c r="J1200" s="1757"/>
      <c r="K1200" s="76"/>
      <c r="L1200" s="77"/>
      <c r="M1200" s="77"/>
      <c r="N1200" s="78"/>
    </row>
    <row r="1201" spans="1:15" ht="20.25" customHeight="1" thickBot="1">
      <c r="A1201" s="1721"/>
      <c r="B1201" s="11" t="s">
        <v>69</v>
      </c>
      <c r="C1201" s="1744" t="str">
        <f>'Result Entry'!$FG$3</f>
        <v>Jeewan Kaushal</v>
      </c>
      <c r="D1201" s="1745"/>
      <c r="E1201" s="1746"/>
      <c r="F1201" s="1747" t="str">
        <f>IF($J1176="TC",0,IF($J1176="Nso",0,VLOOKUP($A1173,'Result Entry'!$B$9:$HS$108,182,0)))</f>
        <v/>
      </c>
      <c r="G1201" s="1747"/>
      <c r="H1201" s="14">
        <f>IF($J1176="TC",0,IF($J1176="Nso",0,VLOOKUP($A1173,'Result Entry'!$B$9:$HS$108,136,0)))</f>
        <v>0</v>
      </c>
      <c r="I1201" s="1756" t="s">
        <v>148</v>
      </c>
      <c r="J1201" s="1757"/>
      <c r="K1201" s="1757"/>
      <c r="L1201" s="1757"/>
      <c r="M1201" s="1757"/>
      <c r="N1201" s="1838"/>
    </row>
    <row r="1202" spans="1:15" ht="20.25" customHeight="1">
      <c r="A1202" s="1721"/>
      <c r="B1202" s="10" t="s">
        <v>69</v>
      </c>
      <c r="C1202" s="1706" t="s">
        <v>180</v>
      </c>
      <c r="D1202" s="1707"/>
      <c r="E1202" s="1708"/>
      <c r="F1202" s="1715" t="s">
        <v>181</v>
      </c>
      <c r="G1202" s="1716"/>
      <c r="H1202" s="82" t="s">
        <v>30</v>
      </c>
      <c r="I1202" s="1756" t="s">
        <v>175</v>
      </c>
      <c r="J1202" s="1757"/>
      <c r="K1202" s="1757"/>
      <c r="L1202" s="1757"/>
      <c r="M1202" s="1757"/>
      <c r="N1202" s="1838"/>
    </row>
    <row r="1203" spans="1:15" ht="20.25" customHeight="1">
      <c r="A1203" s="1721"/>
      <c r="B1203" s="10" t="s">
        <v>69</v>
      </c>
      <c r="C1203" s="1709"/>
      <c r="D1203" s="1710"/>
      <c r="E1203" s="1711"/>
      <c r="F1203" s="1702" t="s">
        <v>182</v>
      </c>
      <c r="G1203" s="1703"/>
      <c r="H1203" s="80" t="s">
        <v>179</v>
      </c>
      <c r="I1203" s="1732" t="s">
        <v>67</v>
      </c>
      <c r="J1203" s="1733"/>
      <c r="K1203" s="1733"/>
      <c r="L1203" s="1733"/>
      <c r="M1203" s="1733"/>
      <c r="N1203" s="1734"/>
    </row>
    <row r="1204" spans="1:15" ht="20.25" customHeight="1">
      <c r="A1204" s="1721"/>
      <c r="B1204" s="10" t="s">
        <v>69</v>
      </c>
      <c r="C1204" s="1709"/>
      <c r="D1204" s="1710"/>
      <c r="E1204" s="1711"/>
      <c r="F1204" s="1702" t="s">
        <v>185</v>
      </c>
      <c r="G1204" s="1703"/>
      <c r="H1204" s="80" t="s">
        <v>62</v>
      </c>
      <c r="I1204" s="1735"/>
      <c r="J1204" s="1736"/>
      <c r="K1204" s="1736"/>
      <c r="L1204" s="1736"/>
      <c r="M1204" s="1736"/>
      <c r="N1204" s="1737"/>
    </row>
    <row r="1205" spans="1:15" ht="20.25" customHeight="1">
      <c r="A1205" s="1721"/>
      <c r="B1205" s="10" t="s">
        <v>69</v>
      </c>
      <c r="C1205" s="1709"/>
      <c r="D1205" s="1710"/>
      <c r="E1205" s="1711"/>
      <c r="F1205" s="1702" t="s">
        <v>186</v>
      </c>
      <c r="G1205" s="1703"/>
      <c r="H1205" s="80" t="s">
        <v>63</v>
      </c>
      <c r="I1205" s="1735"/>
      <c r="J1205" s="1736"/>
      <c r="K1205" s="1736"/>
      <c r="L1205" s="1736"/>
      <c r="M1205" s="1736"/>
      <c r="N1205" s="1737"/>
    </row>
    <row r="1206" spans="1:15" ht="20.25" customHeight="1">
      <c r="A1206" s="1721"/>
      <c r="B1206" s="10" t="s">
        <v>69</v>
      </c>
      <c r="C1206" s="1709"/>
      <c r="D1206" s="1710"/>
      <c r="E1206" s="1711"/>
      <c r="F1206" s="1702" t="s">
        <v>183</v>
      </c>
      <c r="G1206" s="1703"/>
      <c r="H1206" s="80" t="s">
        <v>65</v>
      </c>
      <c r="I1206" s="1738" t="s">
        <v>80</v>
      </c>
      <c r="J1206" s="1739"/>
      <c r="K1206" s="1739"/>
      <c r="L1206" s="1739"/>
      <c r="M1206" s="1739"/>
      <c r="N1206" s="1740"/>
    </row>
    <row r="1207" spans="1:15" ht="20.25" customHeight="1" thickBot="1">
      <c r="A1207" s="1721"/>
      <c r="B1207" s="13" t="s">
        <v>69</v>
      </c>
      <c r="C1207" s="1712"/>
      <c r="D1207" s="1713"/>
      <c r="E1207" s="1714"/>
      <c r="F1207" s="1704" t="s">
        <v>184</v>
      </c>
      <c r="G1207" s="1705"/>
      <c r="H1207" s="81" t="s">
        <v>64</v>
      </c>
      <c r="I1207" s="1741"/>
      <c r="J1207" s="1742"/>
      <c r="K1207" s="1742"/>
      <c r="L1207" s="1742"/>
      <c r="M1207" s="1742"/>
      <c r="N1207" s="1743"/>
    </row>
    <row r="1208" spans="1:15" ht="24.75" customHeight="1" thickTop="1" thickBot="1">
      <c r="A1208" s="83">
        <f>A1173+1</f>
        <v>35</v>
      </c>
      <c r="B1208" s="1720" t="s">
        <v>50</v>
      </c>
      <c r="C1208" s="1720"/>
      <c r="D1208" s="1720"/>
      <c r="E1208" s="1720"/>
      <c r="F1208" s="1720"/>
      <c r="G1208" s="1720"/>
      <c r="H1208" s="1720"/>
      <c r="I1208" s="1720"/>
      <c r="J1208" s="1720"/>
      <c r="K1208" s="1720"/>
      <c r="L1208" s="1720"/>
      <c r="M1208" s="1720"/>
      <c r="N1208" s="1720"/>
    </row>
    <row r="1209" spans="1:15" ht="42.75" customHeight="1" thickTop="1">
      <c r="A1209" s="1721"/>
      <c r="B1209" s="1722"/>
      <c r="C1209" s="1723"/>
      <c r="D1209" s="1726" t="str">
        <f>Master!$E$8</f>
        <v xml:space="preserve">Govt. Sr. Secondary School </v>
      </c>
      <c r="E1209" s="1727"/>
      <c r="F1209" s="1727"/>
      <c r="G1209" s="1727"/>
      <c r="H1209" s="1727"/>
      <c r="I1209" s="1727"/>
      <c r="J1209" s="1727"/>
      <c r="K1209" s="1727"/>
      <c r="L1209" s="1727"/>
      <c r="M1209" s="1727"/>
      <c r="N1209" s="1728"/>
    </row>
    <row r="1210" spans="1:15" ht="20.25" customHeight="1" thickBot="1">
      <c r="A1210" s="1721"/>
      <c r="B1210" s="1724"/>
      <c r="C1210" s="1725"/>
      <c r="D1210" s="1729" t="str">
        <f>Master!$E$11</f>
        <v>P.S.-Bapini (Jodhpur)</v>
      </c>
      <c r="E1210" s="1730"/>
      <c r="F1210" s="1730"/>
      <c r="G1210" s="1730"/>
      <c r="H1210" s="1730"/>
      <c r="I1210" s="1730"/>
      <c r="J1210" s="1730"/>
      <c r="K1210" s="1730"/>
      <c r="L1210" s="1730"/>
      <c r="M1210" s="1730"/>
      <c r="N1210" s="1731"/>
    </row>
    <row r="1211" spans="1:15" ht="20.25" customHeight="1">
      <c r="A1211" s="1721"/>
      <c r="B1211" s="28"/>
      <c r="C1211" s="1849" t="s">
        <v>150</v>
      </c>
      <c r="D1211" s="1850"/>
      <c r="E1211" s="1850"/>
      <c r="F1211" s="1850"/>
      <c r="G1211" s="1851"/>
      <c r="H1211" s="1814" t="s">
        <v>127</v>
      </c>
      <c r="I1211" s="1814"/>
      <c r="J1211" s="1817">
        <f>VLOOKUP(A1208,'Result Entry'!$B$6:$K$108,6,0)</f>
        <v>0</v>
      </c>
      <c r="K1211" s="1820" t="s">
        <v>68</v>
      </c>
      <c r="L1211" s="1821"/>
      <c r="M1211" s="68">
        <f>Master!$E$14</f>
        <v>8151106901</v>
      </c>
      <c r="N1211" s="69"/>
    </row>
    <row r="1212" spans="1:15" ht="20.25" customHeight="1">
      <c r="A1212" s="1721"/>
      <c r="B1212" s="9"/>
      <c r="C1212" s="1852"/>
      <c r="D1212" s="1853"/>
      <c r="E1212" s="1853"/>
      <c r="F1212" s="1853"/>
      <c r="G1212" s="1854"/>
      <c r="H1212" s="1815"/>
      <c r="I1212" s="1815"/>
      <c r="J1212" s="1818"/>
      <c r="K1212" s="1822" t="s">
        <v>66</v>
      </c>
      <c r="L1212" s="1823"/>
      <c r="M1212" s="1824"/>
      <c r="N1212" s="1825"/>
      <c r="O1212" s="17" t="s">
        <v>156</v>
      </c>
    </row>
    <row r="1213" spans="1:15" ht="20.25" customHeight="1" thickBot="1">
      <c r="A1213" s="1721"/>
      <c r="B1213" s="9"/>
      <c r="C1213" s="1855"/>
      <c r="D1213" s="1856"/>
      <c r="E1213" s="1856"/>
      <c r="F1213" s="1856"/>
      <c r="G1213" s="1857"/>
      <c r="H1213" s="1816"/>
      <c r="I1213" s="1816"/>
      <c r="J1213" s="1819"/>
      <c r="K1213" s="1826" t="s">
        <v>51</v>
      </c>
      <c r="L1213" s="1827"/>
      <c r="M1213" s="1828" t="str">
        <f>Master!$E$6</f>
        <v>2023-24</v>
      </c>
      <c r="N1213" s="1829"/>
    </row>
    <row r="1214" spans="1:15" ht="20.25" customHeight="1">
      <c r="A1214" s="1721"/>
      <c r="B1214" s="10" t="s">
        <v>69</v>
      </c>
      <c r="C1214" s="1779" t="s">
        <v>20</v>
      </c>
      <c r="D1214" s="1780"/>
      <c r="E1214" s="1780"/>
      <c r="F1214" s="1781"/>
      <c r="G1214" s="6" t="s">
        <v>149</v>
      </c>
      <c r="H1214" s="1782">
        <f>VLOOKUP($A1208,'Result Entry'!$B$9:$FW$108,4,0)</f>
        <v>0</v>
      </c>
      <c r="I1214" s="1782"/>
      <c r="J1214" s="1782"/>
      <c r="K1214" s="1782"/>
      <c r="L1214" s="1782"/>
      <c r="M1214" s="1782"/>
      <c r="N1214" s="1783"/>
    </row>
    <row r="1215" spans="1:15" ht="20.25" customHeight="1">
      <c r="A1215" s="1721"/>
      <c r="B1215" s="10" t="s">
        <v>69</v>
      </c>
      <c r="C1215" s="1763" t="s">
        <v>22</v>
      </c>
      <c r="D1215" s="1764"/>
      <c r="E1215" s="1764"/>
      <c r="F1215" s="1765"/>
      <c r="G1215" s="7" t="s">
        <v>149</v>
      </c>
      <c r="H1215" s="1766">
        <f>VLOOKUP($A1208,'Result Entry'!$B$9:$FW$108,7,0)</f>
        <v>0</v>
      </c>
      <c r="I1215" s="1766"/>
      <c r="J1215" s="1766"/>
      <c r="K1215" s="1766"/>
      <c r="L1215" s="1766"/>
      <c r="M1215" s="1766"/>
      <c r="N1215" s="1767"/>
    </row>
    <row r="1216" spans="1:15" ht="20.25" customHeight="1">
      <c r="A1216" s="1721"/>
      <c r="B1216" s="10" t="s">
        <v>69</v>
      </c>
      <c r="C1216" s="1763" t="s">
        <v>23</v>
      </c>
      <c r="D1216" s="1764"/>
      <c r="E1216" s="1764"/>
      <c r="F1216" s="1765"/>
      <c r="G1216" s="7" t="s">
        <v>149</v>
      </c>
      <c r="H1216" s="1766">
        <f>VLOOKUP($A1208,'Result Entry'!$B$9:$FW$108,8,0)</f>
        <v>0</v>
      </c>
      <c r="I1216" s="1766"/>
      <c r="J1216" s="1766"/>
      <c r="K1216" s="1766"/>
      <c r="L1216" s="1766"/>
      <c r="M1216" s="1766"/>
      <c r="N1216" s="1767"/>
    </row>
    <row r="1217" spans="1:14" ht="20.25" customHeight="1">
      <c r="A1217" s="1721"/>
      <c r="B1217" s="10" t="s">
        <v>69</v>
      </c>
      <c r="C1217" s="1763" t="s">
        <v>52</v>
      </c>
      <c r="D1217" s="1764"/>
      <c r="E1217" s="1764"/>
      <c r="F1217" s="1765"/>
      <c r="G1217" s="7" t="s">
        <v>149</v>
      </c>
      <c r="H1217" s="1766">
        <f>VLOOKUP($A1208,'Result Entry'!$B$9:$FW$108,9,0)</f>
        <v>0</v>
      </c>
      <c r="I1217" s="1766"/>
      <c r="J1217" s="1766"/>
      <c r="K1217" s="1766"/>
      <c r="L1217" s="1766"/>
      <c r="M1217" s="1766"/>
      <c r="N1217" s="1767"/>
    </row>
    <row r="1218" spans="1:14" ht="20.25" customHeight="1">
      <c r="A1218" s="1721"/>
      <c r="B1218" s="10" t="s">
        <v>69</v>
      </c>
      <c r="C1218" s="1763" t="s">
        <v>53</v>
      </c>
      <c r="D1218" s="1764"/>
      <c r="E1218" s="1764"/>
      <c r="F1218" s="1765"/>
      <c r="G1218" s="7" t="s">
        <v>149</v>
      </c>
      <c r="H1218" s="1768" t="str">
        <f>CONCATENATE('Result Entry'!$G$4,'Result Entry'!$J$4)</f>
        <v>11(A)</v>
      </c>
      <c r="I1218" s="1766"/>
      <c r="J1218" s="1766"/>
      <c r="K1218" s="1766"/>
      <c r="L1218" s="1766"/>
      <c r="M1218" s="1766"/>
      <c r="N1218" s="1767"/>
    </row>
    <row r="1219" spans="1:14" ht="20.25" customHeight="1" thickBot="1">
      <c r="A1219" s="1721"/>
      <c r="B1219" s="10" t="s">
        <v>69</v>
      </c>
      <c r="C1219" s="1789" t="s">
        <v>25</v>
      </c>
      <c r="D1219" s="1790"/>
      <c r="E1219" s="1790"/>
      <c r="F1219" s="1791"/>
      <c r="G1219" s="16" t="s">
        <v>149</v>
      </c>
      <c r="H1219" s="1792">
        <f>VLOOKUP($A1208,'Result Entry'!$B$9:$FW$108,10,0)</f>
        <v>0</v>
      </c>
      <c r="I1219" s="1792"/>
      <c r="J1219" s="1792"/>
      <c r="K1219" s="1792"/>
      <c r="L1219" s="1792"/>
      <c r="M1219" s="1792"/>
      <c r="N1219" s="1793"/>
    </row>
    <row r="1220" spans="1:14" ht="20.25" customHeight="1">
      <c r="A1220" s="1721"/>
      <c r="B1220" s="11" t="s">
        <v>69</v>
      </c>
      <c r="C1220" s="1794" t="s">
        <v>167</v>
      </c>
      <c r="D1220" s="1795"/>
      <c r="E1220" s="1798" t="s">
        <v>72</v>
      </c>
      <c r="F1220" s="1800" t="s">
        <v>73</v>
      </c>
      <c r="G1220" s="1802" t="s">
        <v>168</v>
      </c>
      <c r="H1220" s="1804" t="s">
        <v>55</v>
      </c>
      <c r="I1220" s="1805"/>
      <c r="J1220" s="1808" t="s">
        <v>84</v>
      </c>
      <c r="K1220" s="1809"/>
      <c r="L1220" s="1812" t="s">
        <v>169</v>
      </c>
      <c r="M1220" s="1832" t="s">
        <v>76</v>
      </c>
      <c r="N1220" s="1858" t="s">
        <v>98</v>
      </c>
    </row>
    <row r="1221" spans="1:14" ht="20.25" customHeight="1">
      <c r="A1221" s="1721"/>
      <c r="B1221" s="11"/>
      <c r="C1221" s="1796"/>
      <c r="D1221" s="1797"/>
      <c r="E1221" s="1799"/>
      <c r="F1221" s="1801"/>
      <c r="G1221" s="1803"/>
      <c r="H1221" s="1806"/>
      <c r="I1221" s="1807"/>
      <c r="J1221" s="1810"/>
      <c r="K1221" s="1811"/>
      <c r="L1221" s="1813"/>
      <c r="M1221" s="1833"/>
      <c r="N1221" s="1859"/>
    </row>
    <row r="1222" spans="1:14" ht="20.25" customHeight="1" thickBot="1">
      <c r="A1222" s="1721"/>
      <c r="B1222" s="11" t="s">
        <v>69</v>
      </c>
      <c r="C1222" s="1866" t="s">
        <v>56</v>
      </c>
      <c r="D1222" s="1867"/>
      <c r="E1222" s="61">
        <f>'Result Entry'!$L$7</f>
        <v>10</v>
      </c>
      <c r="F1222" s="62">
        <f>'Result Entry'!$M$7</f>
        <v>10</v>
      </c>
      <c r="G1222" s="53">
        <f>SUM(E1222:F1222)</f>
        <v>20</v>
      </c>
      <c r="H1222" s="1881">
        <f>'Result Entry'!$AU$7</f>
        <v>70</v>
      </c>
      <c r="I1222" s="1882"/>
      <c r="J1222" s="1883">
        <f>'Result Entry'!$AY$7</f>
        <v>100</v>
      </c>
      <c r="K1222" s="1882"/>
      <c r="L1222" s="53">
        <f t="shared" ref="L1222:L1227" si="68">H1222+J1222</f>
        <v>170</v>
      </c>
      <c r="M1222" s="63">
        <f t="shared" ref="M1222:M1227" si="69">G1222+L1222</f>
        <v>190</v>
      </c>
      <c r="N1222" s="1860"/>
    </row>
    <row r="1223" spans="1:14" s="52" customFormat="1" ht="20.25" customHeight="1">
      <c r="A1223" s="1721"/>
      <c r="B1223" s="50" t="s">
        <v>69</v>
      </c>
      <c r="C1223" s="1769" t="str">
        <f>'Result Entry'!$L$3</f>
        <v>HINDI Comp.</v>
      </c>
      <c r="D1223" s="1770"/>
      <c r="E1223" s="54">
        <f>IF($J1211="TC",0,IF($J1211="Nso",0,VLOOKUP($A1208,'Result Entry'!$B$9:$FW$108,11,0)))</f>
        <v>0</v>
      </c>
      <c r="F1223" s="51">
        <f>IF($J1211="TC",0,IF($J1211="Nso",0,VLOOKUP($A1208,'Result Entry'!$B$9:$FW$108,12,0)))</f>
        <v>0</v>
      </c>
      <c r="G1223" s="55">
        <f>E1223+F1223</f>
        <v>0</v>
      </c>
      <c r="H1223" s="1870">
        <f>IF($J1211="TC",0,IF($J1211="Nso",0,VLOOKUP($A1208,'Result Entry'!$B$9:$FW$108,16,0)))</f>
        <v>0</v>
      </c>
      <c r="I1223" s="1871"/>
      <c r="J1223" s="1872">
        <f>IF($J1211="TC",0,IF($J1211="Nso",0,VLOOKUP($A1208,'Result Entry'!$B$9:$FW$108,19,0)))</f>
        <v>0</v>
      </c>
      <c r="K1223" s="1871"/>
      <c r="L1223" s="66">
        <f t="shared" si="68"/>
        <v>0</v>
      </c>
      <c r="M1223" s="64">
        <f t="shared" si="69"/>
        <v>0</v>
      </c>
      <c r="N1223" s="60" t="str">
        <f>IF($J1211="TC",0,IF($J1211="Nso",0,VLOOKUP($A1208,'Result Entry'!$B$9:$FW$108,24,0)))</f>
        <v/>
      </c>
    </row>
    <row r="1224" spans="1:14" s="52" customFormat="1" ht="20.25" customHeight="1">
      <c r="A1224" s="1721"/>
      <c r="B1224" s="50" t="s">
        <v>69</v>
      </c>
      <c r="C1224" s="1717" t="str">
        <f>'Result Entry'!$Z$3</f>
        <v>ENGLISH Comp.</v>
      </c>
      <c r="D1224" s="1718"/>
      <c r="E1224" s="54">
        <f>IF($J1211="TC",0,IF($J1211="Nso",0,VLOOKUP($A1208,'Result Entry'!$B$9:$FW$108,25,0)))</f>
        <v>0</v>
      </c>
      <c r="F1224" s="51">
        <f>IF($J1211="TC",0,IF($J1211="Nso",0,VLOOKUP($A1208,'Result Entry'!$B$9:$FW$108,26,0)))</f>
        <v>0</v>
      </c>
      <c r="G1224" s="56">
        <f>E1224+F1224</f>
        <v>0</v>
      </c>
      <c r="H1224" s="1761">
        <f>IF($J1211="TC",0,IF($J1211="Nso",0,VLOOKUP($A1208,'Result Entry'!$B$9:$FW$108,30,0)))</f>
        <v>0</v>
      </c>
      <c r="I1224" s="1762"/>
      <c r="J1224" s="1784">
        <f>IF($J1211="TC",0,IF($J1211="Nso",0,VLOOKUP($A1208,'Result Entry'!$B$9:$FW$108,33,0)))</f>
        <v>0</v>
      </c>
      <c r="K1224" s="1762"/>
      <c r="L1224" s="66">
        <f t="shared" si="68"/>
        <v>0</v>
      </c>
      <c r="M1224" s="64">
        <f t="shared" si="69"/>
        <v>0</v>
      </c>
      <c r="N1224" s="60" t="str">
        <f>IF($J1211="TC",0,IF($J1211="Nso",0,VLOOKUP($A1208,'Result Entry'!$B$9:$FW$108,38,0)))</f>
        <v/>
      </c>
    </row>
    <row r="1225" spans="1:14" s="52" customFormat="1" ht="20.25" customHeight="1">
      <c r="A1225" s="1721"/>
      <c r="B1225" s="50" t="s">
        <v>69</v>
      </c>
      <c r="C1225" s="1717" t="str">
        <f>'Result Entry'!$AO$3</f>
        <v>PHYSICS</v>
      </c>
      <c r="D1225" s="1718"/>
      <c r="E1225" s="54">
        <f>IF($J1211="TC",0,IF($J1211="Nso",0,VLOOKUP($A1208,'Result Entry'!$B$9:$FW$108,39,0)))</f>
        <v>0</v>
      </c>
      <c r="F1225" s="51">
        <f>IF($J1211="TC",0,IF($J1211="Nso",0,VLOOKUP($A1208,'Result Entry'!$B$9:$FW$108,40,0)))</f>
        <v>0</v>
      </c>
      <c r="G1225" s="56">
        <f>E1225+F1225</f>
        <v>0</v>
      </c>
      <c r="H1225" s="1761">
        <f>IF($J1211="TC",0,IF($J1211="Nso",0,VLOOKUP($A1208,'Result Entry'!$B$9:$FW$108,45,0)))</f>
        <v>0</v>
      </c>
      <c r="I1225" s="1762"/>
      <c r="J1225" s="1784">
        <f>IF($J1211="TC",0,IF($J1211="Nso",0,VLOOKUP($A1208,'Result Entry'!$B$9:$FW$108,49,0)))</f>
        <v>0</v>
      </c>
      <c r="K1225" s="1762"/>
      <c r="L1225" s="66">
        <f t="shared" si="68"/>
        <v>0</v>
      </c>
      <c r="M1225" s="64">
        <f t="shared" si="69"/>
        <v>0</v>
      </c>
      <c r="N1225" s="60" t="str">
        <f>IF($J1211="TC",0,IF($J1211="Nso",0,VLOOKUP($A1208,'Result Entry'!$B$9:$FW$108,54,0)))</f>
        <v/>
      </c>
    </row>
    <row r="1226" spans="1:14" s="52" customFormat="1" ht="20.25" customHeight="1">
      <c r="A1226" s="1721"/>
      <c r="B1226" s="50" t="s">
        <v>69</v>
      </c>
      <c r="C1226" s="1717" t="str">
        <f>'Result Entry'!$BF$3</f>
        <v>CHEMISTRY</v>
      </c>
      <c r="D1226" s="1718"/>
      <c r="E1226" s="54" t="str">
        <f>IF($J1211="TC",0,IF($J1211="Nso",0,VLOOKUP($A1208,'Result Entry'!$B$9:$FW$108,55,0)))</f>
        <v/>
      </c>
      <c r="F1226" s="51">
        <f>IF($J1211="TC",0,IF($J1211="Nso",0,VLOOKUP($A1208,'Result Entry'!$B$9:$FW$108,56,0)))</f>
        <v>0</v>
      </c>
      <c r="G1226" s="56" t="e">
        <f>E1226+F1226</f>
        <v>#VALUE!</v>
      </c>
      <c r="H1226" s="1761">
        <f>IF($J1211="TC",0,IF($J1211="Nso",0,VLOOKUP($A1208,'Result Entry'!$B$9:$FW$108,61,0)))</f>
        <v>0</v>
      </c>
      <c r="I1226" s="1762"/>
      <c r="J1226" s="1784">
        <f>IF($J1211="TC",0,IF($J1211="Nso",0,VLOOKUP($A1208,'Result Entry'!$B$9:$FW$108,65,0)))</f>
        <v>0</v>
      </c>
      <c r="K1226" s="1762"/>
      <c r="L1226" s="66">
        <f t="shared" si="68"/>
        <v>0</v>
      </c>
      <c r="M1226" s="64" t="e">
        <f t="shared" si="69"/>
        <v>#VALUE!</v>
      </c>
      <c r="N1226" s="60" t="str">
        <f>IF($J1211="TC",0,IF($J1211="Nso",0,VLOOKUP($A1208,'Result Entry'!$B$9:$FW$108,70,0)))</f>
        <v/>
      </c>
    </row>
    <row r="1227" spans="1:14" s="52" customFormat="1" ht="20.25" customHeight="1" thickBot="1">
      <c r="A1227" s="1721"/>
      <c r="B1227" s="50" t="s">
        <v>69</v>
      </c>
      <c r="C1227" s="1717" t="str">
        <f>'Result Entry'!$BW$3</f>
        <v>BIOLOGY</v>
      </c>
      <c r="D1227" s="1718"/>
      <c r="E1227" s="57" t="str">
        <f>IF($J1211="TC",0,IF($J1211="Nso",0,VLOOKUP($A1208,'Result Entry'!$B$9:$FW$108,71,0)))</f>
        <v/>
      </c>
      <c r="F1227" s="58" t="str">
        <f>IF($J1211="TC",0,IF($J1211="Nso",0,VLOOKUP($A1208,'Result Entry'!$B$9:$FW$108,72,0)))</f>
        <v/>
      </c>
      <c r="G1227" s="59" t="e">
        <f>E1227+F1227</f>
        <v>#VALUE!</v>
      </c>
      <c r="H1227" s="1861">
        <f>IF($J1211="TC",0,IF($J1211="Nso",0,VLOOKUP($A1208,'Result Entry'!$B$9:$FW$108,77,0)))</f>
        <v>0</v>
      </c>
      <c r="I1227" s="1862"/>
      <c r="J1227" s="1863">
        <f>IF($J1211="TC",0,IF($J1211="Nso",0,VLOOKUP($A1208,'Result Entry'!$B$9:$FW$108,81,0)))</f>
        <v>0</v>
      </c>
      <c r="K1227" s="1862"/>
      <c r="L1227" s="67">
        <f t="shared" si="68"/>
        <v>0</v>
      </c>
      <c r="M1227" s="65" t="e">
        <f t="shared" si="69"/>
        <v>#VALUE!</v>
      </c>
      <c r="N1227" s="60">
        <f>IF($J1211="TC",0,IF($J1211="Nso",0,VLOOKUP($A1208,'Result Entry'!$B$9:$FW$108,86,0)))</f>
        <v>0</v>
      </c>
    </row>
    <row r="1228" spans="1:14" ht="20.25" customHeight="1">
      <c r="A1228" s="1721"/>
      <c r="B1228" s="11" t="s">
        <v>69</v>
      </c>
      <c r="C1228" s="1771" t="s">
        <v>77</v>
      </c>
      <c r="D1228" s="1772"/>
      <c r="E1228" s="1773"/>
      <c r="F1228" s="1777" t="s">
        <v>78</v>
      </c>
      <c r="G1228" s="1778"/>
      <c r="H1228" s="1868" t="s">
        <v>79</v>
      </c>
      <c r="I1228" s="1869"/>
      <c r="J1228" s="74" t="s">
        <v>41</v>
      </c>
      <c r="K1228" s="79" t="s">
        <v>91</v>
      </c>
      <c r="L1228" s="1785" t="s">
        <v>39</v>
      </c>
      <c r="M1228" s="1786"/>
      <c r="N1228" s="12" t="s">
        <v>43</v>
      </c>
    </row>
    <row r="1229" spans="1:14" ht="25.5" customHeight="1" thickBot="1">
      <c r="A1229" s="1721"/>
      <c r="B1229" s="11" t="s">
        <v>69</v>
      </c>
      <c r="C1229" s="1774"/>
      <c r="D1229" s="1775"/>
      <c r="E1229" s="1776"/>
      <c r="F1229" s="1787">
        <f>IF($J1211="TC",0,IF($J1211="Nso",0,VLOOKUP($A1208,'Result Entry'!$B$9:$FW$108,146,0)))</f>
        <v>0</v>
      </c>
      <c r="G1229" s="1788"/>
      <c r="H1229" s="1830">
        <f>IF($J1211="TC",0,IF($J1211="Nso",0,VLOOKUP($A1208,'Result Entry'!$B$9:$FW$108,147,0)))</f>
        <v>0</v>
      </c>
      <c r="I1229" s="1831"/>
      <c r="J1229" s="75">
        <f>IF($J1211="TC",0,IF($J1211="Nso",0,VLOOKUP($A1208,'Result Entry'!$B$9:$FW$108,148,0)))</f>
        <v>0</v>
      </c>
      <c r="K1229" s="86" t="str">
        <f>IF($J1211="TC",0,IF($J1211="Nso",0,VLOOKUP($A1208,'Result Entry'!$B$9:$FW$108,149,0)))</f>
        <v/>
      </c>
      <c r="L1229" s="1864">
        <f>IF($J1211="TC",0,IF($J1211="Nso",0,VLOOKUP($A1208,'Result Entry'!$B$9:$FW$108,150,0)))</f>
        <v>0</v>
      </c>
      <c r="M1229" s="1865"/>
      <c r="N1229" s="15">
        <f>IF($J1211="TC",0,IF($J1211="Nso",0,VLOOKUP($A1208,'Result Entry'!$B$9:$FW$108,152,0)))</f>
        <v>0</v>
      </c>
    </row>
    <row r="1230" spans="1:14" ht="20.25" customHeight="1">
      <c r="A1230" s="1721"/>
      <c r="B1230" s="11" t="s">
        <v>69</v>
      </c>
      <c r="C1230" s="1758" t="s">
        <v>58</v>
      </c>
      <c r="D1230" s="1759"/>
      <c r="E1230" s="1759"/>
      <c r="F1230" s="1759"/>
      <c r="G1230" s="1759"/>
      <c r="H1230" s="1760"/>
      <c r="I1230" s="1834" t="s">
        <v>59</v>
      </c>
      <c r="J1230" s="1835"/>
      <c r="K1230" s="1836">
        <f>VLOOKUP($A1208,'Result Entry'!$B$9:$FW$108,143,0)</f>
        <v>0</v>
      </c>
      <c r="L1230" s="1837"/>
      <c r="M1230" s="1839" t="s">
        <v>37</v>
      </c>
      <c r="N1230" s="1840"/>
    </row>
    <row r="1231" spans="1:14" ht="20.25" customHeight="1" thickBot="1">
      <c r="A1231" s="1721"/>
      <c r="B1231" s="11" t="s">
        <v>69</v>
      </c>
      <c r="C1231" s="1841" t="s">
        <v>54</v>
      </c>
      <c r="D1231" s="1842"/>
      <c r="E1231" s="1842"/>
      <c r="F1231" s="1843" t="s">
        <v>157</v>
      </c>
      <c r="G1231" s="1844"/>
      <c r="H1231" s="26" t="s">
        <v>47</v>
      </c>
      <c r="I1231" s="1847" t="s">
        <v>60</v>
      </c>
      <c r="J1231" s="1848"/>
      <c r="K1231" s="1873">
        <f>VLOOKUP($A1208,'Result Entry'!$B$9:$FW$108,144,0)</f>
        <v>0</v>
      </c>
      <c r="L1231" s="1874"/>
      <c r="M1231" s="1875">
        <f>VLOOKUP($A1208,'Result Entry'!$B$9:$FW$108,145,0)</f>
        <v>0</v>
      </c>
      <c r="N1231" s="1876"/>
    </row>
    <row r="1232" spans="1:14" ht="20.25" customHeight="1">
      <c r="A1232" s="1721"/>
      <c r="B1232" s="11" t="s">
        <v>69</v>
      </c>
      <c r="C1232" s="1841"/>
      <c r="D1232" s="1842"/>
      <c r="E1232" s="1842"/>
      <c r="F1232" s="1845"/>
      <c r="G1232" s="1846"/>
      <c r="H1232" s="27" t="s">
        <v>99</v>
      </c>
      <c r="I1232" s="1877" t="s">
        <v>61</v>
      </c>
      <c r="J1232" s="1878"/>
      <c r="K1232" s="1879">
        <f>IF($J1211="TC","Transferred",IF($J1211="Nso","NameSeparated",VLOOKUP($A1208,'Result Entry'!$B$9:$FW$108,153,0)))</f>
        <v>0</v>
      </c>
      <c r="L1232" s="1879"/>
      <c r="M1232" s="1879"/>
      <c r="N1232" s="1880"/>
    </row>
    <row r="1233" spans="1:15" ht="20.25" customHeight="1">
      <c r="A1233" s="1721"/>
      <c r="B1233" s="11" t="s">
        <v>69</v>
      </c>
      <c r="C1233" s="1744" t="str">
        <f>'Result Entry'!$DU$3</f>
        <v>Foundation Of Information Tech.</v>
      </c>
      <c r="D1233" s="1745"/>
      <c r="E1233" s="1746"/>
      <c r="F1233" s="1747" t="str">
        <f>IF($J1211="TC",0,IF($J1211="Nso",0,VLOOKUP($A1208,'Result Entry'!$B$9:$GS$108,170,0)))</f>
        <v/>
      </c>
      <c r="G1233" s="1747"/>
      <c r="H1233" s="14">
        <f>IF($J1211="TC",0,IF($J1211="Nso",0,VLOOKUP($A1208,'Result Entry'!$B$9:$GS$108,112,0)))</f>
        <v>0</v>
      </c>
      <c r="I1233" s="1748" t="s">
        <v>71</v>
      </c>
      <c r="J1233" s="1749"/>
      <c r="K1233" s="1750">
        <f>'Result Entry'!$T$2</f>
        <v>45419</v>
      </c>
      <c r="L1233" s="1751"/>
      <c r="M1233" s="1751"/>
      <c r="N1233" s="1752"/>
    </row>
    <row r="1234" spans="1:15" ht="20.25" customHeight="1">
      <c r="A1234" s="1721"/>
      <c r="B1234" s="11" t="s">
        <v>69</v>
      </c>
      <c r="C1234" s="1744" t="str">
        <f>'Result Entry'!$EI$3</f>
        <v>G.I.A.I.-II</v>
      </c>
      <c r="D1234" s="1745"/>
      <c r="E1234" s="1746"/>
      <c r="F1234" s="1747" t="str">
        <f>IF($J1211="TC",0,IF($J1211="Nso",0,VLOOKUP($A1208,'Result Entry'!$B$9:$GS$108,174,0)))</f>
        <v/>
      </c>
      <c r="G1234" s="1747"/>
      <c r="H1234" s="14">
        <f>IF($J1211="TC",0,IF($J1211="Nso",0,VLOOKUP($A1208,'Result Entry'!$B$9:$GS$108,124,0)))</f>
        <v>0</v>
      </c>
      <c r="I1234" s="1753"/>
      <c r="J1234" s="1754"/>
      <c r="K1234" s="1754"/>
      <c r="L1234" s="1754"/>
      <c r="M1234" s="1754"/>
      <c r="N1234" s="1755"/>
    </row>
    <row r="1235" spans="1:15" ht="20.25" customHeight="1">
      <c r="A1235" s="1721"/>
      <c r="B1235" s="11" t="s">
        <v>69</v>
      </c>
      <c r="C1235" s="1744" t="str">
        <f>'Result Entry'!$EU$3</f>
        <v>SOC.SER.PLAN</v>
      </c>
      <c r="D1235" s="1745"/>
      <c r="E1235" s="1746"/>
      <c r="F1235" s="1747">
        <f>IF($J1211="TC",0,IF($J1211="Nso",0,VLOOKUP($A1208,'Result Entry'!$B$9:$HS$108,178,0)))</f>
        <v>0</v>
      </c>
      <c r="G1235" s="1747"/>
      <c r="H1235" s="14">
        <f>IF($J1211="TC",0,IF($J1211="Nso",0,VLOOKUP($A1208,'Result Entry'!$B$9:$GS$108,136,0)))</f>
        <v>0</v>
      </c>
      <c r="I1235" s="1756" t="s">
        <v>174</v>
      </c>
      <c r="J1235" s="1757"/>
      <c r="K1235" s="76"/>
      <c r="L1235" s="77"/>
      <c r="M1235" s="77"/>
      <c r="N1235" s="78"/>
    </row>
    <row r="1236" spans="1:15" ht="20.25" customHeight="1" thickBot="1">
      <c r="A1236" s="1721"/>
      <c r="B1236" s="11" t="s">
        <v>69</v>
      </c>
      <c r="C1236" s="1744" t="str">
        <f>'Result Entry'!$FG$3</f>
        <v>Jeewan Kaushal</v>
      </c>
      <c r="D1236" s="1745"/>
      <c r="E1236" s="1746"/>
      <c r="F1236" s="1747" t="str">
        <f>IF($J1211="TC",0,IF($J1211="Nso",0,VLOOKUP($A1208,'Result Entry'!$B$9:$HS$108,182,0)))</f>
        <v/>
      </c>
      <c r="G1236" s="1747"/>
      <c r="H1236" s="14">
        <f>IF($J1211="TC",0,IF($J1211="Nso",0,VLOOKUP($A1208,'Result Entry'!$B$9:$HS$108,136,0)))</f>
        <v>0</v>
      </c>
      <c r="I1236" s="1756" t="s">
        <v>148</v>
      </c>
      <c r="J1236" s="1757"/>
      <c r="K1236" s="1757"/>
      <c r="L1236" s="1757"/>
      <c r="M1236" s="1757"/>
      <c r="N1236" s="1838"/>
    </row>
    <row r="1237" spans="1:15" ht="20.25" customHeight="1">
      <c r="A1237" s="1721"/>
      <c r="B1237" s="10" t="s">
        <v>69</v>
      </c>
      <c r="C1237" s="1706" t="s">
        <v>180</v>
      </c>
      <c r="D1237" s="1707"/>
      <c r="E1237" s="1708"/>
      <c r="F1237" s="1715" t="s">
        <v>181</v>
      </c>
      <c r="G1237" s="1716"/>
      <c r="H1237" s="82" t="s">
        <v>30</v>
      </c>
      <c r="I1237" s="1756" t="s">
        <v>175</v>
      </c>
      <c r="J1237" s="1757"/>
      <c r="K1237" s="1757"/>
      <c r="L1237" s="1757"/>
      <c r="M1237" s="1757"/>
      <c r="N1237" s="1838"/>
    </row>
    <row r="1238" spans="1:15" ht="20.25" customHeight="1">
      <c r="A1238" s="1721"/>
      <c r="B1238" s="10" t="s">
        <v>69</v>
      </c>
      <c r="C1238" s="1709"/>
      <c r="D1238" s="1710"/>
      <c r="E1238" s="1711"/>
      <c r="F1238" s="1702" t="s">
        <v>182</v>
      </c>
      <c r="G1238" s="1703"/>
      <c r="H1238" s="80" t="s">
        <v>179</v>
      </c>
      <c r="I1238" s="1732" t="s">
        <v>67</v>
      </c>
      <c r="J1238" s="1733"/>
      <c r="K1238" s="1733"/>
      <c r="L1238" s="1733"/>
      <c r="M1238" s="1733"/>
      <c r="N1238" s="1734"/>
    </row>
    <row r="1239" spans="1:15" ht="20.25" customHeight="1">
      <c r="A1239" s="1721"/>
      <c r="B1239" s="10" t="s">
        <v>69</v>
      </c>
      <c r="C1239" s="1709"/>
      <c r="D1239" s="1710"/>
      <c r="E1239" s="1711"/>
      <c r="F1239" s="1702" t="s">
        <v>185</v>
      </c>
      <c r="G1239" s="1703"/>
      <c r="H1239" s="80" t="s">
        <v>62</v>
      </c>
      <c r="I1239" s="1735"/>
      <c r="J1239" s="1736"/>
      <c r="K1239" s="1736"/>
      <c r="L1239" s="1736"/>
      <c r="M1239" s="1736"/>
      <c r="N1239" s="1737"/>
    </row>
    <row r="1240" spans="1:15" ht="20.25" customHeight="1">
      <c r="A1240" s="1721"/>
      <c r="B1240" s="10" t="s">
        <v>69</v>
      </c>
      <c r="C1240" s="1709"/>
      <c r="D1240" s="1710"/>
      <c r="E1240" s="1711"/>
      <c r="F1240" s="1702" t="s">
        <v>186</v>
      </c>
      <c r="G1240" s="1703"/>
      <c r="H1240" s="80" t="s">
        <v>63</v>
      </c>
      <c r="I1240" s="1735"/>
      <c r="J1240" s="1736"/>
      <c r="K1240" s="1736"/>
      <c r="L1240" s="1736"/>
      <c r="M1240" s="1736"/>
      <c r="N1240" s="1737"/>
    </row>
    <row r="1241" spans="1:15" ht="20.25" customHeight="1">
      <c r="A1241" s="1721"/>
      <c r="B1241" s="10" t="s">
        <v>69</v>
      </c>
      <c r="C1241" s="1709"/>
      <c r="D1241" s="1710"/>
      <c r="E1241" s="1711"/>
      <c r="F1241" s="1702" t="s">
        <v>183</v>
      </c>
      <c r="G1241" s="1703"/>
      <c r="H1241" s="80" t="s">
        <v>65</v>
      </c>
      <c r="I1241" s="1738" t="s">
        <v>80</v>
      </c>
      <c r="J1241" s="1739"/>
      <c r="K1241" s="1739"/>
      <c r="L1241" s="1739"/>
      <c r="M1241" s="1739"/>
      <c r="N1241" s="1740"/>
    </row>
    <row r="1242" spans="1:15" ht="20.25" customHeight="1" thickBot="1">
      <c r="A1242" s="1721"/>
      <c r="B1242" s="13" t="s">
        <v>69</v>
      </c>
      <c r="C1242" s="1712"/>
      <c r="D1242" s="1713"/>
      <c r="E1242" s="1714"/>
      <c r="F1242" s="1704" t="s">
        <v>184</v>
      </c>
      <c r="G1242" s="1705"/>
      <c r="H1242" s="81" t="s">
        <v>64</v>
      </c>
      <c r="I1242" s="1741"/>
      <c r="J1242" s="1742"/>
      <c r="K1242" s="1742"/>
      <c r="L1242" s="1742"/>
      <c r="M1242" s="1742"/>
      <c r="N1242" s="1743"/>
    </row>
    <row r="1243" spans="1:15" ht="15.75" thickTop="1">
      <c r="A1243" s="1719"/>
      <c r="B1243" s="1719"/>
      <c r="C1243" s="1719"/>
      <c r="D1243" s="1719"/>
      <c r="E1243" s="1719"/>
      <c r="F1243" s="1719"/>
      <c r="G1243" s="1719"/>
      <c r="H1243" s="1719"/>
      <c r="I1243" s="1719"/>
      <c r="J1243" s="1719"/>
      <c r="K1243" s="1719"/>
      <c r="L1243" s="1719"/>
      <c r="M1243" s="1719"/>
      <c r="N1243" s="1719"/>
    </row>
    <row r="1244" spans="1:15" ht="24.75" customHeight="1" thickBot="1">
      <c r="A1244" s="83">
        <f>A1208+1</f>
        <v>36</v>
      </c>
      <c r="B1244" s="1720" t="s">
        <v>50</v>
      </c>
      <c r="C1244" s="1720"/>
      <c r="D1244" s="1720"/>
      <c r="E1244" s="1720"/>
      <c r="F1244" s="1720"/>
      <c r="G1244" s="1720"/>
      <c r="H1244" s="1720"/>
      <c r="I1244" s="1720"/>
      <c r="J1244" s="1720"/>
      <c r="K1244" s="1720"/>
      <c r="L1244" s="1720"/>
      <c r="M1244" s="1720"/>
      <c r="N1244" s="1720"/>
    </row>
    <row r="1245" spans="1:15" ht="42.75" customHeight="1" thickTop="1">
      <c r="A1245" s="1721"/>
      <c r="B1245" s="1722"/>
      <c r="C1245" s="1723"/>
      <c r="D1245" s="1726" t="str">
        <f>Master!$E$8</f>
        <v xml:space="preserve">Govt. Sr. Secondary School </v>
      </c>
      <c r="E1245" s="1727"/>
      <c r="F1245" s="1727"/>
      <c r="G1245" s="1727"/>
      <c r="H1245" s="1727"/>
      <c r="I1245" s="1727"/>
      <c r="J1245" s="1727"/>
      <c r="K1245" s="1727"/>
      <c r="L1245" s="1727"/>
      <c r="M1245" s="1727"/>
      <c r="N1245" s="1728"/>
    </row>
    <row r="1246" spans="1:15" ht="26.25" customHeight="1" thickBot="1">
      <c r="A1246" s="1721"/>
      <c r="B1246" s="1724"/>
      <c r="C1246" s="1725"/>
      <c r="D1246" s="1729" t="str">
        <f>Master!$E$11</f>
        <v>P.S.-Bapini (Jodhpur)</v>
      </c>
      <c r="E1246" s="1730"/>
      <c r="F1246" s="1730"/>
      <c r="G1246" s="1730"/>
      <c r="H1246" s="1730"/>
      <c r="I1246" s="1730"/>
      <c r="J1246" s="1730"/>
      <c r="K1246" s="1730"/>
      <c r="L1246" s="1730"/>
      <c r="M1246" s="1730"/>
      <c r="N1246" s="1731"/>
    </row>
    <row r="1247" spans="1:15" ht="20.25" customHeight="1">
      <c r="A1247" s="1721"/>
      <c r="B1247" s="28"/>
      <c r="C1247" s="1849" t="s">
        <v>150</v>
      </c>
      <c r="D1247" s="1850"/>
      <c r="E1247" s="1850"/>
      <c r="F1247" s="1850"/>
      <c r="G1247" s="1851"/>
      <c r="H1247" s="1814" t="s">
        <v>127</v>
      </c>
      <c r="I1247" s="1814"/>
      <c r="J1247" s="1817">
        <f>VLOOKUP(A1244,'Result Entry'!$B$6:$K$108,6,0)</f>
        <v>0</v>
      </c>
      <c r="K1247" s="1820" t="s">
        <v>68</v>
      </c>
      <c r="L1247" s="1821"/>
      <c r="M1247" s="68">
        <f>Master!$E$14</f>
        <v>8151106901</v>
      </c>
      <c r="N1247" s="69"/>
    </row>
    <row r="1248" spans="1:15" ht="20.25" customHeight="1">
      <c r="A1248" s="1721"/>
      <c r="B1248" s="9"/>
      <c r="C1248" s="1852"/>
      <c r="D1248" s="1853"/>
      <c r="E1248" s="1853"/>
      <c r="F1248" s="1853"/>
      <c r="G1248" s="1854"/>
      <c r="H1248" s="1815"/>
      <c r="I1248" s="1815"/>
      <c r="J1248" s="1818"/>
      <c r="K1248" s="1822" t="s">
        <v>66</v>
      </c>
      <c r="L1248" s="1823"/>
      <c r="M1248" s="1824"/>
      <c r="N1248" s="1825"/>
      <c r="O1248" s="17" t="s">
        <v>156</v>
      </c>
    </row>
    <row r="1249" spans="1:14" ht="20.25" customHeight="1" thickBot="1">
      <c r="A1249" s="1721"/>
      <c r="B1249" s="9"/>
      <c r="C1249" s="1855"/>
      <c r="D1249" s="1856"/>
      <c r="E1249" s="1856"/>
      <c r="F1249" s="1856"/>
      <c r="G1249" s="1857"/>
      <c r="H1249" s="1816"/>
      <c r="I1249" s="1816"/>
      <c r="J1249" s="1819"/>
      <c r="K1249" s="1826" t="s">
        <v>51</v>
      </c>
      <c r="L1249" s="1827"/>
      <c r="M1249" s="1828" t="str">
        <f>Master!$E$6</f>
        <v>2023-24</v>
      </c>
      <c r="N1249" s="1829"/>
    </row>
    <row r="1250" spans="1:14" ht="20.25" customHeight="1">
      <c r="A1250" s="1721"/>
      <c r="B1250" s="10" t="s">
        <v>69</v>
      </c>
      <c r="C1250" s="1779" t="s">
        <v>20</v>
      </c>
      <c r="D1250" s="1780"/>
      <c r="E1250" s="1780"/>
      <c r="F1250" s="1781"/>
      <c r="G1250" s="6" t="s">
        <v>149</v>
      </c>
      <c r="H1250" s="1782">
        <f>VLOOKUP($A1244,'Result Entry'!$B$9:$FW$108,4,0)</f>
        <v>0</v>
      </c>
      <c r="I1250" s="1782"/>
      <c r="J1250" s="1782"/>
      <c r="K1250" s="1782"/>
      <c r="L1250" s="1782"/>
      <c r="M1250" s="1782"/>
      <c r="N1250" s="1783"/>
    </row>
    <row r="1251" spans="1:14" ht="20.25" customHeight="1">
      <c r="A1251" s="1721"/>
      <c r="B1251" s="10" t="s">
        <v>69</v>
      </c>
      <c r="C1251" s="1763" t="s">
        <v>22</v>
      </c>
      <c r="D1251" s="1764"/>
      <c r="E1251" s="1764"/>
      <c r="F1251" s="1765"/>
      <c r="G1251" s="7" t="s">
        <v>149</v>
      </c>
      <c r="H1251" s="1766">
        <f>VLOOKUP($A1244,'Result Entry'!$B$9:$FW$108,7,0)</f>
        <v>0</v>
      </c>
      <c r="I1251" s="1766"/>
      <c r="J1251" s="1766"/>
      <c r="K1251" s="1766"/>
      <c r="L1251" s="1766"/>
      <c r="M1251" s="1766"/>
      <c r="N1251" s="1767"/>
    </row>
    <row r="1252" spans="1:14" ht="20.25" customHeight="1">
      <c r="A1252" s="1721"/>
      <c r="B1252" s="10" t="s">
        <v>69</v>
      </c>
      <c r="C1252" s="1763" t="s">
        <v>23</v>
      </c>
      <c r="D1252" s="1764"/>
      <c r="E1252" s="1764"/>
      <c r="F1252" s="1765"/>
      <c r="G1252" s="7" t="s">
        <v>149</v>
      </c>
      <c r="H1252" s="1766">
        <f>VLOOKUP($A1244,'Result Entry'!$B$9:$FW$108,8,0)</f>
        <v>0</v>
      </c>
      <c r="I1252" s="1766"/>
      <c r="J1252" s="1766"/>
      <c r="K1252" s="1766"/>
      <c r="L1252" s="1766"/>
      <c r="M1252" s="1766"/>
      <c r="N1252" s="1767"/>
    </row>
    <row r="1253" spans="1:14" ht="20.25" customHeight="1">
      <c r="A1253" s="1721"/>
      <c r="B1253" s="10" t="s">
        <v>69</v>
      </c>
      <c r="C1253" s="1763" t="s">
        <v>52</v>
      </c>
      <c r="D1253" s="1764"/>
      <c r="E1253" s="1764"/>
      <c r="F1253" s="1765"/>
      <c r="G1253" s="7" t="s">
        <v>149</v>
      </c>
      <c r="H1253" s="1766">
        <f>VLOOKUP($A1244,'Result Entry'!$B$9:$FW$108,9,0)</f>
        <v>0</v>
      </c>
      <c r="I1253" s="1766"/>
      <c r="J1253" s="1766"/>
      <c r="K1253" s="1766"/>
      <c r="L1253" s="1766"/>
      <c r="M1253" s="1766"/>
      <c r="N1253" s="1767"/>
    </row>
    <row r="1254" spans="1:14" ht="20.25" customHeight="1">
      <c r="A1254" s="1721"/>
      <c r="B1254" s="10" t="s">
        <v>69</v>
      </c>
      <c r="C1254" s="1763" t="s">
        <v>53</v>
      </c>
      <c r="D1254" s="1764"/>
      <c r="E1254" s="1764"/>
      <c r="F1254" s="1765"/>
      <c r="G1254" s="7" t="s">
        <v>149</v>
      </c>
      <c r="H1254" s="1768" t="str">
        <f>CONCATENATE('Result Entry'!$G$4,'Result Entry'!$J$4)</f>
        <v>11(A)</v>
      </c>
      <c r="I1254" s="1766"/>
      <c r="J1254" s="1766"/>
      <c r="K1254" s="1766"/>
      <c r="L1254" s="1766"/>
      <c r="M1254" s="1766"/>
      <c r="N1254" s="1767"/>
    </row>
    <row r="1255" spans="1:14" ht="20.25" customHeight="1" thickBot="1">
      <c r="A1255" s="1721"/>
      <c r="B1255" s="10" t="s">
        <v>69</v>
      </c>
      <c r="C1255" s="1789" t="s">
        <v>25</v>
      </c>
      <c r="D1255" s="1790"/>
      <c r="E1255" s="1790"/>
      <c r="F1255" s="1791"/>
      <c r="G1255" s="16" t="s">
        <v>149</v>
      </c>
      <c r="H1255" s="1792">
        <f>VLOOKUP($A1244,'Result Entry'!$B$9:$FW$108,10,0)</f>
        <v>0</v>
      </c>
      <c r="I1255" s="1792"/>
      <c r="J1255" s="1792"/>
      <c r="K1255" s="1792"/>
      <c r="L1255" s="1792"/>
      <c r="M1255" s="1792"/>
      <c r="N1255" s="1793"/>
    </row>
    <row r="1256" spans="1:14" ht="20.25" customHeight="1">
      <c r="A1256" s="1721"/>
      <c r="B1256" s="11" t="s">
        <v>69</v>
      </c>
      <c r="C1256" s="1794" t="s">
        <v>167</v>
      </c>
      <c r="D1256" s="1795"/>
      <c r="E1256" s="1798" t="s">
        <v>72</v>
      </c>
      <c r="F1256" s="1800" t="s">
        <v>73</v>
      </c>
      <c r="G1256" s="1802" t="s">
        <v>168</v>
      </c>
      <c r="H1256" s="1804" t="s">
        <v>55</v>
      </c>
      <c r="I1256" s="1805"/>
      <c r="J1256" s="1808" t="s">
        <v>84</v>
      </c>
      <c r="K1256" s="1809"/>
      <c r="L1256" s="1812" t="s">
        <v>169</v>
      </c>
      <c r="M1256" s="1832" t="s">
        <v>76</v>
      </c>
      <c r="N1256" s="1858" t="s">
        <v>98</v>
      </c>
    </row>
    <row r="1257" spans="1:14" ht="20.25" customHeight="1">
      <c r="A1257" s="1721"/>
      <c r="B1257" s="11"/>
      <c r="C1257" s="1796"/>
      <c r="D1257" s="1797"/>
      <c r="E1257" s="1799"/>
      <c r="F1257" s="1801"/>
      <c r="G1257" s="1803"/>
      <c r="H1257" s="1806"/>
      <c r="I1257" s="1807"/>
      <c r="J1257" s="1810"/>
      <c r="K1257" s="1811"/>
      <c r="L1257" s="1813"/>
      <c r="M1257" s="1833"/>
      <c r="N1257" s="1859"/>
    </row>
    <row r="1258" spans="1:14" ht="20.25" customHeight="1" thickBot="1">
      <c r="A1258" s="1721"/>
      <c r="B1258" s="11" t="s">
        <v>69</v>
      </c>
      <c r="C1258" s="1866" t="s">
        <v>56</v>
      </c>
      <c r="D1258" s="1867"/>
      <c r="E1258" s="61">
        <f>'Result Entry'!$L$7</f>
        <v>10</v>
      </c>
      <c r="F1258" s="62">
        <f>'Result Entry'!$M$7</f>
        <v>10</v>
      </c>
      <c r="G1258" s="53">
        <f>SUM(E1258:F1258)</f>
        <v>20</v>
      </c>
      <c r="H1258" s="1881">
        <f>'Result Entry'!$AU$7</f>
        <v>70</v>
      </c>
      <c r="I1258" s="1882"/>
      <c r="J1258" s="1883">
        <f>'Result Entry'!$AY$7</f>
        <v>100</v>
      </c>
      <c r="K1258" s="1882"/>
      <c r="L1258" s="53">
        <f t="shared" ref="L1258:L1263" si="70">H1258+J1258</f>
        <v>170</v>
      </c>
      <c r="M1258" s="63">
        <f t="shared" ref="M1258:M1263" si="71">G1258+L1258</f>
        <v>190</v>
      </c>
      <c r="N1258" s="1860"/>
    </row>
    <row r="1259" spans="1:14" s="52" customFormat="1" ht="20.25" customHeight="1">
      <c r="A1259" s="1721"/>
      <c r="B1259" s="50" t="s">
        <v>69</v>
      </c>
      <c r="C1259" s="1769" t="str">
        <f>'Result Entry'!$L$3</f>
        <v>HINDI Comp.</v>
      </c>
      <c r="D1259" s="1770"/>
      <c r="E1259" s="54">
        <f>IF($J1247="TC",0,IF($J1247="Nso",0,VLOOKUP($A1244,'Result Entry'!$B$9:$FW$108,11,0)))</f>
        <v>0</v>
      </c>
      <c r="F1259" s="51">
        <f>IF($J1247="TC",0,IF($J1247="Nso",0,VLOOKUP($A1244,'Result Entry'!$B$9:$FW$108,12,0)))</f>
        <v>0</v>
      </c>
      <c r="G1259" s="55">
        <f>E1259+F1259</f>
        <v>0</v>
      </c>
      <c r="H1259" s="1870">
        <f>IF($J1247="TC",0,IF($J1247="Nso",0,VLOOKUP($A1244,'Result Entry'!$B$9:$FW$108,16,0)))</f>
        <v>0</v>
      </c>
      <c r="I1259" s="1871"/>
      <c r="J1259" s="1872">
        <f>IF($J1247="TC",0,IF($J1247="Nso",0,VLOOKUP($A1244,'Result Entry'!$B$9:$FW$108,19,0)))</f>
        <v>0</v>
      </c>
      <c r="K1259" s="1871"/>
      <c r="L1259" s="66">
        <f t="shared" si="70"/>
        <v>0</v>
      </c>
      <c r="M1259" s="64">
        <f t="shared" si="71"/>
        <v>0</v>
      </c>
      <c r="N1259" s="60" t="str">
        <f>IF($J1247="TC",0,IF($J1247="Nso",0,VLOOKUP($A1244,'Result Entry'!$B$9:$FW$108,24,0)))</f>
        <v/>
      </c>
    </row>
    <row r="1260" spans="1:14" s="52" customFormat="1" ht="20.25" customHeight="1">
      <c r="A1260" s="1721"/>
      <c r="B1260" s="50" t="s">
        <v>69</v>
      </c>
      <c r="C1260" s="1717" t="str">
        <f>'Result Entry'!$Z$3</f>
        <v>ENGLISH Comp.</v>
      </c>
      <c r="D1260" s="1718"/>
      <c r="E1260" s="54">
        <f>IF($J1247="TC",0,IF($J1247="Nso",0,VLOOKUP($A1244,'Result Entry'!$B$9:$FW$108,25,0)))</f>
        <v>0</v>
      </c>
      <c r="F1260" s="51">
        <f>IF($J1247="TC",0,IF($J1247="Nso",0,VLOOKUP($A1244,'Result Entry'!$B$9:$FW$108,26,0)))</f>
        <v>0</v>
      </c>
      <c r="G1260" s="56">
        <f>E1260+F1260</f>
        <v>0</v>
      </c>
      <c r="H1260" s="1761">
        <f>IF($J1247="TC",0,IF($J1247="Nso",0,VLOOKUP($A1244,'Result Entry'!$B$9:$FW$108,30,0)))</f>
        <v>0</v>
      </c>
      <c r="I1260" s="1762"/>
      <c r="J1260" s="1784">
        <f>IF($J1247="TC",0,IF($J1247="Nso",0,VLOOKUP($A1244,'Result Entry'!$B$9:$FW$108,33,0)))</f>
        <v>0</v>
      </c>
      <c r="K1260" s="1762"/>
      <c r="L1260" s="66">
        <f t="shared" si="70"/>
        <v>0</v>
      </c>
      <c r="M1260" s="64">
        <f t="shared" si="71"/>
        <v>0</v>
      </c>
      <c r="N1260" s="60" t="str">
        <f>IF($J1247="TC",0,IF($J1247="Nso",0,VLOOKUP($A1244,'Result Entry'!$B$9:$FW$108,38,0)))</f>
        <v/>
      </c>
    </row>
    <row r="1261" spans="1:14" s="52" customFormat="1" ht="20.25" customHeight="1">
      <c r="A1261" s="1721"/>
      <c r="B1261" s="50" t="s">
        <v>69</v>
      </c>
      <c r="C1261" s="1717" t="str">
        <f>'Result Entry'!$AO$3</f>
        <v>PHYSICS</v>
      </c>
      <c r="D1261" s="1718"/>
      <c r="E1261" s="54">
        <f>IF($J1247="TC",0,IF($J1247="Nso",0,VLOOKUP($A1244,'Result Entry'!$B$9:$FW$108,39,0)))</f>
        <v>0</v>
      </c>
      <c r="F1261" s="51">
        <f>IF($J1247="TC",0,IF($J1247="Nso",0,VLOOKUP($A1244,'Result Entry'!$B$9:$FW$108,40,0)))</f>
        <v>0</v>
      </c>
      <c r="G1261" s="56">
        <f>E1261+F1261</f>
        <v>0</v>
      </c>
      <c r="H1261" s="1761">
        <f>IF($J1247="TC",0,IF($J1247="Nso",0,VLOOKUP($A1244,'Result Entry'!$B$9:$FW$108,45,0)))</f>
        <v>0</v>
      </c>
      <c r="I1261" s="1762"/>
      <c r="J1261" s="1784">
        <f>IF($J1247="TC",0,IF($J1247="Nso",0,VLOOKUP($A1244,'Result Entry'!$B$9:$FW$108,49,0)))</f>
        <v>0</v>
      </c>
      <c r="K1261" s="1762"/>
      <c r="L1261" s="66">
        <f t="shared" si="70"/>
        <v>0</v>
      </c>
      <c r="M1261" s="64">
        <f t="shared" si="71"/>
        <v>0</v>
      </c>
      <c r="N1261" s="60" t="str">
        <f>IF($J1247="TC",0,IF($J1247="Nso",0,VLOOKUP($A1244,'Result Entry'!$B$9:$FW$108,54,0)))</f>
        <v/>
      </c>
    </row>
    <row r="1262" spans="1:14" s="52" customFormat="1" ht="20.25" customHeight="1">
      <c r="A1262" s="1721"/>
      <c r="B1262" s="50" t="s">
        <v>69</v>
      </c>
      <c r="C1262" s="1717" t="str">
        <f>'Result Entry'!$BF$3</f>
        <v>CHEMISTRY</v>
      </c>
      <c r="D1262" s="1718"/>
      <c r="E1262" s="54" t="str">
        <f>IF($J1247="TC",0,IF($J1247="Nso",0,VLOOKUP($A1244,'Result Entry'!$B$9:$FW$108,55,0)))</f>
        <v/>
      </c>
      <c r="F1262" s="51">
        <f>IF($J1247="TC",0,IF($J1247="Nso",0,VLOOKUP($A1244,'Result Entry'!$B$9:$FW$108,56,0)))</f>
        <v>0</v>
      </c>
      <c r="G1262" s="56" t="e">
        <f>E1262+F1262</f>
        <v>#VALUE!</v>
      </c>
      <c r="H1262" s="1761">
        <f>IF($J1247="TC",0,IF($J1247="Nso",0,VLOOKUP($A1244,'Result Entry'!$B$9:$FW$108,61,0)))</f>
        <v>0</v>
      </c>
      <c r="I1262" s="1762"/>
      <c r="J1262" s="1784">
        <f>IF($J1247="TC",0,IF($J1247="Nso",0,VLOOKUP($A1244,'Result Entry'!$B$9:$FW$108,65,0)))</f>
        <v>0</v>
      </c>
      <c r="K1262" s="1762"/>
      <c r="L1262" s="66">
        <f t="shared" si="70"/>
        <v>0</v>
      </c>
      <c r="M1262" s="64" t="e">
        <f t="shared" si="71"/>
        <v>#VALUE!</v>
      </c>
      <c r="N1262" s="60" t="str">
        <f>IF($J1247="TC",0,IF($J1247="Nso",0,VLOOKUP($A1244,'Result Entry'!$B$9:$FW$108,70,0)))</f>
        <v/>
      </c>
    </row>
    <row r="1263" spans="1:14" s="52" customFormat="1" ht="20.25" customHeight="1" thickBot="1">
      <c r="A1263" s="1721"/>
      <c r="B1263" s="50" t="s">
        <v>69</v>
      </c>
      <c r="C1263" s="1717" t="str">
        <f>'Result Entry'!$BW$3</f>
        <v>BIOLOGY</v>
      </c>
      <c r="D1263" s="1718"/>
      <c r="E1263" s="57" t="str">
        <f>IF($J1247="TC",0,IF($J1247="Nso",0,VLOOKUP($A1244,'Result Entry'!$B$9:$FW$108,71,0)))</f>
        <v/>
      </c>
      <c r="F1263" s="58" t="str">
        <f>IF($J1247="TC",0,IF($J1247="Nso",0,VLOOKUP($A1244,'Result Entry'!$B$9:$FW$108,72,0)))</f>
        <v/>
      </c>
      <c r="G1263" s="59" t="e">
        <f>E1263+F1263</f>
        <v>#VALUE!</v>
      </c>
      <c r="H1263" s="1861">
        <f>IF($J1247="TC",0,IF($J1247="Nso",0,VLOOKUP($A1244,'Result Entry'!$B$9:$FW$108,77,0)))</f>
        <v>0</v>
      </c>
      <c r="I1263" s="1862"/>
      <c r="J1263" s="1863">
        <f>IF($J1247="TC",0,IF($J1247="Nso",0,VLOOKUP($A1244,'Result Entry'!$B$9:$FW$108,81,0)))</f>
        <v>0</v>
      </c>
      <c r="K1263" s="1862"/>
      <c r="L1263" s="67">
        <f t="shared" si="70"/>
        <v>0</v>
      </c>
      <c r="M1263" s="65" t="e">
        <f t="shared" si="71"/>
        <v>#VALUE!</v>
      </c>
      <c r="N1263" s="60">
        <f>IF($J1247="TC",0,IF($J1247="Nso",0,VLOOKUP($A1244,'Result Entry'!$B$9:$FW$108,86,0)))</f>
        <v>0</v>
      </c>
    </row>
    <row r="1264" spans="1:14" ht="20.25" customHeight="1">
      <c r="A1264" s="1721"/>
      <c r="B1264" s="11" t="s">
        <v>69</v>
      </c>
      <c r="C1264" s="1771" t="s">
        <v>77</v>
      </c>
      <c r="D1264" s="1772"/>
      <c r="E1264" s="1773"/>
      <c r="F1264" s="1777" t="s">
        <v>78</v>
      </c>
      <c r="G1264" s="1778"/>
      <c r="H1264" s="1868" t="s">
        <v>79</v>
      </c>
      <c r="I1264" s="1869"/>
      <c r="J1264" s="74" t="s">
        <v>41</v>
      </c>
      <c r="K1264" s="79" t="s">
        <v>91</v>
      </c>
      <c r="L1264" s="1785" t="s">
        <v>39</v>
      </c>
      <c r="M1264" s="1786"/>
      <c r="N1264" s="12" t="s">
        <v>43</v>
      </c>
    </row>
    <row r="1265" spans="1:14" ht="25.5" customHeight="1" thickBot="1">
      <c r="A1265" s="1721"/>
      <c r="B1265" s="11" t="s">
        <v>69</v>
      </c>
      <c r="C1265" s="1774"/>
      <c r="D1265" s="1775"/>
      <c r="E1265" s="1776"/>
      <c r="F1265" s="1787">
        <f>IF($J1247="TC",0,IF($J1247="Nso",0,VLOOKUP($A1244,'Result Entry'!$B$9:$FW$108,146,0)))</f>
        <v>0</v>
      </c>
      <c r="G1265" s="1788"/>
      <c r="H1265" s="1830">
        <f>IF($J1247="TC",0,IF($J1247="Nso",0,VLOOKUP($A1244,'Result Entry'!$B$9:$FW$108,147,0)))</f>
        <v>0</v>
      </c>
      <c r="I1265" s="1831"/>
      <c r="J1265" s="75">
        <f>IF($J1247="TC",0,IF($J1247="Nso",0,VLOOKUP($A1244,'Result Entry'!$B$9:$FW$108,148,0)))</f>
        <v>0</v>
      </c>
      <c r="K1265" s="86" t="str">
        <f>IF($J1247="TC",0,IF($J1247="Nso",0,VLOOKUP($A1244,'Result Entry'!$B$9:$FW$108,149,0)))</f>
        <v/>
      </c>
      <c r="L1265" s="1864">
        <f>IF($J1247="TC",0,IF($J1247="Nso",0,VLOOKUP($A1244,'Result Entry'!$B$9:$FW$108,150,0)))</f>
        <v>0</v>
      </c>
      <c r="M1265" s="1865"/>
      <c r="N1265" s="15">
        <f>IF($J1247="TC",0,IF($J1247="Nso",0,VLOOKUP($A1244,'Result Entry'!$B$9:$FW$108,152,0)))</f>
        <v>0</v>
      </c>
    </row>
    <row r="1266" spans="1:14" ht="20.25" customHeight="1">
      <c r="A1266" s="1721"/>
      <c r="B1266" s="11" t="s">
        <v>69</v>
      </c>
      <c r="C1266" s="1758" t="s">
        <v>58</v>
      </c>
      <c r="D1266" s="1759"/>
      <c r="E1266" s="1759"/>
      <c r="F1266" s="1759"/>
      <c r="G1266" s="1759"/>
      <c r="H1266" s="1760"/>
      <c r="I1266" s="1834" t="s">
        <v>59</v>
      </c>
      <c r="J1266" s="1835"/>
      <c r="K1266" s="1836">
        <f>VLOOKUP($A1244,'Result Entry'!$B$9:$FW$108,143,0)</f>
        <v>0</v>
      </c>
      <c r="L1266" s="1837"/>
      <c r="M1266" s="1839" t="s">
        <v>37</v>
      </c>
      <c r="N1266" s="1840"/>
    </row>
    <row r="1267" spans="1:14" ht="20.25" customHeight="1" thickBot="1">
      <c r="A1267" s="1721"/>
      <c r="B1267" s="11" t="s">
        <v>69</v>
      </c>
      <c r="C1267" s="1841" t="s">
        <v>54</v>
      </c>
      <c r="D1267" s="1842"/>
      <c r="E1267" s="1842"/>
      <c r="F1267" s="1843" t="s">
        <v>157</v>
      </c>
      <c r="G1267" s="1844"/>
      <c r="H1267" s="26" t="s">
        <v>47</v>
      </c>
      <c r="I1267" s="1847" t="s">
        <v>60</v>
      </c>
      <c r="J1267" s="1848"/>
      <c r="K1267" s="1873">
        <f>VLOOKUP($A1244,'Result Entry'!$B$9:$FW$108,144,0)</f>
        <v>0</v>
      </c>
      <c r="L1267" s="1874"/>
      <c r="M1267" s="1875">
        <f>VLOOKUP($A1244,'Result Entry'!$B$9:$FW$108,145,0)</f>
        <v>0</v>
      </c>
      <c r="N1267" s="1876"/>
    </row>
    <row r="1268" spans="1:14" ht="20.25" customHeight="1">
      <c r="A1268" s="1721"/>
      <c r="B1268" s="11" t="s">
        <v>69</v>
      </c>
      <c r="C1268" s="1841"/>
      <c r="D1268" s="1842"/>
      <c r="E1268" s="1842"/>
      <c r="F1268" s="1845"/>
      <c r="G1268" s="1846"/>
      <c r="H1268" s="27" t="s">
        <v>99</v>
      </c>
      <c r="I1268" s="1877" t="s">
        <v>61</v>
      </c>
      <c r="J1268" s="1878"/>
      <c r="K1268" s="1879">
        <f>IF($J1247="TC","Transferred",IF($J1247="Nso","NameSeparated",VLOOKUP($A1244,'Result Entry'!$B$9:$FW$108,153,0)))</f>
        <v>0</v>
      </c>
      <c r="L1268" s="1879"/>
      <c r="M1268" s="1879"/>
      <c r="N1268" s="1880"/>
    </row>
    <row r="1269" spans="1:14" ht="20.25" customHeight="1">
      <c r="A1269" s="1721"/>
      <c r="B1269" s="11" t="s">
        <v>69</v>
      </c>
      <c r="C1269" s="1744" t="str">
        <f>'Result Entry'!$DU$3</f>
        <v>Foundation Of Information Tech.</v>
      </c>
      <c r="D1269" s="1745"/>
      <c r="E1269" s="1746"/>
      <c r="F1269" s="1747" t="str">
        <f>IF($J1247="TC",0,IF($J1247="Nso",0,VLOOKUP($A1244,'Result Entry'!$B$9:$GS$108,170,0)))</f>
        <v/>
      </c>
      <c r="G1269" s="1747"/>
      <c r="H1269" s="14">
        <f>IF($J1247="TC",0,IF($J1247="Nso",0,VLOOKUP($A1244,'Result Entry'!$B$9:$GS$108,112,0)))</f>
        <v>0</v>
      </c>
      <c r="I1269" s="1748" t="s">
        <v>71</v>
      </c>
      <c r="J1269" s="1749"/>
      <c r="K1269" s="1750">
        <f>'Result Entry'!$T$2</f>
        <v>45419</v>
      </c>
      <c r="L1269" s="1751"/>
      <c r="M1269" s="1751"/>
      <c r="N1269" s="1752"/>
    </row>
    <row r="1270" spans="1:14" ht="20.25" customHeight="1">
      <c r="A1270" s="1721"/>
      <c r="B1270" s="11" t="s">
        <v>69</v>
      </c>
      <c r="C1270" s="1744" t="str">
        <f>'Result Entry'!$EI$3</f>
        <v>G.I.A.I.-II</v>
      </c>
      <c r="D1270" s="1745"/>
      <c r="E1270" s="1746"/>
      <c r="F1270" s="1747" t="str">
        <f>IF($J1247="TC",0,IF($J1247="Nso",0,VLOOKUP($A1244,'Result Entry'!$B$9:$GS$108,174,0)))</f>
        <v/>
      </c>
      <c r="G1270" s="1747"/>
      <c r="H1270" s="14">
        <f>IF($J1247="TC",0,IF($J1247="Nso",0,VLOOKUP($A1244,'Result Entry'!$B$9:$GS$108,124,0)))</f>
        <v>0</v>
      </c>
      <c r="I1270" s="1753"/>
      <c r="J1270" s="1754"/>
      <c r="K1270" s="1754"/>
      <c r="L1270" s="1754"/>
      <c r="M1270" s="1754"/>
      <c r="N1270" s="1755"/>
    </row>
    <row r="1271" spans="1:14" ht="20.25" customHeight="1">
      <c r="A1271" s="1721"/>
      <c r="B1271" s="11" t="s">
        <v>69</v>
      </c>
      <c r="C1271" s="1744" t="str">
        <f>'Result Entry'!$EU$3</f>
        <v>SOC.SER.PLAN</v>
      </c>
      <c r="D1271" s="1745"/>
      <c r="E1271" s="1746"/>
      <c r="F1271" s="1747">
        <f>IF($J1247="TC",0,IF($J1247="Nso",0,VLOOKUP($A1244,'Result Entry'!$B$9:$HS$108,178,0)))</f>
        <v>0</v>
      </c>
      <c r="G1271" s="1747"/>
      <c r="H1271" s="14">
        <f>IF($J1247="TC",0,IF($J1247="Nso",0,VLOOKUP($A1244,'Result Entry'!$B$9:$GS$108,136,0)))</f>
        <v>0</v>
      </c>
      <c r="I1271" s="1756" t="s">
        <v>174</v>
      </c>
      <c r="J1271" s="1757"/>
      <c r="K1271" s="76"/>
      <c r="L1271" s="77"/>
      <c r="M1271" s="77"/>
      <c r="N1271" s="78"/>
    </row>
    <row r="1272" spans="1:14" ht="20.25" customHeight="1" thickBot="1">
      <c r="A1272" s="1721"/>
      <c r="B1272" s="11" t="s">
        <v>69</v>
      </c>
      <c r="C1272" s="1744" t="str">
        <f>'Result Entry'!$FG$3</f>
        <v>Jeewan Kaushal</v>
      </c>
      <c r="D1272" s="1745"/>
      <c r="E1272" s="1746"/>
      <c r="F1272" s="1747" t="str">
        <f>IF($J1247="TC",0,IF($J1247="Nso",0,VLOOKUP($A1244,'Result Entry'!$B$9:$HS$108,182,0)))</f>
        <v/>
      </c>
      <c r="G1272" s="1747"/>
      <c r="H1272" s="14">
        <f>IF($J1247="TC",0,IF($J1247="Nso",0,VLOOKUP($A1244,'Result Entry'!$B$9:$HS$108,136,0)))</f>
        <v>0</v>
      </c>
      <c r="I1272" s="1756" t="s">
        <v>148</v>
      </c>
      <c r="J1272" s="1757"/>
      <c r="K1272" s="1757"/>
      <c r="L1272" s="1757"/>
      <c r="M1272" s="1757"/>
      <c r="N1272" s="1838"/>
    </row>
    <row r="1273" spans="1:14" ht="20.25" customHeight="1">
      <c r="A1273" s="1721"/>
      <c r="B1273" s="10" t="s">
        <v>69</v>
      </c>
      <c r="C1273" s="1706" t="s">
        <v>180</v>
      </c>
      <c r="D1273" s="1707"/>
      <c r="E1273" s="1708"/>
      <c r="F1273" s="1715" t="s">
        <v>181</v>
      </c>
      <c r="G1273" s="1716"/>
      <c r="H1273" s="82" t="s">
        <v>30</v>
      </c>
      <c r="I1273" s="1756" t="s">
        <v>175</v>
      </c>
      <c r="J1273" s="1757"/>
      <c r="K1273" s="1757"/>
      <c r="L1273" s="1757"/>
      <c r="M1273" s="1757"/>
      <c r="N1273" s="1838"/>
    </row>
    <row r="1274" spans="1:14" ht="20.25" customHeight="1">
      <c r="A1274" s="1721"/>
      <c r="B1274" s="10" t="s">
        <v>69</v>
      </c>
      <c r="C1274" s="1709"/>
      <c r="D1274" s="1710"/>
      <c r="E1274" s="1711"/>
      <c r="F1274" s="1702" t="s">
        <v>182</v>
      </c>
      <c r="G1274" s="1703"/>
      <c r="H1274" s="80" t="s">
        <v>179</v>
      </c>
      <c r="I1274" s="1732" t="s">
        <v>67</v>
      </c>
      <c r="J1274" s="1733"/>
      <c r="K1274" s="1733"/>
      <c r="L1274" s="1733"/>
      <c r="M1274" s="1733"/>
      <c r="N1274" s="1734"/>
    </row>
    <row r="1275" spans="1:14" ht="20.25" customHeight="1">
      <c r="A1275" s="1721"/>
      <c r="B1275" s="10" t="s">
        <v>69</v>
      </c>
      <c r="C1275" s="1709"/>
      <c r="D1275" s="1710"/>
      <c r="E1275" s="1711"/>
      <c r="F1275" s="1702" t="s">
        <v>185</v>
      </c>
      <c r="G1275" s="1703"/>
      <c r="H1275" s="80" t="s">
        <v>62</v>
      </c>
      <c r="I1275" s="1735"/>
      <c r="J1275" s="1736"/>
      <c r="K1275" s="1736"/>
      <c r="L1275" s="1736"/>
      <c r="M1275" s="1736"/>
      <c r="N1275" s="1737"/>
    </row>
    <row r="1276" spans="1:14" ht="20.25" customHeight="1">
      <c r="A1276" s="1721"/>
      <c r="B1276" s="10" t="s">
        <v>69</v>
      </c>
      <c r="C1276" s="1709"/>
      <c r="D1276" s="1710"/>
      <c r="E1276" s="1711"/>
      <c r="F1276" s="1702" t="s">
        <v>186</v>
      </c>
      <c r="G1276" s="1703"/>
      <c r="H1276" s="80" t="s">
        <v>63</v>
      </c>
      <c r="I1276" s="1735"/>
      <c r="J1276" s="1736"/>
      <c r="K1276" s="1736"/>
      <c r="L1276" s="1736"/>
      <c r="M1276" s="1736"/>
      <c r="N1276" s="1737"/>
    </row>
    <row r="1277" spans="1:14" ht="20.25" customHeight="1">
      <c r="A1277" s="1721"/>
      <c r="B1277" s="10" t="s">
        <v>69</v>
      </c>
      <c r="C1277" s="1709"/>
      <c r="D1277" s="1710"/>
      <c r="E1277" s="1711"/>
      <c r="F1277" s="1702" t="s">
        <v>183</v>
      </c>
      <c r="G1277" s="1703"/>
      <c r="H1277" s="80" t="s">
        <v>65</v>
      </c>
      <c r="I1277" s="1738" t="s">
        <v>80</v>
      </c>
      <c r="J1277" s="1739"/>
      <c r="K1277" s="1739"/>
      <c r="L1277" s="1739"/>
      <c r="M1277" s="1739"/>
      <c r="N1277" s="1740"/>
    </row>
    <row r="1278" spans="1:14" ht="20.25" customHeight="1" thickBot="1">
      <c r="A1278" s="1721"/>
      <c r="B1278" s="13" t="s">
        <v>69</v>
      </c>
      <c r="C1278" s="1712"/>
      <c r="D1278" s="1713"/>
      <c r="E1278" s="1714"/>
      <c r="F1278" s="1704" t="s">
        <v>184</v>
      </c>
      <c r="G1278" s="1705"/>
      <c r="H1278" s="81" t="s">
        <v>64</v>
      </c>
      <c r="I1278" s="1741"/>
      <c r="J1278" s="1742"/>
      <c r="K1278" s="1742"/>
      <c r="L1278" s="1742"/>
      <c r="M1278" s="1742"/>
      <c r="N1278" s="1743"/>
    </row>
    <row r="1279" spans="1:14" ht="24.75" customHeight="1" thickTop="1" thickBot="1">
      <c r="A1279" s="83">
        <f>A1244+1</f>
        <v>37</v>
      </c>
      <c r="B1279" s="1720" t="s">
        <v>50</v>
      </c>
      <c r="C1279" s="1720"/>
      <c r="D1279" s="1720"/>
      <c r="E1279" s="1720"/>
      <c r="F1279" s="1720"/>
      <c r="G1279" s="1720"/>
      <c r="H1279" s="1720"/>
      <c r="I1279" s="1720"/>
      <c r="J1279" s="1720"/>
      <c r="K1279" s="1720"/>
      <c r="L1279" s="1720"/>
      <c r="M1279" s="1720"/>
      <c r="N1279" s="1720"/>
    </row>
    <row r="1280" spans="1:14" ht="42.75" customHeight="1" thickTop="1">
      <c r="A1280" s="1721"/>
      <c r="B1280" s="1722"/>
      <c r="C1280" s="1723"/>
      <c r="D1280" s="1726" t="str">
        <f>Master!$E$8</f>
        <v xml:space="preserve">Govt. Sr. Secondary School </v>
      </c>
      <c r="E1280" s="1727"/>
      <c r="F1280" s="1727"/>
      <c r="G1280" s="1727"/>
      <c r="H1280" s="1727"/>
      <c r="I1280" s="1727"/>
      <c r="J1280" s="1727"/>
      <c r="K1280" s="1727"/>
      <c r="L1280" s="1727"/>
      <c r="M1280" s="1727"/>
      <c r="N1280" s="1728"/>
    </row>
    <row r="1281" spans="1:15" ht="20.25" customHeight="1" thickBot="1">
      <c r="A1281" s="1721"/>
      <c r="B1281" s="1724"/>
      <c r="C1281" s="1725"/>
      <c r="D1281" s="1729" t="str">
        <f>Master!$E$11</f>
        <v>P.S.-Bapini (Jodhpur)</v>
      </c>
      <c r="E1281" s="1730"/>
      <c r="F1281" s="1730"/>
      <c r="G1281" s="1730"/>
      <c r="H1281" s="1730"/>
      <c r="I1281" s="1730"/>
      <c r="J1281" s="1730"/>
      <c r="K1281" s="1730"/>
      <c r="L1281" s="1730"/>
      <c r="M1281" s="1730"/>
      <c r="N1281" s="1731"/>
    </row>
    <row r="1282" spans="1:15" ht="20.25" customHeight="1">
      <c r="A1282" s="1721"/>
      <c r="B1282" s="28"/>
      <c r="C1282" s="1849" t="s">
        <v>150</v>
      </c>
      <c r="D1282" s="1850"/>
      <c r="E1282" s="1850"/>
      <c r="F1282" s="1850"/>
      <c r="G1282" s="1851"/>
      <c r="H1282" s="1814" t="s">
        <v>127</v>
      </c>
      <c r="I1282" s="1814"/>
      <c r="J1282" s="1817">
        <f>VLOOKUP(A1279,'Result Entry'!$B$6:$K$108,6,0)</f>
        <v>0</v>
      </c>
      <c r="K1282" s="1820" t="s">
        <v>68</v>
      </c>
      <c r="L1282" s="1821"/>
      <c r="M1282" s="68">
        <f>Master!$E$14</f>
        <v>8151106901</v>
      </c>
      <c r="N1282" s="69"/>
    </row>
    <row r="1283" spans="1:15" ht="20.25" customHeight="1">
      <c r="A1283" s="1721"/>
      <c r="B1283" s="9"/>
      <c r="C1283" s="1852"/>
      <c r="D1283" s="1853"/>
      <c r="E1283" s="1853"/>
      <c r="F1283" s="1853"/>
      <c r="G1283" s="1854"/>
      <c r="H1283" s="1815"/>
      <c r="I1283" s="1815"/>
      <c r="J1283" s="1818"/>
      <c r="K1283" s="1822" t="s">
        <v>66</v>
      </c>
      <c r="L1283" s="1823"/>
      <c r="M1283" s="1824"/>
      <c r="N1283" s="1825"/>
      <c r="O1283" s="17" t="s">
        <v>156</v>
      </c>
    </row>
    <row r="1284" spans="1:15" ht="20.25" customHeight="1" thickBot="1">
      <c r="A1284" s="1721"/>
      <c r="B1284" s="9"/>
      <c r="C1284" s="1855"/>
      <c r="D1284" s="1856"/>
      <c r="E1284" s="1856"/>
      <c r="F1284" s="1856"/>
      <c r="G1284" s="1857"/>
      <c r="H1284" s="1816"/>
      <c r="I1284" s="1816"/>
      <c r="J1284" s="1819"/>
      <c r="K1284" s="1826" t="s">
        <v>51</v>
      </c>
      <c r="L1284" s="1827"/>
      <c r="M1284" s="1828" t="str">
        <f>Master!$E$6</f>
        <v>2023-24</v>
      </c>
      <c r="N1284" s="1829"/>
    </row>
    <row r="1285" spans="1:15" ht="20.25" customHeight="1">
      <c r="A1285" s="1721"/>
      <c r="B1285" s="10" t="s">
        <v>69</v>
      </c>
      <c r="C1285" s="1779" t="s">
        <v>20</v>
      </c>
      <c r="D1285" s="1780"/>
      <c r="E1285" s="1780"/>
      <c r="F1285" s="1781"/>
      <c r="G1285" s="6" t="s">
        <v>149</v>
      </c>
      <c r="H1285" s="1782">
        <f>VLOOKUP($A1279,'Result Entry'!$B$9:$FW$108,4,0)</f>
        <v>0</v>
      </c>
      <c r="I1285" s="1782"/>
      <c r="J1285" s="1782"/>
      <c r="K1285" s="1782"/>
      <c r="L1285" s="1782"/>
      <c r="M1285" s="1782"/>
      <c r="N1285" s="1783"/>
    </row>
    <row r="1286" spans="1:15" ht="20.25" customHeight="1">
      <c r="A1286" s="1721"/>
      <c r="B1286" s="10" t="s">
        <v>69</v>
      </c>
      <c r="C1286" s="1763" t="s">
        <v>22</v>
      </c>
      <c r="D1286" s="1764"/>
      <c r="E1286" s="1764"/>
      <c r="F1286" s="1765"/>
      <c r="G1286" s="7" t="s">
        <v>149</v>
      </c>
      <c r="H1286" s="1766">
        <f>VLOOKUP($A1279,'Result Entry'!$B$9:$FW$108,7,0)</f>
        <v>0</v>
      </c>
      <c r="I1286" s="1766"/>
      <c r="J1286" s="1766"/>
      <c r="K1286" s="1766"/>
      <c r="L1286" s="1766"/>
      <c r="M1286" s="1766"/>
      <c r="N1286" s="1767"/>
    </row>
    <row r="1287" spans="1:15" ht="20.25" customHeight="1">
      <c r="A1287" s="1721"/>
      <c r="B1287" s="10" t="s">
        <v>69</v>
      </c>
      <c r="C1287" s="1763" t="s">
        <v>23</v>
      </c>
      <c r="D1287" s="1764"/>
      <c r="E1287" s="1764"/>
      <c r="F1287" s="1765"/>
      <c r="G1287" s="7" t="s">
        <v>149</v>
      </c>
      <c r="H1287" s="1766">
        <f>VLOOKUP($A1279,'Result Entry'!$B$9:$FW$108,8,0)</f>
        <v>0</v>
      </c>
      <c r="I1287" s="1766"/>
      <c r="J1287" s="1766"/>
      <c r="K1287" s="1766"/>
      <c r="L1287" s="1766"/>
      <c r="M1287" s="1766"/>
      <c r="N1287" s="1767"/>
    </row>
    <row r="1288" spans="1:15" ht="20.25" customHeight="1">
      <c r="A1288" s="1721"/>
      <c r="B1288" s="10" t="s">
        <v>69</v>
      </c>
      <c r="C1288" s="1763" t="s">
        <v>52</v>
      </c>
      <c r="D1288" s="1764"/>
      <c r="E1288" s="1764"/>
      <c r="F1288" s="1765"/>
      <c r="G1288" s="7" t="s">
        <v>149</v>
      </c>
      <c r="H1288" s="1766">
        <f>VLOOKUP($A1279,'Result Entry'!$B$9:$FW$108,9,0)</f>
        <v>0</v>
      </c>
      <c r="I1288" s="1766"/>
      <c r="J1288" s="1766"/>
      <c r="K1288" s="1766"/>
      <c r="L1288" s="1766"/>
      <c r="M1288" s="1766"/>
      <c r="N1288" s="1767"/>
    </row>
    <row r="1289" spans="1:15" ht="20.25" customHeight="1">
      <c r="A1289" s="1721"/>
      <c r="B1289" s="10" t="s">
        <v>69</v>
      </c>
      <c r="C1289" s="1763" t="s">
        <v>53</v>
      </c>
      <c r="D1289" s="1764"/>
      <c r="E1289" s="1764"/>
      <c r="F1289" s="1765"/>
      <c r="G1289" s="7" t="s">
        <v>149</v>
      </c>
      <c r="H1289" s="1768" t="str">
        <f>CONCATENATE('Result Entry'!$G$4,'Result Entry'!$J$4)</f>
        <v>11(A)</v>
      </c>
      <c r="I1289" s="1766"/>
      <c r="J1289" s="1766"/>
      <c r="K1289" s="1766"/>
      <c r="L1289" s="1766"/>
      <c r="M1289" s="1766"/>
      <c r="N1289" s="1767"/>
    </row>
    <row r="1290" spans="1:15" ht="20.25" customHeight="1" thickBot="1">
      <c r="A1290" s="1721"/>
      <c r="B1290" s="10" t="s">
        <v>69</v>
      </c>
      <c r="C1290" s="1789" t="s">
        <v>25</v>
      </c>
      <c r="D1290" s="1790"/>
      <c r="E1290" s="1790"/>
      <c r="F1290" s="1791"/>
      <c r="G1290" s="16" t="s">
        <v>149</v>
      </c>
      <c r="H1290" s="1792">
        <f>VLOOKUP($A1279,'Result Entry'!$B$9:$FW$108,10,0)</f>
        <v>0</v>
      </c>
      <c r="I1290" s="1792"/>
      <c r="J1290" s="1792"/>
      <c r="K1290" s="1792"/>
      <c r="L1290" s="1792"/>
      <c r="M1290" s="1792"/>
      <c r="N1290" s="1793"/>
    </row>
    <row r="1291" spans="1:15" ht="20.25" customHeight="1">
      <c r="A1291" s="1721"/>
      <c r="B1291" s="11" t="s">
        <v>69</v>
      </c>
      <c r="C1291" s="1794" t="s">
        <v>167</v>
      </c>
      <c r="D1291" s="1795"/>
      <c r="E1291" s="1798" t="s">
        <v>72</v>
      </c>
      <c r="F1291" s="1800" t="s">
        <v>73</v>
      </c>
      <c r="G1291" s="1802" t="s">
        <v>168</v>
      </c>
      <c r="H1291" s="1804" t="s">
        <v>55</v>
      </c>
      <c r="I1291" s="1805"/>
      <c r="J1291" s="1808" t="s">
        <v>84</v>
      </c>
      <c r="K1291" s="1809"/>
      <c r="L1291" s="1812" t="s">
        <v>169</v>
      </c>
      <c r="M1291" s="1832" t="s">
        <v>76</v>
      </c>
      <c r="N1291" s="1858" t="s">
        <v>98</v>
      </c>
    </row>
    <row r="1292" spans="1:15" ht="20.25" customHeight="1">
      <c r="A1292" s="1721"/>
      <c r="B1292" s="11"/>
      <c r="C1292" s="1796"/>
      <c r="D1292" s="1797"/>
      <c r="E1292" s="1799"/>
      <c r="F1292" s="1801"/>
      <c r="G1292" s="1803"/>
      <c r="H1292" s="1806"/>
      <c r="I1292" s="1807"/>
      <c r="J1292" s="1810"/>
      <c r="K1292" s="1811"/>
      <c r="L1292" s="1813"/>
      <c r="M1292" s="1833"/>
      <c r="N1292" s="1859"/>
    </row>
    <row r="1293" spans="1:15" ht="20.25" customHeight="1" thickBot="1">
      <c r="A1293" s="1721"/>
      <c r="B1293" s="11" t="s">
        <v>69</v>
      </c>
      <c r="C1293" s="1866" t="s">
        <v>56</v>
      </c>
      <c r="D1293" s="1867"/>
      <c r="E1293" s="61">
        <f>'Result Entry'!$L$7</f>
        <v>10</v>
      </c>
      <c r="F1293" s="62">
        <f>'Result Entry'!$M$7</f>
        <v>10</v>
      </c>
      <c r="G1293" s="53">
        <f>SUM(E1293:F1293)</f>
        <v>20</v>
      </c>
      <c r="H1293" s="1881">
        <f>'Result Entry'!$AU$7</f>
        <v>70</v>
      </c>
      <c r="I1293" s="1882"/>
      <c r="J1293" s="1883">
        <f>'Result Entry'!$AY$7</f>
        <v>100</v>
      </c>
      <c r="K1293" s="1882"/>
      <c r="L1293" s="53">
        <f t="shared" ref="L1293:L1298" si="72">H1293+J1293</f>
        <v>170</v>
      </c>
      <c r="M1293" s="63">
        <f t="shared" ref="M1293:M1298" si="73">G1293+L1293</f>
        <v>190</v>
      </c>
      <c r="N1293" s="1860"/>
    </row>
    <row r="1294" spans="1:15" s="52" customFormat="1" ht="20.25" customHeight="1">
      <c r="A1294" s="1721"/>
      <c r="B1294" s="50" t="s">
        <v>69</v>
      </c>
      <c r="C1294" s="1769" t="str">
        <f>'Result Entry'!$L$3</f>
        <v>HINDI Comp.</v>
      </c>
      <c r="D1294" s="1770"/>
      <c r="E1294" s="54">
        <f>IF($J1282="TC",0,IF($J1282="Nso",0,VLOOKUP($A1279,'Result Entry'!$B$9:$FW$108,11,0)))</f>
        <v>0</v>
      </c>
      <c r="F1294" s="51">
        <f>IF($J1282="TC",0,IF($J1282="Nso",0,VLOOKUP($A1279,'Result Entry'!$B$9:$FW$108,12,0)))</f>
        <v>0</v>
      </c>
      <c r="G1294" s="55">
        <f>E1294+F1294</f>
        <v>0</v>
      </c>
      <c r="H1294" s="1870">
        <f>IF($J1282="TC",0,IF($J1282="Nso",0,VLOOKUP($A1279,'Result Entry'!$B$9:$FW$108,16,0)))</f>
        <v>0</v>
      </c>
      <c r="I1294" s="1871"/>
      <c r="J1294" s="1872">
        <f>IF($J1282="TC",0,IF($J1282="Nso",0,VLOOKUP($A1279,'Result Entry'!$B$9:$FW$108,19,0)))</f>
        <v>0</v>
      </c>
      <c r="K1294" s="1871"/>
      <c r="L1294" s="66">
        <f t="shared" si="72"/>
        <v>0</v>
      </c>
      <c r="M1294" s="64">
        <f t="shared" si="73"/>
        <v>0</v>
      </c>
      <c r="N1294" s="60" t="str">
        <f>IF($J1282="TC",0,IF($J1282="Nso",0,VLOOKUP($A1279,'Result Entry'!$B$9:$FW$108,24,0)))</f>
        <v/>
      </c>
    </row>
    <row r="1295" spans="1:15" s="52" customFormat="1" ht="20.25" customHeight="1">
      <c r="A1295" s="1721"/>
      <c r="B1295" s="50" t="s">
        <v>69</v>
      </c>
      <c r="C1295" s="1717" t="str">
        <f>'Result Entry'!$Z$3</f>
        <v>ENGLISH Comp.</v>
      </c>
      <c r="D1295" s="1718"/>
      <c r="E1295" s="54">
        <f>IF($J1282="TC",0,IF($J1282="Nso",0,VLOOKUP($A1279,'Result Entry'!$B$9:$FW$108,25,0)))</f>
        <v>0</v>
      </c>
      <c r="F1295" s="51">
        <f>IF($J1282="TC",0,IF($J1282="Nso",0,VLOOKUP($A1279,'Result Entry'!$B$9:$FW$108,26,0)))</f>
        <v>0</v>
      </c>
      <c r="G1295" s="56">
        <f>E1295+F1295</f>
        <v>0</v>
      </c>
      <c r="H1295" s="1761">
        <f>IF($J1282="TC",0,IF($J1282="Nso",0,VLOOKUP($A1279,'Result Entry'!$B$9:$FW$108,30,0)))</f>
        <v>0</v>
      </c>
      <c r="I1295" s="1762"/>
      <c r="J1295" s="1784">
        <f>IF($J1282="TC",0,IF($J1282="Nso",0,VLOOKUP($A1279,'Result Entry'!$B$9:$FW$108,33,0)))</f>
        <v>0</v>
      </c>
      <c r="K1295" s="1762"/>
      <c r="L1295" s="66">
        <f t="shared" si="72"/>
        <v>0</v>
      </c>
      <c r="M1295" s="64">
        <f t="shared" si="73"/>
        <v>0</v>
      </c>
      <c r="N1295" s="60" t="str">
        <f>IF($J1282="TC",0,IF($J1282="Nso",0,VLOOKUP($A1279,'Result Entry'!$B$9:$FW$108,38,0)))</f>
        <v/>
      </c>
    </row>
    <row r="1296" spans="1:15" s="52" customFormat="1" ht="20.25" customHeight="1">
      <c r="A1296" s="1721"/>
      <c r="B1296" s="50" t="s">
        <v>69</v>
      </c>
      <c r="C1296" s="1717" t="str">
        <f>'Result Entry'!$AO$3</f>
        <v>PHYSICS</v>
      </c>
      <c r="D1296" s="1718"/>
      <c r="E1296" s="54">
        <f>IF($J1282="TC",0,IF($J1282="Nso",0,VLOOKUP($A1279,'Result Entry'!$B$9:$FW$108,39,0)))</f>
        <v>0</v>
      </c>
      <c r="F1296" s="51">
        <f>IF($J1282="TC",0,IF($J1282="Nso",0,VLOOKUP($A1279,'Result Entry'!$B$9:$FW$108,40,0)))</f>
        <v>0</v>
      </c>
      <c r="G1296" s="56">
        <f>E1296+F1296</f>
        <v>0</v>
      </c>
      <c r="H1296" s="1761">
        <f>IF($J1282="TC",0,IF($J1282="Nso",0,VLOOKUP($A1279,'Result Entry'!$B$9:$FW$108,45,0)))</f>
        <v>0</v>
      </c>
      <c r="I1296" s="1762"/>
      <c r="J1296" s="1784">
        <f>IF($J1282="TC",0,IF($J1282="Nso",0,VLOOKUP($A1279,'Result Entry'!$B$9:$FW$108,49,0)))</f>
        <v>0</v>
      </c>
      <c r="K1296" s="1762"/>
      <c r="L1296" s="66">
        <f t="shared" si="72"/>
        <v>0</v>
      </c>
      <c r="M1296" s="64">
        <f t="shared" si="73"/>
        <v>0</v>
      </c>
      <c r="N1296" s="60" t="str">
        <f>IF($J1282="TC",0,IF($J1282="Nso",0,VLOOKUP($A1279,'Result Entry'!$B$9:$FW$108,54,0)))</f>
        <v/>
      </c>
    </row>
    <row r="1297" spans="1:14" s="52" customFormat="1" ht="20.25" customHeight="1">
      <c r="A1297" s="1721"/>
      <c r="B1297" s="50" t="s">
        <v>69</v>
      </c>
      <c r="C1297" s="1717" t="str">
        <f>'Result Entry'!$BF$3</f>
        <v>CHEMISTRY</v>
      </c>
      <c r="D1297" s="1718"/>
      <c r="E1297" s="54" t="str">
        <f>IF($J1282="TC",0,IF($J1282="Nso",0,VLOOKUP($A1279,'Result Entry'!$B$9:$FW$108,55,0)))</f>
        <v/>
      </c>
      <c r="F1297" s="51">
        <f>IF($J1282="TC",0,IF($J1282="Nso",0,VLOOKUP($A1279,'Result Entry'!$B$9:$FW$108,56,0)))</f>
        <v>0</v>
      </c>
      <c r="G1297" s="56" t="e">
        <f>E1297+F1297</f>
        <v>#VALUE!</v>
      </c>
      <c r="H1297" s="1761">
        <f>IF($J1282="TC",0,IF($J1282="Nso",0,VLOOKUP($A1279,'Result Entry'!$B$9:$FW$108,61,0)))</f>
        <v>0</v>
      </c>
      <c r="I1297" s="1762"/>
      <c r="J1297" s="1784">
        <f>IF($J1282="TC",0,IF($J1282="Nso",0,VLOOKUP($A1279,'Result Entry'!$B$9:$FW$108,65,0)))</f>
        <v>0</v>
      </c>
      <c r="K1297" s="1762"/>
      <c r="L1297" s="66">
        <f t="shared" si="72"/>
        <v>0</v>
      </c>
      <c r="M1297" s="64" t="e">
        <f t="shared" si="73"/>
        <v>#VALUE!</v>
      </c>
      <c r="N1297" s="60" t="str">
        <f>IF($J1282="TC",0,IF($J1282="Nso",0,VLOOKUP($A1279,'Result Entry'!$B$9:$FW$108,70,0)))</f>
        <v/>
      </c>
    </row>
    <row r="1298" spans="1:14" s="52" customFormat="1" ht="20.25" customHeight="1" thickBot="1">
      <c r="A1298" s="1721"/>
      <c r="B1298" s="50" t="s">
        <v>69</v>
      </c>
      <c r="C1298" s="1717" t="str">
        <f>'Result Entry'!$BW$3</f>
        <v>BIOLOGY</v>
      </c>
      <c r="D1298" s="1718"/>
      <c r="E1298" s="57" t="str">
        <f>IF($J1282="TC",0,IF($J1282="Nso",0,VLOOKUP($A1279,'Result Entry'!$B$9:$FW$108,71,0)))</f>
        <v/>
      </c>
      <c r="F1298" s="58" t="str">
        <f>IF($J1282="TC",0,IF($J1282="Nso",0,VLOOKUP($A1279,'Result Entry'!$B$9:$FW$108,72,0)))</f>
        <v/>
      </c>
      <c r="G1298" s="59" t="e">
        <f>E1298+F1298</f>
        <v>#VALUE!</v>
      </c>
      <c r="H1298" s="1861">
        <f>IF($J1282="TC",0,IF($J1282="Nso",0,VLOOKUP($A1279,'Result Entry'!$B$9:$FW$108,77,0)))</f>
        <v>0</v>
      </c>
      <c r="I1298" s="1862"/>
      <c r="J1298" s="1863">
        <f>IF($J1282="TC",0,IF($J1282="Nso",0,VLOOKUP($A1279,'Result Entry'!$B$9:$FW$108,81,0)))</f>
        <v>0</v>
      </c>
      <c r="K1298" s="1862"/>
      <c r="L1298" s="67">
        <f t="shared" si="72"/>
        <v>0</v>
      </c>
      <c r="M1298" s="65" t="e">
        <f t="shared" si="73"/>
        <v>#VALUE!</v>
      </c>
      <c r="N1298" s="60">
        <f>IF($J1282="TC",0,IF($J1282="Nso",0,VLOOKUP($A1279,'Result Entry'!$B$9:$FW$108,86,0)))</f>
        <v>0</v>
      </c>
    </row>
    <row r="1299" spans="1:14" ht="20.25" customHeight="1">
      <c r="A1299" s="1721"/>
      <c r="B1299" s="11" t="s">
        <v>69</v>
      </c>
      <c r="C1299" s="1771" t="s">
        <v>77</v>
      </c>
      <c r="D1299" s="1772"/>
      <c r="E1299" s="1773"/>
      <c r="F1299" s="1777" t="s">
        <v>78</v>
      </c>
      <c r="G1299" s="1778"/>
      <c r="H1299" s="1868" t="s">
        <v>79</v>
      </c>
      <c r="I1299" s="1869"/>
      <c r="J1299" s="74" t="s">
        <v>41</v>
      </c>
      <c r="K1299" s="79" t="s">
        <v>91</v>
      </c>
      <c r="L1299" s="1785" t="s">
        <v>39</v>
      </c>
      <c r="M1299" s="1786"/>
      <c r="N1299" s="12" t="s">
        <v>43</v>
      </c>
    </row>
    <row r="1300" spans="1:14" ht="25.5" customHeight="1" thickBot="1">
      <c r="A1300" s="1721"/>
      <c r="B1300" s="11" t="s">
        <v>69</v>
      </c>
      <c r="C1300" s="1774"/>
      <c r="D1300" s="1775"/>
      <c r="E1300" s="1776"/>
      <c r="F1300" s="1787">
        <f>IF($J1282="TC",0,IF($J1282="Nso",0,VLOOKUP($A1279,'Result Entry'!$B$9:$FW$108,146,0)))</f>
        <v>0</v>
      </c>
      <c r="G1300" s="1788"/>
      <c r="H1300" s="1830">
        <f>IF($J1282="TC",0,IF($J1282="Nso",0,VLOOKUP($A1279,'Result Entry'!$B$9:$FW$108,147,0)))</f>
        <v>0</v>
      </c>
      <c r="I1300" s="1831"/>
      <c r="J1300" s="75">
        <f>IF($J1282="TC",0,IF($J1282="Nso",0,VLOOKUP($A1279,'Result Entry'!$B$9:$FW$108,148,0)))</f>
        <v>0</v>
      </c>
      <c r="K1300" s="86" t="str">
        <f>IF($J1282="TC",0,IF($J1282="Nso",0,VLOOKUP($A1279,'Result Entry'!$B$9:$FW$108,149,0)))</f>
        <v/>
      </c>
      <c r="L1300" s="1864">
        <f>IF($J1282="TC",0,IF($J1282="Nso",0,VLOOKUP($A1279,'Result Entry'!$B$9:$FW$108,150,0)))</f>
        <v>0</v>
      </c>
      <c r="M1300" s="1865"/>
      <c r="N1300" s="15">
        <f>IF($J1282="TC",0,IF($J1282="Nso",0,VLOOKUP($A1279,'Result Entry'!$B$9:$FW$108,152,0)))</f>
        <v>0</v>
      </c>
    </row>
    <row r="1301" spans="1:14" ht="20.25" customHeight="1">
      <c r="A1301" s="1721"/>
      <c r="B1301" s="11" t="s">
        <v>69</v>
      </c>
      <c r="C1301" s="1758" t="s">
        <v>58</v>
      </c>
      <c r="D1301" s="1759"/>
      <c r="E1301" s="1759"/>
      <c r="F1301" s="1759"/>
      <c r="G1301" s="1759"/>
      <c r="H1301" s="1760"/>
      <c r="I1301" s="1834" t="s">
        <v>59</v>
      </c>
      <c r="J1301" s="1835"/>
      <c r="K1301" s="1836">
        <f>VLOOKUP($A1279,'Result Entry'!$B$9:$FW$108,143,0)</f>
        <v>0</v>
      </c>
      <c r="L1301" s="1837"/>
      <c r="M1301" s="1839" t="s">
        <v>37</v>
      </c>
      <c r="N1301" s="1840"/>
    </row>
    <row r="1302" spans="1:14" ht="20.25" customHeight="1" thickBot="1">
      <c r="A1302" s="1721"/>
      <c r="B1302" s="11" t="s">
        <v>69</v>
      </c>
      <c r="C1302" s="1841" t="s">
        <v>54</v>
      </c>
      <c r="D1302" s="1842"/>
      <c r="E1302" s="1842"/>
      <c r="F1302" s="1843" t="s">
        <v>157</v>
      </c>
      <c r="G1302" s="1844"/>
      <c r="H1302" s="26" t="s">
        <v>47</v>
      </c>
      <c r="I1302" s="1847" t="s">
        <v>60</v>
      </c>
      <c r="J1302" s="1848"/>
      <c r="K1302" s="1873">
        <f>VLOOKUP($A1279,'Result Entry'!$B$9:$FW$108,144,0)</f>
        <v>0</v>
      </c>
      <c r="L1302" s="1874"/>
      <c r="M1302" s="1875">
        <f>VLOOKUP($A1279,'Result Entry'!$B$9:$FW$108,145,0)</f>
        <v>0</v>
      </c>
      <c r="N1302" s="1876"/>
    </row>
    <row r="1303" spans="1:14" ht="20.25" customHeight="1">
      <c r="A1303" s="1721"/>
      <c r="B1303" s="11" t="s">
        <v>69</v>
      </c>
      <c r="C1303" s="1841"/>
      <c r="D1303" s="1842"/>
      <c r="E1303" s="1842"/>
      <c r="F1303" s="1845"/>
      <c r="G1303" s="1846"/>
      <c r="H1303" s="27" t="s">
        <v>99</v>
      </c>
      <c r="I1303" s="1877" t="s">
        <v>61</v>
      </c>
      <c r="J1303" s="1878"/>
      <c r="K1303" s="1879">
        <f>IF($J1282="TC","Transferred",IF($J1282="Nso","NameSeparated",VLOOKUP($A1279,'Result Entry'!$B$9:$FW$108,153,0)))</f>
        <v>0</v>
      </c>
      <c r="L1303" s="1879"/>
      <c r="M1303" s="1879"/>
      <c r="N1303" s="1880"/>
    </row>
    <row r="1304" spans="1:14" ht="20.25" customHeight="1">
      <c r="A1304" s="1721"/>
      <c r="B1304" s="11" t="s">
        <v>69</v>
      </c>
      <c r="C1304" s="1744" t="str">
        <f>'Result Entry'!$DU$3</f>
        <v>Foundation Of Information Tech.</v>
      </c>
      <c r="D1304" s="1745"/>
      <c r="E1304" s="1746"/>
      <c r="F1304" s="1747" t="str">
        <f>IF($J1282="TC",0,IF($J1282="Nso",0,VLOOKUP($A1279,'Result Entry'!$B$9:$GS$108,170,0)))</f>
        <v/>
      </c>
      <c r="G1304" s="1747"/>
      <c r="H1304" s="14">
        <f>IF($J1282="TC",0,IF($J1282="Nso",0,VLOOKUP($A1279,'Result Entry'!$B$9:$GS$108,112,0)))</f>
        <v>0</v>
      </c>
      <c r="I1304" s="1748" t="s">
        <v>71</v>
      </c>
      <c r="J1304" s="1749"/>
      <c r="K1304" s="1750">
        <f>'Result Entry'!$T$2</f>
        <v>45419</v>
      </c>
      <c r="L1304" s="1751"/>
      <c r="M1304" s="1751"/>
      <c r="N1304" s="1752"/>
    </row>
    <row r="1305" spans="1:14" ht="20.25" customHeight="1">
      <c r="A1305" s="1721"/>
      <c r="B1305" s="11" t="s">
        <v>69</v>
      </c>
      <c r="C1305" s="1744" t="str">
        <f>'Result Entry'!$EI$3</f>
        <v>G.I.A.I.-II</v>
      </c>
      <c r="D1305" s="1745"/>
      <c r="E1305" s="1746"/>
      <c r="F1305" s="1747" t="str">
        <f>IF($J1282="TC",0,IF($J1282="Nso",0,VLOOKUP($A1279,'Result Entry'!$B$9:$GS$108,174,0)))</f>
        <v/>
      </c>
      <c r="G1305" s="1747"/>
      <c r="H1305" s="14">
        <f>IF($J1282="TC",0,IF($J1282="Nso",0,VLOOKUP($A1279,'Result Entry'!$B$9:$GS$108,124,0)))</f>
        <v>0</v>
      </c>
      <c r="I1305" s="1753"/>
      <c r="J1305" s="1754"/>
      <c r="K1305" s="1754"/>
      <c r="L1305" s="1754"/>
      <c r="M1305" s="1754"/>
      <c r="N1305" s="1755"/>
    </row>
    <row r="1306" spans="1:14" ht="20.25" customHeight="1">
      <c r="A1306" s="1721"/>
      <c r="B1306" s="11" t="s">
        <v>69</v>
      </c>
      <c r="C1306" s="1744" t="str">
        <f>'Result Entry'!$EU$3</f>
        <v>SOC.SER.PLAN</v>
      </c>
      <c r="D1306" s="1745"/>
      <c r="E1306" s="1746"/>
      <c r="F1306" s="1747">
        <f>IF($J1282="TC",0,IF($J1282="Nso",0,VLOOKUP($A1279,'Result Entry'!$B$9:$HS$108,178,0)))</f>
        <v>0</v>
      </c>
      <c r="G1306" s="1747"/>
      <c r="H1306" s="14">
        <f>IF($J1282="TC",0,IF($J1282="Nso",0,VLOOKUP($A1279,'Result Entry'!$B$9:$GS$108,136,0)))</f>
        <v>0</v>
      </c>
      <c r="I1306" s="1756" t="s">
        <v>174</v>
      </c>
      <c r="J1306" s="1757"/>
      <c r="K1306" s="76"/>
      <c r="L1306" s="77"/>
      <c r="M1306" s="77"/>
      <c r="N1306" s="78"/>
    </row>
    <row r="1307" spans="1:14" ht="20.25" customHeight="1" thickBot="1">
      <c r="A1307" s="1721"/>
      <c r="B1307" s="11" t="s">
        <v>69</v>
      </c>
      <c r="C1307" s="1744" t="str">
        <f>'Result Entry'!$FG$3</f>
        <v>Jeewan Kaushal</v>
      </c>
      <c r="D1307" s="1745"/>
      <c r="E1307" s="1746"/>
      <c r="F1307" s="1747" t="str">
        <f>IF($J1282="TC",0,IF($J1282="Nso",0,VLOOKUP($A1279,'Result Entry'!$B$9:$HS$108,182,0)))</f>
        <v/>
      </c>
      <c r="G1307" s="1747"/>
      <c r="H1307" s="14">
        <f>IF($J1282="TC",0,IF($J1282="Nso",0,VLOOKUP($A1279,'Result Entry'!$B$9:$HS$108,136,0)))</f>
        <v>0</v>
      </c>
      <c r="I1307" s="1756" t="s">
        <v>148</v>
      </c>
      <c r="J1307" s="1757"/>
      <c r="K1307" s="1757"/>
      <c r="L1307" s="1757"/>
      <c r="M1307" s="1757"/>
      <c r="N1307" s="1838"/>
    </row>
    <row r="1308" spans="1:14" ht="20.25" customHeight="1">
      <c r="A1308" s="1721"/>
      <c r="B1308" s="10" t="s">
        <v>69</v>
      </c>
      <c r="C1308" s="1706" t="s">
        <v>180</v>
      </c>
      <c r="D1308" s="1707"/>
      <c r="E1308" s="1708"/>
      <c r="F1308" s="1715" t="s">
        <v>181</v>
      </c>
      <c r="G1308" s="1716"/>
      <c r="H1308" s="82" t="s">
        <v>30</v>
      </c>
      <c r="I1308" s="1756" t="s">
        <v>175</v>
      </c>
      <c r="J1308" s="1757"/>
      <c r="K1308" s="1757"/>
      <c r="L1308" s="1757"/>
      <c r="M1308" s="1757"/>
      <c r="N1308" s="1838"/>
    </row>
    <row r="1309" spans="1:14" ht="20.25" customHeight="1">
      <c r="A1309" s="1721"/>
      <c r="B1309" s="10" t="s">
        <v>69</v>
      </c>
      <c r="C1309" s="1709"/>
      <c r="D1309" s="1710"/>
      <c r="E1309" s="1711"/>
      <c r="F1309" s="1702" t="s">
        <v>182</v>
      </c>
      <c r="G1309" s="1703"/>
      <c r="H1309" s="80" t="s">
        <v>179</v>
      </c>
      <c r="I1309" s="1732" t="s">
        <v>67</v>
      </c>
      <c r="J1309" s="1733"/>
      <c r="K1309" s="1733"/>
      <c r="L1309" s="1733"/>
      <c r="M1309" s="1733"/>
      <c r="N1309" s="1734"/>
    </row>
    <row r="1310" spans="1:14" ht="20.25" customHeight="1">
      <c r="A1310" s="1721"/>
      <c r="B1310" s="10" t="s">
        <v>69</v>
      </c>
      <c r="C1310" s="1709"/>
      <c r="D1310" s="1710"/>
      <c r="E1310" s="1711"/>
      <c r="F1310" s="1702" t="s">
        <v>185</v>
      </c>
      <c r="G1310" s="1703"/>
      <c r="H1310" s="80" t="s">
        <v>62</v>
      </c>
      <c r="I1310" s="1735"/>
      <c r="J1310" s="1736"/>
      <c r="K1310" s="1736"/>
      <c r="L1310" s="1736"/>
      <c r="M1310" s="1736"/>
      <c r="N1310" s="1737"/>
    </row>
    <row r="1311" spans="1:14" ht="20.25" customHeight="1">
      <c r="A1311" s="1721"/>
      <c r="B1311" s="10" t="s">
        <v>69</v>
      </c>
      <c r="C1311" s="1709"/>
      <c r="D1311" s="1710"/>
      <c r="E1311" s="1711"/>
      <c r="F1311" s="1702" t="s">
        <v>186</v>
      </c>
      <c r="G1311" s="1703"/>
      <c r="H1311" s="80" t="s">
        <v>63</v>
      </c>
      <c r="I1311" s="1735"/>
      <c r="J1311" s="1736"/>
      <c r="K1311" s="1736"/>
      <c r="L1311" s="1736"/>
      <c r="M1311" s="1736"/>
      <c r="N1311" s="1737"/>
    </row>
    <row r="1312" spans="1:14" ht="20.25" customHeight="1">
      <c r="A1312" s="1721"/>
      <c r="B1312" s="10" t="s">
        <v>69</v>
      </c>
      <c r="C1312" s="1709"/>
      <c r="D1312" s="1710"/>
      <c r="E1312" s="1711"/>
      <c r="F1312" s="1702" t="s">
        <v>183</v>
      </c>
      <c r="G1312" s="1703"/>
      <c r="H1312" s="80" t="s">
        <v>65</v>
      </c>
      <c r="I1312" s="1738" t="s">
        <v>80</v>
      </c>
      <c r="J1312" s="1739"/>
      <c r="K1312" s="1739"/>
      <c r="L1312" s="1739"/>
      <c r="M1312" s="1739"/>
      <c r="N1312" s="1740"/>
    </row>
    <row r="1313" spans="1:15" ht="20.25" customHeight="1" thickBot="1">
      <c r="A1313" s="1721"/>
      <c r="B1313" s="13" t="s">
        <v>69</v>
      </c>
      <c r="C1313" s="1712"/>
      <c r="D1313" s="1713"/>
      <c r="E1313" s="1714"/>
      <c r="F1313" s="1704" t="s">
        <v>184</v>
      </c>
      <c r="G1313" s="1705"/>
      <c r="H1313" s="81" t="s">
        <v>64</v>
      </c>
      <c r="I1313" s="1741"/>
      <c r="J1313" s="1742"/>
      <c r="K1313" s="1742"/>
      <c r="L1313" s="1742"/>
      <c r="M1313" s="1742"/>
      <c r="N1313" s="1743"/>
    </row>
    <row r="1314" spans="1:15" ht="15.75" thickTop="1">
      <c r="A1314" s="1719"/>
      <c r="B1314" s="1719"/>
      <c r="C1314" s="1719"/>
      <c r="D1314" s="1719"/>
      <c r="E1314" s="1719"/>
      <c r="F1314" s="1719"/>
      <c r="G1314" s="1719"/>
      <c r="H1314" s="1719"/>
      <c r="I1314" s="1719"/>
      <c r="J1314" s="1719"/>
      <c r="K1314" s="1719"/>
      <c r="L1314" s="1719"/>
      <c r="M1314" s="1719"/>
      <c r="N1314" s="1719"/>
    </row>
    <row r="1315" spans="1:15" ht="24.75" customHeight="1" thickBot="1">
      <c r="A1315" s="83">
        <f>A1279+1</f>
        <v>38</v>
      </c>
      <c r="B1315" s="1720" t="s">
        <v>50</v>
      </c>
      <c r="C1315" s="1720"/>
      <c r="D1315" s="1720"/>
      <c r="E1315" s="1720"/>
      <c r="F1315" s="1720"/>
      <c r="G1315" s="1720"/>
      <c r="H1315" s="1720"/>
      <c r="I1315" s="1720"/>
      <c r="J1315" s="1720"/>
      <c r="K1315" s="1720"/>
      <c r="L1315" s="1720"/>
      <c r="M1315" s="1720"/>
      <c r="N1315" s="1720"/>
    </row>
    <row r="1316" spans="1:15" ht="42.75" customHeight="1" thickTop="1">
      <c r="A1316" s="1721"/>
      <c r="B1316" s="1722"/>
      <c r="C1316" s="1723"/>
      <c r="D1316" s="1726" t="str">
        <f>Master!$E$8</f>
        <v xml:space="preserve">Govt. Sr. Secondary School </v>
      </c>
      <c r="E1316" s="1727"/>
      <c r="F1316" s="1727"/>
      <c r="G1316" s="1727"/>
      <c r="H1316" s="1727"/>
      <c r="I1316" s="1727"/>
      <c r="J1316" s="1727"/>
      <c r="K1316" s="1727"/>
      <c r="L1316" s="1727"/>
      <c r="M1316" s="1727"/>
      <c r="N1316" s="1728"/>
    </row>
    <row r="1317" spans="1:15" ht="26.25" customHeight="1" thickBot="1">
      <c r="A1317" s="1721"/>
      <c r="B1317" s="1724"/>
      <c r="C1317" s="1725"/>
      <c r="D1317" s="1729" t="str">
        <f>Master!$E$11</f>
        <v>P.S.-Bapini (Jodhpur)</v>
      </c>
      <c r="E1317" s="1730"/>
      <c r="F1317" s="1730"/>
      <c r="G1317" s="1730"/>
      <c r="H1317" s="1730"/>
      <c r="I1317" s="1730"/>
      <c r="J1317" s="1730"/>
      <c r="K1317" s="1730"/>
      <c r="L1317" s="1730"/>
      <c r="M1317" s="1730"/>
      <c r="N1317" s="1731"/>
    </row>
    <row r="1318" spans="1:15" ht="20.25" customHeight="1">
      <c r="A1318" s="1721"/>
      <c r="B1318" s="28"/>
      <c r="C1318" s="1849" t="s">
        <v>150</v>
      </c>
      <c r="D1318" s="1850"/>
      <c r="E1318" s="1850"/>
      <c r="F1318" s="1850"/>
      <c r="G1318" s="1851"/>
      <c r="H1318" s="1814" t="s">
        <v>127</v>
      </c>
      <c r="I1318" s="1814"/>
      <c r="J1318" s="1817">
        <f>VLOOKUP(A1315,'Result Entry'!$B$6:$K$108,6,0)</f>
        <v>0</v>
      </c>
      <c r="K1318" s="1820" t="s">
        <v>68</v>
      </c>
      <c r="L1318" s="1821"/>
      <c r="M1318" s="68">
        <f>Master!$E$14</f>
        <v>8151106901</v>
      </c>
      <c r="N1318" s="69"/>
    </row>
    <row r="1319" spans="1:15" ht="20.25" customHeight="1">
      <c r="A1319" s="1721"/>
      <c r="B1319" s="9"/>
      <c r="C1319" s="1852"/>
      <c r="D1319" s="1853"/>
      <c r="E1319" s="1853"/>
      <c r="F1319" s="1853"/>
      <c r="G1319" s="1854"/>
      <c r="H1319" s="1815"/>
      <c r="I1319" s="1815"/>
      <c r="J1319" s="1818"/>
      <c r="K1319" s="1822" t="s">
        <v>66</v>
      </c>
      <c r="L1319" s="1823"/>
      <c r="M1319" s="1824"/>
      <c r="N1319" s="1825"/>
      <c r="O1319" s="17" t="s">
        <v>156</v>
      </c>
    </row>
    <row r="1320" spans="1:15" ht="20.25" customHeight="1" thickBot="1">
      <c r="A1320" s="1721"/>
      <c r="B1320" s="9"/>
      <c r="C1320" s="1855"/>
      <c r="D1320" s="1856"/>
      <c r="E1320" s="1856"/>
      <c r="F1320" s="1856"/>
      <c r="G1320" s="1857"/>
      <c r="H1320" s="1816"/>
      <c r="I1320" s="1816"/>
      <c r="J1320" s="1819"/>
      <c r="K1320" s="1826" t="s">
        <v>51</v>
      </c>
      <c r="L1320" s="1827"/>
      <c r="M1320" s="1828" t="str">
        <f>Master!$E$6</f>
        <v>2023-24</v>
      </c>
      <c r="N1320" s="1829"/>
    </row>
    <row r="1321" spans="1:15" ht="20.25" customHeight="1">
      <c r="A1321" s="1721"/>
      <c r="B1321" s="10" t="s">
        <v>69</v>
      </c>
      <c r="C1321" s="1779" t="s">
        <v>20</v>
      </c>
      <c r="D1321" s="1780"/>
      <c r="E1321" s="1780"/>
      <c r="F1321" s="1781"/>
      <c r="G1321" s="6" t="s">
        <v>149</v>
      </c>
      <c r="H1321" s="1782">
        <f>VLOOKUP($A1315,'Result Entry'!$B$9:$FW$108,4,0)</f>
        <v>0</v>
      </c>
      <c r="I1321" s="1782"/>
      <c r="J1321" s="1782"/>
      <c r="K1321" s="1782"/>
      <c r="L1321" s="1782"/>
      <c r="M1321" s="1782"/>
      <c r="N1321" s="1783"/>
    </row>
    <row r="1322" spans="1:15" ht="20.25" customHeight="1">
      <c r="A1322" s="1721"/>
      <c r="B1322" s="10" t="s">
        <v>69</v>
      </c>
      <c r="C1322" s="1763" t="s">
        <v>22</v>
      </c>
      <c r="D1322" s="1764"/>
      <c r="E1322" s="1764"/>
      <c r="F1322" s="1765"/>
      <c r="G1322" s="7" t="s">
        <v>149</v>
      </c>
      <c r="H1322" s="1766">
        <f>VLOOKUP($A1315,'Result Entry'!$B$9:$FW$108,7,0)</f>
        <v>0</v>
      </c>
      <c r="I1322" s="1766"/>
      <c r="J1322" s="1766"/>
      <c r="K1322" s="1766"/>
      <c r="L1322" s="1766"/>
      <c r="M1322" s="1766"/>
      <c r="N1322" s="1767"/>
    </row>
    <row r="1323" spans="1:15" ht="20.25" customHeight="1">
      <c r="A1323" s="1721"/>
      <c r="B1323" s="10" t="s">
        <v>69</v>
      </c>
      <c r="C1323" s="1763" t="s">
        <v>23</v>
      </c>
      <c r="D1323" s="1764"/>
      <c r="E1323" s="1764"/>
      <c r="F1323" s="1765"/>
      <c r="G1323" s="7" t="s">
        <v>149</v>
      </c>
      <c r="H1323" s="1766">
        <f>VLOOKUP($A1315,'Result Entry'!$B$9:$FW$108,8,0)</f>
        <v>0</v>
      </c>
      <c r="I1323" s="1766"/>
      <c r="J1323" s="1766"/>
      <c r="K1323" s="1766"/>
      <c r="L1323" s="1766"/>
      <c r="M1323" s="1766"/>
      <c r="N1323" s="1767"/>
    </row>
    <row r="1324" spans="1:15" ht="20.25" customHeight="1">
      <c r="A1324" s="1721"/>
      <c r="B1324" s="10" t="s">
        <v>69</v>
      </c>
      <c r="C1324" s="1763" t="s">
        <v>52</v>
      </c>
      <c r="D1324" s="1764"/>
      <c r="E1324" s="1764"/>
      <c r="F1324" s="1765"/>
      <c r="G1324" s="7" t="s">
        <v>149</v>
      </c>
      <c r="H1324" s="1766">
        <f>VLOOKUP($A1315,'Result Entry'!$B$9:$FW$108,9,0)</f>
        <v>0</v>
      </c>
      <c r="I1324" s="1766"/>
      <c r="J1324" s="1766"/>
      <c r="K1324" s="1766"/>
      <c r="L1324" s="1766"/>
      <c r="M1324" s="1766"/>
      <c r="N1324" s="1767"/>
    </row>
    <row r="1325" spans="1:15" ht="20.25" customHeight="1">
      <c r="A1325" s="1721"/>
      <c r="B1325" s="10" t="s">
        <v>69</v>
      </c>
      <c r="C1325" s="1763" t="s">
        <v>53</v>
      </c>
      <c r="D1325" s="1764"/>
      <c r="E1325" s="1764"/>
      <c r="F1325" s="1765"/>
      <c r="G1325" s="7" t="s">
        <v>149</v>
      </c>
      <c r="H1325" s="1768" t="str">
        <f>CONCATENATE('Result Entry'!$G$4,'Result Entry'!$J$4)</f>
        <v>11(A)</v>
      </c>
      <c r="I1325" s="1766"/>
      <c r="J1325" s="1766"/>
      <c r="K1325" s="1766"/>
      <c r="L1325" s="1766"/>
      <c r="M1325" s="1766"/>
      <c r="N1325" s="1767"/>
    </row>
    <row r="1326" spans="1:15" ht="20.25" customHeight="1" thickBot="1">
      <c r="A1326" s="1721"/>
      <c r="B1326" s="10" t="s">
        <v>69</v>
      </c>
      <c r="C1326" s="1789" t="s">
        <v>25</v>
      </c>
      <c r="D1326" s="1790"/>
      <c r="E1326" s="1790"/>
      <c r="F1326" s="1791"/>
      <c r="G1326" s="16" t="s">
        <v>149</v>
      </c>
      <c r="H1326" s="1792">
        <f>VLOOKUP($A1315,'Result Entry'!$B$9:$FW$108,10,0)</f>
        <v>0</v>
      </c>
      <c r="I1326" s="1792"/>
      <c r="J1326" s="1792"/>
      <c r="K1326" s="1792"/>
      <c r="L1326" s="1792"/>
      <c r="M1326" s="1792"/>
      <c r="N1326" s="1793"/>
    </row>
    <row r="1327" spans="1:15" ht="20.25" customHeight="1">
      <c r="A1327" s="1721"/>
      <c r="B1327" s="11" t="s">
        <v>69</v>
      </c>
      <c r="C1327" s="1794" t="s">
        <v>167</v>
      </c>
      <c r="D1327" s="1795"/>
      <c r="E1327" s="1798" t="s">
        <v>72</v>
      </c>
      <c r="F1327" s="1800" t="s">
        <v>73</v>
      </c>
      <c r="G1327" s="1802" t="s">
        <v>168</v>
      </c>
      <c r="H1327" s="1804" t="s">
        <v>55</v>
      </c>
      <c r="I1327" s="1805"/>
      <c r="J1327" s="1808" t="s">
        <v>84</v>
      </c>
      <c r="K1327" s="1809"/>
      <c r="L1327" s="1812" t="s">
        <v>169</v>
      </c>
      <c r="M1327" s="1832" t="s">
        <v>76</v>
      </c>
      <c r="N1327" s="1858" t="s">
        <v>98</v>
      </c>
    </row>
    <row r="1328" spans="1:15" ht="20.25" customHeight="1">
      <c r="A1328" s="1721"/>
      <c r="B1328" s="11"/>
      <c r="C1328" s="1796"/>
      <c r="D1328" s="1797"/>
      <c r="E1328" s="1799"/>
      <c r="F1328" s="1801"/>
      <c r="G1328" s="1803"/>
      <c r="H1328" s="1806"/>
      <c r="I1328" s="1807"/>
      <c r="J1328" s="1810"/>
      <c r="K1328" s="1811"/>
      <c r="L1328" s="1813"/>
      <c r="M1328" s="1833"/>
      <c r="N1328" s="1859"/>
    </row>
    <row r="1329" spans="1:14" ht="20.25" customHeight="1" thickBot="1">
      <c r="A1329" s="1721"/>
      <c r="B1329" s="11" t="s">
        <v>69</v>
      </c>
      <c r="C1329" s="1866" t="s">
        <v>56</v>
      </c>
      <c r="D1329" s="1867"/>
      <c r="E1329" s="61">
        <f>'Result Entry'!$L$7</f>
        <v>10</v>
      </c>
      <c r="F1329" s="62">
        <f>'Result Entry'!$M$7</f>
        <v>10</v>
      </c>
      <c r="G1329" s="53">
        <f>SUM(E1329:F1329)</f>
        <v>20</v>
      </c>
      <c r="H1329" s="1881">
        <f>'Result Entry'!$AU$7</f>
        <v>70</v>
      </c>
      <c r="I1329" s="1882"/>
      <c r="J1329" s="1883">
        <f>'Result Entry'!$AY$7</f>
        <v>100</v>
      </c>
      <c r="K1329" s="1882"/>
      <c r="L1329" s="53">
        <f t="shared" ref="L1329:L1334" si="74">H1329+J1329</f>
        <v>170</v>
      </c>
      <c r="M1329" s="63">
        <f t="shared" ref="M1329:M1334" si="75">G1329+L1329</f>
        <v>190</v>
      </c>
      <c r="N1329" s="1860"/>
    </row>
    <row r="1330" spans="1:14" s="52" customFormat="1" ht="20.25" customHeight="1">
      <c r="A1330" s="1721"/>
      <c r="B1330" s="50" t="s">
        <v>69</v>
      </c>
      <c r="C1330" s="1769" t="str">
        <f>'Result Entry'!$L$3</f>
        <v>HINDI Comp.</v>
      </c>
      <c r="D1330" s="1770"/>
      <c r="E1330" s="54">
        <f>IF($J1318="TC",0,IF($J1318="Nso",0,VLOOKUP($A1315,'Result Entry'!$B$9:$FW$108,11,0)))</f>
        <v>0</v>
      </c>
      <c r="F1330" s="51">
        <f>IF($J1318="TC",0,IF($J1318="Nso",0,VLOOKUP($A1315,'Result Entry'!$B$9:$FW$108,12,0)))</f>
        <v>0</v>
      </c>
      <c r="G1330" s="55">
        <f>E1330+F1330</f>
        <v>0</v>
      </c>
      <c r="H1330" s="1870">
        <f>IF($J1318="TC",0,IF($J1318="Nso",0,VLOOKUP($A1315,'Result Entry'!$B$9:$FW$108,16,0)))</f>
        <v>0</v>
      </c>
      <c r="I1330" s="1871"/>
      <c r="J1330" s="1872">
        <f>IF($J1318="TC",0,IF($J1318="Nso",0,VLOOKUP($A1315,'Result Entry'!$B$9:$FW$108,19,0)))</f>
        <v>0</v>
      </c>
      <c r="K1330" s="1871"/>
      <c r="L1330" s="66">
        <f t="shared" si="74"/>
        <v>0</v>
      </c>
      <c r="M1330" s="64">
        <f t="shared" si="75"/>
        <v>0</v>
      </c>
      <c r="N1330" s="60" t="str">
        <f>IF($J1318="TC",0,IF($J1318="Nso",0,VLOOKUP($A1315,'Result Entry'!$B$9:$FW$108,24,0)))</f>
        <v/>
      </c>
    </row>
    <row r="1331" spans="1:14" s="52" customFormat="1" ht="20.25" customHeight="1">
      <c r="A1331" s="1721"/>
      <c r="B1331" s="50" t="s">
        <v>69</v>
      </c>
      <c r="C1331" s="1717" t="str">
        <f>'Result Entry'!$Z$3</f>
        <v>ENGLISH Comp.</v>
      </c>
      <c r="D1331" s="1718"/>
      <c r="E1331" s="54">
        <f>IF($J1318="TC",0,IF($J1318="Nso",0,VLOOKUP($A1315,'Result Entry'!$B$9:$FW$108,25,0)))</f>
        <v>0</v>
      </c>
      <c r="F1331" s="51">
        <f>IF($J1318="TC",0,IF($J1318="Nso",0,VLOOKUP($A1315,'Result Entry'!$B$9:$FW$108,26,0)))</f>
        <v>0</v>
      </c>
      <c r="G1331" s="56">
        <f>E1331+F1331</f>
        <v>0</v>
      </c>
      <c r="H1331" s="1761">
        <f>IF($J1318="TC",0,IF($J1318="Nso",0,VLOOKUP($A1315,'Result Entry'!$B$9:$FW$108,30,0)))</f>
        <v>0</v>
      </c>
      <c r="I1331" s="1762"/>
      <c r="J1331" s="1784">
        <f>IF($J1318="TC",0,IF($J1318="Nso",0,VLOOKUP($A1315,'Result Entry'!$B$9:$FW$108,33,0)))</f>
        <v>0</v>
      </c>
      <c r="K1331" s="1762"/>
      <c r="L1331" s="66">
        <f t="shared" si="74"/>
        <v>0</v>
      </c>
      <c r="M1331" s="64">
        <f t="shared" si="75"/>
        <v>0</v>
      </c>
      <c r="N1331" s="60" t="str">
        <f>IF($J1318="TC",0,IF($J1318="Nso",0,VLOOKUP($A1315,'Result Entry'!$B$9:$FW$108,38,0)))</f>
        <v/>
      </c>
    </row>
    <row r="1332" spans="1:14" s="52" customFormat="1" ht="20.25" customHeight="1">
      <c r="A1332" s="1721"/>
      <c r="B1332" s="50" t="s">
        <v>69</v>
      </c>
      <c r="C1332" s="1717" t="str">
        <f>'Result Entry'!$AO$3</f>
        <v>PHYSICS</v>
      </c>
      <c r="D1332" s="1718"/>
      <c r="E1332" s="54">
        <f>IF($J1318="TC",0,IF($J1318="Nso",0,VLOOKUP($A1315,'Result Entry'!$B$9:$FW$108,39,0)))</f>
        <v>0</v>
      </c>
      <c r="F1332" s="51">
        <f>IF($J1318="TC",0,IF($J1318="Nso",0,VLOOKUP($A1315,'Result Entry'!$B$9:$FW$108,40,0)))</f>
        <v>0</v>
      </c>
      <c r="G1332" s="56">
        <f>E1332+F1332</f>
        <v>0</v>
      </c>
      <c r="H1332" s="1761">
        <f>IF($J1318="TC",0,IF($J1318="Nso",0,VLOOKUP($A1315,'Result Entry'!$B$9:$FW$108,45,0)))</f>
        <v>0</v>
      </c>
      <c r="I1332" s="1762"/>
      <c r="J1332" s="1784">
        <f>IF($J1318="TC",0,IF($J1318="Nso",0,VLOOKUP($A1315,'Result Entry'!$B$9:$FW$108,49,0)))</f>
        <v>0</v>
      </c>
      <c r="K1332" s="1762"/>
      <c r="L1332" s="66">
        <f t="shared" si="74"/>
        <v>0</v>
      </c>
      <c r="M1332" s="64">
        <f t="shared" si="75"/>
        <v>0</v>
      </c>
      <c r="N1332" s="60" t="str">
        <f>IF($J1318="TC",0,IF($J1318="Nso",0,VLOOKUP($A1315,'Result Entry'!$B$9:$FW$108,54,0)))</f>
        <v/>
      </c>
    </row>
    <row r="1333" spans="1:14" s="52" customFormat="1" ht="20.25" customHeight="1">
      <c r="A1333" s="1721"/>
      <c r="B1333" s="50" t="s">
        <v>69</v>
      </c>
      <c r="C1333" s="1717" t="str">
        <f>'Result Entry'!$BF$3</f>
        <v>CHEMISTRY</v>
      </c>
      <c r="D1333" s="1718"/>
      <c r="E1333" s="54" t="str">
        <f>IF($J1318="TC",0,IF($J1318="Nso",0,VLOOKUP($A1315,'Result Entry'!$B$9:$FW$108,55,0)))</f>
        <v/>
      </c>
      <c r="F1333" s="51">
        <f>IF($J1318="TC",0,IF($J1318="Nso",0,VLOOKUP($A1315,'Result Entry'!$B$9:$FW$108,56,0)))</f>
        <v>0</v>
      </c>
      <c r="G1333" s="56" t="e">
        <f>E1333+F1333</f>
        <v>#VALUE!</v>
      </c>
      <c r="H1333" s="1761">
        <f>IF($J1318="TC",0,IF($J1318="Nso",0,VLOOKUP($A1315,'Result Entry'!$B$9:$FW$108,61,0)))</f>
        <v>0</v>
      </c>
      <c r="I1333" s="1762"/>
      <c r="J1333" s="1784">
        <f>IF($J1318="TC",0,IF($J1318="Nso",0,VLOOKUP($A1315,'Result Entry'!$B$9:$FW$108,65,0)))</f>
        <v>0</v>
      </c>
      <c r="K1333" s="1762"/>
      <c r="L1333" s="66">
        <f t="shared" si="74"/>
        <v>0</v>
      </c>
      <c r="M1333" s="64" t="e">
        <f t="shared" si="75"/>
        <v>#VALUE!</v>
      </c>
      <c r="N1333" s="60" t="str">
        <f>IF($J1318="TC",0,IF($J1318="Nso",0,VLOOKUP($A1315,'Result Entry'!$B$9:$FW$108,70,0)))</f>
        <v/>
      </c>
    </row>
    <row r="1334" spans="1:14" s="52" customFormat="1" ht="20.25" customHeight="1" thickBot="1">
      <c r="A1334" s="1721"/>
      <c r="B1334" s="50" t="s">
        <v>69</v>
      </c>
      <c r="C1334" s="1717" t="str">
        <f>'Result Entry'!$BW$3</f>
        <v>BIOLOGY</v>
      </c>
      <c r="D1334" s="1718"/>
      <c r="E1334" s="57" t="str">
        <f>IF($J1318="TC",0,IF($J1318="Nso",0,VLOOKUP($A1315,'Result Entry'!$B$9:$FW$108,71,0)))</f>
        <v/>
      </c>
      <c r="F1334" s="58" t="str">
        <f>IF($J1318="TC",0,IF($J1318="Nso",0,VLOOKUP($A1315,'Result Entry'!$B$9:$FW$108,72,0)))</f>
        <v/>
      </c>
      <c r="G1334" s="59" t="e">
        <f>E1334+F1334</f>
        <v>#VALUE!</v>
      </c>
      <c r="H1334" s="1861">
        <f>IF($J1318="TC",0,IF($J1318="Nso",0,VLOOKUP($A1315,'Result Entry'!$B$9:$FW$108,77,0)))</f>
        <v>0</v>
      </c>
      <c r="I1334" s="1862"/>
      <c r="J1334" s="1863">
        <f>IF($J1318="TC",0,IF($J1318="Nso",0,VLOOKUP($A1315,'Result Entry'!$B$9:$FW$108,81,0)))</f>
        <v>0</v>
      </c>
      <c r="K1334" s="1862"/>
      <c r="L1334" s="67">
        <f t="shared" si="74"/>
        <v>0</v>
      </c>
      <c r="M1334" s="65" t="e">
        <f t="shared" si="75"/>
        <v>#VALUE!</v>
      </c>
      <c r="N1334" s="60">
        <f>IF($J1318="TC",0,IF($J1318="Nso",0,VLOOKUP($A1315,'Result Entry'!$B$9:$FW$108,86,0)))</f>
        <v>0</v>
      </c>
    </row>
    <row r="1335" spans="1:14" ht="20.25" customHeight="1">
      <c r="A1335" s="1721"/>
      <c r="B1335" s="11" t="s">
        <v>69</v>
      </c>
      <c r="C1335" s="1771" t="s">
        <v>77</v>
      </c>
      <c r="D1335" s="1772"/>
      <c r="E1335" s="1773"/>
      <c r="F1335" s="1777" t="s">
        <v>78</v>
      </c>
      <c r="G1335" s="1778"/>
      <c r="H1335" s="1868" t="s">
        <v>79</v>
      </c>
      <c r="I1335" s="1869"/>
      <c r="J1335" s="74" t="s">
        <v>41</v>
      </c>
      <c r="K1335" s="79" t="s">
        <v>91</v>
      </c>
      <c r="L1335" s="1785" t="s">
        <v>39</v>
      </c>
      <c r="M1335" s="1786"/>
      <c r="N1335" s="12" t="s">
        <v>43</v>
      </c>
    </row>
    <row r="1336" spans="1:14" ht="25.5" customHeight="1" thickBot="1">
      <c r="A1336" s="1721"/>
      <c r="B1336" s="11" t="s">
        <v>69</v>
      </c>
      <c r="C1336" s="1774"/>
      <c r="D1336" s="1775"/>
      <c r="E1336" s="1776"/>
      <c r="F1336" s="1787">
        <f>IF($J1318="TC",0,IF($J1318="Nso",0,VLOOKUP($A1315,'Result Entry'!$B$9:$FW$108,146,0)))</f>
        <v>0</v>
      </c>
      <c r="G1336" s="1788"/>
      <c r="H1336" s="1830">
        <f>IF($J1318="TC",0,IF($J1318="Nso",0,VLOOKUP($A1315,'Result Entry'!$B$9:$FW$108,147,0)))</f>
        <v>0</v>
      </c>
      <c r="I1336" s="1831"/>
      <c r="J1336" s="75">
        <f>IF($J1318="TC",0,IF($J1318="Nso",0,VLOOKUP($A1315,'Result Entry'!$B$9:$FW$108,148,0)))</f>
        <v>0</v>
      </c>
      <c r="K1336" s="86" t="str">
        <f>IF($J1318="TC",0,IF($J1318="Nso",0,VLOOKUP($A1315,'Result Entry'!$B$9:$FW$108,149,0)))</f>
        <v/>
      </c>
      <c r="L1336" s="1864">
        <f>IF($J1318="TC",0,IF($J1318="Nso",0,VLOOKUP($A1315,'Result Entry'!$B$9:$FW$108,150,0)))</f>
        <v>0</v>
      </c>
      <c r="M1336" s="1865"/>
      <c r="N1336" s="15">
        <f>IF($J1318="TC",0,IF($J1318="Nso",0,VLOOKUP($A1315,'Result Entry'!$B$9:$FW$108,152,0)))</f>
        <v>0</v>
      </c>
    </row>
    <row r="1337" spans="1:14" ht="20.25" customHeight="1">
      <c r="A1337" s="1721"/>
      <c r="B1337" s="11" t="s">
        <v>69</v>
      </c>
      <c r="C1337" s="1758" t="s">
        <v>58</v>
      </c>
      <c r="D1337" s="1759"/>
      <c r="E1337" s="1759"/>
      <c r="F1337" s="1759"/>
      <c r="G1337" s="1759"/>
      <c r="H1337" s="1760"/>
      <c r="I1337" s="1834" t="s">
        <v>59</v>
      </c>
      <c r="J1337" s="1835"/>
      <c r="K1337" s="1836">
        <f>VLOOKUP($A1315,'Result Entry'!$B$9:$FW$108,143,0)</f>
        <v>0</v>
      </c>
      <c r="L1337" s="1837"/>
      <c r="M1337" s="1839" t="s">
        <v>37</v>
      </c>
      <c r="N1337" s="1840"/>
    </row>
    <row r="1338" spans="1:14" ht="20.25" customHeight="1" thickBot="1">
      <c r="A1338" s="1721"/>
      <c r="B1338" s="11" t="s">
        <v>69</v>
      </c>
      <c r="C1338" s="1841" t="s">
        <v>54</v>
      </c>
      <c r="D1338" s="1842"/>
      <c r="E1338" s="1842"/>
      <c r="F1338" s="1843" t="s">
        <v>157</v>
      </c>
      <c r="G1338" s="1844"/>
      <c r="H1338" s="26" t="s">
        <v>47</v>
      </c>
      <c r="I1338" s="1847" t="s">
        <v>60</v>
      </c>
      <c r="J1338" s="1848"/>
      <c r="K1338" s="1873">
        <f>VLOOKUP($A1315,'Result Entry'!$B$9:$FW$108,144,0)</f>
        <v>0</v>
      </c>
      <c r="L1338" s="1874"/>
      <c r="M1338" s="1875">
        <f>VLOOKUP($A1315,'Result Entry'!$B$9:$FW$108,145,0)</f>
        <v>0</v>
      </c>
      <c r="N1338" s="1876"/>
    </row>
    <row r="1339" spans="1:14" ht="20.25" customHeight="1">
      <c r="A1339" s="1721"/>
      <c r="B1339" s="11" t="s">
        <v>69</v>
      </c>
      <c r="C1339" s="1841"/>
      <c r="D1339" s="1842"/>
      <c r="E1339" s="1842"/>
      <c r="F1339" s="1845"/>
      <c r="G1339" s="1846"/>
      <c r="H1339" s="27" t="s">
        <v>99</v>
      </c>
      <c r="I1339" s="1877" t="s">
        <v>61</v>
      </c>
      <c r="J1339" s="1878"/>
      <c r="K1339" s="1879">
        <f>IF($J1318="TC","Transferred",IF($J1318="Nso","NameSeparated",VLOOKUP($A1315,'Result Entry'!$B$9:$FW$108,153,0)))</f>
        <v>0</v>
      </c>
      <c r="L1339" s="1879"/>
      <c r="M1339" s="1879"/>
      <c r="N1339" s="1880"/>
    </row>
    <row r="1340" spans="1:14" ht="20.25" customHeight="1">
      <c r="A1340" s="1721"/>
      <c r="B1340" s="11" t="s">
        <v>69</v>
      </c>
      <c r="C1340" s="1744" t="str">
        <f>'Result Entry'!$DU$3</f>
        <v>Foundation Of Information Tech.</v>
      </c>
      <c r="D1340" s="1745"/>
      <c r="E1340" s="1746"/>
      <c r="F1340" s="1747" t="str">
        <f>IF($J1318="TC",0,IF($J1318="Nso",0,VLOOKUP($A1315,'Result Entry'!$B$9:$GS$108,170,0)))</f>
        <v/>
      </c>
      <c r="G1340" s="1747"/>
      <c r="H1340" s="14">
        <f>IF($J1318="TC",0,IF($J1318="Nso",0,VLOOKUP($A1315,'Result Entry'!$B$9:$GS$108,112,0)))</f>
        <v>0</v>
      </c>
      <c r="I1340" s="1748" t="s">
        <v>71</v>
      </c>
      <c r="J1340" s="1749"/>
      <c r="K1340" s="1750">
        <f>'Result Entry'!$T$2</f>
        <v>45419</v>
      </c>
      <c r="L1340" s="1751"/>
      <c r="M1340" s="1751"/>
      <c r="N1340" s="1752"/>
    </row>
    <row r="1341" spans="1:14" ht="20.25" customHeight="1">
      <c r="A1341" s="1721"/>
      <c r="B1341" s="11" t="s">
        <v>69</v>
      </c>
      <c r="C1341" s="1744" t="str">
        <f>'Result Entry'!$EI$3</f>
        <v>G.I.A.I.-II</v>
      </c>
      <c r="D1341" s="1745"/>
      <c r="E1341" s="1746"/>
      <c r="F1341" s="1747" t="str">
        <f>IF($J1318="TC",0,IF($J1318="Nso",0,VLOOKUP($A1315,'Result Entry'!$B$9:$GS$108,174,0)))</f>
        <v/>
      </c>
      <c r="G1341" s="1747"/>
      <c r="H1341" s="14">
        <f>IF($J1318="TC",0,IF($J1318="Nso",0,VLOOKUP($A1315,'Result Entry'!$B$9:$GS$108,124,0)))</f>
        <v>0</v>
      </c>
      <c r="I1341" s="1753"/>
      <c r="J1341" s="1754"/>
      <c r="K1341" s="1754"/>
      <c r="L1341" s="1754"/>
      <c r="M1341" s="1754"/>
      <c r="N1341" s="1755"/>
    </row>
    <row r="1342" spans="1:14" ht="20.25" customHeight="1">
      <c r="A1342" s="1721"/>
      <c r="B1342" s="11" t="s">
        <v>69</v>
      </c>
      <c r="C1342" s="1744" t="str">
        <f>'Result Entry'!$EU$3</f>
        <v>SOC.SER.PLAN</v>
      </c>
      <c r="D1342" s="1745"/>
      <c r="E1342" s="1746"/>
      <c r="F1342" s="1747">
        <f>IF($J1318="TC",0,IF($J1318="Nso",0,VLOOKUP($A1315,'Result Entry'!$B$9:$HS$108,178,0)))</f>
        <v>0</v>
      </c>
      <c r="G1342" s="1747"/>
      <c r="H1342" s="14">
        <f>IF($J1318="TC",0,IF($J1318="Nso",0,VLOOKUP($A1315,'Result Entry'!$B$9:$GS$108,136,0)))</f>
        <v>0</v>
      </c>
      <c r="I1342" s="1756" t="s">
        <v>174</v>
      </c>
      <c r="J1342" s="1757"/>
      <c r="K1342" s="76"/>
      <c r="L1342" s="77"/>
      <c r="M1342" s="77"/>
      <c r="N1342" s="78"/>
    </row>
    <row r="1343" spans="1:14" ht="20.25" customHeight="1" thickBot="1">
      <c r="A1343" s="1721"/>
      <c r="B1343" s="11" t="s">
        <v>69</v>
      </c>
      <c r="C1343" s="1744" t="str">
        <f>'Result Entry'!$FG$3</f>
        <v>Jeewan Kaushal</v>
      </c>
      <c r="D1343" s="1745"/>
      <c r="E1343" s="1746"/>
      <c r="F1343" s="1747" t="str">
        <f>IF($J1318="TC",0,IF($J1318="Nso",0,VLOOKUP($A1315,'Result Entry'!$B$9:$HS$108,182,0)))</f>
        <v/>
      </c>
      <c r="G1343" s="1747"/>
      <c r="H1343" s="14">
        <f>IF($J1318="TC",0,IF($J1318="Nso",0,VLOOKUP($A1315,'Result Entry'!$B$9:$HS$108,136,0)))</f>
        <v>0</v>
      </c>
      <c r="I1343" s="1756" t="s">
        <v>148</v>
      </c>
      <c r="J1343" s="1757"/>
      <c r="K1343" s="1757"/>
      <c r="L1343" s="1757"/>
      <c r="M1343" s="1757"/>
      <c r="N1343" s="1838"/>
    </row>
    <row r="1344" spans="1:14" ht="20.25" customHeight="1">
      <c r="A1344" s="1721"/>
      <c r="B1344" s="10" t="s">
        <v>69</v>
      </c>
      <c r="C1344" s="1706" t="s">
        <v>180</v>
      </c>
      <c r="D1344" s="1707"/>
      <c r="E1344" s="1708"/>
      <c r="F1344" s="1715" t="s">
        <v>181</v>
      </c>
      <c r="G1344" s="1716"/>
      <c r="H1344" s="82" t="s">
        <v>30</v>
      </c>
      <c r="I1344" s="1756" t="s">
        <v>175</v>
      </c>
      <c r="J1344" s="1757"/>
      <c r="K1344" s="1757"/>
      <c r="L1344" s="1757"/>
      <c r="M1344" s="1757"/>
      <c r="N1344" s="1838"/>
    </row>
    <row r="1345" spans="1:15" ht="20.25" customHeight="1">
      <c r="A1345" s="1721"/>
      <c r="B1345" s="10" t="s">
        <v>69</v>
      </c>
      <c r="C1345" s="1709"/>
      <c r="D1345" s="1710"/>
      <c r="E1345" s="1711"/>
      <c r="F1345" s="1702" t="s">
        <v>182</v>
      </c>
      <c r="G1345" s="1703"/>
      <c r="H1345" s="80" t="s">
        <v>179</v>
      </c>
      <c r="I1345" s="1732" t="s">
        <v>67</v>
      </c>
      <c r="J1345" s="1733"/>
      <c r="K1345" s="1733"/>
      <c r="L1345" s="1733"/>
      <c r="M1345" s="1733"/>
      <c r="N1345" s="1734"/>
    </row>
    <row r="1346" spans="1:15" ht="20.25" customHeight="1">
      <c r="A1346" s="1721"/>
      <c r="B1346" s="10" t="s">
        <v>69</v>
      </c>
      <c r="C1346" s="1709"/>
      <c r="D1346" s="1710"/>
      <c r="E1346" s="1711"/>
      <c r="F1346" s="1702" t="s">
        <v>185</v>
      </c>
      <c r="G1346" s="1703"/>
      <c r="H1346" s="80" t="s">
        <v>62</v>
      </c>
      <c r="I1346" s="1735"/>
      <c r="J1346" s="1736"/>
      <c r="K1346" s="1736"/>
      <c r="L1346" s="1736"/>
      <c r="M1346" s="1736"/>
      <c r="N1346" s="1737"/>
    </row>
    <row r="1347" spans="1:15" ht="20.25" customHeight="1">
      <c r="A1347" s="1721"/>
      <c r="B1347" s="10" t="s">
        <v>69</v>
      </c>
      <c r="C1347" s="1709"/>
      <c r="D1347" s="1710"/>
      <c r="E1347" s="1711"/>
      <c r="F1347" s="1702" t="s">
        <v>186</v>
      </c>
      <c r="G1347" s="1703"/>
      <c r="H1347" s="80" t="s">
        <v>63</v>
      </c>
      <c r="I1347" s="1735"/>
      <c r="J1347" s="1736"/>
      <c r="K1347" s="1736"/>
      <c r="L1347" s="1736"/>
      <c r="M1347" s="1736"/>
      <c r="N1347" s="1737"/>
    </row>
    <row r="1348" spans="1:15" ht="20.25" customHeight="1">
      <c r="A1348" s="1721"/>
      <c r="B1348" s="10" t="s">
        <v>69</v>
      </c>
      <c r="C1348" s="1709"/>
      <c r="D1348" s="1710"/>
      <c r="E1348" s="1711"/>
      <c r="F1348" s="1702" t="s">
        <v>183</v>
      </c>
      <c r="G1348" s="1703"/>
      <c r="H1348" s="80" t="s">
        <v>65</v>
      </c>
      <c r="I1348" s="1738" t="s">
        <v>80</v>
      </c>
      <c r="J1348" s="1739"/>
      <c r="K1348" s="1739"/>
      <c r="L1348" s="1739"/>
      <c r="M1348" s="1739"/>
      <c r="N1348" s="1740"/>
    </row>
    <row r="1349" spans="1:15" ht="20.25" customHeight="1" thickBot="1">
      <c r="A1349" s="1721"/>
      <c r="B1349" s="13" t="s">
        <v>69</v>
      </c>
      <c r="C1349" s="1712"/>
      <c r="D1349" s="1713"/>
      <c r="E1349" s="1714"/>
      <c r="F1349" s="1704" t="s">
        <v>184</v>
      </c>
      <c r="G1349" s="1705"/>
      <c r="H1349" s="81" t="s">
        <v>64</v>
      </c>
      <c r="I1349" s="1741"/>
      <c r="J1349" s="1742"/>
      <c r="K1349" s="1742"/>
      <c r="L1349" s="1742"/>
      <c r="M1349" s="1742"/>
      <c r="N1349" s="1743"/>
    </row>
    <row r="1350" spans="1:15" ht="24.75" customHeight="1" thickTop="1" thickBot="1">
      <c r="A1350" s="83">
        <f>A1315+1</f>
        <v>39</v>
      </c>
      <c r="B1350" s="1720" t="s">
        <v>50</v>
      </c>
      <c r="C1350" s="1720"/>
      <c r="D1350" s="1720"/>
      <c r="E1350" s="1720"/>
      <c r="F1350" s="1720"/>
      <c r="G1350" s="1720"/>
      <c r="H1350" s="1720"/>
      <c r="I1350" s="1720"/>
      <c r="J1350" s="1720"/>
      <c r="K1350" s="1720"/>
      <c r="L1350" s="1720"/>
      <c r="M1350" s="1720"/>
      <c r="N1350" s="1720"/>
    </row>
    <row r="1351" spans="1:15" ht="42.75" customHeight="1" thickTop="1">
      <c r="A1351" s="1721"/>
      <c r="B1351" s="1722"/>
      <c r="C1351" s="1723"/>
      <c r="D1351" s="1726" t="str">
        <f>Master!$E$8</f>
        <v xml:space="preserve">Govt. Sr. Secondary School </v>
      </c>
      <c r="E1351" s="1727"/>
      <c r="F1351" s="1727"/>
      <c r="G1351" s="1727"/>
      <c r="H1351" s="1727"/>
      <c r="I1351" s="1727"/>
      <c r="J1351" s="1727"/>
      <c r="K1351" s="1727"/>
      <c r="L1351" s="1727"/>
      <c r="M1351" s="1727"/>
      <c r="N1351" s="1728"/>
    </row>
    <row r="1352" spans="1:15" ht="20.25" customHeight="1" thickBot="1">
      <c r="A1352" s="1721"/>
      <c r="B1352" s="1724"/>
      <c r="C1352" s="1725"/>
      <c r="D1352" s="1729" t="str">
        <f>Master!$E$11</f>
        <v>P.S.-Bapini (Jodhpur)</v>
      </c>
      <c r="E1352" s="1730"/>
      <c r="F1352" s="1730"/>
      <c r="G1352" s="1730"/>
      <c r="H1352" s="1730"/>
      <c r="I1352" s="1730"/>
      <c r="J1352" s="1730"/>
      <c r="K1352" s="1730"/>
      <c r="L1352" s="1730"/>
      <c r="M1352" s="1730"/>
      <c r="N1352" s="1731"/>
    </row>
    <row r="1353" spans="1:15" ht="20.25" customHeight="1">
      <c r="A1353" s="1721"/>
      <c r="B1353" s="28"/>
      <c r="C1353" s="1849" t="s">
        <v>150</v>
      </c>
      <c r="D1353" s="1850"/>
      <c r="E1353" s="1850"/>
      <c r="F1353" s="1850"/>
      <c r="G1353" s="1851"/>
      <c r="H1353" s="1814" t="s">
        <v>127</v>
      </c>
      <c r="I1353" s="1814"/>
      <c r="J1353" s="1817">
        <f>VLOOKUP(A1350,'Result Entry'!$B$6:$K$108,6,0)</f>
        <v>0</v>
      </c>
      <c r="K1353" s="1820" t="s">
        <v>68</v>
      </c>
      <c r="L1353" s="1821"/>
      <c r="M1353" s="68">
        <f>Master!$E$14</f>
        <v>8151106901</v>
      </c>
      <c r="N1353" s="69"/>
    </row>
    <row r="1354" spans="1:15" ht="20.25" customHeight="1">
      <c r="A1354" s="1721"/>
      <c r="B1354" s="9"/>
      <c r="C1354" s="1852"/>
      <c r="D1354" s="1853"/>
      <c r="E1354" s="1853"/>
      <c r="F1354" s="1853"/>
      <c r="G1354" s="1854"/>
      <c r="H1354" s="1815"/>
      <c r="I1354" s="1815"/>
      <c r="J1354" s="1818"/>
      <c r="K1354" s="1822" t="s">
        <v>66</v>
      </c>
      <c r="L1354" s="1823"/>
      <c r="M1354" s="1824"/>
      <c r="N1354" s="1825"/>
      <c r="O1354" s="17" t="s">
        <v>156</v>
      </c>
    </row>
    <row r="1355" spans="1:15" ht="20.25" customHeight="1" thickBot="1">
      <c r="A1355" s="1721"/>
      <c r="B1355" s="9"/>
      <c r="C1355" s="1855"/>
      <c r="D1355" s="1856"/>
      <c r="E1355" s="1856"/>
      <c r="F1355" s="1856"/>
      <c r="G1355" s="1857"/>
      <c r="H1355" s="1816"/>
      <c r="I1355" s="1816"/>
      <c r="J1355" s="1819"/>
      <c r="K1355" s="1826" t="s">
        <v>51</v>
      </c>
      <c r="L1355" s="1827"/>
      <c r="M1355" s="1828" t="str">
        <f>Master!$E$6</f>
        <v>2023-24</v>
      </c>
      <c r="N1355" s="1829"/>
    </row>
    <row r="1356" spans="1:15" ht="20.25" customHeight="1">
      <c r="A1356" s="1721"/>
      <c r="B1356" s="10" t="s">
        <v>69</v>
      </c>
      <c r="C1356" s="1779" t="s">
        <v>20</v>
      </c>
      <c r="D1356" s="1780"/>
      <c r="E1356" s="1780"/>
      <c r="F1356" s="1781"/>
      <c r="G1356" s="6" t="s">
        <v>149</v>
      </c>
      <c r="H1356" s="1782">
        <f>VLOOKUP($A1350,'Result Entry'!$B$9:$FW$108,4,0)</f>
        <v>0</v>
      </c>
      <c r="I1356" s="1782"/>
      <c r="J1356" s="1782"/>
      <c r="K1356" s="1782"/>
      <c r="L1356" s="1782"/>
      <c r="M1356" s="1782"/>
      <c r="N1356" s="1783"/>
    </row>
    <row r="1357" spans="1:15" ht="20.25" customHeight="1">
      <c r="A1357" s="1721"/>
      <c r="B1357" s="10" t="s">
        <v>69</v>
      </c>
      <c r="C1357" s="1763" t="s">
        <v>22</v>
      </c>
      <c r="D1357" s="1764"/>
      <c r="E1357" s="1764"/>
      <c r="F1357" s="1765"/>
      <c r="G1357" s="7" t="s">
        <v>149</v>
      </c>
      <c r="H1357" s="1766">
        <f>VLOOKUP($A1350,'Result Entry'!$B$9:$FW$108,7,0)</f>
        <v>0</v>
      </c>
      <c r="I1357" s="1766"/>
      <c r="J1357" s="1766"/>
      <c r="K1357" s="1766"/>
      <c r="L1357" s="1766"/>
      <c r="M1357" s="1766"/>
      <c r="N1357" s="1767"/>
    </row>
    <row r="1358" spans="1:15" ht="20.25" customHeight="1">
      <c r="A1358" s="1721"/>
      <c r="B1358" s="10" t="s">
        <v>69</v>
      </c>
      <c r="C1358" s="1763" t="s">
        <v>23</v>
      </c>
      <c r="D1358" s="1764"/>
      <c r="E1358" s="1764"/>
      <c r="F1358" s="1765"/>
      <c r="G1358" s="7" t="s">
        <v>149</v>
      </c>
      <c r="H1358" s="1766">
        <f>VLOOKUP($A1350,'Result Entry'!$B$9:$FW$108,8,0)</f>
        <v>0</v>
      </c>
      <c r="I1358" s="1766"/>
      <c r="J1358" s="1766"/>
      <c r="K1358" s="1766"/>
      <c r="L1358" s="1766"/>
      <c r="M1358" s="1766"/>
      <c r="N1358" s="1767"/>
    </row>
    <row r="1359" spans="1:15" ht="20.25" customHeight="1">
      <c r="A1359" s="1721"/>
      <c r="B1359" s="10" t="s">
        <v>69</v>
      </c>
      <c r="C1359" s="1763" t="s">
        <v>52</v>
      </c>
      <c r="D1359" s="1764"/>
      <c r="E1359" s="1764"/>
      <c r="F1359" s="1765"/>
      <c r="G1359" s="7" t="s">
        <v>149</v>
      </c>
      <c r="H1359" s="1766">
        <f>VLOOKUP($A1350,'Result Entry'!$B$9:$FW$108,9,0)</f>
        <v>0</v>
      </c>
      <c r="I1359" s="1766"/>
      <c r="J1359" s="1766"/>
      <c r="K1359" s="1766"/>
      <c r="L1359" s="1766"/>
      <c r="M1359" s="1766"/>
      <c r="N1359" s="1767"/>
    </row>
    <row r="1360" spans="1:15" ht="20.25" customHeight="1">
      <c r="A1360" s="1721"/>
      <c r="B1360" s="10" t="s">
        <v>69</v>
      </c>
      <c r="C1360" s="1763" t="s">
        <v>53</v>
      </c>
      <c r="D1360" s="1764"/>
      <c r="E1360" s="1764"/>
      <c r="F1360" s="1765"/>
      <c r="G1360" s="7" t="s">
        <v>149</v>
      </c>
      <c r="H1360" s="1768" t="str">
        <f>CONCATENATE('Result Entry'!$G$4,'Result Entry'!$J$4)</f>
        <v>11(A)</v>
      </c>
      <c r="I1360" s="1766"/>
      <c r="J1360" s="1766"/>
      <c r="K1360" s="1766"/>
      <c r="L1360" s="1766"/>
      <c r="M1360" s="1766"/>
      <c r="N1360" s="1767"/>
    </row>
    <row r="1361" spans="1:14" ht="20.25" customHeight="1" thickBot="1">
      <c r="A1361" s="1721"/>
      <c r="B1361" s="10" t="s">
        <v>69</v>
      </c>
      <c r="C1361" s="1789" t="s">
        <v>25</v>
      </c>
      <c r="D1361" s="1790"/>
      <c r="E1361" s="1790"/>
      <c r="F1361" s="1791"/>
      <c r="G1361" s="16" t="s">
        <v>149</v>
      </c>
      <c r="H1361" s="1792">
        <f>VLOOKUP($A1350,'Result Entry'!$B$9:$FW$108,10,0)</f>
        <v>0</v>
      </c>
      <c r="I1361" s="1792"/>
      <c r="J1361" s="1792"/>
      <c r="K1361" s="1792"/>
      <c r="L1361" s="1792"/>
      <c r="M1361" s="1792"/>
      <c r="N1361" s="1793"/>
    </row>
    <row r="1362" spans="1:14" ht="20.25" customHeight="1">
      <c r="A1362" s="1721"/>
      <c r="B1362" s="11" t="s">
        <v>69</v>
      </c>
      <c r="C1362" s="1794" t="s">
        <v>167</v>
      </c>
      <c r="D1362" s="1795"/>
      <c r="E1362" s="1798" t="s">
        <v>72</v>
      </c>
      <c r="F1362" s="1800" t="s">
        <v>73</v>
      </c>
      <c r="G1362" s="1802" t="s">
        <v>168</v>
      </c>
      <c r="H1362" s="1804" t="s">
        <v>55</v>
      </c>
      <c r="I1362" s="1805"/>
      <c r="J1362" s="1808" t="s">
        <v>84</v>
      </c>
      <c r="K1362" s="1809"/>
      <c r="L1362" s="1812" t="s">
        <v>169</v>
      </c>
      <c r="M1362" s="1832" t="s">
        <v>76</v>
      </c>
      <c r="N1362" s="1858" t="s">
        <v>98</v>
      </c>
    </row>
    <row r="1363" spans="1:14" ht="20.25" customHeight="1">
      <c r="A1363" s="1721"/>
      <c r="B1363" s="11"/>
      <c r="C1363" s="1796"/>
      <c r="D1363" s="1797"/>
      <c r="E1363" s="1799"/>
      <c r="F1363" s="1801"/>
      <c r="G1363" s="1803"/>
      <c r="H1363" s="1806"/>
      <c r="I1363" s="1807"/>
      <c r="J1363" s="1810"/>
      <c r="K1363" s="1811"/>
      <c r="L1363" s="1813"/>
      <c r="M1363" s="1833"/>
      <c r="N1363" s="1859"/>
    </row>
    <row r="1364" spans="1:14" ht="20.25" customHeight="1" thickBot="1">
      <c r="A1364" s="1721"/>
      <c r="B1364" s="11" t="s">
        <v>69</v>
      </c>
      <c r="C1364" s="1866" t="s">
        <v>56</v>
      </c>
      <c r="D1364" s="1867"/>
      <c r="E1364" s="61">
        <f>'Result Entry'!$L$7</f>
        <v>10</v>
      </c>
      <c r="F1364" s="62">
        <f>'Result Entry'!$M$7</f>
        <v>10</v>
      </c>
      <c r="G1364" s="53">
        <f>SUM(E1364:F1364)</f>
        <v>20</v>
      </c>
      <c r="H1364" s="1881">
        <f>'Result Entry'!$AU$7</f>
        <v>70</v>
      </c>
      <c r="I1364" s="1882"/>
      <c r="J1364" s="1883">
        <f>'Result Entry'!$AY$7</f>
        <v>100</v>
      </c>
      <c r="K1364" s="1882"/>
      <c r="L1364" s="53">
        <f t="shared" ref="L1364:L1369" si="76">H1364+J1364</f>
        <v>170</v>
      </c>
      <c r="M1364" s="63">
        <f t="shared" ref="M1364:M1369" si="77">G1364+L1364</f>
        <v>190</v>
      </c>
      <c r="N1364" s="1860"/>
    </row>
    <row r="1365" spans="1:14" s="52" customFormat="1" ht="20.25" customHeight="1">
      <c r="A1365" s="1721"/>
      <c r="B1365" s="50" t="s">
        <v>69</v>
      </c>
      <c r="C1365" s="1769" t="str">
        <f>'Result Entry'!$L$3</f>
        <v>HINDI Comp.</v>
      </c>
      <c r="D1365" s="1770"/>
      <c r="E1365" s="54">
        <f>IF($J1353="TC",0,IF($J1353="Nso",0,VLOOKUP($A1350,'Result Entry'!$B$9:$FW$108,11,0)))</f>
        <v>0</v>
      </c>
      <c r="F1365" s="51">
        <f>IF($J1353="TC",0,IF($J1353="Nso",0,VLOOKUP($A1350,'Result Entry'!$B$9:$FW$108,12,0)))</f>
        <v>0</v>
      </c>
      <c r="G1365" s="55">
        <f>E1365+F1365</f>
        <v>0</v>
      </c>
      <c r="H1365" s="1870">
        <f>IF($J1353="TC",0,IF($J1353="Nso",0,VLOOKUP($A1350,'Result Entry'!$B$9:$FW$108,16,0)))</f>
        <v>0</v>
      </c>
      <c r="I1365" s="1871"/>
      <c r="J1365" s="1872">
        <f>IF($J1353="TC",0,IF($J1353="Nso",0,VLOOKUP($A1350,'Result Entry'!$B$9:$FW$108,19,0)))</f>
        <v>0</v>
      </c>
      <c r="K1365" s="1871"/>
      <c r="L1365" s="66">
        <f t="shared" si="76"/>
        <v>0</v>
      </c>
      <c r="M1365" s="64">
        <f t="shared" si="77"/>
        <v>0</v>
      </c>
      <c r="N1365" s="60" t="str">
        <f>IF($J1353="TC",0,IF($J1353="Nso",0,VLOOKUP($A1350,'Result Entry'!$B$9:$FW$108,24,0)))</f>
        <v/>
      </c>
    </row>
    <row r="1366" spans="1:14" s="52" customFormat="1" ht="20.25" customHeight="1">
      <c r="A1366" s="1721"/>
      <c r="B1366" s="50" t="s">
        <v>69</v>
      </c>
      <c r="C1366" s="1717" t="str">
        <f>'Result Entry'!$Z$3</f>
        <v>ENGLISH Comp.</v>
      </c>
      <c r="D1366" s="1718"/>
      <c r="E1366" s="54">
        <f>IF($J1353="TC",0,IF($J1353="Nso",0,VLOOKUP($A1350,'Result Entry'!$B$9:$FW$108,25,0)))</f>
        <v>0</v>
      </c>
      <c r="F1366" s="51">
        <f>IF($J1353="TC",0,IF($J1353="Nso",0,VLOOKUP($A1350,'Result Entry'!$B$9:$FW$108,26,0)))</f>
        <v>0</v>
      </c>
      <c r="G1366" s="56">
        <f>E1366+F1366</f>
        <v>0</v>
      </c>
      <c r="H1366" s="1761">
        <f>IF($J1353="TC",0,IF($J1353="Nso",0,VLOOKUP($A1350,'Result Entry'!$B$9:$FW$108,30,0)))</f>
        <v>0</v>
      </c>
      <c r="I1366" s="1762"/>
      <c r="J1366" s="1784">
        <f>IF($J1353="TC",0,IF($J1353="Nso",0,VLOOKUP($A1350,'Result Entry'!$B$9:$FW$108,33,0)))</f>
        <v>0</v>
      </c>
      <c r="K1366" s="1762"/>
      <c r="L1366" s="66">
        <f t="shared" si="76"/>
        <v>0</v>
      </c>
      <c r="M1366" s="64">
        <f t="shared" si="77"/>
        <v>0</v>
      </c>
      <c r="N1366" s="60" t="str">
        <f>IF($J1353="TC",0,IF($J1353="Nso",0,VLOOKUP($A1350,'Result Entry'!$B$9:$FW$108,38,0)))</f>
        <v/>
      </c>
    </row>
    <row r="1367" spans="1:14" s="52" customFormat="1" ht="20.25" customHeight="1">
      <c r="A1367" s="1721"/>
      <c r="B1367" s="50" t="s">
        <v>69</v>
      </c>
      <c r="C1367" s="1717" t="str">
        <f>'Result Entry'!$AO$3</f>
        <v>PHYSICS</v>
      </c>
      <c r="D1367" s="1718"/>
      <c r="E1367" s="54">
        <f>IF($J1353="TC",0,IF($J1353="Nso",0,VLOOKUP($A1350,'Result Entry'!$B$9:$FW$108,39,0)))</f>
        <v>0</v>
      </c>
      <c r="F1367" s="51">
        <f>IF($J1353="TC",0,IF($J1353="Nso",0,VLOOKUP($A1350,'Result Entry'!$B$9:$FW$108,40,0)))</f>
        <v>0</v>
      </c>
      <c r="G1367" s="56">
        <f>E1367+F1367</f>
        <v>0</v>
      </c>
      <c r="H1367" s="1761">
        <f>IF($J1353="TC",0,IF($J1353="Nso",0,VLOOKUP($A1350,'Result Entry'!$B$9:$FW$108,45,0)))</f>
        <v>0</v>
      </c>
      <c r="I1367" s="1762"/>
      <c r="J1367" s="1784">
        <f>IF($J1353="TC",0,IF($J1353="Nso",0,VLOOKUP($A1350,'Result Entry'!$B$9:$FW$108,49,0)))</f>
        <v>0</v>
      </c>
      <c r="K1367" s="1762"/>
      <c r="L1367" s="66">
        <f t="shared" si="76"/>
        <v>0</v>
      </c>
      <c r="M1367" s="64">
        <f t="shared" si="77"/>
        <v>0</v>
      </c>
      <c r="N1367" s="60" t="str">
        <f>IF($J1353="TC",0,IF($J1353="Nso",0,VLOOKUP($A1350,'Result Entry'!$B$9:$FW$108,54,0)))</f>
        <v/>
      </c>
    </row>
    <row r="1368" spans="1:14" s="52" customFormat="1" ht="20.25" customHeight="1">
      <c r="A1368" s="1721"/>
      <c r="B1368" s="50" t="s">
        <v>69</v>
      </c>
      <c r="C1368" s="1717" t="str">
        <f>'Result Entry'!$BF$3</f>
        <v>CHEMISTRY</v>
      </c>
      <c r="D1368" s="1718"/>
      <c r="E1368" s="54" t="str">
        <f>IF($J1353="TC",0,IF($J1353="Nso",0,VLOOKUP($A1350,'Result Entry'!$B$9:$FW$108,55,0)))</f>
        <v/>
      </c>
      <c r="F1368" s="51">
        <f>IF($J1353="TC",0,IF($J1353="Nso",0,VLOOKUP($A1350,'Result Entry'!$B$9:$FW$108,56,0)))</f>
        <v>0</v>
      </c>
      <c r="G1368" s="56" t="e">
        <f>E1368+F1368</f>
        <v>#VALUE!</v>
      </c>
      <c r="H1368" s="1761">
        <f>IF($J1353="TC",0,IF($J1353="Nso",0,VLOOKUP($A1350,'Result Entry'!$B$9:$FW$108,61,0)))</f>
        <v>0</v>
      </c>
      <c r="I1368" s="1762"/>
      <c r="J1368" s="1784">
        <f>IF($J1353="TC",0,IF($J1353="Nso",0,VLOOKUP($A1350,'Result Entry'!$B$9:$FW$108,65,0)))</f>
        <v>0</v>
      </c>
      <c r="K1368" s="1762"/>
      <c r="L1368" s="66">
        <f t="shared" si="76"/>
        <v>0</v>
      </c>
      <c r="M1368" s="64" t="e">
        <f t="shared" si="77"/>
        <v>#VALUE!</v>
      </c>
      <c r="N1368" s="60" t="str">
        <f>IF($J1353="TC",0,IF($J1353="Nso",0,VLOOKUP($A1350,'Result Entry'!$B$9:$FW$108,70,0)))</f>
        <v/>
      </c>
    </row>
    <row r="1369" spans="1:14" s="52" customFormat="1" ht="20.25" customHeight="1" thickBot="1">
      <c r="A1369" s="1721"/>
      <c r="B1369" s="50" t="s">
        <v>69</v>
      </c>
      <c r="C1369" s="1717" t="str">
        <f>'Result Entry'!$BW$3</f>
        <v>BIOLOGY</v>
      </c>
      <c r="D1369" s="1718"/>
      <c r="E1369" s="57" t="str">
        <f>IF($J1353="TC",0,IF($J1353="Nso",0,VLOOKUP($A1350,'Result Entry'!$B$9:$FW$108,71,0)))</f>
        <v/>
      </c>
      <c r="F1369" s="58" t="str">
        <f>IF($J1353="TC",0,IF($J1353="Nso",0,VLOOKUP($A1350,'Result Entry'!$B$9:$FW$108,72,0)))</f>
        <v/>
      </c>
      <c r="G1369" s="59" t="e">
        <f>E1369+F1369</f>
        <v>#VALUE!</v>
      </c>
      <c r="H1369" s="1861">
        <f>IF($J1353="TC",0,IF($J1353="Nso",0,VLOOKUP($A1350,'Result Entry'!$B$9:$FW$108,77,0)))</f>
        <v>0</v>
      </c>
      <c r="I1369" s="1862"/>
      <c r="J1369" s="1863">
        <f>IF($J1353="TC",0,IF($J1353="Nso",0,VLOOKUP($A1350,'Result Entry'!$B$9:$FW$108,81,0)))</f>
        <v>0</v>
      </c>
      <c r="K1369" s="1862"/>
      <c r="L1369" s="67">
        <f t="shared" si="76"/>
        <v>0</v>
      </c>
      <c r="M1369" s="65" t="e">
        <f t="shared" si="77"/>
        <v>#VALUE!</v>
      </c>
      <c r="N1369" s="60">
        <f>IF($J1353="TC",0,IF($J1353="Nso",0,VLOOKUP($A1350,'Result Entry'!$B$9:$FW$108,86,0)))</f>
        <v>0</v>
      </c>
    </row>
    <row r="1370" spans="1:14" ht="20.25" customHeight="1">
      <c r="A1370" s="1721"/>
      <c r="B1370" s="11" t="s">
        <v>69</v>
      </c>
      <c r="C1370" s="1771" t="s">
        <v>77</v>
      </c>
      <c r="D1370" s="1772"/>
      <c r="E1370" s="1773"/>
      <c r="F1370" s="1777" t="s">
        <v>78</v>
      </c>
      <c r="G1370" s="1778"/>
      <c r="H1370" s="1868" t="s">
        <v>79</v>
      </c>
      <c r="I1370" s="1869"/>
      <c r="J1370" s="74" t="s">
        <v>41</v>
      </c>
      <c r="K1370" s="79" t="s">
        <v>91</v>
      </c>
      <c r="L1370" s="1785" t="s">
        <v>39</v>
      </c>
      <c r="M1370" s="1786"/>
      <c r="N1370" s="12" t="s">
        <v>43</v>
      </c>
    </row>
    <row r="1371" spans="1:14" ht="25.5" customHeight="1" thickBot="1">
      <c r="A1371" s="1721"/>
      <c r="B1371" s="11" t="s">
        <v>69</v>
      </c>
      <c r="C1371" s="1774"/>
      <c r="D1371" s="1775"/>
      <c r="E1371" s="1776"/>
      <c r="F1371" s="1787">
        <f>IF($J1353="TC",0,IF($J1353="Nso",0,VLOOKUP($A1350,'Result Entry'!$B$9:$FW$108,146,0)))</f>
        <v>0</v>
      </c>
      <c r="G1371" s="1788"/>
      <c r="H1371" s="1830">
        <f>IF($J1353="TC",0,IF($J1353="Nso",0,VLOOKUP($A1350,'Result Entry'!$B$9:$FW$108,147,0)))</f>
        <v>0</v>
      </c>
      <c r="I1371" s="1831"/>
      <c r="J1371" s="75">
        <f>IF($J1353="TC",0,IF($J1353="Nso",0,VLOOKUP($A1350,'Result Entry'!$B$9:$FW$108,148,0)))</f>
        <v>0</v>
      </c>
      <c r="K1371" s="86" t="str">
        <f>IF($J1353="TC",0,IF($J1353="Nso",0,VLOOKUP($A1350,'Result Entry'!$B$9:$FW$108,149,0)))</f>
        <v/>
      </c>
      <c r="L1371" s="1864">
        <f>IF($J1353="TC",0,IF($J1353="Nso",0,VLOOKUP($A1350,'Result Entry'!$B$9:$FW$108,150,0)))</f>
        <v>0</v>
      </c>
      <c r="M1371" s="1865"/>
      <c r="N1371" s="15">
        <f>IF($J1353="TC",0,IF($J1353="Nso",0,VLOOKUP($A1350,'Result Entry'!$B$9:$FW$108,152,0)))</f>
        <v>0</v>
      </c>
    </row>
    <row r="1372" spans="1:14" ht="20.25" customHeight="1">
      <c r="A1372" s="1721"/>
      <c r="B1372" s="11" t="s">
        <v>69</v>
      </c>
      <c r="C1372" s="1758" t="s">
        <v>58</v>
      </c>
      <c r="D1372" s="1759"/>
      <c r="E1372" s="1759"/>
      <c r="F1372" s="1759"/>
      <c r="G1372" s="1759"/>
      <c r="H1372" s="1760"/>
      <c r="I1372" s="1834" t="s">
        <v>59</v>
      </c>
      <c r="J1372" s="1835"/>
      <c r="K1372" s="1836">
        <f>VLOOKUP($A1350,'Result Entry'!$B$9:$FW$108,143,0)</f>
        <v>0</v>
      </c>
      <c r="L1372" s="1837"/>
      <c r="M1372" s="1839" t="s">
        <v>37</v>
      </c>
      <c r="N1372" s="1840"/>
    </row>
    <row r="1373" spans="1:14" ht="20.25" customHeight="1" thickBot="1">
      <c r="A1373" s="1721"/>
      <c r="B1373" s="11" t="s">
        <v>69</v>
      </c>
      <c r="C1373" s="1841" t="s">
        <v>54</v>
      </c>
      <c r="D1373" s="1842"/>
      <c r="E1373" s="1842"/>
      <c r="F1373" s="1843" t="s">
        <v>157</v>
      </c>
      <c r="G1373" s="1844"/>
      <c r="H1373" s="26" t="s">
        <v>47</v>
      </c>
      <c r="I1373" s="1847" t="s">
        <v>60</v>
      </c>
      <c r="J1373" s="1848"/>
      <c r="K1373" s="1873">
        <f>VLOOKUP($A1350,'Result Entry'!$B$9:$FW$108,144,0)</f>
        <v>0</v>
      </c>
      <c r="L1373" s="1874"/>
      <c r="M1373" s="1875">
        <f>VLOOKUP($A1350,'Result Entry'!$B$9:$FW$108,145,0)</f>
        <v>0</v>
      </c>
      <c r="N1373" s="1876"/>
    </row>
    <row r="1374" spans="1:14" ht="20.25" customHeight="1">
      <c r="A1374" s="1721"/>
      <c r="B1374" s="11" t="s">
        <v>69</v>
      </c>
      <c r="C1374" s="1841"/>
      <c r="D1374" s="1842"/>
      <c r="E1374" s="1842"/>
      <c r="F1374" s="1845"/>
      <c r="G1374" s="1846"/>
      <c r="H1374" s="27" t="s">
        <v>99</v>
      </c>
      <c r="I1374" s="1877" t="s">
        <v>61</v>
      </c>
      <c r="J1374" s="1878"/>
      <c r="K1374" s="1879">
        <f>IF($J1353="TC","Transferred",IF($J1353="Nso","NameSeparated",VLOOKUP($A1350,'Result Entry'!$B$9:$FW$108,153,0)))</f>
        <v>0</v>
      </c>
      <c r="L1374" s="1879"/>
      <c r="M1374" s="1879"/>
      <c r="N1374" s="1880"/>
    </row>
    <row r="1375" spans="1:14" ht="20.25" customHeight="1">
      <c r="A1375" s="1721"/>
      <c r="B1375" s="11" t="s">
        <v>69</v>
      </c>
      <c r="C1375" s="1744" t="str">
        <f>'Result Entry'!$DU$3</f>
        <v>Foundation Of Information Tech.</v>
      </c>
      <c r="D1375" s="1745"/>
      <c r="E1375" s="1746"/>
      <c r="F1375" s="1747" t="str">
        <f>IF($J1353="TC",0,IF($J1353="Nso",0,VLOOKUP($A1350,'Result Entry'!$B$9:$GS$108,170,0)))</f>
        <v/>
      </c>
      <c r="G1375" s="1747"/>
      <c r="H1375" s="14">
        <f>IF($J1353="TC",0,IF($J1353="Nso",0,VLOOKUP($A1350,'Result Entry'!$B$9:$GS$108,112,0)))</f>
        <v>0</v>
      </c>
      <c r="I1375" s="1748" t="s">
        <v>71</v>
      </c>
      <c r="J1375" s="1749"/>
      <c r="K1375" s="1750">
        <f>'Result Entry'!$T$2</f>
        <v>45419</v>
      </c>
      <c r="L1375" s="1751"/>
      <c r="M1375" s="1751"/>
      <c r="N1375" s="1752"/>
    </row>
    <row r="1376" spans="1:14" ht="20.25" customHeight="1">
      <c r="A1376" s="1721"/>
      <c r="B1376" s="11" t="s">
        <v>69</v>
      </c>
      <c r="C1376" s="1744" t="str">
        <f>'Result Entry'!$EI$3</f>
        <v>G.I.A.I.-II</v>
      </c>
      <c r="D1376" s="1745"/>
      <c r="E1376" s="1746"/>
      <c r="F1376" s="1747" t="str">
        <f>IF($J1353="TC",0,IF($J1353="Nso",0,VLOOKUP($A1350,'Result Entry'!$B$9:$GS$108,174,0)))</f>
        <v/>
      </c>
      <c r="G1376" s="1747"/>
      <c r="H1376" s="14">
        <f>IF($J1353="TC",0,IF($J1353="Nso",0,VLOOKUP($A1350,'Result Entry'!$B$9:$GS$108,124,0)))</f>
        <v>0</v>
      </c>
      <c r="I1376" s="1753"/>
      <c r="J1376" s="1754"/>
      <c r="K1376" s="1754"/>
      <c r="L1376" s="1754"/>
      <c r="M1376" s="1754"/>
      <c r="N1376" s="1755"/>
    </row>
    <row r="1377" spans="1:15" ht="20.25" customHeight="1">
      <c r="A1377" s="1721"/>
      <c r="B1377" s="11" t="s">
        <v>69</v>
      </c>
      <c r="C1377" s="1744" t="str">
        <f>'Result Entry'!$EU$3</f>
        <v>SOC.SER.PLAN</v>
      </c>
      <c r="D1377" s="1745"/>
      <c r="E1377" s="1746"/>
      <c r="F1377" s="1747">
        <f>IF($J1353="TC",0,IF($J1353="Nso",0,VLOOKUP($A1350,'Result Entry'!$B$9:$HS$108,178,0)))</f>
        <v>0</v>
      </c>
      <c r="G1377" s="1747"/>
      <c r="H1377" s="14">
        <f>IF($J1353="TC",0,IF($J1353="Nso",0,VLOOKUP($A1350,'Result Entry'!$B$9:$GS$108,136,0)))</f>
        <v>0</v>
      </c>
      <c r="I1377" s="1756" t="s">
        <v>174</v>
      </c>
      <c r="J1377" s="1757"/>
      <c r="K1377" s="76"/>
      <c r="L1377" s="77"/>
      <c r="M1377" s="77"/>
      <c r="N1377" s="78"/>
    </row>
    <row r="1378" spans="1:15" ht="20.25" customHeight="1" thickBot="1">
      <c r="A1378" s="1721"/>
      <c r="B1378" s="11" t="s">
        <v>69</v>
      </c>
      <c r="C1378" s="1744" t="str">
        <f>'Result Entry'!$FG$3</f>
        <v>Jeewan Kaushal</v>
      </c>
      <c r="D1378" s="1745"/>
      <c r="E1378" s="1746"/>
      <c r="F1378" s="1747" t="str">
        <f>IF($J1353="TC",0,IF($J1353="Nso",0,VLOOKUP($A1350,'Result Entry'!$B$9:$HS$108,182,0)))</f>
        <v/>
      </c>
      <c r="G1378" s="1747"/>
      <c r="H1378" s="14">
        <f>IF($J1353="TC",0,IF($J1353="Nso",0,VLOOKUP($A1350,'Result Entry'!$B$9:$HS$108,136,0)))</f>
        <v>0</v>
      </c>
      <c r="I1378" s="1756" t="s">
        <v>148</v>
      </c>
      <c r="J1378" s="1757"/>
      <c r="K1378" s="1757"/>
      <c r="L1378" s="1757"/>
      <c r="M1378" s="1757"/>
      <c r="N1378" s="1838"/>
    </row>
    <row r="1379" spans="1:15" ht="20.25" customHeight="1">
      <c r="A1379" s="1721"/>
      <c r="B1379" s="10" t="s">
        <v>69</v>
      </c>
      <c r="C1379" s="1706" t="s">
        <v>180</v>
      </c>
      <c r="D1379" s="1707"/>
      <c r="E1379" s="1708"/>
      <c r="F1379" s="1715" t="s">
        <v>181</v>
      </c>
      <c r="G1379" s="1716"/>
      <c r="H1379" s="82" t="s">
        <v>30</v>
      </c>
      <c r="I1379" s="1756" t="s">
        <v>175</v>
      </c>
      <c r="J1379" s="1757"/>
      <c r="K1379" s="1757"/>
      <c r="L1379" s="1757"/>
      <c r="M1379" s="1757"/>
      <c r="N1379" s="1838"/>
    </row>
    <row r="1380" spans="1:15" ht="20.25" customHeight="1">
      <c r="A1380" s="1721"/>
      <c r="B1380" s="10" t="s">
        <v>69</v>
      </c>
      <c r="C1380" s="1709"/>
      <c r="D1380" s="1710"/>
      <c r="E1380" s="1711"/>
      <c r="F1380" s="1702" t="s">
        <v>182</v>
      </c>
      <c r="G1380" s="1703"/>
      <c r="H1380" s="80" t="s">
        <v>179</v>
      </c>
      <c r="I1380" s="1732" t="s">
        <v>67</v>
      </c>
      <c r="J1380" s="1733"/>
      <c r="K1380" s="1733"/>
      <c r="L1380" s="1733"/>
      <c r="M1380" s="1733"/>
      <c r="N1380" s="1734"/>
    </row>
    <row r="1381" spans="1:15" ht="20.25" customHeight="1">
      <c r="A1381" s="1721"/>
      <c r="B1381" s="10" t="s">
        <v>69</v>
      </c>
      <c r="C1381" s="1709"/>
      <c r="D1381" s="1710"/>
      <c r="E1381" s="1711"/>
      <c r="F1381" s="1702" t="s">
        <v>185</v>
      </c>
      <c r="G1381" s="1703"/>
      <c r="H1381" s="80" t="s">
        <v>62</v>
      </c>
      <c r="I1381" s="1735"/>
      <c r="J1381" s="1736"/>
      <c r="K1381" s="1736"/>
      <c r="L1381" s="1736"/>
      <c r="M1381" s="1736"/>
      <c r="N1381" s="1737"/>
    </row>
    <row r="1382" spans="1:15" ht="20.25" customHeight="1">
      <c r="A1382" s="1721"/>
      <c r="B1382" s="10" t="s">
        <v>69</v>
      </c>
      <c r="C1382" s="1709"/>
      <c r="D1382" s="1710"/>
      <c r="E1382" s="1711"/>
      <c r="F1382" s="1702" t="s">
        <v>186</v>
      </c>
      <c r="G1382" s="1703"/>
      <c r="H1382" s="80" t="s">
        <v>63</v>
      </c>
      <c r="I1382" s="1735"/>
      <c r="J1382" s="1736"/>
      <c r="K1382" s="1736"/>
      <c r="L1382" s="1736"/>
      <c r="M1382" s="1736"/>
      <c r="N1382" s="1737"/>
    </row>
    <row r="1383" spans="1:15" ht="20.25" customHeight="1">
      <c r="A1383" s="1721"/>
      <c r="B1383" s="10" t="s">
        <v>69</v>
      </c>
      <c r="C1383" s="1709"/>
      <c r="D1383" s="1710"/>
      <c r="E1383" s="1711"/>
      <c r="F1383" s="1702" t="s">
        <v>183</v>
      </c>
      <c r="G1383" s="1703"/>
      <c r="H1383" s="80" t="s">
        <v>65</v>
      </c>
      <c r="I1383" s="1738" t="s">
        <v>80</v>
      </c>
      <c r="J1383" s="1739"/>
      <c r="K1383" s="1739"/>
      <c r="L1383" s="1739"/>
      <c r="M1383" s="1739"/>
      <c r="N1383" s="1740"/>
    </row>
    <row r="1384" spans="1:15" ht="20.25" customHeight="1" thickBot="1">
      <c r="A1384" s="1721"/>
      <c r="B1384" s="13" t="s">
        <v>69</v>
      </c>
      <c r="C1384" s="1712"/>
      <c r="D1384" s="1713"/>
      <c r="E1384" s="1714"/>
      <c r="F1384" s="1704" t="s">
        <v>184</v>
      </c>
      <c r="G1384" s="1705"/>
      <c r="H1384" s="81" t="s">
        <v>64</v>
      </c>
      <c r="I1384" s="1741"/>
      <c r="J1384" s="1742"/>
      <c r="K1384" s="1742"/>
      <c r="L1384" s="1742"/>
      <c r="M1384" s="1742"/>
      <c r="N1384" s="1743"/>
    </row>
    <row r="1385" spans="1:15" ht="15.75" thickTop="1">
      <c r="A1385" s="1719"/>
      <c r="B1385" s="1719"/>
      <c r="C1385" s="1719"/>
      <c r="D1385" s="1719"/>
      <c r="E1385" s="1719"/>
      <c r="F1385" s="1719"/>
      <c r="G1385" s="1719"/>
      <c r="H1385" s="1719"/>
      <c r="I1385" s="1719"/>
      <c r="J1385" s="1719"/>
      <c r="K1385" s="1719"/>
      <c r="L1385" s="1719"/>
      <c r="M1385" s="1719"/>
      <c r="N1385" s="1719"/>
    </row>
    <row r="1386" spans="1:15" ht="24.75" customHeight="1" thickBot="1">
      <c r="A1386" s="83">
        <f>A1350+1</f>
        <v>40</v>
      </c>
      <c r="B1386" s="1720" t="s">
        <v>50</v>
      </c>
      <c r="C1386" s="1720"/>
      <c r="D1386" s="1720"/>
      <c r="E1386" s="1720"/>
      <c r="F1386" s="1720"/>
      <c r="G1386" s="1720"/>
      <c r="H1386" s="1720"/>
      <c r="I1386" s="1720"/>
      <c r="J1386" s="1720"/>
      <c r="K1386" s="1720"/>
      <c r="L1386" s="1720"/>
      <c r="M1386" s="1720"/>
      <c r="N1386" s="1720"/>
    </row>
    <row r="1387" spans="1:15" ht="42.75" customHeight="1" thickTop="1">
      <c r="A1387" s="1721"/>
      <c r="B1387" s="1722"/>
      <c r="C1387" s="1723"/>
      <c r="D1387" s="1726" t="str">
        <f>Master!$E$8</f>
        <v xml:space="preserve">Govt. Sr. Secondary School </v>
      </c>
      <c r="E1387" s="1727"/>
      <c r="F1387" s="1727"/>
      <c r="G1387" s="1727"/>
      <c r="H1387" s="1727"/>
      <c r="I1387" s="1727"/>
      <c r="J1387" s="1727"/>
      <c r="K1387" s="1727"/>
      <c r="L1387" s="1727"/>
      <c r="M1387" s="1727"/>
      <c r="N1387" s="1728"/>
    </row>
    <row r="1388" spans="1:15" ht="26.25" customHeight="1" thickBot="1">
      <c r="A1388" s="1721"/>
      <c r="B1388" s="1724"/>
      <c r="C1388" s="1725"/>
      <c r="D1388" s="1729" t="str">
        <f>Master!$E$11</f>
        <v>P.S.-Bapini (Jodhpur)</v>
      </c>
      <c r="E1388" s="1730"/>
      <c r="F1388" s="1730"/>
      <c r="G1388" s="1730"/>
      <c r="H1388" s="1730"/>
      <c r="I1388" s="1730"/>
      <c r="J1388" s="1730"/>
      <c r="K1388" s="1730"/>
      <c r="L1388" s="1730"/>
      <c r="M1388" s="1730"/>
      <c r="N1388" s="1731"/>
    </row>
    <row r="1389" spans="1:15" ht="20.25" customHeight="1">
      <c r="A1389" s="1721"/>
      <c r="B1389" s="28"/>
      <c r="C1389" s="1849" t="s">
        <v>150</v>
      </c>
      <c r="D1389" s="1850"/>
      <c r="E1389" s="1850"/>
      <c r="F1389" s="1850"/>
      <c r="G1389" s="1851"/>
      <c r="H1389" s="1814" t="s">
        <v>127</v>
      </c>
      <c r="I1389" s="1814"/>
      <c r="J1389" s="1817">
        <f>VLOOKUP(A1386,'Result Entry'!$B$6:$K$108,6,0)</f>
        <v>0</v>
      </c>
      <c r="K1389" s="1820" t="s">
        <v>68</v>
      </c>
      <c r="L1389" s="1821"/>
      <c r="M1389" s="68">
        <f>Master!$E$14</f>
        <v>8151106901</v>
      </c>
      <c r="N1389" s="69"/>
    </row>
    <row r="1390" spans="1:15" ht="20.25" customHeight="1">
      <c r="A1390" s="1721"/>
      <c r="B1390" s="9"/>
      <c r="C1390" s="1852"/>
      <c r="D1390" s="1853"/>
      <c r="E1390" s="1853"/>
      <c r="F1390" s="1853"/>
      <c r="G1390" s="1854"/>
      <c r="H1390" s="1815"/>
      <c r="I1390" s="1815"/>
      <c r="J1390" s="1818"/>
      <c r="K1390" s="1822" t="s">
        <v>66</v>
      </c>
      <c r="L1390" s="1823"/>
      <c r="M1390" s="1824"/>
      <c r="N1390" s="1825"/>
      <c r="O1390" s="17" t="s">
        <v>156</v>
      </c>
    </row>
    <row r="1391" spans="1:15" ht="20.25" customHeight="1" thickBot="1">
      <c r="A1391" s="1721"/>
      <c r="B1391" s="9"/>
      <c r="C1391" s="1855"/>
      <c r="D1391" s="1856"/>
      <c r="E1391" s="1856"/>
      <c r="F1391" s="1856"/>
      <c r="G1391" s="1857"/>
      <c r="H1391" s="1816"/>
      <c r="I1391" s="1816"/>
      <c r="J1391" s="1819"/>
      <c r="K1391" s="1826" t="s">
        <v>51</v>
      </c>
      <c r="L1391" s="1827"/>
      <c r="M1391" s="1828" t="str">
        <f>Master!$E$6</f>
        <v>2023-24</v>
      </c>
      <c r="N1391" s="1829"/>
    </row>
    <row r="1392" spans="1:15" ht="20.25" customHeight="1">
      <c r="A1392" s="1721"/>
      <c r="B1392" s="10" t="s">
        <v>69</v>
      </c>
      <c r="C1392" s="1779" t="s">
        <v>20</v>
      </c>
      <c r="D1392" s="1780"/>
      <c r="E1392" s="1780"/>
      <c r="F1392" s="1781"/>
      <c r="G1392" s="6" t="s">
        <v>149</v>
      </c>
      <c r="H1392" s="1782">
        <f>VLOOKUP($A1386,'Result Entry'!$B$9:$FW$108,4,0)</f>
        <v>0</v>
      </c>
      <c r="I1392" s="1782"/>
      <c r="J1392" s="1782"/>
      <c r="K1392" s="1782"/>
      <c r="L1392" s="1782"/>
      <c r="M1392" s="1782"/>
      <c r="N1392" s="1783"/>
    </row>
    <row r="1393" spans="1:14" ht="20.25" customHeight="1">
      <c r="A1393" s="1721"/>
      <c r="B1393" s="10" t="s">
        <v>69</v>
      </c>
      <c r="C1393" s="1763" t="s">
        <v>22</v>
      </c>
      <c r="D1393" s="1764"/>
      <c r="E1393" s="1764"/>
      <c r="F1393" s="1765"/>
      <c r="G1393" s="7" t="s">
        <v>149</v>
      </c>
      <c r="H1393" s="1766">
        <f>VLOOKUP($A1386,'Result Entry'!$B$9:$FW$108,7,0)</f>
        <v>0</v>
      </c>
      <c r="I1393" s="1766"/>
      <c r="J1393" s="1766"/>
      <c r="K1393" s="1766"/>
      <c r="L1393" s="1766"/>
      <c r="M1393" s="1766"/>
      <c r="N1393" s="1767"/>
    </row>
    <row r="1394" spans="1:14" ht="20.25" customHeight="1">
      <c r="A1394" s="1721"/>
      <c r="B1394" s="10" t="s">
        <v>69</v>
      </c>
      <c r="C1394" s="1763" t="s">
        <v>23</v>
      </c>
      <c r="D1394" s="1764"/>
      <c r="E1394" s="1764"/>
      <c r="F1394" s="1765"/>
      <c r="G1394" s="7" t="s">
        <v>149</v>
      </c>
      <c r="H1394" s="1766">
        <f>VLOOKUP($A1386,'Result Entry'!$B$9:$FW$108,8,0)</f>
        <v>0</v>
      </c>
      <c r="I1394" s="1766"/>
      <c r="J1394" s="1766"/>
      <c r="K1394" s="1766"/>
      <c r="L1394" s="1766"/>
      <c r="M1394" s="1766"/>
      <c r="N1394" s="1767"/>
    </row>
    <row r="1395" spans="1:14" ht="20.25" customHeight="1">
      <c r="A1395" s="1721"/>
      <c r="B1395" s="10" t="s">
        <v>69</v>
      </c>
      <c r="C1395" s="1763" t="s">
        <v>52</v>
      </c>
      <c r="D1395" s="1764"/>
      <c r="E1395" s="1764"/>
      <c r="F1395" s="1765"/>
      <c r="G1395" s="7" t="s">
        <v>149</v>
      </c>
      <c r="H1395" s="1766">
        <f>VLOOKUP($A1386,'Result Entry'!$B$9:$FW$108,9,0)</f>
        <v>0</v>
      </c>
      <c r="I1395" s="1766"/>
      <c r="J1395" s="1766"/>
      <c r="K1395" s="1766"/>
      <c r="L1395" s="1766"/>
      <c r="M1395" s="1766"/>
      <c r="N1395" s="1767"/>
    </row>
    <row r="1396" spans="1:14" ht="20.25" customHeight="1">
      <c r="A1396" s="1721"/>
      <c r="B1396" s="10" t="s">
        <v>69</v>
      </c>
      <c r="C1396" s="1763" t="s">
        <v>53</v>
      </c>
      <c r="D1396" s="1764"/>
      <c r="E1396" s="1764"/>
      <c r="F1396" s="1765"/>
      <c r="G1396" s="7" t="s">
        <v>149</v>
      </c>
      <c r="H1396" s="1768" t="str">
        <f>CONCATENATE('Result Entry'!$G$4,'Result Entry'!$J$4)</f>
        <v>11(A)</v>
      </c>
      <c r="I1396" s="1766"/>
      <c r="J1396" s="1766"/>
      <c r="K1396" s="1766"/>
      <c r="L1396" s="1766"/>
      <c r="M1396" s="1766"/>
      <c r="N1396" s="1767"/>
    </row>
    <row r="1397" spans="1:14" ht="20.25" customHeight="1" thickBot="1">
      <c r="A1397" s="1721"/>
      <c r="B1397" s="10" t="s">
        <v>69</v>
      </c>
      <c r="C1397" s="1789" t="s">
        <v>25</v>
      </c>
      <c r="D1397" s="1790"/>
      <c r="E1397" s="1790"/>
      <c r="F1397" s="1791"/>
      <c r="G1397" s="16" t="s">
        <v>149</v>
      </c>
      <c r="H1397" s="1792">
        <f>VLOOKUP($A1386,'Result Entry'!$B$9:$FW$108,10,0)</f>
        <v>0</v>
      </c>
      <c r="I1397" s="1792"/>
      <c r="J1397" s="1792"/>
      <c r="K1397" s="1792"/>
      <c r="L1397" s="1792"/>
      <c r="M1397" s="1792"/>
      <c r="N1397" s="1793"/>
    </row>
    <row r="1398" spans="1:14" ht="20.25" customHeight="1">
      <c r="A1398" s="1721"/>
      <c r="B1398" s="11" t="s">
        <v>69</v>
      </c>
      <c r="C1398" s="1794" t="s">
        <v>167</v>
      </c>
      <c r="D1398" s="1795"/>
      <c r="E1398" s="1798" t="s">
        <v>72</v>
      </c>
      <c r="F1398" s="1800" t="s">
        <v>73</v>
      </c>
      <c r="G1398" s="1802" t="s">
        <v>168</v>
      </c>
      <c r="H1398" s="1804" t="s">
        <v>55</v>
      </c>
      <c r="I1398" s="1805"/>
      <c r="J1398" s="1808" t="s">
        <v>84</v>
      </c>
      <c r="K1398" s="1809"/>
      <c r="L1398" s="1812" t="s">
        <v>169</v>
      </c>
      <c r="M1398" s="1832" t="s">
        <v>76</v>
      </c>
      <c r="N1398" s="1858" t="s">
        <v>98</v>
      </c>
    </row>
    <row r="1399" spans="1:14" ht="20.25" customHeight="1">
      <c r="A1399" s="1721"/>
      <c r="B1399" s="11"/>
      <c r="C1399" s="1796"/>
      <c r="D1399" s="1797"/>
      <c r="E1399" s="1799"/>
      <c r="F1399" s="1801"/>
      <c r="G1399" s="1803"/>
      <c r="H1399" s="1806"/>
      <c r="I1399" s="1807"/>
      <c r="J1399" s="1810"/>
      <c r="K1399" s="1811"/>
      <c r="L1399" s="1813"/>
      <c r="M1399" s="1833"/>
      <c r="N1399" s="1859"/>
    </row>
    <row r="1400" spans="1:14" ht="20.25" customHeight="1" thickBot="1">
      <c r="A1400" s="1721"/>
      <c r="B1400" s="11" t="s">
        <v>69</v>
      </c>
      <c r="C1400" s="1866" t="s">
        <v>56</v>
      </c>
      <c r="D1400" s="1867"/>
      <c r="E1400" s="61">
        <f>'Result Entry'!$L$7</f>
        <v>10</v>
      </c>
      <c r="F1400" s="62">
        <f>'Result Entry'!$M$7</f>
        <v>10</v>
      </c>
      <c r="G1400" s="53">
        <f>SUM(E1400:F1400)</f>
        <v>20</v>
      </c>
      <c r="H1400" s="1881">
        <f>'Result Entry'!$AU$7</f>
        <v>70</v>
      </c>
      <c r="I1400" s="1882"/>
      <c r="J1400" s="1883">
        <f>'Result Entry'!$AY$7</f>
        <v>100</v>
      </c>
      <c r="K1400" s="1882"/>
      <c r="L1400" s="53">
        <f t="shared" ref="L1400:L1405" si="78">H1400+J1400</f>
        <v>170</v>
      </c>
      <c r="M1400" s="63">
        <f t="shared" ref="M1400:M1405" si="79">G1400+L1400</f>
        <v>190</v>
      </c>
      <c r="N1400" s="1860"/>
    </row>
    <row r="1401" spans="1:14" s="52" customFormat="1" ht="20.25" customHeight="1">
      <c r="A1401" s="1721"/>
      <c r="B1401" s="50" t="s">
        <v>69</v>
      </c>
      <c r="C1401" s="1769" t="str">
        <f>'Result Entry'!$L$3</f>
        <v>HINDI Comp.</v>
      </c>
      <c r="D1401" s="1770"/>
      <c r="E1401" s="54">
        <f>IF($J1389="TC",0,IF($J1389="Nso",0,VLOOKUP($A1386,'Result Entry'!$B$9:$FW$108,11,0)))</f>
        <v>0</v>
      </c>
      <c r="F1401" s="51">
        <f>IF($J1389="TC",0,IF($J1389="Nso",0,VLOOKUP($A1386,'Result Entry'!$B$9:$FW$108,12,0)))</f>
        <v>0</v>
      </c>
      <c r="G1401" s="55">
        <f>E1401+F1401</f>
        <v>0</v>
      </c>
      <c r="H1401" s="1870">
        <f>IF($J1389="TC",0,IF($J1389="Nso",0,VLOOKUP($A1386,'Result Entry'!$B$9:$FW$108,16,0)))</f>
        <v>0</v>
      </c>
      <c r="I1401" s="1871"/>
      <c r="J1401" s="1872">
        <f>IF($J1389="TC",0,IF($J1389="Nso",0,VLOOKUP($A1386,'Result Entry'!$B$9:$FW$108,19,0)))</f>
        <v>0</v>
      </c>
      <c r="K1401" s="1871"/>
      <c r="L1401" s="66">
        <f t="shared" si="78"/>
        <v>0</v>
      </c>
      <c r="M1401" s="64">
        <f t="shared" si="79"/>
        <v>0</v>
      </c>
      <c r="N1401" s="60" t="str">
        <f>IF($J1389="TC",0,IF($J1389="Nso",0,VLOOKUP($A1386,'Result Entry'!$B$9:$FW$108,24,0)))</f>
        <v/>
      </c>
    </row>
    <row r="1402" spans="1:14" s="52" customFormat="1" ht="20.25" customHeight="1">
      <c r="A1402" s="1721"/>
      <c r="B1402" s="50" t="s">
        <v>69</v>
      </c>
      <c r="C1402" s="1717" t="str">
        <f>'Result Entry'!$Z$3</f>
        <v>ENGLISH Comp.</v>
      </c>
      <c r="D1402" s="1718"/>
      <c r="E1402" s="54">
        <f>IF($J1389="TC",0,IF($J1389="Nso",0,VLOOKUP($A1386,'Result Entry'!$B$9:$FW$108,25,0)))</f>
        <v>0</v>
      </c>
      <c r="F1402" s="51">
        <f>IF($J1389="TC",0,IF($J1389="Nso",0,VLOOKUP($A1386,'Result Entry'!$B$9:$FW$108,26,0)))</f>
        <v>0</v>
      </c>
      <c r="G1402" s="56">
        <f>E1402+F1402</f>
        <v>0</v>
      </c>
      <c r="H1402" s="1761">
        <f>IF($J1389="TC",0,IF($J1389="Nso",0,VLOOKUP($A1386,'Result Entry'!$B$9:$FW$108,30,0)))</f>
        <v>0</v>
      </c>
      <c r="I1402" s="1762"/>
      <c r="J1402" s="1784">
        <f>IF($J1389="TC",0,IF($J1389="Nso",0,VLOOKUP($A1386,'Result Entry'!$B$9:$FW$108,33,0)))</f>
        <v>0</v>
      </c>
      <c r="K1402" s="1762"/>
      <c r="L1402" s="66">
        <f t="shared" si="78"/>
        <v>0</v>
      </c>
      <c r="M1402" s="64">
        <f t="shared" si="79"/>
        <v>0</v>
      </c>
      <c r="N1402" s="60" t="str">
        <f>IF($J1389="TC",0,IF($J1389="Nso",0,VLOOKUP($A1386,'Result Entry'!$B$9:$FW$108,38,0)))</f>
        <v/>
      </c>
    </row>
    <row r="1403" spans="1:14" s="52" customFormat="1" ht="20.25" customHeight="1">
      <c r="A1403" s="1721"/>
      <c r="B1403" s="50" t="s">
        <v>69</v>
      </c>
      <c r="C1403" s="1717" t="str">
        <f>'Result Entry'!$AO$3</f>
        <v>PHYSICS</v>
      </c>
      <c r="D1403" s="1718"/>
      <c r="E1403" s="54">
        <f>IF($J1389="TC",0,IF($J1389="Nso",0,VLOOKUP($A1386,'Result Entry'!$B$9:$FW$108,39,0)))</f>
        <v>0</v>
      </c>
      <c r="F1403" s="51">
        <f>IF($J1389="TC",0,IF($J1389="Nso",0,VLOOKUP($A1386,'Result Entry'!$B$9:$FW$108,40,0)))</f>
        <v>0</v>
      </c>
      <c r="G1403" s="56">
        <f>E1403+F1403</f>
        <v>0</v>
      </c>
      <c r="H1403" s="1761">
        <f>IF($J1389="TC",0,IF($J1389="Nso",0,VLOOKUP($A1386,'Result Entry'!$B$9:$FW$108,45,0)))</f>
        <v>0</v>
      </c>
      <c r="I1403" s="1762"/>
      <c r="J1403" s="1784">
        <f>IF($J1389="TC",0,IF($J1389="Nso",0,VLOOKUP($A1386,'Result Entry'!$B$9:$FW$108,49,0)))</f>
        <v>0</v>
      </c>
      <c r="K1403" s="1762"/>
      <c r="L1403" s="66">
        <f t="shared" si="78"/>
        <v>0</v>
      </c>
      <c r="M1403" s="64">
        <f t="shared" si="79"/>
        <v>0</v>
      </c>
      <c r="N1403" s="60" t="str">
        <f>IF($J1389="TC",0,IF($J1389="Nso",0,VLOOKUP($A1386,'Result Entry'!$B$9:$FW$108,54,0)))</f>
        <v/>
      </c>
    </row>
    <row r="1404" spans="1:14" s="52" customFormat="1" ht="20.25" customHeight="1">
      <c r="A1404" s="1721"/>
      <c r="B1404" s="50" t="s">
        <v>69</v>
      </c>
      <c r="C1404" s="1717" t="str">
        <f>'Result Entry'!$BF$3</f>
        <v>CHEMISTRY</v>
      </c>
      <c r="D1404" s="1718"/>
      <c r="E1404" s="54" t="str">
        <f>IF($J1389="TC",0,IF($J1389="Nso",0,VLOOKUP($A1386,'Result Entry'!$B$9:$FW$108,55,0)))</f>
        <v/>
      </c>
      <c r="F1404" s="51">
        <f>IF($J1389="TC",0,IF($J1389="Nso",0,VLOOKUP($A1386,'Result Entry'!$B$9:$FW$108,56,0)))</f>
        <v>0</v>
      </c>
      <c r="G1404" s="56" t="e">
        <f>E1404+F1404</f>
        <v>#VALUE!</v>
      </c>
      <c r="H1404" s="1761">
        <f>IF($J1389="TC",0,IF($J1389="Nso",0,VLOOKUP($A1386,'Result Entry'!$B$9:$FW$108,61,0)))</f>
        <v>0</v>
      </c>
      <c r="I1404" s="1762"/>
      <c r="J1404" s="1784">
        <f>IF($J1389="TC",0,IF($J1389="Nso",0,VLOOKUP($A1386,'Result Entry'!$B$9:$FW$108,65,0)))</f>
        <v>0</v>
      </c>
      <c r="K1404" s="1762"/>
      <c r="L1404" s="66">
        <f t="shared" si="78"/>
        <v>0</v>
      </c>
      <c r="M1404" s="64" t="e">
        <f t="shared" si="79"/>
        <v>#VALUE!</v>
      </c>
      <c r="N1404" s="60" t="str">
        <f>IF($J1389="TC",0,IF($J1389="Nso",0,VLOOKUP($A1386,'Result Entry'!$B$9:$FW$108,70,0)))</f>
        <v/>
      </c>
    </row>
    <row r="1405" spans="1:14" s="52" customFormat="1" ht="20.25" customHeight="1" thickBot="1">
      <c r="A1405" s="1721"/>
      <c r="B1405" s="50" t="s">
        <v>69</v>
      </c>
      <c r="C1405" s="1717" t="str">
        <f>'Result Entry'!$BW$3</f>
        <v>BIOLOGY</v>
      </c>
      <c r="D1405" s="1718"/>
      <c r="E1405" s="57" t="str">
        <f>IF($J1389="TC",0,IF($J1389="Nso",0,VLOOKUP($A1386,'Result Entry'!$B$9:$FW$108,71,0)))</f>
        <v/>
      </c>
      <c r="F1405" s="58" t="str">
        <f>IF($J1389="TC",0,IF($J1389="Nso",0,VLOOKUP($A1386,'Result Entry'!$B$9:$FW$108,72,0)))</f>
        <v/>
      </c>
      <c r="G1405" s="59" t="e">
        <f>E1405+F1405</f>
        <v>#VALUE!</v>
      </c>
      <c r="H1405" s="1861">
        <f>IF($J1389="TC",0,IF($J1389="Nso",0,VLOOKUP($A1386,'Result Entry'!$B$9:$FW$108,77,0)))</f>
        <v>0</v>
      </c>
      <c r="I1405" s="1862"/>
      <c r="J1405" s="1863">
        <f>IF($J1389="TC",0,IF($J1389="Nso",0,VLOOKUP($A1386,'Result Entry'!$B$9:$FW$108,81,0)))</f>
        <v>0</v>
      </c>
      <c r="K1405" s="1862"/>
      <c r="L1405" s="67">
        <f t="shared" si="78"/>
        <v>0</v>
      </c>
      <c r="M1405" s="65" t="e">
        <f t="shared" si="79"/>
        <v>#VALUE!</v>
      </c>
      <c r="N1405" s="60">
        <f>IF($J1389="TC",0,IF($J1389="Nso",0,VLOOKUP($A1386,'Result Entry'!$B$9:$FW$108,86,0)))</f>
        <v>0</v>
      </c>
    </row>
    <row r="1406" spans="1:14" ht="20.25" customHeight="1">
      <c r="A1406" s="1721"/>
      <c r="B1406" s="11" t="s">
        <v>69</v>
      </c>
      <c r="C1406" s="1771" t="s">
        <v>77</v>
      </c>
      <c r="D1406" s="1772"/>
      <c r="E1406" s="1773"/>
      <c r="F1406" s="1777" t="s">
        <v>78</v>
      </c>
      <c r="G1406" s="1778"/>
      <c r="H1406" s="1868" t="s">
        <v>79</v>
      </c>
      <c r="I1406" s="1869"/>
      <c r="J1406" s="74" t="s">
        <v>41</v>
      </c>
      <c r="K1406" s="79" t="s">
        <v>91</v>
      </c>
      <c r="L1406" s="1785" t="s">
        <v>39</v>
      </c>
      <c r="M1406" s="1786"/>
      <c r="N1406" s="12" t="s">
        <v>43</v>
      </c>
    </row>
    <row r="1407" spans="1:14" ht="25.5" customHeight="1" thickBot="1">
      <c r="A1407" s="1721"/>
      <c r="B1407" s="11" t="s">
        <v>69</v>
      </c>
      <c r="C1407" s="1774"/>
      <c r="D1407" s="1775"/>
      <c r="E1407" s="1776"/>
      <c r="F1407" s="1787">
        <f>IF($J1389="TC",0,IF($J1389="Nso",0,VLOOKUP($A1386,'Result Entry'!$B$9:$FW$108,146,0)))</f>
        <v>0</v>
      </c>
      <c r="G1407" s="1788"/>
      <c r="H1407" s="1830">
        <f>IF($J1389="TC",0,IF($J1389="Nso",0,VLOOKUP($A1386,'Result Entry'!$B$9:$FW$108,147,0)))</f>
        <v>0</v>
      </c>
      <c r="I1407" s="1831"/>
      <c r="J1407" s="75">
        <f>IF($J1389="TC",0,IF($J1389="Nso",0,VLOOKUP($A1386,'Result Entry'!$B$9:$FW$108,148,0)))</f>
        <v>0</v>
      </c>
      <c r="K1407" s="86" t="str">
        <f>IF($J1389="TC",0,IF($J1389="Nso",0,VLOOKUP($A1386,'Result Entry'!$B$9:$FW$108,149,0)))</f>
        <v/>
      </c>
      <c r="L1407" s="1864">
        <f>IF($J1389="TC",0,IF($J1389="Nso",0,VLOOKUP($A1386,'Result Entry'!$B$9:$FW$108,150,0)))</f>
        <v>0</v>
      </c>
      <c r="M1407" s="1865"/>
      <c r="N1407" s="15">
        <f>IF($J1389="TC",0,IF($J1389="Nso",0,VLOOKUP($A1386,'Result Entry'!$B$9:$FW$108,152,0)))</f>
        <v>0</v>
      </c>
    </row>
    <row r="1408" spans="1:14" ht="20.25" customHeight="1">
      <c r="A1408" s="1721"/>
      <c r="B1408" s="11" t="s">
        <v>69</v>
      </c>
      <c r="C1408" s="1758" t="s">
        <v>58</v>
      </c>
      <c r="D1408" s="1759"/>
      <c r="E1408" s="1759"/>
      <c r="F1408" s="1759"/>
      <c r="G1408" s="1759"/>
      <c r="H1408" s="1760"/>
      <c r="I1408" s="1834" t="s">
        <v>59</v>
      </c>
      <c r="J1408" s="1835"/>
      <c r="K1408" s="1836">
        <f>VLOOKUP($A1386,'Result Entry'!$B$9:$FW$108,143,0)</f>
        <v>0</v>
      </c>
      <c r="L1408" s="1837"/>
      <c r="M1408" s="1839" t="s">
        <v>37</v>
      </c>
      <c r="N1408" s="1840"/>
    </row>
    <row r="1409" spans="1:14" ht="20.25" customHeight="1" thickBot="1">
      <c r="A1409" s="1721"/>
      <c r="B1409" s="11" t="s">
        <v>69</v>
      </c>
      <c r="C1409" s="1841" t="s">
        <v>54</v>
      </c>
      <c r="D1409" s="1842"/>
      <c r="E1409" s="1842"/>
      <c r="F1409" s="1843" t="s">
        <v>157</v>
      </c>
      <c r="G1409" s="1844"/>
      <c r="H1409" s="26" t="s">
        <v>47</v>
      </c>
      <c r="I1409" s="1847" t="s">
        <v>60</v>
      </c>
      <c r="J1409" s="1848"/>
      <c r="K1409" s="1873">
        <f>VLOOKUP($A1386,'Result Entry'!$B$9:$FW$108,144,0)</f>
        <v>0</v>
      </c>
      <c r="L1409" s="1874"/>
      <c r="M1409" s="1875">
        <f>VLOOKUP($A1386,'Result Entry'!$B$9:$FW$108,145,0)</f>
        <v>0</v>
      </c>
      <c r="N1409" s="1876"/>
    </row>
    <row r="1410" spans="1:14" ht="20.25" customHeight="1">
      <c r="A1410" s="1721"/>
      <c r="B1410" s="11" t="s">
        <v>69</v>
      </c>
      <c r="C1410" s="1841"/>
      <c r="D1410" s="1842"/>
      <c r="E1410" s="1842"/>
      <c r="F1410" s="1845"/>
      <c r="G1410" s="1846"/>
      <c r="H1410" s="27" t="s">
        <v>99</v>
      </c>
      <c r="I1410" s="1877" t="s">
        <v>61</v>
      </c>
      <c r="J1410" s="1878"/>
      <c r="K1410" s="1879">
        <f>IF($J1389="TC","Transferred",IF($J1389="Nso","NameSeparated",VLOOKUP($A1386,'Result Entry'!$B$9:$FW$108,153,0)))</f>
        <v>0</v>
      </c>
      <c r="L1410" s="1879"/>
      <c r="M1410" s="1879"/>
      <c r="N1410" s="1880"/>
    </row>
    <row r="1411" spans="1:14" ht="20.25" customHeight="1">
      <c r="A1411" s="1721"/>
      <c r="B1411" s="11" t="s">
        <v>69</v>
      </c>
      <c r="C1411" s="1744" t="str">
        <f>'Result Entry'!$DU$3</f>
        <v>Foundation Of Information Tech.</v>
      </c>
      <c r="D1411" s="1745"/>
      <c r="E1411" s="1746"/>
      <c r="F1411" s="1747" t="str">
        <f>IF($J1389="TC",0,IF($J1389="Nso",0,VLOOKUP($A1386,'Result Entry'!$B$9:$GS$108,170,0)))</f>
        <v/>
      </c>
      <c r="G1411" s="1747"/>
      <c r="H1411" s="14">
        <f>IF($J1389="TC",0,IF($J1389="Nso",0,VLOOKUP($A1386,'Result Entry'!$B$9:$GS$108,112,0)))</f>
        <v>0</v>
      </c>
      <c r="I1411" s="1748" t="s">
        <v>71</v>
      </c>
      <c r="J1411" s="1749"/>
      <c r="K1411" s="1750">
        <f>'Result Entry'!$T$2</f>
        <v>45419</v>
      </c>
      <c r="L1411" s="1751"/>
      <c r="M1411" s="1751"/>
      <c r="N1411" s="1752"/>
    </row>
    <row r="1412" spans="1:14" ht="20.25" customHeight="1">
      <c r="A1412" s="1721"/>
      <c r="B1412" s="11" t="s">
        <v>69</v>
      </c>
      <c r="C1412" s="1744" t="str">
        <f>'Result Entry'!$EI$3</f>
        <v>G.I.A.I.-II</v>
      </c>
      <c r="D1412" s="1745"/>
      <c r="E1412" s="1746"/>
      <c r="F1412" s="1747" t="str">
        <f>IF($J1389="TC",0,IF($J1389="Nso",0,VLOOKUP($A1386,'Result Entry'!$B$9:$GS$108,174,0)))</f>
        <v/>
      </c>
      <c r="G1412" s="1747"/>
      <c r="H1412" s="14">
        <f>IF($J1389="TC",0,IF($J1389="Nso",0,VLOOKUP($A1386,'Result Entry'!$B$9:$GS$108,124,0)))</f>
        <v>0</v>
      </c>
      <c r="I1412" s="1753"/>
      <c r="J1412" s="1754"/>
      <c r="K1412" s="1754"/>
      <c r="L1412" s="1754"/>
      <c r="M1412" s="1754"/>
      <c r="N1412" s="1755"/>
    </row>
    <row r="1413" spans="1:14" ht="20.25" customHeight="1">
      <c r="A1413" s="1721"/>
      <c r="B1413" s="11" t="s">
        <v>69</v>
      </c>
      <c r="C1413" s="1744" t="str">
        <f>'Result Entry'!$EU$3</f>
        <v>SOC.SER.PLAN</v>
      </c>
      <c r="D1413" s="1745"/>
      <c r="E1413" s="1746"/>
      <c r="F1413" s="1747">
        <f>IF($J1389="TC",0,IF($J1389="Nso",0,VLOOKUP($A1386,'Result Entry'!$B$9:$HS$108,178,0)))</f>
        <v>0</v>
      </c>
      <c r="G1413" s="1747"/>
      <c r="H1413" s="14">
        <f>IF($J1389="TC",0,IF($J1389="Nso",0,VLOOKUP($A1386,'Result Entry'!$B$9:$GS$108,136,0)))</f>
        <v>0</v>
      </c>
      <c r="I1413" s="1756" t="s">
        <v>174</v>
      </c>
      <c r="J1413" s="1757"/>
      <c r="K1413" s="76"/>
      <c r="L1413" s="77"/>
      <c r="M1413" s="77"/>
      <c r="N1413" s="78"/>
    </row>
    <row r="1414" spans="1:14" ht="20.25" customHeight="1" thickBot="1">
      <c r="A1414" s="1721"/>
      <c r="B1414" s="11" t="s">
        <v>69</v>
      </c>
      <c r="C1414" s="1744" t="str">
        <f>'Result Entry'!$FG$3</f>
        <v>Jeewan Kaushal</v>
      </c>
      <c r="D1414" s="1745"/>
      <c r="E1414" s="1746"/>
      <c r="F1414" s="1747" t="str">
        <f>IF($J1389="TC",0,IF($J1389="Nso",0,VLOOKUP($A1386,'Result Entry'!$B$9:$HS$108,182,0)))</f>
        <v/>
      </c>
      <c r="G1414" s="1747"/>
      <c r="H1414" s="14">
        <f>IF($J1389="TC",0,IF($J1389="Nso",0,VLOOKUP($A1386,'Result Entry'!$B$9:$HS$108,136,0)))</f>
        <v>0</v>
      </c>
      <c r="I1414" s="1756" t="s">
        <v>148</v>
      </c>
      <c r="J1414" s="1757"/>
      <c r="K1414" s="1757"/>
      <c r="L1414" s="1757"/>
      <c r="M1414" s="1757"/>
      <c r="N1414" s="1838"/>
    </row>
    <row r="1415" spans="1:14" ht="20.25" customHeight="1">
      <c r="A1415" s="1721"/>
      <c r="B1415" s="10" t="s">
        <v>69</v>
      </c>
      <c r="C1415" s="1706" t="s">
        <v>180</v>
      </c>
      <c r="D1415" s="1707"/>
      <c r="E1415" s="1708"/>
      <c r="F1415" s="1715" t="s">
        <v>181</v>
      </c>
      <c r="G1415" s="1716"/>
      <c r="H1415" s="82" t="s">
        <v>30</v>
      </c>
      <c r="I1415" s="1756" t="s">
        <v>175</v>
      </c>
      <c r="J1415" s="1757"/>
      <c r="K1415" s="1757"/>
      <c r="L1415" s="1757"/>
      <c r="M1415" s="1757"/>
      <c r="N1415" s="1838"/>
    </row>
    <row r="1416" spans="1:14" ht="20.25" customHeight="1">
      <c r="A1416" s="1721"/>
      <c r="B1416" s="10" t="s">
        <v>69</v>
      </c>
      <c r="C1416" s="1709"/>
      <c r="D1416" s="1710"/>
      <c r="E1416" s="1711"/>
      <c r="F1416" s="1702" t="s">
        <v>182</v>
      </c>
      <c r="G1416" s="1703"/>
      <c r="H1416" s="80" t="s">
        <v>179</v>
      </c>
      <c r="I1416" s="1732" t="s">
        <v>67</v>
      </c>
      <c r="J1416" s="1733"/>
      <c r="K1416" s="1733"/>
      <c r="L1416" s="1733"/>
      <c r="M1416" s="1733"/>
      <c r="N1416" s="1734"/>
    </row>
    <row r="1417" spans="1:14" ht="20.25" customHeight="1">
      <c r="A1417" s="1721"/>
      <c r="B1417" s="10" t="s">
        <v>69</v>
      </c>
      <c r="C1417" s="1709"/>
      <c r="D1417" s="1710"/>
      <c r="E1417" s="1711"/>
      <c r="F1417" s="1702" t="s">
        <v>185</v>
      </c>
      <c r="G1417" s="1703"/>
      <c r="H1417" s="80" t="s">
        <v>62</v>
      </c>
      <c r="I1417" s="1735"/>
      <c r="J1417" s="1736"/>
      <c r="K1417" s="1736"/>
      <c r="L1417" s="1736"/>
      <c r="M1417" s="1736"/>
      <c r="N1417" s="1737"/>
    </row>
    <row r="1418" spans="1:14" ht="20.25" customHeight="1">
      <c r="A1418" s="1721"/>
      <c r="B1418" s="10" t="s">
        <v>69</v>
      </c>
      <c r="C1418" s="1709"/>
      <c r="D1418" s="1710"/>
      <c r="E1418" s="1711"/>
      <c r="F1418" s="1702" t="s">
        <v>186</v>
      </c>
      <c r="G1418" s="1703"/>
      <c r="H1418" s="80" t="s">
        <v>63</v>
      </c>
      <c r="I1418" s="1735"/>
      <c r="J1418" s="1736"/>
      <c r="K1418" s="1736"/>
      <c r="L1418" s="1736"/>
      <c r="M1418" s="1736"/>
      <c r="N1418" s="1737"/>
    </row>
    <row r="1419" spans="1:14" ht="20.25" customHeight="1">
      <c r="A1419" s="1721"/>
      <c r="B1419" s="10" t="s">
        <v>69</v>
      </c>
      <c r="C1419" s="1709"/>
      <c r="D1419" s="1710"/>
      <c r="E1419" s="1711"/>
      <c r="F1419" s="1702" t="s">
        <v>183</v>
      </c>
      <c r="G1419" s="1703"/>
      <c r="H1419" s="80" t="s">
        <v>65</v>
      </c>
      <c r="I1419" s="1738" t="s">
        <v>80</v>
      </c>
      <c r="J1419" s="1739"/>
      <c r="K1419" s="1739"/>
      <c r="L1419" s="1739"/>
      <c r="M1419" s="1739"/>
      <c r="N1419" s="1740"/>
    </row>
    <row r="1420" spans="1:14" ht="20.25" customHeight="1" thickBot="1">
      <c r="A1420" s="1721"/>
      <c r="B1420" s="13" t="s">
        <v>69</v>
      </c>
      <c r="C1420" s="1712"/>
      <c r="D1420" s="1713"/>
      <c r="E1420" s="1714"/>
      <c r="F1420" s="1704" t="s">
        <v>184</v>
      </c>
      <c r="G1420" s="1705"/>
      <c r="H1420" s="81" t="s">
        <v>64</v>
      </c>
      <c r="I1420" s="1741"/>
      <c r="J1420" s="1742"/>
      <c r="K1420" s="1742"/>
      <c r="L1420" s="1742"/>
      <c r="M1420" s="1742"/>
      <c r="N1420" s="1743"/>
    </row>
    <row r="1421" spans="1:14" ht="24.75" customHeight="1" thickTop="1" thickBot="1">
      <c r="A1421" s="83">
        <f>A1386+1</f>
        <v>41</v>
      </c>
      <c r="B1421" s="1720" t="s">
        <v>50</v>
      </c>
      <c r="C1421" s="1720"/>
      <c r="D1421" s="1720"/>
      <c r="E1421" s="1720"/>
      <c r="F1421" s="1720"/>
      <c r="G1421" s="1720"/>
      <c r="H1421" s="1720"/>
      <c r="I1421" s="1720"/>
      <c r="J1421" s="1720"/>
      <c r="K1421" s="1720"/>
      <c r="L1421" s="1720"/>
      <c r="M1421" s="1720"/>
      <c r="N1421" s="1720"/>
    </row>
    <row r="1422" spans="1:14" ht="42.75" customHeight="1" thickTop="1">
      <c r="A1422" s="1721"/>
      <c r="B1422" s="1722"/>
      <c r="C1422" s="1723"/>
      <c r="D1422" s="1726" t="str">
        <f>Master!$E$8</f>
        <v xml:space="preserve">Govt. Sr. Secondary School </v>
      </c>
      <c r="E1422" s="1727"/>
      <c r="F1422" s="1727"/>
      <c r="G1422" s="1727"/>
      <c r="H1422" s="1727"/>
      <c r="I1422" s="1727"/>
      <c r="J1422" s="1727"/>
      <c r="K1422" s="1727"/>
      <c r="L1422" s="1727"/>
      <c r="M1422" s="1727"/>
      <c r="N1422" s="1728"/>
    </row>
    <row r="1423" spans="1:14" ht="20.25" customHeight="1" thickBot="1">
      <c r="A1423" s="1721"/>
      <c r="B1423" s="1724"/>
      <c r="C1423" s="1725"/>
      <c r="D1423" s="1729" t="str">
        <f>Master!$E$11</f>
        <v>P.S.-Bapini (Jodhpur)</v>
      </c>
      <c r="E1423" s="1730"/>
      <c r="F1423" s="1730"/>
      <c r="G1423" s="1730"/>
      <c r="H1423" s="1730"/>
      <c r="I1423" s="1730"/>
      <c r="J1423" s="1730"/>
      <c r="K1423" s="1730"/>
      <c r="L1423" s="1730"/>
      <c r="M1423" s="1730"/>
      <c r="N1423" s="1731"/>
    </row>
    <row r="1424" spans="1:14" ht="20.25" customHeight="1">
      <c r="A1424" s="1721"/>
      <c r="B1424" s="28"/>
      <c r="C1424" s="1849" t="s">
        <v>150</v>
      </c>
      <c r="D1424" s="1850"/>
      <c r="E1424" s="1850"/>
      <c r="F1424" s="1850"/>
      <c r="G1424" s="1851"/>
      <c r="H1424" s="1814" t="s">
        <v>127</v>
      </c>
      <c r="I1424" s="1814"/>
      <c r="J1424" s="1817">
        <f>VLOOKUP(A1421,'Result Entry'!$B$6:$K$108,6,0)</f>
        <v>0</v>
      </c>
      <c r="K1424" s="1820" t="s">
        <v>68</v>
      </c>
      <c r="L1424" s="1821"/>
      <c r="M1424" s="68">
        <f>Master!$E$14</f>
        <v>8151106901</v>
      </c>
      <c r="N1424" s="69"/>
    </row>
    <row r="1425" spans="1:15" ht="20.25" customHeight="1">
      <c r="A1425" s="1721"/>
      <c r="B1425" s="9"/>
      <c r="C1425" s="1852"/>
      <c r="D1425" s="1853"/>
      <c r="E1425" s="1853"/>
      <c r="F1425" s="1853"/>
      <c r="G1425" s="1854"/>
      <c r="H1425" s="1815"/>
      <c r="I1425" s="1815"/>
      <c r="J1425" s="1818"/>
      <c r="K1425" s="1822" t="s">
        <v>66</v>
      </c>
      <c r="L1425" s="1823"/>
      <c r="M1425" s="1824"/>
      <c r="N1425" s="1825"/>
      <c r="O1425" s="17" t="s">
        <v>156</v>
      </c>
    </row>
    <row r="1426" spans="1:15" ht="20.25" customHeight="1" thickBot="1">
      <c r="A1426" s="1721"/>
      <c r="B1426" s="9"/>
      <c r="C1426" s="1855"/>
      <c r="D1426" s="1856"/>
      <c r="E1426" s="1856"/>
      <c r="F1426" s="1856"/>
      <c r="G1426" s="1857"/>
      <c r="H1426" s="1816"/>
      <c r="I1426" s="1816"/>
      <c r="J1426" s="1819"/>
      <c r="K1426" s="1826" t="s">
        <v>51</v>
      </c>
      <c r="L1426" s="1827"/>
      <c r="M1426" s="1828" t="str">
        <f>Master!$E$6</f>
        <v>2023-24</v>
      </c>
      <c r="N1426" s="1829"/>
    </row>
    <row r="1427" spans="1:15" ht="20.25" customHeight="1">
      <c r="A1427" s="1721"/>
      <c r="B1427" s="10" t="s">
        <v>69</v>
      </c>
      <c r="C1427" s="1779" t="s">
        <v>20</v>
      </c>
      <c r="D1427" s="1780"/>
      <c r="E1427" s="1780"/>
      <c r="F1427" s="1781"/>
      <c r="G1427" s="6" t="s">
        <v>149</v>
      </c>
      <c r="H1427" s="1782">
        <f>VLOOKUP($A1421,'Result Entry'!$B$9:$FW$108,4,0)</f>
        <v>0</v>
      </c>
      <c r="I1427" s="1782"/>
      <c r="J1427" s="1782"/>
      <c r="K1427" s="1782"/>
      <c r="L1427" s="1782"/>
      <c r="M1427" s="1782"/>
      <c r="N1427" s="1783"/>
    </row>
    <row r="1428" spans="1:15" ht="20.25" customHeight="1">
      <c r="A1428" s="1721"/>
      <c r="B1428" s="10" t="s">
        <v>69</v>
      </c>
      <c r="C1428" s="1763" t="s">
        <v>22</v>
      </c>
      <c r="D1428" s="1764"/>
      <c r="E1428" s="1764"/>
      <c r="F1428" s="1765"/>
      <c r="G1428" s="7" t="s">
        <v>149</v>
      </c>
      <c r="H1428" s="1766">
        <f>VLOOKUP($A1421,'Result Entry'!$B$9:$FW$108,7,0)</f>
        <v>0</v>
      </c>
      <c r="I1428" s="1766"/>
      <c r="J1428" s="1766"/>
      <c r="K1428" s="1766"/>
      <c r="L1428" s="1766"/>
      <c r="M1428" s="1766"/>
      <c r="N1428" s="1767"/>
    </row>
    <row r="1429" spans="1:15" ht="20.25" customHeight="1">
      <c r="A1429" s="1721"/>
      <c r="B1429" s="10" t="s">
        <v>69</v>
      </c>
      <c r="C1429" s="1763" t="s">
        <v>23</v>
      </c>
      <c r="D1429" s="1764"/>
      <c r="E1429" s="1764"/>
      <c r="F1429" s="1765"/>
      <c r="G1429" s="7" t="s">
        <v>149</v>
      </c>
      <c r="H1429" s="1766">
        <f>VLOOKUP($A1421,'Result Entry'!$B$9:$FW$108,8,0)</f>
        <v>0</v>
      </c>
      <c r="I1429" s="1766"/>
      <c r="J1429" s="1766"/>
      <c r="K1429" s="1766"/>
      <c r="L1429" s="1766"/>
      <c r="M1429" s="1766"/>
      <c r="N1429" s="1767"/>
    </row>
    <row r="1430" spans="1:15" ht="20.25" customHeight="1">
      <c r="A1430" s="1721"/>
      <c r="B1430" s="10" t="s">
        <v>69</v>
      </c>
      <c r="C1430" s="1763" t="s">
        <v>52</v>
      </c>
      <c r="D1430" s="1764"/>
      <c r="E1430" s="1764"/>
      <c r="F1430" s="1765"/>
      <c r="G1430" s="7" t="s">
        <v>149</v>
      </c>
      <c r="H1430" s="1766">
        <f>VLOOKUP($A1421,'Result Entry'!$B$9:$FW$108,9,0)</f>
        <v>0</v>
      </c>
      <c r="I1430" s="1766"/>
      <c r="J1430" s="1766"/>
      <c r="K1430" s="1766"/>
      <c r="L1430" s="1766"/>
      <c r="M1430" s="1766"/>
      <c r="N1430" s="1767"/>
    </row>
    <row r="1431" spans="1:15" ht="20.25" customHeight="1">
      <c r="A1431" s="1721"/>
      <c r="B1431" s="10" t="s">
        <v>69</v>
      </c>
      <c r="C1431" s="1763" t="s">
        <v>53</v>
      </c>
      <c r="D1431" s="1764"/>
      <c r="E1431" s="1764"/>
      <c r="F1431" s="1765"/>
      <c r="G1431" s="7" t="s">
        <v>149</v>
      </c>
      <c r="H1431" s="1768" t="str">
        <f>CONCATENATE('Result Entry'!$G$4,'Result Entry'!$J$4)</f>
        <v>11(A)</v>
      </c>
      <c r="I1431" s="1766"/>
      <c r="J1431" s="1766"/>
      <c r="K1431" s="1766"/>
      <c r="L1431" s="1766"/>
      <c r="M1431" s="1766"/>
      <c r="N1431" s="1767"/>
    </row>
    <row r="1432" spans="1:15" ht="20.25" customHeight="1" thickBot="1">
      <c r="A1432" s="1721"/>
      <c r="B1432" s="10" t="s">
        <v>69</v>
      </c>
      <c r="C1432" s="1789" t="s">
        <v>25</v>
      </c>
      <c r="D1432" s="1790"/>
      <c r="E1432" s="1790"/>
      <c r="F1432" s="1791"/>
      <c r="G1432" s="16" t="s">
        <v>149</v>
      </c>
      <c r="H1432" s="1792">
        <f>VLOOKUP($A1421,'Result Entry'!$B$9:$FW$108,10,0)</f>
        <v>0</v>
      </c>
      <c r="I1432" s="1792"/>
      <c r="J1432" s="1792"/>
      <c r="K1432" s="1792"/>
      <c r="L1432" s="1792"/>
      <c r="M1432" s="1792"/>
      <c r="N1432" s="1793"/>
    </row>
    <row r="1433" spans="1:15" ht="20.25" customHeight="1">
      <c r="A1433" s="1721"/>
      <c r="B1433" s="11" t="s">
        <v>69</v>
      </c>
      <c r="C1433" s="1794" t="s">
        <v>167</v>
      </c>
      <c r="D1433" s="1795"/>
      <c r="E1433" s="1798" t="s">
        <v>72</v>
      </c>
      <c r="F1433" s="1800" t="s">
        <v>73</v>
      </c>
      <c r="G1433" s="1802" t="s">
        <v>168</v>
      </c>
      <c r="H1433" s="1804" t="s">
        <v>55</v>
      </c>
      <c r="I1433" s="1805"/>
      <c r="J1433" s="1808" t="s">
        <v>84</v>
      </c>
      <c r="K1433" s="1809"/>
      <c r="L1433" s="1812" t="s">
        <v>169</v>
      </c>
      <c r="M1433" s="1832" t="s">
        <v>76</v>
      </c>
      <c r="N1433" s="1858" t="s">
        <v>98</v>
      </c>
    </row>
    <row r="1434" spans="1:15" ht="20.25" customHeight="1">
      <c r="A1434" s="1721"/>
      <c r="B1434" s="11"/>
      <c r="C1434" s="1796"/>
      <c r="D1434" s="1797"/>
      <c r="E1434" s="1799"/>
      <c r="F1434" s="1801"/>
      <c r="G1434" s="1803"/>
      <c r="H1434" s="1806"/>
      <c r="I1434" s="1807"/>
      <c r="J1434" s="1810"/>
      <c r="K1434" s="1811"/>
      <c r="L1434" s="1813"/>
      <c r="M1434" s="1833"/>
      <c r="N1434" s="1859"/>
    </row>
    <row r="1435" spans="1:15" ht="20.25" customHeight="1" thickBot="1">
      <c r="A1435" s="1721"/>
      <c r="B1435" s="11" t="s">
        <v>69</v>
      </c>
      <c r="C1435" s="1866" t="s">
        <v>56</v>
      </c>
      <c r="D1435" s="1867"/>
      <c r="E1435" s="61">
        <f>'Result Entry'!$L$7</f>
        <v>10</v>
      </c>
      <c r="F1435" s="62">
        <f>'Result Entry'!$M$7</f>
        <v>10</v>
      </c>
      <c r="G1435" s="53">
        <f>SUM(E1435:F1435)</f>
        <v>20</v>
      </c>
      <c r="H1435" s="1881">
        <f>'Result Entry'!$AU$7</f>
        <v>70</v>
      </c>
      <c r="I1435" s="1882"/>
      <c r="J1435" s="1883">
        <f>'Result Entry'!$AY$7</f>
        <v>100</v>
      </c>
      <c r="K1435" s="1882"/>
      <c r="L1435" s="53">
        <f t="shared" ref="L1435:L1440" si="80">H1435+J1435</f>
        <v>170</v>
      </c>
      <c r="M1435" s="63">
        <f t="shared" ref="M1435:M1440" si="81">G1435+L1435</f>
        <v>190</v>
      </c>
      <c r="N1435" s="1860"/>
    </row>
    <row r="1436" spans="1:15" s="52" customFormat="1" ht="20.25" customHeight="1">
      <c r="A1436" s="1721"/>
      <c r="B1436" s="50" t="s">
        <v>69</v>
      </c>
      <c r="C1436" s="1769" t="str">
        <f>'Result Entry'!$L$3</f>
        <v>HINDI Comp.</v>
      </c>
      <c r="D1436" s="1770"/>
      <c r="E1436" s="54">
        <f>IF($J1424="TC",0,IF($J1424="Nso",0,VLOOKUP($A1421,'Result Entry'!$B$9:$FW$108,11,0)))</f>
        <v>0</v>
      </c>
      <c r="F1436" s="51">
        <f>IF($J1424="TC",0,IF($J1424="Nso",0,VLOOKUP($A1421,'Result Entry'!$B$9:$FW$108,12,0)))</f>
        <v>0</v>
      </c>
      <c r="G1436" s="55">
        <f>E1436+F1436</f>
        <v>0</v>
      </c>
      <c r="H1436" s="1870">
        <f>IF($J1424="TC",0,IF($J1424="Nso",0,VLOOKUP($A1421,'Result Entry'!$B$9:$FW$108,16,0)))</f>
        <v>0</v>
      </c>
      <c r="I1436" s="1871"/>
      <c r="J1436" s="1872">
        <f>IF($J1424="TC",0,IF($J1424="Nso",0,VLOOKUP($A1421,'Result Entry'!$B$9:$FW$108,19,0)))</f>
        <v>0</v>
      </c>
      <c r="K1436" s="1871"/>
      <c r="L1436" s="66">
        <f t="shared" si="80"/>
        <v>0</v>
      </c>
      <c r="M1436" s="64">
        <f t="shared" si="81"/>
        <v>0</v>
      </c>
      <c r="N1436" s="60" t="str">
        <f>IF($J1424="TC",0,IF($J1424="Nso",0,VLOOKUP($A1421,'Result Entry'!$B$9:$FW$108,24,0)))</f>
        <v/>
      </c>
    </row>
    <row r="1437" spans="1:15" s="52" customFormat="1" ht="20.25" customHeight="1">
      <c r="A1437" s="1721"/>
      <c r="B1437" s="50" t="s">
        <v>69</v>
      </c>
      <c r="C1437" s="1717" t="str">
        <f>'Result Entry'!$Z$3</f>
        <v>ENGLISH Comp.</v>
      </c>
      <c r="D1437" s="1718"/>
      <c r="E1437" s="54">
        <f>IF($J1424="TC",0,IF($J1424="Nso",0,VLOOKUP($A1421,'Result Entry'!$B$9:$FW$108,25,0)))</f>
        <v>0</v>
      </c>
      <c r="F1437" s="51">
        <f>IF($J1424="TC",0,IF($J1424="Nso",0,VLOOKUP($A1421,'Result Entry'!$B$9:$FW$108,26,0)))</f>
        <v>0</v>
      </c>
      <c r="G1437" s="56">
        <f>E1437+F1437</f>
        <v>0</v>
      </c>
      <c r="H1437" s="1761">
        <f>IF($J1424="TC",0,IF($J1424="Nso",0,VLOOKUP($A1421,'Result Entry'!$B$9:$FW$108,30,0)))</f>
        <v>0</v>
      </c>
      <c r="I1437" s="1762"/>
      <c r="J1437" s="1784">
        <f>IF($J1424="TC",0,IF($J1424="Nso",0,VLOOKUP($A1421,'Result Entry'!$B$9:$FW$108,33,0)))</f>
        <v>0</v>
      </c>
      <c r="K1437" s="1762"/>
      <c r="L1437" s="66">
        <f t="shared" si="80"/>
        <v>0</v>
      </c>
      <c r="M1437" s="64">
        <f t="shared" si="81"/>
        <v>0</v>
      </c>
      <c r="N1437" s="60" t="str">
        <f>IF($J1424="TC",0,IF($J1424="Nso",0,VLOOKUP($A1421,'Result Entry'!$B$9:$FW$108,38,0)))</f>
        <v/>
      </c>
    </row>
    <row r="1438" spans="1:15" s="52" customFormat="1" ht="20.25" customHeight="1">
      <c r="A1438" s="1721"/>
      <c r="B1438" s="50" t="s">
        <v>69</v>
      </c>
      <c r="C1438" s="1717" t="str">
        <f>'Result Entry'!$AO$3</f>
        <v>PHYSICS</v>
      </c>
      <c r="D1438" s="1718"/>
      <c r="E1438" s="54">
        <f>IF($J1424="TC",0,IF($J1424="Nso",0,VLOOKUP($A1421,'Result Entry'!$B$9:$FW$108,39,0)))</f>
        <v>0</v>
      </c>
      <c r="F1438" s="51">
        <f>IF($J1424="TC",0,IF($J1424="Nso",0,VLOOKUP($A1421,'Result Entry'!$B$9:$FW$108,40,0)))</f>
        <v>0</v>
      </c>
      <c r="G1438" s="56">
        <f>E1438+F1438</f>
        <v>0</v>
      </c>
      <c r="H1438" s="1761">
        <f>IF($J1424="TC",0,IF($J1424="Nso",0,VLOOKUP($A1421,'Result Entry'!$B$9:$FW$108,45,0)))</f>
        <v>0</v>
      </c>
      <c r="I1438" s="1762"/>
      <c r="J1438" s="1784">
        <f>IF($J1424="TC",0,IF($J1424="Nso",0,VLOOKUP($A1421,'Result Entry'!$B$9:$FW$108,49,0)))</f>
        <v>0</v>
      </c>
      <c r="K1438" s="1762"/>
      <c r="L1438" s="66">
        <f t="shared" si="80"/>
        <v>0</v>
      </c>
      <c r="M1438" s="64">
        <f t="shared" si="81"/>
        <v>0</v>
      </c>
      <c r="N1438" s="60" t="str">
        <f>IF($J1424="TC",0,IF($J1424="Nso",0,VLOOKUP($A1421,'Result Entry'!$B$9:$FW$108,54,0)))</f>
        <v/>
      </c>
    </row>
    <row r="1439" spans="1:15" s="52" customFormat="1" ht="20.25" customHeight="1">
      <c r="A1439" s="1721"/>
      <c r="B1439" s="50" t="s">
        <v>69</v>
      </c>
      <c r="C1439" s="1717" t="str">
        <f>'Result Entry'!$BF$3</f>
        <v>CHEMISTRY</v>
      </c>
      <c r="D1439" s="1718"/>
      <c r="E1439" s="54" t="str">
        <f>IF($J1424="TC",0,IF($J1424="Nso",0,VLOOKUP($A1421,'Result Entry'!$B$9:$FW$108,55,0)))</f>
        <v/>
      </c>
      <c r="F1439" s="51">
        <f>IF($J1424="TC",0,IF($J1424="Nso",0,VLOOKUP($A1421,'Result Entry'!$B$9:$FW$108,56,0)))</f>
        <v>0</v>
      </c>
      <c r="G1439" s="56" t="e">
        <f>E1439+F1439</f>
        <v>#VALUE!</v>
      </c>
      <c r="H1439" s="1761">
        <f>IF($J1424="TC",0,IF($J1424="Nso",0,VLOOKUP($A1421,'Result Entry'!$B$9:$FW$108,61,0)))</f>
        <v>0</v>
      </c>
      <c r="I1439" s="1762"/>
      <c r="J1439" s="1784">
        <f>IF($J1424="TC",0,IF($J1424="Nso",0,VLOOKUP($A1421,'Result Entry'!$B$9:$FW$108,65,0)))</f>
        <v>0</v>
      </c>
      <c r="K1439" s="1762"/>
      <c r="L1439" s="66">
        <f t="shared" si="80"/>
        <v>0</v>
      </c>
      <c r="M1439" s="64" t="e">
        <f t="shared" si="81"/>
        <v>#VALUE!</v>
      </c>
      <c r="N1439" s="60" t="str">
        <f>IF($J1424="TC",0,IF($J1424="Nso",0,VLOOKUP($A1421,'Result Entry'!$B$9:$FW$108,70,0)))</f>
        <v/>
      </c>
    </row>
    <row r="1440" spans="1:15" s="52" customFormat="1" ht="20.25" customHeight="1" thickBot="1">
      <c r="A1440" s="1721"/>
      <c r="B1440" s="50" t="s">
        <v>69</v>
      </c>
      <c r="C1440" s="1717" t="str">
        <f>'Result Entry'!$BW$3</f>
        <v>BIOLOGY</v>
      </c>
      <c r="D1440" s="1718"/>
      <c r="E1440" s="57" t="str">
        <f>IF($J1424="TC",0,IF($J1424="Nso",0,VLOOKUP($A1421,'Result Entry'!$B$9:$FW$108,71,0)))</f>
        <v/>
      </c>
      <c r="F1440" s="58" t="str">
        <f>IF($J1424="TC",0,IF($J1424="Nso",0,VLOOKUP($A1421,'Result Entry'!$B$9:$FW$108,72,0)))</f>
        <v/>
      </c>
      <c r="G1440" s="59" t="e">
        <f>E1440+F1440</f>
        <v>#VALUE!</v>
      </c>
      <c r="H1440" s="1861">
        <f>IF($J1424="TC",0,IF($J1424="Nso",0,VLOOKUP($A1421,'Result Entry'!$B$9:$FW$108,77,0)))</f>
        <v>0</v>
      </c>
      <c r="I1440" s="1862"/>
      <c r="J1440" s="1863">
        <f>IF($J1424="TC",0,IF($J1424="Nso",0,VLOOKUP($A1421,'Result Entry'!$B$9:$FW$108,81,0)))</f>
        <v>0</v>
      </c>
      <c r="K1440" s="1862"/>
      <c r="L1440" s="67">
        <f t="shared" si="80"/>
        <v>0</v>
      </c>
      <c r="M1440" s="65" t="e">
        <f t="shared" si="81"/>
        <v>#VALUE!</v>
      </c>
      <c r="N1440" s="60">
        <f>IF($J1424="TC",0,IF($J1424="Nso",0,VLOOKUP($A1421,'Result Entry'!$B$9:$FW$108,86,0)))</f>
        <v>0</v>
      </c>
    </row>
    <row r="1441" spans="1:14" ht="20.25" customHeight="1">
      <c r="A1441" s="1721"/>
      <c r="B1441" s="11" t="s">
        <v>69</v>
      </c>
      <c r="C1441" s="1771" t="s">
        <v>77</v>
      </c>
      <c r="D1441" s="1772"/>
      <c r="E1441" s="1773"/>
      <c r="F1441" s="1777" t="s">
        <v>78</v>
      </c>
      <c r="G1441" s="1778"/>
      <c r="H1441" s="1868" t="s">
        <v>79</v>
      </c>
      <c r="I1441" s="1869"/>
      <c r="J1441" s="74" t="s">
        <v>41</v>
      </c>
      <c r="K1441" s="79" t="s">
        <v>91</v>
      </c>
      <c r="L1441" s="1785" t="s">
        <v>39</v>
      </c>
      <c r="M1441" s="1786"/>
      <c r="N1441" s="12" t="s">
        <v>43</v>
      </c>
    </row>
    <row r="1442" spans="1:14" ht="25.5" customHeight="1" thickBot="1">
      <c r="A1442" s="1721"/>
      <c r="B1442" s="11" t="s">
        <v>69</v>
      </c>
      <c r="C1442" s="1774"/>
      <c r="D1442" s="1775"/>
      <c r="E1442" s="1776"/>
      <c r="F1442" s="1787">
        <f>IF($J1424="TC",0,IF($J1424="Nso",0,VLOOKUP($A1421,'Result Entry'!$B$9:$FW$108,146,0)))</f>
        <v>0</v>
      </c>
      <c r="G1442" s="1788"/>
      <c r="H1442" s="1830">
        <f>IF($J1424="TC",0,IF($J1424="Nso",0,VLOOKUP($A1421,'Result Entry'!$B$9:$FW$108,147,0)))</f>
        <v>0</v>
      </c>
      <c r="I1442" s="1831"/>
      <c r="J1442" s="75">
        <f>IF($J1424="TC",0,IF($J1424="Nso",0,VLOOKUP($A1421,'Result Entry'!$B$9:$FW$108,148,0)))</f>
        <v>0</v>
      </c>
      <c r="K1442" s="86" t="str">
        <f>IF($J1424="TC",0,IF($J1424="Nso",0,VLOOKUP($A1421,'Result Entry'!$B$9:$FW$108,149,0)))</f>
        <v/>
      </c>
      <c r="L1442" s="1864">
        <f>IF($J1424="TC",0,IF($J1424="Nso",0,VLOOKUP($A1421,'Result Entry'!$B$9:$FW$108,150,0)))</f>
        <v>0</v>
      </c>
      <c r="M1442" s="1865"/>
      <c r="N1442" s="15">
        <f>IF($J1424="TC",0,IF($J1424="Nso",0,VLOOKUP($A1421,'Result Entry'!$B$9:$FW$108,152,0)))</f>
        <v>0</v>
      </c>
    </row>
    <row r="1443" spans="1:14" ht="20.25" customHeight="1">
      <c r="A1443" s="1721"/>
      <c r="B1443" s="11" t="s">
        <v>69</v>
      </c>
      <c r="C1443" s="1758" t="s">
        <v>58</v>
      </c>
      <c r="D1443" s="1759"/>
      <c r="E1443" s="1759"/>
      <c r="F1443" s="1759"/>
      <c r="G1443" s="1759"/>
      <c r="H1443" s="1760"/>
      <c r="I1443" s="1834" t="s">
        <v>59</v>
      </c>
      <c r="J1443" s="1835"/>
      <c r="K1443" s="1836">
        <f>VLOOKUP($A1421,'Result Entry'!$B$9:$FW$108,143,0)</f>
        <v>0</v>
      </c>
      <c r="L1443" s="1837"/>
      <c r="M1443" s="1839" t="s">
        <v>37</v>
      </c>
      <c r="N1443" s="1840"/>
    </row>
    <row r="1444" spans="1:14" ht="20.25" customHeight="1" thickBot="1">
      <c r="A1444" s="1721"/>
      <c r="B1444" s="11" t="s">
        <v>69</v>
      </c>
      <c r="C1444" s="1841" t="s">
        <v>54</v>
      </c>
      <c r="D1444" s="1842"/>
      <c r="E1444" s="1842"/>
      <c r="F1444" s="1843" t="s">
        <v>157</v>
      </c>
      <c r="G1444" s="1844"/>
      <c r="H1444" s="26" t="s">
        <v>47</v>
      </c>
      <c r="I1444" s="1847" t="s">
        <v>60</v>
      </c>
      <c r="J1444" s="1848"/>
      <c r="K1444" s="1873">
        <f>VLOOKUP($A1421,'Result Entry'!$B$9:$FW$108,144,0)</f>
        <v>0</v>
      </c>
      <c r="L1444" s="1874"/>
      <c r="M1444" s="1875">
        <f>VLOOKUP($A1421,'Result Entry'!$B$9:$FW$108,145,0)</f>
        <v>0</v>
      </c>
      <c r="N1444" s="1876"/>
    </row>
    <row r="1445" spans="1:14" ht="20.25" customHeight="1">
      <c r="A1445" s="1721"/>
      <c r="B1445" s="11" t="s">
        <v>69</v>
      </c>
      <c r="C1445" s="1841"/>
      <c r="D1445" s="1842"/>
      <c r="E1445" s="1842"/>
      <c r="F1445" s="1845"/>
      <c r="G1445" s="1846"/>
      <c r="H1445" s="27" t="s">
        <v>99</v>
      </c>
      <c r="I1445" s="1877" t="s">
        <v>61</v>
      </c>
      <c r="J1445" s="1878"/>
      <c r="K1445" s="1879">
        <f>IF($J1424="TC","Transferred",IF($J1424="Nso","NameSeparated",VLOOKUP($A1421,'Result Entry'!$B$9:$FW$108,153,0)))</f>
        <v>0</v>
      </c>
      <c r="L1445" s="1879"/>
      <c r="M1445" s="1879"/>
      <c r="N1445" s="1880"/>
    </row>
    <row r="1446" spans="1:14" ht="20.25" customHeight="1">
      <c r="A1446" s="1721"/>
      <c r="B1446" s="11" t="s">
        <v>69</v>
      </c>
      <c r="C1446" s="1744" t="str">
        <f>'Result Entry'!$DU$3</f>
        <v>Foundation Of Information Tech.</v>
      </c>
      <c r="D1446" s="1745"/>
      <c r="E1446" s="1746"/>
      <c r="F1446" s="1747" t="str">
        <f>IF($J1424="TC",0,IF($J1424="Nso",0,VLOOKUP($A1421,'Result Entry'!$B$9:$GS$108,170,0)))</f>
        <v/>
      </c>
      <c r="G1446" s="1747"/>
      <c r="H1446" s="14">
        <f>IF($J1424="TC",0,IF($J1424="Nso",0,VLOOKUP($A1421,'Result Entry'!$B$9:$GS$108,112,0)))</f>
        <v>0</v>
      </c>
      <c r="I1446" s="1748" t="s">
        <v>71</v>
      </c>
      <c r="J1446" s="1749"/>
      <c r="K1446" s="1750">
        <f>'Result Entry'!$T$2</f>
        <v>45419</v>
      </c>
      <c r="L1446" s="1751"/>
      <c r="M1446" s="1751"/>
      <c r="N1446" s="1752"/>
    </row>
    <row r="1447" spans="1:14" ht="20.25" customHeight="1">
      <c r="A1447" s="1721"/>
      <c r="B1447" s="11" t="s">
        <v>69</v>
      </c>
      <c r="C1447" s="1744" t="str">
        <f>'Result Entry'!$EI$3</f>
        <v>G.I.A.I.-II</v>
      </c>
      <c r="D1447" s="1745"/>
      <c r="E1447" s="1746"/>
      <c r="F1447" s="1747" t="str">
        <f>IF($J1424="TC",0,IF($J1424="Nso",0,VLOOKUP($A1421,'Result Entry'!$B$9:$GS$108,174,0)))</f>
        <v/>
      </c>
      <c r="G1447" s="1747"/>
      <c r="H1447" s="14">
        <f>IF($J1424="TC",0,IF($J1424="Nso",0,VLOOKUP($A1421,'Result Entry'!$B$9:$GS$108,124,0)))</f>
        <v>0</v>
      </c>
      <c r="I1447" s="1753"/>
      <c r="J1447" s="1754"/>
      <c r="K1447" s="1754"/>
      <c r="L1447" s="1754"/>
      <c r="M1447" s="1754"/>
      <c r="N1447" s="1755"/>
    </row>
    <row r="1448" spans="1:14" ht="20.25" customHeight="1">
      <c r="A1448" s="1721"/>
      <c r="B1448" s="11" t="s">
        <v>69</v>
      </c>
      <c r="C1448" s="1744" t="str">
        <f>'Result Entry'!$EU$3</f>
        <v>SOC.SER.PLAN</v>
      </c>
      <c r="D1448" s="1745"/>
      <c r="E1448" s="1746"/>
      <c r="F1448" s="1747">
        <f>IF($J1424="TC",0,IF($J1424="Nso",0,VLOOKUP($A1421,'Result Entry'!$B$9:$HS$108,178,0)))</f>
        <v>0</v>
      </c>
      <c r="G1448" s="1747"/>
      <c r="H1448" s="14">
        <f>IF($J1424="TC",0,IF($J1424="Nso",0,VLOOKUP($A1421,'Result Entry'!$B$9:$GS$108,136,0)))</f>
        <v>0</v>
      </c>
      <c r="I1448" s="1756" t="s">
        <v>174</v>
      </c>
      <c r="J1448" s="1757"/>
      <c r="K1448" s="76"/>
      <c r="L1448" s="77"/>
      <c r="M1448" s="77"/>
      <c r="N1448" s="78"/>
    </row>
    <row r="1449" spans="1:14" ht="20.25" customHeight="1" thickBot="1">
      <c r="A1449" s="1721"/>
      <c r="B1449" s="11" t="s">
        <v>69</v>
      </c>
      <c r="C1449" s="1744" t="str">
        <f>'Result Entry'!$FG$3</f>
        <v>Jeewan Kaushal</v>
      </c>
      <c r="D1449" s="1745"/>
      <c r="E1449" s="1746"/>
      <c r="F1449" s="1747" t="str">
        <f>IF($J1424="TC",0,IF($J1424="Nso",0,VLOOKUP($A1421,'Result Entry'!$B$9:$HS$108,182,0)))</f>
        <v/>
      </c>
      <c r="G1449" s="1747"/>
      <c r="H1449" s="14">
        <f>IF($J1424="TC",0,IF($J1424="Nso",0,VLOOKUP($A1421,'Result Entry'!$B$9:$HS$108,136,0)))</f>
        <v>0</v>
      </c>
      <c r="I1449" s="1756" t="s">
        <v>148</v>
      </c>
      <c r="J1449" s="1757"/>
      <c r="K1449" s="1757"/>
      <c r="L1449" s="1757"/>
      <c r="M1449" s="1757"/>
      <c r="N1449" s="1838"/>
    </row>
    <row r="1450" spans="1:14" ht="20.25" customHeight="1">
      <c r="A1450" s="1721"/>
      <c r="B1450" s="10" t="s">
        <v>69</v>
      </c>
      <c r="C1450" s="1706" t="s">
        <v>180</v>
      </c>
      <c r="D1450" s="1707"/>
      <c r="E1450" s="1708"/>
      <c r="F1450" s="1715" t="s">
        <v>181</v>
      </c>
      <c r="G1450" s="1716"/>
      <c r="H1450" s="82" t="s">
        <v>30</v>
      </c>
      <c r="I1450" s="1756" t="s">
        <v>175</v>
      </c>
      <c r="J1450" s="1757"/>
      <c r="K1450" s="1757"/>
      <c r="L1450" s="1757"/>
      <c r="M1450" s="1757"/>
      <c r="N1450" s="1838"/>
    </row>
    <row r="1451" spans="1:14" ht="20.25" customHeight="1">
      <c r="A1451" s="1721"/>
      <c r="B1451" s="10" t="s">
        <v>69</v>
      </c>
      <c r="C1451" s="1709"/>
      <c r="D1451" s="1710"/>
      <c r="E1451" s="1711"/>
      <c r="F1451" s="1702" t="s">
        <v>182</v>
      </c>
      <c r="G1451" s="1703"/>
      <c r="H1451" s="80" t="s">
        <v>179</v>
      </c>
      <c r="I1451" s="1732" t="s">
        <v>67</v>
      </c>
      <c r="J1451" s="1733"/>
      <c r="K1451" s="1733"/>
      <c r="L1451" s="1733"/>
      <c r="M1451" s="1733"/>
      <c r="N1451" s="1734"/>
    </row>
    <row r="1452" spans="1:14" ht="20.25" customHeight="1">
      <c r="A1452" s="1721"/>
      <c r="B1452" s="10" t="s">
        <v>69</v>
      </c>
      <c r="C1452" s="1709"/>
      <c r="D1452" s="1710"/>
      <c r="E1452" s="1711"/>
      <c r="F1452" s="1702" t="s">
        <v>185</v>
      </c>
      <c r="G1452" s="1703"/>
      <c r="H1452" s="80" t="s">
        <v>62</v>
      </c>
      <c r="I1452" s="1735"/>
      <c r="J1452" s="1736"/>
      <c r="K1452" s="1736"/>
      <c r="L1452" s="1736"/>
      <c r="M1452" s="1736"/>
      <c r="N1452" s="1737"/>
    </row>
    <row r="1453" spans="1:14" ht="20.25" customHeight="1">
      <c r="A1453" s="1721"/>
      <c r="B1453" s="10" t="s">
        <v>69</v>
      </c>
      <c r="C1453" s="1709"/>
      <c r="D1453" s="1710"/>
      <c r="E1453" s="1711"/>
      <c r="F1453" s="1702" t="s">
        <v>186</v>
      </c>
      <c r="G1453" s="1703"/>
      <c r="H1453" s="80" t="s">
        <v>63</v>
      </c>
      <c r="I1453" s="1735"/>
      <c r="J1453" s="1736"/>
      <c r="K1453" s="1736"/>
      <c r="L1453" s="1736"/>
      <c r="M1453" s="1736"/>
      <c r="N1453" s="1737"/>
    </row>
    <row r="1454" spans="1:14" ht="20.25" customHeight="1">
      <c r="A1454" s="1721"/>
      <c r="B1454" s="10" t="s">
        <v>69</v>
      </c>
      <c r="C1454" s="1709"/>
      <c r="D1454" s="1710"/>
      <c r="E1454" s="1711"/>
      <c r="F1454" s="1702" t="s">
        <v>183</v>
      </c>
      <c r="G1454" s="1703"/>
      <c r="H1454" s="80" t="s">
        <v>65</v>
      </c>
      <c r="I1454" s="1738" t="s">
        <v>80</v>
      </c>
      <c r="J1454" s="1739"/>
      <c r="K1454" s="1739"/>
      <c r="L1454" s="1739"/>
      <c r="M1454" s="1739"/>
      <c r="N1454" s="1740"/>
    </row>
    <row r="1455" spans="1:14" ht="20.25" customHeight="1" thickBot="1">
      <c r="A1455" s="1721"/>
      <c r="B1455" s="13" t="s">
        <v>69</v>
      </c>
      <c r="C1455" s="1712"/>
      <c r="D1455" s="1713"/>
      <c r="E1455" s="1714"/>
      <c r="F1455" s="1704" t="s">
        <v>184</v>
      </c>
      <c r="G1455" s="1705"/>
      <c r="H1455" s="81" t="s">
        <v>64</v>
      </c>
      <c r="I1455" s="1741"/>
      <c r="J1455" s="1742"/>
      <c r="K1455" s="1742"/>
      <c r="L1455" s="1742"/>
      <c r="M1455" s="1742"/>
      <c r="N1455" s="1743"/>
    </row>
    <row r="1456" spans="1:14" ht="15.75" thickTop="1">
      <c r="A1456" s="1719"/>
      <c r="B1456" s="1719"/>
      <c r="C1456" s="1719"/>
      <c r="D1456" s="1719"/>
      <c r="E1456" s="1719"/>
      <c r="F1456" s="1719"/>
      <c r="G1456" s="1719"/>
      <c r="H1456" s="1719"/>
      <c r="I1456" s="1719"/>
      <c r="J1456" s="1719"/>
      <c r="K1456" s="1719"/>
      <c r="L1456" s="1719"/>
      <c r="M1456" s="1719"/>
      <c r="N1456" s="1719"/>
    </row>
    <row r="1457" spans="1:15" ht="24.75" customHeight="1" thickBot="1">
      <c r="A1457" s="83">
        <f>A1421+1</f>
        <v>42</v>
      </c>
      <c r="B1457" s="1720" t="s">
        <v>50</v>
      </c>
      <c r="C1457" s="1720"/>
      <c r="D1457" s="1720"/>
      <c r="E1457" s="1720"/>
      <c r="F1457" s="1720"/>
      <c r="G1457" s="1720"/>
      <c r="H1457" s="1720"/>
      <c r="I1457" s="1720"/>
      <c r="J1457" s="1720"/>
      <c r="K1457" s="1720"/>
      <c r="L1457" s="1720"/>
      <c r="M1457" s="1720"/>
      <c r="N1457" s="1720"/>
    </row>
    <row r="1458" spans="1:15" ht="42.75" customHeight="1" thickTop="1">
      <c r="A1458" s="1721"/>
      <c r="B1458" s="1722"/>
      <c r="C1458" s="1723"/>
      <c r="D1458" s="1726" t="str">
        <f>Master!$E$8</f>
        <v xml:space="preserve">Govt. Sr. Secondary School </v>
      </c>
      <c r="E1458" s="1727"/>
      <c r="F1458" s="1727"/>
      <c r="G1458" s="1727"/>
      <c r="H1458" s="1727"/>
      <c r="I1458" s="1727"/>
      <c r="J1458" s="1727"/>
      <c r="K1458" s="1727"/>
      <c r="L1458" s="1727"/>
      <c r="M1458" s="1727"/>
      <c r="N1458" s="1728"/>
    </row>
    <row r="1459" spans="1:15" ht="26.25" customHeight="1" thickBot="1">
      <c r="A1459" s="1721"/>
      <c r="B1459" s="1724"/>
      <c r="C1459" s="1725"/>
      <c r="D1459" s="1729" t="str">
        <f>Master!$E$11</f>
        <v>P.S.-Bapini (Jodhpur)</v>
      </c>
      <c r="E1459" s="1730"/>
      <c r="F1459" s="1730"/>
      <c r="G1459" s="1730"/>
      <c r="H1459" s="1730"/>
      <c r="I1459" s="1730"/>
      <c r="J1459" s="1730"/>
      <c r="K1459" s="1730"/>
      <c r="L1459" s="1730"/>
      <c r="M1459" s="1730"/>
      <c r="N1459" s="1731"/>
    </row>
    <row r="1460" spans="1:15" ht="20.25" customHeight="1">
      <c r="A1460" s="1721"/>
      <c r="B1460" s="28"/>
      <c r="C1460" s="1849" t="s">
        <v>150</v>
      </c>
      <c r="D1460" s="1850"/>
      <c r="E1460" s="1850"/>
      <c r="F1460" s="1850"/>
      <c r="G1460" s="1851"/>
      <c r="H1460" s="1814" t="s">
        <v>127</v>
      </c>
      <c r="I1460" s="1814"/>
      <c r="J1460" s="1817">
        <f>VLOOKUP(A1457,'Result Entry'!$B$6:$K$108,6,0)</f>
        <v>0</v>
      </c>
      <c r="K1460" s="1820" t="s">
        <v>68</v>
      </c>
      <c r="L1460" s="1821"/>
      <c r="M1460" s="68">
        <f>Master!$E$14</f>
        <v>8151106901</v>
      </c>
      <c r="N1460" s="69"/>
    </row>
    <row r="1461" spans="1:15" ht="20.25" customHeight="1">
      <c r="A1461" s="1721"/>
      <c r="B1461" s="9"/>
      <c r="C1461" s="1852"/>
      <c r="D1461" s="1853"/>
      <c r="E1461" s="1853"/>
      <c r="F1461" s="1853"/>
      <c r="G1461" s="1854"/>
      <c r="H1461" s="1815"/>
      <c r="I1461" s="1815"/>
      <c r="J1461" s="1818"/>
      <c r="K1461" s="1822" t="s">
        <v>66</v>
      </c>
      <c r="L1461" s="1823"/>
      <c r="M1461" s="1824"/>
      <c r="N1461" s="1825"/>
      <c r="O1461" s="17" t="s">
        <v>156</v>
      </c>
    </row>
    <row r="1462" spans="1:15" ht="20.25" customHeight="1" thickBot="1">
      <c r="A1462" s="1721"/>
      <c r="B1462" s="9"/>
      <c r="C1462" s="1855"/>
      <c r="D1462" s="1856"/>
      <c r="E1462" s="1856"/>
      <c r="F1462" s="1856"/>
      <c r="G1462" s="1857"/>
      <c r="H1462" s="1816"/>
      <c r="I1462" s="1816"/>
      <c r="J1462" s="1819"/>
      <c r="K1462" s="1826" t="s">
        <v>51</v>
      </c>
      <c r="L1462" s="1827"/>
      <c r="M1462" s="1828" t="str">
        <f>Master!$E$6</f>
        <v>2023-24</v>
      </c>
      <c r="N1462" s="1829"/>
    </row>
    <row r="1463" spans="1:15" ht="20.25" customHeight="1">
      <c r="A1463" s="1721"/>
      <c r="B1463" s="10" t="s">
        <v>69</v>
      </c>
      <c r="C1463" s="1779" t="s">
        <v>20</v>
      </c>
      <c r="D1463" s="1780"/>
      <c r="E1463" s="1780"/>
      <c r="F1463" s="1781"/>
      <c r="G1463" s="6" t="s">
        <v>149</v>
      </c>
      <c r="H1463" s="1782">
        <f>VLOOKUP($A1457,'Result Entry'!$B$9:$FW$108,4,0)</f>
        <v>0</v>
      </c>
      <c r="I1463" s="1782"/>
      <c r="J1463" s="1782"/>
      <c r="K1463" s="1782"/>
      <c r="L1463" s="1782"/>
      <c r="M1463" s="1782"/>
      <c r="N1463" s="1783"/>
    </row>
    <row r="1464" spans="1:15" ht="20.25" customHeight="1">
      <c r="A1464" s="1721"/>
      <c r="B1464" s="10" t="s">
        <v>69</v>
      </c>
      <c r="C1464" s="1763" t="s">
        <v>22</v>
      </c>
      <c r="D1464" s="1764"/>
      <c r="E1464" s="1764"/>
      <c r="F1464" s="1765"/>
      <c r="G1464" s="7" t="s">
        <v>149</v>
      </c>
      <c r="H1464" s="1766">
        <f>VLOOKUP($A1457,'Result Entry'!$B$9:$FW$108,7,0)</f>
        <v>0</v>
      </c>
      <c r="I1464" s="1766"/>
      <c r="J1464" s="1766"/>
      <c r="K1464" s="1766"/>
      <c r="L1464" s="1766"/>
      <c r="M1464" s="1766"/>
      <c r="N1464" s="1767"/>
    </row>
    <row r="1465" spans="1:15" ht="20.25" customHeight="1">
      <c r="A1465" s="1721"/>
      <c r="B1465" s="10" t="s">
        <v>69</v>
      </c>
      <c r="C1465" s="1763" t="s">
        <v>23</v>
      </c>
      <c r="D1465" s="1764"/>
      <c r="E1465" s="1764"/>
      <c r="F1465" s="1765"/>
      <c r="G1465" s="7" t="s">
        <v>149</v>
      </c>
      <c r="H1465" s="1766">
        <f>VLOOKUP($A1457,'Result Entry'!$B$9:$FW$108,8,0)</f>
        <v>0</v>
      </c>
      <c r="I1465" s="1766"/>
      <c r="J1465" s="1766"/>
      <c r="K1465" s="1766"/>
      <c r="L1465" s="1766"/>
      <c r="M1465" s="1766"/>
      <c r="N1465" s="1767"/>
    </row>
    <row r="1466" spans="1:15" ht="20.25" customHeight="1">
      <c r="A1466" s="1721"/>
      <c r="B1466" s="10" t="s">
        <v>69</v>
      </c>
      <c r="C1466" s="1763" t="s">
        <v>52</v>
      </c>
      <c r="D1466" s="1764"/>
      <c r="E1466" s="1764"/>
      <c r="F1466" s="1765"/>
      <c r="G1466" s="7" t="s">
        <v>149</v>
      </c>
      <c r="H1466" s="1766">
        <f>VLOOKUP($A1457,'Result Entry'!$B$9:$FW$108,9,0)</f>
        <v>0</v>
      </c>
      <c r="I1466" s="1766"/>
      <c r="J1466" s="1766"/>
      <c r="K1466" s="1766"/>
      <c r="L1466" s="1766"/>
      <c r="M1466" s="1766"/>
      <c r="N1466" s="1767"/>
    </row>
    <row r="1467" spans="1:15" ht="20.25" customHeight="1">
      <c r="A1467" s="1721"/>
      <c r="B1467" s="10" t="s">
        <v>69</v>
      </c>
      <c r="C1467" s="1763" t="s">
        <v>53</v>
      </c>
      <c r="D1467" s="1764"/>
      <c r="E1467" s="1764"/>
      <c r="F1467" s="1765"/>
      <c r="G1467" s="7" t="s">
        <v>149</v>
      </c>
      <c r="H1467" s="1768" t="str">
        <f>CONCATENATE('Result Entry'!$G$4,'Result Entry'!$J$4)</f>
        <v>11(A)</v>
      </c>
      <c r="I1467" s="1766"/>
      <c r="J1467" s="1766"/>
      <c r="K1467" s="1766"/>
      <c r="L1467" s="1766"/>
      <c r="M1467" s="1766"/>
      <c r="N1467" s="1767"/>
    </row>
    <row r="1468" spans="1:15" ht="20.25" customHeight="1" thickBot="1">
      <c r="A1468" s="1721"/>
      <c r="B1468" s="10" t="s">
        <v>69</v>
      </c>
      <c r="C1468" s="1789" t="s">
        <v>25</v>
      </c>
      <c r="D1468" s="1790"/>
      <c r="E1468" s="1790"/>
      <c r="F1468" s="1791"/>
      <c r="G1468" s="16" t="s">
        <v>149</v>
      </c>
      <c r="H1468" s="1792">
        <f>VLOOKUP($A1457,'Result Entry'!$B$9:$FW$108,10,0)</f>
        <v>0</v>
      </c>
      <c r="I1468" s="1792"/>
      <c r="J1468" s="1792"/>
      <c r="K1468" s="1792"/>
      <c r="L1468" s="1792"/>
      <c r="M1468" s="1792"/>
      <c r="N1468" s="1793"/>
    </row>
    <row r="1469" spans="1:15" ht="20.25" customHeight="1">
      <c r="A1469" s="1721"/>
      <c r="B1469" s="11" t="s">
        <v>69</v>
      </c>
      <c r="C1469" s="1794" t="s">
        <v>167</v>
      </c>
      <c r="D1469" s="1795"/>
      <c r="E1469" s="1798" t="s">
        <v>72</v>
      </c>
      <c r="F1469" s="1800" t="s">
        <v>73</v>
      </c>
      <c r="G1469" s="1802" t="s">
        <v>168</v>
      </c>
      <c r="H1469" s="1804" t="s">
        <v>55</v>
      </c>
      <c r="I1469" s="1805"/>
      <c r="J1469" s="1808" t="s">
        <v>84</v>
      </c>
      <c r="K1469" s="1809"/>
      <c r="L1469" s="1812" t="s">
        <v>169</v>
      </c>
      <c r="M1469" s="1832" t="s">
        <v>76</v>
      </c>
      <c r="N1469" s="1858" t="s">
        <v>98</v>
      </c>
    </row>
    <row r="1470" spans="1:15" ht="20.25" customHeight="1">
      <c r="A1470" s="1721"/>
      <c r="B1470" s="11"/>
      <c r="C1470" s="1796"/>
      <c r="D1470" s="1797"/>
      <c r="E1470" s="1799"/>
      <c r="F1470" s="1801"/>
      <c r="G1470" s="1803"/>
      <c r="H1470" s="1806"/>
      <c r="I1470" s="1807"/>
      <c r="J1470" s="1810"/>
      <c r="K1470" s="1811"/>
      <c r="L1470" s="1813"/>
      <c r="M1470" s="1833"/>
      <c r="N1470" s="1859"/>
    </row>
    <row r="1471" spans="1:15" ht="20.25" customHeight="1" thickBot="1">
      <c r="A1471" s="1721"/>
      <c r="B1471" s="11" t="s">
        <v>69</v>
      </c>
      <c r="C1471" s="1866" t="s">
        <v>56</v>
      </c>
      <c r="D1471" s="1867"/>
      <c r="E1471" s="61">
        <f>'Result Entry'!$L$7</f>
        <v>10</v>
      </c>
      <c r="F1471" s="62">
        <f>'Result Entry'!$M$7</f>
        <v>10</v>
      </c>
      <c r="G1471" s="53">
        <f>SUM(E1471:F1471)</f>
        <v>20</v>
      </c>
      <c r="H1471" s="1881">
        <f>'Result Entry'!$AU$7</f>
        <v>70</v>
      </c>
      <c r="I1471" s="1882"/>
      <c r="J1471" s="1883">
        <f>'Result Entry'!$AY$7</f>
        <v>100</v>
      </c>
      <c r="K1471" s="1882"/>
      <c r="L1471" s="53">
        <f t="shared" ref="L1471:L1476" si="82">H1471+J1471</f>
        <v>170</v>
      </c>
      <c r="M1471" s="63">
        <f t="shared" ref="M1471:M1476" si="83">G1471+L1471</f>
        <v>190</v>
      </c>
      <c r="N1471" s="1860"/>
    </row>
    <row r="1472" spans="1:15" s="52" customFormat="1" ht="20.25" customHeight="1">
      <c r="A1472" s="1721"/>
      <c r="B1472" s="50" t="s">
        <v>69</v>
      </c>
      <c r="C1472" s="1769" t="str">
        <f>'Result Entry'!$L$3</f>
        <v>HINDI Comp.</v>
      </c>
      <c r="D1472" s="1770"/>
      <c r="E1472" s="54">
        <f>IF($J1460="TC",0,IF($J1460="Nso",0,VLOOKUP($A1457,'Result Entry'!$B$9:$FW$108,11,0)))</f>
        <v>0</v>
      </c>
      <c r="F1472" s="51">
        <f>IF($J1460="TC",0,IF($J1460="Nso",0,VLOOKUP($A1457,'Result Entry'!$B$9:$FW$108,12,0)))</f>
        <v>0</v>
      </c>
      <c r="G1472" s="55">
        <f>E1472+F1472</f>
        <v>0</v>
      </c>
      <c r="H1472" s="1870">
        <f>IF($J1460="TC",0,IF($J1460="Nso",0,VLOOKUP($A1457,'Result Entry'!$B$9:$FW$108,16,0)))</f>
        <v>0</v>
      </c>
      <c r="I1472" s="1871"/>
      <c r="J1472" s="1872">
        <f>IF($J1460="TC",0,IF($J1460="Nso",0,VLOOKUP($A1457,'Result Entry'!$B$9:$FW$108,19,0)))</f>
        <v>0</v>
      </c>
      <c r="K1472" s="1871"/>
      <c r="L1472" s="66">
        <f t="shared" si="82"/>
        <v>0</v>
      </c>
      <c r="M1472" s="64">
        <f t="shared" si="83"/>
        <v>0</v>
      </c>
      <c r="N1472" s="60" t="str">
        <f>IF($J1460="TC",0,IF($J1460="Nso",0,VLOOKUP($A1457,'Result Entry'!$B$9:$FW$108,24,0)))</f>
        <v/>
      </c>
    </row>
    <row r="1473" spans="1:14" s="52" customFormat="1" ht="20.25" customHeight="1">
      <c r="A1473" s="1721"/>
      <c r="B1473" s="50" t="s">
        <v>69</v>
      </c>
      <c r="C1473" s="1717" t="str">
        <f>'Result Entry'!$Z$3</f>
        <v>ENGLISH Comp.</v>
      </c>
      <c r="D1473" s="1718"/>
      <c r="E1473" s="54">
        <f>IF($J1460="TC",0,IF($J1460="Nso",0,VLOOKUP($A1457,'Result Entry'!$B$9:$FW$108,25,0)))</f>
        <v>0</v>
      </c>
      <c r="F1473" s="51">
        <f>IF($J1460="TC",0,IF($J1460="Nso",0,VLOOKUP($A1457,'Result Entry'!$B$9:$FW$108,26,0)))</f>
        <v>0</v>
      </c>
      <c r="G1473" s="56">
        <f>E1473+F1473</f>
        <v>0</v>
      </c>
      <c r="H1473" s="1761">
        <f>IF($J1460="TC",0,IF($J1460="Nso",0,VLOOKUP($A1457,'Result Entry'!$B$9:$FW$108,30,0)))</f>
        <v>0</v>
      </c>
      <c r="I1473" s="1762"/>
      <c r="J1473" s="1784">
        <f>IF($J1460="TC",0,IF($J1460="Nso",0,VLOOKUP($A1457,'Result Entry'!$B$9:$FW$108,33,0)))</f>
        <v>0</v>
      </c>
      <c r="K1473" s="1762"/>
      <c r="L1473" s="66">
        <f t="shared" si="82"/>
        <v>0</v>
      </c>
      <c r="M1473" s="64">
        <f t="shared" si="83"/>
        <v>0</v>
      </c>
      <c r="N1473" s="60" t="str">
        <f>IF($J1460="TC",0,IF($J1460="Nso",0,VLOOKUP($A1457,'Result Entry'!$B$9:$FW$108,38,0)))</f>
        <v/>
      </c>
    </row>
    <row r="1474" spans="1:14" s="52" customFormat="1" ht="20.25" customHeight="1">
      <c r="A1474" s="1721"/>
      <c r="B1474" s="50" t="s">
        <v>69</v>
      </c>
      <c r="C1474" s="1717" t="str">
        <f>'Result Entry'!$AO$3</f>
        <v>PHYSICS</v>
      </c>
      <c r="D1474" s="1718"/>
      <c r="E1474" s="54">
        <f>IF($J1460="TC",0,IF($J1460="Nso",0,VLOOKUP($A1457,'Result Entry'!$B$9:$FW$108,39,0)))</f>
        <v>0</v>
      </c>
      <c r="F1474" s="51">
        <f>IF($J1460="TC",0,IF($J1460="Nso",0,VLOOKUP($A1457,'Result Entry'!$B$9:$FW$108,40,0)))</f>
        <v>0</v>
      </c>
      <c r="G1474" s="56">
        <f>E1474+F1474</f>
        <v>0</v>
      </c>
      <c r="H1474" s="1761">
        <f>IF($J1460="TC",0,IF($J1460="Nso",0,VLOOKUP($A1457,'Result Entry'!$B$9:$FW$108,45,0)))</f>
        <v>0</v>
      </c>
      <c r="I1474" s="1762"/>
      <c r="J1474" s="1784">
        <f>IF($J1460="TC",0,IF($J1460="Nso",0,VLOOKUP($A1457,'Result Entry'!$B$9:$FW$108,49,0)))</f>
        <v>0</v>
      </c>
      <c r="K1474" s="1762"/>
      <c r="L1474" s="66">
        <f t="shared" si="82"/>
        <v>0</v>
      </c>
      <c r="M1474" s="64">
        <f t="shared" si="83"/>
        <v>0</v>
      </c>
      <c r="N1474" s="60" t="str">
        <f>IF($J1460="TC",0,IF($J1460="Nso",0,VLOOKUP($A1457,'Result Entry'!$B$9:$FW$108,54,0)))</f>
        <v/>
      </c>
    </row>
    <row r="1475" spans="1:14" s="52" customFormat="1" ht="20.25" customHeight="1">
      <c r="A1475" s="1721"/>
      <c r="B1475" s="50" t="s">
        <v>69</v>
      </c>
      <c r="C1475" s="1717" t="str">
        <f>'Result Entry'!$BF$3</f>
        <v>CHEMISTRY</v>
      </c>
      <c r="D1475" s="1718"/>
      <c r="E1475" s="54" t="str">
        <f>IF($J1460="TC",0,IF($J1460="Nso",0,VLOOKUP($A1457,'Result Entry'!$B$9:$FW$108,55,0)))</f>
        <v/>
      </c>
      <c r="F1475" s="51">
        <f>IF($J1460="TC",0,IF($J1460="Nso",0,VLOOKUP($A1457,'Result Entry'!$B$9:$FW$108,56,0)))</f>
        <v>0</v>
      </c>
      <c r="G1475" s="56" t="e">
        <f>E1475+F1475</f>
        <v>#VALUE!</v>
      </c>
      <c r="H1475" s="1761">
        <f>IF($J1460="TC",0,IF($J1460="Nso",0,VLOOKUP($A1457,'Result Entry'!$B$9:$FW$108,61,0)))</f>
        <v>0</v>
      </c>
      <c r="I1475" s="1762"/>
      <c r="J1475" s="1784">
        <f>IF($J1460="TC",0,IF($J1460="Nso",0,VLOOKUP($A1457,'Result Entry'!$B$9:$FW$108,65,0)))</f>
        <v>0</v>
      </c>
      <c r="K1475" s="1762"/>
      <c r="L1475" s="66">
        <f t="shared" si="82"/>
        <v>0</v>
      </c>
      <c r="M1475" s="64" t="e">
        <f t="shared" si="83"/>
        <v>#VALUE!</v>
      </c>
      <c r="N1475" s="60" t="str">
        <f>IF($J1460="TC",0,IF($J1460="Nso",0,VLOOKUP($A1457,'Result Entry'!$B$9:$FW$108,70,0)))</f>
        <v/>
      </c>
    </row>
    <row r="1476" spans="1:14" s="52" customFormat="1" ht="20.25" customHeight="1" thickBot="1">
      <c r="A1476" s="1721"/>
      <c r="B1476" s="50" t="s">
        <v>69</v>
      </c>
      <c r="C1476" s="1717" t="str">
        <f>'Result Entry'!$BW$3</f>
        <v>BIOLOGY</v>
      </c>
      <c r="D1476" s="1718"/>
      <c r="E1476" s="57" t="str">
        <f>IF($J1460="TC",0,IF($J1460="Nso",0,VLOOKUP($A1457,'Result Entry'!$B$9:$FW$108,71,0)))</f>
        <v/>
      </c>
      <c r="F1476" s="58" t="str">
        <f>IF($J1460="TC",0,IF($J1460="Nso",0,VLOOKUP($A1457,'Result Entry'!$B$9:$FW$108,72,0)))</f>
        <v/>
      </c>
      <c r="G1476" s="59" t="e">
        <f>E1476+F1476</f>
        <v>#VALUE!</v>
      </c>
      <c r="H1476" s="1861">
        <f>IF($J1460="TC",0,IF($J1460="Nso",0,VLOOKUP($A1457,'Result Entry'!$B$9:$FW$108,77,0)))</f>
        <v>0</v>
      </c>
      <c r="I1476" s="1862"/>
      <c r="J1476" s="1863">
        <f>IF($J1460="TC",0,IF($J1460="Nso",0,VLOOKUP($A1457,'Result Entry'!$B$9:$FW$108,81,0)))</f>
        <v>0</v>
      </c>
      <c r="K1476" s="1862"/>
      <c r="L1476" s="67">
        <f t="shared" si="82"/>
        <v>0</v>
      </c>
      <c r="M1476" s="65" t="e">
        <f t="shared" si="83"/>
        <v>#VALUE!</v>
      </c>
      <c r="N1476" s="60">
        <f>IF($J1460="TC",0,IF($J1460="Nso",0,VLOOKUP($A1457,'Result Entry'!$B$9:$FW$108,86,0)))</f>
        <v>0</v>
      </c>
    </row>
    <row r="1477" spans="1:14" ht="20.25" customHeight="1">
      <c r="A1477" s="1721"/>
      <c r="B1477" s="11" t="s">
        <v>69</v>
      </c>
      <c r="C1477" s="1771" t="s">
        <v>77</v>
      </c>
      <c r="D1477" s="1772"/>
      <c r="E1477" s="1773"/>
      <c r="F1477" s="1777" t="s">
        <v>78</v>
      </c>
      <c r="G1477" s="1778"/>
      <c r="H1477" s="1868" t="s">
        <v>79</v>
      </c>
      <c r="I1477" s="1869"/>
      <c r="J1477" s="74" t="s">
        <v>41</v>
      </c>
      <c r="K1477" s="79" t="s">
        <v>91</v>
      </c>
      <c r="L1477" s="1785" t="s">
        <v>39</v>
      </c>
      <c r="M1477" s="1786"/>
      <c r="N1477" s="12" t="s">
        <v>43</v>
      </c>
    </row>
    <row r="1478" spans="1:14" ht="25.5" customHeight="1" thickBot="1">
      <c r="A1478" s="1721"/>
      <c r="B1478" s="11" t="s">
        <v>69</v>
      </c>
      <c r="C1478" s="1774"/>
      <c r="D1478" s="1775"/>
      <c r="E1478" s="1776"/>
      <c r="F1478" s="1787">
        <f>IF($J1460="TC",0,IF($J1460="Nso",0,VLOOKUP($A1457,'Result Entry'!$B$9:$FW$108,146,0)))</f>
        <v>0</v>
      </c>
      <c r="G1478" s="1788"/>
      <c r="H1478" s="1830">
        <f>IF($J1460="TC",0,IF($J1460="Nso",0,VLOOKUP($A1457,'Result Entry'!$B$9:$FW$108,147,0)))</f>
        <v>0</v>
      </c>
      <c r="I1478" s="1831"/>
      <c r="J1478" s="75">
        <f>IF($J1460="TC",0,IF($J1460="Nso",0,VLOOKUP($A1457,'Result Entry'!$B$9:$FW$108,148,0)))</f>
        <v>0</v>
      </c>
      <c r="K1478" s="86" t="str">
        <f>IF($J1460="TC",0,IF($J1460="Nso",0,VLOOKUP($A1457,'Result Entry'!$B$9:$FW$108,149,0)))</f>
        <v/>
      </c>
      <c r="L1478" s="1864">
        <f>IF($J1460="TC",0,IF($J1460="Nso",0,VLOOKUP($A1457,'Result Entry'!$B$9:$FW$108,150,0)))</f>
        <v>0</v>
      </c>
      <c r="M1478" s="1865"/>
      <c r="N1478" s="15">
        <f>IF($J1460="TC",0,IF($J1460="Nso",0,VLOOKUP($A1457,'Result Entry'!$B$9:$FW$108,152,0)))</f>
        <v>0</v>
      </c>
    </row>
    <row r="1479" spans="1:14" ht="20.25" customHeight="1">
      <c r="A1479" s="1721"/>
      <c r="B1479" s="11" t="s">
        <v>69</v>
      </c>
      <c r="C1479" s="1758" t="s">
        <v>58</v>
      </c>
      <c r="D1479" s="1759"/>
      <c r="E1479" s="1759"/>
      <c r="F1479" s="1759"/>
      <c r="G1479" s="1759"/>
      <c r="H1479" s="1760"/>
      <c r="I1479" s="1834" t="s">
        <v>59</v>
      </c>
      <c r="J1479" s="1835"/>
      <c r="K1479" s="1836">
        <f>VLOOKUP($A1457,'Result Entry'!$B$9:$FW$108,143,0)</f>
        <v>0</v>
      </c>
      <c r="L1479" s="1837"/>
      <c r="M1479" s="1839" t="s">
        <v>37</v>
      </c>
      <c r="N1479" s="1840"/>
    </row>
    <row r="1480" spans="1:14" ht="20.25" customHeight="1" thickBot="1">
      <c r="A1480" s="1721"/>
      <c r="B1480" s="11" t="s">
        <v>69</v>
      </c>
      <c r="C1480" s="1841" t="s">
        <v>54</v>
      </c>
      <c r="D1480" s="1842"/>
      <c r="E1480" s="1842"/>
      <c r="F1480" s="1843" t="s">
        <v>157</v>
      </c>
      <c r="G1480" s="1844"/>
      <c r="H1480" s="26" t="s">
        <v>47</v>
      </c>
      <c r="I1480" s="1847" t="s">
        <v>60</v>
      </c>
      <c r="J1480" s="1848"/>
      <c r="K1480" s="1873">
        <f>VLOOKUP($A1457,'Result Entry'!$B$9:$FW$108,144,0)</f>
        <v>0</v>
      </c>
      <c r="L1480" s="1874"/>
      <c r="M1480" s="1875">
        <f>VLOOKUP($A1457,'Result Entry'!$B$9:$FW$108,145,0)</f>
        <v>0</v>
      </c>
      <c r="N1480" s="1876"/>
    </row>
    <row r="1481" spans="1:14" ht="20.25" customHeight="1">
      <c r="A1481" s="1721"/>
      <c r="B1481" s="11" t="s">
        <v>69</v>
      </c>
      <c r="C1481" s="1841"/>
      <c r="D1481" s="1842"/>
      <c r="E1481" s="1842"/>
      <c r="F1481" s="1845"/>
      <c r="G1481" s="1846"/>
      <c r="H1481" s="27" t="s">
        <v>99</v>
      </c>
      <c r="I1481" s="1877" t="s">
        <v>61</v>
      </c>
      <c r="J1481" s="1878"/>
      <c r="K1481" s="1879">
        <f>IF($J1460="TC","Transferred",IF($J1460="Nso","NameSeparated",VLOOKUP($A1457,'Result Entry'!$B$9:$FW$108,153,0)))</f>
        <v>0</v>
      </c>
      <c r="L1481" s="1879"/>
      <c r="M1481" s="1879"/>
      <c r="N1481" s="1880"/>
    </row>
    <row r="1482" spans="1:14" ht="20.25" customHeight="1">
      <c r="A1482" s="1721"/>
      <c r="B1482" s="11" t="s">
        <v>69</v>
      </c>
      <c r="C1482" s="1744" t="str">
        <f>'Result Entry'!$DU$3</f>
        <v>Foundation Of Information Tech.</v>
      </c>
      <c r="D1482" s="1745"/>
      <c r="E1482" s="1746"/>
      <c r="F1482" s="1747" t="str">
        <f>IF($J1460="TC",0,IF($J1460="Nso",0,VLOOKUP($A1457,'Result Entry'!$B$9:$GS$108,170,0)))</f>
        <v/>
      </c>
      <c r="G1482" s="1747"/>
      <c r="H1482" s="14">
        <f>IF($J1460="TC",0,IF($J1460="Nso",0,VLOOKUP($A1457,'Result Entry'!$B$9:$GS$108,112,0)))</f>
        <v>0</v>
      </c>
      <c r="I1482" s="1748" t="s">
        <v>71</v>
      </c>
      <c r="J1482" s="1749"/>
      <c r="K1482" s="1750">
        <f>'Result Entry'!$T$2</f>
        <v>45419</v>
      </c>
      <c r="L1482" s="1751"/>
      <c r="M1482" s="1751"/>
      <c r="N1482" s="1752"/>
    </row>
    <row r="1483" spans="1:14" ht="20.25" customHeight="1">
      <c r="A1483" s="1721"/>
      <c r="B1483" s="11" t="s">
        <v>69</v>
      </c>
      <c r="C1483" s="1744" t="str">
        <f>'Result Entry'!$EI$3</f>
        <v>G.I.A.I.-II</v>
      </c>
      <c r="D1483" s="1745"/>
      <c r="E1483" s="1746"/>
      <c r="F1483" s="1747" t="str">
        <f>IF($J1460="TC",0,IF($J1460="Nso",0,VLOOKUP($A1457,'Result Entry'!$B$9:$GS$108,174,0)))</f>
        <v/>
      </c>
      <c r="G1483" s="1747"/>
      <c r="H1483" s="14">
        <f>IF($J1460="TC",0,IF($J1460="Nso",0,VLOOKUP($A1457,'Result Entry'!$B$9:$GS$108,124,0)))</f>
        <v>0</v>
      </c>
      <c r="I1483" s="1753"/>
      <c r="J1483" s="1754"/>
      <c r="K1483" s="1754"/>
      <c r="L1483" s="1754"/>
      <c r="M1483" s="1754"/>
      <c r="N1483" s="1755"/>
    </row>
    <row r="1484" spans="1:14" ht="20.25" customHeight="1">
      <c r="A1484" s="1721"/>
      <c r="B1484" s="11" t="s">
        <v>69</v>
      </c>
      <c r="C1484" s="1744" t="str">
        <f>'Result Entry'!$EU$3</f>
        <v>SOC.SER.PLAN</v>
      </c>
      <c r="D1484" s="1745"/>
      <c r="E1484" s="1746"/>
      <c r="F1484" s="1747">
        <f>IF($J1460="TC",0,IF($J1460="Nso",0,VLOOKUP($A1457,'Result Entry'!$B$9:$HS$108,178,0)))</f>
        <v>0</v>
      </c>
      <c r="G1484" s="1747"/>
      <c r="H1484" s="14">
        <f>IF($J1460="TC",0,IF($J1460="Nso",0,VLOOKUP($A1457,'Result Entry'!$B$9:$GS$108,136,0)))</f>
        <v>0</v>
      </c>
      <c r="I1484" s="1756" t="s">
        <v>174</v>
      </c>
      <c r="J1484" s="1757"/>
      <c r="K1484" s="76"/>
      <c r="L1484" s="77"/>
      <c r="M1484" s="77"/>
      <c r="N1484" s="78"/>
    </row>
    <row r="1485" spans="1:14" ht="20.25" customHeight="1" thickBot="1">
      <c r="A1485" s="1721"/>
      <c r="B1485" s="11" t="s">
        <v>69</v>
      </c>
      <c r="C1485" s="1744" t="str">
        <f>'Result Entry'!$FG$3</f>
        <v>Jeewan Kaushal</v>
      </c>
      <c r="D1485" s="1745"/>
      <c r="E1485" s="1746"/>
      <c r="F1485" s="1747" t="str">
        <f>IF($J1460="TC",0,IF($J1460="Nso",0,VLOOKUP($A1457,'Result Entry'!$B$9:$HS$108,182,0)))</f>
        <v/>
      </c>
      <c r="G1485" s="1747"/>
      <c r="H1485" s="14">
        <f>IF($J1460="TC",0,IF($J1460="Nso",0,VLOOKUP($A1457,'Result Entry'!$B$9:$HS$108,136,0)))</f>
        <v>0</v>
      </c>
      <c r="I1485" s="1756" t="s">
        <v>148</v>
      </c>
      <c r="J1485" s="1757"/>
      <c r="K1485" s="1757"/>
      <c r="L1485" s="1757"/>
      <c r="M1485" s="1757"/>
      <c r="N1485" s="1838"/>
    </row>
    <row r="1486" spans="1:14" ht="20.25" customHeight="1">
      <c r="A1486" s="1721"/>
      <c r="B1486" s="10" t="s">
        <v>69</v>
      </c>
      <c r="C1486" s="1706" t="s">
        <v>180</v>
      </c>
      <c r="D1486" s="1707"/>
      <c r="E1486" s="1708"/>
      <c r="F1486" s="1715" t="s">
        <v>181</v>
      </c>
      <c r="G1486" s="1716"/>
      <c r="H1486" s="82" t="s">
        <v>30</v>
      </c>
      <c r="I1486" s="1756" t="s">
        <v>175</v>
      </c>
      <c r="J1486" s="1757"/>
      <c r="K1486" s="1757"/>
      <c r="L1486" s="1757"/>
      <c r="M1486" s="1757"/>
      <c r="N1486" s="1838"/>
    </row>
    <row r="1487" spans="1:14" ht="20.25" customHeight="1">
      <c r="A1487" s="1721"/>
      <c r="B1487" s="10" t="s">
        <v>69</v>
      </c>
      <c r="C1487" s="1709"/>
      <c r="D1487" s="1710"/>
      <c r="E1487" s="1711"/>
      <c r="F1487" s="1702" t="s">
        <v>182</v>
      </c>
      <c r="G1487" s="1703"/>
      <c r="H1487" s="80" t="s">
        <v>179</v>
      </c>
      <c r="I1487" s="1732" t="s">
        <v>67</v>
      </c>
      <c r="J1487" s="1733"/>
      <c r="K1487" s="1733"/>
      <c r="L1487" s="1733"/>
      <c r="M1487" s="1733"/>
      <c r="N1487" s="1734"/>
    </row>
    <row r="1488" spans="1:14" ht="20.25" customHeight="1">
      <c r="A1488" s="1721"/>
      <c r="B1488" s="10" t="s">
        <v>69</v>
      </c>
      <c r="C1488" s="1709"/>
      <c r="D1488" s="1710"/>
      <c r="E1488" s="1711"/>
      <c r="F1488" s="1702" t="s">
        <v>185</v>
      </c>
      <c r="G1488" s="1703"/>
      <c r="H1488" s="80" t="s">
        <v>62</v>
      </c>
      <c r="I1488" s="1735"/>
      <c r="J1488" s="1736"/>
      <c r="K1488" s="1736"/>
      <c r="L1488" s="1736"/>
      <c r="M1488" s="1736"/>
      <c r="N1488" s="1737"/>
    </row>
    <row r="1489" spans="1:15" ht="20.25" customHeight="1">
      <c r="A1489" s="1721"/>
      <c r="B1489" s="10" t="s">
        <v>69</v>
      </c>
      <c r="C1489" s="1709"/>
      <c r="D1489" s="1710"/>
      <c r="E1489" s="1711"/>
      <c r="F1489" s="1702" t="s">
        <v>186</v>
      </c>
      <c r="G1489" s="1703"/>
      <c r="H1489" s="80" t="s">
        <v>63</v>
      </c>
      <c r="I1489" s="1735"/>
      <c r="J1489" s="1736"/>
      <c r="K1489" s="1736"/>
      <c r="L1489" s="1736"/>
      <c r="M1489" s="1736"/>
      <c r="N1489" s="1737"/>
    </row>
    <row r="1490" spans="1:15" ht="20.25" customHeight="1">
      <c r="A1490" s="1721"/>
      <c r="B1490" s="10" t="s">
        <v>69</v>
      </c>
      <c r="C1490" s="1709"/>
      <c r="D1490" s="1710"/>
      <c r="E1490" s="1711"/>
      <c r="F1490" s="1702" t="s">
        <v>183</v>
      </c>
      <c r="G1490" s="1703"/>
      <c r="H1490" s="80" t="s">
        <v>65</v>
      </c>
      <c r="I1490" s="1738" t="s">
        <v>80</v>
      </c>
      <c r="J1490" s="1739"/>
      <c r="K1490" s="1739"/>
      <c r="L1490" s="1739"/>
      <c r="M1490" s="1739"/>
      <c r="N1490" s="1740"/>
    </row>
    <row r="1491" spans="1:15" ht="20.25" customHeight="1" thickBot="1">
      <c r="A1491" s="1721"/>
      <c r="B1491" s="13" t="s">
        <v>69</v>
      </c>
      <c r="C1491" s="1712"/>
      <c r="D1491" s="1713"/>
      <c r="E1491" s="1714"/>
      <c r="F1491" s="1704" t="s">
        <v>184</v>
      </c>
      <c r="G1491" s="1705"/>
      <c r="H1491" s="81" t="s">
        <v>64</v>
      </c>
      <c r="I1491" s="1741"/>
      <c r="J1491" s="1742"/>
      <c r="K1491" s="1742"/>
      <c r="L1491" s="1742"/>
      <c r="M1491" s="1742"/>
      <c r="N1491" s="1743"/>
    </row>
    <row r="1492" spans="1:15" ht="24.75" customHeight="1" thickTop="1" thickBot="1">
      <c r="A1492" s="83">
        <f>A1457+1</f>
        <v>43</v>
      </c>
      <c r="B1492" s="1720" t="s">
        <v>50</v>
      </c>
      <c r="C1492" s="1720"/>
      <c r="D1492" s="1720"/>
      <c r="E1492" s="1720"/>
      <c r="F1492" s="1720"/>
      <c r="G1492" s="1720"/>
      <c r="H1492" s="1720"/>
      <c r="I1492" s="1720"/>
      <c r="J1492" s="1720"/>
      <c r="K1492" s="1720"/>
      <c r="L1492" s="1720"/>
      <c r="M1492" s="1720"/>
      <c r="N1492" s="1720"/>
    </row>
    <row r="1493" spans="1:15" ht="42.75" customHeight="1" thickTop="1">
      <c r="A1493" s="1721"/>
      <c r="B1493" s="1722"/>
      <c r="C1493" s="1723"/>
      <c r="D1493" s="1726" t="str">
        <f>Master!$E$8</f>
        <v xml:space="preserve">Govt. Sr. Secondary School </v>
      </c>
      <c r="E1493" s="1727"/>
      <c r="F1493" s="1727"/>
      <c r="G1493" s="1727"/>
      <c r="H1493" s="1727"/>
      <c r="I1493" s="1727"/>
      <c r="J1493" s="1727"/>
      <c r="K1493" s="1727"/>
      <c r="L1493" s="1727"/>
      <c r="M1493" s="1727"/>
      <c r="N1493" s="1728"/>
    </row>
    <row r="1494" spans="1:15" ht="20.25" customHeight="1" thickBot="1">
      <c r="A1494" s="1721"/>
      <c r="B1494" s="1724"/>
      <c r="C1494" s="1725"/>
      <c r="D1494" s="1729" t="str">
        <f>Master!$E$11</f>
        <v>P.S.-Bapini (Jodhpur)</v>
      </c>
      <c r="E1494" s="1730"/>
      <c r="F1494" s="1730"/>
      <c r="G1494" s="1730"/>
      <c r="H1494" s="1730"/>
      <c r="I1494" s="1730"/>
      <c r="J1494" s="1730"/>
      <c r="K1494" s="1730"/>
      <c r="L1494" s="1730"/>
      <c r="M1494" s="1730"/>
      <c r="N1494" s="1731"/>
    </row>
    <row r="1495" spans="1:15" ht="20.25" customHeight="1">
      <c r="A1495" s="1721"/>
      <c r="B1495" s="28"/>
      <c r="C1495" s="1849" t="s">
        <v>150</v>
      </c>
      <c r="D1495" s="1850"/>
      <c r="E1495" s="1850"/>
      <c r="F1495" s="1850"/>
      <c r="G1495" s="1851"/>
      <c r="H1495" s="1814" t="s">
        <v>127</v>
      </c>
      <c r="I1495" s="1814"/>
      <c r="J1495" s="1817">
        <f>VLOOKUP(A1492,'Result Entry'!$B$6:$K$108,6,0)</f>
        <v>0</v>
      </c>
      <c r="K1495" s="1820" t="s">
        <v>68</v>
      </c>
      <c r="L1495" s="1821"/>
      <c r="M1495" s="68">
        <f>Master!$E$14</f>
        <v>8151106901</v>
      </c>
      <c r="N1495" s="69"/>
    </row>
    <row r="1496" spans="1:15" ht="20.25" customHeight="1">
      <c r="A1496" s="1721"/>
      <c r="B1496" s="9"/>
      <c r="C1496" s="1852"/>
      <c r="D1496" s="1853"/>
      <c r="E1496" s="1853"/>
      <c r="F1496" s="1853"/>
      <c r="G1496" s="1854"/>
      <c r="H1496" s="1815"/>
      <c r="I1496" s="1815"/>
      <c r="J1496" s="1818"/>
      <c r="K1496" s="1822" t="s">
        <v>66</v>
      </c>
      <c r="L1496" s="1823"/>
      <c r="M1496" s="1824"/>
      <c r="N1496" s="1825"/>
      <c r="O1496" s="17" t="s">
        <v>156</v>
      </c>
    </row>
    <row r="1497" spans="1:15" ht="20.25" customHeight="1" thickBot="1">
      <c r="A1497" s="1721"/>
      <c r="B1497" s="9"/>
      <c r="C1497" s="1855"/>
      <c r="D1497" s="1856"/>
      <c r="E1497" s="1856"/>
      <c r="F1497" s="1856"/>
      <c r="G1497" s="1857"/>
      <c r="H1497" s="1816"/>
      <c r="I1497" s="1816"/>
      <c r="J1497" s="1819"/>
      <c r="K1497" s="1826" t="s">
        <v>51</v>
      </c>
      <c r="L1497" s="1827"/>
      <c r="M1497" s="1828" t="str">
        <f>Master!$E$6</f>
        <v>2023-24</v>
      </c>
      <c r="N1497" s="1829"/>
    </row>
    <row r="1498" spans="1:15" ht="20.25" customHeight="1">
      <c r="A1498" s="1721"/>
      <c r="B1498" s="10" t="s">
        <v>69</v>
      </c>
      <c r="C1498" s="1779" t="s">
        <v>20</v>
      </c>
      <c r="D1498" s="1780"/>
      <c r="E1498" s="1780"/>
      <c r="F1498" s="1781"/>
      <c r="G1498" s="6" t="s">
        <v>149</v>
      </c>
      <c r="H1498" s="1782">
        <f>VLOOKUP($A1492,'Result Entry'!$B$9:$FW$108,4,0)</f>
        <v>0</v>
      </c>
      <c r="I1498" s="1782"/>
      <c r="J1498" s="1782"/>
      <c r="K1498" s="1782"/>
      <c r="L1498" s="1782"/>
      <c r="M1498" s="1782"/>
      <c r="N1498" s="1783"/>
    </row>
    <row r="1499" spans="1:15" ht="20.25" customHeight="1">
      <c r="A1499" s="1721"/>
      <c r="B1499" s="10" t="s">
        <v>69</v>
      </c>
      <c r="C1499" s="1763" t="s">
        <v>22</v>
      </c>
      <c r="D1499" s="1764"/>
      <c r="E1499" s="1764"/>
      <c r="F1499" s="1765"/>
      <c r="G1499" s="7" t="s">
        <v>149</v>
      </c>
      <c r="H1499" s="1766">
        <f>VLOOKUP($A1492,'Result Entry'!$B$9:$FW$108,7,0)</f>
        <v>0</v>
      </c>
      <c r="I1499" s="1766"/>
      <c r="J1499" s="1766"/>
      <c r="K1499" s="1766"/>
      <c r="L1499" s="1766"/>
      <c r="M1499" s="1766"/>
      <c r="N1499" s="1767"/>
    </row>
    <row r="1500" spans="1:15" ht="20.25" customHeight="1">
      <c r="A1500" s="1721"/>
      <c r="B1500" s="10" t="s">
        <v>69</v>
      </c>
      <c r="C1500" s="1763" t="s">
        <v>23</v>
      </c>
      <c r="D1500" s="1764"/>
      <c r="E1500" s="1764"/>
      <c r="F1500" s="1765"/>
      <c r="G1500" s="7" t="s">
        <v>149</v>
      </c>
      <c r="H1500" s="1766">
        <f>VLOOKUP($A1492,'Result Entry'!$B$9:$FW$108,8,0)</f>
        <v>0</v>
      </c>
      <c r="I1500" s="1766"/>
      <c r="J1500" s="1766"/>
      <c r="K1500" s="1766"/>
      <c r="L1500" s="1766"/>
      <c r="M1500" s="1766"/>
      <c r="N1500" s="1767"/>
    </row>
    <row r="1501" spans="1:15" ht="20.25" customHeight="1">
      <c r="A1501" s="1721"/>
      <c r="B1501" s="10" t="s">
        <v>69</v>
      </c>
      <c r="C1501" s="1763" t="s">
        <v>52</v>
      </c>
      <c r="D1501" s="1764"/>
      <c r="E1501" s="1764"/>
      <c r="F1501" s="1765"/>
      <c r="G1501" s="7" t="s">
        <v>149</v>
      </c>
      <c r="H1501" s="1766">
        <f>VLOOKUP($A1492,'Result Entry'!$B$9:$FW$108,9,0)</f>
        <v>0</v>
      </c>
      <c r="I1501" s="1766"/>
      <c r="J1501" s="1766"/>
      <c r="K1501" s="1766"/>
      <c r="L1501" s="1766"/>
      <c r="M1501" s="1766"/>
      <c r="N1501" s="1767"/>
    </row>
    <row r="1502" spans="1:15" ht="20.25" customHeight="1">
      <c r="A1502" s="1721"/>
      <c r="B1502" s="10" t="s">
        <v>69</v>
      </c>
      <c r="C1502" s="1763" t="s">
        <v>53</v>
      </c>
      <c r="D1502" s="1764"/>
      <c r="E1502" s="1764"/>
      <c r="F1502" s="1765"/>
      <c r="G1502" s="7" t="s">
        <v>149</v>
      </c>
      <c r="H1502" s="1768" t="str">
        <f>CONCATENATE('Result Entry'!$G$4,'Result Entry'!$J$4)</f>
        <v>11(A)</v>
      </c>
      <c r="I1502" s="1766"/>
      <c r="J1502" s="1766"/>
      <c r="K1502" s="1766"/>
      <c r="L1502" s="1766"/>
      <c r="M1502" s="1766"/>
      <c r="N1502" s="1767"/>
    </row>
    <row r="1503" spans="1:15" ht="20.25" customHeight="1" thickBot="1">
      <c r="A1503" s="1721"/>
      <c r="B1503" s="10" t="s">
        <v>69</v>
      </c>
      <c r="C1503" s="1789" t="s">
        <v>25</v>
      </c>
      <c r="D1503" s="1790"/>
      <c r="E1503" s="1790"/>
      <c r="F1503" s="1791"/>
      <c r="G1503" s="16" t="s">
        <v>149</v>
      </c>
      <c r="H1503" s="1792">
        <f>VLOOKUP($A1492,'Result Entry'!$B$9:$FW$108,10,0)</f>
        <v>0</v>
      </c>
      <c r="I1503" s="1792"/>
      <c r="J1503" s="1792"/>
      <c r="K1503" s="1792"/>
      <c r="L1503" s="1792"/>
      <c r="M1503" s="1792"/>
      <c r="N1503" s="1793"/>
    </row>
    <row r="1504" spans="1:15" ht="20.25" customHeight="1">
      <c r="A1504" s="1721"/>
      <c r="B1504" s="11" t="s">
        <v>69</v>
      </c>
      <c r="C1504" s="1794" t="s">
        <v>167</v>
      </c>
      <c r="D1504" s="1795"/>
      <c r="E1504" s="1798" t="s">
        <v>72</v>
      </c>
      <c r="F1504" s="1800" t="s">
        <v>73</v>
      </c>
      <c r="G1504" s="1802" t="s">
        <v>168</v>
      </c>
      <c r="H1504" s="1804" t="s">
        <v>55</v>
      </c>
      <c r="I1504" s="1805"/>
      <c r="J1504" s="1808" t="s">
        <v>84</v>
      </c>
      <c r="K1504" s="1809"/>
      <c r="L1504" s="1812" t="s">
        <v>169</v>
      </c>
      <c r="M1504" s="1832" t="s">
        <v>76</v>
      </c>
      <c r="N1504" s="1858" t="s">
        <v>98</v>
      </c>
    </row>
    <row r="1505" spans="1:14" ht="20.25" customHeight="1">
      <c r="A1505" s="1721"/>
      <c r="B1505" s="11"/>
      <c r="C1505" s="1796"/>
      <c r="D1505" s="1797"/>
      <c r="E1505" s="1799"/>
      <c r="F1505" s="1801"/>
      <c r="G1505" s="1803"/>
      <c r="H1505" s="1806"/>
      <c r="I1505" s="1807"/>
      <c r="J1505" s="1810"/>
      <c r="K1505" s="1811"/>
      <c r="L1505" s="1813"/>
      <c r="M1505" s="1833"/>
      <c r="N1505" s="1859"/>
    </row>
    <row r="1506" spans="1:14" ht="20.25" customHeight="1" thickBot="1">
      <c r="A1506" s="1721"/>
      <c r="B1506" s="11" t="s">
        <v>69</v>
      </c>
      <c r="C1506" s="1866" t="s">
        <v>56</v>
      </c>
      <c r="D1506" s="1867"/>
      <c r="E1506" s="61">
        <f>'Result Entry'!$L$7</f>
        <v>10</v>
      </c>
      <c r="F1506" s="62">
        <f>'Result Entry'!$M$7</f>
        <v>10</v>
      </c>
      <c r="G1506" s="53">
        <f>SUM(E1506:F1506)</f>
        <v>20</v>
      </c>
      <c r="H1506" s="1881">
        <f>'Result Entry'!$AU$7</f>
        <v>70</v>
      </c>
      <c r="I1506" s="1882"/>
      <c r="J1506" s="1883">
        <f>'Result Entry'!$AY$7</f>
        <v>100</v>
      </c>
      <c r="K1506" s="1882"/>
      <c r="L1506" s="53">
        <f t="shared" ref="L1506:L1511" si="84">H1506+J1506</f>
        <v>170</v>
      </c>
      <c r="M1506" s="63">
        <f t="shared" ref="M1506:M1511" si="85">G1506+L1506</f>
        <v>190</v>
      </c>
      <c r="N1506" s="1860"/>
    </row>
    <row r="1507" spans="1:14" s="52" customFormat="1" ht="20.25" customHeight="1">
      <c r="A1507" s="1721"/>
      <c r="B1507" s="50" t="s">
        <v>69</v>
      </c>
      <c r="C1507" s="1769" t="str">
        <f>'Result Entry'!$L$3</f>
        <v>HINDI Comp.</v>
      </c>
      <c r="D1507" s="1770"/>
      <c r="E1507" s="54">
        <f>IF($J1495="TC",0,IF($J1495="Nso",0,VLOOKUP($A1492,'Result Entry'!$B$9:$FW$108,11,0)))</f>
        <v>0</v>
      </c>
      <c r="F1507" s="51">
        <f>IF($J1495="TC",0,IF($J1495="Nso",0,VLOOKUP($A1492,'Result Entry'!$B$9:$FW$108,12,0)))</f>
        <v>0</v>
      </c>
      <c r="G1507" s="55">
        <f>E1507+F1507</f>
        <v>0</v>
      </c>
      <c r="H1507" s="1870">
        <f>IF($J1495="TC",0,IF($J1495="Nso",0,VLOOKUP($A1492,'Result Entry'!$B$9:$FW$108,16,0)))</f>
        <v>0</v>
      </c>
      <c r="I1507" s="1871"/>
      <c r="J1507" s="1872">
        <f>IF($J1495="TC",0,IF($J1495="Nso",0,VLOOKUP($A1492,'Result Entry'!$B$9:$FW$108,19,0)))</f>
        <v>0</v>
      </c>
      <c r="K1507" s="1871"/>
      <c r="L1507" s="66">
        <f t="shared" si="84"/>
        <v>0</v>
      </c>
      <c r="M1507" s="64">
        <f t="shared" si="85"/>
        <v>0</v>
      </c>
      <c r="N1507" s="60" t="str">
        <f>IF($J1495="TC",0,IF($J1495="Nso",0,VLOOKUP($A1492,'Result Entry'!$B$9:$FW$108,24,0)))</f>
        <v/>
      </c>
    </row>
    <row r="1508" spans="1:14" s="52" customFormat="1" ht="20.25" customHeight="1">
      <c r="A1508" s="1721"/>
      <c r="B1508" s="50" t="s">
        <v>69</v>
      </c>
      <c r="C1508" s="1717" t="str">
        <f>'Result Entry'!$Z$3</f>
        <v>ENGLISH Comp.</v>
      </c>
      <c r="D1508" s="1718"/>
      <c r="E1508" s="54">
        <f>IF($J1495="TC",0,IF($J1495="Nso",0,VLOOKUP($A1492,'Result Entry'!$B$9:$FW$108,25,0)))</f>
        <v>0</v>
      </c>
      <c r="F1508" s="51">
        <f>IF($J1495="TC",0,IF($J1495="Nso",0,VLOOKUP($A1492,'Result Entry'!$B$9:$FW$108,26,0)))</f>
        <v>0</v>
      </c>
      <c r="G1508" s="56">
        <f>E1508+F1508</f>
        <v>0</v>
      </c>
      <c r="H1508" s="1761">
        <f>IF($J1495="TC",0,IF($J1495="Nso",0,VLOOKUP($A1492,'Result Entry'!$B$9:$FW$108,30,0)))</f>
        <v>0</v>
      </c>
      <c r="I1508" s="1762"/>
      <c r="J1508" s="1784">
        <f>IF($J1495="TC",0,IF($J1495="Nso",0,VLOOKUP($A1492,'Result Entry'!$B$9:$FW$108,33,0)))</f>
        <v>0</v>
      </c>
      <c r="K1508" s="1762"/>
      <c r="L1508" s="66">
        <f t="shared" si="84"/>
        <v>0</v>
      </c>
      <c r="M1508" s="64">
        <f t="shared" si="85"/>
        <v>0</v>
      </c>
      <c r="N1508" s="60" t="str">
        <f>IF($J1495="TC",0,IF($J1495="Nso",0,VLOOKUP($A1492,'Result Entry'!$B$9:$FW$108,38,0)))</f>
        <v/>
      </c>
    </row>
    <row r="1509" spans="1:14" s="52" customFormat="1" ht="20.25" customHeight="1">
      <c r="A1509" s="1721"/>
      <c r="B1509" s="50" t="s">
        <v>69</v>
      </c>
      <c r="C1509" s="1717" t="str">
        <f>'Result Entry'!$AO$3</f>
        <v>PHYSICS</v>
      </c>
      <c r="D1509" s="1718"/>
      <c r="E1509" s="54">
        <f>IF($J1495="TC",0,IF($J1495="Nso",0,VLOOKUP($A1492,'Result Entry'!$B$9:$FW$108,39,0)))</f>
        <v>0</v>
      </c>
      <c r="F1509" s="51">
        <f>IF($J1495="TC",0,IF($J1495="Nso",0,VLOOKUP($A1492,'Result Entry'!$B$9:$FW$108,40,0)))</f>
        <v>0</v>
      </c>
      <c r="G1509" s="56">
        <f>E1509+F1509</f>
        <v>0</v>
      </c>
      <c r="H1509" s="1761">
        <f>IF($J1495="TC",0,IF($J1495="Nso",0,VLOOKUP($A1492,'Result Entry'!$B$9:$FW$108,45,0)))</f>
        <v>0</v>
      </c>
      <c r="I1509" s="1762"/>
      <c r="J1509" s="1784">
        <f>IF($J1495="TC",0,IF($J1495="Nso",0,VLOOKUP($A1492,'Result Entry'!$B$9:$FW$108,49,0)))</f>
        <v>0</v>
      </c>
      <c r="K1509" s="1762"/>
      <c r="L1509" s="66">
        <f t="shared" si="84"/>
        <v>0</v>
      </c>
      <c r="M1509" s="64">
        <f t="shared" si="85"/>
        <v>0</v>
      </c>
      <c r="N1509" s="60" t="str">
        <f>IF($J1495="TC",0,IF($J1495="Nso",0,VLOOKUP($A1492,'Result Entry'!$B$9:$FW$108,54,0)))</f>
        <v/>
      </c>
    </row>
    <row r="1510" spans="1:14" s="52" customFormat="1" ht="20.25" customHeight="1">
      <c r="A1510" s="1721"/>
      <c r="B1510" s="50" t="s">
        <v>69</v>
      </c>
      <c r="C1510" s="1717" t="str">
        <f>'Result Entry'!$BF$3</f>
        <v>CHEMISTRY</v>
      </c>
      <c r="D1510" s="1718"/>
      <c r="E1510" s="54" t="str">
        <f>IF($J1495="TC",0,IF($J1495="Nso",0,VLOOKUP($A1492,'Result Entry'!$B$9:$FW$108,55,0)))</f>
        <v/>
      </c>
      <c r="F1510" s="51">
        <f>IF($J1495="TC",0,IF($J1495="Nso",0,VLOOKUP($A1492,'Result Entry'!$B$9:$FW$108,56,0)))</f>
        <v>0</v>
      </c>
      <c r="G1510" s="56" t="e">
        <f>E1510+F1510</f>
        <v>#VALUE!</v>
      </c>
      <c r="H1510" s="1761">
        <f>IF($J1495="TC",0,IF($J1495="Nso",0,VLOOKUP($A1492,'Result Entry'!$B$9:$FW$108,61,0)))</f>
        <v>0</v>
      </c>
      <c r="I1510" s="1762"/>
      <c r="J1510" s="1784">
        <f>IF($J1495="TC",0,IF($J1495="Nso",0,VLOOKUP($A1492,'Result Entry'!$B$9:$FW$108,65,0)))</f>
        <v>0</v>
      </c>
      <c r="K1510" s="1762"/>
      <c r="L1510" s="66">
        <f t="shared" si="84"/>
        <v>0</v>
      </c>
      <c r="M1510" s="64" t="e">
        <f t="shared" si="85"/>
        <v>#VALUE!</v>
      </c>
      <c r="N1510" s="60" t="str">
        <f>IF($J1495="TC",0,IF($J1495="Nso",0,VLOOKUP($A1492,'Result Entry'!$B$9:$FW$108,70,0)))</f>
        <v/>
      </c>
    </row>
    <row r="1511" spans="1:14" s="52" customFormat="1" ht="20.25" customHeight="1" thickBot="1">
      <c r="A1511" s="1721"/>
      <c r="B1511" s="50" t="s">
        <v>69</v>
      </c>
      <c r="C1511" s="1717" t="str">
        <f>'Result Entry'!$BW$3</f>
        <v>BIOLOGY</v>
      </c>
      <c r="D1511" s="1718"/>
      <c r="E1511" s="57" t="str">
        <f>IF($J1495="TC",0,IF($J1495="Nso",0,VLOOKUP($A1492,'Result Entry'!$B$9:$FW$108,71,0)))</f>
        <v/>
      </c>
      <c r="F1511" s="58" t="str">
        <f>IF($J1495="TC",0,IF($J1495="Nso",0,VLOOKUP($A1492,'Result Entry'!$B$9:$FW$108,72,0)))</f>
        <v/>
      </c>
      <c r="G1511" s="59" t="e">
        <f>E1511+F1511</f>
        <v>#VALUE!</v>
      </c>
      <c r="H1511" s="1861">
        <f>IF($J1495="TC",0,IF($J1495="Nso",0,VLOOKUP($A1492,'Result Entry'!$B$9:$FW$108,77,0)))</f>
        <v>0</v>
      </c>
      <c r="I1511" s="1862"/>
      <c r="J1511" s="1863">
        <f>IF($J1495="TC",0,IF($J1495="Nso",0,VLOOKUP($A1492,'Result Entry'!$B$9:$FW$108,81,0)))</f>
        <v>0</v>
      </c>
      <c r="K1511" s="1862"/>
      <c r="L1511" s="67">
        <f t="shared" si="84"/>
        <v>0</v>
      </c>
      <c r="M1511" s="65" t="e">
        <f t="shared" si="85"/>
        <v>#VALUE!</v>
      </c>
      <c r="N1511" s="60">
        <f>IF($J1495="TC",0,IF($J1495="Nso",0,VLOOKUP($A1492,'Result Entry'!$B$9:$FW$108,86,0)))</f>
        <v>0</v>
      </c>
    </row>
    <row r="1512" spans="1:14" ht="20.25" customHeight="1">
      <c r="A1512" s="1721"/>
      <c r="B1512" s="11" t="s">
        <v>69</v>
      </c>
      <c r="C1512" s="1771" t="s">
        <v>77</v>
      </c>
      <c r="D1512" s="1772"/>
      <c r="E1512" s="1773"/>
      <c r="F1512" s="1777" t="s">
        <v>78</v>
      </c>
      <c r="G1512" s="1778"/>
      <c r="H1512" s="1868" t="s">
        <v>79</v>
      </c>
      <c r="I1512" s="1869"/>
      <c r="J1512" s="74" t="s">
        <v>41</v>
      </c>
      <c r="K1512" s="79" t="s">
        <v>91</v>
      </c>
      <c r="L1512" s="1785" t="s">
        <v>39</v>
      </c>
      <c r="M1512" s="1786"/>
      <c r="N1512" s="12" t="s">
        <v>43</v>
      </c>
    </row>
    <row r="1513" spans="1:14" ht="25.5" customHeight="1" thickBot="1">
      <c r="A1513" s="1721"/>
      <c r="B1513" s="11" t="s">
        <v>69</v>
      </c>
      <c r="C1513" s="1774"/>
      <c r="D1513" s="1775"/>
      <c r="E1513" s="1776"/>
      <c r="F1513" s="1787">
        <f>IF($J1495="TC",0,IF($J1495="Nso",0,VLOOKUP($A1492,'Result Entry'!$B$9:$FW$108,146,0)))</f>
        <v>0</v>
      </c>
      <c r="G1513" s="1788"/>
      <c r="H1513" s="1830">
        <f>IF($J1495="TC",0,IF($J1495="Nso",0,VLOOKUP($A1492,'Result Entry'!$B$9:$FW$108,147,0)))</f>
        <v>0</v>
      </c>
      <c r="I1513" s="1831"/>
      <c r="J1513" s="75">
        <f>IF($J1495="TC",0,IF($J1495="Nso",0,VLOOKUP($A1492,'Result Entry'!$B$9:$FW$108,148,0)))</f>
        <v>0</v>
      </c>
      <c r="K1513" s="86" t="str">
        <f>IF($J1495="TC",0,IF($J1495="Nso",0,VLOOKUP($A1492,'Result Entry'!$B$9:$FW$108,149,0)))</f>
        <v/>
      </c>
      <c r="L1513" s="1864">
        <f>IF($J1495="TC",0,IF($J1495="Nso",0,VLOOKUP($A1492,'Result Entry'!$B$9:$FW$108,150,0)))</f>
        <v>0</v>
      </c>
      <c r="M1513" s="1865"/>
      <c r="N1513" s="15">
        <f>IF($J1495="TC",0,IF($J1495="Nso",0,VLOOKUP($A1492,'Result Entry'!$B$9:$FW$108,152,0)))</f>
        <v>0</v>
      </c>
    </row>
    <row r="1514" spans="1:14" ht="20.25" customHeight="1">
      <c r="A1514" s="1721"/>
      <c r="B1514" s="11" t="s">
        <v>69</v>
      </c>
      <c r="C1514" s="1758" t="s">
        <v>58</v>
      </c>
      <c r="D1514" s="1759"/>
      <c r="E1514" s="1759"/>
      <c r="F1514" s="1759"/>
      <c r="G1514" s="1759"/>
      <c r="H1514" s="1760"/>
      <c r="I1514" s="1834" t="s">
        <v>59</v>
      </c>
      <c r="J1514" s="1835"/>
      <c r="K1514" s="1836">
        <f>VLOOKUP($A1492,'Result Entry'!$B$9:$FW$108,143,0)</f>
        <v>0</v>
      </c>
      <c r="L1514" s="1837"/>
      <c r="M1514" s="1839" t="s">
        <v>37</v>
      </c>
      <c r="N1514" s="1840"/>
    </row>
    <row r="1515" spans="1:14" ht="20.25" customHeight="1" thickBot="1">
      <c r="A1515" s="1721"/>
      <c r="B1515" s="11" t="s">
        <v>69</v>
      </c>
      <c r="C1515" s="1841" t="s">
        <v>54</v>
      </c>
      <c r="D1515" s="1842"/>
      <c r="E1515" s="1842"/>
      <c r="F1515" s="1843" t="s">
        <v>157</v>
      </c>
      <c r="G1515" s="1844"/>
      <c r="H1515" s="26" t="s">
        <v>47</v>
      </c>
      <c r="I1515" s="1847" t="s">
        <v>60</v>
      </c>
      <c r="J1515" s="1848"/>
      <c r="K1515" s="1873">
        <f>VLOOKUP($A1492,'Result Entry'!$B$9:$FW$108,144,0)</f>
        <v>0</v>
      </c>
      <c r="L1515" s="1874"/>
      <c r="M1515" s="1875">
        <f>VLOOKUP($A1492,'Result Entry'!$B$9:$FW$108,145,0)</f>
        <v>0</v>
      </c>
      <c r="N1515" s="1876"/>
    </row>
    <row r="1516" spans="1:14" ht="20.25" customHeight="1">
      <c r="A1516" s="1721"/>
      <c r="B1516" s="11" t="s">
        <v>69</v>
      </c>
      <c r="C1516" s="1841"/>
      <c r="D1516" s="1842"/>
      <c r="E1516" s="1842"/>
      <c r="F1516" s="1845"/>
      <c r="G1516" s="1846"/>
      <c r="H1516" s="27" t="s">
        <v>99</v>
      </c>
      <c r="I1516" s="1877" t="s">
        <v>61</v>
      </c>
      <c r="J1516" s="1878"/>
      <c r="K1516" s="1879">
        <f>IF($J1495="TC","Transferred",IF($J1495="Nso","NameSeparated",VLOOKUP($A1492,'Result Entry'!$B$9:$FW$108,153,0)))</f>
        <v>0</v>
      </c>
      <c r="L1516" s="1879"/>
      <c r="M1516" s="1879"/>
      <c r="N1516" s="1880"/>
    </row>
    <row r="1517" spans="1:14" ht="20.25" customHeight="1">
      <c r="A1517" s="1721"/>
      <c r="B1517" s="11" t="s">
        <v>69</v>
      </c>
      <c r="C1517" s="1744" t="str">
        <f>'Result Entry'!$DU$3</f>
        <v>Foundation Of Information Tech.</v>
      </c>
      <c r="D1517" s="1745"/>
      <c r="E1517" s="1746"/>
      <c r="F1517" s="1747" t="str">
        <f>IF($J1495="TC",0,IF($J1495="Nso",0,VLOOKUP($A1492,'Result Entry'!$B$9:$GS$108,170,0)))</f>
        <v/>
      </c>
      <c r="G1517" s="1747"/>
      <c r="H1517" s="14">
        <f>IF($J1495="TC",0,IF($J1495="Nso",0,VLOOKUP($A1492,'Result Entry'!$B$9:$GS$108,112,0)))</f>
        <v>0</v>
      </c>
      <c r="I1517" s="1748" t="s">
        <v>71</v>
      </c>
      <c r="J1517" s="1749"/>
      <c r="K1517" s="1750">
        <f>'Result Entry'!$T$2</f>
        <v>45419</v>
      </c>
      <c r="L1517" s="1751"/>
      <c r="M1517" s="1751"/>
      <c r="N1517" s="1752"/>
    </row>
    <row r="1518" spans="1:14" ht="20.25" customHeight="1">
      <c r="A1518" s="1721"/>
      <c r="B1518" s="11" t="s">
        <v>69</v>
      </c>
      <c r="C1518" s="1744" t="str">
        <f>'Result Entry'!$EI$3</f>
        <v>G.I.A.I.-II</v>
      </c>
      <c r="D1518" s="1745"/>
      <c r="E1518" s="1746"/>
      <c r="F1518" s="1747" t="str">
        <f>IF($J1495="TC",0,IF($J1495="Nso",0,VLOOKUP($A1492,'Result Entry'!$B$9:$GS$108,174,0)))</f>
        <v/>
      </c>
      <c r="G1518" s="1747"/>
      <c r="H1518" s="14">
        <f>IF($J1495="TC",0,IF($J1495="Nso",0,VLOOKUP($A1492,'Result Entry'!$B$9:$GS$108,124,0)))</f>
        <v>0</v>
      </c>
      <c r="I1518" s="1753"/>
      <c r="J1518" s="1754"/>
      <c r="K1518" s="1754"/>
      <c r="L1518" s="1754"/>
      <c r="M1518" s="1754"/>
      <c r="N1518" s="1755"/>
    </row>
    <row r="1519" spans="1:14" ht="20.25" customHeight="1">
      <c r="A1519" s="1721"/>
      <c r="B1519" s="11" t="s">
        <v>69</v>
      </c>
      <c r="C1519" s="1744" t="str">
        <f>'Result Entry'!$EU$3</f>
        <v>SOC.SER.PLAN</v>
      </c>
      <c r="D1519" s="1745"/>
      <c r="E1519" s="1746"/>
      <c r="F1519" s="1747">
        <f>IF($J1495="TC",0,IF($J1495="Nso",0,VLOOKUP($A1492,'Result Entry'!$B$9:$HS$108,178,0)))</f>
        <v>0</v>
      </c>
      <c r="G1519" s="1747"/>
      <c r="H1519" s="14">
        <f>IF($J1495="TC",0,IF($J1495="Nso",0,VLOOKUP($A1492,'Result Entry'!$B$9:$GS$108,136,0)))</f>
        <v>0</v>
      </c>
      <c r="I1519" s="1756" t="s">
        <v>174</v>
      </c>
      <c r="J1519" s="1757"/>
      <c r="K1519" s="76"/>
      <c r="L1519" s="77"/>
      <c r="M1519" s="77"/>
      <c r="N1519" s="78"/>
    </row>
    <row r="1520" spans="1:14" ht="20.25" customHeight="1" thickBot="1">
      <c r="A1520" s="1721"/>
      <c r="B1520" s="11" t="s">
        <v>69</v>
      </c>
      <c r="C1520" s="1744" t="str">
        <f>'Result Entry'!$FG$3</f>
        <v>Jeewan Kaushal</v>
      </c>
      <c r="D1520" s="1745"/>
      <c r="E1520" s="1746"/>
      <c r="F1520" s="1747" t="str">
        <f>IF($J1495="TC",0,IF($J1495="Nso",0,VLOOKUP($A1492,'Result Entry'!$B$9:$HS$108,182,0)))</f>
        <v/>
      </c>
      <c r="G1520" s="1747"/>
      <c r="H1520" s="14">
        <f>IF($J1495="TC",0,IF($J1495="Nso",0,VLOOKUP($A1492,'Result Entry'!$B$9:$HS$108,136,0)))</f>
        <v>0</v>
      </c>
      <c r="I1520" s="1756" t="s">
        <v>148</v>
      </c>
      <c r="J1520" s="1757"/>
      <c r="K1520" s="1757"/>
      <c r="L1520" s="1757"/>
      <c r="M1520" s="1757"/>
      <c r="N1520" s="1838"/>
    </row>
    <row r="1521" spans="1:15" ht="20.25" customHeight="1">
      <c r="A1521" s="1721"/>
      <c r="B1521" s="10" t="s">
        <v>69</v>
      </c>
      <c r="C1521" s="1706" t="s">
        <v>180</v>
      </c>
      <c r="D1521" s="1707"/>
      <c r="E1521" s="1708"/>
      <c r="F1521" s="1715" t="s">
        <v>181</v>
      </c>
      <c r="G1521" s="1716"/>
      <c r="H1521" s="82" t="s">
        <v>30</v>
      </c>
      <c r="I1521" s="1756" t="s">
        <v>175</v>
      </c>
      <c r="J1521" s="1757"/>
      <c r="K1521" s="1757"/>
      <c r="L1521" s="1757"/>
      <c r="M1521" s="1757"/>
      <c r="N1521" s="1838"/>
    </row>
    <row r="1522" spans="1:15" ht="20.25" customHeight="1">
      <c r="A1522" s="1721"/>
      <c r="B1522" s="10" t="s">
        <v>69</v>
      </c>
      <c r="C1522" s="1709"/>
      <c r="D1522" s="1710"/>
      <c r="E1522" s="1711"/>
      <c r="F1522" s="1702" t="s">
        <v>182</v>
      </c>
      <c r="G1522" s="1703"/>
      <c r="H1522" s="80" t="s">
        <v>179</v>
      </c>
      <c r="I1522" s="1732" t="s">
        <v>67</v>
      </c>
      <c r="J1522" s="1733"/>
      <c r="K1522" s="1733"/>
      <c r="L1522" s="1733"/>
      <c r="M1522" s="1733"/>
      <c r="N1522" s="1734"/>
    </row>
    <row r="1523" spans="1:15" ht="20.25" customHeight="1">
      <c r="A1523" s="1721"/>
      <c r="B1523" s="10" t="s">
        <v>69</v>
      </c>
      <c r="C1523" s="1709"/>
      <c r="D1523" s="1710"/>
      <c r="E1523" s="1711"/>
      <c r="F1523" s="1702" t="s">
        <v>185</v>
      </c>
      <c r="G1523" s="1703"/>
      <c r="H1523" s="80" t="s">
        <v>62</v>
      </c>
      <c r="I1523" s="1735"/>
      <c r="J1523" s="1736"/>
      <c r="K1523" s="1736"/>
      <c r="L1523" s="1736"/>
      <c r="M1523" s="1736"/>
      <c r="N1523" s="1737"/>
    </row>
    <row r="1524" spans="1:15" ht="20.25" customHeight="1">
      <c r="A1524" s="1721"/>
      <c r="B1524" s="10" t="s">
        <v>69</v>
      </c>
      <c r="C1524" s="1709"/>
      <c r="D1524" s="1710"/>
      <c r="E1524" s="1711"/>
      <c r="F1524" s="1702" t="s">
        <v>186</v>
      </c>
      <c r="G1524" s="1703"/>
      <c r="H1524" s="80" t="s">
        <v>63</v>
      </c>
      <c r="I1524" s="1735"/>
      <c r="J1524" s="1736"/>
      <c r="K1524" s="1736"/>
      <c r="L1524" s="1736"/>
      <c r="M1524" s="1736"/>
      <c r="N1524" s="1737"/>
    </row>
    <row r="1525" spans="1:15" ht="20.25" customHeight="1">
      <c r="A1525" s="1721"/>
      <c r="B1525" s="10" t="s">
        <v>69</v>
      </c>
      <c r="C1525" s="1709"/>
      <c r="D1525" s="1710"/>
      <c r="E1525" s="1711"/>
      <c r="F1525" s="1702" t="s">
        <v>183</v>
      </c>
      <c r="G1525" s="1703"/>
      <c r="H1525" s="80" t="s">
        <v>65</v>
      </c>
      <c r="I1525" s="1738" t="s">
        <v>80</v>
      </c>
      <c r="J1525" s="1739"/>
      <c r="K1525" s="1739"/>
      <c r="L1525" s="1739"/>
      <c r="M1525" s="1739"/>
      <c r="N1525" s="1740"/>
    </row>
    <row r="1526" spans="1:15" ht="20.25" customHeight="1" thickBot="1">
      <c r="A1526" s="1721"/>
      <c r="B1526" s="13" t="s">
        <v>69</v>
      </c>
      <c r="C1526" s="1712"/>
      <c r="D1526" s="1713"/>
      <c r="E1526" s="1714"/>
      <c r="F1526" s="1704" t="s">
        <v>184</v>
      </c>
      <c r="G1526" s="1705"/>
      <c r="H1526" s="81" t="s">
        <v>64</v>
      </c>
      <c r="I1526" s="1741"/>
      <c r="J1526" s="1742"/>
      <c r="K1526" s="1742"/>
      <c r="L1526" s="1742"/>
      <c r="M1526" s="1742"/>
      <c r="N1526" s="1743"/>
    </row>
    <row r="1527" spans="1:15" ht="15.75" thickTop="1">
      <c r="A1527" s="1719"/>
      <c r="B1527" s="1719"/>
      <c r="C1527" s="1719"/>
      <c r="D1527" s="1719"/>
      <c r="E1527" s="1719"/>
      <c r="F1527" s="1719"/>
      <c r="G1527" s="1719"/>
      <c r="H1527" s="1719"/>
      <c r="I1527" s="1719"/>
      <c r="J1527" s="1719"/>
      <c r="K1527" s="1719"/>
      <c r="L1527" s="1719"/>
      <c r="M1527" s="1719"/>
      <c r="N1527" s="1719"/>
    </row>
    <row r="1528" spans="1:15" ht="24.75" customHeight="1" thickBot="1">
      <c r="A1528" s="83">
        <f>A1492+1</f>
        <v>44</v>
      </c>
      <c r="B1528" s="1720" t="s">
        <v>50</v>
      </c>
      <c r="C1528" s="1720"/>
      <c r="D1528" s="1720"/>
      <c r="E1528" s="1720"/>
      <c r="F1528" s="1720"/>
      <c r="G1528" s="1720"/>
      <c r="H1528" s="1720"/>
      <c r="I1528" s="1720"/>
      <c r="J1528" s="1720"/>
      <c r="K1528" s="1720"/>
      <c r="L1528" s="1720"/>
      <c r="M1528" s="1720"/>
      <c r="N1528" s="1720"/>
    </row>
    <row r="1529" spans="1:15" ht="42.75" customHeight="1" thickTop="1">
      <c r="A1529" s="1721"/>
      <c r="B1529" s="1722"/>
      <c r="C1529" s="1723"/>
      <c r="D1529" s="1726" t="str">
        <f>Master!$E$8</f>
        <v xml:space="preserve">Govt. Sr. Secondary School </v>
      </c>
      <c r="E1529" s="1727"/>
      <c r="F1529" s="1727"/>
      <c r="G1529" s="1727"/>
      <c r="H1529" s="1727"/>
      <c r="I1529" s="1727"/>
      <c r="J1529" s="1727"/>
      <c r="K1529" s="1727"/>
      <c r="L1529" s="1727"/>
      <c r="M1529" s="1727"/>
      <c r="N1529" s="1728"/>
    </row>
    <row r="1530" spans="1:15" ht="26.25" customHeight="1" thickBot="1">
      <c r="A1530" s="1721"/>
      <c r="B1530" s="1724"/>
      <c r="C1530" s="1725"/>
      <c r="D1530" s="1729" t="str">
        <f>Master!$E$11</f>
        <v>P.S.-Bapini (Jodhpur)</v>
      </c>
      <c r="E1530" s="1730"/>
      <c r="F1530" s="1730"/>
      <c r="G1530" s="1730"/>
      <c r="H1530" s="1730"/>
      <c r="I1530" s="1730"/>
      <c r="J1530" s="1730"/>
      <c r="K1530" s="1730"/>
      <c r="L1530" s="1730"/>
      <c r="M1530" s="1730"/>
      <c r="N1530" s="1731"/>
    </row>
    <row r="1531" spans="1:15" ht="20.25" customHeight="1">
      <c r="A1531" s="1721"/>
      <c r="B1531" s="28"/>
      <c r="C1531" s="1849" t="s">
        <v>150</v>
      </c>
      <c r="D1531" s="1850"/>
      <c r="E1531" s="1850"/>
      <c r="F1531" s="1850"/>
      <c r="G1531" s="1851"/>
      <c r="H1531" s="1814" t="s">
        <v>127</v>
      </c>
      <c r="I1531" s="1814"/>
      <c r="J1531" s="1817">
        <f>VLOOKUP(A1528,'Result Entry'!$B$6:$K$108,6,0)</f>
        <v>0</v>
      </c>
      <c r="K1531" s="1820" t="s">
        <v>68</v>
      </c>
      <c r="L1531" s="1821"/>
      <c r="M1531" s="68">
        <f>Master!$E$14</f>
        <v>8151106901</v>
      </c>
      <c r="N1531" s="69"/>
    </row>
    <row r="1532" spans="1:15" ht="20.25" customHeight="1">
      <c r="A1532" s="1721"/>
      <c r="B1532" s="9"/>
      <c r="C1532" s="1852"/>
      <c r="D1532" s="1853"/>
      <c r="E1532" s="1853"/>
      <c r="F1532" s="1853"/>
      <c r="G1532" s="1854"/>
      <c r="H1532" s="1815"/>
      <c r="I1532" s="1815"/>
      <c r="J1532" s="1818"/>
      <c r="K1532" s="1822" t="s">
        <v>66</v>
      </c>
      <c r="L1532" s="1823"/>
      <c r="M1532" s="1824"/>
      <c r="N1532" s="1825"/>
      <c r="O1532" s="17" t="s">
        <v>156</v>
      </c>
    </row>
    <row r="1533" spans="1:15" ht="20.25" customHeight="1" thickBot="1">
      <c r="A1533" s="1721"/>
      <c r="B1533" s="9"/>
      <c r="C1533" s="1855"/>
      <c r="D1533" s="1856"/>
      <c r="E1533" s="1856"/>
      <c r="F1533" s="1856"/>
      <c r="G1533" s="1857"/>
      <c r="H1533" s="1816"/>
      <c r="I1533" s="1816"/>
      <c r="J1533" s="1819"/>
      <c r="K1533" s="1826" t="s">
        <v>51</v>
      </c>
      <c r="L1533" s="1827"/>
      <c r="M1533" s="1828" t="str">
        <f>Master!$E$6</f>
        <v>2023-24</v>
      </c>
      <c r="N1533" s="1829"/>
    </row>
    <row r="1534" spans="1:15" ht="20.25" customHeight="1">
      <c r="A1534" s="1721"/>
      <c r="B1534" s="10" t="s">
        <v>69</v>
      </c>
      <c r="C1534" s="1779" t="s">
        <v>20</v>
      </c>
      <c r="D1534" s="1780"/>
      <c r="E1534" s="1780"/>
      <c r="F1534" s="1781"/>
      <c r="G1534" s="6" t="s">
        <v>149</v>
      </c>
      <c r="H1534" s="1782">
        <f>VLOOKUP($A1528,'Result Entry'!$B$9:$FW$108,4,0)</f>
        <v>0</v>
      </c>
      <c r="I1534" s="1782"/>
      <c r="J1534" s="1782"/>
      <c r="K1534" s="1782"/>
      <c r="L1534" s="1782"/>
      <c r="M1534" s="1782"/>
      <c r="N1534" s="1783"/>
    </row>
    <row r="1535" spans="1:15" ht="20.25" customHeight="1">
      <c r="A1535" s="1721"/>
      <c r="B1535" s="10" t="s">
        <v>69</v>
      </c>
      <c r="C1535" s="1763" t="s">
        <v>22</v>
      </c>
      <c r="D1535" s="1764"/>
      <c r="E1535" s="1764"/>
      <c r="F1535" s="1765"/>
      <c r="G1535" s="7" t="s">
        <v>149</v>
      </c>
      <c r="H1535" s="1766">
        <f>VLOOKUP($A1528,'Result Entry'!$B$9:$FW$108,7,0)</f>
        <v>0</v>
      </c>
      <c r="I1535" s="1766"/>
      <c r="J1535" s="1766"/>
      <c r="K1535" s="1766"/>
      <c r="L1535" s="1766"/>
      <c r="M1535" s="1766"/>
      <c r="N1535" s="1767"/>
    </row>
    <row r="1536" spans="1:15" ht="20.25" customHeight="1">
      <c r="A1536" s="1721"/>
      <c r="B1536" s="10" t="s">
        <v>69</v>
      </c>
      <c r="C1536" s="1763" t="s">
        <v>23</v>
      </c>
      <c r="D1536" s="1764"/>
      <c r="E1536" s="1764"/>
      <c r="F1536" s="1765"/>
      <c r="G1536" s="7" t="s">
        <v>149</v>
      </c>
      <c r="H1536" s="1766">
        <f>VLOOKUP($A1528,'Result Entry'!$B$9:$FW$108,8,0)</f>
        <v>0</v>
      </c>
      <c r="I1536" s="1766"/>
      <c r="J1536" s="1766"/>
      <c r="K1536" s="1766"/>
      <c r="L1536" s="1766"/>
      <c r="M1536" s="1766"/>
      <c r="N1536" s="1767"/>
    </row>
    <row r="1537" spans="1:14" ht="20.25" customHeight="1">
      <c r="A1537" s="1721"/>
      <c r="B1537" s="10" t="s">
        <v>69</v>
      </c>
      <c r="C1537" s="1763" t="s">
        <v>52</v>
      </c>
      <c r="D1537" s="1764"/>
      <c r="E1537" s="1764"/>
      <c r="F1537" s="1765"/>
      <c r="G1537" s="7" t="s">
        <v>149</v>
      </c>
      <c r="H1537" s="1766">
        <f>VLOOKUP($A1528,'Result Entry'!$B$9:$FW$108,9,0)</f>
        <v>0</v>
      </c>
      <c r="I1537" s="1766"/>
      <c r="J1537" s="1766"/>
      <c r="K1537" s="1766"/>
      <c r="L1537" s="1766"/>
      <c r="M1537" s="1766"/>
      <c r="N1537" s="1767"/>
    </row>
    <row r="1538" spans="1:14" ht="20.25" customHeight="1">
      <c r="A1538" s="1721"/>
      <c r="B1538" s="10" t="s">
        <v>69</v>
      </c>
      <c r="C1538" s="1763" t="s">
        <v>53</v>
      </c>
      <c r="D1538" s="1764"/>
      <c r="E1538" s="1764"/>
      <c r="F1538" s="1765"/>
      <c r="G1538" s="7" t="s">
        <v>149</v>
      </c>
      <c r="H1538" s="1768" t="str">
        <f>CONCATENATE('Result Entry'!$G$4,'Result Entry'!$J$4)</f>
        <v>11(A)</v>
      </c>
      <c r="I1538" s="1766"/>
      <c r="J1538" s="1766"/>
      <c r="K1538" s="1766"/>
      <c r="L1538" s="1766"/>
      <c r="M1538" s="1766"/>
      <c r="N1538" s="1767"/>
    </row>
    <row r="1539" spans="1:14" ht="20.25" customHeight="1" thickBot="1">
      <c r="A1539" s="1721"/>
      <c r="B1539" s="10" t="s">
        <v>69</v>
      </c>
      <c r="C1539" s="1789" t="s">
        <v>25</v>
      </c>
      <c r="D1539" s="1790"/>
      <c r="E1539" s="1790"/>
      <c r="F1539" s="1791"/>
      <c r="G1539" s="16" t="s">
        <v>149</v>
      </c>
      <c r="H1539" s="1792">
        <f>VLOOKUP($A1528,'Result Entry'!$B$9:$FW$108,10,0)</f>
        <v>0</v>
      </c>
      <c r="I1539" s="1792"/>
      <c r="J1539" s="1792"/>
      <c r="K1539" s="1792"/>
      <c r="L1539" s="1792"/>
      <c r="M1539" s="1792"/>
      <c r="N1539" s="1793"/>
    </row>
    <row r="1540" spans="1:14" ht="20.25" customHeight="1">
      <c r="A1540" s="1721"/>
      <c r="B1540" s="11" t="s">
        <v>69</v>
      </c>
      <c r="C1540" s="1794" t="s">
        <v>167</v>
      </c>
      <c r="D1540" s="1795"/>
      <c r="E1540" s="1798" t="s">
        <v>72</v>
      </c>
      <c r="F1540" s="1800" t="s">
        <v>73</v>
      </c>
      <c r="G1540" s="1802" t="s">
        <v>168</v>
      </c>
      <c r="H1540" s="1804" t="s">
        <v>55</v>
      </c>
      <c r="I1540" s="1805"/>
      <c r="J1540" s="1808" t="s">
        <v>84</v>
      </c>
      <c r="K1540" s="1809"/>
      <c r="L1540" s="1812" t="s">
        <v>169</v>
      </c>
      <c r="M1540" s="1832" t="s">
        <v>76</v>
      </c>
      <c r="N1540" s="1858" t="s">
        <v>98</v>
      </c>
    </row>
    <row r="1541" spans="1:14" ht="20.25" customHeight="1">
      <c r="A1541" s="1721"/>
      <c r="B1541" s="11"/>
      <c r="C1541" s="1796"/>
      <c r="D1541" s="1797"/>
      <c r="E1541" s="1799"/>
      <c r="F1541" s="1801"/>
      <c r="G1541" s="1803"/>
      <c r="H1541" s="1806"/>
      <c r="I1541" s="1807"/>
      <c r="J1541" s="1810"/>
      <c r="K1541" s="1811"/>
      <c r="L1541" s="1813"/>
      <c r="M1541" s="1833"/>
      <c r="N1541" s="1859"/>
    </row>
    <row r="1542" spans="1:14" ht="20.25" customHeight="1" thickBot="1">
      <c r="A1542" s="1721"/>
      <c r="B1542" s="11" t="s">
        <v>69</v>
      </c>
      <c r="C1542" s="1866" t="s">
        <v>56</v>
      </c>
      <c r="D1542" s="1867"/>
      <c r="E1542" s="61">
        <f>'Result Entry'!$L$7</f>
        <v>10</v>
      </c>
      <c r="F1542" s="62">
        <f>'Result Entry'!$M$7</f>
        <v>10</v>
      </c>
      <c r="G1542" s="53">
        <f>SUM(E1542:F1542)</f>
        <v>20</v>
      </c>
      <c r="H1542" s="1881">
        <f>'Result Entry'!$AU$7</f>
        <v>70</v>
      </c>
      <c r="I1542" s="1882"/>
      <c r="J1542" s="1883">
        <f>'Result Entry'!$AY$7</f>
        <v>100</v>
      </c>
      <c r="K1542" s="1882"/>
      <c r="L1542" s="53">
        <f t="shared" ref="L1542:L1547" si="86">H1542+J1542</f>
        <v>170</v>
      </c>
      <c r="M1542" s="63">
        <f t="shared" ref="M1542:M1547" si="87">G1542+L1542</f>
        <v>190</v>
      </c>
      <c r="N1542" s="1860"/>
    </row>
    <row r="1543" spans="1:14" s="52" customFormat="1" ht="20.25" customHeight="1">
      <c r="A1543" s="1721"/>
      <c r="B1543" s="50" t="s">
        <v>69</v>
      </c>
      <c r="C1543" s="1769" t="str">
        <f>'Result Entry'!$L$3</f>
        <v>HINDI Comp.</v>
      </c>
      <c r="D1543" s="1770"/>
      <c r="E1543" s="54">
        <f>IF($J1531="TC",0,IF($J1531="Nso",0,VLOOKUP($A1528,'Result Entry'!$B$9:$FW$108,11,0)))</f>
        <v>0</v>
      </c>
      <c r="F1543" s="51">
        <f>IF($J1531="TC",0,IF($J1531="Nso",0,VLOOKUP($A1528,'Result Entry'!$B$9:$FW$108,12,0)))</f>
        <v>0</v>
      </c>
      <c r="G1543" s="55">
        <f>E1543+F1543</f>
        <v>0</v>
      </c>
      <c r="H1543" s="1870">
        <f>IF($J1531="TC",0,IF($J1531="Nso",0,VLOOKUP($A1528,'Result Entry'!$B$9:$FW$108,16,0)))</f>
        <v>0</v>
      </c>
      <c r="I1543" s="1871"/>
      <c r="J1543" s="1872">
        <f>IF($J1531="TC",0,IF($J1531="Nso",0,VLOOKUP($A1528,'Result Entry'!$B$9:$FW$108,19,0)))</f>
        <v>0</v>
      </c>
      <c r="K1543" s="1871"/>
      <c r="L1543" s="66">
        <f t="shared" si="86"/>
        <v>0</v>
      </c>
      <c r="M1543" s="64">
        <f t="shared" si="87"/>
        <v>0</v>
      </c>
      <c r="N1543" s="60" t="str">
        <f>IF($J1531="TC",0,IF($J1531="Nso",0,VLOOKUP($A1528,'Result Entry'!$B$9:$FW$108,24,0)))</f>
        <v/>
      </c>
    </row>
    <row r="1544" spans="1:14" s="52" customFormat="1" ht="20.25" customHeight="1">
      <c r="A1544" s="1721"/>
      <c r="B1544" s="50" t="s">
        <v>69</v>
      </c>
      <c r="C1544" s="1717" t="str">
        <f>'Result Entry'!$Z$3</f>
        <v>ENGLISH Comp.</v>
      </c>
      <c r="D1544" s="1718"/>
      <c r="E1544" s="54">
        <f>IF($J1531="TC",0,IF($J1531="Nso",0,VLOOKUP($A1528,'Result Entry'!$B$9:$FW$108,25,0)))</f>
        <v>0</v>
      </c>
      <c r="F1544" s="51">
        <f>IF($J1531="TC",0,IF($J1531="Nso",0,VLOOKUP($A1528,'Result Entry'!$B$9:$FW$108,26,0)))</f>
        <v>0</v>
      </c>
      <c r="G1544" s="56">
        <f>E1544+F1544</f>
        <v>0</v>
      </c>
      <c r="H1544" s="1761">
        <f>IF($J1531="TC",0,IF($J1531="Nso",0,VLOOKUP($A1528,'Result Entry'!$B$9:$FW$108,30,0)))</f>
        <v>0</v>
      </c>
      <c r="I1544" s="1762"/>
      <c r="J1544" s="1784">
        <f>IF($J1531="TC",0,IF($J1531="Nso",0,VLOOKUP($A1528,'Result Entry'!$B$9:$FW$108,33,0)))</f>
        <v>0</v>
      </c>
      <c r="K1544" s="1762"/>
      <c r="L1544" s="66">
        <f t="shared" si="86"/>
        <v>0</v>
      </c>
      <c r="M1544" s="64">
        <f t="shared" si="87"/>
        <v>0</v>
      </c>
      <c r="N1544" s="60" t="str">
        <f>IF($J1531="TC",0,IF($J1531="Nso",0,VLOOKUP($A1528,'Result Entry'!$B$9:$FW$108,38,0)))</f>
        <v/>
      </c>
    </row>
    <row r="1545" spans="1:14" s="52" customFormat="1" ht="20.25" customHeight="1">
      <c r="A1545" s="1721"/>
      <c r="B1545" s="50" t="s">
        <v>69</v>
      </c>
      <c r="C1545" s="1717" t="str">
        <f>'Result Entry'!$AO$3</f>
        <v>PHYSICS</v>
      </c>
      <c r="D1545" s="1718"/>
      <c r="E1545" s="54">
        <f>IF($J1531="TC",0,IF($J1531="Nso",0,VLOOKUP($A1528,'Result Entry'!$B$9:$FW$108,39,0)))</f>
        <v>0</v>
      </c>
      <c r="F1545" s="51">
        <f>IF($J1531="TC",0,IF($J1531="Nso",0,VLOOKUP($A1528,'Result Entry'!$B$9:$FW$108,40,0)))</f>
        <v>0</v>
      </c>
      <c r="G1545" s="56">
        <f>E1545+F1545</f>
        <v>0</v>
      </c>
      <c r="H1545" s="1761">
        <f>IF($J1531="TC",0,IF($J1531="Nso",0,VLOOKUP($A1528,'Result Entry'!$B$9:$FW$108,45,0)))</f>
        <v>0</v>
      </c>
      <c r="I1545" s="1762"/>
      <c r="J1545" s="1784">
        <f>IF($J1531="TC",0,IF($J1531="Nso",0,VLOOKUP($A1528,'Result Entry'!$B$9:$FW$108,49,0)))</f>
        <v>0</v>
      </c>
      <c r="K1545" s="1762"/>
      <c r="L1545" s="66">
        <f t="shared" si="86"/>
        <v>0</v>
      </c>
      <c r="M1545" s="64">
        <f t="shared" si="87"/>
        <v>0</v>
      </c>
      <c r="N1545" s="60" t="str">
        <f>IF($J1531="TC",0,IF($J1531="Nso",0,VLOOKUP($A1528,'Result Entry'!$B$9:$FW$108,54,0)))</f>
        <v/>
      </c>
    </row>
    <row r="1546" spans="1:14" s="52" customFormat="1" ht="20.25" customHeight="1">
      <c r="A1546" s="1721"/>
      <c r="B1546" s="50" t="s">
        <v>69</v>
      </c>
      <c r="C1546" s="1717" t="str">
        <f>'Result Entry'!$BF$3</f>
        <v>CHEMISTRY</v>
      </c>
      <c r="D1546" s="1718"/>
      <c r="E1546" s="54" t="str">
        <f>IF($J1531="TC",0,IF($J1531="Nso",0,VLOOKUP($A1528,'Result Entry'!$B$9:$FW$108,55,0)))</f>
        <v/>
      </c>
      <c r="F1546" s="51">
        <f>IF($J1531="TC",0,IF($J1531="Nso",0,VLOOKUP($A1528,'Result Entry'!$B$9:$FW$108,56,0)))</f>
        <v>0</v>
      </c>
      <c r="G1546" s="56" t="e">
        <f>E1546+F1546</f>
        <v>#VALUE!</v>
      </c>
      <c r="H1546" s="1761">
        <f>IF($J1531="TC",0,IF($J1531="Nso",0,VLOOKUP($A1528,'Result Entry'!$B$9:$FW$108,61,0)))</f>
        <v>0</v>
      </c>
      <c r="I1546" s="1762"/>
      <c r="J1546" s="1784">
        <f>IF($J1531="TC",0,IF($J1531="Nso",0,VLOOKUP($A1528,'Result Entry'!$B$9:$FW$108,65,0)))</f>
        <v>0</v>
      </c>
      <c r="K1546" s="1762"/>
      <c r="L1546" s="66">
        <f t="shared" si="86"/>
        <v>0</v>
      </c>
      <c r="M1546" s="64" t="e">
        <f t="shared" si="87"/>
        <v>#VALUE!</v>
      </c>
      <c r="N1546" s="60" t="str">
        <f>IF($J1531="TC",0,IF($J1531="Nso",0,VLOOKUP($A1528,'Result Entry'!$B$9:$FW$108,70,0)))</f>
        <v/>
      </c>
    </row>
    <row r="1547" spans="1:14" s="52" customFormat="1" ht="20.25" customHeight="1" thickBot="1">
      <c r="A1547" s="1721"/>
      <c r="B1547" s="50" t="s">
        <v>69</v>
      </c>
      <c r="C1547" s="1717" t="str">
        <f>'Result Entry'!$BW$3</f>
        <v>BIOLOGY</v>
      </c>
      <c r="D1547" s="1718"/>
      <c r="E1547" s="57" t="str">
        <f>IF($J1531="TC",0,IF($J1531="Nso",0,VLOOKUP($A1528,'Result Entry'!$B$9:$FW$108,71,0)))</f>
        <v/>
      </c>
      <c r="F1547" s="58" t="str">
        <f>IF($J1531="TC",0,IF($J1531="Nso",0,VLOOKUP($A1528,'Result Entry'!$B$9:$FW$108,72,0)))</f>
        <v/>
      </c>
      <c r="G1547" s="59" t="e">
        <f>E1547+F1547</f>
        <v>#VALUE!</v>
      </c>
      <c r="H1547" s="1861">
        <f>IF($J1531="TC",0,IF($J1531="Nso",0,VLOOKUP($A1528,'Result Entry'!$B$9:$FW$108,77,0)))</f>
        <v>0</v>
      </c>
      <c r="I1547" s="1862"/>
      <c r="J1547" s="1863">
        <f>IF($J1531="TC",0,IF($J1531="Nso",0,VLOOKUP($A1528,'Result Entry'!$B$9:$FW$108,81,0)))</f>
        <v>0</v>
      </c>
      <c r="K1547" s="1862"/>
      <c r="L1547" s="67">
        <f t="shared" si="86"/>
        <v>0</v>
      </c>
      <c r="M1547" s="65" t="e">
        <f t="shared" si="87"/>
        <v>#VALUE!</v>
      </c>
      <c r="N1547" s="60">
        <f>IF($J1531="TC",0,IF($J1531="Nso",0,VLOOKUP($A1528,'Result Entry'!$B$9:$FW$108,86,0)))</f>
        <v>0</v>
      </c>
    </row>
    <row r="1548" spans="1:14" ht="20.25" customHeight="1">
      <c r="A1548" s="1721"/>
      <c r="B1548" s="11" t="s">
        <v>69</v>
      </c>
      <c r="C1548" s="1771" t="s">
        <v>77</v>
      </c>
      <c r="D1548" s="1772"/>
      <c r="E1548" s="1773"/>
      <c r="F1548" s="1777" t="s">
        <v>78</v>
      </c>
      <c r="G1548" s="1778"/>
      <c r="H1548" s="1868" t="s">
        <v>79</v>
      </c>
      <c r="I1548" s="1869"/>
      <c r="J1548" s="74" t="s">
        <v>41</v>
      </c>
      <c r="K1548" s="79" t="s">
        <v>91</v>
      </c>
      <c r="L1548" s="1785" t="s">
        <v>39</v>
      </c>
      <c r="M1548" s="1786"/>
      <c r="N1548" s="12" t="s">
        <v>43</v>
      </c>
    </row>
    <row r="1549" spans="1:14" ht="25.5" customHeight="1" thickBot="1">
      <c r="A1549" s="1721"/>
      <c r="B1549" s="11" t="s">
        <v>69</v>
      </c>
      <c r="C1549" s="1774"/>
      <c r="D1549" s="1775"/>
      <c r="E1549" s="1776"/>
      <c r="F1549" s="1787">
        <f>IF($J1531="TC",0,IF($J1531="Nso",0,VLOOKUP($A1528,'Result Entry'!$B$9:$FW$108,146,0)))</f>
        <v>0</v>
      </c>
      <c r="G1549" s="1788"/>
      <c r="H1549" s="1830">
        <f>IF($J1531="TC",0,IF($J1531="Nso",0,VLOOKUP($A1528,'Result Entry'!$B$9:$FW$108,147,0)))</f>
        <v>0</v>
      </c>
      <c r="I1549" s="1831"/>
      <c r="J1549" s="75">
        <f>IF($J1531="TC",0,IF($J1531="Nso",0,VLOOKUP($A1528,'Result Entry'!$B$9:$FW$108,148,0)))</f>
        <v>0</v>
      </c>
      <c r="K1549" s="86" t="str">
        <f>IF($J1531="TC",0,IF($J1531="Nso",0,VLOOKUP($A1528,'Result Entry'!$B$9:$FW$108,149,0)))</f>
        <v/>
      </c>
      <c r="L1549" s="1864">
        <f>IF($J1531="TC",0,IF($J1531="Nso",0,VLOOKUP($A1528,'Result Entry'!$B$9:$FW$108,150,0)))</f>
        <v>0</v>
      </c>
      <c r="M1549" s="1865"/>
      <c r="N1549" s="15">
        <f>IF($J1531="TC",0,IF($J1531="Nso",0,VLOOKUP($A1528,'Result Entry'!$B$9:$FW$108,152,0)))</f>
        <v>0</v>
      </c>
    </row>
    <row r="1550" spans="1:14" ht="20.25" customHeight="1">
      <c r="A1550" s="1721"/>
      <c r="B1550" s="11" t="s">
        <v>69</v>
      </c>
      <c r="C1550" s="1758" t="s">
        <v>58</v>
      </c>
      <c r="D1550" s="1759"/>
      <c r="E1550" s="1759"/>
      <c r="F1550" s="1759"/>
      <c r="G1550" s="1759"/>
      <c r="H1550" s="1760"/>
      <c r="I1550" s="1834" t="s">
        <v>59</v>
      </c>
      <c r="J1550" s="1835"/>
      <c r="K1550" s="1836">
        <f>VLOOKUP($A1528,'Result Entry'!$B$9:$FW$108,143,0)</f>
        <v>0</v>
      </c>
      <c r="L1550" s="1837"/>
      <c r="M1550" s="1839" t="s">
        <v>37</v>
      </c>
      <c r="N1550" s="1840"/>
    </row>
    <row r="1551" spans="1:14" ht="20.25" customHeight="1" thickBot="1">
      <c r="A1551" s="1721"/>
      <c r="B1551" s="11" t="s">
        <v>69</v>
      </c>
      <c r="C1551" s="1841" t="s">
        <v>54</v>
      </c>
      <c r="D1551" s="1842"/>
      <c r="E1551" s="1842"/>
      <c r="F1551" s="1843" t="s">
        <v>157</v>
      </c>
      <c r="G1551" s="1844"/>
      <c r="H1551" s="26" t="s">
        <v>47</v>
      </c>
      <c r="I1551" s="1847" t="s">
        <v>60</v>
      </c>
      <c r="J1551" s="1848"/>
      <c r="K1551" s="1873">
        <f>VLOOKUP($A1528,'Result Entry'!$B$9:$FW$108,144,0)</f>
        <v>0</v>
      </c>
      <c r="L1551" s="1874"/>
      <c r="M1551" s="1875">
        <f>VLOOKUP($A1528,'Result Entry'!$B$9:$FW$108,145,0)</f>
        <v>0</v>
      </c>
      <c r="N1551" s="1876"/>
    </row>
    <row r="1552" spans="1:14" ht="20.25" customHeight="1">
      <c r="A1552" s="1721"/>
      <c r="B1552" s="11" t="s">
        <v>69</v>
      </c>
      <c r="C1552" s="1841"/>
      <c r="D1552" s="1842"/>
      <c r="E1552" s="1842"/>
      <c r="F1552" s="1845"/>
      <c r="G1552" s="1846"/>
      <c r="H1552" s="27" t="s">
        <v>99</v>
      </c>
      <c r="I1552" s="1877" t="s">
        <v>61</v>
      </c>
      <c r="J1552" s="1878"/>
      <c r="K1552" s="1879">
        <f>IF($J1531="TC","Transferred",IF($J1531="Nso","NameSeparated",VLOOKUP($A1528,'Result Entry'!$B$9:$FW$108,153,0)))</f>
        <v>0</v>
      </c>
      <c r="L1552" s="1879"/>
      <c r="M1552" s="1879"/>
      <c r="N1552" s="1880"/>
    </row>
    <row r="1553" spans="1:15" ht="20.25" customHeight="1">
      <c r="A1553" s="1721"/>
      <c r="B1553" s="11" t="s">
        <v>69</v>
      </c>
      <c r="C1553" s="1744" t="str">
        <f>'Result Entry'!$DU$3</f>
        <v>Foundation Of Information Tech.</v>
      </c>
      <c r="D1553" s="1745"/>
      <c r="E1553" s="1746"/>
      <c r="F1553" s="1747" t="str">
        <f>IF($J1531="TC",0,IF($J1531="Nso",0,VLOOKUP($A1528,'Result Entry'!$B$9:$GS$108,170,0)))</f>
        <v/>
      </c>
      <c r="G1553" s="1747"/>
      <c r="H1553" s="14">
        <f>IF($J1531="TC",0,IF($J1531="Nso",0,VLOOKUP($A1528,'Result Entry'!$B$9:$GS$108,112,0)))</f>
        <v>0</v>
      </c>
      <c r="I1553" s="1748" t="s">
        <v>71</v>
      </c>
      <c r="J1553" s="1749"/>
      <c r="K1553" s="1750">
        <f>'Result Entry'!$T$2</f>
        <v>45419</v>
      </c>
      <c r="L1553" s="1751"/>
      <c r="M1553" s="1751"/>
      <c r="N1553" s="1752"/>
    </row>
    <row r="1554" spans="1:15" ht="20.25" customHeight="1">
      <c r="A1554" s="1721"/>
      <c r="B1554" s="11" t="s">
        <v>69</v>
      </c>
      <c r="C1554" s="1744" t="str">
        <f>'Result Entry'!$EI$3</f>
        <v>G.I.A.I.-II</v>
      </c>
      <c r="D1554" s="1745"/>
      <c r="E1554" s="1746"/>
      <c r="F1554" s="1747" t="str">
        <f>IF($J1531="TC",0,IF($J1531="Nso",0,VLOOKUP($A1528,'Result Entry'!$B$9:$GS$108,174,0)))</f>
        <v/>
      </c>
      <c r="G1554" s="1747"/>
      <c r="H1554" s="14">
        <f>IF($J1531="TC",0,IF($J1531="Nso",0,VLOOKUP($A1528,'Result Entry'!$B$9:$GS$108,124,0)))</f>
        <v>0</v>
      </c>
      <c r="I1554" s="1753"/>
      <c r="J1554" s="1754"/>
      <c r="K1554" s="1754"/>
      <c r="L1554" s="1754"/>
      <c r="M1554" s="1754"/>
      <c r="N1554" s="1755"/>
    </row>
    <row r="1555" spans="1:15" ht="20.25" customHeight="1">
      <c r="A1555" s="1721"/>
      <c r="B1555" s="11" t="s">
        <v>69</v>
      </c>
      <c r="C1555" s="1744" t="str">
        <f>'Result Entry'!$EU$3</f>
        <v>SOC.SER.PLAN</v>
      </c>
      <c r="D1555" s="1745"/>
      <c r="E1555" s="1746"/>
      <c r="F1555" s="1747">
        <f>IF($J1531="TC",0,IF($J1531="Nso",0,VLOOKUP($A1528,'Result Entry'!$B$9:$HS$108,178,0)))</f>
        <v>0</v>
      </c>
      <c r="G1555" s="1747"/>
      <c r="H1555" s="14">
        <f>IF($J1531="TC",0,IF($J1531="Nso",0,VLOOKUP($A1528,'Result Entry'!$B$9:$GS$108,136,0)))</f>
        <v>0</v>
      </c>
      <c r="I1555" s="1756" t="s">
        <v>174</v>
      </c>
      <c r="J1555" s="1757"/>
      <c r="K1555" s="76"/>
      <c r="L1555" s="77"/>
      <c r="M1555" s="77"/>
      <c r="N1555" s="78"/>
    </row>
    <row r="1556" spans="1:15" ht="20.25" customHeight="1" thickBot="1">
      <c r="A1556" s="1721"/>
      <c r="B1556" s="11" t="s">
        <v>69</v>
      </c>
      <c r="C1556" s="1744" t="str">
        <f>'Result Entry'!$FG$3</f>
        <v>Jeewan Kaushal</v>
      </c>
      <c r="D1556" s="1745"/>
      <c r="E1556" s="1746"/>
      <c r="F1556" s="1747" t="str">
        <f>IF($J1531="TC",0,IF($J1531="Nso",0,VLOOKUP($A1528,'Result Entry'!$B$9:$HS$108,182,0)))</f>
        <v/>
      </c>
      <c r="G1556" s="1747"/>
      <c r="H1556" s="14">
        <f>IF($J1531="TC",0,IF($J1531="Nso",0,VLOOKUP($A1528,'Result Entry'!$B$9:$HS$108,136,0)))</f>
        <v>0</v>
      </c>
      <c r="I1556" s="1756" t="s">
        <v>148</v>
      </c>
      <c r="J1556" s="1757"/>
      <c r="K1556" s="1757"/>
      <c r="L1556" s="1757"/>
      <c r="M1556" s="1757"/>
      <c r="N1556" s="1838"/>
    </row>
    <row r="1557" spans="1:15" ht="20.25" customHeight="1">
      <c r="A1557" s="1721"/>
      <c r="B1557" s="10" t="s">
        <v>69</v>
      </c>
      <c r="C1557" s="1706" t="s">
        <v>180</v>
      </c>
      <c r="D1557" s="1707"/>
      <c r="E1557" s="1708"/>
      <c r="F1557" s="1715" t="s">
        <v>181</v>
      </c>
      <c r="G1557" s="1716"/>
      <c r="H1557" s="82" t="s">
        <v>30</v>
      </c>
      <c r="I1557" s="1756" t="s">
        <v>175</v>
      </c>
      <c r="J1557" s="1757"/>
      <c r="K1557" s="1757"/>
      <c r="L1557" s="1757"/>
      <c r="M1557" s="1757"/>
      <c r="N1557" s="1838"/>
    </row>
    <row r="1558" spans="1:15" ht="20.25" customHeight="1">
      <c r="A1558" s="1721"/>
      <c r="B1558" s="10" t="s">
        <v>69</v>
      </c>
      <c r="C1558" s="1709"/>
      <c r="D1558" s="1710"/>
      <c r="E1558" s="1711"/>
      <c r="F1558" s="1702" t="s">
        <v>182</v>
      </c>
      <c r="G1558" s="1703"/>
      <c r="H1558" s="80" t="s">
        <v>179</v>
      </c>
      <c r="I1558" s="1732" t="s">
        <v>67</v>
      </c>
      <c r="J1558" s="1733"/>
      <c r="K1558" s="1733"/>
      <c r="L1558" s="1733"/>
      <c r="M1558" s="1733"/>
      <c r="N1558" s="1734"/>
    </row>
    <row r="1559" spans="1:15" ht="20.25" customHeight="1">
      <c r="A1559" s="1721"/>
      <c r="B1559" s="10" t="s">
        <v>69</v>
      </c>
      <c r="C1559" s="1709"/>
      <c r="D1559" s="1710"/>
      <c r="E1559" s="1711"/>
      <c r="F1559" s="1702" t="s">
        <v>185</v>
      </c>
      <c r="G1559" s="1703"/>
      <c r="H1559" s="80" t="s">
        <v>62</v>
      </c>
      <c r="I1559" s="1735"/>
      <c r="J1559" s="1736"/>
      <c r="K1559" s="1736"/>
      <c r="L1559" s="1736"/>
      <c r="M1559" s="1736"/>
      <c r="N1559" s="1737"/>
    </row>
    <row r="1560" spans="1:15" ht="20.25" customHeight="1">
      <c r="A1560" s="1721"/>
      <c r="B1560" s="10" t="s">
        <v>69</v>
      </c>
      <c r="C1560" s="1709"/>
      <c r="D1560" s="1710"/>
      <c r="E1560" s="1711"/>
      <c r="F1560" s="1702" t="s">
        <v>186</v>
      </c>
      <c r="G1560" s="1703"/>
      <c r="H1560" s="80" t="s">
        <v>63</v>
      </c>
      <c r="I1560" s="1735"/>
      <c r="J1560" s="1736"/>
      <c r="K1560" s="1736"/>
      <c r="L1560" s="1736"/>
      <c r="M1560" s="1736"/>
      <c r="N1560" s="1737"/>
    </row>
    <row r="1561" spans="1:15" ht="20.25" customHeight="1">
      <c r="A1561" s="1721"/>
      <c r="B1561" s="10" t="s">
        <v>69</v>
      </c>
      <c r="C1561" s="1709"/>
      <c r="D1561" s="1710"/>
      <c r="E1561" s="1711"/>
      <c r="F1561" s="1702" t="s">
        <v>183</v>
      </c>
      <c r="G1561" s="1703"/>
      <c r="H1561" s="80" t="s">
        <v>65</v>
      </c>
      <c r="I1561" s="1738" t="s">
        <v>80</v>
      </c>
      <c r="J1561" s="1739"/>
      <c r="K1561" s="1739"/>
      <c r="L1561" s="1739"/>
      <c r="M1561" s="1739"/>
      <c r="N1561" s="1740"/>
    </row>
    <row r="1562" spans="1:15" ht="20.25" customHeight="1" thickBot="1">
      <c r="A1562" s="1721"/>
      <c r="B1562" s="13" t="s">
        <v>69</v>
      </c>
      <c r="C1562" s="1712"/>
      <c r="D1562" s="1713"/>
      <c r="E1562" s="1714"/>
      <c r="F1562" s="1704" t="s">
        <v>184</v>
      </c>
      <c r="G1562" s="1705"/>
      <c r="H1562" s="81" t="s">
        <v>64</v>
      </c>
      <c r="I1562" s="1741"/>
      <c r="J1562" s="1742"/>
      <c r="K1562" s="1742"/>
      <c r="L1562" s="1742"/>
      <c r="M1562" s="1742"/>
      <c r="N1562" s="1743"/>
    </row>
    <row r="1563" spans="1:15" ht="24.75" customHeight="1" thickTop="1" thickBot="1">
      <c r="A1563" s="83">
        <f>A1528+1</f>
        <v>45</v>
      </c>
      <c r="B1563" s="1720" t="s">
        <v>50</v>
      </c>
      <c r="C1563" s="1720"/>
      <c r="D1563" s="1720"/>
      <c r="E1563" s="1720"/>
      <c r="F1563" s="1720"/>
      <c r="G1563" s="1720"/>
      <c r="H1563" s="1720"/>
      <c r="I1563" s="1720"/>
      <c r="J1563" s="1720"/>
      <c r="K1563" s="1720"/>
      <c r="L1563" s="1720"/>
      <c r="M1563" s="1720"/>
      <c r="N1563" s="1720"/>
    </row>
    <row r="1564" spans="1:15" ht="42.75" customHeight="1" thickTop="1">
      <c r="A1564" s="1721"/>
      <c r="B1564" s="1722"/>
      <c r="C1564" s="1723"/>
      <c r="D1564" s="1726" t="str">
        <f>Master!$E$8</f>
        <v xml:space="preserve">Govt. Sr. Secondary School </v>
      </c>
      <c r="E1564" s="1727"/>
      <c r="F1564" s="1727"/>
      <c r="G1564" s="1727"/>
      <c r="H1564" s="1727"/>
      <c r="I1564" s="1727"/>
      <c r="J1564" s="1727"/>
      <c r="K1564" s="1727"/>
      <c r="L1564" s="1727"/>
      <c r="M1564" s="1727"/>
      <c r="N1564" s="1728"/>
    </row>
    <row r="1565" spans="1:15" ht="20.25" customHeight="1" thickBot="1">
      <c r="A1565" s="1721"/>
      <c r="B1565" s="1724"/>
      <c r="C1565" s="1725"/>
      <c r="D1565" s="1729" t="str">
        <f>Master!$E$11</f>
        <v>P.S.-Bapini (Jodhpur)</v>
      </c>
      <c r="E1565" s="1730"/>
      <c r="F1565" s="1730"/>
      <c r="G1565" s="1730"/>
      <c r="H1565" s="1730"/>
      <c r="I1565" s="1730"/>
      <c r="J1565" s="1730"/>
      <c r="K1565" s="1730"/>
      <c r="L1565" s="1730"/>
      <c r="M1565" s="1730"/>
      <c r="N1565" s="1731"/>
    </row>
    <row r="1566" spans="1:15" ht="20.25" customHeight="1">
      <c r="A1566" s="1721"/>
      <c r="B1566" s="28"/>
      <c r="C1566" s="1849" t="s">
        <v>150</v>
      </c>
      <c r="D1566" s="1850"/>
      <c r="E1566" s="1850"/>
      <c r="F1566" s="1850"/>
      <c r="G1566" s="1851"/>
      <c r="H1566" s="1814" t="s">
        <v>127</v>
      </c>
      <c r="I1566" s="1814"/>
      <c r="J1566" s="1817">
        <f>VLOOKUP(A1563,'Result Entry'!$B$6:$K$108,6,0)</f>
        <v>0</v>
      </c>
      <c r="K1566" s="1820" t="s">
        <v>68</v>
      </c>
      <c r="L1566" s="1821"/>
      <c r="M1566" s="68">
        <f>Master!$E$14</f>
        <v>8151106901</v>
      </c>
      <c r="N1566" s="69"/>
    </row>
    <row r="1567" spans="1:15" ht="20.25" customHeight="1">
      <c r="A1567" s="1721"/>
      <c r="B1567" s="9"/>
      <c r="C1567" s="1852"/>
      <c r="D1567" s="1853"/>
      <c r="E1567" s="1853"/>
      <c r="F1567" s="1853"/>
      <c r="G1567" s="1854"/>
      <c r="H1567" s="1815"/>
      <c r="I1567" s="1815"/>
      <c r="J1567" s="1818"/>
      <c r="K1567" s="1822" t="s">
        <v>66</v>
      </c>
      <c r="L1567" s="1823"/>
      <c r="M1567" s="1824"/>
      <c r="N1567" s="1825"/>
      <c r="O1567" s="17" t="s">
        <v>156</v>
      </c>
    </row>
    <row r="1568" spans="1:15" ht="20.25" customHeight="1" thickBot="1">
      <c r="A1568" s="1721"/>
      <c r="B1568" s="9"/>
      <c r="C1568" s="1855"/>
      <c r="D1568" s="1856"/>
      <c r="E1568" s="1856"/>
      <c r="F1568" s="1856"/>
      <c r="G1568" s="1857"/>
      <c r="H1568" s="1816"/>
      <c r="I1568" s="1816"/>
      <c r="J1568" s="1819"/>
      <c r="K1568" s="1826" t="s">
        <v>51</v>
      </c>
      <c r="L1568" s="1827"/>
      <c r="M1568" s="1828" t="str">
        <f>Master!$E$6</f>
        <v>2023-24</v>
      </c>
      <c r="N1568" s="1829"/>
    </row>
    <row r="1569" spans="1:14" ht="20.25" customHeight="1">
      <c r="A1569" s="1721"/>
      <c r="B1569" s="10" t="s">
        <v>69</v>
      </c>
      <c r="C1569" s="1779" t="s">
        <v>20</v>
      </c>
      <c r="D1569" s="1780"/>
      <c r="E1569" s="1780"/>
      <c r="F1569" s="1781"/>
      <c r="G1569" s="6" t="s">
        <v>149</v>
      </c>
      <c r="H1569" s="1782">
        <f>VLOOKUP($A1563,'Result Entry'!$B$9:$FW$108,4,0)</f>
        <v>0</v>
      </c>
      <c r="I1569" s="1782"/>
      <c r="J1569" s="1782"/>
      <c r="K1569" s="1782"/>
      <c r="L1569" s="1782"/>
      <c r="M1569" s="1782"/>
      <c r="N1569" s="1783"/>
    </row>
    <row r="1570" spans="1:14" ht="20.25" customHeight="1">
      <c r="A1570" s="1721"/>
      <c r="B1570" s="10" t="s">
        <v>69</v>
      </c>
      <c r="C1570" s="1763" t="s">
        <v>22</v>
      </c>
      <c r="D1570" s="1764"/>
      <c r="E1570" s="1764"/>
      <c r="F1570" s="1765"/>
      <c r="G1570" s="7" t="s">
        <v>149</v>
      </c>
      <c r="H1570" s="1766">
        <f>VLOOKUP($A1563,'Result Entry'!$B$9:$FW$108,7,0)</f>
        <v>0</v>
      </c>
      <c r="I1570" s="1766"/>
      <c r="J1570" s="1766"/>
      <c r="K1570" s="1766"/>
      <c r="L1570" s="1766"/>
      <c r="M1570" s="1766"/>
      <c r="N1570" s="1767"/>
    </row>
    <row r="1571" spans="1:14" ht="20.25" customHeight="1">
      <c r="A1571" s="1721"/>
      <c r="B1571" s="10" t="s">
        <v>69</v>
      </c>
      <c r="C1571" s="1763" t="s">
        <v>23</v>
      </c>
      <c r="D1571" s="1764"/>
      <c r="E1571" s="1764"/>
      <c r="F1571" s="1765"/>
      <c r="G1571" s="7" t="s">
        <v>149</v>
      </c>
      <c r="H1571" s="1766">
        <f>VLOOKUP($A1563,'Result Entry'!$B$9:$FW$108,8,0)</f>
        <v>0</v>
      </c>
      <c r="I1571" s="1766"/>
      <c r="J1571" s="1766"/>
      <c r="K1571" s="1766"/>
      <c r="L1571" s="1766"/>
      <c r="M1571" s="1766"/>
      <c r="N1571" s="1767"/>
    </row>
    <row r="1572" spans="1:14" ht="20.25" customHeight="1">
      <c r="A1572" s="1721"/>
      <c r="B1572" s="10" t="s">
        <v>69</v>
      </c>
      <c r="C1572" s="1763" t="s">
        <v>52</v>
      </c>
      <c r="D1572" s="1764"/>
      <c r="E1572" s="1764"/>
      <c r="F1572" s="1765"/>
      <c r="G1572" s="7" t="s">
        <v>149</v>
      </c>
      <c r="H1572" s="1766">
        <f>VLOOKUP($A1563,'Result Entry'!$B$9:$FW$108,9,0)</f>
        <v>0</v>
      </c>
      <c r="I1572" s="1766"/>
      <c r="J1572" s="1766"/>
      <c r="K1572" s="1766"/>
      <c r="L1572" s="1766"/>
      <c r="M1572" s="1766"/>
      <c r="N1572" s="1767"/>
    </row>
    <row r="1573" spans="1:14" ht="20.25" customHeight="1">
      <c r="A1573" s="1721"/>
      <c r="B1573" s="10" t="s">
        <v>69</v>
      </c>
      <c r="C1573" s="1763" t="s">
        <v>53</v>
      </c>
      <c r="D1573" s="1764"/>
      <c r="E1573" s="1764"/>
      <c r="F1573" s="1765"/>
      <c r="G1573" s="7" t="s">
        <v>149</v>
      </c>
      <c r="H1573" s="1768" t="str">
        <f>CONCATENATE('Result Entry'!$G$4,'Result Entry'!$J$4)</f>
        <v>11(A)</v>
      </c>
      <c r="I1573" s="1766"/>
      <c r="J1573" s="1766"/>
      <c r="K1573" s="1766"/>
      <c r="L1573" s="1766"/>
      <c r="M1573" s="1766"/>
      <c r="N1573" s="1767"/>
    </row>
    <row r="1574" spans="1:14" ht="20.25" customHeight="1" thickBot="1">
      <c r="A1574" s="1721"/>
      <c r="B1574" s="10" t="s">
        <v>69</v>
      </c>
      <c r="C1574" s="1789" t="s">
        <v>25</v>
      </c>
      <c r="D1574" s="1790"/>
      <c r="E1574" s="1790"/>
      <c r="F1574" s="1791"/>
      <c r="G1574" s="16" t="s">
        <v>149</v>
      </c>
      <c r="H1574" s="1792">
        <f>VLOOKUP($A1563,'Result Entry'!$B$9:$FW$108,10,0)</f>
        <v>0</v>
      </c>
      <c r="I1574" s="1792"/>
      <c r="J1574" s="1792"/>
      <c r="K1574" s="1792"/>
      <c r="L1574" s="1792"/>
      <c r="M1574" s="1792"/>
      <c r="N1574" s="1793"/>
    </row>
    <row r="1575" spans="1:14" ht="20.25" customHeight="1">
      <c r="A1575" s="1721"/>
      <c r="B1575" s="11" t="s">
        <v>69</v>
      </c>
      <c r="C1575" s="1794" t="s">
        <v>167</v>
      </c>
      <c r="D1575" s="1795"/>
      <c r="E1575" s="1798" t="s">
        <v>72</v>
      </c>
      <c r="F1575" s="1800" t="s">
        <v>73</v>
      </c>
      <c r="G1575" s="1802" t="s">
        <v>168</v>
      </c>
      <c r="H1575" s="1804" t="s">
        <v>55</v>
      </c>
      <c r="I1575" s="1805"/>
      <c r="J1575" s="1808" t="s">
        <v>84</v>
      </c>
      <c r="K1575" s="1809"/>
      <c r="L1575" s="1812" t="s">
        <v>169</v>
      </c>
      <c r="M1575" s="1832" t="s">
        <v>76</v>
      </c>
      <c r="N1575" s="1858" t="s">
        <v>98</v>
      </c>
    </row>
    <row r="1576" spans="1:14" ht="20.25" customHeight="1">
      <c r="A1576" s="1721"/>
      <c r="B1576" s="11"/>
      <c r="C1576" s="1796"/>
      <c r="D1576" s="1797"/>
      <c r="E1576" s="1799"/>
      <c r="F1576" s="1801"/>
      <c r="G1576" s="1803"/>
      <c r="H1576" s="1806"/>
      <c r="I1576" s="1807"/>
      <c r="J1576" s="1810"/>
      <c r="K1576" s="1811"/>
      <c r="L1576" s="1813"/>
      <c r="M1576" s="1833"/>
      <c r="N1576" s="1859"/>
    </row>
    <row r="1577" spans="1:14" ht="20.25" customHeight="1" thickBot="1">
      <c r="A1577" s="1721"/>
      <c r="B1577" s="11" t="s">
        <v>69</v>
      </c>
      <c r="C1577" s="1866" t="s">
        <v>56</v>
      </c>
      <c r="D1577" s="1867"/>
      <c r="E1577" s="61">
        <f>'Result Entry'!$L$7</f>
        <v>10</v>
      </c>
      <c r="F1577" s="62">
        <f>'Result Entry'!$M$7</f>
        <v>10</v>
      </c>
      <c r="G1577" s="53">
        <f>SUM(E1577:F1577)</f>
        <v>20</v>
      </c>
      <c r="H1577" s="1881">
        <f>'Result Entry'!$AU$7</f>
        <v>70</v>
      </c>
      <c r="I1577" s="1882"/>
      <c r="J1577" s="1883">
        <f>'Result Entry'!$AY$7</f>
        <v>100</v>
      </c>
      <c r="K1577" s="1882"/>
      <c r="L1577" s="53">
        <f t="shared" ref="L1577:L1582" si="88">H1577+J1577</f>
        <v>170</v>
      </c>
      <c r="M1577" s="63">
        <f t="shared" ref="M1577:M1582" si="89">G1577+L1577</f>
        <v>190</v>
      </c>
      <c r="N1577" s="1860"/>
    </row>
    <row r="1578" spans="1:14" s="52" customFormat="1" ht="20.25" customHeight="1">
      <c r="A1578" s="1721"/>
      <c r="B1578" s="50" t="s">
        <v>69</v>
      </c>
      <c r="C1578" s="1769" t="str">
        <f>'Result Entry'!$L$3</f>
        <v>HINDI Comp.</v>
      </c>
      <c r="D1578" s="1770"/>
      <c r="E1578" s="54">
        <f>IF($J1566="TC",0,IF($J1566="Nso",0,VLOOKUP($A1563,'Result Entry'!$B$9:$FW$108,11,0)))</f>
        <v>0</v>
      </c>
      <c r="F1578" s="51">
        <f>IF($J1566="TC",0,IF($J1566="Nso",0,VLOOKUP($A1563,'Result Entry'!$B$9:$FW$108,12,0)))</f>
        <v>0</v>
      </c>
      <c r="G1578" s="55">
        <f>E1578+F1578</f>
        <v>0</v>
      </c>
      <c r="H1578" s="1870">
        <f>IF($J1566="TC",0,IF($J1566="Nso",0,VLOOKUP($A1563,'Result Entry'!$B$9:$FW$108,16,0)))</f>
        <v>0</v>
      </c>
      <c r="I1578" s="1871"/>
      <c r="J1578" s="1872">
        <f>IF($J1566="TC",0,IF($J1566="Nso",0,VLOOKUP($A1563,'Result Entry'!$B$9:$FW$108,19,0)))</f>
        <v>0</v>
      </c>
      <c r="K1578" s="1871"/>
      <c r="L1578" s="66">
        <f t="shared" si="88"/>
        <v>0</v>
      </c>
      <c r="M1578" s="64">
        <f t="shared" si="89"/>
        <v>0</v>
      </c>
      <c r="N1578" s="60" t="str">
        <f>IF($J1566="TC",0,IF($J1566="Nso",0,VLOOKUP($A1563,'Result Entry'!$B$9:$FW$108,24,0)))</f>
        <v/>
      </c>
    </row>
    <row r="1579" spans="1:14" s="52" customFormat="1" ht="20.25" customHeight="1">
      <c r="A1579" s="1721"/>
      <c r="B1579" s="50" t="s">
        <v>69</v>
      </c>
      <c r="C1579" s="1717" t="str">
        <f>'Result Entry'!$Z$3</f>
        <v>ENGLISH Comp.</v>
      </c>
      <c r="D1579" s="1718"/>
      <c r="E1579" s="54">
        <f>IF($J1566="TC",0,IF($J1566="Nso",0,VLOOKUP($A1563,'Result Entry'!$B$9:$FW$108,25,0)))</f>
        <v>0</v>
      </c>
      <c r="F1579" s="51">
        <f>IF($J1566="TC",0,IF($J1566="Nso",0,VLOOKUP($A1563,'Result Entry'!$B$9:$FW$108,26,0)))</f>
        <v>0</v>
      </c>
      <c r="G1579" s="56">
        <f>E1579+F1579</f>
        <v>0</v>
      </c>
      <c r="H1579" s="1761">
        <f>IF($J1566="TC",0,IF($J1566="Nso",0,VLOOKUP($A1563,'Result Entry'!$B$9:$FW$108,30,0)))</f>
        <v>0</v>
      </c>
      <c r="I1579" s="1762"/>
      <c r="J1579" s="1784">
        <f>IF($J1566="TC",0,IF($J1566="Nso",0,VLOOKUP($A1563,'Result Entry'!$B$9:$FW$108,33,0)))</f>
        <v>0</v>
      </c>
      <c r="K1579" s="1762"/>
      <c r="L1579" s="66">
        <f t="shared" si="88"/>
        <v>0</v>
      </c>
      <c r="M1579" s="64">
        <f t="shared" si="89"/>
        <v>0</v>
      </c>
      <c r="N1579" s="60" t="str">
        <f>IF($J1566="TC",0,IF($J1566="Nso",0,VLOOKUP($A1563,'Result Entry'!$B$9:$FW$108,38,0)))</f>
        <v/>
      </c>
    </row>
    <row r="1580" spans="1:14" s="52" customFormat="1" ht="20.25" customHeight="1">
      <c r="A1580" s="1721"/>
      <c r="B1580" s="50" t="s">
        <v>69</v>
      </c>
      <c r="C1580" s="1717" t="str">
        <f>'Result Entry'!$AO$3</f>
        <v>PHYSICS</v>
      </c>
      <c r="D1580" s="1718"/>
      <c r="E1580" s="54">
        <f>IF($J1566="TC",0,IF($J1566="Nso",0,VLOOKUP($A1563,'Result Entry'!$B$9:$FW$108,39,0)))</f>
        <v>0</v>
      </c>
      <c r="F1580" s="51">
        <f>IF($J1566="TC",0,IF($J1566="Nso",0,VLOOKUP($A1563,'Result Entry'!$B$9:$FW$108,40,0)))</f>
        <v>0</v>
      </c>
      <c r="G1580" s="56">
        <f>E1580+F1580</f>
        <v>0</v>
      </c>
      <c r="H1580" s="1761">
        <f>IF($J1566="TC",0,IF($J1566="Nso",0,VLOOKUP($A1563,'Result Entry'!$B$9:$FW$108,45,0)))</f>
        <v>0</v>
      </c>
      <c r="I1580" s="1762"/>
      <c r="J1580" s="1784">
        <f>IF($J1566="TC",0,IF($J1566="Nso",0,VLOOKUP($A1563,'Result Entry'!$B$9:$FW$108,49,0)))</f>
        <v>0</v>
      </c>
      <c r="K1580" s="1762"/>
      <c r="L1580" s="66">
        <f t="shared" si="88"/>
        <v>0</v>
      </c>
      <c r="M1580" s="64">
        <f t="shared" si="89"/>
        <v>0</v>
      </c>
      <c r="N1580" s="60" t="str">
        <f>IF($J1566="TC",0,IF($J1566="Nso",0,VLOOKUP($A1563,'Result Entry'!$B$9:$FW$108,54,0)))</f>
        <v/>
      </c>
    </row>
    <row r="1581" spans="1:14" s="52" customFormat="1" ht="20.25" customHeight="1">
      <c r="A1581" s="1721"/>
      <c r="B1581" s="50" t="s">
        <v>69</v>
      </c>
      <c r="C1581" s="1717" t="str">
        <f>'Result Entry'!$BF$3</f>
        <v>CHEMISTRY</v>
      </c>
      <c r="D1581" s="1718"/>
      <c r="E1581" s="54" t="str">
        <f>IF($J1566="TC",0,IF($J1566="Nso",0,VLOOKUP($A1563,'Result Entry'!$B$9:$FW$108,55,0)))</f>
        <v/>
      </c>
      <c r="F1581" s="51">
        <f>IF($J1566="TC",0,IF($J1566="Nso",0,VLOOKUP($A1563,'Result Entry'!$B$9:$FW$108,56,0)))</f>
        <v>0</v>
      </c>
      <c r="G1581" s="56" t="e">
        <f>E1581+F1581</f>
        <v>#VALUE!</v>
      </c>
      <c r="H1581" s="1761">
        <f>IF($J1566="TC",0,IF($J1566="Nso",0,VLOOKUP($A1563,'Result Entry'!$B$9:$FW$108,61,0)))</f>
        <v>0</v>
      </c>
      <c r="I1581" s="1762"/>
      <c r="J1581" s="1784">
        <f>IF($J1566="TC",0,IF($J1566="Nso",0,VLOOKUP($A1563,'Result Entry'!$B$9:$FW$108,65,0)))</f>
        <v>0</v>
      </c>
      <c r="K1581" s="1762"/>
      <c r="L1581" s="66">
        <f t="shared" si="88"/>
        <v>0</v>
      </c>
      <c r="M1581" s="64" t="e">
        <f t="shared" si="89"/>
        <v>#VALUE!</v>
      </c>
      <c r="N1581" s="60" t="str">
        <f>IF($J1566="TC",0,IF($J1566="Nso",0,VLOOKUP($A1563,'Result Entry'!$B$9:$FW$108,70,0)))</f>
        <v/>
      </c>
    </row>
    <row r="1582" spans="1:14" s="52" customFormat="1" ht="20.25" customHeight="1" thickBot="1">
      <c r="A1582" s="1721"/>
      <c r="B1582" s="50" t="s">
        <v>69</v>
      </c>
      <c r="C1582" s="1717" t="str">
        <f>'Result Entry'!$BW$3</f>
        <v>BIOLOGY</v>
      </c>
      <c r="D1582" s="1718"/>
      <c r="E1582" s="57" t="str">
        <f>IF($J1566="TC",0,IF($J1566="Nso",0,VLOOKUP($A1563,'Result Entry'!$B$9:$FW$108,71,0)))</f>
        <v/>
      </c>
      <c r="F1582" s="58" t="str">
        <f>IF($J1566="TC",0,IF($J1566="Nso",0,VLOOKUP($A1563,'Result Entry'!$B$9:$FW$108,72,0)))</f>
        <v/>
      </c>
      <c r="G1582" s="59" t="e">
        <f>E1582+F1582</f>
        <v>#VALUE!</v>
      </c>
      <c r="H1582" s="1861">
        <f>IF($J1566="TC",0,IF($J1566="Nso",0,VLOOKUP($A1563,'Result Entry'!$B$9:$FW$108,77,0)))</f>
        <v>0</v>
      </c>
      <c r="I1582" s="1862"/>
      <c r="J1582" s="1863">
        <f>IF($J1566="TC",0,IF($J1566="Nso",0,VLOOKUP($A1563,'Result Entry'!$B$9:$FW$108,81,0)))</f>
        <v>0</v>
      </c>
      <c r="K1582" s="1862"/>
      <c r="L1582" s="67">
        <f t="shared" si="88"/>
        <v>0</v>
      </c>
      <c r="M1582" s="65" t="e">
        <f t="shared" si="89"/>
        <v>#VALUE!</v>
      </c>
      <c r="N1582" s="60">
        <f>IF($J1566="TC",0,IF($J1566="Nso",0,VLOOKUP($A1563,'Result Entry'!$B$9:$FW$108,86,0)))</f>
        <v>0</v>
      </c>
    </row>
    <row r="1583" spans="1:14" ht="20.25" customHeight="1">
      <c r="A1583" s="1721"/>
      <c r="B1583" s="11" t="s">
        <v>69</v>
      </c>
      <c r="C1583" s="1771" t="s">
        <v>77</v>
      </c>
      <c r="D1583" s="1772"/>
      <c r="E1583" s="1773"/>
      <c r="F1583" s="1777" t="s">
        <v>78</v>
      </c>
      <c r="G1583" s="1778"/>
      <c r="H1583" s="1868" t="s">
        <v>79</v>
      </c>
      <c r="I1583" s="1869"/>
      <c r="J1583" s="74" t="s">
        <v>41</v>
      </c>
      <c r="K1583" s="79" t="s">
        <v>91</v>
      </c>
      <c r="L1583" s="1785" t="s">
        <v>39</v>
      </c>
      <c r="M1583" s="1786"/>
      <c r="N1583" s="12" t="s">
        <v>43</v>
      </c>
    </row>
    <row r="1584" spans="1:14" ht="25.5" customHeight="1" thickBot="1">
      <c r="A1584" s="1721"/>
      <c r="B1584" s="11" t="s">
        <v>69</v>
      </c>
      <c r="C1584" s="1774"/>
      <c r="D1584" s="1775"/>
      <c r="E1584" s="1776"/>
      <c r="F1584" s="1787">
        <f>IF($J1566="TC",0,IF($J1566="Nso",0,VLOOKUP($A1563,'Result Entry'!$B$9:$FW$108,146,0)))</f>
        <v>0</v>
      </c>
      <c r="G1584" s="1788"/>
      <c r="H1584" s="1830">
        <f>IF($J1566="TC",0,IF($J1566="Nso",0,VLOOKUP($A1563,'Result Entry'!$B$9:$FW$108,147,0)))</f>
        <v>0</v>
      </c>
      <c r="I1584" s="1831"/>
      <c r="J1584" s="75">
        <f>IF($J1566="TC",0,IF($J1566="Nso",0,VLOOKUP($A1563,'Result Entry'!$B$9:$FW$108,148,0)))</f>
        <v>0</v>
      </c>
      <c r="K1584" s="86" t="str">
        <f>IF($J1566="TC",0,IF($J1566="Nso",0,VLOOKUP($A1563,'Result Entry'!$B$9:$FW$108,149,0)))</f>
        <v/>
      </c>
      <c r="L1584" s="1864">
        <f>IF($J1566="TC",0,IF($J1566="Nso",0,VLOOKUP($A1563,'Result Entry'!$B$9:$FW$108,150,0)))</f>
        <v>0</v>
      </c>
      <c r="M1584" s="1865"/>
      <c r="N1584" s="15">
        <f>IF($J1566="TC",0,IF($J1566="Nso",0,VLOOKUP($A1563,'Result Entry'!$B$9:$FW$108,152,0)))</f>
        <v>0</v>
      </c>
    </row>
    <row r="1585" spans="1:14" ht="20.25" customHeight="1">
      <c r="A1585" s="1721"/>
      <c r="B1585" s="11" t="s">
        <v>69</v>
      </c>
      <c r="C1585" s="1758" t="s">
        <v>58</v>
      </c>
      <c r="D1585" s="1759"/>
      <c r="E1585" s="1759"/>
      <c r="F1585" s="1759"/>
      <c r="G1585" s="1759"/>
      <c r="H1585" s="1760"/>
      <c r="I1585" s="1834" t="s">
        <v>59</v>
      </c>
      <c r="J1585" s="1835"/>
      <c r="K1585" s="1836">
        <f>VLOOKUP($A1563,'Result Entry'!$B$9:$FW$108,143,0)</f>
        <v>0</v>
      </c>
      <c r="L1585" s="1837"/>
      <c r="M1585" s="1839" t="s">
        <v>37</v>
      </c>
      <c r="N1585" s="1840"/>
    </row>
    <row r="1586" spans="1:14" ht="20.25" customHeight="1" thickBot="1">
      <c r="A1586" s="1721"/>
      <c r="B1586" s="11" t="s">
        <v>69</v>
      </c>
      <c r="C1586" s="1841" t="s">
        <v>54</v>
      </c>
      <c r="D1586" s="1842"/>
      <c r="E1586" s="1842"/>
      <c r="F1586" s="1843" t="s">
        <v>157</v>
      </c>
      <c r="G1586" s="1844"/>
      <c r="H1586" s="26" t="s">
        <v>47</v>
      </c>
      <c r="I1586" s="1847" t="s">
        <v>60</v>
      </c>
      <c r="J1586" s="1848"/>
      <c r="K1586" s="1873">
        <f>VLOOKUP($A1563,'Result Entry'!$B$9:$FW$108,144,0)</f>
        <v>0</v>
      </c>
      <c r="L1586" s="1874"/>
      <c r="M1586" s="1875">
        <f>VLOOKUP($A1563,'Result Entry'!$B$9:$FW$108,145,0)</f>
        <v>0</v>
      </c>
      <c r="N1586" s="1876"/>
    </row>
    <row r="1587" spans="1:14" ht="20.25" customHeight="1">
      <c r="A1587" s="1721"/>
      <c r="B1587" s="11" t="s">
        <v>69</v>
      </c>
      <c r="C1587" s="1841"/>
      <c r="D1587" s="1842"/>
      <c r="E1587" s="1842"/>
      <c r="F1587" s="1845"/>
      <c r="G1587" s="1846"/>
      <c r="H1587" s="27" t="s">
        <v>99</v>
      </c>
      <c r="I1587" s="1877" t="s">
        <v>61</v>
      </c>
      <c r="J1587" s="1878"/>
      <c r="K1587" s="1879">
        <f>IF($J1566="TC","Transferred",IF($J1566="Nso","NameSeparated",VLOOKUP($A1563,'Result Entry'!$B$9:$FW$108,153,0)))</f>
        <v>0</v>
      </c>
      <c r="L1587" s="1879"/>
      <c r="M1587" s="1879"/>
      <c r="N1587" s="1880"/>
    </row>
    <row r="1588" spans="1:14" ht="20.25" customHeight="1">
      <c r="A1588" s="1721"/>
      <c r="B1588" s="11" t="s">
        <v>69</v>
      </c>
      <c r="C1588" s="1744" t="str">
        <f>'Result Entry'!$DU$3</f>
        <v>Foundation Of Information Tech.</v>
      </c>
      <c r="D1588" s="1745"/>
      <c r="E1588" s="1746"/>
      <c r="F1588" s="1747" t="str">
        <f>IF($J1566="TC",0,IF($J1566="Nso",0,VLOOKUP($A1563,'Result Entry'!$B$9:$GS$108,170,0)))</f>
        <v/>
      </c>
      <c r="G1588" s="1747"/>
      <c r="H1588" s="14">
        <f>IF($J1566="TC",0,IF($J1566="Nso",0,VLOOKUP($A1563,'Result Entry'!$B$9:$GS$108,112,0)))</f>
        <v>0</v>
      </c>
      <c r="I1588" s="1748" t="s">
        <v>71</v>
      </c>
      <c r="J1588" s="1749"/>
      <c r="K1588" s="1750">
        <f>'Result Entry'!$T$2</f>
        <v>45419</v>
      </c>
      <c r="L1588" s="1751"/>
      <c r="M1588" s="1751"/>
      <c r="N1588" s="1752"/>
    </row>
    <row r="1589" spans="1:14" ht="20.25" customHeight="1">
      <c r="A1589" s="1721"/>
      <c r="B1589" s="11" t="s">
        <v>69</v>
      </c>
      <c r="C1589" s="1744" t="str">
        <f>'Result Entry'!$EI$3</f>
        <v>G.I.A.I.-II</v>
      </c>
      <c r="D1589" s="1745"/>
      <c r="E1589" s="1746"/>
      <c r="F1589" s="1747" t="str">
        <f>IF($J1566="TC",0,IF($J1566="Nso",0,VLOOKUP($A1563,'Result Entry'!$B$9:$GS$108,174,0)))</f>
        <v/>
      </c>
      <c r="G1589" s="1747"/>
      <c r="H1589" s="14">
        <f>IF($J1566="TC",0,IF($J1566="Nso",0,VLOOKUP($A1563,'Result Entry'!$B$9:$GS$108,124,0)))</f>
        <v>0</v>
      </c>
      <c r="I1589" s="1753"/>
      <c r="J1589" s="1754"/>
      <c r="K1589" s="1754"/>
      <c r="L1589" s="1754"/>
      <c r="M1589" s="1754"/>
      <c r="N1589" s="1755"/>
    </row>
    <row r="1590" spans="1:14" ht="20.25" customHeight="1">
      <c r="A1590" s="1721"/>
      <c r="B1590" s="11" t="s">
        <v>69</v>
      </c>
      <c r="C1590" s="1744" t="str">
        <f>'Result Entry'!$EU$3</f>
        <v>SOC.SER.PLAN</v>
      </c>
      <c r="D1590" s="1745"/>
      <c r="E1590" s="1746"/>
      <c r="F1590" s="1747">
        <f>IF($J1566="TC",0,IF($J1566="Nso",0,VLOOKUP($A1563,'Result Entry'!$B$9:$HS$108,178,0)))</f>
        <v>0</v>
      </c>
      <c r="G1590" s="1747"/>
      <c r="H1590" s="14">
        <f>IF($J1566="TC",0,IF($J1566="Nso",0,VLOOKUP($A1563,'Result Entry'!$B$9:$GS$108,136,0)))</f>
        <v>0</v>
      </c>
      <c r="I1590" s="1756" t="s">
        <v>174</v>
      </c>
      <c r="J1590" s="1757"/>
      <c r="K1590" s="76"/>
      <c r="L1590" s="77"/>
      <c r="M1590" s="77"/>
      <c r="N1590" s="78"/>
    </row>
    <row r="1591" spans="1:14" ht="20.25" customHeight="1" thickBot="1">
      <c r="A1591" s="1721"/>
      <c r="B1591" s="11" t="s">
        <v>69</v>
      </c>
      <c r="C1591" s="1744" t="str">
        <f>'Result Entry'!$FG$3</f>
        <v>Jeewan Kaushal</v>
      </c>
      <c r="D1591" s="1745"/>
      <c r="E1591" s="1746"/>
      <c r="F1591" s="1747" t="str">
        <f>IF($J1566="TC",0,IF($J1566="Nso",0,VLOOKUP($A1563,'Result Entry'!$B$9:$HS$108,182,0)))</f>
        <v/>
      </c>
      <c r="G1591" s="1747"/>
      <c r="H1591" s="14">
        <f>IF($J1566="TC",0,IF($J1566="Nso",0,VLOOKUP($A1563,'Result Entry'!$B$9:$HS$108,136,0)))</f>
        <v>0</v>
      </c>
      <c r="I1591" s="1756" t="s">
        <v>148</v>
      </c>
      <c r="J1591" s="1757"/>
      <c r="K1591" s="1757"/>
      <c r="L1591" s="1757"/>
      <c r="M1591" s="1757"/>
      <c r="N1591" s="1838"/>
    </row>
    <row r="1592" spans="1:14" ht="20.25" customHeight="1">
      <c r="A1592" s="1721"/>
      <c r="B1592" s="10" t="s">
        <v>69</v>
      </c>
      <c r="C1592" s="1706" t="s">
        <v>180</v>
      </c>
      <c r="D1592" s="1707"/>
      <c r="E1592" s="1708"/>
      <c r="F1592" s="1715" t="s">
        <v>181</v>
      </c>
      <c r="G1592" s="1716"/>
      <c r="H1592" s="82" t="s">
        <v>30</v>
      </c>
      <c r="I1592" s="1756" t="s">
        <v>175</v>
      </c>
      <c r="J1592" s="1757"/>
      <c r="K1592" s="1757"/>
      <c r="L1592" s="1757"/>
      <c r="M1592" s="1757"/>
      <c r="N1592" s="1838"/>
    </row>
    <row r="1593" spans="1:14" ht="20.25" customHeight="1">
      <c r="A1593" s="1721"/>
      <c r="B1593" s="10" t="s">
        <v>69</v>
      </c>
      <c r="C1593" s="1709"/>
      <c r="D1593" s="1710"/>
      <c r="E1593" s="1711"/>
      <c r="F1593" s="1702" t="s">
        <v>182</v>
      </c>
      <c r="G1593" s="1703"/>
      <c r="H1593" s="80" t="s">
        <v>179</v>
      </c>
      <c r="I1593" s="1732" t="s">
        <v>67</v>
      </c>
      <c r="J1593" s="1733"/>
      <c r="K1593" s="1733"/>
      <c r="L1593" s="1733"/>
      <c r="M1593" s="1733"/>
      <c r="N1593" s="1734"/>
    </row>
    <row r="1594" spans="1:14" ht="20.25" customHeight="1">
      <c r="A1594" s="1721"/>
      <c r="B1594" s="10" t="s">
        <v>69</v>
      </c>
      <c r="C1594" s="1709"/>
      <c r="D1594" s="1710"/>
      <c r="E1594" s="1711"/>
      <c r="F1594" s="1702" t="s">
        <v>185</v>
      </c>
      <c r="G1594" s="1703"/>
      <c r="H1594" s="80" t="s">
        <v>62</v>
      </c>
      <c r="I1594" s="1735"/>
      <c r="J1594" s="1736"/>
      <c r="K1594" s="1736"/>
      <c r="L1594" s="1736"/>
      <c r="M1594" s="1736"/>
      <c r="N1594" s="1737"/>
    </row>
    <row r="1595" spans="1:14" ht="20.25" customHeight="1">
      <c r="A1595" s="1721"/>
      <c r="B1595" s="10" t="s">
        <v>69</v>
      </c>
      <c r="C1595" s="1709"/>
      <c r="D1595" s="1710"/>
      <c r="E1595" s="1711"/>
      <c r="F1595" s="1702" t="s">
        <v>186</v>
      </c>
      <c r="G1595" s="1703"/>
      <c r="H1595" s="80" t="s">
        <v>63</v>
      </c>
      <c r="I1595" s="1735"/>
      <c r="J1595" s="1736"/>
      <c r="K1595" s="1736"/>
      <c r="L1595" s="1736"/>
      <c r="M1595" s="1736"/>
      <c r="N1595" s="1737"/>
    </row>
    <row r="1596" spans="1:14" ht="20.25" customHeight="1">
      <c r="A1596" s="1721"/>
      <c r="B1596" s="10" t="s">
        <v>69</v>
      </c>
      <c r="C1596" s="1709"/>
      <c r="D1596" s="1710"/>
      <c r="E1596" s="1711"/>
      <c r="F1596" s="1702" t="s">
        <v>183</v>
      </c>
      <c r="G1596" s="1703"/>
      <c r="H1596" s="80" t="s">
        <v>65</v>
      </c>
      <c r="I1596" s="1738" t="s">
        <v>80</v>
      </c>
      <c r="J1596" s="1739"/>
      <c r="K1596" s="1739"/>
      <c r="L1596" s="1739"/>
      <c r="M1596" s="1739"/>
      <c r="N1596" s="1740"/>
    </row>
    <row r="1597" spans="1:14" ht="20.25" customHeight="1" thickBot="1">
      <c r="A1597" s="1721"/>
      <c r="B1597" s="13" t="s">
        <v>69</v>
      </c>
      <c r="C1597" s="1712"/>
      <c r="D1597" s="1713"/>
      <c r="E1597" s="1714"/>
      <c r="F1597" s="1704" t="s">
        <v>184</v>
      </c>
      <c r="G1597" s="1705"/>
      <c r="H1597" s="81" t="s">
        <v>64</v>
      </c>
      <c r="I1597" s="1741"/>
      <c r="J1597" s="1742"/>
      <c r="K1597" s="1742"/>
      <c r="L1597" s="1742"/>
      <c r="M1597" s="1742"/>
      <c r="N1597" s="1743"/>
    </row>
    <row r="1598" spans="1:14" ht="15.75" thickTop="1">
      <c r="A1598" s="1719"/>
      <c r="B1598" s="1719"/>
      <c r="C1598" s="1719"/>
      <c r="D1598" s="1719"/>
      <c r="E1598" s="1719"/>
      <c r="F1598" s="1719"/>
      <c r="G1598" s="1719"/>
      <c r="H1598" s="1719"/>
      <c r="I1598" s="1719"/>
      <c r="J1598" s="1719"/>
      <c r="K1598" s="1719"/>
      <c r="L1598" s="1719"/>
      <c r="M1598" s="1719"/>
      <c r="N1598" s="1719"/>
    </row>
    <row r="1599" spans="1:14" ht="24.75" customHeight="1" thickBot="1">
      <c r="A1599" s="83">
        <f>A1563+1</f>
        <v>46</v>
      </c>
      <c r="B1599" s="1720" t="s">
        <v>50</v>
      </c>
      <c r="C1599" s="1720"/>
      <c r="D1599" s="1720"/>
      <c r="E1599" s="1720"/>
      <c r="F1599" s="1720"/>
      <c r="G1599" s="1720"/>
      <c r="H1599" s="1720"/>
      <c r="I1599" s="1720"/>
      <c r="J1599" s="1720"/>
      <c r="K1599" s="1720"/>
      <c r="L1599" s="1720"/>
      <c r="M1599" s="1720"/>
      <c r="N1599" s="1720"/>
    </row>
    <row r="1600" spans="1:14" ht="42.75" customHeight="1" thickTop="1">
      <c r="A1600" s="1721"/>
      <c r="B1600" s="1722"/>
      <c r="C1600" s="1723"/>
      <c r="D1600" s="1726" t="str">
        <f>Master!$E$8</f>
        <v xml:space="preserve">Govt. Sr. Secondary School </v>
      </c>
      <c r="E1600" s="1727"/>
      <c r="F1600" s="1727"/>
      <c r="G1600" s="1727"/>
      <c r="H1600" s="1727"/>
      <c r="I1600" s="1727"/>
      <c r="J1600" s="1727"/>
      <c r="K1600" s="1727"/>
      <c r="L1600" s="1727"/>
      <c r="M1600" s="1727"/>
      <c r="N1600" s="1728"/>
    </row>
    <row r="1601" spans="1:15" ht="26.25" customHeight="1" thickBot="1">
      <c r="A1601" s="1721"/>
      <c r="B1601" s="1724"/>
      <c r="C1601" s="1725"/>
      <c r="D1601" s="1729" t="str">
        <f>Master!$E$11</f>
        <v>P.S.-Bapini (Jodhpur)</v>
      </c>
      <c r="E1601" s="1730"/>
      <c r="F1601" s="1730"/>
      <c r="G1601" s="1730"/>
      <c r="H1601" s="1730"/>
      <c r="I1601" s="1730"/>
      <c r="J1601" s="1730"/>
      <c r="K1601" s="1730"/>
      <c r="L1601" s="1730"/>
      <c r="M1601" s="1730"/>
      <c r="N1601" s="1731"/>
    </row>
    <row r="1602" spans="1:15" ht="20.25" customHeight="1">
      <c r="A1602" s="1721"/>
      <c r="B1602" s="28"/>
      <c r="C1602" s="1849" t="s">
        <v>150</v>
      </c>
      <c r="D1602" s="1850"/>
      <c r="E1602" s="1850"/>
      <c r="F1602" s="1850"/>
      <c r="G1602" s="1851"/>
      <c r="H1602" s="1814" t="s">
        <v>127</v>
      </c>
      <c r="I1602" s="1814"/>
      <c r="J1602" s="1817">
        <f>VLOOKUP(A1599,'Result Entry'!$B$6:$K$108,6,0)</f>
        <v>0</v>
      </c>
      <c r="K1602" s="1820" t="s">
        <v>68</v>
      </c>
      <c r="L1602" s="1821"/>
      <c r="M1602" s="68">
        <f>Master!$E$14</f>
        <v>8151106901</v>
      </c>
      <c r="N1602" s="69"/>
    </row>
    <row r="1603" spans="1:15" ht="20.25" customHeight="1">
      <c r="A1603" s="1721"/>
      <c r="B1603" s="9"/>
      <c r="C1603" s="1852"/>
      <c r="D1603" s="1853"/>
      <c r="E1603" s="1853"/>
      <c r="F1603" s="1853"/>
      <c r="G1603" s="1854"/>
      <c r="H1603" s="1815"/>
      <c r="I1603" s="1815"/>
      <c r="J1603" s="1818"/>
      <c r="K1603" s="1822" t="s">
        <v>66</v>
      </c>
      <c r="L1603" s="1823"/>
      <c r="M1603" s="1824"/>
      <c r="N1603" s="1825"/>
      <c r="O1603" s="17" t="s">
        <v>156</v>
      </c>
    </row>
    <row r="1604" spans="1:15" ht="20.25" customHeight="1" thickBot="1">
      <c r="A1604" s="1721"/>
      <c r="B1604" s="9"/>
      <c r="C1604" s="1855"/>
      <c r="D1604" s="1856"/>
      <c r="E1604" s="1856"/>
      <c r="F1604" s="1856"/>
      <c r="G1604" s="1857"/>
      <c r="H1604" s="1816"/>
      <c r="I1604" s="1816"/>
      <c r="J1604" s="1819"/>
      <c r="K1604" s="1826" t="s">
        <v>51</v>
      </c>
      <c r="L1604" s="1827"/>
      <c r="M1604" s="1828" t="str">
        <f>Master!$E$6</f>
        <v>2023-24</v>
      </c>
      <c r="N1604" s="1829"/>
    </row>
    <row r="1605" spans="1:15" ht="20.25" customHeight="1">
      <c r="A1605" s="1721"/>
      <c r="B1605" s="10" t="s">
        <v>69</v>
      </c>
      <c r="C1605" s="1779" t="s">
        <v>20</v>
      </c>
      <c r="D1605" s="1780"/>
      <c r="E1605" s="1780"/>
      <c r="F1605" s="1781"/>
      <c r="G1605" s="6" t="s">
        <v>149</v>
      </c>
      <c r="H1605" s="1782">
        <f>VLOOKUP($A1599,'Result Entry'!$B$9:$FW$108,4,0)</f>
        <v>0</v>
      </c>
      <c r="I1605" s="1782"/>
      <c r="J1605" s="1782"/>
      <c r="K1605" s="1782"/>
      <c r="L1605" s="1782"/>
      <c r="M1605" s="1782"/>
      <c r="N1605" s="1783"/>
    </row>
    <row r="1606" spans="1:15" ht="20.25" customHeight="1">
      <c r="A1606" s="1721"/>
      <c r="B1606" s="10" t="s">
        <v>69</v>
      </c>
      <c r="C1606" s="1763" t="s">
        <v>22</v>
      </c>
      <c r="D1606" s="1764"/>
      <c r="E1606" s="1764"/>
      <c r="F1606" s="1765"/>
      <c r="G1606" s="7" t="s">
        <v>149</v>
      </c>
      <c r="H1606" s="1766">
        <f>VLOOKUP($A1599,'Result Entry'!$B$9:$FW$108,7,0)</f>
        <v>0</v>
      </c>
      <c r="I1606" s="1766"/>
      <c r="J1606" s="1766"/>
      <c r="K1606" s="1766"/>
      <c r="L1606" s="1766"/>
      <c r="M1606" s="1766"/>
      <c r="N1606" s="1767"/>
    </row>
    <row r="1607" spans="1:15" ht="20.25" customHeight="1">
      <c r="A1607" s="1721"/>
      <c r="B1607" s="10" t="s">
        <v>69</v>
      </c>
      <c r="C1607" s="1763" t="s">
        <v>23</v>
      </c>
      <c r="D1607" s="1764"/>
      <c r="E1607" s="1764"/>
      <c r="F1607" s="1765"/>
      <c r="G1607" s="7" t="s">
        <v>149</v>
      </c>
      <c r="H1607" s="1766">
        <f>VLOOKUP($A1599,'Result Entry'!$B$9:$FW$108,8,0)</f>
        <v>0</v>
      </c>
      <c r="I1607" s="1766"/>
      <c r="J1607" s="1766"/>
      <c r="K1607" s="1766"/>
      <c r="L1607" s="1766"/>
      <c r="M1607" s="1766"/>
      <c r="N1607" s="1767"/>
    </row>
    <row r="1608" spans="1:15" ht="20.25" customHeight="1">
      <c r="A1608" s="1721"/>
      <c r="B1608" s="10" t="s">
        <v>69</v>
      </c>
      <c r="C1608" s="1763" t="s">
        <v>52</v>
      </c>
      <c r="D1608" s="1764"/>
      <c r="E1608" s="1764"/>
      <c r="F1608" s="1765"/>
      <c r="G1608" s="7" t="s">
        <v>149</v>
      </c>
      <c r="H1608" s="1766">
        <f>VLOOKUP($A1599,'Result Entry'!$B$9:$FW$108,9,0)</f>
        <v>0</v>
      </c>
      <c r="I1608" s="1766"/>
      <c r="J1608" s="1766"/>
      <c r="K1608" s="1766"/>
      <c r="L1608" s="1766"/>
      <c r="M1608" s="1766"/>
      <c r="N1608" s="1767"/>
    </row>
    <row r="1609" spans="1:15" ht="20.25" customHeight="1">
      <c r="A1609" s="1721"/>
      <c r="B1609" s="10" t="s">
        <v>69</v>
      </c>
      <c r="C1609" s="1763" t="s">
        <v>53</v>
      </c>
      <c r="D1609" s="1764"/>
      <c r="E1609" s="1764"/>
      <c r="F1609" s="1765"/>
      <c r="G1609" s="7" t="s">
        <v>149</v>
      </c>
      <c r="H1609" s="1768" t="str">
        <f>CONCATENATE('Result Entry'!$G$4,'Result Entry'!$J$4)</f>
        <v>11(A)</v>
      </c>
      <c r="I1609" s="1766"/>
      <c r="J1609" s="1766"/>
      <c r="K1609" s="1766"/>
      <c r="L1609" s="1766"/>
      <c r="M1609" s="1766"/>
      <c r="N1609" s="1767"/>
    </row>
    <row r="1610" spans="1:15" ht="20.25" customHeight="1" thickBot="1">
      <c r="A1610" s="1721"/>
      <c r="B1610" s="10" t="s">
        <v>69</v>
      </c>
      <c r="C1610" s="1789" t="s">
        <v>25</v>
      </c>
      <c r="D1610" s="1790"/>
      <c r="E1610" s="1790"/>
      <c r="F1610" s="1791"/>
      <c r="G1610" s="16" t="s">
        <v>149</v>
      </c>
      <c r="H1610" s="1792">
        <f>VLOOKUP($A1599,'Result Entry'!$B$9:$FW$108,10,0)</f>
        <v>0</v>
      </c>
      <c r="I1610" s="1792"/>
      <c r="J1610" s="1792"/>
      <c r="K1610" s="1792"/>
      <c r="L1610" s="1792"/>
      <c r="M1610" s="1792"/>
      <c r="N1610" s="1793"/>
    </row>
    <row r="1611" spans="1:15" ht="20.25" customHeight="1">
      <c r="A1611" s="1721"/>
      <c r="B1611" s="11" t="s">
        <v>69</v>
      </c>
      <c r="C1611" s="1794" t="s">
        <v>167</v>
      </c>
      <c r="D1611" s="1795"/>
      <c r="E1611" s="1798" t="s">
        <v>72</v>
      </c>
      <c r="F1611" s="1800" t="s">
        <v>73</v>
      </c>
      <c r="G1611" s="1802" t="s">
        <v>168</v>
      </c>
      <c r="H1611" s="1804" t="s">
        <v>55</v>
      </c>
      <c r="I1611" s="1805"/>
      <c r="J1611" s="1808" t="s">
        <v>84</v>
      </c>
      <c r="K1611" s="1809"/>
      <c r="L1611" s="1812" t="s">
        <v>169</v>
      </c>
      <c r="M1611" s="1832" t="s">
        <v>76</v>
      </c>
      <c r="N1611" s="1858" t="s">
        <v>98</v>
      </c>
    </row>
    <row r="1612" spans="1:15" ht="20.25" customHeight="1">
      <c r="A1612" s="1721"/>
      <c r="B1612" s="11"/>
      <c r="C1612" s="1796"/>
      <c r="D1612" s="1797"/>
      <c r="E1612" s="1799"/>
      <c r="F1612" s="1801"/>
      <c r="G1612" s="1803"/>
      <c r="H1612" s="1806"/>
      <c r="I1612" s="1807"/>
      <c r="J1612" s="1810"/>
      <c r="K1612" s="1811"/>
      <c r="L1612" s="1813"/>
      <c r="M1612" s="1833"/>
      <c r="N1612" s="1859"/>
    </row>
    <row r="1613" spans="1:15" ht="20.25" customHeight="1" thickBot="1">
      <c r="A1613" s="1721"/>
      <c r="B1613" s="11" t="s">
        <v>69</v>
      </c>
      <c r="C1613" s="1866" t="s">
        <v>56</v>
      </c>
      <c r="D1613" s="1867"/>
      <c r="E1613" s="61">
        <f>'Result Entry'!$L$7</f>
        <v>10</v>
      </c>
      <c r="F1613" s="62">
        <f>'Result Entry'!$M$7</f>
        <v>10</v>
      </c>
      <c r="G1613" s="53">
        <f>SUM(E1613:F1613)</f>
        <v>20</v>
      </c>
      <c r="H1613" s="1881">
        <f>'Result Entry'!$AU$7</f>
        <v>70</v>
      </c>
      <c r="I1613" s="1882"/>
      <c r="J1613" s="1883">
        <f>'Result Entry'!$AY$7</f>
        <v>100</v>
      </c>
      <c r="K1613" s="1882"/>
      <c r="L1613" s="53">
        <f t="shared" ref="L1613:L1618" si="90">H1613+J1613</f>
        <v>170</v>
      </c>
      <c r="M1613" s="63">
        <f t="shared" ref="M1613:M1618" si="91">G1613+L1613</f>
        <v>190</v>
      </c>
      <c r="N1613" s="1860"/>
    </row>
    <row r="1614" spans="1:15" s="52" customFormat="1" ht="20.25" customHeight="1">
      <c r="A1614" s="1721"/>
      <c r="B1614" s="50" t="s">
        <v>69</v>
      </c>
      <c r="C1614" s="1769" t="str">
        <f>'Result Entry'!$L$3</f>
        <v>HINDI Comp.</v>
      </c>
      <c r="D1614" s="1770"/>
      <c r="E1614" s="54">
        <f>IF($J1602="TC",0,IF($J1602="Nso",0,VLOOKUP($A1599,'Result Entry'!$B$9:$FW$108,11,0)))</f>
        <v>0</v>
      </c>
      <c r="F1614" s="51">
        <f>IF($J1602="TC",0,IF($J1602="Nso",0,VLOOKUP($A1599,'Result Entry'!$B$9:$FW$108,12,0)))</f>
        <v>0</v>
      </c>
      <c r="G1614" s="55">
        <f>E1614+F1614</f>
        <v>0</v>
      </c>
      <c r="H1614" s="1870">
        <f>IF($J1602="TC",0,IF($J1602="Nso",0,VLOOKUP($A1599,'Result Entry'!$B$9:$FW$108,16,0)))</f>
        <v>0</v>
      </c>
      <c r="I1614" s="1871"/>
      <c r="J1614" s="1872">
        <f>IF($J1602="TC",0,IF($J1602="Nso",0,VLOOKUP($A1599,'Result Entry'!$B$9:$FW$108,19,0)))</f>
        <v>0</v>
      </c>
      <c r="K1614" s="1871"/>
      <c r="L1614" s="66">
        <f t="shared" si="90"/>
        <v>0</v>
      </c>
      <c r="M1614" s="64">
        <f t="shared" si="91"/>
        <v>0</v>
      </c>
      <c r="N1614" s="60" t="str">
        <f>IF($J1602="TC",0,IF($J1602="Nso",0,VLOOKUP($A1599,'Result Entry'!$B$9:$FW$108,24,0)))</f>
        <v/>
      </c>
    </row>
    <row r="1615" spans="1:15" s="52" customFormat="1" ht="20.25" customHeight="1">
      <c r="A1615" s="1721"/>
      <c r="B1615" s="50" t="s">
        <v>69</v>
      </c>
      <c r="C1615" s="1717" t="str">
        <f>'Result Entry'!$Z$3</f>
        <v>ENGLISH Comp.</v>
      </c>
      <c r="D1615" s="1718"/>
      <c r="E1615" s="54">
        <f>IF($J1602="TC",0,IF($J1602="Nso",0,VLOOKUP($A1599,'Result Entry'!$B$9:$FW$108,25,0)))</f>
        <v>0</v>
      </c>
      <c r="F1615" s="51">
        <f>IF($J1602="TC",0,IF($J1602="Nso",0,VLOOKUP($A1599,'Result Entry'!$B$9:$FW$108,26,0)))</f>
        <v>0</v>
      </c>
      <c r="G1615" s="56">
        <f>E1615+F1615</f>
        <v>0</v>
      </c>
      <c r="H1615" s="1761">
        <f>IF($J1602="TC",0,IF($J1602="Nso",0,VLOOKUP($A1599,'Result Entry'!$B$9:$FW$108,30,0)))</f>
        <v>0</v>
      </c>
      <c r="I1615" s="1762"/>
      <c r="J1615" s="1784">
        <f>IF($J1602="TC",0,IF($J1602="Nso",0,VLOOKUP($A1599,'Result Entry'!$B$9:$FW$108,33,0)))</f>
        <v>0</v>
      </c>
      <c r="K1615" s="1762"/>
      <c r="L1615" s="66">
        <f t="shared" si="90"/>
        <v>0</v>
      </c>
      <c r="M1615" s="64">
        <f t="shared" si="91"/>
        <v>0</v>
      </c>
      <c r="N1615" s="60" t="str">
        <f>IF($J1602="TC",0,IF($J1602="Nso",0,VLOOKUP($A1599,'Result Entry'!$B$9:$FW$108,38,0)))</f>
        <v/>
      </c>
    </row>
    <row r="1616" spans="1:15" s="52" customFormat="1" ht="20.25" customHeight="1">
      <c r="A1616" s="1721"/>
      <c r="B1616" s="50" t="s">
        <v>69</v>
      </c>
      <c r="C1616" s="1717" t="str">
        <f>'Result Entry'!$AO$3</f>
        <v>PHYSICS</v>
      </c>
      <c r="D1616" s="1718"/>
      <c r="E1616" s="54">
        <f>IF($J1602="TC",0,IF($J1602="Nso",0,VLOOKUP($A1599,'Result Entry'!$B$9:$FW$108,39,0)))</f>
        <v>0</v>
      </c>
      <c r="F1616" s="51">
        <f>IF($J1602="TC",0,IF($J1602="Nso",0,VLOOKUP($A1599,'Result Entry'!$B$9:$FW$108,40,0)))</f>
        <v>0</v>
      </c>
      <c r="G1616" s="56">
        <f>E1616+F1616</f>
        <v>0</v>
      </c>
      <c r="H1616" s="1761">
        <f>IF($J1602="TC",0,IF($J1602="Nso",0,VLOOKUP($A1599,'Result Entry'!$B$9:$FW$108,45,0)))</f>
        <v>0</v>
      </c>
      <c r="I1616" s="1762"/>
      <c r="J1616" s="1784">
        <f>IF($J1602="TC",0,IF($J1602="Nso",0,VLOOKUP($A1599,'Result Entry'!$B$9:$FW$108,49,0)))</f>
        <v>0</v>
      </c>
      <c r="K1616" s="1762"/>
      <c r="L1616" s="66">
        <f t="shared" si="90"/>
        <v>0</v>
      </c>
      <c r="M1616" s="64">
        <f t="shared" si="91"/>
        <v>0</v>
      </c>
      <c r="N1616" s="60" t="str">
        <f>IF($J1602="TC",0,IF($J1602="Nso",0,VLOOKUP($A1599,'Result Entry'!$B$9:$FW$108,54,0)))</f>
        <v/>
      </c>
    </row>
    <row r="1617" spans="1:14" s="52" customFormat="1" ht="20.25" customHeight="1">
      <c r="A1617" s="1721"/>
      <c r="B1617" s="50" t="s">
        <v>69</v>
      </c>
      <c r="C1617" s="1717" t="str">
        <f>'Result Entry'!$BF$3</f>
        <v>CHEMISTRY</v>
      </c>
      <c r="D1617" s="1718"/>
      <c r="E1617" s="54" t="str">
        <f>IF($J1602="TC",0,IF($J1602="Nso",0,VLOOKUP($A1599,'Result Entry'!$B$9:$FW$108,55,0)))</f>
        <v/>
      </c>
      <c r="F1617" s="51">
        <f>IF($J1602="TC",0,IF($J1602="Nso",0,VLOOKUP($A1599,'Result Entry'!$B$9:$FW$108,56,0)))</f>
        <v>0</v>
      </c>
      <c r="G1617" s="56" t="e">
        <f>E1617+F1617</f>
        <v>#VALUE!</v>
      </c>
      <c r="H1617" s="1761">
        <f>IF($J1602="TC",0,IF($J1602="Nso",0,VLOOKUP($A1599,'Result Entry'!$B$9:$FW$108,61,0)))</f>
        <v>0</v>
      </c>
      <c r="I1617" s="1762"/>
      <c r="J1617" s="1784">
        <f>IF($J1602="TC",0,IF($J1602="Nso",0,VLOOKUP($A1599,'Result Entry'!$B$9:$FW$108,65,0)))</f>
        <v>0</v>
      </c>
      <c r="K1617" s="1762"/>
      <c r="L1617" s="66">
        <f t="shared" si="90"/>
        <v>0</v>
      </c>
      <c r="M1617" s="64" t="e">
        <f t="shared" si="91"/>
        <v>#VALUE!</v>
      </c>
      <c r="N1617" s="60" t="str">
        <f>IF($J1602="TC",0,IF($J1602="Nso",0,VLOOKUP($A1599,'Result Entry'!$B$9:$FW$108,70,0)))</f>
        <v/>
      </c>
    </row>
    <row r="1618" spans="1:14" s="52" customFormat="1" ht="20.25" customHeight="1" thickBot="1">
      <c r="A1618" s="1721"/>
      <c r="B1618" s="50" t="s">
        <v>69</v>
      </c>
      <c r="C1618" s="1717" t="str">
        <f>'Result Entry'!$BW$3</f>
        <v>BIOLOGY</v>
      </c>
      <c r="D1618" s="1718"/>
      <c r="E1618" s="57" t="str">
        <f>IF($J1602="TC",0,IF($J1602="Nso",0,VLOOKUP($A1599,'Result Entry'!$B$9:$FW$108,71,0)))</f>
        <v/>
      </c>
      <c r="F1618" s="58" t="str">
        <f>IF($J1602="TC",0,IF($J1602="Nso",0,VLOOKUP($A1599,'Result Entry'!$B$9:$FW$108,72,0)))</f>
        <v/>
      </c>
      <c r="G1618" s="59" t="e">
        <f>E1618+F1618</f>
        <v>#VALUE!</v>
      </c>
      <c r="H1618" s="1861">
        <f>IF($J1602="TC",0,IF($J1602="Nso",0,VLOOKUP($A1599,'Result Entry'!$B$9:$FW$108,77,0)))</f>
        <v>0</v>
      </c>
      <c r="I1618" s="1862"/>
      <c r="J1618" s="1863">
        <f>IF($J1602="TC",0,IF($J1602="Nso",0,VLOOKUP($A1599,'Result Entry'!$B$9:$FW$108,81,0)))</f>
        <v>0</v>
      </c>
      <c r="K1618" s="1862"/>
      <c r="L1618" s="67">
        <f t="shared" si="90"/>
        <v>0</v>
      </c>
      <c r="M1618" s="65" t="e">
        <f t="shared" si="91"/>
        <v>#VALUE!</v>
      </c>
      <c r="N1618" s="60">
        <f>IF($J1602="TC",0,IF($J1602="Nso",0,VLOOKUP($A1599,'Result Entry'!$B$9:$FW$108,86,0)))</f>
        <v>0</v>
      </c>
    </row>
    <row r="1619" spans="1:14" ht="20.25" customHeight="1">
      <c r="A1619" s="1721"/>
      <c r="B1619" s="11" t="s">
        <v>69</v>
      </c>
      <c r="C1619" s="1771" t="s">
        <v>77</v>
      </c>
      <c r="D1619" s="1772"/>
      <c r="E1619" s="1773"/>
      <c r="F1619" s="1777" t="s">
        <v>78</v>
      </c>
      <c r="G1619" s="1778"/>
      <c r="H1619" s="1868" t="s">
        <v>79</v>
      </c>
      <c r="I1619" s="1869"/>
      <c r="J1619" s="74" t="s">
        <v>41</v>
      </c>
      <c r="K1619" s="79" t="s">
        <v>91</v>
      </c>
      <c r="L1619" s="1785" t="s">
        <v>39</v>
      </c>
      <c r="M1619" s="1786"/>
      <c r="N1619" s="12" t="s">
        <v>43</v>
      </c>
    </row>
    <row r="1620" spans="1:14" ht="25.5" customHeight="1" thickBot="1">
      <c r="A1620" s="1721"/>
      <c r="B1620" s="11" t="s">
        <v>69</v>
      </c>
      <c r="C1620" s="1774"/>
      <c r="D1620" s="1775"/>
      <c r="E1620" s="1776"/>
      <c r="F1620" s="1787">
        <f>IF($J1602="TC",0,IF($J1602="Nso",0,VLOOKUP($A1599,'Result Entry'!$B$9:$FW$108,146,0)))</f>
        <v>0</v>
      </c>
      <c r="G1620" s="1788"/>
      <c r="H1620" s="1830">
        <f>IF($J1602="TC",0,IF($J1602="Nso",0,VLOOKUP($A1599,'Result Entry'!$B$9:$FW$108,147,0)))</f>
        <v>0</v>
      </c>
      <c r="I1620" s="1831"/>
      <c r="J1620" s="75">
        <f>IF($J1602="TC",0,IF($J1602="Nso",0,VLOOKUP($A1599,'Result Entry'!$B$9:$FW$108,148,0)))</f>
        <v>0</v>
      </c>
      <c r="K1620" s="86" t="str">
        <f>IF($J1602="TC",0,IF($J1602="Nso",0,VLOOKUP($A1599,'Result Entry'!$B$9:$FW$108,149,0)))</f>
        <v/>
      </c>
      <c r="L1620" s="1864">
        <f>IF($J1602="TC",0,IF($J1602="Nso",0,VLOOKUP($A1599,'Result Entry'!$B$9:$FW$108,150,0)))</f>
        <v>0</v>
      </c>
      <c r="M1620" s="1865"/>
      <c r="N1620" s="15">
        <f>IF($J1602="TC",0,IF($J1602="Nso",0,VLOOKUP($A1599,'Result Entry'!$B$9:$FW$108,152,0)))</f>
        <v>0</v>
      </c>
    </row>
    <row r="1621" spans="1:14" ht="20.25" customHeight="1">
      <c r="A1621" s="1721"/>
      <c r="B1621" s="11" t="s">
        <v>69</v>
      </c>
      <c r="C1621" s="1758" t="s">
        <v>58</v>
      </c>
      <c r="D1621" s="1759"/>
      <c r="E1621" s="1759"/>
      <c r="F1621" s="1759"/>
      <c r="G1621" s="1759"/>
      <c r="H1621" s="1760"/>
      <c r="I1621" s="1834" t="s">
        <v>59</v>
      </c>
      <c r="J1621" s="1835"/>
      <c r="K1621" s="1836">
        <f>VLOOKUP($A1599,'Result Entry'!$B$9:$FW$108,143,0)</f>
        <v>0</v>
      </c>
      <c r="L1621" s="1837"/>
      <c r="M1621" s="1839" t="s">
        <v>37</v>
      </c>
      <c r="N1621" s="1840"/>
    </row>
    <row r="1622" spans="1:14" ht="20.25" customHeight="1" thickBot="1">
      <c r="A1622" s="1721"/>
      <c r="B1622" s="11" t="s">
        <v>69</v>
      </c>
      <c r="C1622" s="1841" t="s">
        <v>54</v>
      </c>
      <c r="D1622" s="1842"/>
      <c r="E1622" s="1842"/>
      <c r="F1622" s="1843" t="s">
        <v>157</v>
      </c>
      <c r="G1622" s="1844"/>
      <c r="H1622" s="26" t="s">
        <v>47</v>
      </c>
      <c r="I1622" s="1847" t="s">
        <v>60</v>
      </c>
      <c r="J1622" s="1848"/>
      <c r="K1622" s="1873">
        <f>VLOOKUP($A1599,'Result Entry'!$B$9:$FW$108,144,0)</f>
        <v>0</v>
      </c>
      <c r="L1622" s="1874"/>
      <c r="M1622" s="1875">
        <f>VLOOKUP($A1599,'Result Entry'!$B$9:$FW$108,145,0)</f>
        <v>0</v>
      </c>
      <c r="N1622" s="1876"/>
    </row>
    <row r="1623" spans="1:14" ht="20.25" customHeight="1">
      <c r="A1623" s="1721"/>
      <c r="B1623" s="11" t="s">
        <v>69</v>
      </c>
      <c r="C1623" s="1841"/>
      <c r="D1623" s="1842"/>
      <c r="E1623" s="1842"/>
      <c r="F1623" s="1845"/>
      <c r="G1623" s="1846"/>
      <c r="H1623" s="27" t="s">
        <v>99</v>
      </c>
      <c r="I1623" s="1877" t="s">
        <v>61</v>
      </c>
      <c r="J1623" s="1878"/>
      <c r="K1623" s="1879">
        <f>IF($J1602="TC","Transferred",IF($J1602="Nso","NameSeparated",VLOOKUP($A1599,'Result Entry'!$B$9:$FW$108,153,0)))</f>
        <v>0</v>
      </c>
      <c r="L1623" s="1879"/>
      <c r="M1623" s="1879"/>
      <c r="N1623" s="1880"/>
    </row>
    <row r="1624" spans="1:14" ht="20.25" customHeight="1">
      <c r="A1624" s="1721"/>
      <c r="B1624" s="11" t="s">
        <v>69</v>
      </c>
      <c r="C1624" s="1744" t="str">
        <f>'Result Entry'!$DU$3</f>
        <v>Foundation Of Information Tech.</v>
      </c>
      <c r="D1624" s="1745"/>
      <c r="E1624" s="1746"/>
      <c r="F1624" s="1747" t="str">
        <f>IF($J1602="TC",0,IF($J1602="Nso",0,VLOOKUP($A1599,'Result Entry'!$B$9:$GS$108,170,0)))</f>
        <v/>
      </c>
      <c r="G1624" s="1747"/>
      <c r="H1624" s="14">
        <f>IF($J1602="TC",0,IF($J1602="Nso",0,VLOOKUP($A1599,'Result Entry'!$B$9:$GS$108,112,0)))</f>
        <v>0</v>
      </c>
      <c r="I1624" s="1748" t="s">
        <v>71</v>
      </c>
      <c r="J1624" s="1749"/>
      <c r="K1624" s="1750">
        <f>'Result Entry'!$T$2</f>
        <v>45419</v>
      </c>
      <c r="L1624" s="1751"/>
      <c r="M1624" s="1751"/>
      <c r="N1624" s="1752"/>
    </row>
    <row r="1625" spans="1:14" ht="20.25" customHeight="1">
      <c r="A1625" s="1721"/>
      <c r="B1625" s="11" t="s">
        <v>69</v>
      </c>
      <c r="C1625" s="1744" t="str">
        <f>'Result Entry'!$EI$3</f>
        <v>G.I.A.I.-II</v>
      </c>
      <c r="D1625" s="1745"/>
      <c r="E1625" s="1746"/>
      <c r="F1625" s="1747" t="str">
        <f>IF($J1602="TC",0,IF($J1602="Nso",0,VLOOKUP($A1599,'Result Entry'!$B$9:$GS$108,174,0)))</f>
        <v/>
      </c>
      <c r="G1625" s="1747"/>
      <c r="H1625" s="14">
        <f>IF($J1602="TC",0,IF($J1602="Nso",0,VLOOKUP($A1599,'Result Entry'!$B$9:$GS$108,124,0)))</f>
        <v>0</v>
      </c>
      <c r="I1625" s="1753"/>
      <c r="J1625" s="1754"/>
      <c r="K1625" s="1754"/>
      <c r="L1625" s="1754"/>
      <c r="M1625" s="1754"/>
      <c r="N1625" s="1755"/>
    </row>
    <row r="1626" spans="1:14" ht="20.25" customHeight="1">
      <c r="A1626" s="1721"/>
      <c r="B1626" s="11" t="s">
        <v>69</v>
      </c>
      <c r="C1626" s="1744" t="str">
        <f>'Result Entry'!$EU$3</f>
        <v>SOC.SER.PLAN</v>
      </c>
      <c r="D1626" s="1745"/>
      <c r="E1626" s="1746"/>
      <c r="F1626" s="1747">
        <f>IF($J1602="TC",0,IF($J1602="Nso",0,VLOOKUP($A1599,'Result Entry'!$B$9:$HS$108,178,0)))</f>
        <v>0</v>
      </c>
      <c r="G1626" s="1747"/>
      <c r="H1626" s="14">
        <f>IF($J1602="TC",0,IF($J1602="Nso",0,VLOOKUP($A1599,'Result Entry'!$B$9:$GS$108,136,0)))</f>
        <v>0</v>
      </c>
      <c r="I1626" s="1756" t="s">
        <v>174</v>
      </c>
      <c r="J1626" s="1757"/>
      <c r="K1626" s="76"/>
      <c r="L1626" s="77"/>
      <c r="M1626" s="77"/>
      <c r="N1626" s="78"/>
    </row>
    <row r="1627" spans="1:14" ht="20.25" customHeight="1" thickBot="1">
      <c r="A1627" s="1721"/>
      <c r="B1627" s="11" t="s">
        <v>69</v>
      </c>
      <c r="C1627" s="1744" t="str">
        <f>'Result Entry'!$FG$3</f>
        <v>Jeewan Kaushal</v>
      </c>
      <c r="D1627" s="1745"/>
      <c r="E1627" s="1746"/>
      <c r="F1627" s="1747" t="str">
        <f>IF($J1602="TC",0,IF($J1602="Nso",0,VLOOKUP($A1599,'Result Entry'!$B$9:$HS$108,182,0)))</f>
        <v/>
      </c>
      <c r="G1627" s="1747"/>
      <c r="H1627" s="14">
        <f>IF($J1602="TC",0,IF($J1602="Nso",0,VLOOKUP($A1599,'Result Entry'!$B$9:$HS$108,136,0)))</f>
        <v>0</v>
      </c>
      <c r="I1627" s="1756" t="s">
        <v>148</v>
      </c>
      <c r="J1627" s="1757"/>
      <c r="K1627" s="1757"/>
      <c r="L1627" s="1757"/>
      <c r="M1627" s="1757"/>
      <c r="N1627" s="1838"/>
    </row>
    <row r="1628" spans="1:14" ht="20.25" customHeight="1">
      <c r="A1628" s="1721"/>
      <c r="B1628" s="10" t="s">
        <v>69</v>
      </c>
      <c r="C1628" s="1706" t="s">
        <v>180</v>
      </c>
      <c r="D1628" s="1707"/>
      <c r="E1628" s="1708"/>
      <c r="F1628" s="1715" t="s">
        <v>181</v>
      </c>
      <c r="G1628" s="1716"/>
      <c r="H1628" s="82" t="s">
        <v>30</v>
      </c>
      <c r="I1628" s="1756" t="s">
        <v>175</v>
      </c>
      <c r="J1628" s="1757"/>
      <c r="K1628" s="1757"/>
      <c r="L1628" s="1757"/>
      <c r="M1628" s="1757"/>
      <c r="N1628" s="1838"/>
    </row>
    <row r="1629" spans="1:14" ht="20.25" customHeight="1">
      <c r="A1629" s="1721"/>
      <c r="B1629" s="10" t="s">
        <v>69</v>
      </c>
      <c r="C1629" s="1709"/>
      <c r="D1629" s="1710"/>
      <c r="E1629" s="1711"/>
      <c r="F1629" s="1702" t="s">
        <v>182</v>
      </c>
      <c r="G1629" s="1703"/>
      <c r="H1629" s="80" t="s">
        <v>179</v>
      </c>
      <c r="I1629" s="1732" t="s">
        <v>67</v>
      </c>
      <c r="J1629" s="1733"/>
      <c r="K1629" s="1733"/>
      <c r="L1629" s="1733"/>
      <c r="M1629" s="1733"/>
      <c r="N1629" s="1734"/>
    </row>
    <row r="1630" spans="1:14" ht="20.25" customHeight="1">
      <c r="A1630" s="1721"/>
      <c r="B1630" s="10" t="s">
        <v>69</v>
      </c>
      <c r="C1630" s="1709"/>
      <c r="D1630" s="1710"/>
      <c r="E1630" s="1711"/>
      <c r="F1630" s="1702" t="s">
        <v>185</v>
      </c>
      <c r="G1630" s="1703"/>
      <c r="H1630" s="80" t="s">
        <v>62</v>
      </c>
      <c r="I1630" s="1735"/>
      <c r="J1630" s="1736"/>
      <c r="K1630" s="1736"/>
      <c r="L1630" s="1736"/>
      <c r="M1630" s="1736"/>
      <c r="N1630" s="1737"/>
    </row>
    <row r="1631" spans="1:14" ht="20.25" customHeight="1">
      <c r="A1631" s="1721"/>
      <c r="B1631" s="10" t="s">
        <v>69</v>
      </c>
      <c r="C1631" s="1709"/>
      <c r="D1631" s="1710"/>
      <c r="E1631" s="1711"/>
      <c r="F1631" s="1702" t="s">
        <v>186</v>
      </c>
      <c r="G1631" s="1703"/>
      <c r="H1631" s="80" t="s">
        <v>63</v>
      </c>
      <c r="I1631" s="1735"/>
      <c r="J1631" s="1736"/>
      <c r="K1631" s="1736"/>
      <c r="L1631" s="1736"/>
      <c r="M1631" s="1736"/>
      <c r="N1631" s="1737"/>
    </row>
    <row r="1632" spans="1:14" ht="20.25" customHeight="1">
      <c r="A1632" s="1721"/>
      <c r="B1632" s="10" t="s">
        <v>69</v>
      </c>
      <c r="C1632" s="1709"/>
      <c r="D1632" s="1710"/>
      <c r="E1632" s="1711"/>
      <c r="F1632" s="1702" t="s">
        <v>183</v>
      </c>
      <c r="G1632" s="1703"/>
      <c r="H1632" s="80" t="s">
        <v>65</v>
      </c>
      <c r="I1632" s="1738" t="s">
        <v>80</v>
      </c>
      <c r="J1632" s="1739"/>
      <c r="K1632" s="1739"/>
      <c r="L1632" s="1739"/>
      <c r="M1632" s="1739"/>
      <c r="N1632" s="1740"/>
    </row>
    <row r="1633" spans="1:15" ht="20.25" customHeight="1" thickBot="1">
      <c r="A1633" s="1721"/>
      <c r="B1633" s="13" t="s">
        <v>69</v>
      </c>
      <c r="C1633" s="1712"/>
      <c r="D1633" s="1713"/>
      <c r="E1633" s="1714"/>
      <c r="F1633" s="1704" t="s">
        <v>184</v>
      </c>
      <c r="G1633" s="1705"/>
      <c r="H1633" s="81" t="s">
        <v>64</v>
      </c>
      <c r="I1633" s="1741"/>
      <c r="J1633" s="1742"/>
      <c r="K1633" s="1742"/>
      <c r="L1633" s="1742"/>
      <c r="M1633" s="1742"/>
      <c r="N1633" s="1743"/>
    </row>
    <row r="1634" spans="1:15" ht="24.75" customHeight="1" thickTop="1" thickBot="1">
      <c r="A1634" s="83">
        <f>A1599+1</f>
        <v>47</v>
      </c>
      <c r="B1634" s="1720" t="s">
        <v>50</v>
      </c>
      <c r="C1634" s="1720"/>
      <c r="D1634" s="1720"/>
      <c r="E1634" s="1720"/>
      <c r="F1634" s="1720"/>
      <c r="G1634" s="1720"/>
      <c r="H1634" s="1720"/>
      <c r="I1634" s="1720"/>
      <c r="J1634" s="1720"/>
      <c r="K1634" s="1720"/>
      <c r="L1634" s="1720"/>
      <c r="M1634" s="1720"/>
      <c r="N1634" s="1720"/>
    </row>
    <row r="1635" spans="1:15" ht="42.75" customHeight="1" thickTop="1">
      <c r="A1635" s="1721"/>
      <c r="B1635" s="1722"/>
      <c r="C1635" s="1723"/>
      <c r="D1635" s="1726" t="str">
        <f>Master!$E$8</f>
        <v xml:space="preserve">Govt. Sr. Secondary School </v>
      </c>
      <c r="E1635" s="1727"/>
      <c r="F1635" s="1727"/>
      <c r="G1635" s="1727"/>
      <c r="H1635" s="1727"/>
      <c r="I1635" s="1727"/>
      <c r="J1635" s="1727"/>
      <c r="K1635" s="1727"/>
      <c r="L1635" s="1727"/>
      <c r="M1635" s="1727"/>
      <c r="N1635" s="1728"/>
    </row>
    <row r="1636" spans="1:15" ht="20.25" customHeight="1" thickBot="1">
      <c r="A1636" s="1721"/>
      <c r="B1636" s="1724"/>
      <c r="C1636" s="1725"/>
      <c r="D1636" s="1729" t="str">
        <f>Master!$E$11</f>
        <v>P.S.-Bapini (Jodhpur)</v>
      </c>
      <c r="E1636" s="1730"/>
      <c r="F1636" s="1730"/>
      <c r="G1636" s="1730"/>
      <c r="H1636" s="1730"/>
      <c r="I1636" s="1730"/>
      <c r="J1636" s="1730"/>
      <c r="K1636" s="1730"/>
      <c r="L1636" s="1730"/>
      <c r="M1636" s="1730"/>
      <c r="N1636" s="1731"/>
    </row>
    <row r="1637" spans="1:15" ht="20.25" customHeight="1">
      <c r="A1637" s="1721"/>
      <c r="B1637" s="28"/>
      <c r="C1637" s="1849" t="s">
        <v>150</v>
      </c>
      <c r="D1637" s="1850"/>
      <c r="E1637" s="1850"/>
      <c r="F1637" s="1850"/>
      <c r="G1637" s="1851"/>
      <c r="H1637" s="1814" t="s">
        <v>127</v>
      </c>
      <c r="I1637" s="1814"/>
      <c r="J1637" s="1817">
        <f>VLOOKUP(A1634,'Result Entry'!$B$6:$K$108,6,0)</f>
        <v>0</v>
      </c>
      <c r="K1637" s="1820" t="s">
        <v>68</v>
      </c>
      <c r="L1637" s="1821"/>
      <c r="M1637" s="68">
        <f>Master!$E$14</f>
        <v>8151106901</v>
      </c>
      <c r="N1637" s="69"/>
    </row>
    <row r="1638" spans="1:15" ht="20.25" customHeight="1">
      <c r="A1638" s="1721"/>
      <c r="B1638" s="9"/>
      <c r="C1638" s="1852"/>
      <c r="D1638" s="1853"/>
      <c r="E1638" s="1853"/>
      <c r="F1638" s="1853"/>
      <c r="G1638" s="1854"/>
      <c r="H1638" s="1815"/>
      <c r="I1638" s="1815"/>
      <c r="J1638" s="1818"/>
      <c r="K1638" s="1822" t="s">
        <v>66</v>
      </c>
      <c r="L1638" s="1823"/>
      <c r="M1638" s="1824"/>
      <c r="N1638" s="1825"/>
      <c r="O1638" s="17" t="s">
        <v>156</v>
      </c>
    </row>
    <row r="1639" spans="1:15" ht="20.25" customHeight="1" thickBot="1">
      <c r="A1639" s="1721"/>
      <c r="B1639" s="9"/>
      <c r="C1639" s="1855"/>
      <c r="D1639" s="1856"/>
      <c r="E1639" s="1856"/>
      <c r="F1639" s="1856"/>
      <c r="G1639" s="1857"/>
      <c r="H1639" s="1816"/>
      <c r="I1639" s="1816"/>
      <c r="J1639" s="1819"/>
      <c r="K1639" s="1826" t="s">
        <v>51</v>
      </c>
      <c r="L1639" s="1827"/>
      <c r="M1639" s="1828" t="str">
        <f>Master!$E$6</f>
        <v>2023-24</v>
      </c>
      <c r="N1639" s="1829"/>
    </row>
    <row r="1640" spans="1:15" ht="20.25" customHeight="1">
      <c r="A1640" s="1721"/>
      <c r="B1640" s="10" t="s">
        <v>69</v>
      </c>
      <c r="C1640" s="1779" t="s">
        <v>20</v>
      </c>
      <c r="D1640" s="1780"/>
      <c r="E1640" s="1780"/>
      <c r="F1640" s="1781"/>
      <c r="G1640" s="6" t="s">
        <v>149</v>
      </c>
      <c r="H1640" s="1782">
        <f>VLOOKUP($A1634,'Result Entry'!$B$9:$FW$108,4,0)</f>
        <v>0</v>
      </c>
      <c r="I1640" s="1782"/>
      <c r="J1640" s="1782"/>
      <c r="K1640" s="1782"/>
      <c r="L1640" s="1782"/>
      <c r="M1640" s="1782"/>
      <c r="N1640" s="1783"/>
    </row>
    <row r="1641" spans="1:15" ht="20.25" customHeight="1">
      <c r="A1641" s="1721"/>
      <c r="B1641" s="10" t="s">
        <v>69</v>
      </c>
      <c r="C1641" s="1763" t="s">
        <v>22</v>
      </c>
      <c r="D1641" s="1764"/>
      <c r="E1641" s="1764"/>
      <c r="F1641" s="1765"/>
      <c r="G1641" s="7" t="s">
        <v>149</v>
      </c>
      <c r="H1641" s="1766">
        <f>VLOOKUP($A1634,'Result Entry'!$B$9:$FW$108,7,0)</f>
        <v>0</v>
      </c>
      <c r="I1641" s="1766"/>
      <c r="J1641" s="1766"/>
      <c r="K1641" s="1766"/>
      <c r="L1641" s="1766"/>
      <c r="M1641" s="1766"/>
      <c r="N1641" s="1767"/>
    </row>
    <row r="1642" spans="1:15" ht="20.25" customHeight="1">
      <c r="A1642" s="1721"/>
      <c r="B1642" s="10" t="s">
        <v>69</v>
      </c>
      <c r="C1642" s="1763" t="s">
        <v>23</v>
      </c>
      <c r="D1642" s="1764"/>
      <c r="E1642" s="1764"/>
      <c r="F1642" s="1765"/>
      <c r="G1642" s="7" t="s">
        <v>149</v>
      </c>
      <c r="H1642" s="1766">
        <f>VLOOKUP($A1634,'Result Entry'!$B$9:$FW$108,8,0)</f>
        <v>0</v>
      </c>
      <c r="I1642" s="1766"/>
      <c r="J1642" s="1766"/>
      <c r="K1642" s="1766"/>
      <c r="L1642" s="1766"/>
      <c r="M1642" s="1766"/>
      <c r="N1642" s="1767"/>
    </row>
    <row r="1643" spans="1:15" ht="20.25" customHeight="1">
      <c r="A1643" s="1721"/>
      <c r="B1643" s="10" t="s">
        <v>69</v>
      </c>
      <c r="C1643" s="1763" t="s">
        <v>52</v>
      </c>
      <c r="D1643" s="1764"/>
      <c r="E1643" s="1764"/>
      <c r="F1643" s="1765"/>
      <c r="G1643" s="7" t="s">
        <v>149</v>
      </c>
      <c r="H1643" s="1766">
        <f>VLOOKUP($A1634,'Result Entry'!$B$9:$FW$108,9,0)</f>
        <v>0</v>
      </c>
      <c r="I1643" s="1766"/>
      <c r="J1643" s="1766"/>
      <c r="K1643" s="1766"/>
      <c r="L1643" s="1766"/>
      <c r="M1643" s="1766"/>
      <c r="N1643" s="1767"/>
    </row>
    <row r="1644" spans="1:15" ht="20.25" customHeight="1">
      <c r="A1644" s="1721"/>
      <c r="B1644" s="10" t="s">
        <v>69</v>
      </c>
      <c r="C1644" s="1763" t="s">
        <v>53</v>
      </c>
      <c r="D1644" s="1764"/>
      <c r="E1644" s="1764"/>
      <c r="F1644" s="1765"/>
      <c r="G1644" s="7" t="s">
        <v>149</v>
      </c>
      <c r="H1644" s="1768" t="str">
        <f>CONCATENATE('Result Entry'!$G$4,'Result Entry'!$J$4)</f>
        <v>11(A)</v>
      </c>
      <c r="I1644" s="1766"/>
      <c r="J1644" s="1766"/>
      <c r="K1644" s="1766"/>
      <c r="L1644" s="1766"/>
      <c r="M1644" s="1766"/>
      <c r="N1644" s="1767"/>
    </row>
    <row r="1645" spans="1:15" ht="20.25" customHeight="1" thickBot="1">
      <c r="A1645" s="1721"/>
      <c r="B1645" s="10" t="s">
        <v>69</v>
      </c>
      <c r="C1645" s="1789" t="s">
        <v>25</v>
      </c>
      <c r="D1645" s="1790"/>
      <c r="E1645" s="1790"/>
      <c r="F1645" s="1791"/>
      <c r="G1645" s="16" t="s">
        <v>149</v>
      </c>
      <c r="H1645" s="1792">
        <f>VLOOKUP($A1634,'Result Entry'!$B$9:$FW$108,10,0)</f>
        <v>0</v>
      </c>
      <c r="I1645" s="1792"/>
      <c r="J1645" s="1792"/>
      <c r="K1645" s="1792"/>
      <c r="L1645" s="1792"/>
      <c r="M1645" s="1792"/>
      <c r="N1645" s="1793"/>
    </row>
    <row r="1646" spans="1:15" ht="20.25" customHeight="1">
      <c r="A1646" s="1721"/>
      <c r="B1646" s="11" t="s">
        <v>69</v>
      </c>
      <c r="C1646" s="1794" t="s">
        <v>167</v>
      </c>
      <c r="D1646" s="1795"/>
      <c r="E1646" s="1798" t="s">
        <v>72</v>
      </c>
      <c r="F1646" s="1800" t="s">
        <v>73</v>
      </c>
      <c r="G1646" s="1802" t="s">
        <v>168</v>
      </c>
      <c r="H1646" s="1804" t="s">
        <v>55</v>
      </c>
      <c r="I1646" s="1805"/>
      <c r="J1646" s="1808" t="s">
        <v>84</v>
      </c>
      <c r="K1646" s="1809"/>
      <c r="L1646" s="1812" t="s">
        <v>169</v>
      </c>
      <c r="M1646" s="1832" t="s">
        <v>76</v>
      </c>
      <c r="N1646" s="1858" t="s">
        <v>98</v>
      </c>
    </row>
    <row r="1647" spans="1:15" ht="20.25" customHeight="1">
      <c r="A1647" s="1721"/>
      <c r="B1647" s="11"/>
      <c r="C1647" s="1796"/>
      <c r="D1647" s="1797"/>
      <c r="E1647" s="1799"/>
      <c r="F1647" s="1801"/>
      <c r="G1647" s="1803"/>
      <c r="H1647" s="1806"/>
      <c r="I1647" s="1807"/>
      <c r="J1647" s="1810"/>
      <c r="K1647" s="1811"/>
      <c r="L1647" s="1813"/>
      <c r="M1647" s="1833"/>
      <c r="N1647" s="1859"/>
    </row>
    <row r="1648" spans="1:15" ht="20.25" customHeight="1" thickBot="1">
      <c r="A1648" s="1721"/>
      <c r="B1648" s="11" t="s">
        <v>69</v>
      </c>
      <c r="C1648" s="1866" t="s">
        <v>56</v>
      </c>
      <c r="D1648" s="1867"/>
      <c r="E1648" s="61">
        <f>'Result Entry'!$L$7</f>
        <v>10</v>
      </c>
      <c r="F1648" s="62">
        <f>'Result Entry'!$M$7</f>
        <v>10</v>
      </c>
      <c r="G1648" s="53">
        <f>SUM(E1648:F1648)</f>
        <v>20</v>
      </c>
      <c r="H1648" s="1881">
        <f>'Result Entry'!$AU$7</f>
        <v>70</v>
      </c>
      <c r="I1648" s="1882"/>
      <c r="J1648" s="1883">
        <f>'Result Entry'!$AY$7</f>
        <v>100</v>
      </c>
      <c r="K1648" s="1882"/>
      <c r="L1648" s="53">
        <f t="shared" ref="L1648:L1653" si="92">H1648+J1648</f>
        <v>170</v>
      </c>
      <c r="M1648" s="63">
        <f t="shared" ref="M1648:M1653" si="93">G1648+L1648</f>
        <v>190</v>
      </c>
      <c r="N1648" s="1860"/>
    </row>
    <row r="1649" spans="1:14" s="52" customFormat="1" ht="20.25" customHeight="1">
      <c r="A1649" s="1721"/>
      <c r="B1649" s="50" t="s">
        <v>69</v>
      </c>
      <c r="C1649" s="1769" t="str">
        <f>'Result Entry'!$L$3</f>
        <v>HINDI Comp.</v>
      </c>
      <c r="D1649" s="1770"/>
      <c r="E1649" s="54">
        <f>IF($J1637="TC",0,IF($J1637="Nso",0,VLOOKUP($A1634,'Result Entry'!$B$9:$FW$108,11,0)))</f>
        <v>0</v>
      </c>
      <c r="F1649" s="51">
        <f>IF($J1637="TC",0,IF($J1637="Nso",0,VLOOKUP($A1634,'Result Entry'!$B$9:$FW$108,12,0)))</f>
        <v>0</v>
      </c>
      <c r="G1649" s="55">
        <f>E1649+F1649</f>
        <v>0</v>
      </c>
      <c r="H1649" s="1870">
        <f>IF($J1637="TC",0,IF($J1637="Nso",0,VLOOKUP($A1634,'Result Entry'!$B$9:$FW$108,16,0)))</f>
        <v>0</v>
      </c>
      <c r="I1649" s="1871"/>
      <c r="J1649" s="1872">
        <f>IF($J1637="TC",0,IF($J1637="Nso",0,VLOOKUP($A1634,'Result Entry'!$B$9:$FW$108,19,0)))</f>
        <v>0</v>
      </c>
      <c r="K1649" s="1871"/>
      <c r="L1649" s="66">
        <f t="shared" si="92"/>
        <v>0</v>
      </c>
      <c r="M1649" s="64">
        <f t="shared" si="93"/>
        <v>0</v>
      </c>
      <c r="N1649" s="60" t="str">
        <f>IF($J1637="TC",0,IF($J1637="Nso",0,VLOOKUP($A1634,'Result Entry'!$B$9:$FW$108,24,0)))</f>
        <v/>
      </c>
    </row>
    <row r="1650" spans="1:14" s="52" customFormat="1" ht="20.25" customHeight="1">
      <c r="A1650" s="1721"/>
      <c r="B1650" s="50" t="s">
        <v>69</v>
      </c>
      <c r="C1650" s="1717" t="str">
        <f>'Result Entry'!$Z$3</f>
        <v>ENGLISH Comp.</v>
      </c>
      <c r="D1650" s="1718"/>
      <c r="E1650" s="54">
        <f>IF($J1637="TC",0,IF($J1637="Nso",0,VLOOKUP($A1634,'Result Entry'!$B$9:$FW$108,25,0)))</f>
        <v>0</v>
      </c>
      <c r="F1650" s="51">
        <f>IF($J1637="TC",0,IF($J1637="Nso",0,VLOOKUP($A1634,'Result Entry'!$B$9:$FW$108,26,0)))</f>
        <v>0</v>
      </c>
      <c r="G1650" s="56">
        <f>E1650+F1650</f>
        <v>0</v>
      </c>
      <c r="H1650" s="1761">
        <f>IF($J1637="TC",0,IF($J1637="Nso",0,VLOOKUP($A1634,'Result Entry'!$B$9:$FW$108,30,0)))</f>
        <v>0</v>
      </c>
      <c r="I1650" s="1762"/>
      <c r="J1650" s="1784">
        <f>IF($J1637="TC",0,IF($J1637="Nso",0,VLOOKUP($A1634,'Result Entry'!$B$9:$FW$108,33,0)))</f>
        <v>0</v>
      </c>
      <c r="K1650" s="1762"/>
      <c r="L1650" s="66">
        <f t="shared" si="92"/>
        <v>0</v>
      </c>
      <c r="M1650" s="64">
        <f t="shared" si="93"/>
        <v>0</v>
      </c>
      <c r="N1650" s="60" t="str">
        <f>IF($J1637="TC",0,IF($J1637="Nso",0,VLOOKUP($A1634,'Result Entry'!$B$9:$FW$108,38,0)))</f>
        <v/>
      </c>
    </row>
    <row r="1651" spans="1:14" s="52" customFormat="1" ht="20.25" customHeight="1">
      <c r="A1651" s="1721"/>
      <c r="B1651" s="50" t="s">
        <v>69</v>
      </c>
      <c r="C1651" s="1717" t="str">
        <f>'Result Entry'!$AO$3</f>
        <v>PHYSICS</v>
      </c>
      <c r="D1651" s="1718"/>
      <c r="E1651" s="54">
        <f>IF($J1637="TC",0,IF($J1637="Nso",0,VLOOKUP($A1634,'Result Entry'!$B$9:$FW$108,39,0)))</f>
        <v>0</v>
      </c>
      <c r="F1651" s="51">
        <f>IF($J1637="TC",0,IF($J1637="Nso",0,VLOOKUP($A1634,'Result Entry'!$B$9:$FW$108,40,0)))</f>
        <v>0</v>
      </c>
      <c r="G1651" s="56">
        <f>E1651+F1651</f>
        <v>0</v>
      </c>
      <c r="H1651" s="1761">
        <f>IF($J1637="TC",0,IF($J1637="Nso",0,VLOOKUP($A1634,'Result Entry'!$B$9:$FW$108,45,0)))</f>
        <v>0</v>
      </c>
      <c r="I1651" s="1762"/>
      <c r="J1651" s="1784">
        <f>IF($J1637="TC",0,IF($J1637="Nso",0,VLOOKUP($A1634,'Result Entry'!$B$9:$FW$108,49,0)))</f>
        <v>0</v>
      </c>
      <c r="K1651" s="1762"/>
      <c r="L1651" s="66">
        <f t="shared" si="92"/>
        <v>0</v>
      </c>
      <c r="M1651" s="64">
        <f t="shared" si="93"/>
        <v>0</v>
      </c>
      <c r="N1651" s="60" t="str">
        <f>IF($J1637="TC",0,IF($J1637="Nso",0,VLOOKUP($A1634,'Result Entry'!$B$9:$FW$108,54,0)))</f>
        <v/>
      </c>
    </row>
    <row r="1652" spans="1:14" s="52" customFormat="1" ht="20.25" customHeight="1">
      <c r="A1652" s="1721"/>
      <c r="B1652" s="50" t="s">
        <v>69</v>
      </c>
      <c r="C1652" s="1717" t="str">
        <f>'Result Entry'!$BF$3</f>
        <v>CHEMISTRY</v>
      </c>
      <c r="D1652" s="1718"/>
      <c r="E1652" s="54" t="str">
        <f>IF($J1637="TC",0,IF($J1637="Nso",0,VLOOKUP($A1634,'Result Entry'!$B$9:$FW$108,55,0)))</f>
        <v/>
      </c>
      <c r="F1652" s="51">
        <f>IF($J1637="TC",0,IF($J1637="Nso",0,VLOOKUP($A1634,'Result Entry'!$B$9:$FW$108,56,0)))</f>
        <v>0</v>
      </c>
      <c r="G1652" s="56" t="e">
        <f>E1652+F1652</f>
        <v>#VALUE!</v>
      </c>
      <c r="H1652" s="1761">
        <f>IF($J1637="TC",0,IF($J1637="Nso",0,VLOOKUP($A1634,'Result Entry'!$B$9:$FW$108,61,0)))</f>
        <v>0</v>
      </c>
      <c r="I1652" s="1762"/>
      <c r="J1652" s="1784">
        <f>IF($J1637="TC",0,IF($J1637="Nso",0,VLOOKUP($A1634,'Result Entry'!$B$9:$FW$108,65,0)))</f>
        <v>0</v>
      </c>
      <c r="K1652" s="1762"/>
      <c r="L1652" s="66">
        <f t="shared" si="92"/>
        <v>0</v>
      </c>
      <c r="M1652" s="64" t="e">
        <f t="shared" si="93"/>
        <v>#VALUE!</v>
      </c>
      <c r="N1652" s="60" t="str">
        <f>IF($J1637="TC",0,IF($J1637="Nso",0,VLOOKUP($A1634,'Result Entry'!$B$9:$FW$108,70,0)))</f>
        <v/>
      </c>
    </row>
    <row r="1653" spans="1:14" s="52" customFormat="1" ht="20.25" customHeight="1" thickBot="1">
      <c r="A1653" s="1721"/>
      <c r="B1653" s="50" t="s">
        <v>69</v>
      </c>
      <c r="C1653" s="1717" t="str">
        <f>'Result Entry'!$BW$3</f>
        <v>BIOLOGY</v>
      </c>
      <c r="D1653" s="1718"/>
      <c r="E1653" s="57" t="str">
        <f>IF($J1637="TC",0,IF($J1637="Nso",0,VLOOKUP($A1634,'Result Entry'!$B$9:$FW$108,71,0)))</f>
        <v/>
      </c>
      <c r="F1653" s="58" t="str">
        <f>IF($J1637="TC",0,IF($J1637="Nso",0,VLOOKUP($A1634,'Result Entry'!$B$9:$FW$108,72,0)))</f>
        <v/>
      </c>
      <c r="G1653" s="59" t="e">
        <f>E1653+F1653</f>
        <v>#VALUE!</v>
      </c>
      <c r="H1653" s="1861">
        <f>IF($J1637="TC",0,IF($J1637="Nso",0,VLOOKUP($A1634,'Result Entry'!$B$9:$FW$108,77,0)))</f>
        <v>0</v>
      </c>
      <c r="I1653" s="1862"/>
      <c r="J1653" s="1863">
        <f>IF($J1637="TC",0,IF($J1637="Nso",0,VLOOKUP($A1634,'Result Entry'!$B$9:$FW$108,81,0)))</f>
        <v>0</v>
      </c>
      <c r="K1653" s="1862"/>
      <c r="L1653" s="67">
        <f t="shared" si="92"/>
        <v>0</v>
      </c>
      <c r="M1653" s="65" t="e">
        <f t="shared" si="93"/>
        <v>#VALUE!</v>
      </c>
      <c r="N1653" s="60">
        <f>IF($J1637="TC",0,IF($J1637="Nso",0,VLOOKUP($A1634,'Result Entry'!$B$9:$FW$108,86,0)))</f>
        <v>0</v>
      </c>
    </row>
    <row r="1654" spans="1:14" ht="20.25" customHeight="1">
      <c r="A1654" s="1721"/>
      <c r="B1654" s="11" t="s">
        <v>69</v>
      </c>
      <c r="C1654" s="1771" t="s">
        <v>77</v>
      </c>
      <c r="D1654" s="1772"/>
      <c r="E1654" s="1773"/>
      <c r="F1654" s="1777" t="s">
        <v>78</v>
      </c>
      <c r="G1654" s="1778"/>
      <c r="H1654" s="1868" t="s">
        <v>79</v>
      </c>
      <c r="I1654" s="1869"/>
      <c r="J1654" s="74" t="s">
        <v>41</v>
      </c>
      <c r="K1654" s="79" t="s">
        <v>91</v>
      </c>
      <c r="L1654" s="1785" t="s">
        <v>39</v>
      </c>
      <c r="M1654" s="1786"/>
      <c r="N1654" s="12" t="s">
        <v>43</v>
      </c>
    </row>
    <row r="1655" spans="1:14" ht="25.5" customHeight="1" thickBot="1">
      <c r="A1655" s="1721"/>
      <c r="B1655" s="11" t="s">
        <v>69</v>
      </c>
      <c r="C1655" s="1774"/>
      <c r="D1655" s="1775"/>
      <c r="E1655" s="1776"/>
      <c r="F1655" s="1787">
        <f>IF($J1637="TC",0,IF($J1637="Nso",0,VLOOKUP($A1634,'Result Entry'!$B$9:$FW$108,146,0)))</f>
        <v>0</v>
      </c>
      <c r="G1655" s="1788"/>
      <c r="H1655" s="1830">
        <f>IF($J1637="TC",0,IF($J1637="Nso",0,VLOOKUP($A1634,'Result Entry'!$B$9:$FW$108,147,0)))</f>
        <v>0</v>
      </c>
      <c r="I1655" s="1831"/>
      <c r="J1655" s="75">
        <f>IF($J1637="TC",0,IF($J1637="Nso",0,VLOOKUP($A1634,'Result Entry'!$B$9:$FW$108,148,0)))</f>
        <v>0</v>
      </c>
      <c r="K1655" s="86" t="str">
        <f>IF($J1637="TC",0,IF($J1637="Nso",0,VLOOKUP($A1634,'Result Entry'!$B$9:$FW$108,149,0)))</f>
        <v/>
      </c>
      <c r="L1655" s="1864">
        <f>IF($J1637="TC",0,IF($J1637="Nso",0,VLOOKUP($A1634,'Result Entry'!$B$9:$FW$108,150,0)))</f>
        <v>0</v>
      </c>
      <c r="M1655" s="1865"/>
      <c r="N1655" s="15">
        <f>IF($J1637="TC",0,IF($J1637="Nso",0,VLOOKUP($A1634,'Result Entry'!$B$9:$FW$108,152,0)))</f>
        <v>0</v>
      </c>
    </row>
    <row r="1656" spans="1:14" ht="20.25" customHeight="1">
      <c r="A1656" s="1721"/>
      <c r="B1656" s="11" t="s">
        <v>69</v>
      </c>
      <c r="C1656" s="1758" t="s">
        <v>58</v>
      </c>
      <c r="D1656" s="1759"/>
      <c r="E1656" s="1759"/>
      <c r="F1656" s="1759"/>
      <c r="G1656" s="1759"/>
      <c r="H1656" s="1760"/>
      <c r="I1656" s="1834" t="s">
        <v>59</v>
      </c>
      <c r="J1656" s="1835"/>
      <c r="K1656" s="1836">
        <f>VLOOKUP($A1634,'Result Entry'!$B$9:$FW$108,143,0)</f>
        <v>0</v>
      </c>
      <c r="L1656" s="1837"/>
      <c r="M1656" s="1839" t="s">
        <v>37</v>
      </c>
      <c r="N1656" s="1840"/>
    </row>
    <row r="1657" spans="1:14" ht="20.25" customHeight="1" thickBot="1">
      <c r="A1657" s="1721"/>
      <c r="B1657" s="11" t="s">
        <v>69</v>
      </c>
      <c r="C1657" s="1841" t="s">
        <v>54</v>
      </c>
      <c r="D1657" s="1842"/>
      <c r="E1657" s="1842"/>
      <c r="F1657" s="1843" t="s">
        <v>157</v>
      </c>
      <c r="G1657" s="1844"/>
      <c r="H1657" s="26" t="s">
        <v>47</v>
      </c>
      <c r="I1657" s="1847" t="s">
        <v>60</v>
      </c>
      <c r="J1657" s="1848"/>
      <c r="K1657" s="1873">
        <f>VLOOKUP($A1634,'Result Entry'!$B$9:$FW$108,144,0)</f>
        <v>0</v>
      </c>
      <c r="L1657" s="1874"/>
      <c r="M1657" s="1875">
        <f>VLOOKUP($A1634,'Result Entry'!$B$9:$FW$108,145,0)</f>
        <v>0</v>
      </c>
      <c r="N1657" s="1876"/>
    </row>
    <row r="1658" spans="1:14" ht="20.25" customHeight="1">
      <c r="A1658" s="1721"/>
      <c r="B1658" s="11" t="s">
        <v>69</v>
      </c>
      <c r="C1658" s="1841"/>
      <c r="D1658" s="1842"/>
      <c r="E1658" s="1842"/>
      <c r="F1658" s="1845"/>
      <c r="G1658" s="1846"/>
      <c r="H1658" s="27" t="s">
        <v>99</v>
      </c>
      <c r="I1658" s="1877" t="s">
        <v>61</v>
      </c>
      <c r="J1658" s="1878"/>
      <c r="K1658" s="1879">
        <f>IF($J1637="TC","Transferred",IF($J1637="Nso","NameSeparated",VLOOKUP($A1634,'Result Entry'!$B$9:$FW$108,153,0)))</f>
        <v>0</v>
      </c>
      <c r="L1658" s="1879"/>
      <c r="M1658" s="1879"/>
      <c r="N1658" s="1880"/>
    </row>
    <row r="1659" spans="1:14" ht="20.25" customHeight="1">
      <c r="A1659" s="1721"/>
      <c r="B1659" s="11" t="s">
        <v>69</v>
      </c>
      <c r="C1659" s="1744" t="str">
        <f>'Result Entry'!$DU$3</f>
        <v>Foundation Of Information Tech.</v>
      </c>
      <c r="D1659" s="1745"/>
      <c r="E1659" s="1746"/>
      <c r="F1659" s="1747" t="str">
        <f>IF($J1637="TC",0,IF($J1637="Nso",0,VLOOKUP($A1634,'Result Entry'!$B$9:$GS$108,170,0)))</f>
        <v/>
      </c>
      <c r="G1659" s="1747"/>
      <c r="H1659" s="14">
        <f>IF($J1637="TC",0,IF($J1637="Nso",0,VLOOKUP($A1634,'Result Entry'!$B$9:$GS$108,112,0)))</f>
        <v>0</v>
      </c>
      <c r="I1659" s="1748" t="s">
        <v>71</v>
      </c>
      <c r="J1659" s="1749"/>
      <c r="K1659" s="1750">
        <f>'Result Entry'!$T$2</f>
        <v>45419</v>
      </c>
      <c r="L1659" s="1751"/>
      <c r="M1659" s="1751"/>
      <c r="N1659" s="1752"/>
    </row>
    <row r="1660" spans="1:14" ht="20.25" customHeight="1">
      <c r="A1660" s="1721"/>
      <c r="B1660" s="11" t="s">
        <v>69</v>
      </c>
      <c r="C1660" s="1744" t="str">
        <f>'Result Entry'!$EI$3</f>
        <v>G.I.A.I.-II</v>
      </c>
      <c r="D1660" s="1745"/>
      <c r="E1660" s="1746"/>
      <c r="F1660" s="1747" t="str">
        <f>IF($J1637="TC",0,IF($J1637="Nso",0,VLOOKUP($A1634,'Result Entry'!$B$9:$GS$108,174,0)))</f>
        <v/>
      </c>
      <c r="G1660" s="1747"/>
      <c r="H1660" s="14">
        <f>IF($J1637="TC",0,IF($J1637="Nso",0,VLOOKUP($A1634,'Result Entry'!$B$9:$GS$108,124,0)))</f>
        <v>0</v>
      </c>
      <c r="I1660" s="1753"/>
      <c r="J1660" s="1754"/>
      <c r="K1660" s="1754"/>
      <c r="L1660" s="1754"/>
      <c r="M1660" s="1754"/>
      <c r="N1660" s="1755"/>
    </row>
    <row r="1661" spans="1:14" ht="20.25" customHeight="1">
      <c r="A1661" s="1721"/>
      <c r="B1661" s="11" t="s">
        <v>69</v>
      </c>
      <c r="C1661" s="1744" t="str">
        <f>'Result Entry'!$EU$3</f>
        <v>SOC.SER.PLAN</v>
      </c>
      <c r="D1661" s="1745"/>
      <c r="E1661" s="1746"/>
      <c r="F1661" s="1747">
        <f>IF($J1637="TC",0,IF($J1637="Nso",0,VLOOKUP($A1634,'Result Entry'!$B$9:$HS$108,178,0)))</f>
        <v>0</v>
      </c>
      <c r="G1661" s="1747"/>
      <c r="H1661" s="14">
        <f>IF($J1637="TC",0,IF($J1637="Nso",0,VLOOKUP($A1634,'Result Entry'!$B$9:$GS$108,136,0)))</f>
        <v>0</v>
      </c>
      <c r="I1661" s="1756" t="s">
        <v>174</v>
      </c>
      <c r="J1661" s="1757"/>
      <c r="K1661" s="76"/>
      <c r="L1661" s="77"/>
      <c r="M1661" s="77"/>
      <c r="N1661" s="78"/>
    </row>
    <row r="1662" spans="1:14" ht="20.25" customHeight="1" thickBot="1">
      <c r="A1662" s="1721"/>
      <c r="B1662" s="11" t="s">
        <v>69</v>
      </c>
      <c r="C1662" s="1744" t="str">
        <f>'Result Entry'!$FG$3</f>
        <v>Jeewan Kaushal</v>
      </c>
      <c r="D1662" s="1745"/>
      <c r="E1662" s="1746"/>
      <c r="F1662" s="1747" t="str">
        <f>IF($J1637="TC",0,IF($J1637="Nso",0,VLOOKUP($A1634,'Result Entry'!$B$9:$HS$108,182,0)))</f>
        <v/>
      </c>
      <c r="G1662" s="1747"/>
      <c r="H1662" s="14">
        <f>IF($J1637="TC",0,IF($J1637="Nso",0,VLOOKUP($A1634,'Result Entry'!$B$9:$HS$108,136,0)))</f>
        <v>0</v>
      </c>
      <c r="I1662" s="1756" t="s">
        <v>148</v>
      </c>
      <c r="J1662" s="1757"/>
      <c r="K1662" s="1757"/>
      <c r="L1662" s="1757"/>
      <c r="M1662" s="1757"/>
      <c r="N1662" s="1838"/>
    </row>
    <row r="1663" spans="1:14" ht="20.25" customHeight="1">
      <c r="A1663" s="1721"/>
      <c r="B1663" s="10" t="s">
        <v>69</v>
      </c>
      <c r="C1663" s="1706" t="s">
        <v>180</v>
      </c>
      <c r="D1663" s="1707"/>
      <c r="E1663" s="1708"/>
      <c r="F1663" s="1715" t="s">
        <v>181</v>
      </c>
      <c r="G1663" s="1716"/>
      <c r="H1663" s="82" t="s">
        <v>30</v>
      </c>
      <c r="I1663" s="1756" t="s">
        <v>175</v>
      </c>
      <c r="J1663" s="1757"/>
      <c r="K1663" s="1757"/>
      <c r="L1663" s="1757"/>
      <c r="M1663" s="1757"/>
      <c r="N1663" s="1838"/>
    </row>
    <row r="1664" spans="1:14" ht="20.25" customHeight="1">
      <c r="A1664" s="1721"/>
      <c r="B1664" s="10" t="s">
        <v>69</v>
      </c>
      <c r="C1664" s="1709"/>
      <c r="D1664" s="1710"/>
      <c r="E1664" s="1711"/>
      <c r="F1664" s="1702" t="s">
        <v>182</v>
      </c>
      <c r="G1664" s="1703"/>
      <c r="H1664" s="80" t="s">
        <v>179</v>
      </c>
      <c r="I1664" s="1732" t="s">
        <v>67</v>
      </c>
      <c r="J1664" s="1733"/>
      <c r="K1664" s="1733"/>
      <c r="L1664" s="1733"/>
      <c r="M1664" s="1733"/>
      <c r="N1664" s="1734"/>
    </row>
    <row r="1665" spans="1:15" ht="20.25" customHeight="1">
      <c r="A1665" s="1721"/>
      <c r="B1665" s="10" t="s">
        <v>69</v>
      </c>
      <c r="C1665" s="1709"/>
      <c r="D1665" s="1710"/>
      <c r="E1665" s="1711"/>
      <c r="F1665" s="1702" t="s">
        <v>185</v>
      </c>
      <c r="G1665" s="1703"/>
      <c r="H1665" s="80" t="s">
        <v>62</v>
      </c>
      <c r="I1665" s="1735"/>
      <c r="J1665" s="1736"/>
      <c r="K1665" s="1736"/>
      <c r="L1665" s="1736"/>
      <c r="M1665" s="1736"/>
      <c r="N1665" s="1737"/>
    </row>
    <row r="1666" spans="1:15" ht="20.25" customHeight="1">
      <c r="A1666" s="1721"/>
      <c r="B1666" s="10" t="s">
        <v>69</v>
      </c>
      <c r="C1666" s="1709"/>
      <c r="D1666" s="1710"/>
      <c r="E1666" s="1711"/>
      <c r="F1666" s="1702" t="s">
        <v>186</v>
      </c>
      <c r="G1666" s="1703"/>
      <c r="H1666" s="80" t="s">
        <v>63</v>
      </c>
      <c r="I1666" s="1735"/>
      <c r="J1666" s="1736"/>
      <c r="K1666" s="1736"/>
      <c r="L1666" s="1736"/>
      <c r="M1666" s="1736"/>
      <c r="N1666" s="1737"/>
    </row>
    <row r="1667" spans="1:15" ht="20.25" customHeight="1">
      <c r="A1667" s="1721"/>
      <c r="B1667" s="10" t="s">
        <v>69</v>
      </c>
      <c r="C1667" s="1709"/>
      <c r="D1667" s="1710"/>
      <c r="E1667" s="1711"/>
      <c r="F1667" s="1702" t="s">
        <v>183</v>
      </c>
      <c r="G1667" s="1703"/>
      <c r="H1667" s="80" t="s">
        <v>65</v>
      </c>
      <c r="I1667" s="1738" t="s">
        <v>80</v>
      </c>
      <c r="J1667" s="1739"/>
      <c r="K1667" s="1739"/>
      <c r="L1667" s="1739"/>
      <c r="M1667" s="1739"/>
      <c r="N1667" s="1740"/>
    </row>
    <row r="1668" spans="1:15" ht="20.25" customHeight="1" thickBot="1">
      <c r="A1668" s="1721"/>
      <c r="B1668" s="13" t="s">
        <v>69</v>
      </c>
      <c r="C1668" s="1712"/>
      <c r="D1668" s="1713"/>
      <c r="E1668" s="1714"/>
      <c r="F1668" s="1704" t="s">
        <v>184</v>
      </c>
      <c r="G1668" s="1705"/>
      <c r="H1668" s="81" t="s">
        <v>64</v>
      </c>
      <c r="I1668" s="1741"/>
      <c r="J1668" s="1742"/>
      <c r="K1668" s="1742"/>
      <c r="L1668" s="1742"/>
      <c r="M1668" s="1742"/>
      <c r="N1668" s="1743"/>
    </row>
    <row r="1669" spans="1:15" ht="15.75" thickTop="1">
      <c r="A1669" s="1719"/>
      <c r="B1669" s="1719"/>
      <c r="C1669" s="1719"/>
      <c r="D1669" s="1719"/>
      <c r="E1669" s="1719"/>
      <c r="F1669" s="1719"/>
      <c r="G1669" s="1719"/>
      <c r="H1669" s="1719"/>
      <c r="I1669" s="1719"/>
      <c r="J1669" s="1719"/>
      <c r="K1669" s="1719"/>
      <c r="L1669" s="1719"/>
      <c r="M1669" s="1719"/>
      <c r="N1669" s="1719"/>
    </row>
    <row r="1670" spans="1:15" ht="24.75" customHeight="1" thickBot="1">
      <c r="A1670" s="83">
        <f>A1634+1</f>
        <v>48</v>
      </c>
      <c r="B1670" s="1720" t="s">
        <v>50</v>
      </c>
      <c r="C1670" s="1720"/>
      <c r="D1670" s="1720"/>
      <c r="E1670" s="1720"/>
      <c r="F1670" s="1720"/>
      <c r="G1670" s="1720"/>
      <c r="H1670" s="1720"/>
      <c r="I1670" s="1720"/>
      <c r="J1670" s="1720"/>
      <c r="K1670" s="1720"/>
      <c r="L1670" s="1720"/>
      <c r="M1670" s="1720"/>
      <c r="N1670" s="1720"/>
    </row>
    <row r="1671" spans="1:15" ht="42.75" customHeight="1" thickTop="1">
      <c r="A1671" s="1721"/>
      <c r="B1671" s="1722"/>
      <c r="C1671" s="1723"/>
      <c r="D1671" s="1726" t="str">
        <f>Master!$E$8</f>
        <v xml:space="preserve">Govt. Sr. Secondary School </v>
      </c>
      <c r="E1671" s="1727"/>
      <c r="F1671" s="1727"/>
      <c r="G1671" s="1727"/>
      <c r="H1671" s="1727"/>
      <c r="I1671" s="1727"/>
      <c r="J1671" s="1727"/>
      <c r="K1671" s="1727"/>
      <c r="L1671" s="1727"/>
      <c r="M1671" s="1727"/>
      <c r="N1671" s="1728"/>
    </row>
    <row r="1672" spans="1:15" ht="26.25" customHeight="1" thickBot="1">
      <c r="A1672" s="1721"/>
      <c r="B1672" s="1724"/>
      <c r="C1672" s="1725"/>
      <c r="D1672" s="1729" t="str">
        <f>Master!$E$11</f>
        <v>P.S.-Bapini (Jodhpur)</v>
      </c>
      <c r="E1672" s="1730"/>
      <c r="F1672" s="1730"/>
      <c r="G1672" s="1730"/>
      <c r="H1672" s="1730"/>
      <c r="I1672" s="1730"/>
      <c r="J1672" s="1730"/>
      <c r="K1672" s="1730"/>
      <c r="L1672" s="1730"/>
      <c r="M1672" s="1730"/>
      <c r="N1672" s="1731"/>
    </row>
    <row r="1673" spans="1:15" ht="20.25" customHeight="1">
      <c r="A1673" s="1721"/>
      <c r="B1673" s="28"/>
      <c r="C1673" s="1849" t="s">
        <v>150</v>
      </c>
      <c r="D1673" s="1850"/>
      <c r="E1673" s="1850"/>
      <c r="F1673" s="1850"/>
      <c r="G1673" s="1851"/>
      <c r="H1673" s="1814" t="s">
        <v>127</v>
      </c>
      <c r="I1673" s="1814"/>
      <c r="J1673" s="1817">
        <f>VLOOKUP(A1670,'Result Entry'!$B$6:$K$108,6,0)</f>
        <v>0</v>
      </c>
      <c r="K1673" s="1820" t="s">
        <v>68</v>
      </c>
      <c r="L1673" s="1821"/>
      <c r="M1673" s="68">
        <f>Master!$E$14</f>
        <v>8151106901</v>
      </c>
      <c r="N1673" s="69"/>
    </row>
    <row r="1674" spans="1:15" ht="20.25" customHeight="1">
      <c r="A1674" s="1721"/>
      <c r="B1674" s="9"/>
      <c r="C1674" s="1852"/>
      <c r="D1674" s="1853"/>
      <c r="E1674" s="1853"/>
      <c r="F1674" s="1853"/>
      <c r="G1674" s="1854"/>
      <c r="H1674" s="1815"/>
      <c r="I1674" s="1815"/>
      <c r="J1674" s="1818"/>
      <c r="K1674" s="1822" t="s">
        <v>66</v>
      </c>
      <c r="L1674" s="1823"/>
      <c r="M1674" s="1824"/>
      <c r="N1674" s="1825"/>
      <c r="O1674" s="17" t="s">
        <v>156</v>
      </c>
    </row>
    <row r="1675" spans="1:15" ht="20.25" customHeight="1" thickBot="1">
      <c r="A1675" s="1721"/>
      <c r="B1675" s="9"/>
      <c r="C1675" s="1855"/>
      <c r="D1675" s="1856"/>
      <c r="E1675" s="1856"/>
      <c r="F1675" s="1856"/>
      <c r="G1675" s="1857"/>
      <c r="H1675" s="1816"/>
      <c r="I1675" s="1816"/>
      <c r="J1675" s="1819"/>
      <c r="K1675" s="1826" t="s">
        <v>51</v>
      </c>
      <c r="L1675" s="1827"/>
      <c r="M1675" s="1828" t="str">
        <f>Master!$E$6</f>
        <v>2023-24</v>
      </c>
      <c r="N1675" s="1829"/>
    </row>
    <row r="1676" spans="1:15" ht="20.25" customHeight="1">
      <c r="A1676" s="1721"/>
      <c r="B1676" s="10" t="s">
        <v>69</v>
      </c>
      <c r="C1676" s="1779" t="s">
        <v>20</v>
      </c>
      <c r="D1676" s="1780"/>
      <c r="E1676" s="1780"/>
      <c r="F1676" s="1781"/>
      <c r="G1676" s="6" t="s">
        <v>149</v>
      </c>
      <c r="H1676" s="1782">
        <f>VLOOKUP($A1670,'Result Entry'!$B$9:$FW$108,4,0)</f>
        <v>0</v>
      </c>
      <c r="I1676" s="1782"/>
      <c r="J1676" s="1782"/>
      <c r="K1676" s="1782"/>
      <c r="L1676" s="1782"/>
      <c r="M1676" s="1782"/>
      <c r="N1676" s="1783"/>
    </row>
    <row r="1677" spans="1:15" ht="20.25" customHeight="1">
      <c r="A1677" s="1721"/>
      <c r="B1677" s="10" t="s">
        <v>69</v>
      </c>
      <c r="C1677" s="1763" t="s">
        <v>22</v>
      </c>
      <c r="D1677" s="1764"/>
      <c r="E1677" s="1764"/>
      <c r="F1677" s="1765"/>
      <c r="G1677" s="7" t="s">
        <v>149</v>
      </c>
      <c r="H1677" s="1766">
        <f>VLOOKUP($A1670,'Result Entry'!$B$9:$FW$108,7,0)</f>
        <v>0</v>
      </c>
      <c r="I1677" s="1766"/>
      <c r="J1677" s="1766"/>
      <c r="K1677" s="1766"/>
      <c r="L1677" s="1766"/>
      <c r="M1677" s="1766"/>
      <c r="N1677" s="1767"/>
    </row>
    <row r="1678" spans="1:15" ht="20.25" customHeight="1">
      <c r="A1678" s="1721"/>
      <c r="B1678" s="10" t="s">
        <v>69</v>
      </c>
      <c r="C1678" s="1763" t="s">
        <v>23</v>
      </c>
      <c r="D1678" s="1764"/>
      <c r="E1678" s="1764"/>
      <c r="F1678" s="1765"/>
      <c r="G1678" s="7" t="s">
        <v>149</v>
      </c>
      <c r="H1678" s="1766">
        <f>VLOOKUP($A1670,'Result Entry'!$B$9:$FW$108,8,0)</f>
        <v>0</v>
      </c>
      <c r="I1678" s="1766"/>
      <c r="J1678" s="1766"/>
      <c r="K1678" s="1766"/>
      <c r="L1678" s="1766"/>
      <c r="M1678" s="1766"/>
      <c r="N1678" s="1767"/>
    </row>
    <row r="1679" spans="1:15" ht="20.25" customHeight="1">
      <c r="A1679" s="1721"/>
      <c r="B1679" s="10" t="s">
        <v>69</v>
      </c>
      <c r="C1679" s="1763" t="s">
        <v>52</v>
      </c>
      <c r="D1679" s="1764"/>
      <c r="E1679" s="1764"/>
      <c r="F1679" s="1765"/>
      <c r="G1679" s="7" t="s">
        <v>149</v>
      </c>
      <c r="H1679" s="1766">
        <f>VLOOKUP($A1670,'Result Entry'!$B$9:$FW$108,9,0)</f>
        <v>0</v>
      </c>
      <c r="I1679" s="1766"/>
      <c r="J1679" s="1766"/>
      <c r="K1679" s="1766"/>
      <c r="L1679" s="1766"/>
      <c r="M1679" s="1766"/>
      <c r="N1679" s="1767"/>
    </row>
    <row r="1680" spans="1:15" ht="20.25" customHeight="1">
      <c r="A1680" s="1721"/>
      <c r="B1680" s="10" t="s">
        <v>69</v>
      </c>
      <c r="C1680" s="1763" t="s">
        <v>53</v>
      </c>
      <c r="D1680" s="1764"/>
      <c r="E1680" s="1764"/>
      <c r="F1680" s="1765"/>
      <c r="G1680" s="7" t="s">
        <v>149</v>
      </c>
      <c r="H1680" s="1768" t="str">
        <f>CONCATENATE('Result Entry'!$G$4,'Result Entry'!$J$4)</f>
        <v>11(A)</v>
      </c>
      <c r="I1680" s="1766"/>
      <c r="J1680" s="1766"/>
      <c r="K1680" s="1766"/>
      <c r="L1680" s="1766"/>
      <c r="M1680" s="1766"/>
      <c r="N1680" s="1767"/>
    </row>
    <row r="1681" spans="1:14" ht="20.25" customHeight="1" thickBot="1">
      <c r="A1681" s="1721"/>
      <c r="B1681" s="10" t="s">
        <v>69</v>
      </c>
      <c r="C1681" s="1789" t="s">
        <v>25</v>
      </c>
      <c r="D1681" s="1790"/>
      <c r="E1681" s="1790"/>
      <c r="F1681" s="1791"/>
      <c r="G1681" s="16" t="s">
        <v>149</v>
      </c>
      <c r="H1681" s="1792">
        <f>VLOOKUP($A1670,'Result Entry'!$B$9:$FW$108,10,0)</f>
        <v>0</v>
      </c>
      <c r="I1681" s="1792"/>
      <c r="J1681" s="1792"/>
      <c r="K1681" s="1792"/>
      <c r="L1681" s="1792"/>
      <c r="M1681" s="1792"/>
      <c r="N1681" s="1793"/>
    </row>
    <row r="1682" spans="1:14" ht="20.25" customHeight="1">
      <c r="A1682" s="1721"/>
      <c r="B1682" s="11" t="s">
        <v>69</v>
      </c>
      <c r="C1682" s="1794" t="s">
        <v>167</v>
      </c>
      <c r="D1682" s="1795"/>
      <c r="E1682" s="1798" t="s">
        <v>72</v>
      </c>
      <c r="F1682" s="1800" t="s">
        <v>73</v>
      </c>
      <c r="G1682" s="1802" t="s">
        <v>168</v>
      </c>
      <c r="H1682" s="1804" t="s">
        <v>55</v>
      </c>
      <c r="I1682" s="1805"/>
      <c r="J1682" s="1808" t="s">
        <v>84</v>
      </c>
      <c r="K1682" s="1809"/>
      <c r="L1682" s="1812" t="s">
        <v>169</v>
      </c>
      <c r="M1682" s="1832" t="s">
        <v>76</v>
      </c>
      <c r="N1682" s="1858" t="s">
        <v>98</v>
      </c>
    </row>
    <row r="1683" spans="1:14" ht="20.25" customHeight="1">
      <c r="A1683" s="1721"/>
      <c r="B1683" s="11"/>
      <c r="C1683" s="1796"/>
      <c r="D1683" s="1797"/>
      <c r="E1683" s="1799"/>
      <c r="F1683" s="1801"/>
      <c r="G1683" s="1803"/>
      <c r="H1683" s="1806"/>
      <c r="I1683" s="1807"/>
      <c r="J1683" s="1810"/>
      <c r="K1683" s="1811"/>
      <c r="L1683" s="1813"/>
      <c r="M1683" s="1833"/>
      <c r="N1683" s="1859"/>
    </row>
    <row r="1684" spans="1:14" ht="20.25" customHeight="1" thickBot="1">
      <c r="A1684" s="1721"/>
      <c r="B1684" s="11" t="s">
        <v>69</v>
      </c>
      <c r="C1684" s="1866" t="s">
        <v>56</v>
      </c>
      <c r="D1684" s="1867"/>
      <c r="E1684" s="61">
        <f>'Result Entry'!$L$7</f>
        <v>10</v>
      </c>
      <c r="F1684" s="62">
        <f>'Result Entry'!$M$7</f>
        <v>10</v>
      </c>
      <c r="G1684" s="53">
        <f>SUM(E1684:F1684)</f>
        <v>20</v>
      </c>
      <c r="H1684" s="1881">
        <f>'Result Entry'!$AU$7</f>
        <v>70</v>
      </c>
      <c r="I1684" s="1882"/>
      <c r="J1684" s="1883">
        <f>'Result Entry'!$AY$7</f>
        <v>100</v>
      </c>
      <c r="K1684" s="1882"/>
      <c r="L1684" s="53">
        <f t="shared" ref="L1684:L1689" si="94">H1684+J1684</f>
        <v>170</v>
      </c>
      <c r="M1684" s="63">
        <f t="shared" ref="M1684:M1689" si="95">G1684+L1684</f>
        <v>190</v>
      </c>
      <c r="N1684" s="1860"/>
    </row>
    <row r="1685" spans="1:14" s="52" customFormat="1" ht="20.25" customHeight="1">
      <c r="A1685" s="1721"/>
      <c r="B1685" s="50" t="s">
        <v>69</v>
      </c>
      <c r="C1685" s="1769" t="str">
        <f>'Result Entry'!$L$3</f>
        <v>HINDI Comp.</v>
      </c>
      <c r="D1685" s="1770"/>
      <c r="E1685" s="54">
        <f>IF($J1673="TC",0,IF($J1673="Nso",0,VLOOKUP($A1670,'Result Entry'!$B$9:$FW$108,11,0)))</f>
        <v>0</v>
      </c>
      <c r="F1685" s="51">
        <f>IF($J1673="TC",0,IF($J1673="Nso",0,VLOOKUP($A1670,'Result Entry'!$B$9:$FW$108,12,0)))</f>
        <v>0</v>
      </c>
      <c r="G1685" s="55">
        <f>E1685+F1685</f>
        <v>0</v>
      </c>
      <c r="H1685" s="1870">
        <f>IF($J1673="TC",0,IF($J1673="Nso",0,VLOOKUP($A1670,'Result Entry'!$B$9:$FW$108,16,0)))</f>
        <v>0</v>
      </c>
      <c r="I1685" s="1871"/>
      <c r="J1685" s="1872">
        <f>IF($J1673="TC",0,IF($J1673="Nso",0,VLOOKUP($A1670,'Result Entry'!$B$9:$FW$108,19,0)))</f>
        <v>0</v>
      </c>
      <c r="K1685" s="1871"/>
      <c r="L1685" s="66">
        <f t="shared" si="94"/>
        <v>0</v>
      </c>
      <c r="M1685" s="64">
        <f t="shared" si="95"/>
        <v>0</v>
      </c>
      <c r="N1685" s="60" t="str">
        <f>IF($J1673="TC",0,IF($J1673="Nso",0,VLOOKUP($A1670,'Result Entry'!$B$9:$FW$108,24,0)))</f>
        <v/>
      </c>
    </row>
    <row r="1686" spans="1:14" s="52" customFormat="1" ht="20.25" customHeight="1">
      <c r="A1686" s="1721"/>
      <c r="B1686" s="50" t="s">
        <v>69</v>
      </c>
      <c r="C1686" s="1717" t="str">
        <f>'Result Entry'!$Z$3</f>
        <v>ENGLISH Comp.</v>
      </c>
      <c r="D1686" s="1718"/>
      <c r="E1686" s="54">
        <f>IF($J1673="TC",0,IF($J1673="Nso",0,VLOOKUP($A1670,'Result Entry'!$B$9:$FW$108,25,0)))</f>
        <v>0</v>
      </c>
      <c r="F1686" s="51">
        <f>IF($J1673="TC",0,IF($J1673="Nso",0,VLOOKUP($A1670,'Result Entry'!$B$9:$FW$108,26,0)))</f>
        <v>0</v>
      </c>
      <c r="G1686" s="56">
        <f>E1686+F1686</f>
        <v>0</v>
      </c>
      <c r="H1686" s="1761">
        <f>IF($J1673="TC",0,IF($J1673="Nso",0,VLOOKUP($A1670,'Result Entry'!$B$9:$FW$108,30,0)))</f>
        <v>0</v>
      </c>
      <c r="I1686" s="1762"/>
      <c r="J1686" s="1784">
        <f>IF($J1673="TC",0,IF($J1673="Nso",0,VLOOKUP($A1670,'Result Entry'!$B$9:$FW$108,33,0)))</f>
        <v>0</v>
      </c>
      <c r="K1686" s="1762"/>
      <c r="L1686" s="66">
        <f t="shared" si="94"/>
        <v>0</v>
      </c>
      <c r="M1686" s="64">
        <f t="shared" si="95"/>
        <v>0</v>
      </c>
      <c r="N1686" s="60" t="str">
        <f>IF($J1673="TC",0,IF($J1673="Nso",0,VLOOKUP($A1670,'Result Entry'!$B$9:$FW$108,38,0)))</f>
        <v/>
      </c>
    </row>
    <row r="1687" spans="1:14" s="52" customFormat="1" ht="20.25" customHeight="1">
      <c r="A1687" s="1721"/>
      <c r="B1687" s="50" t="s">
        <v>69</v>
      </c>
      <c r="C1687" s="1717" t="str">
        <f>'Result Entry'!$AO$3</f>
        <v>PHYSICS</v>
      </c>
      <c r="D1687" s="1718"/>
      <c r="E1687" s="54">
        <f>IF($J1673="TC",0,IF($J1673="Nso",0,VLOOKUP($A1670,'Result Entry'!$B$9:$FW$108,39,0)))</f>
        <v>0</v>
      </c>
      <c r="F1687" s="51">
        <f>IF($J1673="TC",0,IF($J1673="Nso",0,VLOOKUP($A1670,'Result Entry'!$B$9:$FW$108,40,0)))</f>
        <v>0</v>
      </c>
      <c r="G1687" s="56">
        <f>E1687+F1687</f>
        <v>0</v>
      </c>
      <c r="H1687" s="1761">
        <f>IF($J1673="TC",0,IF($J1673="Nso",0,VLOOKUP($A1670,'Result Entry'!$B$9:$FW$108,45,0)))</f>
        <v>0</v>
      </c>
      <c r="I1687" s="1762"/>
      <c r="J1687" s="1784">
        <f>IF($J1673="TC",0,IF($J1673="Nso",0,VLOOKUP($A1670,'Result Entry'!$B$9:$FW$108,49,0)))</f>
        <v>0</v>
      </c>
      <c r="K1687" s="1762"/>
      <c r="L1687" s="66">
        <f t="shared" si="94"/>
        <v>0</v>
      </c>
      <c r="M1687" s="64">
        <f t="shared" si="95"/>
        <v>0</v>
      </c>
      <c r="N1687" s="60" t="str">
        <f>IF($J1673="TC",0,IF($J1673="Nso",0,VLOOKUP($A1670,'Result Entry'!$B$9:$FW$108,54,0)))</f>
        <v/>
      </c>
    </row>
    <row r="1688" spans="1:14" s="52" customFormat="1" ht="20.25" customHeight="1">
      <c r="A1688" s="1721"/>
      <c r="B1688" s="50" t="s">
        <v>69</v>
      </c>
      <c r="C1688" s="1717" t="str">
        <f>'Result Entry'!$BF$3</f>
        <v>CHEMISTRY</v>
      </c>
      <c r="D1688" s="1718"/>
      <c r="E1688" s="54" t="str">
        <f>IF($J1673="TC",0,IF($J1673="Nso",0,VLOOKUP($A1670,'Result Entry'!$B$9:$FW$108,55,0)))</f>
        <v/>
      </c>
      <c r="F1688" s="51">
        <f>IF($J1673="TC",0,IF($J1673="Nso",0,VLOOKUP($A1670,'Result Entry'!$B$9:$FW$108,56,0)))</f>
        <v>0</v>
      </c>
      <c r="G1688" s="56" t="e">
        <f>E1688+F1688</f>
        <v>#VALUE!</v>
      </c>
      <c r="H1688" s="1761">
        <f>IF($J1673="TC",0,IF($J1673="Nso",0,VLOOKUP($A1670,'Result Entry'!$B$9:$FW$108,61,0)))</f>
        <v>0</v>
      </c>
      <c r="I1688" s="1762"/>
      <c r="J1688" s="1784">
        <f>IF($J1673="TC",0,IF($J1673="Nso",0,VLOOKUP($A1670,'Result Entry'!$B$9:$FW$108,65,0)))</f>
        <v>0</v>
      </c>
      <c r="K1688" s="1762"/>
      <c r="L1688" s="66">
        <f t="shared" si="94"/>
        <v>0</v>
      </c>
      <c r="M1688" s="64" t="e">
        <f t="shared" si="95"/>
        <v>#VALUE!</v>
      </c>
      <c r="N1688" s="60" t="str">
        <f>IF($J1673="TC",0,IF($J1673="Nso",0,VLOOKUP($A1670,'Result Entry'!$B$9:$FW$108,70,0)))</f>
        <v/>
      </c>
    </row>
    <row r="1689" spans="1:14" s="52" customFormat="1" ht="20.25" customHeight="1" thickBot="1">
      <c r="A1689" s="1721"/>
      <c r="B1689" s="50" t="s">
        <v>69</v>
      </c>
      <c r="C1689" s="1717" t="str">
        <f>'Result Entry'!$BW$3</f>
        <v>BIOLOGY</v>
      </c>
      <c r="D1689" s="1718"/>
      <c r="E1689" s="57" t="str">
        <f>IF($J1673="TC",0,IF($J1673="Nso",0,VLOOKUP($A1670,'Result Entry'!$B$9:$FW$108,71,0)))</f>
        <v/>
      </c>
      <c r="F1689" s="58" t="str">
        <f>IF($J1673="TC",0,IF($J1673="Nso",0,VLOOKUP($A1670,'Result Entry'!$B$9:$FW$108,72,0)))</f>
        <v/>
      </c>
      <c r="G1689" s="59" t="e">
        <f>E1689+F1689</f>
        <v>#VALUE!</v>
      </c>
      <c r="H1689" s="1861">
        <f>IF($J1673="TC",0,IF($J1673="Nso",0,VLOOKUP($A1670,'Result Entry'!$B$9:$FW$108,77,0)))</f>
        <v>0</v>
      </c>
      <c r="I1689" s="1862"/>
      <c r="J1689" s="1863">
        <f>IF($J1673="TC",0,IF($J1673="Nso",0,VLOOKUP($A1670,'Result Entry'!$B$9:$FW$108,81,0)))</f>
        <v>0</v>
      </c>
      <c r="K1689" s="1862"/>
      <c r="L1689" s="67">
        <f t="shared" si="94"/>
        <v>0</v>
      </c>
      <c r="M1689" s="65" t="e">
        <f t="shared" si="95"/>
        <v>#VALUE!</v>
      </c>
      <c r="N1689" s="60">
        <f>IF($J1673="TC",0,IF($J1673="Nso",0,VLOOKUP($A1670,'Result Entry'!$B$9:$FW$108,86,0)))</f>
        <v>0</v>
      </c>
    </row>
    <row r="1690" spans="1:14" ht="20.25" customHeight="1">
      <c r="A1690" s="1721"/>
      <c r="B1690" s="11" t="s">
        <v>69</v>
      </c>
      <c r="C1690" s="1771" t="s">
        <v>77</v>
      </c>
      <c r="D1690" s="1772"/>
      <c r="E1690" s="1773"/>
      <c r="F1690" s="1777" t="s">
        <v>78</v>
      </c>
      <c r="G1690" s="1778"/>
      <c r="H1690" s="1868" t="s">
        <v>79</v>
      </c>
      <c r="I1690" s="1869"/>
      <c r="J1690" s="74" t="s">
        <v>41</v>
      </c>
      <c r="K1690" s="79" t="s">
        <v>91</v>
      </c>
      <c r="L1690" s="1785" t="s">
        <v>39</v>
      </c>
      <c r="M1690" s="1786"/>
      <c r="N1690" s="12" t="s">
        <v>43</v>
      </c>
    </row>
    <row r="1691" spans="1:14" ht="25.5" customHeight="1" thickBot="1">
      <c r="A1691" s="1721"/>
      <c r="B1691" s="11" t="s">
        <v>69</v>
      </c>
      <c r="C1691" s="1774"/>
      <c r="D1691" s="1775"/>
      <c r="E1691" s="1776"/>
      <c r="F1691" s="1787">
        <f>IF($J1673="TC",0,IF($J1673="Nso",0,VLOOKUP($A1670,'Result Entry'!$B$9:$FW$108,146,0)))</f>
        <v>0</v>
      </c>
      <c r="G1691" s="1788"/>
      <c r="H1691" s="1830">
        <f>IF($J1673="TC",0,IF($J1673="Nso",0,VLOOKUP($A1670,'Result Entry'!$B$9:$FW$108,147,0)))</f>
        <v>0</v>
      </c>
      <c r="I1691" s="1831"/>
      <c r="J1691" s="75">
        <f>IF($J1673="TC",0,IF($J1673="Nso",0,VLOOKUP($A1670,'Result Entry'!$B$9:$FW$108,148,0)))</f>
        <v>0</v>
      </c>
      <c r="K1691" s="86" t="str">
        <f>IF($J1673="TC",0,IF($J1673="Nso",0,VLOOKUP($A1670,'Result Entry'!$B$9:$FW$108,149,0)))</f>
        <v/>
      </c>
      <c r="L1691" s="1864">
        <f>IF($J1673="TC",0,IF($J1673="Nso",0,VLOOKUP($A1670,'Result Entry'!$B$9:$FW$108,150,0)))</f>
        <v>0</v>
      </c>
      <c r="M1691" s="1865"/>
      <c r="N1691" s="15">
        <f>IF($J1673="TC",0,IF($J1673="Nso",0,VLOOKUP($A1670,'Result Entry'!$B$9:$FW$108,152,0)))</f>
        <v>0</v>
      </c>
    </row>
    <row r="1692" spans="1:14" ht="20.25" customHeight="1">
      <c r="A1692" s="1721"/>
      <c r="B1692" s="11" t="s">
        <v>69</v>
      </c>
      <c r="C1692" s="1758" t="s">
        <v>58</v>
      </c>
      <c r="D1692" s="1759"/>
      <c r="E1692" s="1759"/>
      <c r="F1692" s="1759"/>
      <c r="G1692" s="1759"/>
      <c r="H1692" s="1760"/>
      <c r="I1692" s="1834" t="s">
        <v>59</v>
      </c>
      <c r="J1692" s="1835"/>
      <c r="K1692" s="1836">
        <f>VLOOKUP($A1670,'Result Entry'!$B$9:$FW$108,143,0)</f>
        <v>0</v>
      </c>
      <c r="L1692" s="1837"/>
      <c r="M1692" s="1839" t="s">
        <v>37</v>
      </c>
      <c r="N1692" s="1840"/>
    </row>
    <row r="1693" spans="1:14" ht="20.25" customHeight="1" thickBot="1">
      <c r="A1693" s="1721"/>
      <c r="B1693" s="11" t="s">
        <v>69</v>
      </c>
      <c r="C1693" s="1841" t="s">
        <v>54</v>
      </c>
      <c r="D1693" s="1842"/>
      <c r="E1693" s="1842"/>
      <c r="F1693" s="1843" t="s">
        <v>157</v>
      </c>
      <c r="G1693" s="1844"/>
      <c r="H1693" s="26" t="s">
        <v>47</v>
      </c>
      <c r="I1693" s="1847" t="s">
        <v>60</v>
      </c>
      <c r="J1693" s="1848"/>
      <c r="K1693" s="1873">
        <f>VLOOKUP($A1670,'Result Entry'!$B$9:$FW$108,144,0)</f>
        <v>0</v>
      </c>
      <c r="L1693" s="1874"/>
      <c r="M1693" s="1875">
        <f>VLOOKUP($A1670,'Result Entry'!$B$9:$FW$108,145,0)</f>
        <v>0</v>
      </c>
      <c r="N1693" s="1876"/>
    </row>
    <row r="1694" spans="1:14" ht="20.25" customHeight="1">
      <c r="A1694" s="1721"/>
      <c r="B1694" s="11" t="s">
        <v>69</v>
      </c>
      <c r="C1694" s="1841"/>
      <c r="D1694" s="1842"/>
      <c r="E1694" s="1842"/>
      <c r="F1694" s="1845"/>
      <c r="G1694" s="1846"/>
      <c r="H1694" s="27" t="s">
        <v>99</v>
      </c>
      <c r="I1694" s="1877" t="s">
        <v>61</v>
      </c>
      <c r="J1694" s="1878"/>
      <c r="K1694" s="1879">
        <f>IF($J1673="TC","Transferred",IF($J1673="Nso","NameSeparated",VLOOKUP($A1670,'Result Entry'!$B$9:$FW$108,153,0)))</f>
        <v>0</v>
      </c>
      <c r="L1694" s="1879"/>
      <c r="M1694" s="1879"/>
      <c r="N1694" s="1880"/>
    </row>
    <row r="1695" spans="1:14" ht="20.25" customHeight="1">
      <c r="A1695" s="1721"/>
      <c r="B1695" s="11" t="s">
        <v>69</v>
      </c>
      <c r="C1695" s="1744" t="str">
        <f>'Result Entry'!$DU$3</f>
        <v>Foundation Of Information Tech.</v>
      </c>
      <c r="D1695" s="1745"/>
      <c r="E1695" s="1746"/>
      <c r="F1695" s="1747" t="str">
        <f>IF($J1673="TC",0,IF($J1673="Nso",0,VLOOKUP($A1670,'Result Entry'!$B$9:$GS$108,170,0)))</f>
        <v/>
      </c>
      <c r="G1695" s="1747"/>
      <c r="H1695" s="14">
        <f>IF($J1673="TC",0,IF($J1673="Nso",0,VLOOKUP($A1670,'Result Entry'!$B$9:$GS$108,112,0)))</f>
        <v>0</v>
      </c>
      <c r="I1695" s="1748" t="s">
        <v>71</v>
      </c>
      <c r="J1695" s="1749"/>
      <c r="K1695" s="1750">
        <f>'Result Entry'!$T$2</f>
        <v>45419</v>
      </c>
      <c r="L1695" s="1751"/>
      <c r="M1695" s="1751"/>
      <c r="N1695" s="1752"/>
    </row>
    <row r="1696" spans="1:14" ht="20.25" customHeight="1">
      <c r="A1696" s="1721"/>
      <c r="B1696" s="11" t="s">
        <v>69</v>
      </c>
      <c r="C1696" s="1744" t="str">
        <f>'Result Entry'!$EI$3</f>
        <v>G.I.A.I.-II</v>
      </c>
      <c r="D1696" s="1745"/>
      <c r="E1696" s="1746"/>
      <c r="F1696" s="1747" t="str">
        <f>IF($J1673="TC",0,IF($J1673="Nso",0,VLOOKUP($A1670,'Result Entry'!$B$9:$GS$108,174,0)))</f>
        <v/>
      </c>
      <c r="G1696" s="1747"/>
      <c r="H1696" s="14">
        <f>IF($J1673="TC",0,IF($J1673="Nso",0,VLOOKUP($A1670,'Result Entry'!$B$9:$GS$108,124,0)))</f>
        <v>0</v>
      </c>
      <c r="I1696" s="1753"/>
      <c r="J1696" s="1754"/>
      <c r="K1696" s="1754"/>
      <c r="L1696" s="1754"/>
      <c r="M1696" s="1754"/>
      <c r="N1696" s="1755"/>
    </row>
    <row r="1697" spans="1:15" ht="20.25" customHeight="1">
      <c r="A1697" s="1721"/>
      <c r="B1697" s="11" t="s">
        <v>69</v>
      </c>
      <c r="C1697" s="1744" t="str">
        <f>'Result Entry'!$EU$3</f>
        <v>SOC.SER.PLAN</v>
      </c>
      <c r="D1697" s="1745"/>
      <c r="E1697" s="1746"/>
      <c r="F1697" s="1747">
        <f>IF($J1673="TC",0,IF($J1673="Nso",0,VLOOKUP($A1670,'Result Entry'!$B$9:$HS$108,178,0)))</f>
        <v>0</v>
      </c>
      <c r="G1697" s="1747"/>
      <c r="H1697" s="14">
        <f>IF($J1673="TC",0,IF($J1673="Nso",0,VLOOKUP($A1670,'Result Entry'!$B$9:$GS$108,136,0)))</f>
        <v>0</v>
      </c>
      <c r="I1697" s="1756" t="s">
        <v>174</v>
      </c>
      <c r="J1697" s="1757"/>
      <c r="K1697" s="76"/>
      <c r="L1697" s="77"/>
      <c r="M1697" s="77"/>
      <c r="N1697" s="78"/>
    </row>
    <row r="1698" spans="1:15" ht="20.25" customHeight="1" thickBot="1">
      <c r="A1698" s="1721"/>
      <c r="B1698" s="11" t="s">
        <v>69</v>
      </c>
      <c r="C1698" s="1744" t="str">
        <f>'Result Entry'!$FG$3</f>
        <v>Jeewan Kaushal</v>
      </c>
      <c r="D1698" s="1745"/>
      <c r="E1698" s="1746"/>
      <c r="F1698" s="1747" t="str">
        <f>IF($J1673="TC",0,IF($J1673="Nso",0,VLOOKUP($A1670,'Result Entry'!$B$9:$HS$108,182,0)))</f>
        <v/>
      </c>
      <c r="G1698" s="1747"/>
      <c r="H1698" s="14">
        <f>IF($J1673="TC",0,IF($J1673="Nso",0,VLOOKUP($A1670,'Result Entry'!$B$9:$HS$108,136,0)))</f>
        <v>0</v>
      </c>
      <c r="I1698" s="1756" t="s">
        <v>148</v>
      </c>
      <c r="J1698" s="1757"/>
      <c r="K1698" s="1757"/>
      <c r="L1698" s="1757"/>
      <c r="M1698" s="1757"/>
      <c r="N1698" s="1838"/>
    </row>
    <row r="1699" spans="1:15" ht="20.25" customHeight="1">
      <c r="A1699" s="1721"/>
      <c r="B1699" s="10" t="s">
        <v>69</v>
      </c>
      <c r="C1699" s="1706" t="s">
        <v>180</v>
      </c>
      <c r="D1699" s="1707"/>
      <c r="E1699" s="1708"/>
      <c r="F1699" s="1715" t="s">
        <v>181</v>
      </c>
      <c r="G1699" s="1716"/>
      <c r="H1699" s="82" t="s">
        <v>30</v>
      </c>
      <c r="I1699" s="1756" t="s">
        <v>175</v>
      </c>
      <c r="J1699" s="1757"/>
      <c r="K1699" s="1757"/>
      <c r="L1699" s="1757"/>
      <c r="M1699" s="1757"/>
      <c r="N1699" s="1838"/>
    </row>
    <row r="1700" spans="1:15" ht="20.25" customHeight="1">
      <c r="A1700" s="1721"/>
      <c r="B1700" s="10" t="s">
        <v>69</v>
      </c>
      <c r="C1700" s="1709"/>
      <c r="D1700" s="1710"/>
      <c r="E1700" s="1711"/>
      <c r="F1700" s="1702" t="s">
        <v>182</v>
      </c>
      <c r="G1700" s="1703"/>
      <c r="H1700" s="80" t="s">
        <v>179</v>
      </c>
      <c r="I1700" s="1732" t="s">
        <v>67</v>
      </c>
      <c r="J1700" s="1733"/>
      <c r="K1700" s="1733"/>
      <c r="L1700" s="1733"/>
      <c r="M1700" s="1733"/>
      <c r="N1700" s="1734"/>
    </row>
    <row r="1701" spans="1:15" ht="20.25" customHeight="1">
      <c r="A1701" s="1721"/>
      <c r="B1701" s="10" t="s">
        <v>69</v>
      </c>
      <c r="C1701" s="1709"/>
      <c r="D1701" s="1710"/>
      <c r="E1701" s="1711"/>
      <c r="F1701" s="1702" t="s">
        <v>185</v>
      </c>
      <c r="G1701" s="1703"/>
      <c r="H1701" s="80" t="s">
        <v>62</v>
      </c>
      <c r="I1701" s="1735"/>
      <c r="J1701" s="1736"/>
      <c r="K1701" s="1736"/>
      <c r="L1701" s="1736"/>
      <c r="M1701" s="1736"/>
      <c r="N1701" s="1737"/>
    </row>
    <row r="1702" spans="1:15" ht="20.25" customHeight="1">
      <c r="A1702" s="1721"/>
      <c r="B1702" s="10" t="s">
        <v>69</v>
      </c>
      <c r="C1702" s="1709"/>
      <c r="D1702" s="1710"/>
      <c r="E1702" s="1711"/>
      <c r="F1702" s="1702" t="s">
        <v>186</v>
      </c>
      <c r="G1702" s="1703"/>
      <c r="H1702" s="80" t="s">
        <v>63</v>
      </c>
      <c r="I1702" s="1735"/>
      <c r="J1702" s="1736"/>
      <c r="K1702" s="1736"/>
      <c r="L1702" s="1736"/>
      <c r="M1702" s="1736"/>
      <c r="N1702" s="1737"/>
    </row>
    <row r="1703" spans="1:15" ht="20.25" customHeight="1">
      <c r="A1703" s="1721"/>
      <c r="B1703" s="10" t="s">
        <v>69</v>
      </c>
      <c r="C1703" s="1709"/>
      <c r="D1703" s="1710"/>
      <c r="E1703" s="1711"/>
      <c r="F1703" s="1702" t="s">
        <v>183</v>
      </c>
      <c r="G1703" s="1703"/>
      <c r="H1703" s="80" t="s">
        <v>65</v>
      </c>
      <c r="I1703" s="1738" t="s">
        <v>80</v>
      </c>
      <c r="J1703" s="1739"/>
      <c r="K1703" s="1739"/>
      <c r="L1703" s="1739"/>
      <c r="M1703" s="1739"/>
      <c r="N1703" s="1740"/>
    </row>
    <row r="1704" spans="1:15" ht="20.25" customHeight="1" thickBot="1">
      <c r="A1704" s="1721"/>
      <c r="B1704" s="13" t="s">
        <v>69</v>
      </c>
      <c r="C1704" s="1712"/>
      <c r="D1704" s="1713"/>
      <c r="E1704" s="1714"/>
      <c r="F1704" s="1704" t="s">
        <v>184</v>
      </c>
      <c r="G1704" s="1705"/>
      <c r="H1704" s="81" t="s">
        <v>64</v>
      </c>
      <c r="I1704" s="1741"/>
      <c r="J1704" s="1742"/>
      <c r="K1704" s="1742"/>
      <c r="L1704" s="1742"/>
      <c r="M1704" s="1742"/>
      <c r="N1704" s="1743"/>
    </row>
    <row r="1705" spans="1:15" ht="24.75" customHeight="1" thickTop="1" thickBot="1">
      <c r="A1705" s="83">
        <f>A1670+1</f>
        <v>49</v>
      </c>
      <c r="B1705" s="1720" t="s">
        <v>50</v>
      </c>
      <c r="C1705" s="1720"/>
      <c r="D1705" s="1720"/>
      <c r="E1705" s="1720"/>
      <c r="F1705" s="1720"/>
      <c r="G1705" s="1720"/>
      <c r="H1705" s="1720"/>
      <c r="I1705" s="1720"/>
      <c r="J1705" s="1720"/>
      <c r="K1705" s="1720"/>
      <c r="L1705" s="1720"/>
      <c r="M1705" s="1720"/>
      <c r="N1705" s="1720"/>
    </row>
    <row r="1706" spans="1:15" ht="42.75" customHeight="1" thickTop="1">
      <c r="A1706" s="1721"/>
      <c r="B1706" s="1722"/>
      <c r="C1706" s="1723"/>
      <c r="D1706" s="1726" t="str">
        <f>Master!$E$8</f>
        <v xml:space="preserve">Govt. Sr. Secondary School </v>
      </c>
      <c r="E1706" s="1727"/>
      <c r="F1706" s="1727"/>
      <c r="G1706" s="1727"/>
      <c r="H1706" s="1727"/>
      <c r="I1706" s="1727"/>
      <c r="J1706" s="1727"/>
      <c r="K1706" s="1727"/>
      <c r="L1706" s="1727"/>
      <c r="M1706" s="1727"/>
      <c r="N1706" s="1728"/>
    </row>
    <row r="1707" spans="1:15" ht="20.25" customHeight="1" thickBot="1">
      <c r="A1707" s="1721"/>
      <c r="B1707" s="1724"/>
      <c r="C1707" s="1725"/>
      <c r="D1707" s="1729" t="str">
        <f>Master!$E$11</f>
        <v>P.S.-Bapini (Jodhpur)</v>
      </c>
      <c r="E1707" s="1730"/>
      <c r="F1707" s="1730"/>
      <c r="G1707" s="1730"/>
      <c r="H1707" s="1730"/>
      <c r="I1707" s="1730"/>
      <c r="J1707" s="1730"/>
      <c r="K1707" s="1730"/>
      <c r="L1707" s="1730"/>
      <c r="M1707" s="1730"/>
      <c r="N1707" s="1731"/>
    </row>
    <row r="1708" spans="1:15" ht="20.25" customHeight="1">
      <c r="A1708" s="1721"/>
      <c r="B1708" s="28"/>
      <c r="C1708" s="1849" t="s">
        <v>150</v>
      </c>
      <c r="D1708" s="1850"/>
      <c r="E1708" s="1850"/>
      <c r="F1708" s="1850"/>
      <c r="G1708" s="1851"/>
      <c r="H1708" s="1814" t="s">
        <v>127</v>
      </c>
      <c r="I1708" s="1814"/>
      <c r="J1708" s="1817">
        <f>VLOOKUP(A1705,'Result Entry'!$B$6:$K$108,6,0)</f>
        <v>0</v>
      </c>
      <c r="K1708" s="1820" t="s">
        <v>68</v>
      </c>
      <c r="L1708" s="1821"/>
      <c r="M1708" s="68">
        <f>Master!$E$14</f>
        <v>8151106901</v>
      </c>
      <c r="N1708" s="69"/>
    </row>
    <row r="1709" spans="1:15" ht="20.25" customHeight="1">
      <c r="A1709" s="1721"/>
      <c r="B1709" s="9"/>
      <c r="C1709" s="1852"/>
      <c r="D1709" s="1853"/>
      <c r="E1709" s="1853"/>
      <c r="F1709" s="1853"/>
      <c r="G1709" s="1854"/>
      <c r="H1709" s="1815"/>
      <c r="I1709" s="1815"/>
      <c r="J1709" s="1818"/>
      <c r="K1709" s="1822" t="s">
        <v>66</v>
      </c>
      <c r="L1709" s="1823"/>
      <c r="M1709" s="1824"/>
      <c r="N1709" s="1825"/>
      <c r="O1709" s="17" t="s">
        <v>156</v>
      </c>
    </row>
    <row r="1710" spans="1:15" ht="20.25" customHeight="1" thickBot="1">
      <c r="A1710" s="1721"/>
      <c r="B1710" s="9"/>
      <c r="C1710" s="1855"/>
      <c r="D1710" s="1856"/>
      <c r="E1710" s="1856"/>
      <c r="F1710" s="1856"/>
      <c r="G1710" s="1857"/>
      <c r="H1710" s="1816"/>
      <c r="I1710" s="1816"/>
      <c r="J1710" s="1819"/>
      <c r="K1710" s="1826" t="s">
        <v>51</v>
      </c>
      <c r="L1710" s="1827"/>
      <c r="M1710" s="1828" t="str">
        <f>Master!$E$6</f>
        <v>2023-24</v>
      </c>
      <c r="N1710" s="1829"/>
    </row>
    <row r="1711" spans="1:15" ht="20.25" customHeight="1">
      <c r="A1711" s="1721"/>
      <c r="B1711" s="10" t="s">
        <v>69</v>
      </c>
      <c r="C1711" s="1779" t="s">
        <v>20</v>
      </c>
      <c r="D1711" s="1780"/>
      <c r="E1711" s="1780"/>
      <c r="F1711" s="1781"/>
      <c r="G1711" s="6" t="s">
        <v>149</v>
      </c>
      <c r="H1711" s="1782">
        <f>VLOOKUP($A1705,'Result Entry'!$B$9:$FW$108,4,0)</f>
        <v>0</v>
      </c>
      <c r="I1711" s="1782"/>
      <c r="J1711" s="1782"/>
      <c r="K1711" s="1782"/>
      <c r="L1711" s="1782"/>
      <c r="M1711" s="1782"/>
      <c r="N1711" s="1783"/>
    </row>
    <row r="1712" spans="1:15" ht="20.25" customHeight="1">
      <c r="A1712" s="1721"/>
      <c r="B1712" s="10" t="s">
        <v>69</v>
      </c>
      <c r="C1712" s="1763" t="s">
        <v>22</v>
      </c>
      <c r="D1712" s="1764"/>
      <c r="E1712" s="1764"/>
      <c r="F1712" s="1765"/>
      <c r="G1712" s="7" t="s">
        <v>149</v>
      </c>
      <c r="H1712" s="1766">
        <f>VLOOKUP($A1705,'Result Entry'!$B$9:$FW$108,7,0)</f>
        <v>0</v>
      </c>
      <c r="I1712" s="1766"/>
      <c r="J1712" s="1766"/>
      <c r="K1712" s="1766"/>
      <c r="L1712" s="1766"/>
      <c r="M1712" s="1766"/>
      <c r="N1712" s="1767"/>
    </row>
    <row r="1713" spans="1:14" ht="20.25" customHeight="1">
      <c r="A1713" s="1721"/>
      <c r="B1713" s="10" t="s">
        <v>69</v>
      </c>
      <c r="C1713" s="1763" t="s">
        <v>23</v>
      </c>
      <c r="D1713" s="1764"/>
      <c r="E1713" s="1764"/>
      <c r="F1713" s="1765"/>
      <c r="G1713" s="7" t="s">
        <v>149</v>
      </c>
      <c r="H1713" s="1766">
        <f>VLOOKUP($A1705,'Result Entry'!$B$9:$FW$108,8,0)</f>
        <v>0</v>
      </c>
      <c r="I1713" s="1766"/>
      <c r="J1713" s="1766"/>
      <c r="K1713" s="1766"/>
      <c r="L1713" s="1766"/>
      <c r="M1713" s="1766"/>
      <c r="N1713" s="1767"/>
    </row>
    <row r="1714" spans="1:14" ht="20.25" customHeight="1">
      <c r="A1714" s="1721"/>
      <c r="B1714" s="10" t="s">
        <v>69</v>
      </c>
      <c r="C1714" s="1763" t="s">
        <v>52</v>
      </c>
      <c r="D1714" s="1764"/>
      <c r="E1714" s="1764"/>
      <c r="F1714" s="1765"/>
      <c r="G1714" s="7" t="s">
        <v>149</v>
      </c>
      <c r="H1714" s="1766">
        <f>VLOOKUP($A1705,'Result Entry'!$B$9:$FW$108,9,0)</f>
        <v>0</v>
      </c>
      <c r="I1714" s="1766"/>
      <c r="J1714" s="1766"/>
      <c r="K1714" s="1766"/>
      <c r="L1714" s="1766"/>
      <c r="M1714" s="1766"/>
      <c r="N1714" s="1767"/>
    </row>
    <row r="1715" spans="1:14" ht="20.25" customHeight="1">
      <c r="A1715" s="1721"/>
      <c r="B1715" s="10" t="s">
        <v>69</v>
      </c>
      <c r="C1715" s="1763" t="s">
        <v>53</v>
      </c>
      <c r="D1715" s="1764"/>
      <c r="E1715" s="1764"/>
      <c r="F1715" s="1765"/>
      <c r="G1715" s="7" t="s">
        <v>149</v>
      </c>
      <c r="H1715" s="1768" t="str">
        <f>CONCATENATE('Result Entry'!$G$4,'Result Entry'!$J$4)</f>
        <v>11(A)</v>
      </c>
      <c r="I1715" s="1766"/>
      <c r="J1715" s="1766"/>
      <c r="K1715" s="1766"/>
      <c r="L1715" s="1766"/>
      <c r="M1715" s="1766"/>
      <c r="N1715" s="1767"/>
    </row>
    <row r="1716" spans="1:14" ht="20.25" customHeight="1" thickBot="1">
      <c r="A1716" s="1721"/>
      <c r="B1716" s="10" t="s">
        <v>69</v>
      </c>
      <c r="C1716" s="1789" t="s">
        <v>25</v>
      </c>
      <c r="D1716" s="1790"/>
      <c r="E1716" s="1790"/>
      <c r="F1716" s="1791"/>
      <c r="G1716" s="16" t="s">
        <v>149</v>
      </c>
      <c r="H1716" s="1792">
        <f>VLOOKUP($A1705,'Result Entry'!$B$9:$FW$108,10,0)</f>
        <v>0</v>
      </c>
      <c r="I1716" s="1792"/>
      <c r="J1716" s="1792"/>
      <c r="K1716" s="1792"/>
      <c r="L1716" s="1792"/>
      <c r="M1716" s="1792"/>
      <c r="N1716" s="1793"/>
    </row>
    <row r="1717" spans="1:14" ht="20.25" customHeight="1">
      <c r="A1717" s="1721"/>
      <c r="B1717" s="11" t="s">
        <v>69</v>
      </c>
      <c r="C1717" s="1794" t="s">
        <v>167</v>
      </c>
      <c r="D1717" s="1795"/>
      <c r="E1717" s="1798" t="s">
        <v>72</v>
      </c>
      <c r="F1717" s="1800" t="s">
        <v>73</v>
      </c>
      <c r="G1717" s="1802" t="s">
        <v>168</v>
      </c>
      <c r="H1717" s="1804" t="s">
        <v>55</v>
      </c>
      <c r="I1717" s="1805"/>
      <c r="J1717" s="1808" t="s">
        <v>84</v>
      </c>
      <c r="K1717" s="1809"/>
      <c r="L1717" s="1812" t="s">
        <v>169</v>
      </c>
      <c r="M1717" s="1832" t="s">
        <v>76</v>
      </c>
      <c r="N1717" s="1858" t="s">
        <v>98</v>
      </c>
    </row>
    <row r="1718" spans="1:14" ht="20.25" customHeight="1">
      <c r="A1718" s="1721"/>
      <c r="B1718" s="11"/>
      <c r="C1718" s="1796"/>
      <c r="D1718" s="1797"/>
      <c r="E1718" s="1799"/>
      <c r="F1718" s="1801"/>
      <c r="G1718" s="1803"/>
      <c r="H1718" s="1806"/>
      <c r="I1718" s="1807"/>
      <c r="J1718" s="1810"/>
      <c r="K1718" s="1811"/>
      <c r="L1718" s="1813"/>
      <c r="M1718" s="1833"/>
      <c r="N1718" s="1859"/>
    </row>
    <row r="1719" spans="1:14" ht="20.25" customHeight="1" thickBot="1">
      <c r="A1719" s="1721"/>
      <c r="B1719" s="11" t="s">
        <v>69</v>
      </c>
      <c r="C1719" s="1866" t="s">
        <v>56</v>
      </c>
      <c r="D1719" s="1867"/>
      <c r="E1719" s="61">
        <f>'Result Entry'!$L$7</f>
        <v>10</v>
      </c>
      <c r="F1719" s="62">
        <f>'Result Entry'!$M$7</f>
        <v>10</v>
      </c>
      <c r="G1719" s="53">
        <f>SUM(E1719:F1719)</f>
        <v>20</v>
      </c>
      <c r="H1719" s="1881">
        <f>'Result Entry'!$AU$7</f>
        <v>70</v>
      </c>
      <c r="I1719" s="1882"/>
      <c r="J1719" s="1883">
        <f>'Result Entry'!$AY$7</f>
        <v>100</v>
      </c>
      <c r="K1719" s="1882"/>
      <c r="L1719" s="53">
        <f t="shared" ref="L1719:L1724" si="96">H1719+J1719</f>
        <v>170</v>
      </c>
      <c r="M1719" s="63">
        <f t="shared" ref="M1719:M1724" si="97">G1719+L1719</f>
        <v>190</v>
      </c>
      <c r="N1719" s="1860"/>
    </row>
    <row r="1720" spans="1:14" s="52" customFormat="1" ht="20.25" customHeight="1">
      <c r="A1720" s="1721"/>
      <c r="B1720" s="50" t="s">
        <v>69</v>
      </c>
      <c r="C1720" s="1769" t="str">
        <f>'Result Entry'!$L$3</f>
        <v>HINDI Comp.</v>
      </c>
      <c r="D1720" s="1770"/>
      <c r="E1720" s="54">
        <f>IF($J1708="TC",0,IF($J1708="Nso",0,VLOOKUP($A1705,'Result Entry'!$B$9:$FW$108,11,0)))</f>
        <v>0</v>
      </c>
      <c r="F1720" s="51">
        <f>IF($J1708="TC",0,IF($J1708="Nso",0,VLOOKUP($A1705,'Result Entry'!$B$9:$FW$108,12,0)))</f>
        <v>0</v>
      </c>
      <c r="G1720" s="55">
        <f>E1720+F1720</f>
        <v>0</v>
      </c>
      <c r="H1720" s="1870">
        <f>IF($J1708="TC",0,IF($J1708="Nso",0,VLOOKUP($A1705,'Result Entry'!$B$9:$FW$108,16,0)))</f>
        <v>0</v>
      </c>
      <c r="I1720" s="1871"/>
      <c r="J1720" s="1872">
        <f>IF($J1708="TC",0,IF($J1708="Nso",0,VLOOKUP($A1705,'Result Entry'!$B$9:$FW$108,19,0)))</f>
        <v>0</v>
      </c>
      <c r="K1720" s="1871"/>
      <c r="L1720" s="66">
        <f t="shared" si="96"/>
        <v>0</v>
      </c>
      <c r="M1720" s="64">
        <f t="shared" si="97"/>
        <v>0</v>
      </c>
      <c r="N1720" s="60" t="str">
        <f>IF($J1708="TC",0,IF($J1708="Nso",0,VLOOKUP($A1705,'Result Entry'!$B$9:$FW$108,24,0)))</f>
        <v/>
      </c>
    </row>
    <row r="1721" spans="1:14" s="52" customFormat="1" ht="20.25" customHeight="1">
      <c r="A1721" s="1721"/>
      <c r="B1721" s="50" t="s">
        <v>69</v>
      </c>
      <c r="C1721" s="1717" t="str">
        <f>'Result Entry'!$Z$3</f>
        <v>ENGLISH Comp.</v>
      </c>
      <c r="D1721" s="1718"/>
      <c r="E1721" s="54">
        <f>IF($J1708="TC",0,IF($J1708="Nso",0,VLOOKUP($A1705,'Result Entry'!$B$9:$FW$108,25,0)))</f>
        <v>0</v>
      </c>
      <c r="F1721" s="51">
        <f>IF($J1708="TC",0,IF($J1708="Nso",0,VLOOKUP($A1705,'Result Entry'!$B$9:$FW$108,26,0)))</f>
        <v>0</v>
      </c>
      <c r="G1721" s="56">
        <f>E1721+F1721</f>
        <v>0</v>
      </c>
      <c r="H1721" s="1761">
        <f>IF($J1708="TC",0,IF($J1708="Nso",0,VLOOKUP($A1705,'Result Entry'!$B$9:$FW$108,30,0)))</f>
        <v>0</v>
      </c>
      <c r="I1721" s="1762"/>
      <c r="J1721" s="1784">
        <f>IF($J1708="TC",0,IF($J1708="Nso",0,VLOOKUP($A1705,'Result Entry'!$B$9:$FW$108,33,0)))</f>
        <v>0</v>
      </c>
      <c r="K1721" s="1762"/>
      <c r="L1721" s="66">
        <f t="shared" si="96"/>
        <v>0</v>
      </c>
      <c r="M1721" s="64">
        <f t="shared" si="97"/>
        <v>0</v>
      </c>
      <c r="N1721" s="60" t="str">
        <f>IF($J1708="TC",0,IF($J1708="Nso",0,VLOOKUP($A1705,'Result Entry'!$B$9:$FW$108,38,0)))</f>
        <v/>
      </c>
    </row>
    <row r="1722" spans="1:14" s="52" customFormat="1" ht="20.25" customHeight="1">
      <c r="A1722" s="1721"/>
      <c r="B1722" s="50" t="s">
        <v>69</v>
      </c>
      <c r="C1722" s="1717" t="str">
        <f>'Result Entry'!$AO$3</f>
        <v>PHYSICS</v>
      </c>
      <c r="D1722" s="1718"/>
      <c r="E1722" s="54">
        <f>IF($J1708="TC",0,IF($J1708="Nso",0,VLOOKUP($A1705,'Result Entry'!$B$9:$FW$108,39,0)))</f>
        <v>0</v>
      </c>
      <c r="F1722" s="51">
        <f>IF($J1708="TC",0,IF($J1708="Nso",0,VLOOKUP($A1705,'Result Entry'!$B$9:$FW$108,40,0)))</f>
        <v>0</v>
      </c>
      <c r="G1722" s="56">
        <f>E1722+F1722</f>
        <v>0</v>
      </c>
      <c r="H1722" s="1761">
        <f>IF($J1708="TC",0,IF($J1708="Nso",0,VLOOKUP($A1705,'Result Entry'!$B$9:$FW$108,45,0)))</f>
        <v>0</v>
      </c>
      <c r="I1722" s="1762"/>
      <c r="J1722" s="1784">
        <f>IF($J1708="TC",0,IF($J1708="Nso",0,VLOOKUP($A1705,'Result Entry'!$B$9:$FW$108,49,0)))</f>
        <v>0</v>
      </c>
      <c r="K1722" s="1762"/>
      <c r="L1722" s="66">
        <f t="shared" si="96"/>
        <v>0</v>
      </c>
      <c r="M1722" s="64">
        <f t="shared" si="97"/>
        <v>0</v>
      </c>
      <c r="N1722" s="60" t="str">
        <f>IF($J1708="TC",0,IF($J1708="Nso",0,VLOOKUP($A1705,'Result Entry'!$B$9:$FW$108,54,0)))</f>
        <v/>
      </c>
    </row>
    <row r="1723" spans="1:14" s="52" customFormat="1" ht="20.25" customHeight="1">
      <c r="A1723" s="1721"/>
      <c r="B1723" s="50" t="s">
        <v>69</v>
      </c>
      <c r="C1723" s="1717" t="str">
        <f>'Result Entry'!$BF$3</f>
        <v>CHEMISTRY</v>
      </c>
      <c r="D1723" s="1718"/>
      <c r="E1723" s="54" t="str">
        <f>IF($J1708="TC",0,IF($J1708="Nso",0,VLOOKUP($A1705,'Result Entry'!$B$9:$FW$108,55,0)))</f>
        <v/>
      </c>
      <c r="F1723" s="51">
        <f>IF($J1708="TC",0,IF($J1708="Nso",0,VLOOKUP($A1705,'Result Entry'!$B$9:$FW$108,56,0)))</f>
        <v>0</v>
      </c>
      <c r="G1723" s="56" t="e">
        <f>E1723+F1723</f>
        <v>#VALUE!</v>
      </c>
      <c r="H1723" s="1761">
        <f>IF($J1708="TC",0,IF($J1708="Nso",0,VLOOKUP($A1705,'Result Entry'!$B$9:$FW$108,61,0)))</f>
        <v>0</v>
      </c>
      <c r="I1723" s="1762"/>
      <c r="J1723" s="1784">
        <f>IF($J1708="TC",0,IF($J1708="Nso",0,VLOOKUP($A1705,'Result Entry'!$B$9:$FW$108,65,0)))</f>
        <v>0</v>
      </c>
      <c r="K1723" s="1762"/>
      <c r="L1723" s="66">
        <f t="shared" si="96"/>
        <v>0</v>
      </c>
      <c r="M1723" s="64" t="e">
        <f t="shared" si="97"/>
        <v>#VALUE!</v>
      </c>
      <c r="N1723" s="60" t="str">
        <f>IF($J1708="TC",0,IF($J1708="Nso",0,VLOOKUP($A1705,'Result Entry'!$B$9:$FW$108,70,0)))</f>
        <v/>
      </c>
    </row>
    <row r="1724" spans="1:14" s="52" customFormat="1" ht="20.25" customHeight="1" thickBot="1">
      <c r="A1724" s="1721"/>
      <c r="B1724" s="50" t="s">
        <v>69</v>
      </c>
      <c r="C1724" s="1717" t="str">
        <f>'Result Entry'!$BW$3</f>
        <v>BIOLOGY</v>
      </c>
      <c r="D1724" s="1718"/>
      <c r="E1724" s="57" t="str">
        <f>IF($J1708="TC",0,IF($J1708="Nso",0,VLOOKUP($A1705,'Result Entry'!$B$9:$FW$108,71,0)))</f>
        <v/>
      </c>
      <c r="F1724" s="58" t="str">
        <f>IF($J1708="TC",0,IF($J1708="Nso",0,VLOOKUP($A1705,'Result Entry'!$B$9:$FW$108,72,0)))</f>
        <v/>
      </c>
      <c r="G1724" s="59" t="e">
        <f>E1724+F1724</f>
        <v>#VALUE!</v>
      </c>
      <c r="H1724" s="1861">
        <f>IF($J1708="TC",0,IF($J1708="Nso",0,VLOOKUP($A1705,'Result Entry'!$B$9:$FW$108,77,0)))</f>
        <v>0</v>
      </c>
      <c r="I1724" s="1862"/>
      <c r="J1724" s="1863">
        <f>IF($J1708="TC",0,IF($J1708="Nso",0,VLOOKUP($A1705,'Result Entry'!$B$9:$FW$108,81,0)))</f>
        <v>0</v>
      </c>
      <c r="K1724" s="1862"/>
      <c r="L1724" s="67">
        <f t="shared" si="96"/>
        <v>0</v>
      </c>
      <c r="M1724" s="65" t="e">
        <f t="shared" si="97"/>
        <v>#VALUE!</v>
      </c>
      <c r="N1724" s="60">
        <f>IF($J1708="TC",0,IF($J1708="Nso",0,VLOOKUP($A1705,'Result Entry'!$B$9:$FW$108,86,0)))</f>
        <v>0</v>
      </c>
    </row>
    <row r="1725" spans="1:14" ht="20.25" customHeight="1">
      <c r="A1725" s="1721"/>
      <c r="B1725" s="11" t="s">
        <v>69</v>
      </c>
      <c r="C1725" s="1771" t="s">
        <v>77</v>
      </c>
      <c r="D1725" s="1772"/>
      <c r="E1725" s="1773"/>
      <c r="F1725" s="1777" t="s">
        <v>78</v>
      </c>
      <c r="G1725" s="1778"/>
      <c r="H1725" s="1868" t="s">
        <v>79</v>
      </c>
      <c r="I1725" s="1869"/>
      <c r="J1725" s="74" t="s">
        <v>41</v>
      </c>
      <c r="K1725" s="79" t="s">
        <v>91</v>
      </c>
      <c r="L1725" s="1785" t="s">
        <v>39</v>
      </c>
      <c r="M1725" s="1786"/>
      <c r="N1725" s="12" t="s">
        <v>43</v>
      </c>
    </row>
    <row r="1726" spans="1:14" ht="25.5" customHeight="1" thickBot="1">
      <c r="A1726" s="1721"/>
      <c r="B1726" s="11" t="s">
        <v>69</v>
      </c>
      <c r="C1726" s="1774"/>
      <c r="D1726" s="1775"/>
      <c r="E1726" s="1776"/>
      <c r="F1726" s="1787">
        <f>IF($J1708="TC",0,IF($J1708="Nso",0,VLOOKUP($A1705,'Result Entry'!$B$9:$FW$108,146,0)))</f>
        <v>0</v>
      </c>
      <c r="G1726" s="1788"/>
      <c r="H1726" s="1830">
        <f>IF($J1708="TC",0,IF($J1708="Nso",0,VLOOKUP($A1705,'Result Entry'!$B$9:$FW$108,147,0)))</f>
        <v>0</v>
      </c>
      <c r="I1726" s="1831"/>
      <c r="J1726" s="75">
        <f>IF($J1708="TC",0,IF($J1708="Nso",0,VLOOKUP($A1705,'Result Entry'!$B$9:$FW$108,148,0)))</f>
        <v>0</v>
      </c>
      <c r="K1726" s="86" t="str">
        <f>IF($J1708="TC",0,IF($J1708="Nso",0,VLOOKUP($A1705,'Result Entry'!$B$9:$FW$108,149,0)))</f>
        <v/>
      </c>
      <c r="L1726" s="1864">
        <f>IF($J1708="TC",0,IF($J1708="Nso",0,VLOOKUP($A1705,'Result Entry'!$B$9:$FW$108,150,0)))</f>
        <v>0</v>
      </c>
      <c r="M1726" s="1865"/>
      <c r="N1726" s="15">
        <f>IF($J1708="TC",0,IF($J1708="Nso",0,VLOOKUP($A1705,'Result Entry'!$B$9:$FW$108,152,0)))</f>
        <v>0</v>
      </c>
    </row>
    <row r="1727" spans="1:14" ht="20.25" customHeight="1">
      <c r="A1727" s="1721"/>
      <c r="B1727" s="11" t="s">
        <v>69</v>
      </c>
      <c r="C1727" s="1758" t="s">
        <v>58</v>
      </c>
      <c r="D1727" s="1759"/>
      <c r="E1727" s="1759"/>
      <c r="F1727" s="1759"/>
      <c r="G1727" s="1759"/>
      <c r="H1727" s="1760"/>
      <c r="I1727" s="1834" t="s">
        <v>59</v>
      </c>
      <c r="J1727" s="1835"/>
      <c r="K1727" s="1836">
        <f>VLOOKUP($A1705,'Result Entry'!$B$9:$FW$108,143,0)</f>
        <v>0</v>
      </c>
      <c r="L1727" s="1837"/>
      <c r="M1727" s="1839" t="s">
        <v>37</v>
      </c>
      <c r="N1727" s="1840"/>
    </row>
    <row r="1728" spans="1:14" ht="20.25" customHeight="1" thickBot="1">
      <c r="A1728" s="1721"/>
      <c r="B1728" s="11" t="s">
        <v>69</v>
      </c>
      <c r="C1728" s="1841" t="s">
        <v>54</v>
      </c>
      <c r="D1728" s="1842"/>
      <c r="E1728" s="1842"/>
      <c r="F1728" s="1843" t="s">
        <v>157</v>
      </c>
      <c r="G1728" s="1844"/>
      <c r="H1728" s="26" t="s">
        <v>47</v>
      </c>
      <c r="I1728" s="1847" t="s">
        <v>60</v>
      </c>
      <c r="J1728" s="1848"/>
      <c r="K1728" s="1873">
        <f>VLOOKUP($A1705,'Result Entry'!$B$9:$FW$108,144,0)</f>
        <v>0</v>
      </c>
      <c r="L1728" s="1874"/>
      <c r="M1728" s="1875">
        <f>VLOOKUP($A1705,'Result Entry'!$B$9:$FW$108,145,0)</f>
        <v>0</v>
      </c>
      <c r="N1728" s="1876"/>
    </row>
    <row r="1729" spans="1:14" ht="20.25" customHeight="1">
      <c r="A1729" s="1721"/>
      <c r="B1729" s="11" t="s">
        <v>69</v>
      </c>
      <c r="C1729" s="1841"/>
      <c r="D1729" s="1842"/>
      <c r="E1729" s="1842"/>
      <c r="F1729" s="1845"/>
      <c r="G1729" s="1846"/>
      <c r="H1729" s="27" t="s">
        <v>99</v>
      </c>
      <c r="I1729" s="1877" t="s">
        <v>61</v>
      </c>
      <c r="J1729" s="1878"/>
      <c r="K1729" s="1879">
        <f>IF($J1708="TC","Transferred",IF($J1708="Nso","NameSeparated",VLOOKUP($A1705,'Result Entry'!$B$9:$FW$108,153,0)))</f>
        <v>0</v>
      </c>
      <c r="L1729" s="1879"/>
      <c r="M1729" s="1879"/>
      <c r="N1729" s="1880"/>
    </row>
    <row r="1730" spans="1:14" ht="20.25" customHeight="1">
      <c r="A1730" s="1721"/>
      <c r="B1730" s="11" t="s">
        <v>69</v>
      </c>
      <c r="C1730" s="1744" t="str">
        <f>'Result Entry'!$DU$3</f>
        <v>Foundation Of Information Tech.</v>
      </c>
      <c r="D1730" s="1745"/>
      <c r="E1730" s="1746"/>
      <c r="F1730" s="1747" t="str">
        <f>IF($J1708="TC",0,IF($J1708="Nso",0,VLOOKUP($A1705,'Result Entry'!$B$9:$GS$108,170,0)))</f>
        <v/>
      </c>
      <c r="G1730" s="1747"/>
      <c r="H1730" s="14">
        <f>IF($J1708="TC",0,IF($J1708="Nso",0,VLOOKUP($A1705,'Result Entry'!$B$9:$GS$108,112,0)))</f>
        <v>0</v>
      </c>
      <c r="I1730" s="1748" t="s">
        <v>71</v>
      </c>
      <c r="J1730" s="1749"/>
      <c r="K1730" s="1750">
        <f>'Result Entry'!$T$2</f>
        <v>45419</v>
      </c>
      <c r="L1730" s="1751"/>
      <c r="M1730" s="1751"/>
      <c r="N1730" s="1752"/>
    </row>
    <row r="1731" spans="1:14" ht="20.25" customHeight="1">
      <c r="A1731" s="1721"/>
      <c r="B1731" s="11" t="s">
        <v>69</v>
      </c>
      <c r="C1731" s="1744" t="str">
        <f>'Result Entry'!$EI$3</f>
        <v>G.I.A.I.-II</v>
      </c>
      <c r="D1731" s="1745"/>
      <c r="E1731" s="1746"/>
      <c r="F1731" s="1747" t="str">
        <f>IF($J1708="TC",0,IF($J1708="Nso",0,VLOOKUP($A1705,'Result Entry'!$B$9:$GS$108,174,0)))</f>
        <v/>
      </c>
      <c r="G1731" s="1747"/>
      <c r="H1731" s="14">
        <f>IF($J1708="TC",0,IF($J1708="Nso",0,VLOOKUP($A1705,'Result Entry'!$B$9:$GS$108,124,0)))</f>
        <v>0</v>
      </c>
      <c r="I1731" s="1753"/>
      <c r="J1731" s="1754"/>
      <c r="K1731" s="1754"/>
      <c r="L1731" s="1754"/>
      <c r="M1731" s="1754"/>
      <c r="N1731" s="1755"/>
    </row>
    <row r="1732" spans="1:14" ht="20.25" customHeight="1">
      <c r="A1732" s="1721"/>
      <c r="B1732" s="11" t="s">
        <v>69</v>
      </c>
      <c r="C1732" s="1744" t="str">
        <f>'Result Entry'!$EU$3</f>
        <v>SOC.SER.PLAN</v>
      </c>
      <c r="D1732" s="1745"/>
      <c r="E1732" s="1746"/>
      <c r="F1732" s="1747">
        <f>IF($J1708="TC",0,IF($J1708="Nso",0,VLOOKUP($A1705,'Result Entry'!$B$9:$HS$108,178,0)))</f>
        <v>0</v>
      </c>
      <c r="G1732" s="1747"/>
      <c r="H1732" s="14">
        <f>IF($J1708="TC",0,IF($J1708="Nso",0,VLOOKUP($A1705,'Result Entry'!$B$9:$GS$108,136,0)))</f>
        <v>0</v>
      </c>
      <c r="I1732" s="1756" t="s">
        <v>174</v>
      </c>
      <c r="J1732" s="1757"/>
      <c r="K1732" s="76"/>
      <c r="L1732" s="77"/>
      <c r="M1732" s="77"/>
      <c r="N1732" s="78"/>
    </row>
    <row r="1733" spans="1:14" ht="20.25" customHeight="1" thickBot="1">
      <c r="A1733" s="1721"/>
      <c r="B1733" s="11" t="s">
        <v>69</v>
      </c>
      <c r="C1733" s="1744" t="str">
        <f>'Result Entry'!$FG$3</f>
        <v>Jeewan Kaushal</v>
      </c>
      <c r="D1733" s="1745"/>
      <c r="E1733" s="1746"/>
      <c r="F1733" s="1747" t="str">
        <f>IF($J1708="TC",0,IF($J1708="Nso",0,VLOOKUP($A1705,'Result Entry'!$B$9:$HS$108,182,0)))</f>
        <v/>
      </c>
      <c r="G1733" s="1747"/>
      <c r="H1733" s="14">
        <f>IF($J1708="TC",0,IF($J1708="Nso",0,VLOOKUP($A1705,'Result Entry'!$B$9:$HS$108,136,0)))</f>
        <v>0</v>
      </c>
      <c r="I1733" s="1756" t="s">
        <v>148</v>
      </c>
      <c r="J1733" s="1757"/>
      <c r="K1733" s="1757"/>
      <c r="L1733" s="1757"/>
      <c r="M1733" s="1757"/>
      <c r="N1733" s="1838"/>
    </row>
    <row r="1734" spans="1:14" ht="20.25" customHeight="1">
      <c r="A1734" s="1721"/>
      <c r="B1734" s="10" t="s">
        <v>69</v>
      </c>
      <c r="C1734" s="1706" t="s">
        <v>180</v>
      </c>
      <c r="D1734" s="1707"/>
      <c r="E1734" s="1708"/>
      <c r="F1734" s="1715" t="s">
        <v>181</v>
      </c>
      <c r="G1734" s="1716"/>
      <c r="H1734" s="82" t="s">
        <v>30</v>
      </c>
      <c r="I1734" s="1756" t="s">
        <v>175</v>
      </c>
      <c r="J1734" s="1757"/>
      <c r="K1734" s="1757"/>
      <c r="L1734" s="1757"/>
      <c r="M1734" s="1757"/>
      <c r="N1734" s="1838"/>
    </row>
    <row r="1735" spans="1:14" ht="20.25" customHeight="1">
      <c r="A1735" s="1721"/>
      <c r="B1735" s="10" t="s">
        <v>69</v>
      </c>
      <c r="C1735" s="1709"/>
      <c r="D1735" s="1710"/>
      <c r="E1735" s="1711"/>
      <c r="F1735" s="1702" t="s">
        <v>182</v>
      </c>
      <c r="G1735" s="1703"/>
      <c r="H1735" s="80" t="s">
        <v>179</v>
      </c>
      <c r="I1735" s="1732" t="s">
        <v>67</v>
      </c>
      <c r="J1735" s="1733"/>
      <c r="K1735" s="1733"/>
      <c r="L1735" s="1733"/>
      <c r="M1735" s="1733"/>
      <c r="N1735" s="1734"/>
    </row>
    <row r="1736" spans="1:14" ht="20.25" customHeight="1">
      <c r="A1736" s="1721"/>
      <c r="B1736" s="10" t="s">
        <v>69</v>
      </c>
      <c r="C1736" s="1709"/>
      <c r="D1736" s="1710"/>
      <c r="E1736" s="1711"/>
      <c r="F1736" s="1702" t="s">
        <v>185</v>
      </c>
      <c r="G1736" s="1703"/>
      <c r="H1736" s="80" t="s">
        <v>62</v>
      </c>
      <c r="I1736" s="1735"/>
      <c r="J1736" s="1736"/>
      <c r="K1736" s="1736"/>
      <c r="L1736" s="1736"/>
      <c r="M1736" s="1736"/>
      <c r="N1736" s="1737"/>
    </row>
    <row r="1737" spans="1:14" ht="20.25" customHeight="1">
      <c r="A1737" s="1721"/>
      <c r="B1737" s="10" t="s">
        <v>69</v>
      </c>
      <c r="C1737" s="1709"/>
      <c r="D1737" s="1710"/>
      <c r="E1737" s="1711"/>
      <c r="F1737" s="1702" t="s">
        <v>186</v>
      </c>
      <c r="G1737" s="1703"/>
      <c r="H1737" s="80" t="s">
        <v>63</v>
      </c>
      <c r="I1737" s="1735"/>
      <c r="J1737" s="1736"/>
      <c r="K1737" s="1736"/>
      <c r="L1737" s="1736"/>
      <c r="M1737" s="1736"/>
      <c r="N1737" s="1737"/>
    </row>
    <row r="1738" spans="1:14" ht="20.25" customHeight="1">
      <c r="A1738" s="1721"/>
      <c r="B1738" s="10" t="s">
        <v>69</v>
      </c>
      <c r="C1738" s="1709"/>
      <c r="D1738" s="1710"/>
      <c r="E1738" s="1711"/>
      <c r="F1738" s="1702" t="s">
        <v>183</v>
      </c>
      <c r="G1738" s="1703"/>
      <c r="H1738" s="80" t="s">
        <v>65</v>
      </c>
      <c r="I1738" s="1738" t="s">
        <v>80</v>
      </c>
      <c r="J1738" s="1739"/>
      <c r="K1738" s="1739"/>
      <c r="L1738" s="1739"/>
      <c r="M1738" s="1739"/>
      <c r="N1738" s="1740"/>
    </row>
    <row r="1739" spans="1:14" ht="20.25" customHeight="1" thickBot="1">
      <c r="A1739" s="1721"/>
      <c r="B1739" s="13" t="s">
        <v>69</v>
      </c>
      <c r="C1739" s="1712"/>
      <c r="D1739" s="1713"/>
      <c r="E1739" s="1714"/>
      <c r="F1739" s="1704" t="s">
        <v>184</v>
      </c>
      <c r="G1739" s="1705"/>
      <c r="H1739" s="81" t="s">
        <v>64</v>
      </c>
      <c r="I1739" s="1741"/>
      <c r="J1739" s="1742"/>
      <c r="K1739" s="1742"/>
      <c r="L1739" s="1742"/>
      <c r="M1739" s="1742"/>
      <c r="N1739" s="1743"/>
    </row>
    <row r="1740" spans="1:14" ht="15.75" thickTop="1">
      <c r="A1740" s="1719"/>
      <c r="B1740" s="1719"/>
      <c r="C1740" s="1719"/>
      <c r="D1740" s="1719"/>
      <c r="E1740" s="1719"/>
      <c r="F1740" s="1719"/>
      <c r="G1740" s="1719"/>
      <c r="H1740" s="1719"/>
      <c r="I1740" s="1719"/>
      <c r="J1740" s="1719"/>
      <c r="K1740" s="1719"/>
      <c r="L1740" s="1719"/>
      <c r="M1740" s="1719"/>
      <c r="N1740" s="1719"/>
    </row>
    <row r="1741" spans="1:14" ht="24.75" customHeight="1" thickBot="1">
      <c r="A1741" s="83">
        <f>A1705+1</f>
        <v>50</v>
      </c>
      <c r="B1741" s="1720" t="s">
        <v>50</v>
      </c>
      <c r="C1741" s="1720"/>
      <c r="D1741" s="1720"/>
      <c r="E1741" s="1720"/>
      <c r="F1741" s="1720"/>
      <c r="G1741" s="1720"/>
      <c r="H1741" s="1720"/>
      <c r="I1741" s="1720"/>
      <c r="J1741" s="1720"/>
      <c r="K1741" s="1720"/>
      <c r="L1741" s="1720"/>
      <c r="M1741" s="1720"/>
      <c r="N1741" s="1720"/>
    </row>
    <row r="1742" spans="1:14" ht="42.75" customHeight="1" thickTop="1">
      <c r="A1742" s="1721"/>
      <c r="B1742" s="1722"/>
      <c r="C1742" s="1723"/>
      <c r="D1742" s="1726" t="str">
        <f>Master!$E$8</f>
        <v xml:space="preserve">Govt. Sr. Secondary School </v>
      </c>
      <c r="E1742" s="1727"/>
      <c r="F1742" s="1727"/>
      <c r="G1742" s="1727"/>
      <c r="H1742" s="1727"/>
      <c r="I1742" s="1727"/>
      <c r="J1742" s="1727"/>
      <c r="K1742" s="1727"/>
      <c r="L1742" s="1727"/>
      <c r="M1742" s="1727"/>
      <c r="N1742" s="1728"/>
    </row>
    <row r="1743" spans="1:14" ht="26.25" customHeight="1" thickBot="1">
      <c r="A1743" s="1721"/>
      <c r="B1743" s="1724"/>
      <c r="C1743" s="1725"/>
      <c r="D1743" s="1729" t="str">
        <f>Master!$E$11</f>
        <v>P.S.-Bapini (Jodhpur)</v>
      </c>
      <c r="E1743" s="1730"/>
      <c r="F1743" s="1730"/>
      <c r="G1743" s="1730"/>
      <c r="H1743" s="1730"/>
      <c r="I1743" s="1730"/>
      <c r="J1743" s="1730"/>
      <c r="K1743" s="1730"/>
      <c r="L1743" s="1730"/>
      <c r="M1743" s="1730"/>
      <c r="N1743" s="1731"/>
    </row>
    <row r="1744" spans="1:14" ht="20.25" customHeight="1">
      <c r="A1744" s="1721"/>
      <c r="B1744" s="28"/>
      <c r="C1744" s="1849" t="s">
        <v>150</v>
      </c>
      <c r="D1744" s="1850"/>
      <c r="E1744" s="1850"/>
      <c r="F1744" s="1850"/>
      <c r="G1744" s="1851"/>
      <c r="H1744" s="1814" t="s">
        <v>127</v>
      </c>
      <c r="I1744" s="1814"/>
      <c r="J1744" s="1817">
        <f>VLOOKUP(A1741,'Result Entry'!$B$6:$K$108,6,0)</f>
        <v>0</v>
      </c>
      <c r="K1744" s="1820" t="s">
        <v>68</v>
      </c>
      <c r="L1744" s="1821"/>
      <c r="M1744" s="68">
        <f>Master!$E$14</f>
        <v>8151106901</v>
      </c>
      <c r="N1744" s="69"/>
    </row>
    <row r="1745" spans="1:15" ht="20.25" customHeight="1">
      <c r="A1745" s="1721"/>
      <c r="B1745" s="9"/>
      <c r="C1745" s="1852"/>
      <c r="D1745" s="1853"/>
      <c r="E1745" s="1853"/>
      <c r="F1745" s="1853"/>
      <c r="G1745" s="1854"/>
      <c r="H1745" s="1815"/>
      <c r="I1745" s="1815"/>
      <c r="J1745" s="1818"/>
      <c r="K1745" s="1822" t="s">
        <v>66</v>
      </c>
      <c r="L1745" s="1823"/>
      <c r="M1745" s="1824"/>
      <c r="N1745" s="1825"/>
      <c r="O1745" s="17" t="s">
        <v>156</v>
      </c>
    </row>
    <row r="1746" spans="1:15" ht="20.25" customHeight="1" thickBot="1">
      <c r="A1746" s="1721"/>
      <c r="B1746" s="9"/>
      <c r="C1746" s="1855"/>
      <c r="D1746" s="1856"/>
      <c r="E1746" s="1856"/>
      <c r="F1746" s="1856"/>
      <c r="G1746" s="1857"/>
      <c r="H1746" s="1816"/>
      <c r="I1746" s="1816"/>
      <c r="J1746" s="1819"/>
      <c r="K1746" s="1826" t="s">
        <v>51</v>
      </c>
      <c r="L1746" s="1827"/>
      <c r="M1746" s="1828" t="str">
        <f>Master!$E$6</f>
        <v>2023-24</v>
      </c>
      <c r="N1746" s="1829"/>
    </row>
    <row r="1747" spans="1:15" ht="20.25" customHeight="1">
      <c r="A1747" s="1721"/>
      <c r="B1747" s="10" t="s">
        <v>69</v>
      </c>
      <c r="C1747" s="1779" t="s">
        <v>20</v>
      </c>
      <c r="D1747" s="1780"/>
      <c r="E1747" s="1780"/>
      <c r="F1747" s="1781"/>
      <c r="G1747" s="6" t="s">
        <v>149</v>
      </c>
      <c r="H1747" s="1782">
        <f>VLOOKUP($A1741,'Result Entry'!$B$9:$FW$108,4,0)</f>
        <v>0</v>
      </c>
      <c r="I1747" s="1782"/>
      <c r="J1747" s="1782"/>
      <c r="K1747" s="1782"/>
      <c r="L1747" s="1782"/>
      <c r="M1747" s="1782"/>
      <c r="N1747" s="1783"/>
    </row>
    <row r="1748" spans="1:15" ht="20.25" customHeight="1">
      <c r="A1748" s="1721"/>
      <c r="B1748" s="10" t="s">
        <v>69</v>
      </c>
      <c r="C1748" s="1763" t="s">
        <v>22</v>
      </c>
      <c r="D1748" s="1764"/>
      <c r="E1748" s="1764"/>
      <c r="F1748" s="1765"/>
      <c r="G1748" s="7" t="s">
        <v>149</v>
      </c>
      <c r="H1748" s="1766">
        <f>VLOOKUP($A1741,'Result Entry'!$B$9:$FW$108,7,0)</f>
        <v>0</v>
      </c>
      <c r="I1748" s="1766"/>
      <c r="J1748" s="1766"/>
      <c r="K1748" s="1766"/>
      <c r="L1748" s="1766"/>
      <c r="M1748" s="1766"/>
      <c r="N1748" s="1767"/>
    </row>
    <row r="1749" spans="1:15" ht="20.25" customHeight="1">
      <c r="A1749" s="1721"/>
      <c r="B1749" s="10" t="s">
        <v>69</v>
      </c>
      <c r="C1749" s="1763" t="s">
        <v>23</v>
      </c>
      <c r="D1749" s="1764"/>
      <c r="E1749" s="1764"/>
      <c r="F1749" s="1765"/>
      <c r="G1749" s="7" t="s">
        <v>149</v>
      </c>
      <c r="H1749" s="1766">
        <f>VLOOKUP($A1741,'Result Entry'!$B$9:$FW$108,8,0)</f>
        <v>0</v>
      </c>
      <c r="I1749" s="1766"/>
      <c r="J1749" s="1766"/>
      <c r="K1749" s="1766"/>
      <c r="L1749" s="1766"/>
      <c r="M1749" s="1766"/>
      <c r="N1749" s="1767"/>
    </row>
    <row r="1750" spans="1:15" ht="20.25" customHeight="1">
      <c r="A1750" s="1721"/>
      <c r="B1750" s="10" t="s">
        <v>69</v>
      </c>
      <c r="C1750" s="1763" t="s">
        <v>52</v>
      </c>
      <c r="D1750" s="1764"/>
      <c r="E1750" s="1764"/>
      <c r="F1750" s="1765"/>
      <c r="G1750" s="7" t="s">
        <v>149</v>
      </c>
      <c r="H1750" s="1766">
        <f>VLOOKUP($A1741,'Result Entry'!$B$9:$FW$108,9,0)</f>
        <v>0</v>
      </c>
      <c r="I1750" s="1766"/>
      <c r="J1750" s="1766"/>
      <c r="K1750" s="1766"/>
      <c r="L1750" s="1766"/>
      <c r="M1750" s="1766"/>
      <c r="N1750" s="1767"/>
    </row>
    <row r="1751" spans="1:15" ht="20.25" customHeight="1">
      <c r="A1751" s="1721"/>
      <c r="B1751" s="10" t="s">
        <v>69</v>
      </c>
      <c r="C1751" s="1763" t="s">
        <v>53</v>
      </c>
      <c r="D1751" s="1764"/>
      <c r="E1751" s="1764"/>
      <c r="F1751" s="1765"/>
      <c r="G1751" s="7" t="s">
        <v>149</v>
      </c>
      <c r="H1751" s="1768" t="str">
        <f>CONCATENATE('Result Entry'!$G$4,'Result Entry'!$J$4)</f>
        <v>11(A)</v>
      </c>
      <c r="I1751" s="1766"/>
      <c r="J1751" s="1766"/>
      <c r="K1751" s="1766"/>
      <c r="L1751" s="1766"/>
      <c r="M1751" s="1766"/>
      <c r="N1751" s="1767"/>
    </row>
    <row r="1752" spans="1:15" ht="20.25" customHeight="1" thickBot="1">
      <c r="A1752" s="1721"/>
      <c r="B1752" s="10" t="s">
        <v>69</v>
      </c>
      <c r="C1752" s="1789" t="s">
        <v>25</v>
      </c>
      <c r="D1752" s="1790"/>
      <c r="E1752" s="1790"/>
      <c r="F1752" s="1791"/>
      <c r="G1752" s="16" t="s">
        <v>149</v>
      </c>
      <c r="H1752" s="1792">
        <f>VLOOKUP($A1741,'Result Entry'!$B$9:$FW$108,10,0)</f>
        <v>0</v>
      </c>
      <c r="I1752" s="1792"/>
      <c r="J1752" s="1792"/>
      <c r="K1752" s="1792"/>
      <c r="L1752" s="1792"/>
      <c r="M1752" s="1792"/>
      <c r="N1752" s="1793"/>
    </row>
    <row r="1753" spans="1:15" ht="20.25" customHeight="1">
      <c r="A1753" s="1721"/>
      <c r="B1753" s="11" t="s">
        <v>69</v>
      </c>
      <c r="C1753" s="1794" t="s">
        <v>167</v>
      </c>
      <c r="D1753" s="1795"/>
      <c r="E1753" s="1798" t="s">
        <v>72</v>
      </c>
      <c r="F1753" s="1800" t="s">
        <v>73</v>
      </c>
      <c r="G1753" s="1802" t="s">
        <v>168</v>
      </c>
      <c r="H1753" s="1804" t="s">
        <v>55</v>
      </c>
      <c r="I1753" s="1805"/>
      <c r="J1753" s="1808" t="s">
        <v>84</v>
      </c>
      <c r="K1753" s="1809"/>
      <c r="L1753" s="1812" t="s">
        <v>169</v>
      </c>
      <c r="M1753" s="1832" t="s">
        <v>76</v>
      </c>
      <c r="N1753" s="1858" t="s">
        <v>98</v>
      </c>
    </row>
    <row r="1754" spans="1:15" ht="20.25" customHeight="1">
      <c r="A1754" s="1721"/>
      <c r="B1754" s="11"/>
      <c r="C1754" s="1796"/>
      <c r="D1754" s="1797"/>
      <c r="E1754" s="1799"/>
      <c r="F1754" s="1801"/>
      <c r="G1754" s="1803"/>
      <c r="H1754" s="1806"/>
      <c r="I1754" s="1807"/>
      <c r="J1754" s="1810"/>
      <c r="K1754" s="1811"/>
      <c r="L1754" s="1813"/>
      <c r="M1754" s="1833"/>
      <c r="N1754" s="1859"/>
    </row>
    <row r="1755" spans="1:15" ht="20.25" customHeight="1" thickBot="1">
      <c r="A1755" s="1721"/>
      <c r="B1755" s="11" t="s">
        <v>69</v>
      </c>
      <c r="C1755" s="1866" t="s">
        <v>56</v>
      </c>
      <c r="D1755" s="1867"/>
      <c r="E1755" s="61">
        <f>'Result Entry'!$L$7</f>
        <v>10</v>
      </c>
      <c r="F1755" s="62">
        <f>'Result Entry'!$M$7</f>
        <v>10</v>
      </c>
      <c r="G1755" s="53">
        <f>SUM(E1755:F1755)</f>
        <v>20</v>
      </c>
      <c r="H1755" s="1881">
        <f>'Result Entry'!$AU$7</f>
        <v>70</v>
      </c>
      <c r="I1755" s="1882"/>
      <c r="J1755" s="1883">
        <f>'Result Entry'!$AY$7</f>
        <v>100</v>
      </c>
      <c r="K1755" s="1882"/>
      <c r="L1755" s="53">
        <f t="shared" ref="L1755:L1760" si="98">H1755+J1755</f>
        <v>170</v>
      </c>
      <c r="M1755" s="63">
        <f t="shared" ref="M1755:M1760" si="99">G1755+L1755</f>
        <v>190</v>
      </c>
      <c r="N1755" s="1860"/>
    </row>
    <row r="1756" spans="1:15" s="52" customFormat="1" ht="20.25" customHeight="1">
      <c r="A1756" s="1721"/>
      <c r="B1756" s="50" t="s">
        <v>69</v>
      </c>
      <c r="C1756" s="1769" t="str">
        <f>'Result Entry'!$L$3</f>
        <v>HINDI Comp.</v>
      </c>
      <c r="D1756" s="1770"/>
      <c r="E1756" s="54">
        <f>IF($J1744="TC",0,IF($J1744="Nso",0,VLOOKUP($A1741,'Result Entry'!$B$9:$FW$108,11,0)))</f>
        <v>0</v>
      </c>
      <c r="F1756" s="51">
        <f>IF($J1744="TC",0,IF($J1744="Nso",0,VLOOKUP($A1741,'Result Entry'!$B$9:$FW$108,12,0)))</f>
        <v>0</v>
      </c>
      <c r="G1756" s="55">
        <f>E1756+F1756</f>
        <v>0</v>
      </c>
      <c r="H1756" s="1870">
        <f>IF($J1744="TC",0,IF($J1744="Nso",0,VLOOKUP($A1741,'Result Entry'!$B$9:$FW$108,16,0)))</f>
        <v>0</v>
      </c>
      <c r="I1756" s="1871"/>
      <c r="J1756" s="1872">
        <f>IF($J1744="TC",0,IF($J1744="Nso",0,VLOOKUP($A1741,'Result Entry'!$B$9:$FW$108,19,0)))</f>
        <v>0</v>
      </c>
      <c r="K1756" s="1871"/>
      <c r="L1756" s="66">
        <f t="shared" si="98"/>
        <v>0</v>
      </c>
      <c r="M1756" s="64">
        <f t="shared" si="99"/>
        <v>0</v>
      </c>
      <c r="N1756" s="60" t="str">
        <f>IF($J1744="TC",0,IF($J1744="Nso",0,VLOOKUP($A1741,'Result Entry'!$B$9:$FW$108,24,0)))</f>
        <v/>
      </c>
    </row>
    <row r="1757" spans="1:15" s="52" customFormat="1" ht="20.25" customHeight="1">
      <c r="A1757" s="1721"/>
      <c r="B1757" s="50" t="s">
        <v>69</v>
      </c>
      <c r="C1757" s="1717" t="str">
        <f>'Result Entry'!$Z$3</f>
        <v>ENGLISH Comp.</v>
      </c>
      <c r="D1757" s="1718"/>
      <c r="E1757" s="54">
        <f>IF($J1744="TC",0,IF($J1744="Nso",0,VLOOKUP($A1741,'Result Entry'!$B$9:$FW$108,25,0)))</f>
        <v>0</v>
      </c>
      <c r="F1757" s="51">
        <f>IF($J1744="TC",0,IF($J1744="Nso",0,VLOOKUP($A1741,'Result Entry'!$B$9:$FW$108,26,0)))</f>
        <v>0</v>
      </c>
      <c r="G1757" s="56">
        <f>E1757+F1757</f>
        <v>0</v>
      </c>
      <c r="H1757" s="1761">
        <f>IF($J1744="TC",0,IF($J1744="Nso",0,VLOOKUP($A1741,'Result Entry'!$B$9:$FW$108,30,0)))</f>
        <v>0</v>
      </c>
      <c r="I1757" s="1762"/>
      <c r="J1757" s="1784">
        <f>IF($J1744="TC",0,IF($J1744="Nso",0,VLOOKUP($A1741,'Result Entry'!$B$9:$FW$108,33,0)))</f>
        <v>0</v>
      </c>
      <c r="K1757" s="1762"/>
      <c r="L1757" s="66">
        <f t="shared" si="98"/>
        <v>0</v>
      </c>
      <c r="M1757" s="64">
        <f t="shared" si="99"/>
        <v>0</v>
      </c>
      <c r="N1757" s="60" t="str">
        <f>IF($J1744="TC",0,IF($J1744="Nso",0,VLOOKUP($A1741,'Result Entry'!$B$9:$FW$108,38,0)))</f>
        <v/>
      </c>
    </row>
    <row r="1758" spans="1:15" s="52" customFormat="1" ht="20.25" customHeight="1">
      <c r="A1758" s="1721"/>
      <c r="B1758" s="50" t="s">
        <v>69</v>
      </c>
      <c r="C1758" s="1717" t="str">
        <f>'Result Entry'!$AO$3</f>
        <v>PHYSICS</v>
      </c>
      <c r="D1758" s="1718"/>
      <c r="E1758" s="54">
        <f>IF($J1744="TC",0,IF($J1744="Nso",0,VLOOKUP($A1741,'Result Entry'!$B$9:$FW$108,39,0)))</f>
        <v>0</v>
      </c>
      <c r="F1758" s="51">
        <f>IF($J1744="TC",0,IF($J1744="Nso",0,VLOOKUP($A1741,'Result Entry'!$B$9:$FW$108,40,0)))</f>
        <v>0</v>
      </c>
      <c r="G1758" s="56">
        <f>E1758+F1758</f>
        <v>0</v>
      </c>
      <c r="H1758" s="1761">
        <f>IF($J1744="TC",0,IF($J1744="Nso",0,VLOOKUP($A1741,'Result Entry'!$B$9:$FW$108,45,0)))</f>
        <v>0</v>
      </c>
      <c r="I1758" s="1762"/>
      <c r="J1758" s="1784">
        <f>IF($J1744="TC",0,IF($J1744="Nso",0,VLOOKUP($A1741,'Result Entry'!$B$9:$FW$108,49,0)))</f>
        <v>0</v>
      </c>
      <c r="K1758" s="1762"/>
      <c r="L1758" s="66">
        <f t="shared" si="98"/>
        <v>0</v>
      </c>
      <c r="M1758" s="64">
        <f t="shared" si="99"/>
        <v>0</v>
      </c>
      <c r="N1758" s="60" t="str">
        <f>IF($J1744="TC",0,IF($J1744="Nso",0,VLOOKUP($A1741,'Result Entry'!$B$9:$FW$108,54,0)))</f>
        <v/>
      </c>
    </row>
    <row r="1759" spans="1:15" s="52" customFormat="1" ht="20.25" customHeight="1">
      <c r="A1759" s="1721"/>
      <c r="B1759" s="50" t="s">
        <v>69</v>
      </c>
      <c r="C1759" s="1717" t="str">
        <f>'Result Entry'!$BF$3</f>
        <v>CHEMISTRY</v>
      </c>
      <c r="D1759" s="1718"/>
      <c r="E1759" s="54" t="str">
        <f>IF($J1744="TC",0,IF($J1744="Nso",0,VLOOKUP($A1741,'Result Entry'!$B$9:$FW$108,55,0)))</f>
        <v/>
      </c>
      <c r="F1759" s="51">
        <f>IF($J1744="TC",0,IF($J1744="Nso",0,VLOOKUP($A1741,'Result Entry'!$B$9:$FW$108,56,0)))</f>
        <v>0</v>
      </c>
      <c r="G1759" s="56" t="e">
        <f>E1759+F1759</f>
        <v>#VALUE!</v>
      </c>
      <c r="H1759" s="1761">
        <f>IF($J1744="TC",0,IF($J1744="Nso",0,VLOOKUP($A1741,'Result Entry'!$B$9:$FW$108,61,0)))</f>
        <v>0</v>
      </c>
      <c r="I1759" s="1762"/>
      <c r="J1759" s="1784">
        <f>IF($J1744="TC",0,IF($J1744="Nso",0,VLOOKUP($A1741,'Result Entry'!$B$9:$FW$108,65,0)))</f>
        <v>0</v>
      </c>
      <c r="K1759" s="1762"/>
      <c r="L1759" s="66">
        <f t="shared" si="98"/>
        <v>0</v>
      </c>
      <c r="M1759" s="64" t="e">
        <f t="shared" si="99"/>
        <v>#VALUE!</v>
      </c>
      <c r="N1759" s="60" t="str">
        <f>IF($J1744="TC",0,IF($J1744="Nso",0,VLOOKUP($A1741,'Result Entry'!$B$9:$FW$108,70,0)))</f>
        <v/>
      </c>
    </row>
    <row r="1760" spans="1:15" s="52" customFormat="1" ht="20.25" customHeight="1" thickBot="1">
      <c r="A1760" s="1721"/>
      <c r="B1760" s="50" t="s">
        <v>69</v>
      </c>
      <c r="C1760" s="1717" t="str">
        <f>'Result Entry'!$BW$3</f>
        <v>BIOLOGY</v>
      </c>
      <c r="D1760" s="1718"/>
      <c r="E1760" s="57" t="str">
        <f>IF($J1744="TC",0,IF($J1744="Nso",0,VLOOKUP($A1741,'Result Entry'!$B$9:$FW$108,71,0)))</f>
        <v/>
      </c>
      <c r="F1760" s="58" t="str">
        <f>IF($J1744="TC",0,IF($J1744="Nso",0,VLOOKUP($A1741,'Result Entry'!$B$9:$FW$108,72,0)))</f>
        <v/>
      </c>
      <c r="G1760" s="59" t="e">
        <f>E1760+F1760</f>
        <v>#VALUE!</v>
      </c>
      <c r="H1760" s="1861">
        <f>IF($J1744="TC",0,IF($J1744="Nso",0,VLOOKUP($A1741,'Result Entry'!$B$9:$FW$108,77,0)))</f>
        <v>0</v>
      </c>
      <c r="I1760" s="1862"/>
      <c r="J1760" s="1863">
        <f>IF($J1744="TC",0,IF($J1744="Nso",0,VLOOKUP($A1741,'Result Entry'!$B$9:$FW$108,81,0)))</f>
        <v>0</v>
      </c>
      <c r="K1760" s="1862"/>
      <c r="L1760" s="67">
        <f t="shared" si="98"/>
        <v>0</v>
      </c>
      <c r="M1760" s="65" t="e">
        <f t="shared" si="99"/>
        <v>#VALUE!</v>
      </c>
      <c r="N1760" s="60">
        <f>IF($J1744="TC",0,IF($J1744="Nso",0,VLOOKUP($A1741,'Result Entry'!$B$9:$FW$108,86,0)))</f>
        <v>0</v>
      </c>
    </row>
    <row r="1761" spans="1:14" ht="20.25" customHeight="1">
      <c r="A1761" s="1721"/>
      <c r="B1761" s="11" t="s">
        <v>69</v>
      </c>
      <c r="C1761" s="1771" t="s">
        <v>77</v>
      </c>
      <c r="D1761" s="1772"/>
      <c r="E1761" s="1773"/>
      <c r="F1761" s="1777" t="s">
        <v>78</v>
      </c>
      <c r="G1761" s="1778"/>
      <c r="H1761" s="1868" t="s">
        <v>79</v>
      </c>
      <c r="I1761" s="1869"/>
      <c r="J1761" s="74" t="s">
        <v>41</v>
      </c>
      <c r="K1761" s="79" t="s">
        <v>91</v>
      </c>
      <c r="L1761" s="1785" t="s">
        <v>39</v>
      </c>
      <c r="M1761" s="1786"/>
      <c r="N1761" s="12" t="s">
        <v>43</v>
      </c>
    </row>
    <row r="1762" spans="1:14" ht="25.5" customHeight="1" thickBot="1">
      <c r="A1762" s="1721"/>
      <c r="B1762" s="11" t="s">
        <v>69</v>
      </c>
      <c r="C1762" s="1774"/>
      <c r="D1762" s="1775"/>
      <c r="E1762" s="1776"/>
      <c r="F1762" s="1787">
        <f>IF($J1744="TC",0,IF($J1744="Nso",0,VLOOKUP($A1741,'Result Entry'!$B$9:$FW$108,146,0)))</f>
        <v>0</v>
      </c>
      <c r="G1762" s="1788"/>
      <c r="H1762" s="1830">
        <f>IF($J1744="TC",0,IF($J1744="Nso",0,VLOOKUP($A1741,'Result Entry'!$B$9:$FW$108,147,0)))</f>
        <v>0</v>
      </c>
      <c r="I1762" s="1831"/>
      <c r="J1762" s="75">
        <f>IF($J1744="TC",0,IF($J1744="Nso",0,VLOOKUP($A1741,'Result Entry'!$B$9:$FW$108,148,0)))</f>
        <v>0</v>
      </c>
      <c r="K1762" s="86" t="str">
        <f>IF($J1744="TC",0,IF($J1744="Nso",0,VLOOKUP($A1741,'Result Entry'!$B$9:$FW$108,149,0)))</f>
        <v/>
      </c>
      <c r="L1762" s="1864">
        <f>IF($J1744="TC",0,IF($J1744="Nso",0,VLOOKUP($A1741,'Result Entry'!$B$9:$FW$108,150,0)))</f>
        <v>0</v>
      </c>
      <c r="M1762" s="1865"/>
      <c r="N1762" s="15">
        <f>IF($J1744="TC",0,IF($J1744="Nso",0,VLOOKUP($A1741,'Result Entry'!$B$9:$FW$108,152,0)))</f>
        <v>0</v>
      </c>
    </row>
    <row r="1763" spans="1:14" ht="20.25" customHeight="1">
      <c r="A1763" s="1721"/>
      <c r="B1763" s="11" t="s">
        <v>69</v>
      </c>
      <c r="C1763" s="1758" t="s">
        <v>58</v>
      </c>
      <c r="D1763" s="1759"/>
      <c r="E1763" s="1759"/>
      <c r="F1763" s="1759"/>
      <c r="G1763" s="1759"/>
      <c r="H1763" s="1760"/>
      <c r="I1763" s="1834" t="s">
        <v>59</v>
      </c>
      <c r="J1763" s="1835"/>
      <c r="K1763" s="1836">
        <f>VLOOKUP($A1741,'Result Entry'!$B$9:$FW$108,143,0)</f>
        <v>0</v>
      </c>
      <c r="L1763" s="1837"/>
      <c r="M1763" s="1839" t="s">
        <v>37</v>
      </c>
      <c r="N1763" s="1840"/>
    </row>
    <row r="1764" spans="1:14" ht="20.25" customHeight="1" thickBot="1">
      <c r="A1764" s="1721"/>
      <c r="B1764" s="11" t="s">
        <v>69</v>
      </c>
      <c r="C1764" s="1841" t="s">
        <v>54</v>
      </c>
      <c r="D1764" s="1842"/>
      <c r="E1764" s="1842"/>
      <c r="F1764" s="1843" t="s">
        <v>157</v>
      </c>
      <c r="G1764" s="1844"/>
      <c r="H1764" s="26" t="s">
        <v>47</v>
      </c>
      <c r="I1764" s="1847" t="s">
        <v>60</v>
      </c>
      <c r="J1764" s="1848"/>
      <c r="K1764" s="1873">
        <f>VLOOKUP($A1741,'Result Entry'!$B$9:$FW$108,144,0)</f>
        <v>0</v>
      </c>
      <c r="L1764" s="1874"/>
      <c r="M1764" s="1875">
        <f>VLOOKUP($A1741,'Result Entry'!$B$9:$FW$108,145,0)</f>
        <v>0</v>
      </c>
      <c r="N1764" s="1876"/>
    </row>
    <row r="1765" spans="1:14" ht="20.25" customHeight="1">
      <c r="A1765" s="1721"/>
      <c r="B1765" s="11" t="s">
        <v>69</v>
      </c>
      <c r="C1765" s="1841"/>
      <c r="D1765" s="1842"/>
      <c r="E1765" s="1842"/>
      <c r="F1765" s="1845"/>
      <c r="G1765" s="1846"/>
      <c r="H1765" s="27" t="s">
        <v>99</v>
      </c>
      <c r="I1765" s="1877" t="s">
        <v>61</v>
      </c>
      <c r="J1765" s="1878"/>
      <c r="K1765" s="1879">
        <f>IF($J1744="TC","Transferred",IF($J1744="Nso","NameSeparated",VLOOKUP($A1741,'Result Entry'!$B$9:$FW$108,153,0)))</f>
        <v>0</v>
      </c>
      <c r="L1765" s="1879"/>
      <c r="M1765" s="1879"/>
      <c r="N1765" s="1880"/>
    </row>
    <row r="1766" spans="1:14" ht="20.25" customHeight="1">
      <c r="A1766" s="1721"/>
      <c r="B1766" s="11" t="s">
        <v>69</v>
      </c>
      <c r="C1766" s="1744" t="str">
        <f>'Result Entry'!$DU$3</f>
        <v>Foundation Of Information Tech.</v>
      </c>
      <c r="D1766" s="1745"/>
      <c r="E1766" s="1746"/>
      <c r="F1766" s="1747" t="str">
        <f>IF($J1744="TC",0,IF($J1744="Nso",0,VLOOKUP($A1741,'Result Entry'!$B$9:$GS$108,170,0)))</f>
        <v/>
      </c>
      <c r="G1766" s="1747"/>
      <c r="H1766" s="14">
        <f>IF($J1744="TC",0,IF($J1744="Nso",0,VLOOKUP($A1741,'Result Entry'!$B$9:$GS$108,112,0)))</f>
        <v>0</v>
      </c>
      <c r="I1766" s="1748" t="s">
        <v>71</v>
      </c>
      <c r="J1766" s="1749"/>
      <c r="K1766" s="1750">
        <f>'Result Entry'!$T$2</f>
        <v>45419</v>
      </c>
      <c r="L1766" s="1751"/>
      <c r="M1766" s="1751"/>
      <c r="N1766" s="1752"/>
    </row>
    <row r="1767" spans="1:14" ht="20.25" customHeight="1">
      <c r="A1767" s="1721"/>
      <c r="B1767" s="11" t="s">
        <v>69</v>
      </c>
      <c r="C1767" s="1744" t="str">
        <f>'Result Entry'!$EI$3</f>
        <v>G.I.A.I.-II</v>
      </c>
      <c r="D1767" s="1745"/>
      <c r="E1767" s="1746"/>
      <c r="F1767" s="1747" t="str">
        <f>IF($J1744="TC",0,IF($J1744="Nso",0,VLOOKUP($A1741,'Result Entry'!$B$9:$GS$108,174,0)))</f>
        <v/>
      </c>
      <c r="G1767" s="1747"/>
      <c r="H1767" s="14">
        <f>IF($J1744="TC",0,IF($J1744="Nso",0,VLOOKUP($A1741,'Result Entry'!$B$9:$GS$108,124,0)))</f>
        <v>0</v>
      </c>
      <c r="I1767" s="1753"/>
      <c r="J1767" s="1754"/>
      <c r="K1767" s="1754"/>
      <c r="L1767" s="1754"/>
      <c r="M1767" s="1754"/>
      <c r="N1767" s="1755"/>
    </row>
    <row r="1768" spans="1:14" ht="20.25" customHeight="1">
      <c r="A1768" s="1721"/>
      <c r="B1768" s="11" t="s">
        <v>69</v>
      </c>
      <c r="C1768" s="1744" t="str">
        <f>'Result Entry'!$EU$3</f>
        <v>SOC.SER.PLAN</v>
      </c>
      <c r="D1768" s="1745"/>
      <c r="E1768" s="1746"/>
      <c r="F1768" s="1747">
        <f>IF($J1744="TC",0,IF($J1744="Nso",0,VLOOKUP($A1741,'Result Entry'!$B$9:$HS$108,178,0)))</f>
        <v>0</v>
      </c>
      <c r="G1768" s="1747"/>
      <c r="H1768" s="14">
        <f>IF($J1744="TC",0,IF($J1744="Nso",0,VLOOKUP($A1741,'Result Entry'!$B$9:$GS$108,136,0)))</f>
        <v>0</v>
      </c>
      <c r="I1768" s="1756" t="s">
        <v>174</v>
      </c>
      <c r="J1768" s="1757"/>
      <c r="K1768" s="76"/>
      <c r="L1768" s="77"/>
      <c r="M1768" s="77"/>
      <c r="N1768" s="78"/>
    </row>
    <row r="1769" spans="1:14" ht="20.25" customHeight="1" thickBot="1">
      <c r="A1769" s="1721"/>
      <c r="B1769" s="11" t="s">
        <v>69</v>
      </c>
      <c r="C1769" s="1744" t="str">
        <f>'Result Entry'!$FG$3</f>
        <v>Jeewan Kaushal</v>
      </c>
      <c r="D1769" s="1745"/>
      <c r="E1769" s="1746"/>
      <c r="F1769" s="1747" t="str">
        <f>IF($J1744="TC",0,IF($J1744="Nso",0,VLOOKUP($A1741,'Result Entry'!$B$9:$HS$108,182,0)))</f>
        <v/>
      </c>
      <c r="G1769" s="1747"/>
      <c r="H1769" s="14">
        <f>IF($J1744="TC",0,IF($J1744="Nso",0,VLOOKUP($A1741,'Result Entry'!$B$9:$HS$108,136,0)))</f>
        <v>0</v>
      </c>
      <c r="I1769" s="1756" t="s">
        <v>148</v>
      </c>
      <c r="J1769" s="1757"/>
      <c r="K1769" s="1757"/>
      <c r="L1769" s="1757"/>
      <c r="M1769" s="1757"/>
      <c r="N1769" s="1838"/>
    </row>
    <row r="1770" spans="1:14" ht="20.25" customHeight="1">
      <c r="A1770" s="1721"/>
      <c r="B1770" s="10" t="s">
        <v>69</v>
      </c>
      <c r="C1770" s="1706" t="s">
        <v>180</v>
      </c>
      <c r="D1770" s="1707"/>
      <c r="E1770" s="1708"/>
      <c r="F1770" s="1715" t="s">
        <v>181</v>
      </c>
      <c r="G1770" s="1716"/>
      <c r="H1770" s="82" t="s">
        <v>30</v>
      </c>
      <c r="I1770" s="1756" t="s">
        <v>175</v>
      </c>
      <c r="J1770" s="1757"/>
      <c r="K1770" s="1757"/>
      <c r="L1770" s="1757"/>
      <c r="M1770" s="1757"/>
      <c r="N1770" s="1838"/>
    </row>
    <row r="1771" spans="1:14" ht="20.25" customHeight="1">
      <c r="A1771" s="1721"/>
      <c r="B1771" s="10" t="s">
        <v>69</v>
      </c>
      <c r="C1771" s="1709"/>
      <c r="D1771" s="1710"/>
      <c r="E1771" s="1711"/>
      <c r="F1771" s="1702" t="s">
        <v>182</v>
      </c>
      <c r="G1771" s="1703"/>
      <c r="H1771" s="80" t="s">
        <v>179</v>
      </c>
      <c r="I1771" s="1732" t="s">
        <v>67</v>
      </c>
      <c r="J1771" s="1733"/>
      <c r="K1771" s="1733"/>
      <c r="L1771" s="1733"/>
      <c r="M1771" s="1733"/>
      <c r="N1771" s="1734"/>
    </row>
    <row r="1772" spans="1:14" ht="20.25" customHeight="1">
      <c r="A1772" s="1721"/>
      <c r="B1772" s="10" t="s">
        <v>69</v>
      </c>
      <c r="C1772" s="1709"/>
      <c r="D1772" s="1710"/>
      <c r="E1772" s="1711"/>
      <c r="F1772" s="1702" t="s">
        <v>185</v>
      </c>
      <c r="G1772" s="1703"/>
      <c r="H1772" s="80" t="s">
        <v>62</v>
      </c>
      <c r="I1772" s="1735"/>
      <c r="J1772" s="1736"/>
      <c r="K1772" s="1736"/>
      <c r="L1772" s="1736"/>
      <c r="M1772" s="1736"/>
      <c r="N1772" s="1737"/>
    </row>
    <row r="1773" spans="1:14" ht="20.25" customHeight="1">
      <c r="A1773" s="1721"/>
      <c r="B1773" s="10" t="s">
        <v>69</v>
      </c>
      <c r="C1773" s="1709"/>
      <c r="D1773" s="1710"/>
      <c r="E1773" s="1711"/>
      <c r="F1773" s="1702" t="s">
        <v>186</v>
      </c>
      <c r="G1773" s="1703"/>
      <c r="H1773" s="80" t="s">
        <v>63</v>
      </c>
      <c r="I1773" s="1735"/>
      <c r="J1773" s="1736"/>
      <c r="K1773" s="1736"/>
      <c r="L1773" s="1736"/>
      <c r="M1773" s="1736"/>
      <c r="N1773" s="1737"/>
    </row>
    <row r="1774" spans="1:14" ht="20.25" customHeight="1">
      <c r="A1774" s="1721"/>
      <c r="B1774" s="10" t="s">
        <v>69</v>
      </c>
      <c r="C1774" s="1709"/>
      <c r="D1774" s="1710"/>
      <c r="E1774" s="1711"/>
      <c r="F1774" s="1702" t="s">
        <v>183</v>
      </c>
      <c r="G1774" s="1703"/>
      <c r="H1774" s="80" t="s">
        <v>65</v>
      </c>
      <c r="I1774" s="1738" t="s">
        <v>80</v>
      </c>
      <c r="J1774" s="1739"/>
      <c r="K1774" s="1739"/>
      <c r="L1774" s="1739"/>
      <c r="M1774" s="1739"/>
      <c r="N1774" s="1740"/>
    </row>
    <row r="1775" spans="1:14" ht="20.25" customHeight="1" thickBot="1">
      <c r="A1775" s="1721"/>
      <c r="B1775" s="13" t="s">
        <v>69</v>
      </c>
      <c r="C1775" s="1712"/>
      <c r="D1775" s="1713"/>
      <c r="E1775" s="1714"/>
      <c r="F1775" s="1704" t="s">
        <v>184</v>
      </c>
      <c r="G1775" s="1705"/>
      <c r="H1775" s="81" t="s">
        <v>64</v>
      </c>
      <c r="I1775" s="1741"/>
      <c r="J1775" s="1742"/>
      <c r="K1775" s="1742"/>
      <c r="L1775" s="1742"/>
      <c r="M1775" s="1742"/>
      <c r="N1775" s="1743"/>
    </row>
    <row r="1776" spans="1:14" ht="24.75" customHeight="1" thickTop="1" thickBot="1">
      <c r="A1776" s="83">
        <f>A1741+1</f>
        <v>51</v>
      </c>
      <c r="B1776" s="1720" t="s">
        <v>50</v>
      </c>
      <c r="C1776" s="1720"/>
      <c r="D1776" s="1720"/>
      <c r="E1776" s="1720"/>
      <c r="F1776" s="1720"/>
      <c r="G1776" s="1720"/>
      <c r="H1776" s="1720"/>
      <c r="I1776" s="1720"/>
      <c r="J1776" s="1720"/>
      <c r="K1776" s="1720"/>
      <c r="L1776" s="1720"/>
      <c r="M1776" s="1720"/>
      <c r="N1776" s="1720"/>
    </row>
    <row r="1777" spans="1:15" ht="42.75" customHeight="1" thickTop="1">
      <c r="A1777" s="1721"/>
      <c r="B1777" s="1722"/>
      <c r="C1777" s="1723"/>
      <c r="D1777" s="1726" t="str">
        <f>Master!$E$8</f>
        <v xml:space="preserve">Govt. Sr. Secondary School </v>
      </c>
      <c r="E1777" s="1727"/>
      <c r="F1777" s="1727"/>
      <c r="G1777" s="1727"/>
      <c r="H1777" s="1727"/>
      <c r="I1777" s="1727"/>
      <c r="J1777" s="1727"/>
      <c r="K1777" s="1727"/>
      <c r="L1777" s="1727"/>
      <c r="M1777" s="1727"/>
      <c r="N1777" s="1728"/>
    </row>
    <row r="1778" spans="1:15" ht="20.25" customHeight="1" thickBot="1">
      <c r="A1778" s="1721"/>
      <c r="B1778" s="1724"/>
      <c r="C1778" s="1725"/>
      <c r="D1778" s="1729" t="str">
        <f>Master!$E$11</f>
        <v>P.S.-Bapini (Jodhpur)</v>
      </c>
      <c r="E1778" s="1730"/>
      <c r="F1778" s="1730"/>
      <c r="G1778" s="1730"/>
      <c r="H1778" s="1730"/>
      <c r="I1778" s="1730"/>
      <c r="J1778" s="1730"/>
      <c r="K1778" s="1730"/>
      <c r="L1778" s="1730"/>
      <c r="M1778" s="1730"/>
      <c r="N1778" s="1731"/>
    </row>
    <row r="1779" spans="1:15" ht="20.25" customHeight="1">
      <c r="A1779" s="1721"/>
      <c r="B1779" s="28"/>
      <c r="C1779" s="1849" t="s">
        <v>150</v>
      </c>
      <c r="D1779" s="1850"/>
      <c r="E1779" s="1850"/>
      <c r="F1779" s="1850"/>
      <c r="G1779" s="1851"/>
      <c r="H1779" s="1814" t="s">
        <v>127</v>
      </c>
      <c r="I1779" s="1814"/>
      <c r="J1779" s="1817">
        <f>VLOOKUP(A1776,'Result Entry'!$B$6:$K$108,6,0)</f>
        <v>0</v>
      </c>
      <c r="K1779" s="1820" t="s">
        <v>68</v>
      </c>
      <c r="L1779" s="1821"/>
      <c r="M1779" s="68">
        <f>Master!$E$14</f>
        <v>8151106901</v>
      </c>
      <c r="N1779" s="69"/>
    </row>
    <row r="1780" spans="1:15" ht="20.25" customHeight="1">
      <c r="A1780" s="1721"/>
      <c r="B1780" s="9"/>
      <c r="C1780" s="1852"/>
      <c r="D1780" s="1853"/>
      <c r="E1780" s="1853"/>
      <c r="F1780" s="1853"/>
      <c r="G1780" s="1854"/>
      <c r="H1780" s="1815"/>
      <c r="I1780" s="1815"/>
      <c r="J1780" s="1818"/>
      <c r="K1780" s="1822" t="s">
        <v>66</v>
      </c>
      <c r="L1780" s="1823"/>
      <c r="M1780" s="1824"/>
      <c r="N1780" s="1825"/>
      <c r="O1780" s="17" t="s">
        <v>156</v>
      </c>
    </row>
    <row r="1781" spans="1:15" ht="20.25" customHeight="1" thickBot="1">
      <c r="A1781" s="1721"/>
      <c r="B1781" s="9"/>
      <c r="C1781" s="1855"/>
      <c r="D1781" s="1856"/>
      <c r="E1781" s="1856"/>
      <c r="F1781" s="1856"/>
      <c r="G1781" s="1857"/>
      <c r="H1781" s="1816"/>
      <c r="I1781" s="1816"/>
      <c r="J1781" s="1819"/>
      <c r="K1781" s="1826" t="s">
        <v>51</v>
      </c>
      <c r="L1781" s="1827"/>
      <c r="M1781" s="1828" t="str">
        <f>Master!$E$6</f>
        <v>2023-24</v>
      </c>
      <c r="N1781" s="1829"/>
    </row>
    <row r="1782" spans="1:15" ht="20.25" customHeight="1">
      <c r="A1782" s="1721"/>
      <c r="B1782" s="10" t="s">
        <v>69</v>
      </c>
      <c r="C1782" s="1779" t="s">
        <v>20</v>
      </c>
      <c r="D1782" s="1780"/>
      <c r="E1782" s="1780"/>
      <c r="F1782" s="1781"/>
      <c r="G1782" s="6" t="s">
        <v>149</v>
      </c>
      <c r="H1782" s="1782">
        <f>VLOOKUP($A1776,'Result Entry'!$B$9:$FW$108,4,0)</f>
        <v>0</v>
      </c>
      <c r="I1782" s="1782"/>
      <c r="J1782" s="1782"/>
      <c r="K1782" s="1782"/>
      <c r="L1782" s="1782"/>
      <c r="M1782" s="1782"/>
      <c r="N1782" s="1783"/>
    </row>
    <row r="1783" spans="1:15" ht="20.25" customHeight="1">
      <c r="A1783" s="1721"/>
      <c r="B1783" s="10" t="s">
        <v>69</v>
      </c>
      <c r="C1783" s="1763" t="s">
        <v>22</v>
      </c>
      <c r="D1783" s="1764"/>
      <c r="E1783" s="1764"/>
      <c r="F1783" s="1765"/>
      <c r="G1783" s="7" t="s">
        <v>149</v>
      </c>
      <c r="H1783" s="1766">
        <f>VLOOKUP($A1776,'Result Entry'!$B$9:$FW$108,7,0)</f>
        <v>0</v>
      </c>
      <c r="I1783" s="1766"/>
      <c r="J1783" s="1766"/>
      <c r="K1783" s="1766"/>
      <c r="L1783" s="1766"/>
      <c r="M1783" s="1766"/>
      <c r="N1783" s="1767"/>
    </row>
    <row r="1784" spans="1:15" ht="20.25" customHeight="1">
      <c r="A1784" s="1721"/>
      <c r="B1784" s="10" t="s">
        <v>69</v>
      </c>
      <c r="C1784" s="1763" t="s">
        <v>23</v>
      </c>
      <c r="D1784" s="1764"/>
      <c r="E1784" s="1764"/>
      <c r="F1784" s="1765"/>
      <c r="G1784" s="7" t="s">
        <v>149</v>
      </c>
      <c r="H1784" s="1766">
        <f>VLOOKUP($A1776,'Result Entry'!$B$9:$FW$108,8,0)</f>
        <v>0</v>
      </c>
      <c r="I1784" s="1766"/>
      <c r="J1784" s="1766"/>
      <c r="K1784" s="1766"/>
      <c r="L1784" s="1766"/>
      <c r="M1784" s="1766"/>
      <c r="N1784" s="1767"/>
    </row>
    <row r="1785" spans="1:15" ht="20.25" customHeight="1">
      <c r="A1785" s="1721"/>
      <c r="B1785" s="10" t="s">
        <v>69</v>
      </c>
      <c r="C1785" s="1763" t="s">
        <v>52</v>
      </c>
      <c r="D1785" s="1764"/>
      <c r="E1785" s="1764"/>
      <c r="F1785" s="1765"/>
      <c r="G1785" s="7" t="s">
        <v>149</v>
      </c>
      <c r="H1785" s="1766">
        <f>VLOOKUP($A1776,'Result Entry'!$B$9:$FW$108,9,0)</f>
        <v>0</v>
      </c>
      <c r="I1785" s="1766"/>
      <c r="J1785" s="1766"/>
      <c r="K1785" s="1766"/>
      <c r="L1785" s="1766"/>
      <c r="M1785" s="1766"/>
      <c r="N1785" s="1767"/>
    </row>
    <row r="1786" spans="1:15" ht="20.25" customHeight="1">
      <c r="A1786" s="1721"/>
      <c r="B1786" s="10" t="s">
        <v>69</v>
      </c>
      <c r="C1786" s="1763" t="s">
        <v>53</v>
      </c>
      <c r="D1786" s="1764"/>
      <c r="E1786" s="1764"/>
      <c r="F1786" s="1765"/>
      <c r="G1786" s="7" t="s">
        <v>149</v>
      </c>
      <c r="H1786" s="1768" t="str">
        <f>CONCATENATE('Result Entry'!$G$4,'Result Entry'!$J$4)</f>
        <v>11(A)</v>
      </c>
      <c r="I1786" s="1766"/>
      <c r="J1786" s="1766"/>
      <c r="K1786" s="1766"/>
      <c r="L1786" s="1766"/>
      <c r="M1786" s="1766"/>
      <c r="N1786" s="1767"/>
    </row>
    <row r="1787" spans="1:15" ht="20.25" customHeight="1" thickBot="1">
      <c r="A1787" s="1721"/>
      <c r="B1787" s="10" t="s">
        <v>69</v>
      </c>
      <c r="C1787" s="1789" t="s">
        <v>25</v>
      </c>
      <c r="D1787" s="1790"/>
      <c r="E1787" s="1790"/>
      <c r="F1787" s="1791"/>
      <c r="G1787" s="16" t="s">
        <v>149</v>
      </c>
      <c r="H1787" s="1792">
        <f>VLOOKUP($A1776,'Result Entry'!$B$9:$FW$108,10,0)</f>
        <v>0</v>
      </c>
      <c r="I1787" s="1792"/>
      <c r="J1787" s="1792"/>
      <c r="K1787" s="1792"/>
      <c r="L1787" s="1792"/>
      <c r="M1787" s="1792"/>
      <c r="N1787" s="1793"/>
    </row>
    <row r="1788" spans="1:15" ht="20.25" customHeight="1">
      <c r="A1788" s="1721"/>
      <c r="B1788" s="11" t="s">
        <v>69</v>
      </c>
      <c r="C1788" s="1794" t="s">
        <v>167</v>
      </c>
      <c r="D1788" s="1795"/>
      <c r="E1788" s="1798" t="s">
        <v>72</v>
      </c>
      <c r="F1788" s="1800" t="s">
        <v>73</v>
      </c>
      <c r="G1788" s="1802" t="s">
        <v>168</v>
      </c>
      <c r="H1788" s="1804" t="s">
        <v>55</v>
      </c>
      <c r="I1788" s="1805"/>
      <c r="J1788" s="1808" t="s">
        <v>84</v>
      </c>
      <c r="K1788" s="1809"/>
      <c r="L1788" s="1812" t="s">
        <v>169</v>
      </c>
      <c r="M1788" s="1832" t="s">
        <v>76</v>
      </c>
      <c r="N1788" s="1858" t="s">
        <v>98</v>
      </c>
    </row>
    <row r="1789" spans="1:15" ht="20.25" customHeight="1">
      <c r="A1789" s="1721"/>
      <c r="B1789" s="11"/>
      <c r="C1789" s="1796"/>
      <c r="D1789" s="1797"/>
      <c r="E1789" s="1799"/>
      <c r="F1789" s="1801"/>
      <c r="G1789" s="1803"/>
      <c r="H1789" s="1806"/>
      <c r="I1789" s="1807"/>
      <c r="J1789" s="1810"/>
      <c r="K1789" s="1811"/>
      <c r="L1789" s="1813"/>
      <c r="M1789" s="1833"/>
      <c r="N1789" s="1859"/>
    </row>
    <row r="1790" spans="1:15" ht="20.25" customHeight="1" thickBot="1">
      <c r="A1790" s="1721"/>
      <c r="B1790" s="11" t="s">
        <v>69</v>
      </c>
      <c r="C1790" s="1866" t="s">
        <v>56</v>
      </c>
      <c r="D1790" s="1867"/>
      <c r="E1790" s="61">
        <f>'Result Entry'!$L$7</f>
        <v>10</v>
      </c>
      <c r="F1790" s="62">
        <f>'Result Entry'!$M$7</f>
        <v>10</v>
      </c>
      <c r="G1790" s="53">
        <f>SUM(E1790:F1790)</f>
        <v>20</v>
      </c>
      <c r="H1790" s="1881">
        <f>'Result Entry'!$AU$7</f>
        <v>70</v>
      </c>
      <c r="I1790" s="1882"/>
      <c r="J1790" s="1883">
        <f>'Result Entry'!$AY$7</f>
        <v>100</v>
      </c>
      <c r="K1790" s="1882"/>
      <c r="L1790" s="53">
        <f t="shared" ref="L1790:L1795" si="100">H1790+J1790</f>
        <v>170</v>
      </c>
      <c r="M1790" s="63">
        <f t="shared" ref="M1790:M1795" si="101">G1790+L1790</f>
        <v>190</v>
      </c>
      <c r="N1790" s="1860"/>
    </row>
    <row r="1791" spans="1:15" s="52" customFormat="1" ht="20.25" customHeight="1">
      <c r="A1791" s="1721"/>
      <c r="B1791" s="50" t="s">
        <v>69</v>
      </c>
      <c r="C1791" s="1769" t="str">
        <f>'Result Entry'!$L$3</f>
        <v>HINDI Comp.</v>
      </c>
      <c r="D1791" s="1770"/>
      <c r="E1791" s="54">
        <f>IF($J1779="TC",0,IF($J1779="Nso",0,VLOOKUP($A1776,'Result Entry'!$B$9:$FW$108,11,0)))</f>
        <v>0</v>
      </c>
      <c r="F1791" s="51">
        <f>IF($J1779="TC",0,IF($J1779="Nso",0,VLOOKUP($A1776,'Result Entry'!$B$9:$FW$108,12,0)))</f>
        <v>0</v>
      </c>
      <c r="G1791" s="55">
        <f>E1791+F1791</f>
        <v>0</v>
      </c>
      <c r="H1791" s="1870">
        <f>IF($J1779="TC",0,IF($J1779="Nso",0,VLOOKUP($A1776,'Result Entry'!$B$9:$FW$108,16,0)))</f>
        <v>0</v>
      </c>
      <c r="I1791" s="1871"/>
      <c r="J1791" s="1872">
        <f>IF($J1779="TC",0,IF($J1779="Nso",0,VLOOKUP($A1776,'Result Entry'!$B$9:$FW$108,19,0)))</f>
        <v>0</v>
      </c>
      <c r="K1791" s="1871"/>
      <c r="L1791" s="66">
        <f t="shared" si="100"/>
        <v>0</v>
      </c>
      <c r="M1791" s="64">
        <f t="shared" si="101"/>
        <v>0</v>
      </c>
      <c r="N1791" s="60" t="str">
        <f>IF($J1779="TC",0,IF($J1779="Nso",0,VLOOKUP($A1776,'Result Entry'!$B$9:$FW$108,24,0)))</f>
        <v/>
      </c>
    </row>
    <row r="1792" spans="1:15" s="52" customFormat="1" ht="20.25" customHeight="1">
      <c r="A1792" s="1721"/>
      <c r="B1792" s="50" t="s">
        <v>69</v>
      </c>
      <c r="C1792" s="1717" t="str">
        <f>'Result Entry'!$Z$3</f>
        <v>ENGLISH Comp.</v>
      </c>
      <c r="D1792" s="1718"/>
      <c r="E1792" s="54">
        <f>IF($J1779="TC",0,IF($J1779="Nso",0,VLOOKUP($A1776,'Result Entry'!$B$9:$FW$108,25,0)))</f>
        <v>0</v>
      </c>
      <c r="F1792" s="51">
        <f>IF($J1779="TC",0,IF($J1779="Nso",0,VLOOKUP($A1776,'Result Entry'!$B$9:$FW$108,26,0)))</f>
        <v>0</v>
      </c>
      <c r="G1792" s="56">
        <f>E1792+F1792</f>
        <v>0</v>
      </c>
      <c r="H1792" s="1761">
        <f>IF($J1779="TC",0,IF($J1779="Nso",0,VLOOKUP($A1776,'Result Entry'!$B$9:$FW$108,30,0)))</f>
        <v>0</v>
      </c>
      <c r="I1792" s="1762"/>
      <c r="J1792" s="1784">
        <f>IF($J1779="TC",0,IF($J1779="Nso",0,VLOOKUP($A1776,'Result Entry'!$B$9:$FW$108,33,0)))</f>
        <v>0</v>
      </c>
      <c r="K1792" s="1762"/>
      <c r="L1792" s="66">
        <f t="shared" si="100"/>
        <v>0</v>
      </c>
      <c r="M1792" s="64">
        <f t="shared" si="101"/>
        <v>0</v>
      </c>
      <c r="N1792" s="60" t="str">
        <f>IF($J1779="TC",0,IF($J1779="Nso",0,VLOOKUP($A1776,'Result Entry'!$B$9:$FW$108,38,0)))</f>
        <v/>
      </c>
    </row>
    <row r="1793" spans="1:14" s="52" customFormat="1" ht="20.25" customHeight="1">
      <c r="A1793" s="1721"/>
      <c r="B1793" s="50" t="s">
        <v>69</v>
      </c>
      <c r="C1793" s="1717" t="str">
        <f>'Result Entry'!$AO$3</f>
        <v>PHYSICS</v>
      </c>
      <c r="D1793" s="1718"/>
      <c r="E1793" s="54">
        <f>IF($J1779="TC",0,IF($J1779="Nso",0,VLOOKUP($A1776,'Result Entry'!$B$9:$FW$108,39,0)))</f>
        <v>0</v>
      </c>
      <c r="F1793" s="51">
        <f>IF($J1779="TC",0,IF($J1779="Nso",0,VLOOKUP($A1776,'Result Entry'!$B$9:$FW$108,40,0)))</f>
        <v>0</v>
      </c>
      <c r="G1793" s="56">
        <f>E1793+F1793</f>
        <v>0</v>
      </c>
      <c r="H1793" s="1761">
        <f>IF($J1779="TC",0,IF($J1779="Nso",0,VLOOKUP($A1776,'Result Entry'!$B$9:$FW$108,45,0)))</f>
        <v>0</v>
      </c>
      <c r="I1793" s="1762"/>
      <c r="J1793" s="1784">
        <f>IF($J1779="TC",0,IF($J1779="Nso",0,VLOOKUP($A1776,'Result Entry'!$B$9:$FW$108,49,0)))</f>
        <v>0</v>
      </c>
      <c r="K1793" s="1762"/>
      <c r="L1793" s="66">
        <f t="shared" si="100"/>
        <v>0</v>
      </c>
      <c r="M1793" s="64">
        <f t="shared" si="101"/>
        <v>0</v>
      </c>
      <c r="N1793" s="60" t="str">
        <f>IF($J1779="TC",0,IF($J1779="Nso",0,VLOOKUP($A1776,'Result Entry'!$B$9:$FW$108,54,0)))</f>
        <v/>
      </c>
    </row>
    <row r="1794" spans="1:14" s="52" customFormat="1" ht="20.25" customHeight="1">
      <c r="A1794" s="1721"/>
      <c r="B1794" s="50" t="s">
        <v>69</v>
      </c>
      <c r="C1794" s="1717" t="str">
        <f>'Result Entry'!$BF$3</f>
        <v>CHEMISTRY</v>
      </c>
      <c r="D1794" s="1718"/>
      <c r="E1794" s="54" t="str">
        <f>IF($J1779="TC",0,IF($J1779="Nso",0,VLOOKUP($A1776,'Result Entry'!$B$9:$FW$108,55,0)))</f>
        <v/>
      </c>
      <c r="F1794" s="51">
        <f>IF($J1779="TC",0,IF($J1779="Nso",0,VLOOKUP($A1776,'Result Entry'!$B$9:$FW$108,56,0)))</f>
        <v>0</v>
      </c>
      <c r="G1794" s="56" t="e">
        <f>E1794+F1794</f>
        <v>#VALUE!</v>
      </c>
      <c r="H1794" s="1761">
        <f>IF($J1779="TC",0,IF($J1779="Nso",0,VLOOKUP($A1776,'Result Entry'!$B$9:$FW$108,61,0)))</f>
        <v>0</v>
      </c>
      <c r="I1794" s="1762"/>
      <c r="J1794" s="1784">
        <f>IF($J1779="TC",0,IF($J1779="Nso",0,VLOOKUP($A1776,'Result Entry'!$B$9:$FW$108,65,0)))</f>
        <v>0</v>
      </c>
      <c r="K1794" s="1762"/>
      <c r="L1794" s="66">
        <f t="shared" si="100"/>
        <v>0</v>
      </c>
      <c r="M1794" s="64" t="e">
        <f t="shared" si="101"/>
        <v>#VALUE!</v>
      </c>
      <c r="N1794" s="60" t="str">
        <f>IF($J1779="TC",0,IF($J1779="Nso",0,VLOOKUP($A1776,'Result Entry'!$B$9:$FW$108,70,0)))</f>
        <v/>
      </c>
    </row>
    <row r="1795" spans="1:14" s="52" customFormat="1" ht="20.25" customHeight="1" thickBot="1">
      <c r="A1795" s="1721"/>
      <c r="B1795" s="50" t="s">
        <v>69</v>
      </c>
      <c r="C1795" s="1717" t="str">
        <f>'Result Entry'!$BW$3</f>
        <v>BIOLOGY</v>
      </c>
      <c r="D1795" s="1718"/>
      <c r="E1795" s="57" t="str">
        <f>IF($J1779="TC",0,IF($J1779="Nso",0,VLOOKUP($A1776,'Result Entry'!$B$9:$FW$108,71,0)))</f>
        <v/>
      </c>
      <c r="F1795" s="58" t="str">
        <f>IF($J1779="TC",0,IF($J1779="Nso",0,VLOOKUP($A1776,'Result Entry'!$B$9:$FW$108,72,0)))</f>
        <v/>
      </c>
      <c r="G1795" s="59" t="e">
        <f>E1795+F1795</f>
        <v>#VALUE!</v>
      </c>
      <c r="H1795" s="1861">
        <f>IF($J1779="TC",0,IF($J1779="Nso",0,VLOOKUP($A1776,'Result Entry'!$B$9:$FW$108,77,0)))</f>
        <v>0</v>
      </c>
      <c r="I1795" s="1862"/>
      <c r="J1795" s="1863">
        <f>IF($J1779="TC",0,IF($J1779="Nso",0,VLOOKUP($A1776,'Result Entry'!$B$9:$FW$108,81,0)))</f>
        <v>0</v>
      </c>
      <c r="K1795" s="1862"/>
      <c r="L1795" s="67">
        <f t="shared" si="100"/>
        <v>0</v>
      </c>
      <c r="M1795" s="65" t="e">
        <f t="shared" si="101"/>
        <v>#VALUE!</v>
      </c>
      <c r="N1795" s="60">
        <f>IF($J1779="TC",0,IF($J1779="Nso",0,VLOOKUP($A1776,'Result Entry'!$B$9:$FW$108,86,0)))</f>
        <v>0</v>
      </c>
    </row>
    <row r="1796" spans="1:14" ht="20.25" customHeight="1">
      <c r="A1796" s="1721"/>
      <c r="B1796" s="11" t="s">
        <v>69</v>
      </c>
      <c r="C1796" s="1771" t="s">
        <v>77</v>
      </c>
      <c r="D1796" s="1772"/>
      <c r="E1796" s="1773"/>
      <c r="F1796" s="1777" t="s">
        <v>78</v>
      </c>
      <c r="G1796" s="1778"/>
      <c r="H1796" s="1868" t="s">
        <v>79</v>
      </c>
      <c r="I1796" s="1869"/>
      <c r="J1796" s="74" t="s">
        <v>41</v>
      </c>
      <c r="K1796" s="79" t="s">
        <v>91</v>
      </c>
      <c r="L1796" s="1785" t="s">
        <v>39</v>
      </c>
      <c r="M1796" s="1786"/>
      <c r="N1796" s="12" t="s">
        <v>43</v>
      </c>
    </row>
    <row r="1797" spans="1:14" ht="25.5" customHeight="1" thickBot="1">
      <c r="A1797" s="1721"/>
      <c r="B1797" s="11" t="s">
        <v>69</v>
      </c>
      <c r="C1797" s="1774"/>
      <c r="D1797" s="1775"/>
      <c r="E1797" s="1776"/>
      <c r="F1797" s="1787">
        <f>IF($J1779="TC",0,IF($J1779="Nso",0,VLOOKUP($A1776,'Result Entry'!$B$9:$FW$108,146,0)))</f>
        <v>0</v>
      </c>
      <c r="G1797" s="1788"/>
      <c r="H1797" s="1830">
        <f>IF($J1779="TC",0,IF($J1779="Nso",0,VLOOKUP($A1776,'Result Entry'!$B$9:$FW$108,147,0)))</f>
        <v>0</v>
      </c>
      <c r="I1797" s="1831"/>
      <c r="J1797" s="75">
        <f>IF($J1779="TC",0,IF($J1779="Nso",0,VLOOKUP($A1776,'Result Entry'!$B$9:$FW$108,148,0)))</f>
        <v>0</v>
      </c>
      <c r="K1797" s="86" t="str">
        <f>IF($J1779="TC",0,IF($J1779="Nso",0,VLOOKUP($A1776,'Result Entry'!$B$9:$FW$108,149,0)))</f>
        <v/>
      </c>
      <c r="L1797" s="1864">
        <f>IF($J1779="TC",0,IF($J1779="Nso",0,VLOOKUP($A1776,'Result Entry'!$B$9:$FW$108,150,0)))</f>
        <v>0</v>
      </c>
      <c r="M1797" s="1865"/>
      <c r="N1797" s="15">
        <f>IF($J1779="TC",0,IF($J1779="Nso",0,VLOOKUP($A1776,'Result Entry'!$B$9:$FW$108,152,0)))</f>
        <v>0</v>
      </c>
    </row>
    <row r="1798" spans="1:14" ht="20.25" customHeight="1">
      <c r="A1798" s="1721"/>
      <c r="B1798" s="11" t="s">
        <v>69</v>
      </c>
      <c r="C1798" s="1758" t="s">
        <v>58</v>
      </c>
      <c r="D1798" s="1759"/>
      <c r="E1798" s="1759"/>
      <c r="F1798" s="1759"/>
      <c r="G1798" s="1759"/>
      <c r="H1798" s="1760"/>
      <c r="I1798" s="1834" t="s">
        <v>59</v>
      </c>
      <c r="J1798" s="1835"/>
      <c r="K1798" s="1836">
        <f>VLOOKUP($A1776,'Result Entry'!$B$9:$FW$108,143,0)</f>
        <v>0</v>
      </c>
      <c r="L1798" s="1837"/>
      <c r="M1798" s="1839" t="s">
        <v>37</v>
      </c>
      <c r="N1798" s="1840"/>
    </row>
    <row r="1799" spans="1:14" ht="20.25" customHeight="1" thickBot="1">
      <c r="A1799" s="1721"/>
      <c r="B1799" s="11" t="s">
        <v>69</v>
      </c>
      <c r="C1799" s="1841" t="s">
        <v>54</v>
      </c>
      <c r="D1799" s="1842"/>
      <c r="E1799" s="1842"/>
      <c r="F1799" s="1843" t="s">
        <v>157</v>
      </c>
      <c r="G1799" s="1844"/>
      <c r="H1799" s="26" t="s">
        <v>47</v>
      </c>
      <c r="I1799" s="1847" t="s">
        <v>60</v>
      </c>
      <c r="J1799" s="1848"/>
      <c r="K1799" s="1873">
        <f>VLOOKUP($A1776,'Result Entry'!$B$9:$FW$108,144,0)</f>
        <v>0</v>
      </c>
      <c r="L1799" s="1874"/>
      <c r="M1799" s="1875">
        <f>VLOOKUP($A1776,'Result Entry'!$B$9:$FW$108,145,0)</f>
        <v>0</v>
      </c>
      <c r="N1799" s="1876"/>
    </row>
    <row r="1800" spans="1:14" ht="20.25" customHeight="1">
      <c r="A1800" s="1721"/>
      <c r="B1800" s="11" t="s">
        <v>69</v>
      </c>
      <c r="C1800" s="1841"/>
      <c r="D1800" s="1842"/>
      <c r="E1800" s="1842"/>
      <c r="F1800" s="1845"/>
      <c r="G1800" s="1846"/>
      <c r="H1800" s="27" t="s">
        <v>99</v>
      </c>
      <c r="I1800" s="1877" t="s">
        <v>61</v>
      </c>
      <c r="J1800" s="1878"/>
      <c r="K1800" s="1879">
        <f>IF($J1779="TC","Transferred",IF($J1779="Nso","NameSeparated",VLOOKUP($A1776,'Result Entry'!$B$9:$FW$108,153,0)))</f>
        <v>0</v>
      </c>
      <c r="L1800" s="1879"/>
      <c r="M1800" s="1879"/>
      <c r="N1800" s="1880"/>
    </row>
    <row r="1801" spans="1:14" ht="20.25" customHeight="1">
      <c r="A1801" s="1721"/>
      <c r="B1801" s="11" t="s">
        <v>69</v>
      </c>
      <c r="C1801" s="1744" t="str">
        <f>'Result Entry'!$DU$3</f>
        <v>Foundation Of Information Tech.</v>
      </c>
      <c r="D1801" s="1745"/>
      <c r="E1801" s="1746"/>
      <c r="F1801" s="1747" t="str">
        <f>IF($J1779="TC",0,IF($J1779="Nso",0,VLOOKUP($A1776,'Result Entry'!$B$9:$GS$108,170,0)))</f>
        <v/>
      </c>
      <c r="G1801" s="1747"/>
      <c r="H1801" s="14">
        <f>IF($J1779="TC",0,IF($J1779="Nso",0,VLOOKUP($A1776,'Result Entry'!$B$9:$GS$108,112,0)))</f>
        <v>0</v>
      </c>
      <c r="I1801" s="1748" t="s">
        <v>71</v>
      </c>
      <c r="J1801" s="1749"/>
      <c r="K1801" s="1750">
        <f>'Result Entry'!$T$2</f>
        <v>45419</v>
      </c>
      <c r="L1801" s="1751"/>
      <c r="M1801" s="1751"/>
      <c r="N1801" s="1752"/>
    </row>
    <row r="1802" spans="1:14" ht="20.25" customHeight="1">
      <c r="A1802" s="1721"/>
      <c r="B1802" s="11" t="s">
        <v>69</v>
      </c>
      <c r="C1802" s="1744" t="str">
        <f>'Result Entry'!$EI$3</f>
        <v>G.I.A.I.-II</v>
      </c>
      <c r="D1802" s="1745"/>
      <c r="E1802" s="1746"/>
      <c r="F1802" s="1747" t="str">
        <f>IF($J1779="TC",0,IF($J1779="Nso",0,VLOOKUP($A1776,'Result Entry'!$B$9:$GS$108,174,0)))</f>
        <v/>
      </c>
      <c r="G1802" s="1747"/>
      <c r="H1802" s="14">
        <f>IF($J1779="TC",0,IF($J1779="Nso",0,VLOOKUP($A1776,'Result Entry'!$B$9:$GS$108,124,0)))</f>
        <v>0</v>
      </c>
      <c r="I1802" s="1753"/>
      <c r="J1802" s="1754"/>
      <c r="K1802" s="1754"/>
      <c r="L1802" s="1754"/>
      <c r="M1802" s="1754"/>
      <c r="N1802" s="1755"/>
    </row>
    <row r="1803" spans="1:14" ht="20.25" customHeight="1">
      <c r="A1803" s="1721"/>
      <c r="B1803" s="11" t="s">
        <v>69</v>
      </c>
      <c r="C1803" s="1744" t="str">
        <f>'Result Entry'!$EU$3</f>
        <v>SOC.SER.PLAN</v>
      </c>
      <c r="D1803" s="1745"/>
      <c r="E1803" s="1746"/>
      <c r="F1803" s="1747">
        <f>IF($J1779="TC",0,IF($J1779="Nso",0,VLOOKUP($A1776,'Result Entry'!$B$9:$HS$108,178,0)))</f>
        <v>0</v>
      </c>
      <c r="G1803" s="1747"/>
      <c r="H1803" s="14">
        <f>IF($J1779="TC",0,IF($J1779="Nso",0,VLOOKUP($A1776,'Result Entry'!$B$9:$GS$108,136,0)))</f>
        <v>0</v>
      </c>
      <c r="I1803" s="1756" t="s">
        <v>174</v>
      </c>
      <c r="J1803" s="1757"/>
      <c r="K1803" s="76"/>
      <c r="L1803" s="77"/>
      <c r="M1803" s="77"/>
      <c r="N1803" s="78"/>
    </row>
    <row r="1804" spans="1:14" ht="20.25" customHeight="1" thickBot="1">
      <c r="A1804" s="1721"/>
      <c r="B1804" s="11" t="s">
        <v>69</v>
      </c>
      <c r="C1804" s="1744" t="str">
        <f>'Result Entry'!$FG$3</f>
        <v>Jeewan Kaushal</v>
      </c>
      <c r="D1804" s="1745"/>
      <c r="E1804" s="1746"/>
      <c r="F1804" s="1747" t="str">
        <f>IF($J1779="TC",0,IF($J1779="Nso",0,VLOOKUP($A1776,'Result Entry'!$B$9:$HS$108,182,0)))</f>
        <v/>
      </c>
      <c r="G1804" s="1747"/>
      <c r="H1804" s="14">
        <f>IF($J1779="TC",0,IF($J1779="Nso",0,VLOOKUP($A1776,'Result Entry'!$B$9:$HS$108,136,0)))</f>
        <v>0</v>
      </c>
      <c r="I1804" s="1756" t="s">
        <v>148</v>
      </c>
      <c r="J1804" s="1757"/>
      <c r="K1804" s="1757"/>
      <c r="L1804" s="1757"/>
      <c r="M1804" s="1757"/>
      <c r="N1804" s="1838"/>
    </row>
    <row r="1805" spans="1:14" ht="20.25" customHeight="1">
      <c r="A1805" s="1721"/>
      <c r="B1805" s="10" t="s">
        <v>69</v>
      </c>
      <c r="C1805" s="1706" t="s">
        <v>180</v>
      </c>
      <c r="D1805" s="1707"/>
      <c r="E1805" s="1708"/>
      <c r="F1805" s="1715" t="s">
        <v>181</v>
      </c>
      <c r="G1805" s="1716"/>
      <c r="H1805" s="82" t="s">
        <v>30</v>
      </c>
      <c r="I1805" s="1756" t="s">
        <v>175</v>
      </c>
      <c r="J1805" s="1757"/>
      <c r="K1805" s="1757"/>
      <c r="L1805" s="1757"/>
      <c r="M1805" s="1757"/>
      <c r="N1805" s="1838"/>
    </row>
    <row r="1806" spans="1:14" ht="20.25" customHeight="1">
      <c r="A1806" s="1721"/>
      <c r="B1806" s="10" t="s">
        <v>69</v>
      </c>
      <c r="C1806" s="1709"/>
      <c r="D1806" s="1710"/>
      <c r="E1806" s="1711"/>
      <c r="F1806" s="1702" t="s">
        <v>182</v>
      </c>
      <c r="G1806" s="1703"/>
      <c r="H1806" s="80" t="s">
        <v>179</v>
      </c>
      <c r="I1806" s="1732" t="s">
        <v>67</v>
      </c>
      <c r="J1806" s="1733"/>
      <c r="K1806" s="1733"/>
      <c r="L1806" s="1733"/>
      <c r="M1806" s="1733"/>
      <c r="N1806" s="1734"/>
    </row>
    <row r="1807" spans="1:14" ht="20.25" customHeight="1">
      <c r="A1807" s="1721"/>
      <c r="B1807" s="10" t="s">
        <v>69</v>
      </c>
      <c r="C1807" s="1709"/>
      <c r="D1807" s="1710"/>
      <c r="E1807" s="1711"/>
      <c r="F1807" s="1702" t="s">
        <v>185</v>
      </c>
      <c r="G1807" s="1703"/>
      <c r="H1807" s="80" t="s">
        <v>62</v>
      </c>
      <c r="I1807" s="1735"/>
      <c r="J1807" s="1736"/>
      <c r="K1807" s="1736"/>
      <c r="L1807" s="1736"/>
      <c r="M1807" s="1736"/>
      <c r="N1807" s="1737"/>
    </row>
    <row r="1808" spans="1:14" ht="20.25" customHeight="1">
      <c r="A1808" s="1721"/>
      <c r="B1808" s="10" t="s">
        <v>69</v>
      </c>
      <c r="C1808" s="1709"/>
      <c r="D1808" s="1710"/>
      <c r="E1808" s="1711"/>
      <c r="F1808" s="1702" t="s">
        <v>186</v>
      </c>
      <c r="G1808" s="1703"/>
      <c r="H1808" s="80" t="s">
        <v>63</v>
      </c>
      <c r="I1808" s="1735"/>
      <c r="J1808" s="1736"/>
      <c r="K1808" s="1736"/>
      <c r="L1808" s="1736"/>
      <c r="M1808" s="1736"/>
      <c r="N1808" s="1737"/>
    </row>
    <row r="1809" spans="1:15" ht="20.25" customHeight="1">
      <c r="A1809" s="1721"/>
      <c r="B1809" s="10" t="s">
        <v>69</v>
      </c>
      <c r="C1809" s="1709"/>
      <c r="D1809" s="1710"/>
      <c r="E1809" s="1711"/>
      <c r="F1809" s="1702" t="s">
        <v>183</v>
      </c>
      <c r="G1809" s="1703"/>
      <c r="H1809" s="80" t="s">
        <v>65</v>
      </c>
      <c r="I1809" s="1738" t="s">
        <v>80</v>
      </c>
      <c r="J1809" s="1739"/>
      <c r="K1809" s="1739"/>
      <c r="L1809" s="1739"/>
      <c r="M1809" s="1739"/>
      <c r="N1809" s="1740"/>
    </row>
    <row r="1810" spans="1:15" ht="20.25" customHeight="1" thickBot="1">
      <c r="A1810" s="1721"/>
      <c r="B1810" s="13" t="s">
        <v>69</v>
      </c>
      <c r="C1810" s="1712"/>
      <c r="D1810" s="1713"/>
      <c r="E1810" s="1714"/>
      <c r="F1810" s="1704" t="s">
        <v>184</v>
      </c>
      <c r="G1810" s="1705"/>
      <c r="H1810" s="81" t="s">
        <v>64</v>
      </c>
      <c r="I1810" s="1741"/>
      <c r="J1810" s="1742"/>
      <c r="K1810" s="1742"/>
      <c r="L1810" s="1742"/>
      <c r="M1810" s="1742"/>
      <c r="N1810" s="1743"/>
    </row>
    <row r="1811" spans="1:15" ht="15.75" thickTop="1">
      <c r="A1811" s="1719"/>
      <c r="B1811" s="1719"/>
      <c r="C1811" s="1719"/>
      <c r="D1811" s="1719"/>
      <c r="E1811" s="1719"/>
      <c r="F1811" s="1719"/>
      <c r="G1811" s="1719"/>
      <c r="H1811" s="1719"/>
      <c r="I1811" s="1719"/>
      <c r="J1811" s="1719"/>
      <c r="K1811" s="1719"/>
      <c r="L1811" s="1719"/>
      <c r="M1811" s="1719"/>
      <c r="N1811" s="1719"/>
    </row>
    <row r="1812" spans="1:15" ht="24.75" customHeight="1" thickBot="1">
      <c r="A1812" s="83">
        <f>A1776+1</f>
        <v>52</v>
      </c>
      <c r="B1812" s="1720" t="s">
        <v>50</v>
      </c>
      <c r="C1812" s="1720"/>
      <c r="D1812" s="1720"/>
      <c r="E1812" s="1720"/>
      <c r="F1812" s="1720"/>
      <c r="G1812" s="1720"/>
      <c r="H1812" s="1720"/>
      <c r="I1812" s="1720"/>
      <c r="J1812" s="1720"/>
      <c r="K1812" s="1720"/>
      <c r="L1812" s="1720"/>
      <c r="M1812" s="1720"/>
      <c r="N1812" s="1720"/>
    </row>
    <row r="1813" spans="1:15" ht="42.75" customHeight="1" thickTop="1">
      <c r="A1813" s="1721"/>
      <c r="B1813" s="1722"/>
      <c r="C1813" s="1723"/>
      <c r="D1813" s="1726" t="str">
        <f>Master!$E$8</f>
        <v xml:space="preserve">Govt. Sr. Secondary School </v>
      </c>
      <c r="E1813" s="1727"/>
      <c r="F1813" s="1727"/>
      <c r="G1813" s="1727"/>
      <c r="H1813" s="1727"/>
      <c r="I1813" s="1727"/>
      <c r="J1813" s="1727"/>
      <c r="K1813" s="1727"/>
      <c r="L1813" s="1727"/>
      <c r="M1813" s="1727"/>
      <c r="N1813" s="1728"/>
    </row>
    <row r="1814" spans="1:15" ht="26.25" customHeight="1" thickBot="1">
      <c r="A1814" s="1721"/>
      <c r="B1814" s="1724"/>
      <c r="C1814" s="1725"/>
      <c r="D1814" s="1729" t="str">
        <f>Master!$E$11</f>
        <v>P.S.-Bapini (Jodhpur)</v>
      </c>
      <c r="E1814" s="1730"/>
      <c r="F1814" s="1730"/>
      <c r="G1814" s="1730"/>
      <c r="H1814" s="1730"/>
      <c r="I1814" s="1730"/>
      <c r="J1814" s="1730"/>
      <c r="K1814" s="1730"/>
      <c r="L1814" s="1730"/>
      <c r="M1814" s="1730"/>
      <c r="N1814" s="1731"/>
    </row>
    <row r="1815" spans="1:15" ht="20.25" customHeight="1">
      <c r="A1815" s="1721"/>
      <c r="B1815" s="28"/>
      <c r="C1815" s="1849" t="s">
        <v>150</v>
      </c>
      <c r="D1815" s="1850"/>
      <c r="E1815" s="1850"/>
      <c r="F1815" s="1850"/>
      <c r="G1815" s="1851"/>
      <c r="H1815" s="1814" t="s">
        <v>127</v>
      </c>
      <c r="I1815" s="1814"/>
      <c r="J1815" s="1817">
        <f>VLOOKUP(A1812,'Result Entry'!$B$6:$K$108,6,0)</f>
        <v>0</v>
      </c>
      <c r="K1815" s="1820" t="s">
        <v>68</v>
      </c>
      <c r="L1815" s="1821"/>
      <c r="M1815" s="68">
        <f>Master!$E$14</f>
        <v>8151106901</v>
      </c>
      <c r="N1815" s="69"/>
    </row>
    <row r="1816" spans="1:15" ht="20.25" customHeight="1">
      <c r="A1816" s="1721"/>
      <c r="B1816" s="9"/>
      <c r="C1816" s="1852"/>
      <c r="D1816" s="1853"/>
      <c r="E1816" s="1853"/>
      <c r="F1816" s="1853"/>
      <c r="G1816" s="1854"/>
      <c r="H1816" s="1815"/>
      <c r="I1816" s="1815"/>
      <c r="J1816" s="1818"/>
      <c r="K1816" s="1822" t="s">
        <v>66</v>
      </c>
      <c r="L1816" s="1823"/>
      <c r="M1816" s="1824"/>
      <c r="N1816" s="1825"/>
      <c r="O1816" s="17" t="s">
        <v>156</v>
      </c>
    </row>
    <row r="1817" spans="1:15" ht="20.25" customHeight="1" thickBot="1">
      <c r="A1817" s="1721"/>
      <c r="B1817" s="9"/>
      <c r="C1817" s="1855"/>
      <c r="D1817" s="1856"/>
      <c r="E1817" s="1856"/>
      <c r="F1817" s="1856"/>
      <c r="G1817" s="1857"/>
      <c r="H1817" s="1816"/>
      <c r="I1817" s="1816"/>
      <c r="J1817" s="1819"/>
      <c r="K1817" s="1826" t="s">
        <v>51</v>
      </c>
      <c r="L1817" s="1827"/>
      <c r="M1817" s="1828" t="str">
        <f>Master!$E$6</f>
        <v>2023-24</v>
      </c>
      <c r="N1817" s="1829"/>
    </row>
    <row r="1818" spans="1:15" ht="20.25" customHeight="1">
      <c r="A1818" s="1721"/>
      <c r="B1818" s="10" t="s">
        <v>69</v>
      </c>
      <c r="C1818" s="1779" t="s">
        <v>20</v>
      </c>
      <c r="D1818" s="1780"/>
      <c r="E1818" s="1780"/>
      <c r="F1818" s="1781"/>
      <c r="G1818" s="6" t="s">
        <v>149</v>
      </c>
      <c r="H1818" s="1782">
        <f>VLOOKUP($A1812,'Result Entry'!$B$9:$FW$108,4,0)</f>
        <v>0</v>
      </c>
      <c r="I1818" s="1782"/>
      <c r="J1818" s="1782"/>
      <c r="K1818" s="1782"/>
      <c r="L1818" s="1782"/>
      <c r="M1818" s="1782"/>
      <c r="N1818" s="1783"/>
    </row>
    <row r="1819" spans="1:15" ht="20.25" customHeight="1">
      <c r="A1819" s="1721"/>
      <c r="B1819" s="10" t="s">
        <v>69</v>
      </c>
      <c r="C1819" s="1763" t="s">
        <v>22</v>
      </c>
      <c r="D1819" s="1764"/>
      <c r="E1819" s="1764"/>
      <c r="F1819" s="1765"/>
      <c r="G1819" s="7" t="s">
        <v>149</v>
      </c>
      <c r="H1819" s="1766">
        <f>VLOOKUP($A1812,'Result Entry'!$B$9:$FW$108,7,0)</f>
        <v>0</v>
      </c>
      <c r="I1819" s="1766"/>
      <c r="J1819" s="1766"/>
      <c r="K1819" s="1766"/>
      <c r="L1819" s="1766"/>
      <c r="M1819" s="1766"/>
      <c r="N1819" s="1767"/>
    </row>
    <row r="1820" spans="1:15" ht="20.25" customHeight="1">
      <c r="A1820" s="1721"/>
      <c r="B1820" s="10" t="s">
        <v>69</v>
      </c>
      <c r="C1820" s="1763" t="s">
        <v>23</v>
      </c>
      <c r="D1820" s="1764"/>
      <c r="E1820" s="1764"/>
      <c r="F1820" s="1765"/>
      <c r="G1820" s="7" t="s">
        <v>149</v>
      </c>
      <c r="H1820" s="1766">
        <f>VLOOKUP($A1812,'Result Entry'!$B$9:$FW$108,8,0)</f>
        <v>0</v>
      </c>
      <c r="I1820" s="1766"/>
      <c r="J1820" s="1766"/>
      <c r="K1820" s="1766"/>
      <c r="L1820" s="1766"/>
      <c r="M1820" s="1766"/>
      <c r="N1820" s="1767"/>
    </row>
    <row r="1821" spans="1:15" ht="20.25" customHeight="1">
      <c r="A1821" s="1721"/>
      <c r="B1821" s="10" t="s">
        <v>69</v>
      </c>
      <c r="C1821" s="1763" t="s">
        <v>52</v>
      </c>
      <c r="D1821" s="1764"/>
      <c r="E1821" s="1764"/>
      <c r="F1821" s="1765"/>
      <c r="G1821" s="7" t="s">
        <v>149</v>
      </c>
      <c r="H1821" s="1766">
        <f>VLOOKUP($A1812,'Result Entry'!$B$9:$FW$108,9,0)</f>
        <v>0</v>
      </c>
      <c r="I1821" s="1766"/>
      <c r="J1821" s="1766"/>
      <c r="K1821" s="1766"/>
      <c r="L1821" s="1766"/>
      <c r="M1821" s="1766"/>
      <c r="N1821" s="1767"/>
    </row>
    <row r="1822" spans="1:15" ht="20.25" customHeight="1">
      <c r="A1822" s="1721"/>
      <c r="B1822" s="10" t="s">
        <v>69</v>
      </c>
      <c r="C1822" s="1763" t="s">
        <v>53</v>
      </c>
      <c r="D1822" s="1764"/>
      <c r="E1822" s="1764"/>
      <c r="F1822" s="1765"/>
      <c r="G1822" s="7" t="s">
        <v>149</v>
      </c>
      <c r="H1822" s="1768" t="str">
        <f>CONCATENATE('Result Entry'!$G$4,'Result Entry'!$J$4)</f>
        <v>11(A)</v>
      </c>
      <c r="I1822" s="1766"/>
      <c r="J1822" s="1766"/>
      <c r="K1822" s="1766"/>
      <c r="L1822" s="1766"/>
      <c r="M1822" s="1766"/>
      <c r="N1822" s="1767"/>
    </row>
    <row r="1823" spans="1:15" ht="20.25" customHeight="1" thickBot="1">
      <c r="A1823" s="1721"/>
      <c r="B1823" s="10" t="s">
        <v>69</v>
      </c>
      <c r="C1823" s="1789" t="s">
        <v>25</v>
      </c>
      <c r="D1823" s="1790"/>
      <c r="E1823" s="1790"/>
      <c r="F1823" s="1791"/>
      <c r="G1823" s="16" t="s">
        <v>149</v>
      </c>
      <c r="H1823" s="1792">
        <f>VLOOKUP($A1812,'Result Entry'!$B$9:$FW$108,10,0)</f>
        <v>0</v>
      </c>
      <c r="I1823" s="1792"/>
      <c r="J1823" s="1792"/>
      <c r="K1823" s="1792"/>
      <c r="L1823" s="1792"/>
      <c r="M1823" s="1792"/>
      <c r="N1823" s="1793"/>
    </row>
    <row r="1824" spans="1:15" ht="20.25" customHeight="1">
      <c r="A1824" s="1721"/>
      <c r="B1824" s="11" t="s">
        <v>69</v>
      </c>
      <c r="C1824" s="1794" t="s">
        <v>167</v>
      </c>
      <c r="D1824" s="1795"/>
      <c r="E1824" s="1798" t="s">
        <v>72</v>
      </c>
      <c r="F1824" s="1800" t="s">
        <v>73</v>
      </c>
      <c r="G1824" s="1802" t="s">
        <v>168</v>
      </c>
      <c r="H1824" s="1804" t="s">
        <v>55</v>
      </c>
      <c r="I1824" s="1805"/>
      <c r="J1824" s="1808" t="s">
        <v>84</v>
      </c>
      <c r="K1824" s="1809"/>
      <c r="L1824" s="1812" t="s">
        <v>169</v>
      </c>
      <c r="M1824" s="1832" t="s">
        <v>76</v>
      </c>
      <c r="N1824" s="1858" t="s">
        <v>98</v>
      </c>
    </row>
    <row r="1825" spans="1:14" ht="20.25" customHeight="1">
      <c r="A1825" s="1721"/>
      <c r="B1825" s="11"/>
      <c r="C1825" s="1796"/>
      <c r="D1825" s="1797"/>
      <c r="E1825" s="1799"/>
      <c r="F1825" s="1801"/>
      <c r="G1825" s="1803"/>
      <c r="H1825" s="1806"/>
      <c r="I1825" s="1807"/>
      <c r="J1825" s="1810"/>
      <c r="K1825" s="1811"/>
      <c r="L1825" s="1813"/>
      <c r="M1825" s="1833"/>
      <c r="N1825" s="1859"/>
    </row>
    <row r="1826" spans="1:14" ht="20.25" customHeight="1" thickBot="1">
      <c r="A1826" s="1721"/>
      <c r="B1826" s="11" t="s">
        <v>69</v>
      </c>
      <c r="C1826" s="1866" t="s">
        <v>56</v>
      </c>
      <c r="D1826" s="1867"/>
      <c r="E1826" s="61">
        <f>'Result Entry'!$L$7</f>
        <v>10</v>
      </c>
      <c r="F1826" s="62">
        <f>'Result Entry'!$M$7</f>
        <v>10</v>
      </c>
      <c r="G1826" s="53">
        <f>SUM(E1826:F1826)</f>
        <v>20</v>
      </c>
      <c r="H1826" s="1881">
        <f>'Result Entry'!$AU$7</f>
        <v>70</v>
      </c>
      <c r="I1826" s="1882"/>
      <c r="J1826" s="1883">
        <f>'Result Entry'!$AY$7</f>
        <v>100</v>
      </c>
      <c r="K1826" s="1882"/>
      <c r="L1826" s="53">
        <f t="shared" ref="L1826:L1831" si="102">H1826+J1826</f>
        <v>170</v>
      </c>
      <c r="M1826" s="63">
        <f t="shared" ref="M1826:M1831" si="103">G1826+L1826</f>
        <v>190</v>
      </c>
      <c r="N1826" s="1860"/>
    </row>
    <row r="1827" spans="1:14" s="52" customFormat="1" ht="20.25" customHeight="1">
      <c r="A1827" s="1721"/>
      <c r="B1827" s="50" t="s">
        <v>69</v>
      </c>
      <c r="C1827" s="1769" t="str">
        <f>'Result Entry'!$L$3</f>
        <v>HINDI Comp.</v>
      </c>
      <c r="D1827" s="1770"/>
      <c r="E1827" s="54">
        <f>IF($J1815="TC",0,IF($J1815="Nso",0,VLOOKUP($A1812,'Result Entry'!$B$9:$FW$108,11,0)))</f>
        <v>0</v>
      </c>
      <c r="F1827" s="51">
        <f>IF($J1815="TC",0,IF($J1815="Nso",0,VLOOKUP($A1812,'Result Entry'!$B$9:$FW$108,12,0)))</f>
        <v>0</v>
      </c>
      <c r="G1827" s="55">
        <f>E1827+F1827</f>
        <v>0</v>
      </c>
      <c r="H1827" s="1870">
        <f>IF($J1815="TC",0,IF($J1815="Nso",0,VLOOKUP($A1812,'Result Entry'!$B$9:$FW$108,16,0)))</f>
        <v>0</v>
      </c>
      <c r="I1827" s="1871"/>
      <c r="J1827" s="1872">
        <f>IF($J1815="TC",0,IF($J1815="Nso",0,VLOOKUP($A1812,'Result Entry'!$B$9:$FW$108,19,0)))</f>
        <v>0</v>
      </c>
      <c r="K1827" s="1871"/>
      <c r="L1827" s="66">
        <f t="shared" si="102"/>
        <v>0</v>
      </c>
      <c r="M1827" s="64">
        <f t="shared" si="103"/>
        <v>0</v>
      </c>
      <c r="N1827" s="60" t="str">
        <f>IF($J1815="TC",0,IF($J1815="Nso",0,VLOOKUP($A1812,'Result Entry'!$B$9:$FW$108,24,0)))</f>
        <v/>
      </c>
    </row>
    <row r="1828" spans="1:14" s="52" customFormat="1" ht="20.25" customHeight="1">
      <c r="A1828" s="1721"/>
      <c r="B1828" s="50" t="s">
        <v>69</v>
      </c>
      <c r="C1828" s="1717" t="str">
        <f>'Result Entry'!$Z$3</f>
        <v>ENGLISH Comp.</v>
      </c>
      <c r="D1828" s="1718"/>
      <c r="E1828" s="54">
        <f>IF($J1815="TC",0,IF($J1815="Nso",0,VLOOKUP($A1812,'Result Entry'!$B$9:$FW$108,25,0)))</f>
        <v>0</v>
      </c>
      <c r="F1828" s="51">
        <f>IF($J1815="TC",0,IF($J1815="Nso",0,VLOOKUP($A1812,'Result Entry'!$B$9:$FW$108,26,0)))</f>
        <v>0</v>
      </c>
      <c r="G1828" s="56">
        <f>E1828+F1828</f>
        <v>0</v>
      </c>
      <c r="H1828" s="1761">
        <f>IF($J1815="TC",0,IF($J1815="Nso",0,VLOOKUP($A1812,'Result Entry'!$B$9:$FW$108,30,0)))</f>
        <v>0</v>
      </c>
      <c r="I1828" s="1762"/>
      <c r="J1828" s="1784">
        <f>IF($J1815="TC",0,IF($J1815="Nso",0,VLOOKUP($A1812,'Result Entry'!$B$9:$FW$108,33,0)))</f>
        <v>0</v>
      </c>
      <c r="K1828" s="1762"/>
      <c r="L1828" s="66">
        <f t="shared" si="102"/>
        <v>0</v>
      </c>
      <c r="M1828" s="64">
        <f t="shared" si="103"/>
        <v>0</v>
      </c>
      <c r="N1828" s="60" t="str">
        <f>IF($J1815="TC",0,IF($J1815="Nso",0,VLOOKUP($A1812,'Result Entry'!$B$9:$FW$108,38,0)))</f>
        <v/>
      </c>
    </row>
    <row r="1829" spans="1:14" s="52" customFormat="1" ht="20.25" customHeight="1">
      <c r="A1829" s="1721"/>
      <c r="B1829" s="50" t="s">
        <v>69</v>
      </c>
      <c r="C1829" s="1717" t="str">
        <f>'Result Entry'!$AO$3</f>
        <v>PHYSICS</v>
      </c>
      <c r="D1829" s="1718"/>
      <c r="E1829" s="54">
        <f>IF($J1815="TC",0,IF($J1815="Nso",0,VLOOKUP($A1812,'Result Entry'!$B$9:$FW$108,39,0)))</f>
        <v>0</v>
      </c>
      <c r="F1829" s="51">
        <f>IF($J1815="TC",0,IF($J1815="Nso",0,VLOOKUP($A1812,'Result Entry'!$B$9:$FW$108,40,0)))</f>
        <v>0</v>
      </c>
      <c r="G1829" s="56">
        <f>E1829+F1829</f>
        <v>0</v>
      </c>
      <c r="H1829" s="1761">
        <f>IF($J1815="TC",0,IF($J1815="Nso",0,VLOOKUP($A1812,'Result Entry'!$B$9:$FW$108,45,0)))</f>
        <v>0</v>
      </c>
      <c r="I1829" s="1762"/>
      <c r="J1829" s="1784">
        <f>IF($J1815="TC",0,IF($J1815="Nso",0,VLOOKUP($A1812,'Result Entry'!$B$9:$FW$108,49,0)))</f>
        <v>0</v>
      </c>
      <c r="K1829" s="1762"/>
      <c r="L1829" s="66">
        <f t="shared" si="102"/>
        <v>0</v>
      </c>
      <c r="M1829" s="64">
        <f t="shared" si="103"/>
        <v>0</v>
      </c>
      <c r="N1829" s="60" t="str">
        <f>IF($J1815="TC",0,IF($J1815="Nso",0,VLOOKUP($A1812,'Result Entry'!$B$9:$FW$108,54,0)))</f>
        <v/>
      </c>
    </row>
    <row r="1830" spans="1:14" s="52" customFormat="1" ht="20.25" customHeight="1">
      <c r="A1830" s="1721"/>
      <c r="B1830" s="50" t="s">
        <v>69</v>
      </c>
      <c r="C1830" s="1717" t="str">
        <f>'Result Entry'!$BF$3</f>
        <v>CHEMISTRY</v>
      </c>
      <c r="D1830" s="1718"/>
      <c r="E1830" s="54" t="str">
        <f>IF($J1815="TC",0,IF($J1815="Nso",0,VLOOKUP($A1812,'Result Entry'!$B$9:$FW$108,55,0)))</f>
        <v/>
      </c>
      <c r="F1830" s="51">
        <f>IF($J1815="TC",0,IF($J1815="Nso",0,VLOOKUP($A1812,'Result Entry'!$B$9:$FW$108,56,0)))</f>
        <v>0</v>
      </c>
      <c r="G1830" s="56" t="e">
        <f>E1830+F1830</f>
        <v>#VALUE!</v>
      </c>
      <c r="H1830" s="1761">
        <f>IF($J1815="TC",0,IF($J1815="Nso",0,VLOOKUP($A1812,'Result Entry'!$B$9:$FW$108,61,0)))</f>
        <v>0</v>
      </c>
      <c r="I1830" s="1762"/>
      <c r="J1830" s="1784">
        <f>IF($J1815="TC",0,IF($J1815="Nso",0,VLOOKUP($A1812,'Result Entry'!$B$9:$FW$108,65,0)))</f>
        <v>0</v>
      </c>
      <c r="K1830" s="1762"/>
      <c r="L1830" s="66">
        <f t="shared" si="102"/>
        <v>0</v>
      </c>
      <c r="M1830" s="64" t="e">
        <f t="shared" si="103"/>
        <v>#VALUE!</v>
      </c>
      <c r="N1830" s="60" t="str">
        <f>IF($J1815="TC",0,IF($J1815="Nso",0,VLOOKUP($A1812,'Result Entry'!$B$9:$FW$108,70,0)))</f>
        <v/>
      </c>
    </row>
    <row r="1831" spans="1:14" s="52" customFormat="1" ht="20.25" customHeight="1" thickBot="1">
      <c r="A1831" s="1721"/>
      <c r="B1831" s="50" t="s">
        <v>69</v>
      </c>
      <c r="C1831" s="1717" t="str">
        <f>'Result Entry'!$BW$3</f>
        <v>BIOLOGY</v>
      </c>
      <c r="D1831" s="1718"/>
      <c r="E1831" s="57" t="str">
        <f>IF($J1815="TC",0,IF($J1815="Nso",0,VLOOKUP($A1812,'Result Entry'!$B$9:$FW$108,71,0)))</f>
        <v/>
      </c>
      <c r="F1831" s="58" t="str">
        <f>IF($J1815="TC",0,IF($J1815="Nso",0,VLOOKUP($A1812,'Result Entry'!$B$9:$FW$108,72,0)))</f>
        <v/>
      </c>
      <c r="G1831" s="59" t="e">
        <f>E1831+F1831</f>
        <v>#VALUE!</v>
      </c>
      <c r="H1831" s="1861">
        <f>IF($J1815="TC",0,IF($J1815="Nso",0,VLOOKUP($A1812,'Result Entry'!$B$9:$FW$108,77,0)))</f>
        <v>0</v>
      </c>
      <c r="I1831" s="1862"/>
      <c r="J1831" s="1863">
        <f>IF($J1815="TC",0,IF($J1815="Nso",0,VLOOKUP($A1812,'Result Entry'!$B$9:$FW$108,81,0)))</f>
        <v>0</v>
      </c>
      <c r="K1831" s="1862"/>
      <c r="L1831" s="67">
        <f t="shared" si="102"/>
        <v>0</v>
      </c>
      <c r="M1831" s="65" t="e">
        <f t="shared" si="103"/>
        <v>#VALUE!</v>
      </c>
      <c r="N1831" s="60">
        <f>IF($J1815="TC",0,IF($J1815="Nso",0,VLOOKUP($A1812,'Result Entry'!$B$9:$FW$108,86,0)))</f>
        <v>0</v>
      </c>
    </row>
    <row r="1832" spans="1:14" ht="20.25" customHeight="1">
      <c r="A1832" s="1721"/>
      <c r="B1832" s="11" t="s">
        <v>69</v>
      </c>
      <c r="C1832" s="1771" t="s">
        <v>77</v>
      </c>
      <c r="D1832" s="1772"/>
      <c r="E1832" s="1773"/>
      <c r="F1832" s="1777" t="s">
        <v>78</v>
      </c>
      <c r="G1832" s="1778"/>
      <c r="H1832" s="1868" t="s">
        <v>79</v>
      </c>
      <c r="I1832" s="1869"/>
      <c r="J1832" s="74" t="s">
        <v>41</v>
      </c>
      <c r="K1832" s="79" t="s">
        <v>91</v>
      </c>
      <c r="L1832" s="1785" t="s">
        <v>39</v>
      </c>
      <c r="M1832" s="1786"/>
      <c r="N1832" s="12" t="s">
        <v>43</v>
      </c>
    </row>
    <row r="1833" spans="1:14" ht="25.5" customHeight="1" thickBot="1">
      <c r="A1833" s="1721"/>
      <c r="B1833" s="11" t="s">
        <v>69</v>
      </c>
      <c r="C1833" s="1774"/>
      <c r="D1833" s="1775"/>
      <c r="E1833" s="1776"/>
      <c r="F1833" s="1787">
        <f>IF($J1815="TC",0,IF($J1815="Nso",0,VLOOKUP($A1812,'Result Entry'!$B$9:$FW$108,146,0)))</f>
        <v>0</v>
      </c>
      <c r="G1833" s="1788"/>
      <c r="H1833" s="1830">
        <f>IF($J1815="TC",0,IF($J1815="Nso",0,VLOOKUP($A1812,'Result Entry'!$B$9:$FW$108,147,0)))</f>
        <v>0</v>
      </c>
      <c r="I1833" s="1831"/>
      <c r="J1833" s="75">
        <f>IF($J1815="TC",0,IF($J1815="Nso",0,VLOOKUP($A1812,'Result Entry'!$B$9:$FW$108,148,0)))</f>
        <v>0</v>
      </c>
      <c r="K1833" s="86" t="str">
        <f>IF($J1815="TC",0,IF($J1815="Nso",0,VLOOKUP($A1812,'Result Entry'!$B$9:$FW$108,149,0)))</f>
        <v/>
      </c>
      <c r="L1833" s="1864">
        <f>IF($J1815="TC",0,IF($J1815="Nso",0,VLOOKUP($A1812,'Result Entry'!$B$9:$FW$108,150,0)))</f>
        <v>0</v>
      </c>
      <c r="M1833" s="1865"/>
      <c r="N1833" s="15">
        <f>IF($J1815="TC",0,IF($J1815="Nso",0,VLOOKUP($A1812,'Result Entry'!$B$9:$FW$108,152,0)))</f>
        <v>0</v>
      </c>
    </row>
    <row r="1834" spans="1:14" ht="20.25" customHeight="1">
      <c r="A1834" s="1721"/>
      <c r="B1834" s="11" t="s">
        <v>69</v>
      </c>
      <c r="C1834" s="1758" t="s">
        <v>58</v>
      </c>
      <c r="D1834" s="1759"/>
      <c r="E1834" s="1759"/>
      <c r="F1834" s="1759"/>
      <c r="G1834" s="1759"/>
      <c r="H1834" s="1760"/>
      <c r="I1834" s="1834" t="s">
        <v>59</v>
      </c>
      <c r="J1834" s="1835"/>
      <c r="K1834" s="1836">
        <f>VLOOKUP($A1812,'Result Entry'!$B$9:$FW$108,143,0)</f>
        <v>0</v>
      </c>
      <c r="L1834" s="1837"/>
      <c r="M1834" s="1839" t="s">
        <v>37</v>
      </c>
      <c r="N1834" s="1840"/>
    </row>
    <row r="1835" spans="1:14" ht="20.25" customHeight="1" thickBot="1">
      <c r="A1835" s="1721"/>
      <c r="B1835" s="11" t="s">
        <v>69</v>
      </c>
      <c r="C1835" s="1841" t="s">
        <v>54</v>
      </c>
      <c r="D1835" s="1842"/>
      <c r="E1835" s="1842"/>
      <c r="F1835" s="1843" t="s">
        <v>157</v>
      </c>
      <c r="G1835" s="1844"/>
      <c r="H1835" s="26" t="s">
        <v>47</v>
      </c>
      <c r="I1835" s="1847" t="s">
        <v>60</v>
      </c>
      <c r="J1835" s="1848"/>
      <c r="K1835" s="1873">
        <f>VLOOKUP($A1812,'Result Entry'!$B$9:$FW$108,144,0)</f>
        <v>0</v>
      </c>
      <c r="L1835" s="1874"/>
      <c r="M1835" s="1875">
        <f>VLOOKUP($A1812,'Result Entry'!$B$9:$FW$108,145,0)</f>
        <v>0</v>
      </c>
      <c r="N1835" s="1876"/>
    </row>
    <row r="1836" spans="1:14" ht="20.25" customHeight="1">
      <c r="A1836" s="1721"/>
      <c r="B1836" s="11" t="s">
        <v>69</v>
      </c>
      <c r="C1836" s="1841"/>
      <c r="D1836" s="1842"/>
      <c r="E1836" s="1842"/>
      <c r="F1836" s="1845"/>
      <c r="G1836" s="1846"/>
      <c r="H1836" s="27" t="s">
        <v>99</v>
      </c>
      <c r="I1836" s="1877" t="s">
        <v>61</v>
      </c>
      <c r="J1836" s="1878"/>
      <c r="K1836" s="1879">
        <f>IF($J1815="TC","Transferred",IF($J1815="Nso","NameSeparated",VLOOKUP($A1812,'Result Entry'!$B$9:$FW$108,153,0)))</f>
        <v>0</v>
      </c>
      <c r="L1836" s="1879"/>
      <c r="M1836" s="1879"/>
      <c r="N1836" s="1880"/>
    </row>
    <row r="1837" spans="1:14" ht="20.25" customHeight="1">
      <c r="A1837" s="1721"/>
      <c r="B1837" s="11" t="s">
        <v>69</v>
      </c>
      <c r="C1837" s="1744" t="str">
        <f>'Result Entry'!$DU$3</f>
        <v>Foundation Of Information Tech.</v>
      </c>
      <c r="D1837" s="1745"/>
      <c r="E1837" s="1746"/>
      <c r="F1837" s="1747" t="str">
        <f>IF($J1815="TC",0,IF($J1815="Nso",0,VLOOKUP($A1812,'Result Entry'!$B$9:$GS$108,170,0)))</f>
        <v/>
      </c>
      <c r="G1837" s="1747"/>
      <c r="H1837" s="14">
        <f>IF($J1815="TC",0,IF($J1815="Nso",0,VLOOKUP($A1812,'Result Entry'!$B$9:$GS$108,112,0)))</f>
        <v>0</v>
      </c>
      <c r="I1837" s="1748" t="s">
        <v>71</v>
      </c>
      <c r="J1837" s="1749"/>
      <c r="K1837" s="1750">
        <f>'Result Entry'!$T$2</f>
        <v>45419</v>
      </c>
      <c r="L1837" s="1751"/>
      <c r="M1837" s="1751"/>
      <c r="N1837" s="1752"/>
    </row>
    <row r="1838" spans="1:14" ht="20.25" customHeight="1">
      <c r="A1838" s="1721"/>
      <c r="B1838" s="11" t="s">
        <v>69</v>
      </c>
      <c r="C1838" s="1744" t="str">
        <f>'Result Entry'!$EI$3</f>
        <v>G.I.A.I.-II</v>
      </c>
      <c r="D1838" s="1745"/>
      <c r="E1838" s="1746"/>
      <c r="F1838" s="1747" t="str">
        <f>IF($J1815="TC",0,IF($J1815="Nso",0,VLOOKUP($A1812,'Result Entry'!$B$9:$GS$108,174,0)))</f>
        <v/>
      </c>
      <c r="G1838" s="1747"/>
      <c r="H1838" s="14">
        <f>IF($J1815="TC",0,IF($J1815="Nso",0,VLOOKUP($A1812,'Result Entry'!$B$9:$GS$108,124,0)))</f>
        <v>0</v>
      </c>
      <c r="I1838" s="1753"/>
      <c r="J1838" s="1754"/>
      <c r="K1838" s="1754"/>
      <c r="L1838" s="1754"/>
      <c r="M1838" s="1754"/>
      <c r="N1838" s="1755"/>
    </row>
    <row r="1839" spans="1:14" ht="20.25" customHeight="1">
      <c r="A1839" s="1721"/>
      <c r="B1839" s="11" t="s">
        <v>69</v>
      </c>
      <c r="C1839" s="1744" t="str">
        <f>'Result Entry'!$EU$3</f>
        <v>SOC.SER.PLAN</v>
      </c>
      <c r="D1839" s="1745"/>
      <c r="E1839" s="1746"/>
      <c r="F1839" s="1747">
        <f>IF($J1815="TC",0,IF($J1815="Nso",0,VLOOKUP($A1812,'Result Entry'!$B$9:$HS$108,178,0)))</f>
        <v>0</v>
      </c>
      <c r="G1839" s="1747"/>
      <c r="H1839" s="14">
        <f>IF($J1815="TC",0,IF($J1815="Nso",0,VLOOKUP($A1812,'Result Entry'!$B$9:$GS$108,136,0)))</f>
        <v>0</v>
      </c>
      <c r="I1839" s="1756" t="s">
        <v>174</v>
      </c>
      <c r="J1839" s="1757"/>
      <c r="K1839" s="76"/>
      <c r="L1839" s="77"/>
      <c r="M1839" s="77"/>
      <c r="N1839" s="78"/>
    </row>
    <row r="1840" spans="1:14" ht="20.25" customHeight="1" thickBot="1">
      <c r="A1840" s="1721"/>
      <c r="B1840" s="11" t="s">
        <v>69</v>
      </c>
      <c r="C1840" s="1744" t="str">
        <f>'Result Entry'!$FG$3</f>
        <v>Jeewan Kaushal</v>
      </c>
      <c r="D1840" s="1745"/>
      <c r="E1840" s="1746"/>
      <c r="F1840" s="1747" t="str">
        <f>IF($J1815="TC",0,IF($J1815="Nso",0,VLOOKUP($A1812,'Result Entry'!$B$9:$HS$108,182,0)))</f>
        <v/>
      </c>
      <c r="G1840" s="1747"/>
      <c r="H1840" s="14">
        <f>IF($J1815="TC",0,IF($J1815="Nso",0,VLOOKUP($A1812,'Result Entry'!$B$9:$HS$108,136,0)))</f>
        <v>0</v>
      </c>
      <c r="I1840" s="1756" t="s">
        <v>148</v>
      </c>
      <c r="J1840" s="1757"/>
      <c r="K1840" s="1757"/>
      <c r="L1840" s="1757"/>
      <c r="M1840" s="1757"/>
      <c r="N1840" s="1838"/>
    </row>
    <row r="1841" spans="1:15" ht="20.25" customHeight="1">
      <c r="A1841" s="1721"/>
      <c r="B1841" s="10" t="s">
        <v>69</v>
      </c>
      <c r="C1841" s="1706" t="s">
        <v>180</v>
      </c>
      <c r="D1841" s="1707"/>
      <c r="E1841" s="1708"/>
      <c r="F1841" s="1715" t="s">
        <v>181</v>
      </c>
      <c r="G1841" s="1716"/>
      <c r="H1841" s="82" t="s">
        <v>30</v>
      </c>
      <c r="I1841" s="1756" t="s">
        <v>175</v>
      </c>
      <c r="J1841" s="1757"/>
      <c r="K1841" s="1757"/>
      <c r="L1841" s="1757"/>
      <c r="M1841" s="1757"/>
      <c r="N1841" s="1838"/>
    </row>
    <row r="1842" spans="1:15" ht="20.25" customHeight="1">
      <c r="A1842" s="1721"/>
      <c r="B1842" s="10" t="s">
        <v>69</v>
      </c>
      <c r="C1842" s="1709"/>
      <c r="D1842" s="1710"/>
      <c r="E1842" s="1711"/>
      <c r="F1842" s="1702" t="s">
        <v>182</v>
      </c>
      <c r="G1842" s="1703"/>
      <c r="H1842" s="80" t="s">
        <v>179</v>
      </c>
      <c r="I1842" s="1732" t="s">
        <v>67</v>
      </c>
      <c r="J1842" s="1733"/>
      <c r="K1842" s="1733"/>
      <c r="L1842" s="1733"/>
      <c r="M1842" s="1733"/>
      <c r="N1842" s="1734"/>
    </row>
    <row r="1843" spans="1:15" ht="20.25" customHeight="1">
      <c r="A1843" s="1721"/>
      <c r="B1843" s="10" t="s">
        <v>69</v>
      </c>
      <c r="C1843" s="1709"/>
      <c r="D1843" s="1710"/>
      <c r="E1843" s="1711"/>
      <c r="F1843" s="1702" t="s">
        <v>185</v>
      </c>
      <c r="G1843" s="1703"/>
      <c r="H1843" s="80" t="s">
        <v>62</v>
      </c>
      <c r="I1843" s="1735"/>
      <c r="J1843" s="1736"/>
      <c r="K1843" s="1736"/>
      <c r="L1843" s="1736"/>
      <c r="M1843" s="1736"/>
      <c r="N1843" s="1737"/>
    </row>
    <row r="1844" spans="1:15" ht="20.25" customHeight="1">
      <c r="A1844" s="1721"/>
      <c r="B1844" s="10" t="s">
        <v>69</v>
      </c>
      <c r="C1844" s="1709"/>
      <c r="D1844" s="1710"/>
      <c r="E1844" s="1711"/>
      <c r="F1844" s="1702" t="s">
        <v>186</v>
      </c>
      <c r="G1844" s="1703"/>
      <c r="H1844" s="80" t="s">
        <v>63</v>
      </c>
      <c r="I1844" s="1735"/>
      <c r="J1844" s="1736"/>
      <c r="K1844" s="1736"/>
      <c r="L1844" s="1736"/>
      <c r="M1844" s="1736"/>
      <c r="N1844" s="1737"/>
    </row>
    <row r="1845" spans="1:15" ht="20.25" customHeight="1">
      <c r="A1845" s="1721"/>
      <c r="B1845" s="10" t="s">
        <v>69</v>
      </c>
      <c r="C1845" s="1709"/>
      <c r="D1845" s="1710"/>
      <c r="E1845" s="1711"/>
      <c r="F1845" s="1702" t="s">
        <v>183</v>
      </c>
      <c r="G1845" s="1703"/>
      <c r="H1845" s="80" t="s">
        <v>65</v>
      </c>
      <c r="I1845" s="1738" t="s">
        <v>80</v>
      </c>
      <c r="J1845" s="1739"/>
      <c r="K1845" s="1739"/>
      <c r="L1845" s="1739"/>
      <c r="M1845" s="1739"/>
      <c r="N1845" s="1740"/>
    </row>
    <row r="1846" spans="1:15" ht="20.25" customHeight="1" thickBot="1">
      <c r="A1846" s="1721"/>
      <c r="B1846" s="13" t="s">
        <v>69</v>
      </c>
      <c r="C1846" s="1712"/>
      <c r="D1846" s="1713"/>
      <c r="E1846" s="1714"/>
      <c r="F1846" s="1704" t="s">
        <v>184</v>
      </c>
      <c r="G1846" s="1705"/>
      <c r="H1846" s="81" t="s">
        <v>64</v>
      </c>
      <c r="I1846" s="1741"/>
      <c r="J1846" s="1742"/>
      <c r="K1846" s="1742"/>
      <c r="L1846" s="1742"/>
      <c r="M1846" s="1742"/>
      <c r="N1846" s="1743"/>
    </row>
    <row r="1847" spans="1:15" ht="24.75" customHeight="1" thickTop="1" thickBot="1">
      <c r="A1847" s="83">
        <f>A1812+1</f>
        <v>53</v>
      </c>
      <c r="B1847" s="1720" t="s">
        <v>50</v>
      </c>
      <c r="C1847" s="1720"/>
      <c r="D1847" s="1720"/>
      <c r="E1847" s="1720"/>
      <c r="F1847" s="1720"/>
      <c r="G1847" s="1720"/>
      <c r="H1847" s="1720"/>
      <c r="I1847" s="1720"/>
      <c r="J1847" s="1720"/>
      <c r="K1847" s="1720"/>
      <c r="L1847" s="1720"/>
      <c r="M1847" s="1720"/>
      <c r="N1847" s="1720"/>
    </row>
    <row r="1848" spans="1:15" ht="42.75" customHeight="1" thickTop="1">
      <c r="A1848" s="1721"/>
      <c r="B1848" s="1722"/>
      <c r="C1848" s="1723"/>
      <c r="D1848" s="1726" t="str">
        <f>Master!$E$8</f>
        <v xml:space="preserve">Govt. Sr. Secondary School </v>
      </c>
      <c r="E1848" s="1727"/>
      <c r="F1848" s="1727"/>
      <c r="G1848" s="1727"/>
      <c r="H1848" s="1727"/>
      <c r="I1848" s="1727"/>
      <c r="J1848" s="1727"/>
      <c r="K1848" s="1727"/>
      <c r="L1848" s="1727"/>
      <c r="M1848" s="1727"/>
      <c r="N1848" s="1728"/>
    </row>
    <row r="1849" spans="1:15" ht="20.25" customHeight="1" thickBot="1">
      <c r="A1849" s="1721"/>
      <c r="B1849" s="1724"/>
      <c r="C1849" s="1725"/>
      <c r="D1849" s="1729" t="str">
        <f>Master!$E$11</f>
        <v>P.S.-Bapini (Jodhpur)</v>
      </c>
      <c r="E1849" s="1730"/>
      <c r="F1849" s="1730"/>
      <c r="G1849" s="1730"/>
      <c r="H1849" s="1730"/>
      <c r="I1849" s="1730"/>
      <c r="J1849" s="1730"/>
      <c r="K1849" s="1730"/>
      <c r="L1849" s="1730"/>
      <c r="M1849" s="1730"/>
      <c r="N1849" s="1731"/>
    </row>
    <row r="1850" spans="1:15" ht="20.25" customHeight="1">
      <c r="A1850" s="1721"/>
      <c r="B1850" s="28"/>
      <c r="C1850" s="1849" t="s">
        <v>150</v>
      </c>
      <c r="D1850" s="1850"/>
      <c r="E1850" s="1850"/>
      <c r="F1850" s="1850"/>
      <c r="G1850" s="1851"/>
      <c r="H1850" s="1814" t="s">
        <v>127</v>
      </c>
      <c r="I1850" s="1814"/>
      <c r="J1850" s="1817">
        <f>VLOOKUP(A1847,'Result Entry'!$B$6:$K$108,6,0)</f>
        <v>0</v>
      </c>
      <c r="K1850" s="1820" t="s">
        <v>68</v>
      </c>
      <c r="L1850" s="1821"/>
      <c r="M1850" s="68">
        <f>Master!$E$14</f>
        <v>8151106901</v>
      </c>
      <c r="N1850" s="69"/>
    </row>
    <row r="1851" spans="1:15" ht="20.25" customHeight="1">
      <c r="A1851" s="1721"/>
      <c r="B1851" s="9"/>
      <c r="C1851" s="1852"/>
      <c r="D1851" s="1853"/>
      <c r="E1851" s="1853"/>
      <c r="F1851" s="1853"/>
      <c r="G1851" s="1854"/>
      <c r="H1851" s="1815"/>
      <c r="I1851" s="1815"/>
      <c r="J1851" s="1818"/>
      <c r="K1851" s="1822" t="s">
        <v>66</v>
      </c>
      <c r="L1851" s="1823"/>
      <c r="M1851" s="1824"/>
      <c r="N1851" s="1825"/>
      <c r="O1851" s="17" t="s">
        <v>156</v>
      </c>
    </row>
    <row r="1852" spans="1:15" ht="20.25" customHeight="1" thickBot="1">
      <c r="A1852" s="1721"/>
      <c r="B1852" s="9"/>
      <c r="C1852" s="1855"/>
      <c r="D1852" s="1856"/>
      <c r="E1852" s="1856"/>
      <c r="F1852" s="1856"/>
      <c r="G1852" s="1857"/>
      <c r="H1852" s="1816"/>
      <c r="I1852" s="1816"/>
      <c r="J1852" s="1819"/>
      <c r="K1852" s="1826" t="s">
        <v>51</v>
      </c>
      <c r="L1852" s="1827"/>
      <c r="M1852" s="1828" t="str">
        <f>Master!$E$6</f>
        <v>2023-24</v>
      </c>
      <c r="N1852" s="1829"/>
    </row>
    <row r="1853" spans="1:15" ht="20.25" customHeight="1">
      <c r="A1853" s="1721"/>
      <c r="B1853" s="10" t="s">
        <v>69</v>
      </c>
      <c r="C1853" s="1779" t="s">
        <v>20</v>
      </c>
      <c r="D1853" s="1780"/>
      <c r="E1853" s="1780"/>
      <c r="F1853" s="1781"/>
      <c r="G1853" s="6" t="s">
        <v>149</v>
      </c>
      <c r="H1853" s="1782">
        <f>VLOOKUP($A1847,'Result Entry'!$B$9:$FW$108,4,0)</f>
        <v>0</v>
      </c>
      <c r="I1853" s="1782"/>
      <c r="J1853" s="1782"/>
      <c r="K1853" s="1782"/>
      <c r="L1853" s="1782"/>
      <c r="M1853" s="1782"/>
      <c r="N1853" s="1783"/>
    </row>
    <row r="1854" spans="1:15" ht="20.25" customHeight="1">
      <c r="A1854" s="1721"/>
      <c r="B1854" s="10" t="s">
        <v>69</v>
      </c>
      <c r="C1854" s="1763" t="s">
        <v>22</v>
      </c>
      <c r="D1854" s="1764"/>
      <c r="E1854" s="1764"/>
      <c r="F1854" s="1765"/>
      <c r="G1854" s="7" t="s">
        <v>149</v>
      </c>
      <c r="H1854" s="1766">
        <f>VLOOKUP($A1847,'Result Entry'!$B$9:$FW$108,7,0)</f>
        <v>0</v>
      </c>
      <c r="I1854" s="1766"/>
      <c r="J1854" s="1766"/>
      <c r="K1854" s="1766"/>
      <c r="L1854" s="1766"/>
      <c r="M1854" s="1766"/>
      <c r="N1854" s="1767"/>
    </row>
    <row r="1855" spans="1:15" ht="20.25" customHeight="1">
      <c r="A1855" s="1721"/>
      <c r="B1855" s="10" t="s">
        <v>69</v>
      </c>
      <c r="C1855" s="1763" t="s">
        <v>23</v>
      </c>
      <c r="D1855" s="1764"/>
      <c r="E1855" s="1764"/>
      <c r="F1855" s="1765"/>
      <c r="G1855" s="7" t="s">
        <v>149</v>
      </c>
      <c r="H1855" s="1766">
        <f>VLOOKUP($A1847,'Result Entry'!$B$9:$FW$108,8,0)</f>
        <v>0</v>
      </c>
      <c r="I1855" s="1766"/>
      <c r="J1855" s="1766"/>
      <c r="K1855" s="1766"/>
      <c r="L1855" s="1766"/>
      <c r="M1855" s="1766"/>
      <c r="N1855" s="1767"/>
    </row>
    <row r="1856" spans="1:15" ht="20.25" customHeight="1">
      <c r="A1856" s="1721"/>
      <c r="B1856" s="10" t="s">
        <v>69</v>
      </c>
      <c r="C1856" s="1763" t="s">
        <v>52</v>
      </c>
      <c r="D1856" s="1764"/>
      <c r="E1856" s="1764"/>
      <c r="F1856" s="1765"/>
      <c r="G1856" s="7" t="s">
        <v>149</v>
      </c>
      <c r="H1856" s="1766">
        <f>VLOOKUP($A1847,'Result Entry'!$B$9:$FW$108,9,0)</f>
        <v>0</v>
      </c>
      <c r="I1856" s="1766"/>
      <c r="J1856" s="1766"/>
      <c r="K1856" s="1766"/>
      <c r="L1856" s="1766"/>
      <c r="M1856" s="1766"/>
      <c r="N1856" s="1767"/>
    </row>
    <row r="1857" spans="1:14" ht="20.25" customHeight="1">
      <c r="A1857" s="1721"/>
      <c r="B1857" s="10" t="s">
        <v>69</v>
      </c>
      <c r="C1857" s="1763" t="s">
        <v>53</v>
      </c>
      <c r="D1857" s="1764"/>
      <c r="E1857" s="1764"/>
      <c r="F1857" s="1765"/>
      <c r="G1857" s="7" t="s">
        <v>149</v>
      </c>
      <c r="H1857" s="1768" t="str">
        <f>CONCATENATE('Result Entry'!$G$4,'Result Entry'!$J$4)</f>
        <v>11(A)</v>
      </c>
      <c r="I1857" s="1766"/>
      <c r="J1857" s="1766"/>
      <c r="K1857" s="1766"/>
      <c r="L1857" s="1766"/>
      <c r="M1857" s="1766"/>
      <c r="N1857" s="1767"/>
    </row>
    <row r="1858" spans="1:14" ht="20.25" customHeight="1" thickBot="1">
      <c r="A1858" s="1721"/>
      <c r="B1858" s="10" t="s">
        <v>69</v>
      </c>
      <c r="C1858" s="1789" t="s">
        <v>25</v>
      </c>
      <c r="D1858" s="1790"/>
      <c r="E1858" s="1790"/>
      <c r="F1858" s="1791"/>
      <c r="G1858" s="16" t="s">
        <v>149</v>
      </c>
      <c r="H1858" s="1792">
        <f>VLOOKUP($A1847,'Result Entry'!$B$9:$FW$108,10,0)</f>
        <v>0</v>
      </c>
      <c r="I1858" s="1792"/>
      <c r="J1858" s="1792"/>
      <c r="K1858" s="1792"/>
      <c r="L1858" s="1792"/>
      <c r="M1858" s="1792"/>
      <c r="N1858" s="1793"/>
    </row>
    <row r="1859" spans="1:14" ht="20.25" customHeight="1">
      <c r="A1859" s="1721"/>
      <c r="B1859" s="11" t="s">
        <v>69</v>
      </c>
      <c r="C1859" s="1794" t="s">
        <v>167</v>
      </c>
      <c r="D1859" s="1795"/>
      <c r="E1859" s="1798" t="s">
        <v>72</v>
      </c>
      <c r="F1859" s="1800" t="s">
        <v>73</v>
      </c>
      <c r="G1859" s="1802" t="s">
        <v>168</v>
      </c>
      <c r="H1859" s="1804" t="s">
        <v>55</v>
      </c>
      <c r="I1859" s="1805"/>
      <c r="J1859" s="1808" t="s">
        <v>84</v>
      </c>
      <c r="K1859" s="1809"/>
      <c r="L1859" s="1812" t="s">
        <v>169</v>
      </c>
      <c r="M1859" s="1832" t="s">
        <v>76</v>
      </c>
      <c r="N1859" s="1858" t="s">
        <v>98</v>
      </c>
    </row>
    <row r="1860" spans="1:14" ht="20.25" customHeight="1">
      <c r="A1860" s="1721"/>
      <c r="B1860" s="11"/>
      <c r="C1860" s="1796"/>
      <c r="D1860" s="1797"/>
      <c r="E1860" s="1799"/>
      <c r="F1860" s="1801"/>
      <c r="G1860" s="1803"/>
      <c r="H1860" s="1806"/>
      <c r="I1860" s="1807"/>
      <c r="J1860" s="1810"/>
      <c r="K1860" s="1811"/>
      <c r="L1860" s="1813"/>
      <c r="M1860" s="1833"/>
      <c r="N1860" s="1859"/>
    </row>
    <row r="1861" spans="1:14" ht="20.25" customHeight="1" thickBot="1">
      <c r="A1861" s="1721"/>
      <c r="B1861" s="11" t="s">
        <v>69</v>
      </c>
      <c r="C1861" s="1866" t="s">
        <v>56</v>
      </c>
      <c r="D1861" s="1867"/>
      <c r="E1861" s="61">
        <f>'Result Entry'!$L$7</f>
        <v>10</v>
      </c>
      <c r="F1861" s="62">
        <f>'Result Entry'!$M$7</f>
        <v>10</v>
      </c>
      <c r="G1861" s="53">
        <f>SUM(E1861:F1861)</f>
        <v>20</v>
      </c>
      <c r="H1861" s="1881">
        <f>'Result Entry'!$AU$7</f>
        <v>70</v>
      </c>
      <c r="I1861" s="1882"/>
      <c r="J1861" s="1883">
        <f>'Result Entry'!$AY$7</f>
        <v>100</v>
      </c>
      <c r="K1861" s="1882"/>
      <c r="L1861" s="53">
        <f t="shared" ref="L1861:L1866" si="104">H1861+J1861</f>
        <v>170</v>
      </c>
      <c r="M1861" s="63">
        <f t="shared" ref="M1861:M1866" si="105">G1861+L1861</f>
        <v>190</v>
      </c>
      <c r="N1861" s="1860"/>
    </row>
    <row r="1862" spans="1:14" s="52" customFormat="1" ht="20.25" customHeight="1">
      <c r="A1862" s="1721"/>
      <c r="B1862" s="50" t="s">
        <v>69</v>
      </c>
      <c r="C1862" s="1769" t="str">
        <f>'Result Entry'!$L$3</f>
        <v>HINDI Comp.</v>
      </c>
      <c r="D1862" s="1770"/>
      <c r="E1862" s="54">
        <f>IF($J1850="TC",0,IF($J1850="Nso",0,VLOOKUP($A1847,'Result Entry'!$B$9:$FW$108,11,0)))</f>
        <v>0</v>
      </c>
      <c r="F1862" s="51">
        <f>IF($J1850="TC",0,IF($J1850="Nso",0,VLOOKUP($A1847,'Result Entry'!$B$9:$FW$108,12,0)))</f>
        <v>0</v>
      </c>
      <c r="G1862" s="55">
        <f>E1862+F1862</f>
        <v>0</v>
      </c>
      <c r="H1862" s="1870">
        <f>IF($J1850="TC",0,IF($J1850="Nso",0,VLOOKUP($A1847,'Result Entry'!$B$9:$FW$108,16,0)))</f>
        <v>0</v>
      </c>
      <c r="I1862" s="1871"/>
      <c r="J1862" s="1872">
        <f>IF($J1850="TC",0,IF($J1850="Nso",0,VLOOKUP($A1847,'Result Entry'!$B$9:$FW$108,19,0)))</f>
        <v>0</v>
      </c>
      <c r="K1862" s="1871"/>
      <c r="L1862" s="66">
        <f t="shared" si="104"/>
        <v>0</v>
      </c>
      <c r="M1862" s="64">
        <f t="shared" si="105"/>
        <v>0</v>
      </c>
      <c r="N1862" s="60" t="str">
        <f>IF($J1850="TC",0,IF($J1850="Nso",0,VLOOKUP($A1847,'Result Entry'!$B$9:$FW$108,24,0)))</f>
        <v/>
      </c>
    </row>
    <row r="1863" spans="1:14" s="52" customFormat="1" ht="20.25" customHeight="1">
      <c r="A1863" s="1721"/>
      <c r="B1863" s="50" t="s">
        <v>69</v>
      </c>
      <c r="C1863" s="1717" t="str">
        <f>'Result Entry'!$Z$3</f>
        <v>ENGLISH Comp.</v>
      </c>
      <c r="D1863" s="1718"/>
      <c r="E1863" s="54">
        <f>IF($J1850="TC",0,IF($J1850="Nso",0,VLOOKUP($A1847,'Result Entry'!$B$9:$FW$108,25,0)))</f>
        <v>0</v>
      </c>
      <c r="F1863" s="51">
        <f>IF($J1850="TC",0,IF($J1850="Nso",0,VLOOKUP($A1847,'Result Entry'!$B$9:$FW$108,26,0)))</f>
        <v>0</v>
      </c>
      <c r="G1863" s="56">
        <f>E1863+F1863</f>
        <v>0</v>
      </c>
      <c r="H1863" s="1761">
        <f>IF($J1850="TC",0,IF($J1850="Nso",0,VLOOKUP($A1847,'Result Entry'!$B$9:$FW$108,30,0)))</f>
        <v>0</v>
      </c>
      <c r="I1863" s="1762"/>
      <c r="J1863" s="1784">
        <f>IF($J1850="TC",0,IF($J1850="Nso",0,VLOOKUP($A1847,'Result Entry'!$B$9:$FW$108,33,0)))</f>
        <v>0</v>
      </c>
      <c r="K1863" s="1762"/>
      <c r="L1863" s="66">
        <f t="shared" si="104"/>
        <v>0</v>
      </c>
      <c r="M1863" s="64">
        <f t="shared" si="105"/>
        <v>0</v>
      </c>
      <c r="N1863" s="60" t="str">
        <f>IF($J1850="TC",0,IF($J1850="Nso",0,VLOOKUP($A1847,'Result Entry'!$B$9:$FW$108,38,0)))</f>
        <v/>
      </c>
    </row>
    <row r="1864" spans="1:14" s="52" customFormat="1" ht="20.25" customHeight="1">
      <c r="A1864" s="1721"/>
      <c r="B1864" s="50" t="s">
        <v>69</v>
      </c>
      <c r="C1864" s="1717" t="str">
        <f>'Result Entry'!$AO$3</f>
        <v>PHYSICS</v>
      </c>
      <c r="D1864" s="1718"/>
      <c r="E1864" s="54">
        <f>IF($J1850="TC",0,IF($J1850="Nso",0,VLOOKUP($A1847,'Result Entry'!$B$9:$FW$108,39,0)))</f>
        <v>0</v>
      </c>
      <c r="F1864" s="51">
        <f>IF($J1850="TC",0,IF($J1850="Nso",0,VLOOKUP($A1847,'Result Entry'!$B$9:$FW$108,40,0)))</f>
        <v>0</v>
      </c>
      <c r="G1864" s="56">
        <f>E1864+F1864</f>
        <v>0</v>
      </c>
      <c r="H1864" s="1761">
        <f>IF($J1850="TC",0,IF($J1850="Nso",0,VLOOKUP($A1847,'Result Entry'!$B$9:$FW$108,45,0)))</f>
        <v>0</v>
      </c>
      <c r="I1864" s="1762"/>
      <c r="J1864" s="1784">
        <f>IF($J1850="TC",0,IF($J1850="Nso",0,VLOOKUP($A1847,'Result Entry'!$B$9:$FW$108,49,0)))</f>
        <v>0</v>
      </c>
      <c r="K1864" s="1762"/>
      <c r="L1864" s="66">
        <f t="shared" si="104"/>
        <v>0</v>
      </c>
      <c r="M1864" s="64">
        <f t="shared" si="105"/>
        <v>0</v>
      </c>
      <c r="N1864" s="60" t="str">
        <f>IF($J1850="TC",0,IF($J1850="Nso",0,VLOOKUP($A1847,'Result Entry'!$B$9:$FW$108,54,0)))</f>
        <v/>
      </c>
    </row>
    <row r="1865" spans="1:14" s="52" customFormat="1" ht="20.25" customHeight="1">
      <c r="A1865" s="1721"/>
      <c r="B1865" s="50" t="s">
        <v>69</v>
      </c>
      <c r="C1865" s="1717" t="str">
        <f>'Result Entry'!$BF$3</f>
        <v>CHEMISTRY</v>
      </c>
      <c r="D1865" s="1718"/>
      <c r="E1865" s="54" t="str">
        <f>IF($J1850="TC",0,IF($J1850="Nso",0,VLOOKUP($A1847,'Result Entry'!$B$9:$FW$108,55,0)))</f>
        <v/>
      </c>
      <c r="F1865" s="51">
        <f>IF($J1850="TC",0,IF($J1850="Nso",0,VLOOKUP($A1847,'Result Entry'!$B$9:$FW$108,56,0)))</f>
        <v>0</v>
      </c>
      <c r="G1865" s="56" t="e">
        <f>E1865+F1865</f>
        <v>#VALUE!</v>
      </c>
      <c r="H1865" s="1761">
        <f>IF($J1850="TC",0,IF($J1850="Nso",0,VLOOKUP($A1847,'Result Entry'!$B$9:$FW$108,61,0)))</f>
        <v>0</v>
      </c>
      <c r="I1865" s="1762"/>
      <c r="J1865" s="1784">
        <f>IF($J1850="TC",0,IF($J1850="Nso",0,VLOOKUP($A1847,'Result Entry'!$B$9:$FW$108,65,0)))</f>
        <v>0</v>
      </c>
      <c r="K1865" s="1762"/>
      <c r="L1865" s="66">
        <f t="shared" si="104"/>
        <v>0</v>
      </c>
      <c r="M1865" s="64" t="e">
        <f t="shared" si="105"/>
        <v>#VALUE!</v>
      </c>
      <c r="N1865" s="60" t="str">
        <f>IF($J1850="TC",0,IF($J1850="Nso",0,VLOOKUP($A1847,'Result Entry'!$B$9:$FW$108,70,0)))</f>
        <v/>
      </c>
    </row>
    <row r="1866" spans="1:14" s="52" customFormat="1" ht="20.25" customHeight="1" thickBot="1">
      <c r="A1866" s="1721"/>
      <c r="B1866" s="50" t="s">
        <v>69</v>
      </c>
      <c r="C1866" s="1717" t="str">
        <f>'Result Entry'!$BW$3</f>
        <v>BIOLOGY</v>
      </c>
      <c r="D1866" s="1718"/>
      <c r="E1866" s="57" t="str">
        <f>IF($J1850="TC",0,IF($J1850="Nso",0,VLOOKUP($A1847,'Result Entry'!$B$9:$FW$108,71,0)))</f>
        <v/>
      </c>
      <c r="F1866" s="58" t="str">
        <f>IF($J1850="TC",0,IF($J1850="Nso",0,VLOOKUP($A1847,'Result Entry'!$B$9:$FW$108,72,0)))</f>
        <v/>
      </c>
      <c r="G1866" s="59" t="e">
        <f>E1866+F1866</f>
        <v>#VALUE!</v>
      </c>
      <c r="H1866" s="1861">
        <f>IF($J1850="TC",0,IF($J1850="Nso",0,VLOOKUP($A1847,'Result Entry'!$B$9:$FW$108,77,0)))</f>
        <v>0</v>
      </c>
      <c r="I1866" s="1862"/>
      <c r="J1866" s="1863">
        <f>IF($J1850="TC",0,IF($J1850="Nso",0,VLOOKUP($A1847,'Result Entry'!$B$9:$FW$108,81,0)))</f>
        <v>0</v>
      </c>
      <c r="K1866" s="1862"/>
      <c r="L1866" s="67">
        <f t="shared" si="104"/>
        <v>0</v>
      </c>
      <c r="M1866" s="65" t="e">
        <f t="shared" si="105"/>
        <v>#VALUE!</v>
      </c>
      <c r="N1866" s="60">
        <f>IF($J1850="TC",0,IF($J1850="Nso",0,VLOOKUP($A1847,'Result Entry'!$B$9:$FW$108,86,0)))</f>
        <v>0</v>
      </c>
    </row>
    <row r="1867" spans="1:14" ht="20.25" customHeight="1">
      <c r="A1867" s="1721"/>
      <c r="B1867" s="11" t="s">
        <v>69</v>
      </c>
      <c r="C1867" s="1771" t="s">
        <v>77</v>
      </c>
      <c r="D1867" s="1772"/>
      <c r="E1867" s="1773"/>
      <c r="F1867" s="1777" t="s">
        <v>78</v>
      </c>
      <c r="G1867" s="1778"/>
      <c r="H1867" s="1868" t="s">
        <v>79</v>
      </c>
      <c r="I1867" s="1869"/>
      <c r="J1867" s="74" t="s">
        <v>41</v>
      </c>
      <c r="K1867" s="79" t="s">
        <v>91</v>
      </c>
      <c r="L1867" s="1785" t="s">
        <v>39</v>
      </c>
      <c r="M1867" s="1786"/>
      <c r="N1867" s="12" t="s">
        <v>43</v>
      </c>
    </row>
    <row r="1868" spans="1:14" ht="25.5" customHeight="1" thickBot="1">
      <c r="A1868" s="1721"/>
      <c r="B1868" s="11" t="s">
        <v>69</v>
      </c>
      <c r="C1868" s="1774"/>
      <c r="D1868" s="1775"/>
      <c r="E1868" s="1776"/>
      <c r="F1868" s="1787">
        <f>IF($J1850="TC",0,IF($J1850="Nso",0,VLOOKUP($A1847,'Result Entry'!$B$9:$FW$108,146,0)))</f>
        <v>0</v>
      </c>
      <c r="G1868" s="1788"/>
      <c r="H1868" s="1830">
        <f>IF($J1850="TC",0,IF($J1850="Nso",0,VLOOKUP($A1847,'Result Entry'!$B$9:$FW$108,147,0)))</f>
        <v>0</v>
      </c>
      <c r="I1868" s="1831"/>
      <c r="J1868" s="75">
        <f>IF($J1850="TC",0,IF($J1850="Nso",0,VLOOKUP($A1847,'Result Entry'!$B$9:$FW$108,148,0)))</f>
        <v>0</v>
      </c>
      <c r="K1868" s="86" t="str">
        <f>IF($J1850="TC",0,IF($J1850="Nso",0,VLOOKUP($A1847,'Result Entry'!$B$9:$FW$108,149,0)))</f>
        <v/>
      </c>
      <c r="L1868" s="1864">
        <f>IF($J1850="TC",0,IF($J1850="Nso",0,VLOOKUP($A1847,'Result Entry'!$B$9:$FW$108,150,0)))</f>
        <v>0</v>
      </c>
      <c r="M1868" s="1865"/>
      <c r="N1868" s="15">
        <f>IF($J1850="TC",0,IF($J1850="Nso",0,VLOOKUP($A1847,'Result Entry'!$B$9:$FW$108,152,0)))</f>
        <v>0</v>
      </c>
    </row>
    <row r="1869" spans="1:14" ht="20.25" customHeight="1">
      <c r="A1869" s="1721"/>
      <c r="B1869" s="11" t="s">
        <v>69</v>
      </c>
      <c r="C1869" s="1758" t="s">
        <v>58</v>
      </c>
      <c r="D1869" s="1759"/>
      <c r="E1869" s="1759"/>
      <c r="F1869" s="1759"/>
      <c r="G1869" s="1759"/>
      <c r="H1869" s="1760"/>
      <c r="I1869" s="1834" t="s">
        <v>59</v>
      </c>
      <c r="J1869" s="1835"/>
      <c r="K1869" s="1836">
        <f>VLOOKUP($A1847,'Result Entry'!$B$9:$FW$108,143,0)</f>
        <v>0</v>
      </c>
      <c r="L1869" s="1837"/>
      <c r="M1869" s="1839" t="s">
        <v>37</v>
      </c>
      <c r="N1869" s="1840"/>
    </row>
    <row r="1870" spans="1:14" ht="20.25" customHeight="1" thickBot="1">
      <c r="A1870" s="1721"/>
      <c r="B1870" s="11" t="s">
        <v>69</v>
      </c>
      <c r="C1870" s="1841" t="s">
        <v>54</v>
      </c>
      <c r="D1870" s="1842"/>
      <c r="E1870" s="1842"/>
      <c r="F1870" s="1843" t="s">
        <v>157</v>
      </c>
      <c r="G1870" s="1844"/>
      <c r="H1870" s="26" t="s">
        <v>47</v>
      </c>
      <c r="I1870" s="1847" t="s">
        <v>60</v>
      </c>
      <c r="J1870" s="1848"/>
      <c r="K1870" s="1873">
        <f>VLOOKUP($A1847,'Result Entry'!$B$9:$FW$108,144,0)</f>
        <v>0</v>
      </c>
      <c r="L1870" s="1874"/>
      <c r="M1870" s="1875">
        <f>VLOOKUP($A1847,'Result Entry'!$B$9:$FW$108,145,0)</f>
        <v>0</v>
      </c>
      <c r="N1870" s="1876"/>
    </row>
    <row r="1871" spans="1:14" ht="20.25" customHeight="1">
      <c r="A1871" s="1721"/>
      <c r="B1871" s="11" t="s">
        <v>69</v>
      </c>
      <c r="C1871" s="1841"/>
      <c r="D1871" s="1842"/>
      <c r="E1871" s="1842"/>
      <c r="F1871" s="1845"/>
      <c r="G1871" s="1846"/>
      <c r="H1871" s="27" t="s">
        <v>99</v>
      </c>
      <c r="I1871" s="1877" t="s">
        <v>61</v>
      </c>
      <c r="J1871" s="1878"/>
      <c r="K1871" s="1879">
        <f>IF($J1850="TC","Transferred",IF($J1850="Nso","NameSeparated",VLOOKUP($A1847,'Result Entry'!$B$9:$FW$108,153,0)))</f>
        <v>0</v>
      </c>
      <c r="L1871" s="1879"/>
      <c r="M1871" s="1879"/>
      <c r="N1871" s="1880"/>
    </row>
    <row r="1872" spans="1:14" ht="20.25" customHeight="1">
      <c r="A1872" s="1721"/>
      <c r="B1872" s="11" t="s">
        <v>69</v>
      </c>
      <c r="C1872" s="1744" t="str">
        <f>'Result Entry'!$DU$3</f>
        <v>Foundation Of Information Tech.</v>
      </c>
      <c r="D1872" s="1745"/>
      <c r="E1872" s="1746"/>
      <c r="F1872" s="1747" t="str">
        <f>IF($J1850="TC",0,IF($J1850="Nso",0,VLOOKUP($A1847,'Result Entry'!$B$9:$GS$108,170,0)))</f>
        <v/>
      </c>
      <c r="G1872" s="1747"/>
      <c r="H1872" s="14">
        <f>IF($J1850="TC",0,IF($J1850="Nso",0,VLOOKUP($A1847,'Result Entry'!$B$9:$GS$108,112,0)))</f>
        <v>0</v>
      </c>
      <c r="I1872" s="1748" t="s">
        <v>71</v>
      </c>
      <c r="J1872" s="1749"/>
      <c r="K1872" s="1750">
        <f>'Result Entry'!$T$2</f>
        <v>45419</v>
      </c>
      <c r="L1872" s="1751"/>
      <c r="M1872" s="1751"/>
      <c r="N1872" s="1752"/>
    </row>
    <row r="1873" spans="1:15" ht="20.25" customHeight="1">
      <c r="A1873" s="1721"/>
      <c r="B1873" s="11" t="s">
        <v>69</v>
      </c>
      <c r="C1873" s="1744" t="str">
        <f>'Result Entry'!$EI$3</f>
        <v>G.I.A.I.-II</v>
      </c>
      <c r="D1873" s="1745"/>
      <c r="E1873" s="1746"/>
      <c r="F1873" s="1747" t="str">
        <f>IF($J1850="TC",0,IF($J1850="Nso",0,VLOOKUP($A1847,'Result Entry'!$B$9:$GS$108,174,0)))</f>
        <v/>
      </c>
      <c r="G1873" s="1747"/>
      <c r="H1873" s="14">
        <f>IF($J1850="TC",0,IF($J1850="Nso",0,VLOOKUP($A1847,'Result Entry'!$B$9:$GS$108,124,0)))</f>
        <v>0</v>
      </c>
      <c r="I1873" s="1753"/>
      <c r="J1873" s="1754"/>
      <c r="K1873" s="1754"/>
      <c r="L1873" s="1754"/>
      <c r="M1873" s="1754"/>
      <c r="N1873" s="1755"/>
    </row>
    <row r="1874" spans="1:15" ht="20.25" customHeight="1">
      <c r="A1874" s="1721"/>
      <c r="B1874" s="11" t="s">
        <v>69</v>
      </c>
      <c r="C1874" s="1744" t="str">
        <f>'Result Entry'!$EU$3</f>
        <v>SOC.SER.PLAN</v>
      </c>
      <c r="D1874" s="1745"/>
      <c r="E1874" s="1746"/>
      <c r="F1874" s="1747">
        <f>IF($J1850="TC",0,IF($J1850="Nso",0,VLOOKUP($A1847,'Result Entry'!$B$9:$HS$108,178,0)))</f>
        <v>0</v>
      </c>
      <c r="G1874" s="1747"/>
      <c r="H1874" s="14">
        <f>IF($J1850="TC",0,IF($J1850="Nso",0,VLOOKUP($A1847,'Result Entry'!$B$9:$GS$108,136,0)))</f>
        <v>0</v>
      </c>
      <c r="I1874" s="1756" t="s">
        <v>174</v>
      </c>
      <c r="J1874" s="1757"/>
      <c r="K1874" s="76"/>
      <c r="L1874" s="77"/>
      <c r="M1874" s="77"/>
      <c r="N1874" s="78"/>
    </row>
    <row r="1875" spans="1:15" ht="20.25" customHeight="1" thickBot="1">
      <c r="A1875" s="1721"/>
      <c r="B1875" s="11" t="s">
        <v>69</v>
      </c>
      <c r="C1875" s="1744" t="str">
        <f>'Result Entry'!$FG$3</f>
        <v>Jeewan Kaushal</v>
      </c>
      <c r="D1875" s="1745"/>
      <c r="E1875" s="1746"/>
      <c r="F1875" s="1747" t="str">
        <f>IF($J1850="TC",0,IF($J1850="Nso",0,VLOOKUP($A1847,'Result Entry'!$B$9:$HS$108,182,0)))</f>
        <v/>
      </c>
      <c r="G1875" s="1747"/>
      <c r="H1875" s="14">
        <f>IF($J1850="TC",0,IF($J1850="Nso",0,VLOOKUP($A1847,'Result Entry'!$B$9:$HS$108,136,0)))</f>
        <v>0</v>
      </c>
      <c r="I1875" s="1756" t="s">
        <v>148</v>
      </c>
      <c r="J1875" s="1757"/>
      <c r="K1875" s="1757"/>
      <c r="L1875" s="1757"/>
      <c r="M1875" s="1757"/>
      <c r="N1875" s="1838"/>
    </row>
    <row r="1876" spans="1:15" ht="20.25" customHeight="1">
      <c r="A1876" s="1721"/>
      <c r="B1876" s="10" t="s">
        <v>69</v>
      </c>
      <c r="C1876" s="1706" t="s">
        <v>180</v>
      </c>
      <c r="D1876" s="1707"/>
      <c r="E1876" s="1708"/>
      <c r="F1876" s="1715" t="s">
        <v>181</v>
      </c>
      <c r="G1876" s="1716"/>
      <c r="H1876" s="82" t="s">
        <v>30</v>
      </c>
      <c r="I1876" s="1756" t="s">
        <v>175</v>
      </c>
      <c r="J1876" s="1757"/>
      <c r="K1876" s="1757"/>
      <c r="L1876" s="1757"/>
      <c r="M1876" s="1757"/>
      <c r="N1876" s="1838"/>
    </row>
    <row r="1877" spans="1:15" ht="20.25" customHeight="1">
      <c r="A1877" s="1721"/>
      <c r="B1877" s="10" t="s">
        <v>69</v>
      </c>
      <c r="C1877" s="1709"/>
      <c r="D1877" s="1710"/>
      <c r="E1877" s="1711"/>
      <c r="F1877" s="1702" t="s">
        <v>182</v>
      </c>
      <c r="G1877" s="1703"/>
      <c r="H1877" s="80" t="s">
        <v>179</v>
      </c>
      <c r="I1877" s="1732" t="s">
        <v>67</v>
      </c>
      <c r="J1877" s="1733"/>
      <c r="K1877" s="1733"/>
      <c r="L1877" s="1733"/>
      <c r="M1877" s="1733"/>
      <c r="N1877" s="1734"/>
    </row>
    <row r="1878" spans="1:15" ht="20.25" customHeight="1">
      <c r="A1878" s="1721"/>
      <c r="B1878" s="10" t="s">
        <v>69</v>
      </c>
      <c r="C1878" s="1709"/>
      <c r="D1878" s="1710"/>
      <c r="E1878" s="1711"/>
      <c r="F1878" s="1702" t="s">
        <v>185</v>
      </c>
      <c r="G1878" s="1703"/>
      <c r="H1878" s="80" t="s">
        <v>62</v>
      </c>
      <c r="I1878" s="1735"/>
      <c r="J1878" s="1736"/>
      <c r="K1878" s="1736"/>
      <c r="L1878" s="1736"/>
      <c r="M1878" s="1736"/>
      <c r="N1878" s="1737"/>
    </row>
    <row r="1879" spans="1:15" ht="20.25" customHeight="1">
      <c r="A1879" s="1721"/>
      <c r="B1879" s="10" t="s">
        <v>69</v>
      </c>
      <c r="C1879" s="1709"/>
      <c r="D1879" s="1710"/>
      <c r="E1879" s="1711"/>
      <c r="F1879" s="1702" t="s">
        <v>186</v>
      </c>
      <c r="G1879" s="1703"/>
      <c r="H1879" s="80" t="s">
        <v>63</v>
      </c>
      <c r="I1879" s="1735"/>
      <c r="J1879" s="1736"/>
      <c r="K1879" s="1736"/>
      <c r="L1879" s="1736"/>
      <c r="M1879" s="1736"/>
      <c r="N1879" s="1737"/>
    </row>
    <row r="1880" spans="1:15" ht="20.25" customHeight="1">
      <c r="A1880" s="1721"/>
      <c r="B1880" s="10" t="s">
        <v>69</v>
      </c>
      <c r="C1880" s="1709"/>
      <c r="D1880" s="1710"/>
      <c r="E1880" s="1711"/>
      <c r="F1880" s="1702" t="s">
        <v>183</v>
      </c>
      <c r="G1880" s="1703"/>
      <c r="H1880" s="80" t="s">
        <v>65</v>
      </c>
      <c r="I1880" s="1738" t="s">
        <v>80</v>
      </c>
      <c r="J1880" s="1739"/>
      <c r="K1880" s="1739"/>
      <c r="L1880" s="1739"/>
      <c r="M1880" s="1739"/>
      <c r="N1880" s="1740"/>
    </row>
    <row r="1881" spans="1:15" ht="20.25" customHeight="1" thickBot="1">
      <c r="A1881" s="1721"/>
      <c r="B1881" s="13" t="s">
        <v>69</v>
      </c>
      <c r="C1881" s="1712"/>
      <c r="D1881" s="1713"/>
      <c r="E1881" s="1714"/>
      <c r="F1881" s="1704" t="s">
        <v>184</v>
      </c>
      <c r="G1881" s="1705"/>
      <c r="H1881" s="81" t="s">
        <v>64</v>
      </c>
      <c r="I1881" s="1741"/>
      <c r="J1881" s="1742"/>
      <c r="K1881" s="1742"/>
      <c r="L1881" s="1742"/>
      <c r="M1881" s="1742"/>
      <c r="N1881" s="1743"/>
    </row>
    <row r="1882" spans="1:15" ht="15.75" thickTop="1">
      <c r="A1882" s="1719"/>
      <c r="B1882" s="1719"/>
      <c r="C1882" s="1719"/>
      <c r="D1882" s="1719"/>
      <c r="E1882" s="1719"/>
      <c r="F1882" s="1719"/>
      <c r="G1882" s="1719"/>
      <c r="H1882" s="1719"/>
      <c r="I1882" s="1719"/>
      <c r="J1882" s="1719"/>
      <c r="K1882" s="1719"/>
      <c r="L1882" s="1719"/>
      <c r="M1882" s="1719"/>
      <c r="N1882" s="1719"/>
    </row>
    <row r="1883" spans="1:15" ht="24.75" customHeight="1" thickBot="1">
      <c r="A1883" s="83">
        <f>A1847+1</f>
        <v>54</v>
      </c>
      <c r="B1883" s="1720" t="s">
        <v>50</v>
      </c>
      <c r="C1883" s="1720"/>
      <c r="D1883" s="1720"/>
      <c r="E1883" s="1720"/>
      <c r="F1883" s="1720"/>
      <c r="G1883" s="1720"/>
      <c r="H1883" s="1720"/>
      <c r="I1883" s="1720"/>
      <c r="J1883" s="1720"/>
      <c r="K1883" s="1720"/>
      <c r="L1883" s="1720"/>
      <c r="M1883" s="1720"/>
      <c r="N1883" s="1720"/>
    </row>
    <row r="1884" spans="1:15" ht="42.75" customHeight="1" thickTop="1">
      <c r="A1884" s="1721"/>
      <c r="B1884" s="1722"/>
      <c r="C1884" s="1723"/>
      <c r="D1884" s="1726" t="str">
        <f>Master!$E$8</f>
        <v xml:space="preserve">Govt. Sr. Secondary School </v>
      </c>
      <c r="E1884" s="1727"/>
      <c r="F1884" s="1727"/>
      <c r="G1884" s="1727"/>
      <c r="H1884" s="1727"/>
      <c r="I1884" s="1727"/>
      <c r="J1884" s="1727"/>
      <c r="K1884" s="1727"/>
      <c r="L1884" s="1727"/>
      <c r="M1884" s="1727"/>
      <c r="N1884" s="1728"/>
    </row>
    <row r="1885" spans="1:15" ht="26.25" customHeight="1" thickBot="1">
      <c r="A1885" s="1721"/>
      <c r="B1885" s="1724"/>
      <c r="C1885" s="1725"/>
      <c r="D1885" s="1729" t="str">
        <f>Master!$E$11</f>
        <v>P.S.-Bapini (Jodhpur)</v>
      </c>
      <c r="E1885" s="1730"/>
      <c r="F1885" s="1730"/>
      <c r="G1885" s="1730"/>
      <c r="H1885" s="1730"/>
      <c r="I1885" s="1730"/>
      <c r="J1885" s="1730"/>
      <c r="K1885" s="1730"/>
      <c r="L1885" s="1730"/>
      <c r="M1885" s="1730"/>
      <c r="N1885" s="1731"/>
    </row>
    <row r="1886" spans="1:15" ht="20.25" customHeight="1">
      <c r="A1886" s="1721"/>
      <c r="B1886" s="28"/>
      <c r="C1886" s="1849" t="s">
        <v>150</v>
      </c>
      <c r="D1886" s="1850"/>
      <c r="E1886" s="1850"/>
      <c r="F1886" s="1850"/>
      <c r="G1886" s="1851"/>
      <c r="H1886" s="1814" t="s">
        <v>127</v>
      </c>
      <c r="I1886" s="1814"/>
      <c r="J1886" s="1817">
        <f>VLOOKUP(A1883,'Result Entry'!$B$6:$K$108,6,0)</f>
        <v>0</v>
      </c>
      <c r="K1886" s="1820" t="s">
        <v>68</v>
      </c>
      <c r="L1886" s="1821"/>
      <c r="M1886" s="68">
        <f>Master!$E$14</f>
        <v>8151106901</v>
      </c>
      <c r="N1886" s="69"/>
    </row>
    <row r="1887" spans="1:15" ht="20.25" customHeight="1">
      <c r="A1887" s="1721"/>
      <c r="B1887" s="9"/>
      <c r="C1887" s="1852"/>
      <c r="D1887" s="1853"/>
      <c r="E1887" s="1853"/>
      <c r="F1887" s="1853"/>
      <c r="G1887" s="1854"/>
      <c r="H1887" s="1815"/>
      <c r="I1887" s="1815"/>
      <c r="J1887" s="1818"/>
      <c r="K1887" s="1822" t="s">
        <v>66</v>
      </c>
      <c r="L1887" s="1823"/>
      <c r="M1887" s="1824"/>
      <c r="N1887" s="1825"/>
      <c r="O1887" s="17" t="s">
        <v>156</v>
      </c>
    </row>
    <row r="1888" spans="1:15" ht="20.25" customHeight="1" thickBot="1">
      <c r="A1888" s="1721"/>
      <c r="B1888" s="9"/>
      <c r="C1888" s="1855"/>
      <c r="D1888" s="1856"/>
      <c r="E1888" s="1856"/>
      <c r="F1888" s="1856"/>
      <c r="G1888" s="1857"/>
      <c r="H1888" s="1816"/>
      <c r="I1888" s="1816"/>
      <c r="J1888" s="1819"/>
      <c r="K1888" s="1826" t="s">
        <v>51</v>
      </c>
      <c r="L1888" s="1827"/>
      <c r="M1888" s="1828" t="str">
        <f>Master!$E$6</f>
        <v>2023-24</v>
      </c>
      <c r="N1888" s="1829"/>
    </row>
    <row r="1889" spans="1:14" ht="20.25" customHeight="1">
      <c r="A1889" s="1721"/>
      <c r="B1889" s="10" t="s">
        <v>69</v>
      </c>
      <c r="C1889" s="1779" t="s">
        <v>20</v>
      </c>
      <c r="D1889" s="1780"/>
      <c r="E1889" s="1780"/>
      <c r="F1889" s="1781"/>
      <c r="G1889" s="6" t="s">
        <v>149</v>
      </c>
      <c r="H1889" s="1782">
        <f>VLOOKUP($A1883,'Result Entry'!$B$9:$FW$108,4,0)</f>
        <v>0</v>
      </c>
      <c r="I1889" s="1782"/>
      <c r="J1889" s="1782"/>
      <c r="K1889" s="1782"/>
      <c r="L1889" s="1782"/>
      <c r="M1889" s="1782"/>
      <c r="N1889" s="1783"/>
    </row>
    <row r="1890" spans="1:14" ht="20.25" customHeight="1">
      <c r="A1890" s="1721"/>
      <c r="B1890" s="10" t="s">
        <v>69</v>
      </c>
      <c r="C1890" s="1763" t="s">
        <v>22</v>
      </c>
      <c r="D1890" s="1764"/>
      <c r="E1890" s="1764"/>
      <c r="F1890" s="1765"/>
      <c r="G1890" s="7" t="s">
        <v>149</v>
      </c>
      <c r="H1890" s="1766">
        <f>VLOOKUP($A1883,'Result Entry'!$B$9:$FW$108,7,0)</f>
        <v>0</v>
      </c>
      <c r="I1890" s="1766"/>
      <c r="J1890" s="1766"/>
      <c r="K1890" s="1766"/>
      <c r="L1890" s="1766"/>
      <c r="M1890" s="1766"/>
      <c r="N1890" s="1767"/>
    </row>
    <row r="1891" spans="1:14" ht="20.25" customHeight="1">
      <c r="A1891" s="1721"/>
      <c r="B1891" s="10" t="s">
        <v>69</v>
      </c>
      <c r="C1891" s="1763" t="s">
        <v>23</v>
      </c>
      <c r="D1891" s="1764"/>
      <c r="E1891" s="1764"/>
      <c r="F1891" s="1765"/>
      <c r="G1891" s="7" t="s">
        <v>149</v>
      </c>
      <c r="H1891" s="1766">
        <f>VLOOKUP($A1883,'Result Entry'!$B$9:$FW$108,8,0)</f>
        <v>0</v>
      </c>
      <c r="I1891" s="1766"/>
      <c r="J1891" s="1766"/>
      <c r="K1891" s="1766"/>
      <c r="L1891" s="1766"/>
      <c r="M1891" s="1766"/>
      <c r="N1891" s="1767"/>
    </row>
    <row r="1892" spans="1:14" ht="20.25" customHeight="1">
      <c r="A1892" s="1721"/>
      <c r="B1892" s="10" t="s">
        <v>69</v>
      </c>
      <c r="C1892" s="1763" t="s">
        <v>52</v>
      </c>
      <c r="D1892" s="1764"/>
      <c r="E1892" s="1764"/>
      <c r="F1892" s="1765"/>
      <c r="G1892" s="7" t="s">
        <v>149</v>
      </c>
      <c r="H1892" s="1766">
        <f>VLOOKUP($A1883,'Result Entry'!$B$9:$FW$108,9,0)</f>
        <v>0</v>
      </c>
      <c r="I1892" s="1766"/>
      <c r="J1892" s="1766"/>
      <c r="K1892" s="1766"/>
      <c r="L1892" s="1766"/>
      <c r="M1892" s="1766"/>
      <c r="N1892" s="1767"/>
    </row>
    <row r="1893" spans="1:14" ht="20.25" customHeight="1">
      <c r="A1893" s="1721"/>
      <c r="B1893" s="10" t="s">
        <v>69</v>
      </c>
      <c r="C1893" s="1763" t="s">
        <v>53</v>
      </c>
      <c r="D1893" s="1764"/>
      <c r="E1893" s="1764"/>
      <c r="F1893" s="1765"/>
      <c r="G1893" s="7" t="s">
        <v>149</v>
      </c>
      <c r="H1893" s="1768" t="str">
        <f>CONCATENATE('Result Entry'!$G$4,'Result Entry'!$J$4)</f>
        <v>11(A)</v>
      </c>
      <c r="I1893" s="1766"/>
      <c r="J1893" s="1766"/>
      <c r="K1893" s="1766"/>
      <c r="L1893" s="1766"/>
      <c r="M1893" s="1766"/>
      <c r="N1893" s="1767"/>
    </row>
    <row r="1894" spans="1:14" ht="20.25" customHeight="1" thickBot="1">
      <c r="A1894" s="1721"/>
      <c r="B1894" s="10" t="s">
        <v>69</v>
      </c>
      <c r="C1894" s="1789" t="s">
        <v>25</v>
      </c>
      <c r="D1894" s="1790"/>
      <c r="E1894" s="1790"/>
      <c r="F1894" s="1791"/>
      <c r="G1894" s="16" t="s">
        <v>149</v>
      </c>
      <c r="H1894" s="1792">
        <f>VLOOKUP($A1883,'Result Entry'!$B$9:$FW$108,10,0)</f>
        <v>0</v>
      </c>
      <c r="I1894" s="1792"/>
      <c r="J1894" s="1792"/>
      <c r="K1894" s="1792"/>
      <c r="L1894" s="1792"/>
      <c r="M1894" s="1792"/>
      <c r="N1894" s="1793"/>
    </row>
    <row r="1895" spans="1:14" ht="20.25" customHeight="1">
      <c r="A1895" s="1721"/>
      <c r="B1895" s="11" t="s">
        <v>69</v>
      </c>
      <c r="C1895" s="1794" t="s">
        <v>167</v>
      </c>
      <c r="D1895" s="1795"/>
      <c r="E1895" s="1798" t="s">
        <v>72</v>
      </c>
      <c r="F1895" s="1800" t="s">
        <v>73</v>
      </c>
      <c r="G1895" s="1802" t="s">
        <v>168</v>
      </c>
      <c r="H1895" s="1804" t="s">
        <v>55</v>
      </c>
      <c r="I1895" s="1805"/>
      <c r="J1895" s="1808" t="s">
        <v>84</v>
      </c>
      <c r="K1895" s="1809"/>
      <c r="L1895" s="1812" t="s">
        <v>169</v>
      </c>
      <c r="M1895" s="1832" t="s">
        <v>76</v>
      </c>
      <c r="N1895" s="1858" t="s">
        <v>98</v>
      </c>
    </row>
    <row r="1896" spans="1:14" ht="20.25" customHeight="1">
      <c r="A1896" s="1721"/>
      <c r="B1896" s="11"/>
      <c r="C1896" s="1796"/>
      <c r="D1896" s="1797"/>
      <c r="E1896" s="1799"/>
      <c r="F1896" s="1801"/>
      <c r="G1896" s="1803"/>
      <c r="H1896" s="1806"/>
      <c r="I1896" s="1807"/>
      <c r="J1896" s="1810"/>
      <c r="K1896" s="1811"/>
      <c r="L1896" s="1813"/>
      <c r="M1896" s="1833"/>
      <c r="N1896" s="1859"/>
    </row>
    <row r="1897" spans="1:14" ht="20.25" customHeight="1" thickBot="1">
      <c r="A1897" s="1721"/>
      <c r="B1897" s="11" t="s">
        <v>69</v>
      </c>
      <c r="C1897" s="1866" t="s">
        <v>56</v>
      </c>
      <c r="D1897" s="1867"/>
      <c r="E1897" s="61">
        <f>'Result Entry'!$L$7</f>
        <v>10</v>
      </c>
      <c r="F1897" s="62">
        <f>'Result Entry'!$M$7</f>
        <v>10</v>
      </c>
      <c r="G1897" s="53">
        <f>SUM(E1897:F1897)</f>
        <v>20</v>
      </c>
      <c r="H1897" s="1881">
        <f>'Result Entry'!$AU$7</f>
        <v>70</v>
      </c>
      <c r="I1897" s="1882"/>
      <c r="J1897" s="1883">
        <f>'Result Entry'!$AY$7</f>
        <v>100</v>
      </c>
      <c r="K1897" s="1882"/>
      <c r="L1897" s="53">
        <f t="shared" ref="L1897:L1902" si="106">H1897+J1897</f>
        <v>170</v>
      </c>
      <c r="M1897" s="63">
        <f t="shared" ref="M1897:M1902" si="107">G1897+L1897</f>
        <v>190</v>
      </c>
      <c r="N1897" s="1860"/>
    </row>
    <row r="1898" spans="1:14" s="52" customFormat="1" ht="20.25" customHeight="1">
      <c r="A1898" s="1721"/>
      <c r="B1898" s="50" t="s">
        <v>69</v>
      </c>
      <c r="C1898" s="1769" t="str">
        <f>'Result Entry'!$L$3</f>
        <v>HINDI Comp.</v>
      </c>
      <c r="D1898" s="1770"/>
      <c r="E1898" s="54">
        <f>IF($J1886="TC",0,IF($J1886="Nso",0,VLOOKUP($A1883,'Result Entry'!$B$9:$FW$108,11,0)))</f>
        <v>0</v>
      </c>
      <c r="F1898" s="51">
        <f>IF($J1886="TC",0,IF($J1886="Nso",0,VLOOKUP($A1883,'Result Entry'!$B$9:$FW$108,12,0)))</f>
        <v>0</v>
      </c>
      <c r="G1898" s="55">
        <f>E1898+F1898</f>
        <v>0</v>
      </c>
      <c r="H1898" s="1870">
        <f>IF($J1886="TC",0,IF($J1886="Nso",0,VLOOKUP($A1883,'Result Entry'!$B$9:$FW$108,16,0)))</f>
        <v>0</v>
      </c>
      <c r="I1898" s="1871"/>
      <c r="J1898" s="1872">
        <f>IF($J1886="TC",0,IF($J1886="Nso",0,VLOOKUP($A1883,'Result Entry'!$B$9:$FW$108,19,0)))</f>
        <v>0</v>
      </c>
      <c r="K1898" s="1871"/>
      <c r="L1898" s="66">
        <f t="shared" si="106"/>
        <v>0</v>
      </c>
      <c r="M1898" s="64">
        <f t="shared" si="107"/>
        <v>0</v>
      </c>
      <c r="N1898" s="60" t="str">
        <f>IF($J1886="TC",0,IF($J1886="Nso",0,VLOOKUP($A1883,'Result Entry'!$B$9:$FW$108,24,0)))</f>
        <v/>
      </c>
    </row>
    <row r="1899" spans="1:14" s="52" customFormat="1" ht="20.25" customHeight="1">
      <c r="A1899" s="1721"/>
      <c r="B1899" s="50" t="s">
        <v>69</v>
      </c>
      <c r="C1899" s="1717" t="str">
        <f>'Result Entry'!$Z$3</f>
        <v>ENGLISH Comp.</v>
      </c>
      <c r="D1899" s="1718"/>
      <c r="E1899" s="54">
        <f>IF($J1886="TC",0,IF($J1886="Nso",0,VLOOKUP($A1883,'Result Entry'!$B$9:$FW$108,25,0)))</f>
        <v>0</v>
      </c>
      <c r="F1899" s="51">
        <f>IF($J1886="TC",0,IF($J1886="Nso",0,VLOOKUP($A1883,'Result Entry'!$B$9:$FW$108,26,0)))</f>
        <v>0</v>
      </c>
      <c r="G1899" s="56">
        <f>E1899+F1899</f>
        <v>0</v>
      </c>
      <c r="H1899" s="1761">
        <f>IF($J1886="TC",0,IF($J1886="Nso",0,VLOOKUP($A1883,'Result Entry'!$B$9:$FW$108,30,0)))</f>
        <v>0</v>
      </c>
      <c r="I1899" s="1762"/>
      <c r="J1899" s="1784">
        <f>IF($J1886="TC",0,IF($J1886="Nso",0,VLOOKUP($A1883,'Result Entry'!$B$9:$FW$108,33,0)))</f>
        <v>0</v>
      </c>
      <c r="K1899" s="1762"/>
      <c r="L1899" s="66">
        <f t="shared" si="106"/>
        <v>0</v>
      </c>
      <c r="M1899" s="64">
        <f t="shared" si="107"/>
        <v>0</v>
      </c>
      <c r="N1899" s="60" t="str">
        <f>IF($J1886="TC",0,IF($J1886="Nso",0,VLOOKUP($A1883,'Result Entry'!$B$9:$FW$108,38,0)))</f>
        <v/>
      </c>
    </row>
    <row r="1900" spans="1:14" s="52" customFormat="1" ht="20.25" customHeight="1">
      <c r="A1900" s="1721"/>
      <c r="B1900" s="50" t="s">
        <v>69</v>
      </c>
      <c r="C1900" s="1717" t="str">
        <f>'Result Entry'!$AO$3</f>
        <v>PHYSICS</v>
      </c>
      <c r="D1900" s="1718"/>
      <c r="E1900" s="54">
        <f>IF($J1886="TC",0,IF($J1886="Nso",0,VLOOKUP($A1883,'Result Entry'!$B$9:$FW$108,39,0)))</f>
        <v>0</v>
      </c>
      <c r="F1900" s="51">
        <f>IF($J1886="TC",0,IF($J1886="Nso",0,VLOOKUP($A1883,'Result Entry'!$B$9:$FW$108,40,0)))</f>
        <v>0</v>
      </c>
      <c r="G1900" s="56">
        <f>E1900+F1900</f>
        <v>0</v>
      </c>
      <c r="H1900" s="1761">
        <f>IF($J1886="TC",0,IF($J1886="Nso",0,VLOOKUP($A1883,'Result Entry'!$B$9:$FW$108,45,0)))</f>
        <v>0</v>
      </c>
      <c r="I1900" s="1762"/>
      <c r="J1900" s="1784">
        <f>IF($J1886="TC",0,IF($J1886="Nso",0,VLOOKUP($A1883,'Result Entry'!$B$9:$FW$108,49,0)))</f>
        <v>0</v>
      </c>
      <c r="K1900" s="1762"/>
      <c r="L1900" s="66">
        <f t="shared" si="106"/>
        <v>0</v>
      </c>
      <c r="M1900" s="64">
        <f t="shared" si="107"/>
        <v>0</v>
      </c>
      <c r="N1900" s="60" t="str">
        <f>IF($J1886="TC",0,IF($J1886="Nso",0,VLOOKUP($A1883,'Result Entry'!$B$9:$FW$108,54,0)))</f>
        <v/>
      </c>
    </row>
    <row r="1901" spans="1:14" s="52" customFormat="1" ht="20.25" customHeight="1">
      <c r="A1901" s="1721"/>
      <c r="B1901" s="50" t="s">
        <v>69</v>
      </c>
      <c r="C1901" s="1717" t="str">
        <f>'Result Entry'!$BF$3</f>
        <v>CHEMISTRY</v>
      </c>
      <c r="D1901" s="1718"/>
      <c r="E1901" s="54" t="str">
        <f>IF($J1886="TC",0,IF($J1886="Nso",0,VLOOKUP($A1883,'Result Entry'!$B$9:$FW$108,55,0)))</f>
        <v/>
      </c>
      <c r="F1901" s="51">
        <f>IF($J1886="TC",0,IF($J1886="Nso",0,VLOOKUP($A1883,'Result Entry'!$B$9:$FW$108,56,0)))</f>
        <v>0</v>
      </c>
      <c r="G1901" s="56" t="e">
        <f>E1901+F1901</f>
        <v>#VALUE!</v>
      </c>
      <c r="H1901" s="1761">
        <f>IF($J1886="TC",0,IF($J1886="Nso",0,VLOOKUP($A1883,'Result Entry'!$B$9:$FW$108,61,0)))</f>
        <v>0</v>
      </c>
      <c r="I1901" s="1762"/>
      <c r="J1901" s="1784">
        <f>IF($J1886="TC",0,IF($J1886="Nso",0,VLOOKUP($A1883,'Result Entry'!$B$9:$FW$108,65,0)))</f>
        <v>0</v>
      </c>
      <c r="K1901" s="1762"/>
      <c r="L1901" s="66">
        <f t="shared" si="106"/>
        <v>0</v>
      </c>
      <c r="M1901" s="64" t="e">
        <f t="shared" si="107"/>
        <v>#VALUE!</v>
      </c>
      <c r="N1901" s="60" t="str">
        <f>IF($J1886="TC",0,IF($J1886="Nso",0,VLOOKUP($A1883,'Result Entry'!$B$9:$FW$108,70,0)))</f>
        <v/>
      </c>
    </row>
    <row r="1902" spans="1:14" s="52" customFormat="1" ht="20.25" customHeight="1" thickBot="1">
      <c r="A1902" s="1721"/>
      <c r="B1902" s="50" t="s">
        <v>69</v>
      </c>
      <c r="C1902" s="1717" t="str">
        <f>'Result Entry'!$BW$3</f>
        <v>BIOLOGY</v>
      </c>
      <c r="D1902" s="1718"/>
      <c r="E1902" s="57" t="str">
        <f>IF($J1886="TC",0,IF($J1886="Nso",0,VLOOKUP($A1883,'Result Entry'!$B$9:$FW$108,71,0)))</f>
        <v/>
      </c>
      <c r="F1902" s="58" t="str">
        <f>IF($J1886="TC",0,IF($J1886="Nso",0,VLOOKUP($A1883,'Result Entry'!$B$9:$FW$108,72,0)))</f>
        <v/>
      </c>
      <c r="G1902" s="59" t="e">
        <f>E1902+F1902</f>
        <v>#VALUE!</v>
      </c>
      <c r="H1902" s="1861">
        <f>IF($J1886="TC",0,IF($J1886="Nso",0,VLOOKUP($A1883,'Result Entry'!$B$9:$FW$108,77,0)))</f>
        <v>0</v>
      </c>
      <c r="I1902" s="1862"/>
      <c r="J1902" s="1863">
        <f>IF($J1886="TC",0,IF($J1886="Nso",0,VLOOKUP($A1883,'Result Entry'!$B$9:$FW$108,81,0)))</f>
        <v>0</v>
      </c>
      <c r="K1902" s="1862"/>
      <c r="L1902" s="67">
        <f t="shared" si="106"/>
        <v>0</v>
      </c>
      <c r="M1902" s="65" t="e">
        <f t="shared" si="107"/>
        <v>#VALUE!</v>
      </c>
      <c r="N1902" s="60">
        <f>IF($J1886="TC",0,IF($J1886="Nso",0,VLOOKUP($A1883,'Result Entry'!$B$9:$FW$108,86,0)))</f>
        <v>0</v>
      </c>
    </row>
    <row r="1903" spans="1:14" ht="20.25" customHeight="1">
      <c r="A1903" s="1721"/>
      <c r="B1903" s="11" t="s">
        <v>69</v>
      </c>
      <c r="C1903" s="1771" t="s">
        <v>77</v>
      </c>
      <c r="D1903" s="1772"/>
      <c r="E1903" s="1773"/>
      <c r="F1903" s="1777" t="s">
        <v>78</v>
      </c>
      <c r="G1903" s="1778"/>
      <c r="H1903" s="1868" t="s">
        <v>79</v>
      </c>
      <c r="I1903" s="1869"/>
      <c r="J1903" s="74" t="s">
        <v>41</v>
      </c>
      <c r="K1903" s="79" t="s">
        <v>91</v>
      </c>
      <c r="L1903" s="1785" t="s">
        <v>39</v>
      </c>
      <c r="M1903" s="1786"/>
      <c r="N1903" s="12" t="s">
        <v>43</v>
      </c>
    </row>
    <row r="1904" spans="1:14" ht="25.5" customHeight="1" thickBot="1">
      <c r="A1904" s="1721"/>
      <c r="B1904" s="11" t="s">
        <v>69</v>
      </c>
      <c r="C1904" s="1774"/>
      <c r="D1904" s="1775"/>
      <c r="E1904" s="1776"/>
      <c r="F1904" s="1787">
        <f>IF($J1886="TC",0,IF($J1886="Nso",0,VLOOKUP($A1883,'Result Entry'!$B$9:$FW$108,146,0)))</f>
        <v>0</v>
      </c>
      <c r="G1904" s="1788"/>
      <c r="H1904" s="1830">
        <f>IF($J1886="TC",0,IF($J1886="Nso",0,VLOOKUP($A1883,'Result Entry'!$B$9:$FW$108,147,0)))</f>
        <v>0</v>
      </c>
      <c r="I1904" s="1831"/>
      <c r="J1904" s="75">
        <f>IF($J1886="TC",0,IF($J1886="Nso",0,VLOOKUP($A1883,'Result Entry'!$B$9:$FW$108,148,0)))</f>
        <v>0</v>
      </c>
      <c r="K1904" s="86" t="str">
        <f>IF($J1886="TC",0,IF($J1886="Nso",0,VLOOKUP($A1883,'Result Entry'!$B$9:$FW$108,149,0)))</f>
        <v/>
      </c>
      <c r="L1904" s="1864">
        <f>IF($J1886="TC",0,IF($J1886="Nso",0,VLOOKUP($A1883,'Result Entry'!$B$9:$FW$108,150,0)))</f>
        <v>0</v>
      </c>
      <c r="M1904" s="1865"/>
      <c r="N1904" s="15">
        <f>IF($J1886="TC",0,IF($J1886="Nso",0,VLOOKUP($A1883,'Result Entry'!$B$9:$FW$108,152,0)))</f>
        <v>0</v>
      </c>
    </row>
    <row r="1905" spans="1:14" ht="20.25" customHeight="1">
      <c r="A1905" s="1721"/>
      <c r="B1905" s="11" t="s">
        <v>69</v>
      </c>
      <c r="C1905" s="1758" t="s">
        <v>58</v>
      </c>
      <c r="D1905" s="1759"/>
      <c r="E1905" s="1759"/>
      <c r="F1905" s="1759"/>
      <c r="G1905" s="1759"/>
      <c r="H1905" s="1760"/>
      <c r="I1905" s="1834" t="s">
        <v>59</v>
      </c>
      <c r="J1905" s="1835"/>
      <c r="K1905" s="1836">
        <f>VLOOKUP($A1883,'Result Entry'!$B$9:$FW$108,143,0)</f>
        <v>0</v>
      </c>
      <c r="L1905" s="1837"/>
      <c r="M1905" s="1839" t="s">
        <v>37</v>
      </c>
      <c r="N1905" s="1840"/>
    </row>
    <row r="1906" spans="1:14" ht="20.25" customHeight="1" thickBot="1">
      <c r="A1906" s="1721"/>
      <c r="B1906" s="11" t="s">
        <v>69</v>
      </c>
      <c r="C1906" s="1841" t="s">
        <v>54</v>
      </c>
      <c r="D1906" s="1842"/>
      <c r="E1906" s="1842"/>
      <c r="F1906" s="1843" t="s">
        <v>157</v>
      </c>
      <c r="G1906" s="1844"/>
      <c r="H1906" s="26" t="s">
        <v>47</v>
      </c>
      <c r="I1906" s="1847" t="s">
        <v>60</v>
      </c>
      <c r="J1906" s="1848"/>
      <c r="K1906" s="1873">
        <f>VLOOKUP($A1883,'Result Entry'!$B$9:$FW$108,144,0)</f>
        <v>0</v>
      </c>
      <c r="L1906" s="1874"/>
      <c r="M1906" s="1875">
        <f>VLOOKUP($A1883,'Result Entry'!$B$9:$FW$108,145,0)</f>
        <v>0</v>
      </c>
      <c r="N1906" s="1876"/>
    </row>
    <row r="1907" spans="1:14" ht="20.25" customHeight="1">
      <c r="A1907" s="1721"/>
      <c r="B1907" s="11" t="s">
        <v>69</v>
      </c>
      <c r="C1907" s="1841"/>
      <c r="D1907" s="1842"/>
      <c r="E1907" s="1842"/>
      <c r="F1907" s="1845"/>
      <c r="G1907" s="1846"/>
      <c r="H1907" s="27" t="s">
        <v>99</v>
      </c>
      <c r="I1907" s="1877" t="s">
        <v>61</v>
      </c>
      <c r="J1907" s="1878"/>
      <c r="K1907" s="1879">
        <f>IF($J1886="TC","Transferred",IF($J1886="Nso","NameSeparated",VLOOKUP($A1883,'Result Entry'!$B$9:$FW$108,153,0)))</f>
        <v>0</v>
      </c>
      <c r="L1907" s="1879"/>
      <c r="M1907" s="1879"/>
      <c r="N1907" s="1880"/>
    </row>
    <row r="1908" spans="1:14" ht="20.25" customHeight="1">
      <c r="A1908" s="1721"/>
      <c r="B1908" s="11" t="s">
        <v>69</v>
      </c>
      <c r="C1908" s="1744" t="str">
        <f>'Result Entry'!$DU$3</f>
        <v>Foundation Of Information Tech.</v>
      </c>
      <c r="D1908" s="1745"/>
      <c r="E1908" s="1746"/>
      <c r="F1908" s="1747" t="str">
        <f>IF($J1886="TC",0,IF($J1886="Nso",0,VLOOKUP($A1883,'Result Entry'!$B$9:$GS$108,170,0)))</f>
        <v/>
      </c>
      <c r="G1908" s="1747"/>
      <c r="H1908" s="14">
        <f>IF($J1886="TC",0,IF($J1886="Nso",0,VLOOKUP($A1883,'Result Entry'!$B$9:$GS$108,112,0)))</f>
        <v>0</v>
      </c>
      <c r="I1908" s="1748" t="s">
        <v>71</v>
      </c>
      <c r="J1908" s="1749"/>
      <c r="K1908" s="1750">
        <f>'Result Entry'!$T$2</f>
        <v>45419</v>
      </c>
      <c r="L1908" s="1751"/>
      <c r="M1908" s="1751"/>
      <c r="N1908" s="1752"/>
    </row>
    <row r="1909" spans="1:14" ht="20.25" customHeight="1">
      <c r="A1909" s="1721"/>
      <c r="B1909" s="11" t="s">
        <v>69</v>
      </c>
      <c r="C1909" s="1744" t="str">
        <f>'Result Entry'!$EI$3</f>
        <v>G.I.A.I.-II</v>
      </c>
      <c r="D1909" s="1745"/>
      <c r="E1909" s="1746"/>
      <c r="F1909" s="1747" t="str">
        <f>IF($J1886="TC",0,IF($J1886="Nso",0,VLOOKUP($A1883,'Result Entry'!$B$9:$GS$108,174,0)))</f>
        <v/>
      </c>
      <c r="G1909" s="1747"/>
      <c r="H1909" s="14">
        <f>IF($J1886="TC",0,IF($J1886="Nso",0,VLOOKUP($A1883,'Result Entry'!$B$9:$GS$108,124,0)))</f>
        <v>0</v>
      </c>
      <c r="I1909" s="1753"/>
      <c r="J1909" s="1754"/>
      <c r="K1909" s="1754"/>
      <c r="L1909" s="1754"/>
      <c r="M1909" s="1754"/>
      <c r="N1909" s="1755"/>
    </row>
    <row r="1910" spans="1:14" ht="20.25" customHeight="1">
      <c r="A1910" s="1721"/>
      <c r="B1910" s="11" t="s">
        <v>69</v>
      </c>
      <c r="C1910" s="1744" t="str">
        <f>'Result Entry'!$EU$3</f>
        <v>SOC.SER.PLAN</v>
      </c>
      <c r="D1910" s="1745"/>
      <c r="E1910" s="1746"/>
      <c r="F1910" s="1747">
        <f>IF($J1886="TC",0,IF($J1886="Nso",0,VLOOKUP($A1883,'Result Entry'!$B$9:$HS$108,178,0)))</f>
        <v>0</v>
      </c>
      <c r="G1910" s="1747"/>
      <c r="H1910" s="14">
        <f>IF($J1886="TC",0,IF($J1886="Nso",0,VLOOKUP($A1883,'Result Entry'!$B$9:$GS$108,136,0)))</f>
        <v>0</v>
      </c>
      <c r="I1910" s="1756" t="s">
        <v>174</v>
      </c>
      <c r="J1910" s="1757"/>
      <c r="K1910" s="76"/>
      <c r="L1910" s="77"/>
      <c r="M1910" s="77"/>
      <c r="N1910" s="78"/>
    </row>
    <row r="1911" spans="1:14" ht="20.25" customHeight="1" thickBot="1">
      <c r="A1911" s="1721"/>
      <c r="B1911" s="11" t="s">
        <v>69</v>
      </c>
      <c r="C1911" s="1744" t="str">
        <f>'Result Entry'!$FG$3</f>
        <v>Jeewan Kaushal</v>
      </c>
      <c r="D1911" s="1745"/>
      <c r="E1911" s="1746"/>
      <c r="F1911" s="1747" t="str">
        <f>IF($J1886="TC",0,IF($J1886="Nso",0,VLOOKUP($A1883,'Result Entry'!$B$9:$HS$108,182,0)))</f>
        <v/>
      </c>
      <c r="G1911" s="1747"/>
      <c r="H1911" s="14">
        <f>IF($J1886="TC",0,IF($J1886="Nso",0,VLOOKUP($A1883,'Result Entry'!$B$9:$HS$108,136,0)))</f>
        <v>0</v>
      </c>
      <c r="I1911" s="1756" t="s">
        <v>148</v>
      </c>
      <c r="J1911" s="1757"/>
      <c r="K1911" s="1757"/>
      <c r="L1911" s="1757"/>
      <c r="M1911" s="1757"/>
      <c r="N1911" s="1838"/>
    </row>
    <row r="1912" spans="1:14" ht="20.25" customHeight="1">
      <c r="A1912" s="1721"/>
      <c r="B1912" s="10" t="s">
        <v>69</v>
      </c>
      <c r="C1912" s="1706" t="s">
        <v>180</v>
      </c>
      <c r="D1912" s="1707"/>
      <c r="E1912" s="1708"/>
      <c r="F1912" s="1715" t="s">
        <v>181</v>
      </c>
      <c r="G1912" s="1716"/>
      <c r="H1912" s="82" t="s">
        <v>30</v>
      </c>
      <c r="I1912" s="1756" t="s">
        <v>175</v>
      </c>
      <c r="J1912" s="1757"/>
      <c r="K1912" s="1757"/>
      <c r="L1912" s="1757"/>
      <c r="M1912" s="1757"/>
      <c r="N1912" s="1838"/>
    </row>
    <row r="1913" spans="1:14" ht="20.25" customHeight="1">
      <c r="A1913" s="1721"/>
      <c r="B1913" s="10" t="s">
        <v>69</v>
      </c>
      <c r="C1913" s="1709"/>
      <c r="D1913" s="1710"/>
      <c r="E1913" s="1711"/>
      <c r="F1913" s="1702" t="s">
        <v>182</v>
      </c>
      <c r="G1913" s="1703"/>
      <c r="H1913" s="80" t="s">
        <v>179</v>
      </c>
      <c r="I1913" s="1732" t="s">
        <v>67</v>
      </c>
      <c r="J1913" s="1733"/>
      <c r="K1913" s="1733"/>
      <c r="L1913" s="1733"/>
      <c r="M1913" s="1733"/>
      <c r="N1913" s="1734"/>
    </row>
    <row r="1914" spans="1:14" ht="20.25" customHeight="1">
      <c r="A1914" s="1721"/>
      <c r="B1914" s="10" t="s">
        <v>69</v>
      </c>
      <c r="C1914" s="1709"/>
      <c r="D1914" s="1710"/>
      <c r="E1914" s="1711"/>
      <c r="F1914" s="1702" t="s">
        <v>185</v>
      </c>
      <c r="G1914" s="1703"/>
      <c r="H1914" s="80" t="s">
        <v>62</v>
      </c>
      <c r="I1914" s="1735"/>
      <c r="J1914" s="1736"/>
      <c r="K1914" s="1736"/>
      <c r="L1914" s="1736"/>
      <c r="M1914" s="1736"/>
      <c r="N1914" s="1737"/>
    </row>
    <row r="1915" spans="1:14" ht="20.25" customHeight="1">
      <c r="A1915" s="1721"/>
      <c r="B1915" s="10" t="s">
        <v>69</v>
      </c>
      <c r="C1915" s="1709"/>
      <c r="D1915" s="1710"/>
      <c r="E1915" s="1711"/>
      <c r="F1915" s="1702" t="s">
        <v>186</v>
      </c>
      <c r="G1915" s="1703"/>
      <c r="H1915" s="80" t="s">
        <v>63</v>
      </c>
      <c r="I1915" s="1735"/>
      <c r="J1915" s="1736"/>
      <c r="K1915" s="1736"/>
      <c r="L1915" s="1736"/>
      <c r="M1915" s="1736"/>
      <c r="N1915" s="1737"/>
    </row>
    <row r="1916" spans="1:14" ht="20.25" customHeight="1">
      <c r="A1916" s="1721"/>
      <c r="B1916" s="10" t="s">
        <v>69</v>
      </c>
      <c r="C1916" s="1709"/>
      <c r="D1916" s="1710"/>
      <c r="E1916" s="1711"/>
      <c r="F1916" s="1702" t="s">
        <v>183</v>
      </c>
      <c r="G1916" s="1703"/>
      <c r="H1916" s="80" t="s">
        <v>65</v>
      </c>
      <c r="I1916" s="1738" t="s">
        <v>80</v>
      </c>
      <c r="J1916" s="1739"/>
      <c r="K1916" s="1739"/>
      <c r="L1916" s="1739"/>
      <c r="M1916" s="1739"/>
      <c r="N1916" s="1740"/>
    </row>
    <row r="1917" spans="1:14" ht="20.25" customHeight="1" thickBot="1">
      <c r="A1917" s="1721"/>
      <c r="B1917" s="13" t="s">
        <v>69</v>
      </c>
      <c r="C1917" s="1712"/>
      <c r="D1917" s="1713"/>
      <c r="E1917" s="1714"/>
      <c r="F1917" s="1704" t="s">
        <v>184</v>
      </c>
      <c r="G1917" s="1705"/>
      <c r="H1917" s="81" t="s">
        <v>64</v>
      </c>
      <c r="I1917" s="1741"/>
      <c r="J1917" s="1742"/>
      <c r="K1917" s="1742"/>
      <c r="L1917" s="1742"/>
      <c r="M1917" s="1742"/>
      <c r="N1917" s="1743"/>
    </row>
    <row r="1918" spans="1:14" ht="24.75" customHeight="1" thickTop="1" thickBot="1">
      <c r="A1918" s="83">
        <f>A1883+1</f>
        <v>55</v>
      </c>
      <c r="B1918" s="1720" t="s">
        <v>50</v>
      </c>
      <c r="C1918" s="1720"/>
      <c r="D1918" s="1720"/>
      <c r="E1918" s="1720"/>
      <c r="F1918" s="1720"/>
      <c r="G1918" s="1720"/>
      <c r="H1918" s="1720"/>
      <c r="I1918" s="1720"/>
      <c r="J1918" s="1720"/>
      <c r="K1918" s="1720"/>
      <c r="L1918" s="1720"/>
      <c r="M1918" s="1720"/>
      <c r="N1918" s="1720"/>
    </row>
    <row r="1919" spans="1:14" ht="42.75" customHeight="1" thickTop="1">
      <c r="A1919" s="1721"/>
      <c r="B1919" s="1722"/>
      <c r="C1919" s="1723"/>
      <c r="D1919" s="1726" t="str">
        <f>Master!$E$8</f>
        <v xml:space="preserve">Govt. Sr. Secondary School </v>
      </c>
      <c r="E1919" s="1727"/>
      <c r="F1919" s="1727"/>
      <c r="G1919" s="1727"/>
      <c r="H1919" s="1727"/>
      <c r="I1919" s="1727"/>
      <c r="J1919" s="1727"/>
      <c r="K1919" s="1727"/>
      <c r="L1919" s="1727"/>
      <c r="M1919" s="1727"/>
      <c r="N1919" s="1728"/>
    </row>
    <row r="1920" spans="1:14" ht="20.25" customHeight="1" thickBot="1">
      <c r="A1920" s="1721"/>
      <c r="B1920" s="1724"/>
      <c r="C1920" s="1725"/>
      <c r="D1920" s="1729" t="str">
        <f>Master!$E$11</f>
        <v>P.S.-Bapini (Jodhpur)</v>
      </c>
      <c r="E1920" s="1730"/>
      <c r="F1920" s="1730"/>
      <c r="G1920" s="1730"/>
      <c r="H1920" s="1730"/>
      <c r="I1920" s="1730"/>
      <c r="J1920" s="1730"/>
      <c r="K1920" s="1730"/>
      <c r="L1920" s="1730"/>
      <c r="M1920" s="1730"/>
      <c r="N1920" s="1731"/>
    </row>
    <row r="1921" spans="1:15" ht="20.25" customHeight="1">
      <c r="A1921" s="1721"/>
      <c r="B1921" s="28"/>
      <c r="C1921" s="1849" t="s">
        <v>150</v>
      </c>
      <c r="D1921" s="1850"/>
      <c r="E1921" s="1850"/>
      <c r="F1921" s="1850"/>
      <c r="G1921" s="1851"/>
      <c r="H1921" s="1814" t="s">
        <v>127</v>
      </c>
      <c r="I1921" s="1814"/>
      <c r="J1921" s="1817">
        <f>VLOOKUP(A1918,'Result Entry'!$B$6:$K$108,6,0)</f>
        <v>0</v>
      </c>
      <c r="K1921" s="1820" t="s">
        <v>68</v>
      </c>
      <c r="L1921" s="1821"/>
      <c r="M1921" s="68">
        <f>Master!$E$14</f>
        <v>8151106901</v>
      </c>
      <c r="N1921" s="69"/>
    </row>
    <row r="1922" spans="1:15" ht="20.25" customHeight="1">
      <c r="A1922" s="1721"/>
      <c r="B1922" s="9"/>
      <c r="C1922" s="1852"/>
      <c r="D1922" s="1853"/>
      <c r="E1922" s="1853"/>
      <c r="F1922" s="1853"/>
      <c r="G1922" s="1854"/>
      <c r="H1922" s="1815"/>
      <c r="I1922" s="1815"/>
      <c r="J1922" s="1818"/>
      <c r="K1922" s="1822" t="s">
        <v>66</v>
      </c>
      <c r="L1922" s="1823"/>
      <c r="M1922" s="1824"/>
      <c r="N1922" s="1825"/>
      <c r="O1922" s="17" t="s">
        <v>156</v>
      </c>
    </row>
    <row r="1923" spans="1:15" ht="20.25" customHeight="1" thickBot="1">
      <c r="A1923" s="1721"/>
      <c r="B1923" s="9"/>
      <c r="C1923" s="1855"/>
      <c r="D1923" s="1856"/>
      <c r="E1923" s="1856"/>
      <c r="F1923" s="1856"/>
      <c r="G1923" s="1857"/>
      <c r="H1923" s="1816"/>
      <c r="I1923" s="1816"/>
      <c r="J1923" s="1819"/>
      <c r="K1923" s="1826" t="s">
        <v>51</v>
      </c>
      <c r="L1923" s="1827"/>
      <c r="M1923" s="1828" t="str">
        <f>Master!$E$6</f>
        <v>2023-24</v>
      </c>
      <c r="N1923" s="1829"/>
    </row>
    <row r="1924" spans="1:15" ht="20.25" customHeight="1">
      <c r="A1924" s="1721"/>
      <c r="B1924" s="10" t="s">
        <v>69</v>
      </c>
      <c r="C1924" s="1779" t="s">
        <v>20</v>
      </c>
      <c r="D1924" s="1780"/>
      <c r="E1924" s="1780"/>
      <c r="F1924" s="1781"/>
      <c r="G1924" s="6" t="s">
        <v>149</v>
      </c>
      <c r="H1924" s="1782">
        <f>VLOOKUP($A1918,'Result Entry'!$B$9:$FW$108,4,0)</f>
        <v>0</v>
      </c>
      <c r="I1924" s="1782"/>
      <c r="J1924" s="1782"/>
      <c r="K1924" s="1782"/>
      <c r="L1924" s="1782"/>
      <c r="M1924" s="1782"/>
      <c r="N1924" s="1783"/>
    </row>
    <row r="1925" spans="1:15" ht="20.25" customHeight="1">
      <c r="A1925" s="1721"/>
      <c r="B1925" s="10" t="s">
        <v>69</v>
      </c>
      <c r="C1925" s="1763" t="s">
        <v>22</v>
      </c>
      <c r="D1925" s="1764"/>
      <c r="E1925" s="1764"/>
      <c r="F1925" s="1765"/>
      <c r="G1925" s="7" t="s">
        <v>149</v>
      </c>
      <c r="H1925" s="1766">
        <f>VLOOKUP($A1918,'Result Entry'!$B$9:$FW$108,7,0)</f>
        <v>0</v>
      </c>
      <c r="I1925" s="1766"/>
      <c r="J1925" s="1766"/>
      <c r="K1925" s="1766"/>
      <c r="L1925" s="1766"/>
      <c r="M1925" s="1766"/>
      <c r="N1925" s="1767"/>
    </row>
    <row r="1926" spans="1:15" ht="20.25" customHeight="1">
      <c r="A1926" s="1721"/>
      <c r="B1926" s="10" t="s">
        <v>69</v>
      </c>
      <c r="C1926" s="1763" t="s">
        <v>23</v>
      </c>
      <c r="D1926" s="1764"/>
      <c r="E1926" s="1764"/>
      <c r="F1926" s="1765"/>
      <c r="G1926" s="7" t="s">
        <v>149</v>
      </c>
      <c r="H1926" s="1766">
        <f>VLOOKUP($A1918,'Result Entry'!$B$9:$FW$108,8,0)</f>
        <v>0</v>
      </c>
      <c r="I1926" s="1766"/>
      <c r="J1926" s="1766"/>
      <c r="K1926" s="1766"/>
      <c r="L1926" s="1766"/>
      <c r="M1926" s="1766"/>
      <c r="N1926" s="1767"/>
    </row>
    <row r="1927" spans="1:15" ht="20.25" customHeight="1">
      <c r="A1927" s="1721"/>
      <c r="B1927" s="10" t="s">
        <v>69</v>
      </c>
      <c r="C1927" s="1763" t="s">
        <v>52</v>
      </c>
      <c r="D1927" s="1764"/>
      <c r="E1927" s="1764"/>
      <c r="F1927" s="1765"/>
      <c r="G1927" s="7" t="s">
        <v>149</v>
      </c>
      <c r="H1927" s="1766">
        <f>VLOOKUP($A1918,'Result Entry'!$B$9:$FW$108,9,0)</f>
        <v>0</v>
      </c>
      <c r="I1927" s="1766"/>
      <c r="J1927" s="1766"/>
      <c r="K1927" s="1766"/>
      <c r="L1927" s="1766"/>
      <c r="M1927" s="1766"/>
      <c r="N1927" s="1767"/>
    </row>
    <row r="1928" spans="1:15" ht="20.25" customHeight="1">
      <c r="A1928" s="1721"/>
      <c r="B1928" s="10" t="s">
        <v>69</v>
      </c>
      <c r="C1928" s="1763" t="s">
        <v>53</v>
      </c>
      <c r="D1928" s="1764"/>
      <c r="E1928" s="1764"/>
      <c r="F1928" s="1765"/>
      <c r="G1928" s="7" t="s">
        <v>149</v>
      </c>
      <c r="H1928" s="1768" t="str">
        <f>CONCATENATE('Result Entry'!$G$4,'Result Entry'!$J$4)</f>
        <v>11(A)</v>
      </c>
      <c r="I1928" s="1766"/>
      <c r="J1928" s="1766"/>
      <c r="K1928" s="1766"/>
      <c r="L1928" s="1766"/>
      <c r="M1928" s="1766"/>
      <c r="N1928" s="1767"/>
    </row>
    <row r="1929" spans="1:15" ht="20.25" customHeight="1" thickBot="1">
      <c r="A1929" s="1721"/>
      <c r="B1929" s="10" t="s">
        <v>69</v>
      </c>
      <c r="C1929" s="1789" t="s">
        <v>25</v>
      </c>
      <c r="D1929" s="1790"/>
      <c r="E1929" s="1790"/>
      <c r="F1929" s="1791"/>
      <c r="G1929" s="16" t="s">
        <v>149</v>
      </c>
      <c r="H1929" s="1792">
        <f>VLOOKUP($A1918,'Result Entry'!$B$9:$FW$108,10,0)</f>
        <v>0</v>
      </c>
      <c r="I1929" s="1792"/>
      <c r="J1929" s="1792"/>
      <c r="K1929" s="1792"/>
      <c r="L1929" s="1792"/>
      <c r="M1929" s="1792"/>
      <c r="N1929" s="1793"/>
    </row>
    <row r="1930" spans="1:15" ht="20.25" customHeight="1">
      <c r="A1930" s="1721"/>
      <c r="B1930" s="11" t="s">
        <v>69</v>
      </c>
      <c r="C1930" s="1794" t="s">
        <v>167</v>
      </c>
      <c r="D1930" s="1795"/>
      <c r="E1930" s="1798" t="s">
        <v>72</v>
      </c>
      <c r="F1930" s="1800" t="s">
        <v>73</v>
      </c>
      <c r="G1930" s="1802" t="s">
        <v>168</v>
      </c>
      <c r="H1930" s="1804" t="s">
        <v>55</v>
      </c>
      <c r="I1930" s="1805"/>
      <c r="J1930" s="1808" t="s">
        <v>84</v>
      </c>
      <c r="K1930" s="1809"/>
      <c r="L1930" s="1812" t="s">
        <v>169</v>
      </c>
      <c r="M1930" s="1832" t="s">
        <v>76</v>
      </c>
      <c r="N1930" s="1858" t="s">
        <v>98</v>
      </c>
    </row>
    <row r="1931" spans="1:15" ht="20.25" customHeight="1">
      <c r="A1931" s="1721"/>
      <c r="B1931" s="11"/>
      <c r="C1931" s="1796"/>
      <c r="D1931" s="1797"/>
      <c r="E1931" s="1799"/>
      <c r="F1931" s="1801"/>
      <c r="G1931" s="1803"/>
      <c r="H1931" s="1806"/>
      <c r="I1931" s="1807"/>
      <c r="J1931" s="1810"/>
      <c r="K1931" s="1811"/>
      <c r="L1931" s="1813"/>
      <c r="M1931" s="1833"/>
      <c r="N1931" s="1859"/>
    </row>
    <row r="1932" spans="1:15" ht="20.25" customHeight="1" thickBot="1">
      <c r="A1932" s="1721"/>
      <c r="B1932" s="11" t="s">
        <v>69</v>
      </c>
      <c r="C1932" s="1866" t="s">
        <v>56</v>
      </c>
      <c r="D1932" s="1867"/>
      <c r="E1932" s="61">
        <f>'Result Entry'!$L$7</f>
        <v>10</v>
      </c>
      <c r="F1932" s="62">
        <f>'Result Entry'!$M$7</f>
        <v>10</v>
      </c>
      <c r="G1932" s="53">
        <f>SUM(E1932:F1932)</f>
        <v>20</v>
      </c>
      <c r="H1932" s="1881">
        <f>'Result Entry'!$AU$7</f>
        <v>70</v>
      </c>
      <c r="I1932" s="1882"/>
      <c r="J1932" s="1883">
        <f>'Result Entry'!$AY$7</f>
        <v>100</v>
      </c>
      <c r="K1932" s="1882"/>
      <c r="L1932" s="53">
        <f t="shared" ref="L1932:L1937" si="108">H1932+J1932</f>
        <v>170</v>
      </c>
      <c r="M1932" s="63">
        <f t="shared" ref="M1932:M1937" si="109">G1932+L1932</f>
        <v>190</v>
      </c>
      <c r="N1932" s="1860"/>
    </row>
    <row r="1933" spans="1:15" s="52" customFormat="1" ht="20.25" customHeight="1">
      <c r="A1933" s="1721"/>
      <c r="B1933" s="50" t="s">
        <v>69</v>
      </c>
      <c r="C1933" s="1769" t="str">
        <f>'Result Entry'!$L$3</f>
        <v>HINDI Comp.</v>
      </c>
      <c r="D1933" s="1770"/>
      <c r="E1933" s="54">
        <f>IF($J1921="TC",0,IF($J1921="Nso",0,VLOOKUP($A1918,'Result Entry'!$B$9:$FW$108,11,0)))</f>
        <v>0</v>
      </c>
      <c r="F1933" s="51">
        <f>IF($J1921="TC",0,IF($J1921="Nso",0,VLOOKUP($A1918,'Result Entry'!$B$9:$FW$108,12,0)))</f>
        <v>0</v>
      </c>
      <c r="G1933" s="55">
        <f>E1933+F1933</f>
        <v>0</v>
      </c>
      <c r="H1933" s="1870">
        <f>IF($J1921="TC",0,IF($J1921="Nso",0,VLOOKUP($A1918,'Result Entry'!$B$9:$FW$108,16,0)))</f>
        <v>0</v>
      </c>
      <c r="I1933" s="1871"/>
      <c r="J1933" s="1872">
        <f>IF($J1921="TC",0,IF($J1921="Nso",0,VLOOKUP($A1918,'Result Entry'!$B$9:$FW$108,19,0)))</f>
        <v>0</v>
      </c>
      <c r="K1933" s="1871"/>
      <c r="L1933" s="66">
        <f t="shared" si="108"/>
        <v>0</v>
      </c>
      <c r="M1933" s="64">
        <f t="shared" si="109"/>
        <v>0</v>
      </c>
      <c r="N1933" s="60" t="str">
        <f>IF($J1921="TC",0,IF($J1921="Nso",0,VLOOKUP($A1918,'Result Entry'!$B$9:$FW$108,24,0)))</f>
        <v/>
      </c>
    </row>
    <row r="1934" spans="1:15" s="52" customFormat="1" ht="20.25" customHeight="1">
      <c r="A1934" s="1721"/>
      <c r="B1934" s="50" t="s">
        <v>69</v>
      </c>
      <c r="C1934" s="1717" t="str">
        <f>'Result Entry'!$Z$3</f>
        <v>ENGLISH Comp.</v>
      </c>
      <c r="D1934" s="1718"/>
      <c r="E1934" s="54">
        <f>IF($J1921="TC",0,IF($J1921="Nso",0,VLOOKUP($A1918,'Result Entry'!$B$9:$FW$108,25,0)))</f>
        <v>0</v>
      </c>
      <c r="F1934" s="51">
        <f>IF($J1921="TC",0,IF($J1921="Nso",0,VLOOKUP($A1918,'Result Entry'!$B$9:$FW$108,26,0)))</f>
        <v>0</v>
      </c>
      <c r="G1934" s="56">
        <f>E1934+F1934</f>
        <v>0</v>
      </c>
      <c r="H1934" s="1761">
        <f>IF($J1921="TC",0,IF($J1921="Nso",0,VLOOKUP($A1918,'Result Entry'!$B$9:$FW$108,30,0)))</f>
        <v>0</v>
      </c>
      <c r="I1934" s="1762"/>
      <c r="J1934" s="1784">
        <f>IF($J1921="TC",0,IF($J1921="Nso",0,VLOOKUP($A1918,'Result Entry'!$B$9:$FW$108,33,0)))</f>
        <v>0</v>
      </c>
      <c r="K1934" s="1762"/>
      <c r="L1934" s="66">
        <f t="shared" si="108"/>
        <v>0</v>
      </c>
      <c r="M1934" s="64">
        <f t="shared" si="109"/>
        <v>0</v>
      </c>
      <c r="N1934" s="60" t="str">
        <f>IF($J1921="TC",0,IF($J1921="Nso",0,VLOOKUP($A1918,'Result Entry'!$B$9:$FW$108,38,0)))</f>
        <v/>
      </c>
    </row>
    <row r="1935" spans="1:15" s="52" customFormat="1" ht="20.25" customHeight="1">
      <c r="A1935" s="1721"/>
      <c r="B1935" s="50" t="s">
        <v>69</v>
      </c>
      <c r="C1935" s="1717" t="str">
        <f>'Result Entry'!$AO$3</f>
        <v>PHYSICS</v>
      </c>
      <c r="D1935" s="1718"/>
      <c r="E1935" s="54">
        <f>IF($J1921="TC",0,IF($J1921="Nso",0,VLOOKUP($A1918,'Result Entry'!$B$9:$FW$108,39,0)))</f>
        <v>0</v>
      </c>
      <c r="F1935" s="51">
        <f>IF($J1921="TC",0,IF($J1921="Nso",0,VLOOKUP($A1918,'Result Entry'!$B$9:$FW$108,40,0)))</f>
        <v>0</v>
      </c>
      <c r="G1935" s="56">
        <f>E1935+F1935</f>
        <v>0</v>
      </c>
      <c r="H1935" s="1761">
        <f>IF($J1921="TC",0,IF($J1921="Nso",0,VLOOKUP($A1918,'Result Entry'!$B$9:$FW$108,45,0)))</f>
        <v>0</v>
      </c>
      <c r="I1935" s="1762"/>
      <c r="J1935" s="1784">
        <f>IF($J1921="TC",0,IF($J1921="Nso",0,VLOOKUP($A1918,'Result Entry'!$B$9:$FW$108,49,0)))</f>
        <v>0</v>
      </c>
      <c r="K1935" s="1762"/>
      <c r="L1935" s="66">
        <f t="shared" si="108"/>
        <v>0</v>
      </c>
      <c r="M1935" s="64">
        <f t="shared" si="109"/>
        <v>0</v>
      </c>
      <c r="N1935" s="60" t="str">
        <f>IF($J1921="TC",0,IF($J1921="Nso",0,VLOOKUP($A1918,'Result Entry'!$B$9:$FW$108,54,0)))</f>
        <v/>
      </c>
    </row>
    <row r="1936" spans="1:15" s="52" customFormat="1" ht="20.25" customHeight="1">
      <c r="A1936" s="1721"/>
      <c r="B1936" s="50" t="s">
        <v>69</v>
      </c>
      <c r="C1936" s="1717" t="str">
        <f>'Result Entry'!$BF$3</f>
        <v>CHEMISTRY</v>
      </c>
      <c r="D1936" s="1718"/>
      <c r="E1936" s="54" t="str">
        <f>IF($J1921="TC",0,IF($J1921="Nso",0,VLOOKUP($A1918,'Result Entry'!$B$9:$FW$108,55,0)))</f>
        <v/>
      </c>
      <c r="F1936" s="51">
        <f>IF($J1921="TC",0,IF($J1921="Nso",0,VLOOKUP($A1918,'Result Entry'!$B$9:$FW$108,56,0)))</f>
        <v>0</v>
      </c>
      <c r="G1936" s="56" t="e">
        <f>E1936+F1936</f>
        <v>#VALUE!</v>
      </c>
      <c r="H1936" s="1761">
        <f>IF($J1921="TC",0,IF($J1921="Nso",0,VLOOKUP($A1918,'Result Entry'!$B$9:$FW$108,61,0)))</f>
        <v>0</v>
      </c>
      <c r="I1936" s="1762"/>
      <c r="J1936" s="1784">
        <f>IF($J1921="TC",0,IF($J1921="Nso",0,VLOOKUP($A1918,'Result Entry'!$B$9:$FW$108,65,0)))</f>
        <v>0</v>
      </c>
      <c r="K1936" s="1762"/>
      <c r="L1936" s="66">
        <f t="shared" si="108"/>
        <v>0</v>
      </c>
      <c r="M1936" s="64" t="e">
        <f t="shared" si="109"/>
        <v>#VALUE!</v>
      </c>
      <c r="N1936" s="60" t="str">
        <f>IF($J1921="TC",0,IF($J1921="Nso",0,VLOOKUP($A1918,'Result Entry'!$B$9:$FW$108,70,0)))</f>
        <v/>
      </c>
    </row>
    <row r="1937" spans="1:14" s="52" customFormat="1" ht="20.25" customHeight="1" thickBot="1">
      <c r="A1937" s="1721"/>
      <c r="B1937" s="50" t="s">
        <v>69</v>
      </c>
      <c r="C1937" s="1717" t="str">
        <f>'Result Entry'!$BW$3</f>
        <v>BIOLOGY</v>
      </c>
      <c r="D1937" s="1718"/>
      <c r="E1937" s="57" t="str">
        <f>IF($J1921="TC",0,IF($J1921="Nso",0,VLOOKUP($A1918,'Result Entry'!$B$9:$FW$108,71,0)))</f>
        <v/>
      </c>
      <c r="F1937" s="58" t="str">
        <f>IF($J1921="TC",0,IF($J1921="Nso",0,VLOOKUP($A1918,'Result Entry'!$B$9:$FW$108,72,0)))</f>
        <v/>
      </c>
      <c r="G1937" s="59" t="e">
        <f>E1937+F1937</f>
        <v>#VALUE!</v>
      </c>
      <c r="H1937" s="1861">
        <f>IF($J1921="TC",0,IF($J1921="Nso",0,VLOOKUP($A1918,'Result Entry'!$B$9:$FW$108,77,0)))</f>
        <v>0</v>
      </c>
      <c r="I1937" s="1862"/>
      <c r="J1937" s="1863">
        <f>IF($J1921="TC",0,IF($J1921="Nso",0,VLOOKUP($A1918,'Result Entry'!$B$9:$FW$108,81,0)))</f>
        <v>0</v>
      </c>
      <c r="K1937" s="1862"/>
      <c r="L1937" s="67">
        <f t="shared" si="108"/>
        <v>0</v>
      </c>
      <c r="M1937" s="65" t="e">
        <f t="shared" si="109"/>
        <v>#VALUE!</v>
      </c>
      <c r="N1937" s="60">
        <f>IF($J1921="TC",0,IF($J1921="Nso",0,VLOOKUP($A1918,'Result Entry'!$B$9:$FW$108,86,0)))</f>
        <v>0</v>
      </c>
    </row>
    <row r="1938" spans="1:14" ht="20.25" customHeight="1">
      <c r="A1938" s="1721"/>
      <c r="B1938" s="11" t="s">
        <v>69</v>
      </c>
      <c r="C1938" s="1771" t="s">
        <v>77</v>
      </c>
      <c r="D1938" s="1772"/>
      <c r="E1938" s="1773"/>
      <c r="F1938" s="1777" t="s">
        <v>78</v>
      </c>
      <c r="G1938" s="1778"/>
      <c r="H1938" s="1868" t="s">
        <v>79</v>
      </c>
      <c r="I1938" s="1869"/>
      <c r="J1938" s="74" t="s">
        <v>41</v>
      </c>
      <c r="K1938" s="79" t="s">
        <v>91</v>
      </c>
      <c r="L1938" s="1785" t="s">
        <v>39</v>
      </c>
      <c r="M1938" s="1786"/>
      <c r="N1938" s="12" t="s">
        <v>43</v>
      </c>
    </row>
    <row r="1939" spans="1:14" ht="25.5" customHeight="1" thickBot="1">
      <c r="A1939" s="1721"/>
      <c r="B1939" s="11" t="s">
        <v>69</v>
      </c>
      <c r="C1939" s="1774"/>
      <c r="D1939" s="1775"/>
      <c r="E1939" s="1776"/>
      <c r="F1939" s="1787">
        <f>IF($J1921="TC",0,IF($J1921="Nso",0,VLOOKUP($A1918,'Result Entry'!$B$9:$FW$108,146,0)))</f>
        <v>0</v>
      </c>
      <c r="G1939" s="1788"/>
      <c r="H1939" s="1830">
        <f>IF($J1921="TC",0,IF($J1921="Nso",0,VLOOKUP($A1918,'Result Entry'!$B$9:$FW$108,147,0)))</f>
        <v>0</v>
      </c>
      <c r="I1939" s="1831"/>
      <c r="J1939" s="75">
        <f>IF($J1921="TC",0,IF($J1921="Nso",0,VLOOKUP($A1918,'Result Entry'!$B$9:$FW$108,148,0)))</f>
        <v>0</v>
      </c>
      <c r="K1939" s="86" t="str">
        <f>IF($J1921="TC",0,IF($J1921="Nso",0,VLOOKUP($A1918,'Result Entry'!$B$9:$FW$108,149,0)))</f>
        <v/>
      </c>
      <c r="L1939" s="1864">
        <f>IF($J1921="TC",0,IF($J1921="Nso",0,VLOOKUP($A1918,'Result Entry'!$B$9:$FW$108,150,0)))</f>
        <v>0</v>
      </c>
      <c r="M1939" s="1865"/>
      <c r="N1939" s="15">
        <f>IF($J1921="TC",0,IF($J1921="Nso",0,VLOOKUP($A1918,'Result Entry'!$B$9:$FW$108,152,0)))</f>
        <v>0</v>
      </c>
    </row>
    <row r="1940" spans="1:14" ht="20.25" customHeight="1">
      <c r="A1940" s="1721"/>
      <c r="B1940" s="11" t="s">
        <v>69</v>
      </c>
      <c r="C1940" s="1758" t="s">
        <v>58</v>
      </c>
      <c r="D1940" s="1759"/>
      <c r="E1940" s="1759"/>
      <c r="F1940" s="1759"/>
      <c r="G1940" s="1759"/>
      <c r="H1940" s="1760"/>
      <c r="I1940" s="1834" t="s">
        <v>59</v>
      </c>
      <c r="J1940" s="1835"/>
      <c r="K1940" s="1836">
        <f>VLOOKUP($A1918,'Result Entry'!$B$9:$FW$108,143,0)</f>
        <v>0</v>
      </c>
      <c r="L1940" s="1837"/>
      <c r="M1940" s="1839" t="s">
        <v>37</v>
      </c>
      <c r="N1940" s="1840"/>
    </row>
    <row r="1941" spans="1:14" ht="20.25" customHeight="1" thickBot="1">
      <c r="A1941" s="1721"/>
      <c r="B1941" s="11" t="s">
        <v>69</v>
      </c>
      <c r="C1941" s="1841" t="s">
        <v>54</v>
      </c>
      <c r="D1941" s="1842"/>
      <c r="E1941" s="1842"/>
      <c r="F1941" s="1843" t="s">
        <v>157</v>
      </c>
      <c r="G1941" s="1844"/>
      <c r="H1941" s="26" t="s">
        <v>47</v>
      </c>
      <c r="I1941" s="1847" t="s">
        <v>60</v>
      </c>
      <c r="J1941" s="1848"/>
      <c r="K1941" s="1873">
        <f>VLOOKUP($A1918,'Result Entry'!$B$9:$FW$108,144,0)</f>
        <v>0</v>
      </c>
      <c r="L1941" s="1874"/>
      <c r="M1941" s="1875">
        <f>VLOOKUP($A1918,'Result Entry'!$B$9:$FW$108,145,0)</f>
        <v>0</v>
      </c>
      <c r="N1941" s="1876"/>
    </row>
    <row r="1942" spans="1:14" ht="20.25" customHeight="1">
      <c r="A1942" s="1721"/>
      <c r="B1942" s="11" t="s">
        <v>69</v>
      </c>
      <c r="C1942" s="1841"/>
      <c r="D1942" s="1842"/>
      <c r="E1942" s="1842"/>
      <c r="F1942" s="1845"/>
      <c r="G1942" s="1846"/>
      <c r="H1942" s="27" t="s">
        <v>99</v>
      </c>
      <c r="I1942" s="1877" t="s">
        <v>61</v>
      </c>
      <c r="J1942" s="1878"/>
      <c r="K1942" s="1879">
        <f>IF($J1921="TC","Transferred",IF($J1921="Nso","NameSeparated",VLOOKUP($A1918,'Result Entry'!$B$9:$FW$108,153,0)))</f>
        <v>0</v>
      </c>
      <c r="L1942" s="1879"/>
      <c r="M1942" s="1879"/>
      <c r="N1942" s="1880"/>
    </row>
    <row r="1943" spans="1:14" ht="20.25" customHeight="1">
      <c r="A1943" s="1721"/>
      <c r="B1943" s="11" t="s">
        <v>69</v>
      </c>
      <c r="C1943" s="1744" t="str">
        <f>'Result Entry'!$DU$3</f>
        <v>Foundation Of Information Tech.</v>
      </c>
      <c r="D1943" s="1745"/>
      <c r="E1943" s="1746"/>
      <c r="F1943" s="1747" t="str">
        <f>IF($J1921="TC",0,IF($J1921="Nso",0,VLOOKUP($A1918,'Result Entry'!$B$9:$GS$108,170,0)))</f>
        <v/>
      </c>
      <c r="G1943" s="1747"/>
      <c r="H1943" s="14">
        <f>IF($J1921="TC",0,IF($J1921="Nso",0,VLOOKUP($A1918,'Result Entry'!$B$9:$GS$108,112,0)))</f>
        <v>0</v>
      </c>
      <c r="I1943" s="1748" t="s">
        <v>71</v>
      </c>
      <c r="J1943" s="1749"/>
      <c r="K1943" s="1750">
        <f>'Result Entry'!$T$2</f>
        <v>45419</v>
      </c>
      <c r="L1943" s="1751"/>
      <c r="M1943" s="1751"/>
      <c r="N1943" s="1752"/>
    </row>
    <row r="1944" spans="1:14" ht="20.25" customHeight="1">
      <c r="A1944" s="1721"/>
      <c r="B1944" s="11" t="s">
        <v>69</v>
      </c>
      <c r="C1944" s="1744" t="str">
        <f>'Result Entry'!$EI$3</f>
        <v>G.I.A.I.-II</v>
      </c>
      <c r="D1944" s="1745"/>
      <c r="E1944" s="1746"/>
      <c r="F1944" s="1747" t="str">
        <f>IF($J1921="TC",0,IF($J1921="Nso",0,VLOOKUP($A1918,'Result Entry'!$B$9:$GS$108,174,0)))</f>
        <v/>
      </c>
      <c r="G1944" s="1747"/>
      <c r="H1944" s="14">
        <f>IF($J1921="TC",0,IF($J1921="Nso",0,VLOOKUP($A1918,'Result Entry'!$B$9:$GS$108,124,0)))</f>
        <v>0</v>
      </c>
      <c r="I1944" s="1753"/>
      <c r="J1944" s="1754"/>
      <c r="K1944" s="1754"/>
      <c r="L1944" s="1754"/>
      <c r="M1944" s="1754"/>
      <c r="N1944" s="1755"/>
    </row>
    <row r="1945" spans="1:14" ht="20.25" customHeight="1">
      <c r="A1945" s="1721"/>
      <c r="B1945" s="11" t="s">
        <v>69</v>
      </c>
      <c r="C1945" s="1744" t="str">
        <f>'Result Entry'!$EU$3</f>
        <v>SOC.SER.PLAN</v>
      </c>
      <c r="D1945" s="1745"/>
      <c r="E1945" s="1746"/>
      <c r="F1945" s="1747">
        <f>IF($J1921="TC",0,IF($J1921="Nso",0,VLOOKUP($A1918,'Result Entry'!$B$9:$HS$108,178,0)))</f>
        <v>0</v>
      </c>
      <c r="G1945" s="1747"/>
      <c r="H1945" s="14">
        <f>IF($J1921="TC",0,IF($J1921="Nso",0,VLOOKUP($A1918,'Result Entry'!$B$9:$GS$108,136,0)))</f>
        <v>0</v>
      </c>
      <c r="I1945" s="1756" t="s">
        <v>174</v>
      </c>
      <c r="J1945" s="1757"/>
      <c r="K1945" s="76"/>
      <c r="L1945" s="77"/>
      <c r="M1945" s="77"/>
      <c r="N1945" s="78"/>
    </row>
    <row r="1946" spans="1:14" ht="20.25" customHeight="1" thickBot="1">
      <c r="A1946" s="1721"/>
      <c r="B1946" s="11" t="s">
        <v>69</v>
      </c>
      <c r="C1946" s="1744" t="str">
        <f>'Result Entry'!$FG$3</f>
        <v>Jeewan Kaushal</v>
      </c>
      <c r="D1946" s="1745"/>
      <c r="E1946" s="1746"/>
      <c r="F1946" s="1747" t="str">
        <f>IF($J1921="TC",0,IF($J1921="Nso",0,VLOOKUP($A1918,'Result Entry'!$B$9:$HS$108,182,0)))</f>
        <v/>
      </c>
      <c r="G1946" s="1747"/>
      <c r="H1946" s="14">
        <f>IF($J1921="TC",0,IF($J1921="Nso",0,VLOOKUP($A1918,'Result Entry'!$B$9:$HS$108,136,0)))</f>
        <v>0</v>
      </c>
      <c r="I1946" s="1756" t="s">
        <v>148</v>
      </c>
      <c r="J1946" s="1757"/>
      <c r="K1946" s="1757"/>
      <c r="L1946" s="1757"/>
      <c r="M1946" s="1757"/>
      <c r="N1946" s="1838"/>
    </row>
    <row r="1947" spans="1:14" ht="20.25" customHeight="1">
      <c r="A1947" s="1721"/>
      <c r="B1947" s="10" t="s">
        <v>69</v>
      </c>
      <c r="C1947" s="1706" t="s">
        <v>180</v>
      </c>
      <c r="D1947" s="1707"/>
      <c r="E1947" s="1708"/>
      <c r="F1947" s="1715" t="s">
        <v>181</v>
      </c>
      <c r="G1947" s="1716"/>
      <c r="H1947" s="82" t="s">
        <v>30</v>
      </c>
      <c r="I1947" s="1756" t="s">
        <v>175</v>
      </c>
      <c r="J1947" s="1757"/>
      <c r="K1947" s="1757"/>
      <c r="L1947" s="1757"/>
      <c r="M1947" s="1757"/>
      <c r="N1947" s="1838"/>
    </row>
    <row r="1948" spans="1:14" ht="20.25" customHeight="1">
      <c r="A1948" s="1721"/>
      <c r="B1948" s="10" t="s">
        <v>69</v>
      </c>
      <c r="C1948" s="1709"/>
      <c r="D1948" s="1710"/>
      <c r="E1948" s="1711"/>
      <c r="F1948" s="1702" t="s">
        <v>182</v>
      </c>
      <c r="G1948" s="1703"/>
      <c r="H1948" s="80" t="s">
        <v>179</v>
      </c>
      <c r="I1948" s="1732" t="s">
        <v>67</v>
      </c>
      <c r="J1948" s="1733"/>
      <c r="K1948" s="1733"/>
      <c r="L1948" s="1733"/>
      <c r="M1948" s="1733"/>
      <c r="N1948" s="1734"/>
    </row>
    <row r="1949" spans="1:14" ht="20.25" customHeight="1">
      <c r="A1949" s="1721"/>
      <c r="B1949" s="10" t="s">
        <v>69</v>
      </c>
      <c r="C1949" s="1709"/>
      <c r="D1949" s="1710"/>
      <c r="E1949" s="1711"/>
      <c r="F1949" s="1702" t="s">
        <v>185</v>
      </c>
      <c r="G1949" s="1703"/>
      <c r="H1949" s="80" t="s">
        <v>62</v>
      </c>
      <c r="I1949" s="1735"/>
      <c r="J1949" s="1736"/>
      <c r="K1949" s="1736"/>
      <c r="L1949" s="1736"/>
      <c r="M1949" s="1736"/>
      <c r="N1949" s="1737"/>
    </row>
    <row r="1950" spans="1:14" ht="20.25" customHeight="1">
      <c r="A1950" s="1721"/>
      <c r="B1950" s="10" t="s">
        <v>69</v>
      </c>
      <c r="C1950" s="1709"/>
      <c r="D1950" s="1710"/>
      <c r="E1950" s="1711"/>
      <c r="F1950" s="1702" t="s">
        <v>186</v>
      </c>
      <c r="G1950" s="1703"/>
      <c r="H1950" s="80" t="s">
        <v>63</v>
      </c>
      <c r="I1950" s="1735"/>
      <c r="J1950" s="1736"/>
      <c r="K1950" s="1736"/>
      <c r="L1950" s="1736"/>
      <c r="M1950" s="1736"/>
      <c r="N1950" s="1737"/>
    </row>
    <row r="1951" spans="1:14" ht="20.25" customHeight="1">
      <c r="A1951" s="1721"/>
      <c r="B1951" s="10" t="s">
        <v>69</v>
      </c>
      <c r="C1951" s="1709"/>
      <c r="D1951" s="1710"/>
      <c r="E1951" s="1711"/>
      <c r="F1951" s="1702" t="s">
        <v>183</v>
      </c>
      <c r="G1951" s="1703"/>
      <c r="H1951" s="80" t="s">
        <v>65</v>
      </c>
      <c r="I1951" s="1738" t="s">
        <v>80</v>
      </c>
      <c r="J1951" s="1739"/>
      <c r="K1951" s="1739"/>
      <c r="L1951" s="1739"/>
      <c r="M1951" s="1739"/>
      <c r="N1951" s="1740"/>
    </row>
    <row r="1952" spans="1:14" ht="20.25" customHeight="1" thickBot="1">
      <c r="A1952" s="1721"/>
      <c r="B1952" s="13" t="s">
        <v>69</v>
      </c>
      <c r="C1952" s="1712"/>
      <c r="D1952" s="1713"/>
      <c r="E1952" s="1714"/>
      <c r="F1952" s="1704" t="s">
        <v>184</v>
      </c>
      <c r="G1952" s="1705"/>
      <c r="H1952" s="81" t="s">
        <v>64</v>
      </c>
      <c r="I1952" s="1741"/>
      <c r="J1952" s="1742"/>
      <c r="K1952" s="1742"/>
      <c r="L1952" s="1742"/>
      <c r="M1952" s="1742"/>
      <c r="N1952" s="1743"/>
    </row>
    <row r="1953" spans="1:15" ht="15.75" thickTop="1">
      <c r="A1953" s="1719"/>
      <c r="B1953" s="1719"/>
      <c r="C1953" s="1719"/>
      <c r="D1953" s="1719"/>
      <c r="E1953" s="1719"/>
      <c r="F1953" s="1719"/>
      <c r="G1953" s="1719"/>
      <c r="H1953" s="1719"/>
      <c r="I1953" s="1719"/>
      <c r="J1953" s="1719"/>
      <c r="K1953" s="1719"/>
      <c r="L1953" s="1719"/>
      <c r="M1953" s="1719"/>
      <c r="N1953" s="1719"/>
    </row>
    <row r="1954" spans="1:15" ht="24.75" customHeight="1" thickBot="1">
      <c r="A1954" s="83">
        <f>A1918+1</f>
        <v>56</v>
      </c>
      <c r="B1954" s="1720" t="s">
        <v>50</v>
      </c>
      <c r="C1954" s="1720"/>
      <c r="D1954" s="1720"/>
      <c r="E1954" s="1720"/>
      <c r="F1954" s="1720"/>
      <c r="G1954" s="1720"/>
      <c r="H1954" s="1720"/>
      <c r="I1954" s="1720"/>
      <c r="J1954" s="1720"/>
      <c r="K1954" s="1720"/>
      <c r="L1954" s="1720"/>
      <c r="M1954" s="1720"/>
      <c r="N1954" s="1720"/>
    </row>
    <row r="1955" spans="1:15" ht="42.75" customHeight="1" thickTop="1">
      <c r="A1955" s="1721"/>
      <c r="B1955" s="1722"/>
      <c r="C1955" s="1723"/>
      <c r="D1955" s="1726" t="str">
        <f>Master!$E$8</f>
        <v xml:space="preserve">Govt. Sr. Secondary School </v>
      </c>
      <c r="E1955" s="1727"/>
      <c r="F1955" s="1727"/>
      <c r="G1955" s="1727"/>
      <c r="H1955" s="1727"/>
      <c r="I1955" s="1727"/>
      <c r="J1955" s="1727"/>
      <c r="K1955" s="1727"/>
      <c r="L1955" s="1727"/>
      <c r="M1955" s="1727"/>
      <c r="N1955" s="1728"/>
    </row>
    <row r="1956" spans="1:15" ht="26.25" customHeight="1" thickBot="1">
      <c r="A1956" s="1721"/>
      <c r="B1956" s="1724"/>
      <c r="C1956" s="1725"/>
      <c r="D1956" s="1729" t="str">
        <f>Master!$E$11</f>
        <v>P.S.-Bapini (Jodhpur)</v>
      </c>
      <c r="E1956" s="1730"/>
      <c r="F1956" s="1730"/>
      <c r="G1956" s="1730"/>
      <c r="H1956" s="1730"/>
      <c r="I1956" s="1730"/>
      <c r="J1956" s="1730"/>
      <c r="K1956" s="1730"/>
      <c r="L1956" s="1730"/>
      <c r="M1956" s="1730"/>
      <c r="N1956" s="1731"/>
    </row>
    <row r="1957" spans="1:15" ht="20.25" customHeight="1">
      <c r="A1957" s="1721"/>
      <c r="B1957" s="28"/>
      <c r="C1957" s="1849" t="s">
        <v>150</v>
      </c>
      <c r="D1957" s="1850"/>
      <c r="E1957" s="1850"/>
      <c r="F1957" s="1850"/>
      <c r="G1957" s="1851"/>
      <c r="H1957" s="1814" t="s">
        <v>127</v>
      </c>
      <c r="I1957" s="1814"/>
      <c r="J1957" s="1817">
        <f>VLOOKUP(A1954,'Result Entry'!$B$6:$K$108,6,0)</f>
        <v>0</v>
      </c>
      <c r="K1957" s="1820" t="s">
        <v>68</v>
      </c>
      <c r="L1957" s="1821"/>
      <c r="M1957" s="68">
        <f>Master!$E$14</f>
        <v>8151106901</v>
      </c>
      <c r="N1957" s="69"/>
    </row>
    <row r="1958" spans="1:15" ht="20.25" customHeight="1">
      <c r="A1958" s="1721"/>
      <c r="B1958" s="9"/>
      <c r="C1958" s="1852"/>
      <c r="D1958" s="1853"/>
      <c r="E1958" s="1853"/>
      <c r="F1958" s="1853"/>
      <c r="G1958" s="1854"/>
      <c r="H1958" s="1815"/>
      <c r="I1958" s="1815"/>
      <c r="J1958" s="1818"/>
      <c r="K1958" s="1822" t="s">
        <v>66</v>
      </c>
      <c r="L1958" s="1823"/>
      <c r="M1958" s="1824"/>
      <c r="N1958" s="1825"/>
      <c r="O1958" s="17" t="s">
        <v>156</v>
      </c>
    </row>
    <row r="1959" spans="1:15" ht="20.25" customHeight="1" thickBot="1">
      <c r="A1959" s="1721"/>
      <c r="B1959" s="9"/>
      <c r="C1959" s="1855"/>
      <c r="D1959" s="1856"/>
      <c r="E1959" s="1856"/>
      <c r="F1959" s="1856"/>
      <c r="G1959" s="1857"/>
      <c r="H1959" s="1816"/>
      <c r="I1959" s="1816"/>
      <c r="J1959" s="1819"/>
      <c r="K1959" s="1826" t="s">
        <v>51</v>
      </c>
      <c r="L1959" s="1827"/>
      <c r="M1959" s="1828" t="str">
        <f>Master!$E$6</f>
        <v>2023-24</v>
      </c>
      <c r="N1959" s="1829"/>
    </row>
    <row r="1960" spans="1:15" ht="20.25" customHeight="1">
      <c r="A1960" s="1721"/>
      <c r="B1960" s="10" t="s">
        <v>69</v>
      </c>
      <c r="C1960" s="1779" t="s">
        <v>20</v>
      </c>
      <c r="D1960" s="1780"/>
      <c r="E1960" s="1780"/>
      <c r="F1960" s="1781"/>
      <c r="G1960" s="6" t="s">
        <v>149</v>
      </c>
      <c r="H1960" s="1782">
        <f>VLOOKUP($A1954,'Result Entry'!$B$9:$FW$108,4,0)</f>
        <v>0</v>
      </c>
      <c r="I1960" s="1782"/>
      <c r="J1960" s="1782"/>
      <c r="K1960" s="1782"/>
      <c r="L1960" s="1782"/>
      <c r="M1960" s="1782"/>
      <c r="N1960" s="1783"/>
    </row>
    <row r="1961" spans="1:15" ht="20.25" customHeight="1">
      <c r="A1961" s="1721"/>
      <c r="B1961" s="10" t="s">
        <v>69</v>
      </c>
      <c r="C1961" s="1763" t="s">
        <v>22</v>
      </c>
      <c r="D1961" s="1764"/>
      <c r="E1961" s="1764"/>
      <c r="F1961" s="1765"/>
      <c r="G1961" s="7" t="s">
        <v>149</v>
      </c>
      <c r="H1961" s="1766">
        <f>VLOOKUP($A1954,'Result Entry'!$B$9:$FW$108,7,0)</f>
        <v>0</v>
      </c>
      <c r="I1961" s="1766"/>
      <c r="J1961" s="1766"/>
      <c r="K1961" s="1766"/>
      <c r="L1961" s="1766"/>
      <c r="M1961" s="1766"/>
      <c r="N1961" s="1767"/>
    </row>
    <row r="1962" spans="1:15" ht="20.25" customHeight="1">
      <c r="A1962" s="1721"/>
      <c r="B1962" s="10" t="s">
        <v>69</v>
      </c>
      <c r="C1962" s="1763" t="s">
        <v>23</v>
      </c>
      <c r="D1962" s="1764"/>
      <c r="E1962" s="1764"/>
      <c r="F1962" s="1765"/>
      <c r="G1962" s="7" t="s">
        <v>149</v>
      </c>
      <c r="H1962" s="1766">
        <f>VLOOKUP($A1954,'Result Entry'!$B$9:$FW$108,8,0)</f>
        <v>0</v>
      </c>
      <c r="I1962" s="1766"/>
      <c r="J1962" s="1766"/>
      <c r="K1962" s="1766"/>
      <c r="L1962" s="1766"/>
      <c r="M1962" s="1766"/>
      <c r="N1962" s="1767"/>
    </row>
    <row r="1963" spans="1:15" ht="20.25" customHeight="1">
      <c r="A1963" s="1721"/>
      <c r="B1963" s="10" t="s">
        <v>69</v>
      </c>
      <c r="C1963" s="1763" t="s">
        <v>52</v>
      </c>
      <c r="D1963" s="1764"/>
      <c r="E1963" s="1764"/>
      <c r="F1963" s="1765"/>
      <c r="G1963" s="7" t="s">
        <v>149</v>
      </c>
      <c r="H1963" s="1766">
        <f>VLOOKUP($A1954,'Result Entry'!$B$9:$FW$108,9,0)</f>
        <v>0</v>
      </c>
      <c r="I1963" s="1766"/>
      <c r="J1963" s="1766"/>
      <c r="K1963" s="1766"/>
      <c r="L1963" s="1766"/>
      <c r="M1963" s="1766"/>
      <c r="N1963" s="1767"/>
    </row>
    <row r="1964" spans="1:15" ht="20.25" customHeight="1">
      <c r="A1964" s="1721"/>
      <c r="B1964" s="10" t="s">
        <v>69</v>
      </c>
      <c r="C1964" s="1763" t="s">
        <v>53</v>
      </c>
      <c r="D1964" s="1764"/>
      <c r="E1964" s="1764"/>
      <c r="F1964" s="1765"/>
      <c r="G1964" s="7" t="s">
        <v>149</v>
      </c>
      <c r="H1964" s="1768" t="str">
        <f>CONCATENATE('Result Entry'!$G$4,'Result Entry'!$J$4)</f>
        <v>11(A)</v>
      </c>
      <c r="I1964" s="1766"/>
      <c r="J1964" s="1766"/>
      <c r="K1964" s="1766"/>
      <c r="L1964" s="1766"/>
      <c r="M1964" s="1766"/>
      <c r="N1964" s="1767"/>
    </row>
    <row r="1965" spans="1:15" ht="20.25" customHeight="1" thickBot="1">
      <c r="A1965" s="1721"/>
      <c r="B1965" s="10" t="s">
        <v>69</v>
      </c>
      <c r="C1965" s="1789" t="s">
        <v>25</v>
      </c>
      <c r="D1965" s="1790"/>
      <c r="E1965" s="1790"/>
      <c r="F1965" s="1791"/>
      <c r="G1965" s="16" t="s">
        <v>149</v>
      </c>
      <c r="H1965" s="1792">
        <f>VLOOKUP($A1954,'Result Entry'!$B$9:$FW$108,10,0)</f>
        <v>0</v>
      </c>
      <c r="I1965" s="1792"/>
      <c r="J1965" s="1792"/>
      <c r="K1965" s="1792"/>
      <c r="L1965" s="1792"/>
      <c r="M1965" s="1792"/>
      <c r="N1965" s="1793"/>
    </row>
    <row r="1966" spans="1:15" ht="20.25" customHeight="1">
      <c r="A1966" s="1721"/>
      <c r="B1966" s="11" t="s">
        <v>69</v>
      </c>
      <c r="C1966" s="1794" t="s">
        <v>167</v>
      </c>
      <c r="D1966" s="1795"/>
      <c r="E1966" s="1798" t="s">
        <v>72</v>
      </c>
      <c r="F1966" s="1800" t="s">
        <v>73</v>
      </c>
      <c r="G1966" s="1802" t="s">
        <v>168</v>
      </c>
      <c r="H1966" s="1804" t="s">
        <v>55</v>
      </c>
      <c r="I1966" s="1805"/>
      <c r="J1966" s="1808" t="s">
        <v>84</v>
      </c>
      <c r="K1966" s="1809"/>
      <c r="L1966" s="1812" t="s">
        <v>169</v>
      </c>
      <c r="M1966" s="1832" t="s">
        <v>76</v>
      </c>
      <c r="N1966" s="1858" t="s">
        <v>98</v>
      </c>
    </row>
    <row r="1967" spans="1:15" ht="20.25" customHeight="1">
      <c r="A1967" s="1721"/>
      <c r="B1967" s="11"/>
      <c r="C1967" s="1796"/>
      <c r="D1967" s="1797"/>
      <c r="E1967" s="1799"/>
      <c r="F1967" s="1801"/>
      <c r="G1967" s="1803"/>
      <c r="H1967" s="1806"/>
      <c r="I1967" s="1807"/>
      <c r="J1967" s="1810"/>
      <c r="K1967" s="1811"/>
      <c r="L1967" s="1813"/>
      <c r="M1967" s="1833"/>
      <c r="N1967" s="1859"/>
    </row>
    <row r="1968" spans="1:15" ht="20.25" customHeight="1" thickBot="1">
      <c r="A1968" s="1721"/>
      <c r="B1968" s="11" t="s">
        <v>69</v>
      </c>
      <c r="C1968" s="1866" t="s">
        <v>56</v>
      </c>
      <c r="D1968" s="1867"/>
      <c r="E1968" s="61">
        <f>'Result Entry'!$L$7</f>
        <v>10</v>
      </c>
      <c r="F1968" s="62">
        <f>'Result Entry'!$M$7</f>
        <v>10</v>
      </c>
      <c r="G1968" s="53">
        <f>SUM(E1968:F1968)</f>
        <v>20</v>
      </c>
      <c r="H1968" s="1881">
        <f>'Result Entry'!$AU$7</f>
        <v>70</v>
      </c>
      <c r="I1968" s="1882"/>
      <c r="J1968" s="1883">
        <f>'Result Entry'!$AY$7</f>
        <v>100</v>
      </c>
      <c r="K1968" s="1882"/>
      <c r="L1968" s="53">
        <f t="shared" ref="L1968:L1973" si="110">H1968+J1968</f>
        <v>170</v>
      </c>
      <c r="M1968" s="63">
        <f t="shared" ref="M1968:M1973" si="111">G1968+L1968</f>
        <v>190</v>
      </c>
      <c r="N1968" s="1860"/>
    </row>
    <row r="1969" spans="1:14" s="52" customFormat="1" ht="20.25" customHeight="1">
      <c r="A1969" s="1721"/>
      <c r="B1969" s="50" t="s">
        <v>69</v>
      </c>
      <c r="C1969" s="1769" t="str">
        <f>'Result Entry'!$L$3</f>
        <v>HINDI Comp.</v>
      </c>
      <c r="D1969" s="1770"/>
      <c r="E1969" s="54">
        <f>IF($J1957="TC",0,IF($J1957="Nso",0,VLOOKUP($A1954,'Result Entry'!$B$9:$FW$108,11,0)))</f>
        <v>0</v>
      </c>
      <c r="F1969" s="51">
        <f>IF($J1957="TC",0,IF($J1957="Nso",0,VLOOKUP($A1954,'Result Entry'!$B$9:$FW$108,12,0)))</f>
        <v>0</v>
      </c>
      <c r="G1969" s="55">
        <f>E1969+F1969</f>
        <v>0</v>
      </c>
      <c r="H1969" s="1870">
        <f>IF($J1957="TC",0,IF($J1957="Nso",0,VLOOKUP($A1954,'Result Entry'!$B$9:$FW$108,16,0)))</f>
        <v>0</v>
      </c>
      <c r="I1969" s="1871"/>
      <c r="J1969" s="1872">
        <f>IF($J1957="TC",0,IF($J1957="Nso",0,VLOOKUP($A1954,'Result Entry'!$B$9:$FW$108,19,0)))</f>
        <v>0</v>
      </c>
      <c r="K1969" s="1871"/>
      <c r="L1969" s="66">
        <f t="shared" si="110"/>
        <v>0</v>
      </c>
      <c r="M1969" s="64">
        <f t="shared" si="111"/>
        <v>0</v>
      </c>
      <c r="N1969" s="60" t="str">
        <f>IF($J1957="TC",0,IF($J1957="Nso",0,VLOOKUP($A1954,'Result Entry'!$B$9:$FW$108,24,0)))</f>
        <v/>
      </c>
    </row>
    <row r="1970" spans="1:14" s="52" customFormat="1" ht="20.25" customHeight="1">
      <c r="A1970" s="1721"/>
      <c r="B1970" s="50" t="s">
        <v>69</v>
      </c>
      <c r="C1970" s="1717" t="str">
        <f>'Result Entry'!$Z$3</f>
        <v>ENGLISH Comp.</v>
      </c>
      <c r="D1970" s="1718"/>
      <c r="E1970" s="54">
        <f>IF($J1957="TC",0,IF($J1957="Nso",0,VLOOKUP($A1954,'Result Entry'!$B$9:$FW$108,25,0)))</f>
        <v>0</v>
      </c>
      <c r="F1970" s="51">
        <f>IF($J1957="TC",0,IF($J1957="Nso",0,VLOOKUP($A1954,'Result Entry'!$B$9:$FW$108,26,0)))</f>
        <v>0</v>
      </c>
      <c r="G1970" s="56">
        <f>E1970+F1970</f>
        <v>0</v>
      </c>
      <c r="H1970" s="1761">
        <f>IF($J1957="TC",0,IF($J1957="Nso",0,VLOOKUP($A1954,'Result Entry'!$B$9:$FW$108,30,0)))</f>
        <v>0</v>
      </c>
      <c r="I1970" s="1762"/>
      <c r="J1970" s="1784">
        <f>IF($J1957="TC",0,IF($J1957="Nso",0,VLOOKUP($A1954,'Result Entry'!$B$9:$FW$108,33,0)))</f>
        <v>0</v>
      </c>
      <c r="K1970" s="1762"/>
      <c r="L1970" s="66">
        <f t="shared" si="110"/>
        <v>0</v>
      </c>
      <c r="M1970" s="64">
        <f t="shared" si="111"/>
        <v>0</v>
      </c>
      <c r="N1970" s="60" t="str">
        <f>IF($J1957="TC",0,IF($J1957="Nso",0,VLOOKUP($A1954,'Result Entry'!$B$9:$FW$108,38,0)))</f>
        <v/>
      </c>
    </row>
    <row r="1971" spans="1:14" s="52" customFormat="1" ht="20.25" customHeight="1">
      <c r="A1971" s="1721"/>
      <c r="B1971" s="50" t="s">
        <v>69</v>
      </c>
      <c r="C1971" s="1717" t="str">
        <f>'Result Entry'!$AO$3</f>
        <v>PHYSICS</v>
      </c>
      <c r="D1971" s="1718"/>
      <c r="E1971" s="54">
        <f>IF($J1957="TC",0,IF($J1957="Nso",0,VLOOKUP($A1954,'Result Entry'!$B$9:$FW$108,39,0)))</f>
        <v>0</v>
      </c>
      <c r="F1971" s="51">
        <f>IF($J1957="TC",0,IF($J1957="Nso",0,VLOOKUP($A1954,'Result Entry'!$B$9:$FW$108,40,0)))</f>
        <v>0</v>
      </c>
      <c r="G1971" s="56">
        <f>E1971+F1971</f>
        <v>0</v>
      </c>
      <c r="H1971" s="1761">
        <f>IF($J1957="TC",0,IF($J1957="Nso",0,VLOOKUP($A1954,'Result Entry'!$B$9:$FW$108,45,0)))</f>
        <v>0</v>
      </c>
      <c r="I1971" s="1762"/>
      <c r="J1971" s="1784">
        <f>IF($J1957="TC",0,IF($J1957="Nso",0,VLOOKUP($A1954,'Result Entry'!$B$9:$FW$108,49,0)))</f>
        <v>0</v>
      </c>
      <c r="K1971" s="1762"/>
      <c r="L1971" s="66">
        <f t="shared" si="110"/>
        <v>0</v>
      </c>
      <c r="M1971" s="64">
        <f t="shared" si="111"/>
        <v>0</v>
      </c>
      <c r="N1971" s="60" t="str">
        <f>IF($J1957="TC",0,IF($J1957="Nso",0,VLOOKUP($A1954,'Result Entry'!$B$9:$FW$108,54,0)))</f>
        <v/>
      </c>
    </row>
    <row r="1972" spans="1:14" s="52" customFormat="1" ht="20.25" customHeight="1">
      <c r="A1972" s="1721"/>
      <c r="B1972" s="50" t="s">
        <v>69</v>
      </c>
      <c r="C1972" s="1717" t="str">
        <f>'Result Entry'!$BF$3</f>
        <v>CHEMISTRY</v>
      </c>
      <c r="D1972" s="1718"/>
      <c r="E1972" s="54" t="str">
        <f>IF($J1957="TC",0,IF($J1957="Nso",0,VLOOKUP($A1954,'Result Entry'!$B$9:$FW$108,55,0)))</f>
        <v/>
      </c>
      <c r="F1972" s="51">
        <f>IF($J1957="TC",0,IF($J1957="Nso",0,VLOOKUP($A1954,'Result Entry'!$B$9:$FW$108,56,0)))</f>
        <v>0</v>
      </c>
      <c r="G1972" s="56" t="e">
        <f>E1972+F1972</f>
        <v>#VALUE!</v>
      </c>
      <c r="H1972" s="1761">
        <f>IF($J1957="TC",0,IF($J1957="Nso",0,VLOOKUP($A1954,'Result Entry'!$B$9:$FW$108,61,0)))</f>
        <v>0</v>
      </c>
      <c r="I1972" s="1762"/>
      <c r="J1972" s="1784">
        <f>IF($J1957="TC",0,IF($J1957="Nso",0,VLOOKUP($A1954,'Result Entry'!$B$9:$FW$108,65,0)))</f>
        <v>0</v>
      </c>
      <c r="K1972" s="1762"/>
      <c r="L1972" s="66">
        <f t="shared" si="110"/>
        <v>0</v>
      </c>
      <c r="M1972" s="64" t="e">
        <f t="shared" si="111"/>
        <v>#VALUE!</v>
      </c>
      <c r="N1972" s="60" t="str">
        <f>IF($J1957="TC",0,IF($J1957="Nso",0,VLOOKUP($A1954,'Result Entry'!$B$9:$FW$108,70,0)))</f>
        <v/>
      </c>
    </row>
    <row r="1973" spans="1:14" s="52" customFormat="1" ht="20.25" customHeight="1" thickBot="1">
      <c r="A1973" s="1721"/>
      <c r="B1973" s="50" t="s">
        <v>69</v>
      </c>
      <c r="C1973" s="1717" t="str">
        <f>'Result Entry'!$BW$3</f>
        <v>BIOLOGY</v>
      </c>
      <c r="D1973" s="1718"/>
      <c r="E1973" s="57" t="str">
        <f>IF($J1957="TC",0,IF($J1957="Nso",0,VLOOKUP($A1954,'Result Entry'!$B$9:$FW$108,71,0)))</f>
        <v/>
      </c>
      <c r="F1973" s="58" t="str">
        <f>IF($J1957="TC",0,IF($J1957="Nso",0,VLOOKUP($A1954,'Result Entry'!$B$9:$FW$108,72,0)))</f>
        <v/>
      </c>
      <c r="G1973" s="59" t="e">
        <f>E1973+F1973</f>
        <v>#VALUE!</v>
      </c>
      <c r="H1973" s="1861">
        <f>IF($J1957="TC",0,IF($J1957="Nso",0,VLOOKUP($A1954,'Result Entry'!$B$9:$FW$108,77,0)))</f>
        <v>0</v>
      </c>
      <c r="I1973" s="1862"/>
      <c r="J1973" s="1863">
        <f>IF($J1957="TC",0,IF($J1957="Nso",0,VLOOKUP($A1954,'Result Entry'!$B$9:$FW$108,81,0)))</f>
        <v>0</v>
      </c>
      <c r="K1973" s="1862"/>
      <c r="L1973" s="67">
        <f t="shared" si="110"/>
        <v>0</v>
      </c>
      <c r="M1973" s="65" t="e">
        <f t="shared" si="111"/>
        <v>#VALUE!</v>
      </c>
      <c r="N1973" s="60">
        <f>IF($J1957="TC",0,IF($J1957="Nso",0,VLOOKUP($A1954,'Result Entry'!$B$9:$FW$108,86,0)))</f>
        <v>0</v>
      </c>
    </row>
    <row r="1974" spans="1:14" ht="20.25" customHeight="1">
      <c r="A1974" s="1721"/>
      <c r="B1974" s="11" t="s">
        <v>69</v>
      </c>
      <c r="C1974" s="1771" t="s">
        <v>77</v>
      </c>
      <c r="D1974" s="1772"/>
      <c r="E1974" s="1773"/>
      <c r="F1974" s="1777" t="s">
        <v>78</v>
      </c>
      <c r="G1974" s="1778"/>
      <c r="H1974" s="1868" t="s">
        <v>79</v>
      </c>
      <c r="I1974" s="1869"/>
      <c r="J1974" s="74" t="s">
        <v>41</v>
      </c>
      <c r="K1974" s="79" t="s">
        <v>91</v>
      </c>
      <c r="L1974" s="1785" t="s">
        <v>39</v>
      </c>
      <c r="M1974" s="1786"/>
      <c r="N1974" s="12" t="s">
        <v>43</v>
      </c>
    </row>
    <row r="1975" spans="1:14" ht="25.5" customHeight="1" thickBot="1">
      <c r="A1975" s="1721"/>
      <c r="B1975" s="11" t="s">
        <v>69</v>
      </c>
      <c r="C1975" s="1774"/>
      <c r="D1975" s="1775"/>
      <c r="E1975" s="1776"/>
      <c r="F1975" s="1787">
        <f>IF($J1957="TC",0,IF($J1957="Nso",0,VLOOKUP($A1954,'Result Entry'!$B$9:$FW$108,146,0)))</f>
        <v>0</v>
      </c>
      <c r="G1975" s="1788"/>
      <c r="H1975" s="1830">
        <f>IF($J1957="TC",0,IF($J1957="Nso",0,VLOOKUP($A1954,'Result Entry'!$B$9:$FW$108,147,0)))</f>
        <v>0</v>
      </c>
      <c r="I1975" s="1831"/>
      <c r="J1975" s="75">
        <f>IF($J1957="TC",0,IF($J1957="Nso",0,VLOOKUP($A1954,'Result Entry'!$B$9:$FW$108,148,0)))</f>
        <v>0</v>
      </c>
      <c r="K1975" s="86" t="str">
        <f>IF($J1957="TC",0,IF($J1957="Nso",0,VLOOKUP($A1954,'Result Entry'!$B$9:$FW$108,149,0)))</f>
        <v/>
      </c>
      <c r="L1975" s="1864">
        <f>IF($J1957="TC",0,IF($J1957="Nso",0,VLOOKUP($A1954,'Result Entry'!$B$9:$FW$108,150,0)))</f>
        <v>0</v>
      </c>
      <c r="M1975" s="1865"/>
      <c r="N1975" s="15">
        <f>IF($J1957="TC",0,IF($J1957="Nso",0,VLOOKUP($A1954,'Result Entry'!$B$9:$FW$108,152,0)))</f>
        <v>0</v>
      </c>
    </row>
    <row r="1976" spans="1:14" ht="20.25" customHeight="1">
      <c r="A1976" s="1721"/>
      <c r="B1976" s="11" t="s">
        <v>69</v>
      </c>
      <c r="C1976" s="1758" t="s">
        <v>58</v>
      </c>
      <c r="D1976" s="1759"/>
      <c r="E1976" s="1759"/>
      <c r="F1976" s="1759"/>
      <c r="G1976" s="1759"/>
      <c r="H1976" s="1760"/>
      <c r="I1976" s="1834" t="s">
        <v>59</v>
      </c>
      <c r="J1976" s="1835"/>
      <c r="K1976" s="1836">
        <f>VLOOKUP($A1954,'Result Entry'!$B$9:$FW$108,143,0)</f>
        <v>0</v>
      </c>
      <c r="L1976" s="1837"/>
      <c r="M1976" s="1839" t="s">
        <v>37</v>
      </c>
      <c r="N1976" s="1840"/>
    </row>
    <row r="1977" spans="1:14" ht="20.25" customHeight="1" thickBot="1">
      <c r="A1977" s="1721"/>
      <c r="B1977" s="11" t="s">
        <v>69</v>
      </c>
      <c r="C1977" s="1841" t="s">
        <v>54</v>
      </c>
      <c r="D1977" s="1842"/>
      <c r="E1977" s="1842"/>
      <c r="F1977" s="1843" t="s">
        <v>157</v>
      </c>
      <c r="G1977" s="1844"/>
      <c r="H1977" s="26" t="s">
        <v>47</v>
      </c>
      <c r="I1977" s="1847" t="s">
        <v>60</v>
      </c>
      <c r="J1977" s="1848"/>
      <c r="K1977" s="1873">
        <f>VLOOKUP($A1954,'Result Entry'!$B$9:$FW$108,144,0)</f>
        <v>0</v>
      </c>
      <c r="L1977" s="1874"/>
      <c r="M1977" s="1875">
        <f>VLOOKUP($A1954,'Result Entry'!$B$9:$FW$108,145,0)</f>
        <v>0</v>
      </c>
      <c r="N1977" s="1876"/>
    </row>
    <row r="1978" spans="1:14" ht="20.25" customHeight="1">
      <c r="A1978" s="1721"/>
      <c r="B1978" s="11" t="s">
        <v>69</v>
      </c>
      <c r="C1978" s="1841"/>
      <c r="D1978" s="1842"/>
      <c r="E1978" s="1842"/>
      <c r="F1978" s="1845"/>
      <c r="G1978" s="1846"/>
      <c r="H1978" s="27" t="s">
        <v>99</v>
      </c>
      <c r="I1978" s="1877" t="s">
        <v>61</v>
      </c>
      <c r="J1978" s="1878"/>
      <c r="K1978" s="1879">
        <f>IF($J1957="TC","Transferred",IF($J1957="Nso","NameSeparated",VLOOKUP($A1954,'Result Entry'!$B$9:$FW$108,153,0)))</f>
        <v>0</v>
      </c>
      <c r="L1978" s="1879"/>
      <c r="M1978" s="1879"/>
      <c r="N1978" s="1880"/>
    </row>
    <row r="1979" spans="1:14" ht="20.25" customHeight="1">
      <c r="A1979" s="1721"/>
      <c r="B1979" s="11" t="s">
        <v>69</v>
      </c>
      <c r="C1979" s="1744" t="str">
        <f>'Result Entry'!$DU$3</f>
        <v>Foundation Of Information Tech.</v>
      </c>
      <c r="D1979" s="1745"/>
      <c r="E1979" s="1746"/>
      <c r="F1979" s="1747" t="str">
        <f>IF($J1957="TC",0,IF($J1957="Nso",0,VLOOKUP($A1954,'Result Entry'!$B$9:$GS$108,170,0)))</f>
        <v/>
      </c>
      <c r="G1979" s="1747"/>
      <c r="H1979" s="14">
        <f>IF($J1957="TC",0,IF($J1957="Nso",0,VLOOKUP($A1954,'Result Entry'!$B$9:$GS$108,112,0)))</f>
        <v>0</v>
      </c>
      <c r="I1979" s="1748" t="s">
        <v>71</v>
      </c>
      <c r="J1979" s="1749"/>
      <c r="K1979" s="1750">
        <f>'Result Entry'!$T$2</f>
        <v>45419</v>
      </c>
      <c r="L1979" s="1751"/>
      <c r="M1979" s="1751"/>
      <c r="N1979" s="1752"/>
    </row>
    <row r="1980" spans="1:14" ht="20.25" customHeight="1">
      <c r="A1980" s="1721"/>
      <c r="B1980" s="11" t="s">
        <v>69</v>
      </c>
      <c r="C1980" s="1744" t="str">
        <f>'Result Entry'!$EI$3</f>
        <v>G.I.A.I.-II</v>
      </c>
      <c r="D1980" s="1745"/>
      <c r="E1980" s="1746"/>
      <c r="F1980" s="1747" t="str">
        <f>IF($J1957="TC",0,IF($J1957="Nso",0,VLOOKUP($A1954,'Result Entry'!$B$9:$GS$108,174,0)))</f>
        <v/>
      </c>
      <c r="G1980" s="1747"/>
      <c r="H1980" s="14">
        <f>IF($J1957="TC",0,IF($J1957="Nso",0,VLOOKUP($A1954,'Result Entry'!$B$9:$GS$108,124,0)))</f>
        <v>0</v>
      </c>
      <c r="I1980" s="1753"/>
      <c r="J1980" s="1754"/>
      <c r="K1980" s="1754"/>
      <c r="L1980" s="1754"/>
      <c r="M1980" s="1754"/>
      <c r="N1980" s="1755"/>
    </row>
    <row r="1981" spans="1:14" ht="20.25" customHeight="1">
      <c r="A1981" s="1721"/>
      <c r="B1981" s="11" t="s">
        <v>69</v>
      </c>
      <c r="C1981" s="1744" t="str">
        <f>'Result Entry'!$EU$3</f>
        <v>SOC.SER.PLAN</v>
      </c>
      <c r="D1981" s="1745"/>
      <c r="E1981" s="1746"/>
      <c r="F1981" s="1747">
        <f>IF($J1957="TC",0,IF($J1957="Nso",0,VLOOKUP($A1954,'Result Entry'!$B$9:$HS$108,178,0)))</f>
        <v>0</v>
      </c>
      <c r="G1981" s="1747"/>
      <c r="H1981" s="14">
        <f>IF($J1957="TC",0,IF($J1957="Nso",0,VLOOKUP($A1954,'Result Entry'!$B$9:$GS$108,136,0)))</f>
        <v>0</v>
      </c>
      <c r="I1981" s="1756" t="s">
        <v>174</v>
      </c>
      <c r="J1981" s="1757"/>
      <c r="K1981" s="76"/>
      <c r="L1981" s="77"/>
      <c r="M1981" s="77"/>
      <c r="N1981" s="78"/>
    </row>
    <row r="1982" spans="1:14" ht="20.25" customHeight="1" thickBot="1">
      <c r="A1982" s="1721"/>
      <c r="B1982" s="11" t="s">
        <v>69</v>
      </c>
      <c r="C1982" s="1744" t="str">
        <f>'Result Entry'!$FG$3</f>
        <v>Jeewan Kaushal</v>
      </c>
      <c r="D1982" s="1745"/>
      <c r="E1982" s="1746"/>
      <c r="F1982" s="1747" t="str">
        <f>IF($J1957="TC",0,IF($J1957="Nso",0,VLOOKUP($A1954,'Result Entry'!$B$9:$HS$108,182,0)))</f>
        <v/>
      </c>
      <c r="G1982" s="1747"/>
      <c r="H1982" s="14">
        <f>IF($J1957="TC",0,IF($J1957="Nso",0,VLOOKUP($A1954,'Result Entry'!$B$9:$HS$108,136,0)))</f>
        <v>0</v>
      </c>
      <c r="I1982" s="1756" t="s">
        <v>148</v>
      </c>
      <c r="J1982" s="1757"/>
      <c r="K1982" s="1757"/>
      <c r="L1982" s="1757"/>
      <c r="M1982" s="1757"/>
      <c r="N1982" s="1838"/>
    </row>
    <row r="1983" spans="1:14" ht="20.25" customHeight="1">
      <c r="A1983" s="1721"/>
      <c r="B1983" s="10" t="s">
        <v>69</v>
      </c>
      <c r="C1983" s="1706" t="s">
        <v>180</v>
      </c>
      <c r="D1983" s="1707"/>
      <c r="E1983" s="1708"/>
      <c r="F1983" s="1715" t="s">
        <v>181</v>
      </c>
      <c r="G1983" s="1716"/>
      <c r="H1983" s="82" t="s">
        <v>30</v>
      </c>
      <c r="I1983" s="1756" t="s">
        <v>175</v>
      </c>
      <c r="J1983" s="1757"/>
      <c r="K1983" s="1757"/>
      <c r="L1983" s="1757"/>
      <c r="M1983" s="1757"/>
      <c r="N1983" s="1838"/>
    </row>
    <row r="1984" spans="1:14" ht="20.25" customHeight="1">
      <c r="A1984" s="1721"/>
      <c r="B1984" s="10" t="s">
        <v>69</v>
      </c>
      <c r="C1984" s="1709"/>
      <c r="D1984" s="1710"/>
      <c r="E1984" s="1711"/>
      <c r="F1984" s="1702" t="s">
        <v>182</v>
      </c>
      <c r="G1984" s="1703"/>
      <c r="H1984" s="80" t="s">
        <v>179</v>
      </c>
      <c r="I1984" s="1732" t="s">
        <v>67</v>
      </c>
      <c r="J1984" s="1733"/>
      <c r="K1984" s="1733"/>
      <c r="L1984" s="1733"/>
      <c r="M1984" s="1733"/>
      <c r="N1984" s="1734"/>
    </row>
    <row r="1985" spans="1:15" ht="20.25" customHeight="1">
      <c r="A1985" s="1721"/>
      <c r="B1985" s="10" t="s">
        <v>69</v>
      </c>
      <c r="C1985" s="1709"/>
      <c r="D1985" s="1710"/>
      <c r="E1985" s="1711"/>
      <c r="F1985" s="1702" t="s">
        <v>185</v>
      </c>
      <c r="G1985" s="1703"/>
      <c r="H1985" s="80" t="s">
        <v>62</v>
      </c>
      <c r="I1985" s="1735"/>
      <c r="J1985" s="1736"/>
      <c r="K1985" s="1736"/>
      <c r="L1985" s="1736"/>
      <c r="M1985" s="1736"/>
      <c r="N1985" s="1737"/>
    </row>
    <row r="1986" spans="1:15" ht="20.25" customHeight="1">
      <c r="A1986" s="1721"/>
      <c r="B1986" s="10" t="s">
        <v>69</v>
      </c>
      <c r="C1986" s="1709"/>
      <c r="D1986" s="1710"/>
      <c r="E1986" s="1711"/>
      <c r="F1986" s="1702" t="s">
        <v>186</v>
      </c>
      <c r="G1986" s="1703"/>
      <c r="H1986" s="80" t="s">
        <v>63</v>
      </c>
      <c r="I1986" s="1735"/>
      <c r="J1986" s="1736"/>
      <c r="K1986" s="1736"/>
      <c r="L1986" s="1736"/>
      <c r="M1986" s="1736"/>
      <c r="N1986" s="1737"/>
    </row>
    <row r="1987" spans="1:15" ht="20.25" customHeight="1">
      <c r="A1987" s="1721"/>
      <c r="B1987" s="10" t="s">
        <v>69</v>
      </c>
      <c r="C1987" s="1709"/>
      <c r="D1987" s="1710"/>
      <c r="E1987" s="1711"/>
      <c r="F1987" s="1702" t="s">
        <v>183</v>
      </c>
      <c r="G1987" s="1703"/>
      <c r="H1987" s="80" t="s">
        <v>65</v>
      </c>
      <c r="I1987" s="1738" t="s">
        <v>80</v>
      </c>
      <c r="J1987" s="1739"/>
      <c r="K1987" s="1739"/>
      <c r="L1987" s="1739"/>
      <c r="M1987" s="1739"/>
      <c r="N1987" s="1740"/>
    </row>
    <row r="1988" spans="1:15" ht="20.25" customHeight="1" thickBot="1">
      <c r="A1988" s="1721"/>
      <c r="B1988" s="13" t="s">
        <v>69</v>
      </c>
      <c r="C1988" s="1712"/>
      <c r="D1988" s="1713"/>
      <c r="E1988" s="1714"/>
      <c r="F1988" s="1704" t="s">
        <v>184</v>
      </c>
      <c r="G1988" s="1705"/>
      <c r="H1988" s="81" t="s">
        <v>64</v>
      </c>
      <c r="I1988" s="1741"/>
      <c r="J1988" s="1742"/>
      <c r="K1988" s="1742"/>
      <c r="L1988" s="1742"/>
      <c r="M1988" s="1742"/>
      <c r="N1988" s="1743"/>
    </row>
    <row r="1989" spans="1:15" ht="24.75" customHeight="1" thickTop="1" thickBot="1">
      <c r="A1989" s="83">
        <f>A1954+1</f>
        <v>57</v>
      </c>
      <c r="B1989" s="1720" t="s">
        <v>50</v>
      </c>
      <c r="C1989" s="1720"/>
      <c r="D1989" s="1720"/>
      <c r="E1989" s="1720"/>
      <c r="F1989" s="1720"/>
      <c r="G1989" s="1720"/>
      <c r="H1989" s="1720"/>
      <c r="I1989" s="1720"/>
      <c r="J1989" s="1720"/>
      <c r="K1989" s="1720"/>
      <c r="L1989" s="1720"/>
      <c r="M1989" s="1720"/>
      <c r="N1989" s="1720"/>
    </row>
    <row r="1990" spans="1:15" ht="42.75" customHeight="1" thickTop="1">
      <c r="A1990" s="1721"/>
      <c r="B1990" s="1722"/>
      <c r="C1990" s="1723"/>
      <c r="D1990" s="1726" t="str">
        <f>Master!$E$8</f>
        <v xml:space="preserve">Govt. Sr. Secondary School </v>
      </c>
      <c r="E1990" s="1727"/>
      <c r="F1990" s="1727"/>
      <c r="G1990" s="1727"/>
      <c r="H1990" s="1727"/>
      <c r="I1990" s="1727"/>
      <c r="J1990" s="1727"/>
      <c r="K1990" s="1727"/>
      <c r="L1990" s="1727"/>
      <c r="M1990" s="1727"/>
      <c r="N1990" s="1728"/>
    </row>
    <row r="1991" spans="1:15" ht="20.25" customHeight="1" thickBot="1">
      <c r="A1991" s="1721"/>
      <c r="B1991" s="1724"/>
      <c r="C1991" s="1725"/>
      <c r="D1991" s="1729" t="str">
        <f>Master!$E$11</f>
        <v>P.S.-Bapini (Jodhpur)</v>
      </c>
      <c r="E1991" s="1730"/>
      <c r="F1991" s="1730"/>
      <c r="G1991" s="1730"/>
      <c r="H1991" s="1730"/>
      <c r="I1991" s="1730"/>
      <c r="J1991" s="1730"/>
      <c r="K1991" s="1730"/>
      <c r="L1991" s="1730"/>
      <c r="M1991" s="1730"/>
      <c r="N1991" s="1731"/>
    </row>
    <row r="1992" spans="1:15" ht="20.25" customHeight="1">
      <c r="A1992" s="1721"/>
      <c r="B1992" s="28"/>
      <c r="C1992" s="1849" t="s">
        <v>150</v>
      </c>
      <c r="D1992" s="1850"/>
      <c r="E1992" s="1850"/>
      <c r="F1992" s="1850"/>
      <c r="G1992" s="1851"/>
      <c r="H1992" s="1814" t="s">
        <v>127</v>
      </c>
      <c r="I1992" s="1814"/>
      <c r="J1992" s="1817">
        <f>VLOOKUP(A1989,'Result Entry'!$B$6:$K$108,6,0)</f>
        <v>0</v>
      </c>
      <c r="K1992" s="1820" t="s">
        <v>68</v>
      </c>
      <c r="L1992" s="1821"/>
      <c r="M1992" s="68">
        <f>Master!$E$14</f>
        <v>8151106901</v>
      </c>
      <c r="N1992" s="69"/>
    </row>
    <row r="1993" spans="1:15" ht="20.25" customHeight="1">
      <c r="A1993" s="1721"/>
      <c r="B1993" s="9"/>
      <c r="C1993" s="1852"/>
      <c r="D1993" s="1853"/>
      <c r="E1993" s="1853"/>
      <c r="F1993" s="1853"/>
      <c r="G1993" s="1854"/>
      <c r="H1993" s="1815"/>
      <c r="I1993" s="1815"/>
      <c r="J1993" s="1818"/>
      <c r="K1993" s="1822" t="s">
        <v>66</v>
      </c>
      <c r="L1993" s="1823"/>
      <c r="M1993" s="1824"/>
      <c r="N1993" s="1825"/>
      <c r="O1993" s="17" t="s">
        <v>156</v>
      </c>
    </row>
    <row r="1994" spans="1:15" ht="20.25" customHeight="1" thickBot="1">
      <c r="A1994" s="1721"/>
      <c r="B1994" s="9"/>
      <c r="C1994" s="1855"/>
      <c r="D1994" s="1856"/>
      <c r="E1994" s="1856"/>
      <c r="F1994" s="1856"/>
      <c r="G1994" s="1857"/>
      <c r="H1994" s="1816"/>
      <c r="I1994" s="1816"/>
      <c r="J1994" s="1819"/>
      <c r="K1994" s="1826" t="s">
        <v>51</v>
      </c>
      <c r="L1994" s="1827"/>
      <c r="M1994" s="1828" t="str">
        <f>Master!$E$6</f>
        <v>2023-24</v>
      </c>
      <c r="N1994" s="1829"/>
    </row>
    <row r="1995" spans="1:15" ht="20.25" customHeight="1">
      <c r="A1995" s="1721"/>
      <c r="B1995" s="10" t="s">
        <v>69</v>
      </c>
      <c r="C1995" s="1779" t="s">
        <v>20</v>
      </c>
      <c r="D1995" s="1780"/>
      <c r="E1995" s="1780"/>
      <c r="F1995" s="1781"/>
      <c r="G1995" s="6" t="s">
        <v>149</v>
      </c>
      <c r="H1995" s="1782">
        <f>VLOOKUP($A1989,'Result Entry'!$B$9:$FW$108,4,0)</f>
        <v>0</v>
      </c>
      <c r="I1995" s="1782"/>
      <c r="J1995" s="1782"/>
      <c r="K1995" s="1782"/>
      <c r="L1995" s="1782"/>
      <c r="M1995" s="1782"/>
      <c r="N1995" s="1783"/>
    </row>
    <row r="1996" spans="1:15" ht="20.25" customHeight="1">
      <c r="A1996" s="1721"/>
      <c r="B1996" s="10" t="s">
        <v>69</v>
      </c>
      <c r="C1996" s="1763" t="s">
        <v>22</v>
      </c>
      <c r="D1996" s="1764"/>
      <c r="E1996" s="1764"/>
      <c r="F1996" s="1765"/>
      <c r="G1996" s="7" t="s">
        <v>149</v>
      </c>
      <c r="H1996" s="1766">
        <f>VLOOKUP($A1989,'Result Entry'!$B$9:$FW$108,7,0)</f>
        <v>0</v>
      </c>
      <c r="I1996" s="1766"/>
      <c r="J1996" s="1766"/>
      <c r="K1996" s="1766"/>
      <c r="L1996" s="1766"/>
      <c r="M1996" s="1766"/>
      <c r="N1996" s="1767"/>
    </row>
    <row r="1997" spans="1:15" ht="20.25" customHeight="1">
      <c r="A1997" s="1721"/>
      <c r="B1997" s="10" t="s">
        <v>69</v>
      </c>
      <c r="C1997" s="1763" t="s">
        <v>23</v>
      </c>
      <c r="D1997" s="1764"/>
      <c r="E1997" s="1764"/>
      <c r="F1997" s="1765"/>
      <c r="G1997" s="7" t="s">
        <v>149</v>
      </c>
      <c r="H1997" s="1766">
        <f>VLOOKUP($A1989,'Result Entry'!$B$9:$FW$108,8,0)</f>
        <v>0</v>
      </c>
      <c r="I1997" s="1766"/>
      <c r="J1997" s="1766"/>
      <c r="K1997" s="1766"/>
      <c r="L1997" s="1766"/>
      <c r="M1997" s="1766"/>
      <c r="N1997" s="1767"/>
    </row>
    <row r="1998" spans="1:15" ht="20.25" customHeight="1">
      <c r="A1998" s="1721"/>
      <c r="B1998" s="10" t="s">
        <v>69</v>
      </c>
      <c r="C1998" s="1763" t="s">
        <v>52</v>
      </c>
      <c r="D1998" s="1764"/>
      <c r="E1998" s="1764"/>
      <c r="F1998" s="1765"/>
      <c r="G1998" s="7" t="s">
        <v>149</v>
      </c>
      <c r="H1998" s="1766">
        <f>VLOOKUP($A1989,'Result Entry'!$B$9:$FW$108,9,0)</f>
        <v>0</v>
      </c>
      <c r="I1998" s="1766"/>
      <c r="J1998" s="1766"/>
      <c r="K1998" s="1766"/>
      <c r="L1998" s="1766"/>
      <c r="M1998" s="1766"/>
      <c r="N1998" s="1767"/>
    </row>
    <row r="1999" spans="1:15" ht="20.25" customHeight="1">
      <c r="A1999" s="1721"/>
      <c r="B1999" s="10" t="s">
        <v>69</v>
      </c>
      <c r="C1999" s="1763" t="s">
        <v>53</v>
      </c>
      <c r="D1999" s="1764"/>
      <c r="E1999" s="1764"/>
      <c r="F1999" s="1765"/>
      <c r="G1999" s="7" t="s">
        <v>149</v>
      </c>
      <c r="H1999" s="1768" t="str">
        <f>CONCATENATE('Result Entry'!$G$4,'Result Entry'!$J$4)</f>
        <v>11(A)</v>
      </c>
      <c r="I1999" s="1766"/>
      <c r="J1999" s="1766"/>
      <c r="K1999" s="1766"/>
      <c r="L1999" s="1766"/>
      <c r="M1999" s="1766"/>
      <c r="N1999" s="1767"/>
    </row>
    <row r="2000" spans="1:15" ht="20.25" customHeight="1" thickBot="1">
      <c r="A2000" s="1721"/>
      <c r="B2000" s="10" t="s">
        <v>69</v>
      </c>
      <c r="C2000" s="1789" t="s">
        <v>25</v>
      </c>
      <c r="D2000" s="1790"/>
      <c r="E2000" s="1790"/>
      <c r="F2000" s="1791"/>
      <c r="G2000" s="16" t="s">
        <v>149</v>
      </c>
      <c r="H2000" s="1792">
        <f>VLOOKUP($A1989,'Result Entry'!$B$9:$FW$108,10,0)</f>
        <v>0</v>
      </c>
      <c r="I2000" s="1792"/>
      <c r="J2000" s="1792"/>
      <c r="K2000" s="1792"/>
      <c r="L2000" s="1792"/>
      <c r="M2000" s="1792"/>
      <c r="N2000" s="1793"/>
    </row>
    <row r="2001" spans="1:14" ht="20.25" customHeight="1">
      <c r="A2001" s="1721"/>
      <c r="B2001" s="11" t="s">
        <v>69</v>
      </c>
      <c r="C2001" s="1794" t="s">
        <v>167</v>
      </c>
      <c r="D2001" s="1795"/>
      <c r="E2001" s="1798" t="s">
        <v>72</v>
      </c>
      <c r="F2001" s="1800" t="s">
        <v>73</v>
      </c>
      <c r="G2001" s="1802" t="s">
        <v>168</v>
      </c>
      <c r="H2001" s="1804" t="s">
        <v>55</v>
      </c>
      <c r="I2001" s="1805"/>
      <c r="J2001" s="1808" t="s">
        <v>84</v>
      </c>
      <c r="K2001" s="1809"/>
      <c r="L2001" s="1812" t="s">
        <v>169</v>
      </c>
      <c r="M2001" s="1832" t="s">
        <v>76</v>
      </c>
      <c r="N2001" s="1858" t="s">
        <v>98</v>
      </c>
    </row>
    <row r="2002" spans="1:14" ht="20.25" customHeight="1">
      <c r="A2002" s="1721"/>
      <c r="B2002" s="11"/>
      <c r="C2002" s="1796"/>
      <c r="D2002" s="1797"/>
      <c r="E2002" s="1799"/>
      <c r="F2002" s="1801"/>
      <c r="G2002" s="1803"/>
      <c r="H2002" s="1806"/>
      <c r="I2002" s="1807"/>
      <c r="J2002" s="1810"/>
      <c r="K2002" s="1811"/>
      <c r="L2002" s="1813"/>
      <c r="M2002" s="1833"/>
      <c r="N2002" s="1859"/>
    </row>
    <row r="2003" spans="1:14" ht="20.25" customHeight="1" thickBot="1">
      <c r="A2003" s="1721"/>
      <c r="B2003" s="11" t="s">
        <v>69</v>
      </c>
      <c r="C2003" s="1866" t="s">
        <v>56</v>
      </c>
      <c r="D2003" s="1867"/>
      <c r="E2003" s="61">
        <f>'Result Entry'!$L$7</f>
        <v>10</v>
      </c>
      <c r="F2003" s="62">
        <f>'Result Entry'!$M$7</f>
        <v>10</v>
      </c>
      <c r="G2003" s="53">
        <f>SUM(E2003:F2003)</f>
        <v>20</v>
      </c>
      <c r="H2003" s="1881">
        <f>'Result Entry'!$AU$7</f>
        <v>70</v>
      </c>
      <c r="I2003" s="1882"/>
      <c r="J2003" s="1883">
        <f>'Result Entry'!$AY$7</f>
        <v>100</v>
      </c>
      <c r="K2003" s="1882"/>
      <c r="L2003" s="53">
        <f t="shared" ref="L2003:L2008" si="112">H2003+J2003</f>
        <v>170</v>
      </c>
      <c r="M2003" s="63">
        <f t="shared" ref="M2003:M2008" si="113">G2003+L2003</f>
        <v>190</v>
      </c>
      <c r="N2003" s="1860"/>
    </row>
    <row r="2004" spans="1:14" s="52" customFormat="1" ht="20.25" customHeight="1">
      <c r="A2004" s="1721"/>
      <c r="B2004" s="50" t="s">
        <v>69</v>
      </c>
      <c r="C2004" s="1769" t="str">
        <f>'Result Entry'!$L$3</f>
        <v>HINDI Comp.</v>
      </c>
      <c r="D2004" s="1770"/>
      <c r="E2004" s="54">
        <f>IF($J1992="TC",0,IF($J1992="Nso",0,VLOOKUP($A1989,'Result Entry'!$B$9:$FW$108,11,0)))</f>
        <v>0</v>
      </c>
      <c r="F2004" s="51">
        <f>IF($J1992="TC",0,IF($J1992="Nso",0,VLOOKUP($A1989,'Result Entry'!$B$9:$FW$108,12,0)))</f>
        <v>0</v>
      </c>
      <c r="G2004" s="55">
        <f>E2004+F2004</f>
        <v>0</v>
      </c>
      <c r="H2004" s="1870">
        <f>IF($J1992="TC",0,IF($J1992="Nso",0,VLOOKUP($A1989,'Result Entry'!$B$9:$FW$108,16,0)))</f>
        <v>0</v>
      </c>
      <c r="I2004" s="1871"/>
      <c r="J2004" s="1872">
        <f>IF($J1992="TC",0,IF($J1992="Nso",0,VLOOKUP($A1989,'Result Entry'!$B$9:$FW$108,19,0)))</f>
        <v>0</v>
      </c>
      <c r="K2004" s="1871"/>
      <c r="L2004" s="66">
        <f t="shared" si="112"/>
        <v>0</v>
      </c>
      <c r="M2004" s="64">
        <f t="shared" si="113"/>
        <v>0</v>
      </c>
      <c r="N2004" s="60" t="str">
        <f>IF($J1992="TC",0,IF($J1992="Nso",0,VLOOKUP($A1989,'Result Entry'!$B$9:$FW$108,24,0)))</f>
        <v/>
      </c>
    </row>
    <row r="2005" spans="1:14" s="52" customFormat="1" ht="20.25" customHeight="1">
      <c r="A2005" s="1721"/>
      <c r="B2005" s="50" t="s">
        <v>69</v>
      </c>
      <c r="C2005" s="1717" t="str">
        <f>'Result Entry'!$Z$3</f>
        <v>ENGLISH Comp.</v>
      </c>
      <c r="D2005" s="1718"/>
      <c r="E2005" s="54">
        <f>IF($J1992="TC",0,IF($J1992="Nso",0,VLOOKUP($A1989,'Result Entry'!$B$9:$FW$108,25,0)))</f>
        <v>0</v>
      </c>
      <c r="F2005" s="51">
        <f>IF($J1992="TC",0,IF($J1992="Nso",0,VLOOKUP($A1989,'Result Entry'!$B$9:$FW$108,26,0)))</f>
        <v>0</v>
      </c>
      <c r="G2005" s="56">
        <f>E2005+F2005</f>
        <v>0</v>
      </c>
      <c r="H2005" s="1761">
        <f>IF($J1992="TC",0,IF($J1992="Nso",0,VLOOKUP($A1989,'Result Entry'!$B$9:$FW$108,30,0)))</f>
        <v>0</v>
      </c>
      <c r="I2005" s="1762"/>
      <c r="J2005" s="1784">
        <f>IF($J1992="TC",0,IF($J1992="Nso",0,VLOOKUP($A1989,'Result Entry'!$B$9:$FW$108,33,0)))</f>
        <v>0</v>
      </c>
      <c r="K2005" s="1762"/>
      <c r="L2005" s="66">
        <f t="shared" si="112"/>
        <v>0</v>
      </c>
      <c r="M2005" s="64">
        <f t="shared" si="113"/>
        <v>0</v>
      </c>
      <c r="N2005" s="60" t="str">
        <f>IF($J1992="TC",0,IF($J1992="Nso",0,VLOOKUP($A1989,'Result Entry'!$B$9:$FW$108,38,0)))</f>
        <v/>
      </c>
    </row>
    <row r="2006" spans="1:14" s="52" customFormat="1" ht="20.25" customHeight="1">
      <c r="A2006" s="1721"/>
      <c r="B2006" s="50" t="s">
        <v>69</v>
      </c>
      <c r="C2006" s="1717" t="str">
        <f>'Result Entry'!$AO$3</f>
        <v>PHYSICS</v>
      </c>
      <c r="D2006" s="1718"/>
      <c r="E2006" s="54">
        <f>IF($J1992="TC",0,IF($J1992="Nso",0,VLOOKUP($A1989,'Result Entry'!$B$9:$FW$108,39,0)))</f>
        <v>0</v>
      </c>
      <c r="F2006" s="51">
        <f>IF($J1992="TC",0,IF($J1992="Nso",0,VLOOKUP($A1989,'Result Entry'!$B$9:$FW$108,40,0)))</f>
        <v>0</v>
      </c>
      <c r="G2006" s="56">
        <f>E2006+F2006</f>
        <v>0</v>
      </c>
      <c r="H2006" s="1761">
        <f>IF($J1992="TC",0,IF($J1992="Nso",0,VLOOKUP($A1989,'Result Entry'!$B$9:$FW$108,45,0)))</f>
        <v>0</v>
      </c>
      <c r="I2006" s="1762"/>
      <c r="J2006" s="1784">
        <f>IF($J1992="TC",0,IF($J1992="Nso",0,VLOOKUP($A1989,'Result Entry'!$B$9:$FW$108,49,0)))</f>
        <v>0</v>
      </c>
      <c r="K2006" s="1762"/>
      <c r="L2006" s="66">
        <f t="shared" si="112"/>
        <v>0</v>
      </c>
      <c r="M2006" s="64">
        <f t="shared" si="113"/>
        <v>0</v>
      </c>
      <c r="N2006" s="60" t="str">
        <f>IF($J1992="TC",0,IF($J1992="Nso",0,VLOOKUP($A1989,'Result Entry'!$B$9:$FW$108,54,0)))</f>
        <v/>
      </c>
    </row>
    <row r="2007" spans="1:14" s="52" customFormat="1" ht="20.25" customHeight="1">
      <c r="A2007" s="1721"/>
      <c r="B2007" s="50" t="s">
        <v>69</v>
      </c>
      <c r="C2007" s="1717" t="str">
        <f>'Result Entry'!$BF$3</f>
        <v>CHEMISTRY</v>
      </c>
      <c r="D2007" s="1718"/>
      <c r="E2007" s="54" t="str">
        <f>IF($J1992="TC",0,IF($J1992="Nso",0,VLOOKUP($A1989,'Result Entry'!$B$9:$FW$108,55,0)))</f>
        <v/>
      </c>
      <c r="F2007" s="51">
        <f>IF($J1992="TC",0,IF($J1992="Nso",0,VLOOKUP($A1989,'Result Entry'!$B$9:$FW$108,56,0)))</f>
        <v>0</v>
      </c>
      <c r="G2007" s="56" t="e">
        <f>E2007+F2007</f>
        <v>#VALUE!</v>
      </c>
      <c r="H2007" s="1761">
        <f>IF($J1992="TC",0,IF($J1992="Nso",0,VLOOKUP($A1989,'Result Entry'!$B$9:$FW$108,61,0)))</f>
        <v>0</v>
      </c>
      <c r="I2007" s="1762"/>
      <c r="J2007" s="1784">
        <f>IF($J1992="TC",0,IF($J1992="Nso",0,VLOOKUP($A1989,'Result Entry'!$B$9:$FW$108,65,0)))</f>
        <v>0</v>
      </c>
      <c r="K2007" s="1762"/>
      <c r="L2007" s="66">
        <f t="shared" si="112"/>
        <v>0</v>
      </c>
      <c r="M2007" s="64" t="e">
        <f t="shared" si="113"/>
        <v>#VALUE!</v>
      </c>
      <c r="N2007" s="60" t="str">
        <f>IF($J1992="TC",0,IF($J1992="Nso",0,VLOOKUP($A1989,'Result Entry'!$B$9:$FW$108,70,0)))</f>
        <v/>
      </c>
    </row>
    <row r="2008" spans="1:14" s="52" customFormat="1" ht="20.25" customHeight="1" thickBot="1">
      <c r="A2008" s="1721"/>
      <c r="B2008" s="50" t="s">
        <v>69</v>
      </c>
      <c r="C2008" s="1717" t="str">
        <f>'Result Entry'!$BW$3</f>
        <v>BIOLOGY</v>
      </c>
      <c r="D2008" s="1718"/>
      <c r="E2008" s="57" t="str">
        <f>IF($J1992="TC",0,IF($J1992="Nso",0,VLOOKUP($A1989,'Result Entry'!$B$9:$FW$108,71,0)))</f>
        <v/>
      </c>
      <c r="F2008" s="58" t="str">
        <f>IF($J1992="TC",0,IF($J1992="Nso",0,VLOOKUP($A1989,'Result Entry'!$B$9:$FW$108,72,0)))</f>
        <v/>
      </c>
      <c r="G2008" s="59" t="e">
        <f>E2008+F2008</f>
        <v>#VALUE!</v>
      </c>
      <c r="H2008" s="1861">
        <f>IF($J1992="TC",0,IF($J1992="Nso",0,VLOOKUP($A1989,'Result Entry'!$B$9:$FW$108,77,0)))</f>
        <v>0</v>
      </c>
      <c r="I2008" s="1862"/>
      <c r="J2008" s="1863">
        <f>IF($J1992="TC",0,IF($J1992="Nso",0,VLOOKUP($A1989,'Result Entry'!$B$9:$FW$108,81,0)))</f>
        <v>0</v>
      </c>
      <c r="K2008" s="1862"/>
      <c r="L2008" s="67">
        <f t="shared" si="112"/>
        <v>0</v>
      </c>
      <c r="M2008" s="65" t="e">
        <f t="shared" si="113"/>
        <v>#VALUE!</v>
      </c>
      <c r="N2008" s="60">
        <f>IF($J1992="TC",0,IF($J1992="Nso",0,VLOOKUP($A1989,'Result Entry'!$B$9:$FW$108,86,0)))</f>
        <v>0</v>
      </c>
    </row>
    <row r="2009" spans="1:14" ht="20.25" customHeight="1">
      <c r="A2009" s="1721"/>
      <c r="B2009" s="11" t="s">
        <v>69</v>
      </c>
      <c r="C2009" s="1771" t="s">
        <v>77</v>
      </c>
      <c r="D2009" s="1772"/>
      <c r="E2009" s="1773"/>
      <c r="F2009" s="1777" t="s">
        <v>78</v>
      </c>
      <c r="G2009" s="1778"/>
      <c r="H2009" s="1868" t="s">
        <v>79</v>
      </c>
      <c r="I2009" s="1869"/>
      <c r="J2009" s="74" t="s">
        <v>41</v>
      </c>
      <c r="K2009" s="79" t="s">
        <v>91</v>
      </c>
      <c r="L2009" s="1785" t="s">
        <v>39</v>
      </c>
      <c r="M2009" s="1786"/>
      <c r="N2009" s="12" t="s">
        <v>43</v>
      </c>
    </row>
    <row r="2010" spans="1:14" ht="25.5" customHeight="1" thickBot="1">
      <c r="A2010" s="1721"/>
      <c r="B2010" s="11" t="s">
        <v>69</v>
      </c>
      <c r="C2010" s="1774"/>
      <c r="D2010" s="1775"/>
      <c r="E2010" s="1776"/>
      <c r="F2010" s="1787">
        <f>IF($J1992="TC",0,IF($J1992="Nso",0,VLOOKUP($A1989,'Result Entry'!$B$9:$FW$108,146,0)))</f>
        <v>0</v>
      </c>
      <c r="G2010" s="1788"/>
      <c r="H2010" s="1830">
        <f>IF($J1992="TC",0,IF($J1992="Nso",0,VLOOKUP($A1989,'Result Entry'!$B$9:$FW$108,147,0)))</f>
        <v>0</v>
      </c>
      <c r="I2010" s="1831"/>
      <c r="J2010" s="75">
        <f>IF($J1992="TC",0,IF($J1992="Nso",0,VLOOKUP($A1989,'Result Entry'!$B$9:$FW$108,148,0)))</f>
        <v>0</v>
      </c>
      <c r="K2010" s="86" t="str">
        <f>IF($J1992="TC",0,IF($J1992="Nso",0,VLOOKUP($A1989,'Result Entry'!$B$9:$FW$108,149,0)))</f>
        <v/>
      </c>
      <c r="L2010" s="1864">
        <f>IF($J1992="TC",0,IF($J1992="Nso",0,VLOOKUP($A1989,'Result Entry'!$B$9:$FW$108,150,0)))</f>
        <v>0</v>
      </c>
      <c r="M2010" s="1865"/>
      <c r="N2010" s="15">
        <f>IF($J1992="TC",0,IF($J1992="Nso",0,VLOOKUP($A1989,'Result Entry'!$B$9:$FW$108,152,0)))</f>
        <v>0</v>
      </c>
    </row>
    <row r="2011" spans="1:14" ht="20.25" customHeight="1">
      <c r="A2011" s="1721"/>
      <c r="B2011" s="11" t="s">
        <v>69</v>
      </c>
      <c r="C2011" s="1758" t="s">
        <v>58</v>
      </c>
      <c r="D2011" s="1759"/>
      <c r="E2011" s="1759"/>
      <c r="F2011" s="1759"/>
      <c r="G2011" s="1759"/>
      <c r="H2011" s="1760"/>
      <c r="I2011" s="1834" t="s">
        <v>59</v>
      </c>
      <c r="J2011" s="1835"/>
      <c r="K2011" s="1836">
        <f>VLOOKUP($A1989,'Result Entry'!$B$9:$FW$108,143,0)</f>
        <v>0</v>
      </c>
      <c r="L2011" s="1837"/>
      <c r="M2011" s="1839" t="s">
        <v>37</v>
      </c>
      <c r="N2011" s="1840"/>
    </row>
    <row r="2012" spans="1:14" ht="20.25" customHeight="1" thickBot="1">
      <c r="A2012" s="1721"/>
      <c r="B2012" s="11" t="s">
        <v>69</v>
      </c>
      <c r="C2012" s="1841" t="s">
        <v>54</v>
      </c>
      <c r="D2012" s="1842"/>
      <c r="E2012" s="1842"/>
      <c r="F2012" s="1843" t="s">
        <v>157</v>
      </c>
      <c r="G2012" s="1844"/>
      <c r="H2012" s="26" t="s">
        <v>47</v>
      </c>
      <c r="I2012" s="1847" t="s">
        <v>60</v>
      </c>
      <c r="J2012" s="1848"/>
      <c r="K2012" s="1873">
        <f>VLOOKUP($A1989,'Result Entry'!$B$9:$FW$108,144,0)</f>
        <v>0</v>
      </c>
      <c r="L2012" s="1874"/>
      <c r="M2012" s="1875">
        <f>VLOOKUP($A1989,'Result Entry'!$B$9:$FW$108,145,0)</f>
        <v>0</v>
      </c>
      <c r="N2012" s="1876"/>
    </row>
    <row r="2013" spans="1:14" ht="20.25" customHeight="1">
      <c r="A2013" s="1721"/>
      <c r="B2013" s="11" t="s">
        <v>69</v>
      </c>
      <c r="C2013" s="1841"/>
      <c r="D2013" s="1842"/>
      <c r="E2013" s="1842"/>
      <c r="F2013" s="1845"/>
      <c r="G2013" s="1846"/>
      <c r="H2013" s="27" t="s">
        <v>99</v>
      </c>
      <c r="I2013" s="1877" t="s">
        <v>61</v>
      </c>
      <c r="J2013" s="1878"/>
      <c r="K2013" s="1879">
        <f>IF($J1992="TC","Transferred",IF($J1992="Nso","NameSeparated",VLOOKUP($A1989,'Result Entry'!$B$9:$FW$108,153,0)))</f>
        <v>0</v>
      </c>
      <c r="L2013" s="1879"/>
      <c r="M2013" s="1879"/>
      <c r="N2013" s="1880"/>
    </row>
    <row r="2014" spans="1:14" ht="20.25" customHeight="1">
      <c r="A2014" s="1721"/>
      <c r="B2014" s="11" t="s">
        <v>69</v>
      </c>
      <c r="C2014" s="1744" t="str">
        <f>'Result Entry'!$DU$3</f>
        <v>Foundation Of Information Tech.</v>
      </c>
      <c r="D2014" s="1745"/>
      <c r="E2014" s="1746"/>
      <c r="F2014" s="1747" t="str">
        <f>IF($J1992="TC",0,IF($J1992="Nso",0,VLOOKUP($A1989,'Result Entry'!$B$9:$GS$108,170,0)))</f>
        <v/>
      </c>
      <c r="G2014" s="1747"/>
      <c r="H2014" s="14">
        <f>IF($J1992="TC",0,IF($J1992="Nso",0,VLOOKUP($A1989,'Result Entry'!$B$9:$GS$108,112,0)))</f>
        <v>0</v>
      </c>
      <c r="I2014" s="1748" t="s">
        <v>71</v>
      </c>
      <c r="J2014" s="1749"/>
      <c r="K2014" s="1750">
        <f>'Result Entry'!$T$2</f>
        <v>45419</v>
      </c>
      <c r="L2014" s="1751"/>
      <c r="M2014" s="1751"/>
      <c r="N2014" s="1752"/>
    </row>
    <row r="2015" spans="1:14" ht="20.25" customHeight="1">
      <c r="A2015" s="1721"/>
      <c r="B2015" s="11" t="s">
        <v>69</v>
      </c>
      <c r="C2015" s="1744" t="str">
        <f>'Result Entry'!$EI$3</f>
        <v>G.I.A.I.-II</v>
      </c>
      <c r="D2015" s="1745"/>
      <c r="E2015" s="1746"/>
      <c r="F2015" s="1747" t="str">
        <f>IF($J1992="TC",0,IF($J1992="Nso",0,VLOOKUP($A1989,'Result Entry'!$B$9:$GS$108,174,0)))</f>
        <v/>
      </c>
      <c r="G2015" s="1747"/>
      <c r="H2015" s="14">
        <f>IF($J1992="TC",0,IF($J1992="Nso",0,VLOOKUP($A1989,'Result Entry'!$B$9:$GS$108,124,0)))</f>
        <v>0</v>
      </c>
      <c r="I2015" s="1753"/>
      <c r="J2015" s="1754"/>
      <c r="K2015" s="1754"/>
      <c r="L2015" s="1754"/>
      <c r="M2015" s="1754"/>
      <c r="N2015" s="1755"/>
    </row>
    <row r="2016" spans="1:14" ht="20.25" customHeight="1">
      <c r="A2016" s="1721"/>
      <c r="B2016" s="11" t="s">
        <v>69</v>
      </c>
      <c r="C2016" s="1744" t="str">
        <f>'Result Entry'!$EU$3</f>
        <v>SOC.SER.PLAN</v>
      </c>
      <c r="D2016" s="1745"/>
      <c r="E2016" s="1746"/>
      <c r="F2016" s="1747">
        <f>IF($J1992="TC",0,IF($J1992="Nso",0,VLOOKUP($A1989,'Result Entry'!$B$9:$HS$108,178,0)))</f>
        <v>0</v>
      </c>
      <c r="G2016" s="1747"/>
      <c r="H2016" s="14">
        <f>IF($J1992="TC",0,IF($J1992="Nso",0,VLOOKUP($A1989,'Result Entry'!$B$9:$GS$108,136,0)))</f>
        <v>0</v>
      </c>
      <c r="I2016" s="1756" t="s">
        <v>174</v>
      </c>
      <c r="J2016" s="1757"/>
      <c r="K2016" s="76"/>
      <c r="L2016" s="77"/>
      <c r="M2016" s="77"/>
      <c r="N2016" s="78"/>
    </row>
    <row r="2017" spans="1:15" ht="20.25" customHeight="1" thickBot="1">
      <c r="A2017" s="1721"/>
      <c r="B2017" s="11" t="s">
        <v>69</v>
      </c>
      <c r="C2017" s="1744" t="str">
        <f>'Result Entry'!$FG$3</f>
        <v>Jeewan Kaushal</v>
      </c>
      <c r="D2017" s="1745"/>
      <c r="E2017" s="1746"/>
      <c r="F2017" s="1747" t="str">
        <f>IF($J1992="TC",0,IF($J1992="Nso",0,VLOOKUP($A1989,'Result Entry'!$B$9:$HS$108,182,0)))</f>
        <v/>
      </c>
      <c r="G2017" s="1747"/>
      <c r="H2017" s="14">
        <f>IF($J1992="TC",0,IF($J1992="Nso",0,VLOOKUP($A1989,'Result Entry'!$B$9:$HS$108,136,0)))</f>
        <v>0</v>
      </c>
      <c r="I2017" s="1756" t="s">
        <v>148</v>
      </c>
      <c r="J2017" s="1757"/>
      <c r="K2017" s="1757"/>
      <c r="L2017" s="1757"/>
      <c r="M2017" s="1757"/>
      <c r="N2017" s="1838"/>
    </row>
    <row r="2018" spans="1:15" ht="20.25" customHeight="1">
      <c r="A2018" s="1721"/>
      <c r="B2018" s="10" t="s">
        <v>69</v>
      </c>
      <c r="C2018" s="1706" t="s">
        <v>180</v>
      </c>
      <c r="D2018" s="1707"/>
      <c r="E2018" s="1708"/>
      <c r="F2018" s="1715" t="s">
        <v>181</v>
      </c>
      <c r="G2018" s="1716"/>
      <c r="H2018" s="82" t="s">
        <v>30</v>
      </c>
      <c r="I2018" s="1756" t="s">
        <v>175</v>
      </c>
      <c r="J2018" s="1757"/>
      <c r="K2018" s="1757"/>
      <c r="L2018" s="1757"/>
      <c r="M2018" s="1757"/>
      <c r="N2018" s="1838"/>
    </row>
    <row r="2019" spans="1:15" ht="20.25" customHeight="1">
      <c r="A2019" s="1721"/>
      <c r="B2019" s="10" t="s">
        <v>69</v>
      </c>
      <c r="C2019" s="1709"/>
      <c r="D2019" s="1710"/>
      <c r="E2019" s="1711"/>
      <c r="F2019" s="1702" t="s">
        <v>182</v>
      </c>
      <c r="G2019" s="1703"/>
      <c r="H2019" s="80" t="s">
        <v>179</v>
      </c>
      <c r="I2019" s="1732" t="s">
        <v>67</v>
      </c>
      <c r="J2019" s="1733"/>
      <c r="K2019" s="1733"/>
      <c r="L2019" s="1733"/>
      <c r="M2019" s="1733"/>
      <c r="N2019" s="1734"/>
    </row>
    <row r="2020" spans="1:15" ht="20.25" customHeight="1">
      <c r="A2020" s="1721"/>
      <c r="B2020" s="10" t="s">
        <v>69</v>
      </c>
      <c r="C2020" s="1709"/>
      <c r="D2020" s="1710"/>
      <c r="E2020" s="1711"/>
      <c r="F2020" s="1702" t="s">
        <v>185</v>
      </c>
      <c r="G2020" s="1703"/>
      <c r="H2020" s="80" t="s">
        <v>62</v>
      </c>
      <c r="I2020" s="1735"/>
      <c r="J2020" s="1736"/>
      <c r="K2020" s="1736"/>
      <c r="L2020" s="1736"/>
      <c r="M2020" s="1736"/>
      <c r="N2020" s="1737"/>
    </row>
    <row r="2021" spans="1:15" ht="20.25" customHeight="1">
      <c r="A2021" s="1721"/>
      <c r="B2021" s="10" t="s">
        <v>69</v>
      </c>
      <c r="C2021" s="1709"/>
      <c r="D2021" s="1710"/>
      <c r="E2021" s="1711"/>
      <c r="F2021" s="1702" t="s">
        <v>186</v>
      </c>
      <c r="G2021" s="1703"/>
      <c r="H2021" s="80" t="s">
        <v>63</v>
      </c>
      <c r="I2021" s="1735"/>
      <c r="J2021" s="1736"/>
      <c r="K2021" s="1736"/>
      <c r="L2021" s="1736"/>
      <c r="M2021" s="1736"/>
      <c r="N2021" s="1737"/>
    </row>
    <row r="2022" spans="1:15" ht="20.25" customHeight="1">
      <c r="A2022" s="1721"/>
      <c r="B2022" s="10" t="s">
        <v>69</v>
      </c>
      <c r="C2022" s="1709"/>
      <c r="D2022" s="1710"/>
      <c r="E2022" s="1711"/>
      <c r="F2022" s="1702" t="s">
        <v>183</v>
      </c>
      <c r="G2022" s="1703"/>
      <c r="H2022" s="80" t="s">
        <v>65</v>
      </c>
      <c r="I2022" s="1738" t="s">
        <v>80</v>
      </c>
      <c r="J2022" s="1739"/>
      <c r="K2022" s="1739"/>
      <c r="L2022" s="1739"/>
      <c r="M2022" s="1739"/>
      <c r="N2022" s="1740"/>
    </row>
    <row r="2023" spans="1:15" ht="20.25" customHeight="1" thickBot="1">
      <c r="A2023" s="1721"/>
      <c r="B2023" s="13" t="s">
        <v>69</v>
      </c>
      <c r="C2023" s="1712"/>
      <c r="D2023" s="1713"/>
      <c r="E2023" s="1714"/>
      <c r="F2023" s="1704" t="s">
        <v>184</v>
      </c>
      <c r="G2023" s="1705"/>
      <c r="H2023" s="81" t="s">
        <v>64</v>
      </c>
      <c r="I2023" s="1741"/>
      <c r="J2023" s="1742"/>
      <c r="K2023" s="1742"/>
      <c r="L2023" s="1742"/>
      <c r="M2023" s="1742"/>
      <c r="N2023" s="1743"/>
    </row>
    <row r="2024" spans="1:15" ht="15.75" thickTop="1">
      <c r="A2024" s="1719"/>
      <c r="B2024" s="1719"/>
      <c r="C2024" s="1719"/>
      <c r="D2024" s="1719"/>
      <c r="E2024" s="1719"/>
      <c r="F2024" s="1719"/>
      <c r="G2024" s="1719"/>
      <c r="H2024" s="1719"/>
      <c r="I2024" s="1719"/>
      <c r="J2024" s="1719"/>
      <c r="K2024" s="1719"/>
      <c r="L2024" s="1719"/>
      <c r="M2024" s="1719"/>
      <c r="N2024" s="1719"/>
    </row>
    <row r="2025" spans="1:15" ht="24.75" customHeight="1" thickBot="1">
      <c r="A2025" s="83">
        <f>A1989+1</f>
        <v>58</v>
      </c>
      <c r="B2025" s="1720" t="s">
        <v>50</v>
      </c>
      <c r="C2025" s="1720"/>
      <c r="D2025" s="1720"/>
      <c r="E2025" s="1720"/>
      <c r="F2025" s="1720"/>
      <c r="G2025" s="1720"/>
      <c r="H2025" s="1720"/>
      <c r="I2025" s="1720"/>
      <c r="J2025" s="1720"/>
      <c r="K2025" s="1720"/>
      <c r="L2025" s="1720"/>
      <c r="M2025" s="1720"/>
      <c r="N2025" s="1720"/>
    </row>
    <row r="2026" spans="1:15" ht="42.75" customHeight="1" thickTop="1">
      <c r="A2026" s="1721"/>
      <c r="B2026" s="1722"/>
      <c r="C2026" s="1723"/>
      <c r="D2026" s="1726" t="str">
        <f>Master!$E$8</f>
        <v xml:space="preserve">Govt. Sr. Secondary School </v>
      </c>
      <c r="E2026" s="1727"/>
      <c r="F2026" s="1727"/>
      <c r="G2026" s="1727"/>
      <c r="H2026" s="1727"/>
      <c r="I2026" s="1727"/>
      <c r="J2026" s="1727"/>
      <c r="K2026" s="1727"/>
      <c r="L2026" s="1727"/>
      <c r="M2026" s="1727"/>
      <c r="N2026" s="1728"/>
    </row>
    <row r="2027" spans="1:15" ht="26.25" customHeight="1" thickBot="1">
      <c r="A2027" s="1721"/>
      <c r="B2027" s="1724"/>
      <c r="C2027" s="1725"/>
      <c r="D2027" s="1729" t="str">
        <f>Master!$E$11</f>
        <v>P.S.-Bapini (Jodhpur)</v>
      </c>
      <c r="E2027" s="1730"/>
      <c r="F2027" s="1730"/>
      <c r="G2027" s="1730"/>
      <c r="H2027" s="1730"/>
      <c r="I2027" s="1730"/>
      <c r="J2027" s="1730"/>
      <c r="K2027" s="1730"/>
      <c r="L2027" s="1730"/>
      <c r="M2027" s="1730"/>
      <c r="N2027" s="1731"/>
    </row>
    <row r="2028" spans="1:15" ht="20.25" customHeight="1">
      <c r="A2028" s="1721"/>
      <c r="B2028" s="28"/>
      <c r="C2028" s="1849" t="s">
        <v>150</v>
      </c>
      <c r="D2028" s="1850"/>
      <c r="E2028" s="1850"/>
      <c r="F2028" s="1850"/>
      <c r="G2028" s="1851"/>
      <c r="H2028" s="1814" t="s">
        <v>127</v>
      </c>
      <c r="I2028" s="1814"/>
      <c r="J2028" s="1817">
        <f>VLOOKUP(A2025,'Result Entry'!$B$6:$K$108,6,0)</f>
        <v>0</v>
      </c>
      <c r="K2028" s="1820" t="s">
        <v>68</v>
      </c>
      <c r="L2028" s="1821"/>
      <c r="M2028" s="68">
        <f>Master!$E$14</f>
        <v>8151106901</v>
      </c>
      <c r="N2028" s="69"/>
    </row>
    <row r="2029" spans="1:15" ht="20.25" customHeight="1">
      <c r="A2029" s="1721"/>
      <c r="B2029" s="9"/>
      <c r="C2029" s="1852"/>
      <c r="D2029" s="1853"/>
      <c r="E2029" s="1853"/>
      <c r="F2029" s="1853"/>
      <c r="G2029" s="1854"/>
      <c r="H2029" s="1815"/>
      <c r="I2029" s="1815"/>
      <c r="J2029" s="1818"/>
      <c r="K2029" s="1822" t="s">
        <v>66</v>
      </c>
      <c r="L2029" s="1823"/>
      <c r="M2029" s="1824"/>
      <c r="N2029" s="1825"/>
      <c r="O2029" s="17" t="s">
        <v>156</v>
      </c>
    </row>
    <row r="2030" spans="1:15" ht="20.25" customHeight="1" thickBot="1">
      <c r="A2030" s="1721"/>
      <c r="B2030" s="9"/>
      <c r="C2030" s="1855"/>
      <c r="D2030" s="1856"/>
      <c r="E2030" s="1856"/>
      <c r="F2030" s="1856"/>
      <c r="G2030" s="1857"/>
      <c r="H2030" s="1816"/>
      <c r="I2030" s="1816"/>
      <c r="J2030" s="1819"/>
      <c r="K2030" s="1826" t="s">
        <v>51</v>
      </c>
      <c r="L2030" s="1827"/>
      <c r="M2030" s="1828" t="str">
        <f>Master!$E$6</f>
        <v>2023-24</v>
      </c>
      <c r="N2030" s="1829"/>
    </row>
    <row r="2031" spans="1:15" ht="20.25" customHeight="1">
      <c r="A2031" s="1721"/>
      <c r="B2031" s="10" t="s">
        <v>69</v>
      </c>
      <c r="C2031" s="1779" t="s">
        <v>20</v>
      </c>
      <c r="D2031" s="1780"/>
      <c r="E2031" s="1780"/>
      <c r="F2031" s="1781"/>
      <c r="G2031" s="6" t="s">
        <v>149</v>
      </c>
      <c r="H2031" s="1782">
        <f>VLOOKUP($A2025,'Result Entry'!$B$9:$FW$108,4,0)</f>
        <v>0</v>
      </c>
      <c r="I2031" s="1782"/>
      <c r="J2031" s="1782"/>
      <c r="K2031" s="1782"/>
      <c r="L2031" s="1782"/>
      <c r="M2031" s="1782"/>
      <c r="N2031" s="1783"/>
    </row>
    <row r="2032" spans="1:15" ht="20.25" customHeight="1">
      <c r="A2032" s="1721"/>
      <c r="B2032" s="10" t="s">
        <v>69</v>
      </c>
      <c r="C2032" s="1763" t="s">
        <v>22</v>
      </c>
      <c r="D2032" s="1764"/>
      <c r="E2032" s="1764"/>
      <c r="F2032" s="1765"/>
      <c r="G2032" s="7" t="s">
        <v>149</v>
      </c>
      <c r="H2032" s="1766">
        <f>VLOOKUP($A2025,'Result Entry'!$B$9:$FW$108,7,0)</f>
        <v>0</v>
      </c>
      <c r="I2032" s="1766"/>
      <c r="J2032" s="1766"/>
      <c r="K2032" s="1766"/>
      <c r="L2032" s="1766"/>
      <c r="M2032" s="1766"/>
      <c r="N2032" s="1767"/>
    </row>
    <row r="2033" spans="1:14" ht="20.25" customHeight="1">
      <c r="A2033" s="1721"/>
      <c r="B2033" s="10" t="s">
        <v>69</v>
      </c>
      <c r="C2033" s="1763" t="s">
        <v>23</v>
      </c>
      <c r="D2033" s="1764"/>
      <c r="E2033" s="1764"/>
      <c r="F2033" s="1765"/>
      <c r="G2033" s="7" t="s">
        <v>149</v>
      </c>
      <c r="H2033" s="1766">
        <f>VLOOKUP($A2025,'Result Entry'!$B$9:$FW$108,8,0)</f>
        <v>0</v>
      </c>
      <c r="I2033" s="1766"/>
      <c r="J2033" s="1766"/>
      <c r="K2033" s="1766"/>
      <c r="L2033" s="1766"/>
      <c r="M2033" s="1766"/>
      <c r="N2033" s="1767"/>
    </row>
    <row r="2034" spans="1:14" ht="20.25" customHeight="1">
      <c r="A2034" s="1721"/>
      <c r="B2034" s="10" t="s">
        <v>69</v>
      </c>
      <c r="C2034" s="1763" t="s">
        <v>52</v>
      </c>
      <c r="D2034" s="1764"/>
      <c r="E2034" s="1764"/>
      <c r="F2034" s="1765"/>
      <c r="G2034" s="7" t="s">
        <v>149</v>
      </c>
      <c r="H2034" s="1766">
        <f>VLOOKUP($A2025,'Result Entry'!$B$9:$FW$108,9,0)</f>
        <v>0</v>
      </c>
      <c r="I2034" s="1766"/>
      <c r="J2034" s="1766"/>
      <c r="K2034" s="1766"/>
      <c r="L2034" s="1766"/>
      <c r="M2034" s="1766"/>
      <c r="N2034" s="1767"/>
    </row>
    <row r="2035" spans="1:14" ht="20.25" customHeight="1">
      <c r="A2035" s="1721"/>
      <c r="B2035" s="10" t="s">
        <v>69</v>
      </c>
      <c r="C2035" s="1763" t="s">
        <v>53</v>
      </c>
      <c r="D2035" s="1764"/>
      <c r="E2035" s="1764"/>
      <c r="F2035" s="1765"/>
      <c r="G2035" s="7" t="s">
        <v>149</v>
      </c>
      <c r="H2035" s="1768" t="str">
        <f>CONCATENATE('Result Entry'!$G$4,'Result Entry'!$J$4)</f>
        <v>11(A)</v>
      </c>
      <c r="I2035" s="1766"/>
      <c r="J2035" s="1766"/>
      <c r="K2035" s="1766"/>
      <c r="L2035" s="1766"/>
      <c r="M2035" s="1766"/>
      <c r="N2035" s="1767"/>
    </row>
    <row r="2036" spans="1:14" ht="20.25" customHeight="1" thickBot="1">
      <c r="A2036" s="1721"/>
      <c r="B2036" s="10" t="s">
        <v>69</v>
      </c>
      <c r="C2036" s="1789" t="s">
        <v>25</v>
      </c>
      <c r="D2036" s="1790"/>
      <c r="E2036" s="1790"/>
      <c r="F2036" s="1791"/>
      <c r="G2036" s="16" t="s">
        <v>149</v>
      </c>
      <c r="H2036" s="1792">
        <f>VLOOKUP($A2025,'Result Entry'!$B$9:$FW$108,10,0)</f>
        <v>0</v>
      </c>
      <c r="I2036" s="1792"/>
      <c r="J2036" s="1792"/>
      <c r="K2036" s="1792"/>
      <c r="L2036" s="1792"/>
      <c r="M2036" s="1792"/>
      <c r="N2036" s="1793"/>
    </row>
    <row r="2037" spans="1:14" ht="20.25" customHeight="1">
      <c r="A2037" s="1721"/>
      <c r="B2037" s="11" t="s">
        <v>69</v>
      </c>
      <c r="C2037" s="1794" t="s">
        <v>167</v>
      </c>
      <c r="D2037" s="1795"/>
      <c r="E2037" s="1798" t="s">
        <v>72</v>
      </c>
      <c r="F2037" s="1800" t="s">
        <v>73</v>
      </c>
      <c r="G2037" s="1802" t="s">
        <v>168</v>
      </c>
      <c r="H2037" s="1804" t="s">
        <v>55</v>
      </c>
      <c r="I2037" s="1805"/>
      <c r="J2037" s="1808" t="s">
        <v>84</v>
      </c>
      <c r="K2037" s="1809"/>
      <c r="L2037" s="1812" t="s">
        <v>169</v>
      </c>
      <c r="M2037" s="1832" t="s">
        <v>76</v>
      </c>
      <c r="N2037" s="1858" t="s">
        <v>98</v>
      </c>
    </row>
    <row r="2038" spans="1:14" ht="20.25" customHeight="1">
      <c r="A2038" s="1721"/>
      <c r="B2038" s="11"/>
      <c r="C2038" s="1796"/>
      <c r="D2038" s="1797"/>
      <c r="E2038" s="1799"/>
      <c r="F2038" s="1801"/>
      <c r="G2038" s="1803"/>
      <c r="H2038" s="1806"/>
      <c r="I2038" s="1807"/>
      <c r="J2038" s="1810"/>
      <c r="K2038" s="1811"/>
      <c r="L2038" s="1813"/>
      <c r="M2038" s="1833"/>
      <c r="N2038" s="1859"/>
    </row>
    <row r="2039" spans="1:14" ht="20.25" customHeight="1" thickBot="1">
      <c r="A2039" s="1721"/>
      <c r="B2039" s="11" t="s">
        <v>69</v>
      </c>
      <c r="C2039" s="1866" t="s">
        <v>56</v>
      </c>
      <c r="D2039" s="1867"/>
      <c r="E2039" s="61">
        <f>'Result Entry'!$L$7</f>
        <v>10</v>
      </c>
      <c r="F2039" s="62">
        <f>'Result Entry'!$M$7</f>
        <v>10</v>
      </c>
      <c r="G2039" s="53">
        <f>SUM(E2039:F2039)</f>
        <v>20</v>
      </c>
      <c r="H2039" s="1881">
        <f>'Result Entry'!$AU$7</f>
        <v>70</v>
      </c>
      <c r="I2039" s="1882"/>
      <c r="J2039" s="1883">
        <f>'Result Entry'!$AY$7</f>
        <v>100</v>
      </c>
      <c r="K2039" s="1882"/>
      <c r="L2039" s="53">
        <f t="shared" ref="L2039:L2044" si="114">H2039+J2039</f>
        <v>170</v>
      </c>
      <c r="M2039" s="63">
        <f t="shared" ref="M2039:M2044" si="115">G2039+L2039</f>
        <v>190</v>
      </c>
      <c r="N2039" s="1860"/>
    </row>
    <row r="2040" spans="1:14" s="52" customFormat="1" ht="20.25" customHeight="1">
      <c r="A2040" s="1721"/>
      <c r="B2040" s="50" t="s">
        <v>69</v>
      </c>
      <c r="C2040" s="1769" t="str">
        <f>'Result Entry'!$L$3</f>
        <v>HINDI Comp.</v>
      </c>
      <c r="D2040" s="1770"/>
      <c r="E2040" s="54">
        <f>IF($J2028="TC",0,IF($J2028="Nso",0,VLOOKUP($A2025,'Result Entry'!$B$9:$FW$108,11,0)))</f>
        <v>0</v>
      </c>
      <c r="F2040" s="51">
        <f>IF($J2028="TC",0,IF($J2028="Nso",0,VLOOKUP($A2025,'Result Entry'!$B$9:$FW$108,12,0)))</f>
        <v>0</v>
      </c>
      <c r="G2040" s="55">
        <f>E2040+F2040</f>
        <v>0</v>
      </c>
      <c r="H2040" s="1870">
        <f>IF($J2028="TC",0,IF($J2028="Nso",0,VLOOKUP($A2025,'Result Entry'!$B$9:$FW$108,16,0)))</f>
        <v>0</v>
      </c>
      <c r="I2040" s="1871"/>
      <c r="J2040" s="1872">
        <f>IF($J2028="TC",0,IF($J2028="Nso",0,VLOOKUP($A2025,'Result Entry'!$B$9:$FW$108,19,0)))</f>
        <v>0</v>
      </c>
      <c r="K2040" s="1871"/>
      <c r="L2040" s="66">
        <f t="shared" si="114"/>
        <v>0</v>
      </c>
      <c r="M2040" s="64">
        <f t="shared" si="115"/>
        <v>0</v>
      </c>
      <c r="N2040" s="60" t="str">
        <f>IF($J2028="TC",0,IF($J2028="Nso",0,VLOOKUP($A2025,'Result Entry'!$B$9:$FW$108,24,0)))</f>
        <v/>
      </c>
    </row>
    <row r="2041" spans="1:14" s="52" customFormat="1" ht="20.25" customHeight="1">
      <c r="A2041" s="1721"/>
      <c r="B2041" s="50" t="s">
        <v>69</v>
      </c>
      <c r="C2041" s="1717" t="str">
        <f>'Result Entry'!$Z$3</f>
        <v>ENGLISH Comp.</v>
      </c>
      <c r="D2041" s="1718"/>
      <c r="E2041" s="54">
        <f>IF($J2028="TC",0,IF($J2028="Nso",0,VLOOKUP($A2025,'Result Entry'!$B$9:$FW$108,25,0)))</f>
        <v>0</v>
      </c>
      <c r="F2041" s="51">
        <f>IF($J2028="TC",0,IF($J2028="Nso",0,VLOOKUP($A2025,'Result Entry'!$B$9:$FW$108,26,0)))</f>
        <v>0</v>
      </c>
      <c r="G2041" s="56">
        <f>E2041+F2041</f>
        <v>0</v>
      </c>
      <c r="H2041" s="1761">
        <f>IF($J2028="TC",0,IF($J2028="Nso",0,VLOOKUP($A2025,'Result Entry'!$B$9:$FW$108,30,0)))</f>
        <v>0</v>
      </c>
      <c r="I2041" s="1762"/>
      <c r="J2041" s="1784">
        <f>IF($J2028="TC",0,IF($J2028="Nso",0,VLOOKUP($A2025,'Result Entry'!$B$9:$FW$108,33,0)))</f>
        <v>0</v>
      </c>
      <c r="K2041" s="1762"/>
      <c r="L2041" s="66">
        <f t="shared" si="114"/>
        <v>0</v>
      </c>
      <c r="M2041" s="64">
        <f t="shared" si="115"/>
        <v>0</v>
      </c>
      <c r="N2041" s="60" t="str">
        <f>IF($J2028="TC",0,IF($J2028="Nso",0,VLOOKUP($A2025,'Result Entry'!$B$9:$FW$108,38,0)))</f>
        <v/>
      </c>
    </row>
    <row r="2042" spans="1:14" s="52" customFormat="1" ht="20.25" customHeight="1">
      <c r="A2042" s="1721"/>
      <c r="B2042" s="50" t="s">
        <v>69</v>
      </c>
      <c r="C2042" s="1717" t="str">
        <f>'Result Entry'!$AO$3</f>
        <v>PHYSICS</v>
      </c>
      <c r="D2042" s="1718"/>
      <c r="E2042" s="54">
        <f>IF($J2028="TC",0,IF($J2028="Nso",0,VLOOKUP($A2025,'Result Entry'!$B$9:$FW$108,39,0)))</f>
        <v>0</v>
      </c>
      <c r="F2042" s="51">
        <f>IF($J2028="TC",0,IF($J2028="Nso",0,VLOOKUP($A2025,'Result Entry'!$B$9:$FW$108,40,0)))</f>
        <v>0</v>
      </c>
      <c r="G2042" s="56">
        <f>E2042+F2042</f>
        <v>0</v>
      </c>
      <c r="H2042" s="1761">
        <f>IF($J2028="TC",0,IF($J2028="Nso",0,VLOOKUP($A2025,'Result Entry'!$B$9:$FW$108,45,0)))</f>
        <v>0</v>
      </c>
      <c r="I2042" s="1762"/>
      <c r="J2042" s="1784">
        <f>IF($J2028="TC",0,IF($J2028="Nso",0,VLOOKUP($A2025,'Result Entry'!$B$9:$FW$108,49,0)))</f>
        <v>0</v>
      </c>
      <c r="K2042" s="1762"/>
      <c r="L2042" s="66">
        <f t="shared" si="114"/>
        <v>0</v>
      </c>
      <c r="M2042" s="64">
        <f t="shared" si="115"/>
        <v>0</v>
      </c>
      <c r="N2042" s="60" t="str">
        <f>IF($J2028="TC",0,IF($J2028="Nso",0,VLOOKUP($A2025,'Result Entry'!$B$9:$FW$108,54,0)))</f>
        <v/>
      </c>
    </row>
    <row r="2043" spans="1:14" s="52" customFormat="1" ht="20.25" customHeight="1">
      <c r="A2043" s="1721"/>
      <c r="B2043" s="50" t="s">
        <v>69</v>
      </c>
      <c r="C2043" s="1717" t="str">
        <f>'Result Entry'!$BF$3</f>
        <v>CHEMISTRY</v>
      </c>
      <c r="D2043" s="1718"/>
      <c r="E2043" s="54" t="str">
        <f>IF($J2028="TC",0,IF($J2028="Nso",0,VLOOKUP($A2025,'Result Entry'!$B$9:$FW$108,55,0)))</f>
        <v/>
      </c>
      <c r="F2043" s="51">
        <f>IF($J2028="TC",0,IF($J2028="Nso",0,VLOOKUP($A2025,'Result Entry'!$B$9:$FW$108,56,0)))</f>
        <v>0</v>
      </c>
      <c r="G2043" s="56" t="e">
        <f>E2043+F2043</f>
        <v>#VALUE!</v>
      </c>
      <c r="H2043" s="1761">
        <f>IF($J2028="TC",0,IF($J2028="Nso",0,VLOOKUP($A2025,'Result Entry'!$B$9:$FW$108,61,0)))</f>
        <v>0</v>
      </c>
      <c r="I2043" s="1762"/>
      <c r="J2043" s="1784">
        <f>IF($J2028="TC",0,IF($J2028="Nso",0,VLOOKUP($A2025,'Result Entry'!$B$9:$FW$108,65,0)))</f>
        <v>0</v>
      </c>
      <c r="K2043" s="1762"/>
      <c r="L2043" s="66">
        <f t="shared" si="114"/>
        <v>0</v>
      </c>
      <c r="M2043" s="64" t="e">
        <f t="shared" si="115"/>
        <v>#VALUE!</v>
      </c>
      <c r="N2043" s="60" t="str">
        <f>IF($J2028="TC",0,IF($J2028="Nso",0,VLOOKUP($A2025,'Result Entry'!$B$9:$FW$108,70,0)))</f>
        <v/>
      </c>
    </row>
    <row r="2044" spans="1:14" s="52" customFormat="1" ht="20.25" customHeight="1" thickBot="1">
      <c r="A2044" s="1721"/>
      <c r="B2044" s="50" t="s">
        <v>69</v>
      </c>
      <c r="C2044" s="1717" t="str">
        <f>'Result Entry'!$BW$3</f>
        <v>BIOLOGY</v>
      </c>
      <c r="D2044" s="1718"/>
      <c r="E2044" s="57" t="str">
        <f>IF($J2028="TC",0,IF($J2028="Nso",0,VLOOKUP($A2025,'Result Entry'!$B$9:$FW$108,71,0)))</f>
        <v/>
      </c>
      <c r="F2044" s="58" t="str">
        <f>IF($J2028="TC",0,IF($J2028="Nso",0,VLOOKUP($A2025,'Result Entry'!$B$9:$FW$108,72,0)))</f>
        <v/>
      </c>
      <c r="G2044" s="59" t="e">
        <f>E2044+F2044</f>
        <v>#VALUE!</v>
      </c>
      <c r="H2044" s="1861">
        <f>IF($J2028="TC",0,IF($J2028="Nso",0,VLOOKUP($A2025,'Result Entry'!$B$9:$FW$108,77,0)))</f>
        <v>0</v>
      </c>
      <c r="I2044" s="1862"/>
      <c r="J2044" s="1863">
        <f>IF($J2028="TC",0,IF($J2028="Nso",0,VLOOKUP($A2025,'Result Entry'!$B$9:$FW$108,81,0)))</f>
        <v>0</v>
      </c>
      <c r="K2044" s="1862"/>
      <c r="L2044" s="67">
        <f t="shared" si="114"/>
        <v>0</v>
      </c>
      <c r="M2044" s="65" t="e">
        <f t="shared" si="115"/>
        <v>#VALUE!</v>
      </c>
      <c r="N2044" s="60">
        <f>IF($J2028="TC",0,IF($J2028="Nso",0,VLOOKUP($A2025,'Result Entry'!$B$9:$FW$108,86,0)))</f>
        <v>0</v>
      </c>
    </row>
    <row r="2045" spans="1:14" ht="20.25" customHeight="1">
      <c r="A2045" s="1721"/>
      <c r="B2045" s="11" t="s">
        <v>69</v>
      </c>
      <c r="C2045" s="1771" t="s">
        <v>77</v>
      </c>
      <c r="D2045" s="1772"/>
      <c r="E2045" s="1773"/>
      <c r="F2045" s="1777" t="s">
        <v>78</v>
      </c>
      <c r="G2045" s="1778"/>
      <c r="H2045" s="1868" t="s">
        <v>79</v>
      </c>
      <c r="I2045" s="1869"/>
      <c r="J2045" s="74" t="s">
        <v>41</v>
      </c>
      <c r="K2045" s="79" t="s">
        <v>91</v>
      </c>
      <c r="L2045" s="1785" t="s">
        <v>39</v>
      </c>
      <c r="M2045" s="1786"/>
      <c r="N2045" s="12" t="s">
        <v>43</v>
      </c>
    </row>
    <row r="2046" spans="1:14" ht="25.5" customHeight="1" thickBot="1">
      <c r="A2046" s="1721"/>
      <c r="B2046" s="11" t="s">
        <v>69</v>
      </c>
      <c r="C2046" s="1774"/>
      <c r="D2046" s="1775"/>
      <c r="E2046" s="1776"/>
      <c r="F2046" s="1787">
        <f>IF($J2028="TC",0,IF($J2028="Nso",0,VLOOKUP($A2025,'Result Entry'!$B$9:$FW$108,146,0)))</f>
        <v>0</v>
      </c>
      <c r="G2046" s="1788"/>
      <c r="H2046" s="1830">
        <f>IF($J2028="TC",0,IF($J2028="Nso",0,VLOOKUP($A2025,'Result Entry'!$B$9:$FW$108,147,0)))</f>
        <v>0</v>
      </c>
      <c r="I2046" s="1831"/>
      <c r="J2046" s="75">
        <f>IF($J2028="TC",0,IF($J2028="Nso",0,VLOOKUP($A2025,'Result Entry'!$B$9:$FW$108,148,0)))</f>
        <v>0</v>
      </c>
      <c r="K2046" s="86" t="str">
        <f>IF($J2028="TC",0,IF($J2028="Nso",0,VLOOKUP($A2025,'Result Entry'!$B$9:$FW$108,149,0)))</f>
        <v/>
      </c>
      <c r="L2046" s="1864">
        <f>IF($J2028="TC",0,IF($J2028="Nso",0,VLOOKUP($A2025,'Result Entry'!$B$9:$FW$108,150,0)))</f>
        <v>0</v>
      </c>
      <c r="M2046" s="1865"/>
      <c r="N2046" s="15">
        <f>IF($J2028="TC",0,IF($J2028="Nso",0,VLOOKUP($A2025,'Result Entry'!$B$9:$FW$108,152,0)))</f>
        <v>0</v>
      </c>
    </row>
    <row r="2047" spans="1:14" ht="20.25" customHeight="1">
      <c r="A2047" s="1721"/>
      <c r="B2047" s="11" t="s">
        <v>69</v>
      </c>
      <c r="C2047" s="1758" t="s">
        <v>58</v>
      </c>
      <c r="D2047" s="1759"/>
      <c r="E2047" s="1759"/>
      <c r="F2047" s="1759"/>
      <c r="G2047" s="1759"/>
      <c r="H2047" s="1760"/>
      <c r="I2047" s="1834" t="s">
        <v>59</v>
      </c>
      <c r="J2047" s="1835"/>
      <c r="K2047" s="1836">
        <f>VLOOKUP($A2025,'Result Entry'!$B$9:$FW$108,143,0)</f>
        <v>0</v>
      </c>
      <c r="L2047" s="1837"/>
      <c r="M2047" s="1839" t="s">
        <v>37</v>
      </c>
      <c r="N2047" s="1840"/>
    </row>
    <row r="2048" spans="1:14" ht="20.25" customHeight="1" thickBot="1">
      <c r="A2048" s="1721"/>
      <c r="B2048" s="11" t="s">
        <v>69</v>
      </c>
      <c r="C2048" s="1841" t="s">
        <v>54</v>
      </c>
      <c r="D2048" s="1842"/>
      <c r="E2048" s="1842"/>
      <c r="F2048" s="1843" t="s">
        <v>157</v>
      </c>
      <c r="G2048" s="1844"/>
      <c r="H2048" s="26" t="s">
        <v>47</v>
      </c>
      <c r="I2048" s="1847" t="s">
        <v>60</v>
      </c>
      <c r="J2048" s="1848"/>
      <c r="K2048" s="1873">
        <f>VLOOKUP($A2025,'Result Entry'!$B$9:$FW$108,144,0)</f>
        <v>0</v>
      </c>
      <c r="L2048" s="1874"/>
      <c r="M2048" s="1875">
        <f>VLOOKUP($A2025,'Result Entry'!$B$9:$FW$108,145,0)</f>
        <v>0</v>
      </c>
      <c r="N2048" s="1876"/>
    </row>
    <row r="2049" spans="1:15" ht="20.25" customHeight="1">
      <c r="A2049" s="1721"/>
      <c r="B2049" s="11" t="s">
        <v>69</v>
      </c>
      <c r="C2049" s="1841"/>
      <c r="D2049" s="1842"/>
      <c r="E2049" s="1842"/>
      <c r="F2049" s="1845"/>
      <c r="G2049" s="1846"/>
      <c r="H2049" s="27" t="s">
        <v>99</v>
      </c>
      <c r="I2049" s="1877" t="s">
        <v>61</v>
      </c>
      <c r="J2049" s="1878"/>
      <c r="K2049" s="1879">
        <f>IF($J2028="TC","Transferred",IF($J2028="Nso","NameSeparated",VLOOKUP($A2025,'Result Entry'!$B$9:$FW$108,153,0)))</f>
        <v>0</v>
      </c>
      <c r="L2049" s="1879"/>
      <c r="M2049" s="1879"/>
      <c r="N2049" s="1880"/>
    </row>
    <row r="2050" spans="1:15" ht="20.25" customHeight="1">
      <c r="A2050" s="1721"/>
      <c r="B2050" s="11" t="s">
        <v>69</v>
      </c>
      <c r="C2050" s="1744" t="str">
        <f>'Result Entry'!$DU$3</f>
        <v>Foundation Of Information Tech.</v>
      </c>
      <c r="D2050" s="1745"/>
      <c r="E2050" s="1746"/>
      <c r="F2050" s="1747" t="str">
        <f>IF($J2028="TC",0,IF($J2028="Nso",0,VLOOKUP($A2025,'Result Entry'!$B$9:$GS$108,170,0)))</f>
        <v/>
      </c>
      <c r="G2050" s="1747"/>
      <c r="H2050" s="14">
        <f>IF($J2028="TC",0,IF($J2028="Nso",0,VLOOKUP($A2025,'Result Entry'!$B$9:$GS$108,112,0)))</f>
        <v>0</v>
      </c>
      <c r="I2050" s="1748" t="s">
        <v>71</v>
      </c>
      <c r="J2050" s="1749"/>
      <c r="K2050" s="1750">
        <f>'Result Entry'!$T$2</f>
        <v>45419</v>
      </c>
      <c r="L2050" s="1751"/>
      <c r="M2050" s="1751"/>
      <c r="N2050" s="1752"/>
    </row>
    <row r="2051" spans="1:15" ht="20.25" customHeight="1">
      <c r="A2051" s="1721"/>
      <c r="B2051" s="11" t="s">
        <v>69</v>
      </c>
      <c r="C2051" s="1744" t="str">
        <f>'Result Entry'!$EI$3</f>
        <v>G.I.A.I.-II</v>
      </c>
      <c r="D2051" s="1745"/>
      <c r="E2051" s="1746"/>
      <c r="F2051" s="1747" t="str">
        <f>IF($J2028="TC",0,IF($J2028="Nso",0,VLOOKUP($A2025,'Result Entry'!$B$9:$GS$108,174,0)))</f>
        <v/>
      </c>
      <c r="G2051" s="1747"/>
      <c r="H2051" s="14">
        <f>IF($J2028="TC",0,IF($J2028="Nso",0,VLOOKUP($A2025,'Result Entry'!$B$9:$GS$108,124,0)))</f>
        <v>0</v>
      </c>
      <c r="I2051" s="1753"/>
      <c r="J2051" s="1754"/>
      <c r="K2051" s="1754"/>
      <c r="L2051" s="1754"/>
      <c r="M2051" s="1754"/>
      <c r="N2051" s="1755"/>
    </row>
    <row r="2052" spans="1:15" ht="20.25" customHeight="1">
      <c r="A2052" s="1721"/>
      <c r="B2052" s="11" t="s">
        <v>69</v>
      </c>
      <c r="C2052" s="1744" t="str">
        <f>'Result Entry'!$EU$3</f>
        <v>SOC.SER.PLAN</v>
      </c>
      <c r="D2052" s="1745"/>
      <c r="E2052" s="1746"/>
      <c r="F2052" s="1747">
        <f>IF($J2028="TC",0,IF($J2028="Nso",0,VLOOKUP($A2025,'Result Entry'!$B$9:$HS$108,178,0)))</f>
        <v>0</v>
      </c>
      <c r="G2052" s="1747"/>
      <c r="H2052" s="14">
        <f>IF($J2028="TC",0,IF($J2028="Nso",0,VLOOKUP($A2025,'Result Entry'!$B$9:$GS$108,136,0)))</f>
        <v>0</v>
      </c>
      <c r="I2052" s="1756" t="s">
        <v>174</v>
      </c>
      <c r="J2052" s="1757"/>
      <c r="K2052" s="76"/>
      <c r="L2052" s="77"/>
      <c r="M2052" s="77"/>
      <c r="N2052" s="78"/>
    </row>
    <row r="2053" spans="1:15" ht="20.25" customHeight="1" thickBot="1">
      <c r="A2053" s="1721"/>
      <c r="B2053" s="11" t="s">
        <v>69</v>
      </c>
      <c r="C2053" s="1744" t="str">
        <f>'Result Entry'!$FG$3</f>
        <v>Jeewan Kaushal</v>
      </c>
      <c r="D2053" s="1745"/>
      <c r="E2053" s="1746"/>
      <c r="F2053" s="1747" t="str">
        <f>IF($J2028="TC",0,IF($J2028="Nso",0,VLOOKUP($A2025,'Result Entry'!$B$9:$HS$108,182,0)))</f>
        <v/>
      </c>
      <c r="G2053" s="1747"/>
      <c r="H2053" s="14">
        <f>IF($J2028="TC",0,IF($J2028="Nso",0,VLOOKUP($A2025,'Result Entry'!$B$9:$HS$108,136,0)))</f>
        <v>0</v>
      </c>
      <c r="I2053" s="1756" t="s">
        <v>148</v>
      </c>
      <c r="J2053" s="1757"/>
      <c r="K2053" s="1757"/>
      <c r="L2053" s="1757"/>
      <c r="M2053" s="1757"/>
      <c r="N2053" s="1838"/>
    </row>
    <row r="2054" spans="1:15" ht="20.25" customHeight="1">
      <c r="A2054" s="1721"/>
      <c r="B2054" s="10" t="s">
        <v>69</v>
      </c>
      <c r="C2054" s="1706" t="s">
        <v>180</v>
      </c>
      <c r="D2054" s="1707"/>
      <c r="E2054" s="1708"/>
      <c r="F2054" s="1715" t="s">
        <v>181</v>
      </c>
      <c r="G2054" s="1716"/>
      <c r="H2054" s="82" t="s">
        <v>30</v>
      </c>
      <c r="I2054" s="1756" t="s">
        <v>175</v>
      </c>
      <c r="J2054" s="1757"/>
      <c r="K2054" s="1757"/>
      <c r="L2054" s="1757"/>
      <c r="M2054" s="1757"/>
      <c r="N2054" s="1838"/>
    </row>
    <row r="2055" spans="1:15" ht="20.25" customHeight="1">
      <c r="A2055" s="1721"/>
      <c r="B2055" s="10" t="s">
        <v>69</v>
      </c>
      <c r="C2055" s="1709"/>
      <c r="D2055" s="1710"/>
      <c r="E2055" s="1711"/>
      <c r="F2055" s="1702" t="s">
        <v>182</v>
      </c>
      <c r="G2055" s="1703"/>
      <c r="H2055" s="80" t="s">
        <v>179</v>
      </c>
      <c r="I2055" s="1732" t="s">
        <v>67</v>
      </c>
      <c r="J2055" s="1733"/>
      <c r="K2055" s="1733"/>
      <c r="L2055" s="1733"/>
      <c r="M2055" s="1733"/>
      <c r="N2055" s="1734"/>
    </row>
    <row r="2056" spans="1:15" ht="20.25" customHeight="1">
      <c r="A2056" s="1721"/>
      <c r="B2056" s="10" t="s">
        <v>69</v>
      </c>
      <c r="C2056" s="1709"/>
      <c r="D2056" s="1710"/>
      <c r="E2056" s="1711"/>
      <c r="F2056" s="1702" t="s">
        <v>185</v>
      </c>
      <c r="G2056" s="1703"/>
      <c r="H2056" s="80" t="s">
        <v>62</v>
      </c>
      <c r="I2056" s="1735"/>
      <c r="J2056" s="1736"/>
      <c r="K2056" s="1736"/>
      <c r="L2056" s="1736"/>
      <c r="M2056" s="1736"/>
      <c r="N2056" s="1737"/>
    </row>
    <row r="2057" spans="1:15" ht="20.25" customHeight="1">
      <c r="A2057" s="1721"/>
      <c r="B2057" s="10" t="s">
        <v>69</v>
      </c>
      <c r="C2057" s="1709"/>
      <c r="D2057" s="1710"/>
      <c r="E2057" s="1711"/>
      <c r="F2057" s="1702" t="s">
        <v>186</v>
      </c>
      <c r="G2057" s="1703"/>
      <c r="H2057" s="80" t="s">
        <v>63</v>
      </c>
      <c r="I2057" s="1735"/>
      <c r="J2057" s="1736"/>
      <c r="K2057" s="1736"/>
      <c r="L2057" s="1736"/>
      <c r="M2057" s="1736"/>
      <c r="N2057" s="1737"/>
    </row>
    <row r="2058" spans="1:15" ht="20.25" customHeight="1">
      <c r="A2058" s="1721"/>
      <c r="B2058" s="10" t="s">
        <v>69</v>
      </c>
      <c r="C2058" s="1709"/>
      <c r="D2058" s="1710"/>
      <c r="E2058" s="1711"/>
      <c r="F2058" s="1702" t="s">
        <v>183</v>
      </c>
      <c r="G2058" s="1703"/>
      <c r="H2058" s="80" t="s">
        <v>65</v>
      </c>
      <c r="I2058" s="1738" t="s">
        <v>80</v>
      </c>
      <c r="J2058" s="1739"/>
      <c r="K2058" s="1739"/>
      <c r="L2058" s="1739"/>
      <c r="M2058" s="1739"/>
      <c r="N2058" s="1740"/>
    </row>
    <row r="2059" spans="1:15" ht="20.25" customHeight="1" thickBot="1">
      <c r="A2059" s="1721"/>
      <c r="B2059" s="13" t="s">
        <v>69</v>
      </c>
      <c r="C2059" s="1712"/>
      <c r="D2059" s="1713"/>
      <c r="E2059" s="1714"/>
      <c r="F2059" s="1704" t="s">
        <v>184</v>
      </c>
      <c r="G2059" s="1705"/>
      <c r="H2059" s="81" t="s">
        <v>64</v>
      </c>
      <c r="I2059" s="1741"/>
      <c r="J2059" s="1742"/>
      <c r="K2059" s="1742"/>
      <c r="L2059" s="1742"/>
      <c r="M2059" s="1742"/>
      <c r="N2059" s="1743"/>
    </row>
    <row r="2060" spans="1:15" ht="24.75" customHeight="1" thickTop="1" thickBot="1">
      <c r="A2060" s="83">
        <f>A2025+1</f>
        <v>59</v>
      </c>
      <c r="B2060" s="1720" t="s">
        <v>50</v>
      </c>
      <c r="C2060" s="1720"/>
      <c r="D2060" s="1720"/>
      <c r="E2060" s="1720"/>
      <c r="F2060" s="1720"/>
      <c r="G2060" s="1720"/>
      <c r="H2060" s="1720"/>
      <c r="I2060" s="1720"/>
      <c r="J2060" s="1720"/>
      <c r="K2060" s="1720"/>
      <c r="L2060" s="1720"/>
      <c r="M2060" s="1720"/>
      <c r="N2060" s="1720"/>
    </row>
    <row r="2061" spans="1:15" ht="42.75" customHeight="1" thickTop="1">
      <c r="A2061" s="1721"/>
      <c r="B2061" s="1722"/>
      <c r="C2061" s="1723"/>
      <c r="D2061" s="1726" t="str">
        <f>Master!$E$8</f>
        <v xml:space="preserve">Govt. Sr. Secondary School </v>
      </c>
      <c r="E2061" s="1727"/>
      <c r="F2061" s="1727"/>
      <c r="G2061" s="1727"/>
      <c r="H2061" s="1727"/>
      <c r="I2061" s="1727"/>
      <c r="J2061" s="1727"/>
      <c r="K2061" s="1727"/>
      <c r="L2061" s="1727"/>
      <c r="M2061" s="1727"/>
      <c r="N2061" s="1728"/>
    </row>
    <row r="2062" spans="1:15" ht="20.25" customHeight="1" thickBot="1">
      <c r="A2062" s="1721"/>
      <c r="B2062" s="1724"/>
      <c r="C2062" s="1725"/>
      <c r="D2062" s="1729" t="str">
        <f>Master!$E$11</f>
        <v>P.S.-Bapini (Jodhpur)</v>
      </c>
      <c r="E2062" s="1730"/>
      <c r="F2062" s="1730"/>
      <c r="G2062" s="1730"/>
      <c r="H2062" s="1730"/>
      <c r="I2062" s="1730"/>
      <c r="J2062" s="1730"/>
      <c r="K2062" s="1730"/>
      <c r="L2062" s="1730"/>
      <c r="M2062" s="1730"/>
      <c r="N2062" s="1731"/>
    </row>
    <row r="2063" spans="1:15" ht="20.25" customHeight="1">
      <c r="A2063" s="1721"/>
      <c r="B2063" s="28"/>
      <c r="C2063" s="1849" t="s">
        <v>150</v>
      </c>
      <c r="D2063" s="1850"/>
      <c r="E2063" s="1850"/>
      <c r="F2063" s="1850"/>
      <c r="G2063" s="1851"/>
      <c r="H2063" s="1814" t="s">
        <v>127</v>
      </c>
      <c r="I2063" s="1814"/>
      <c r="J2063" s="1817">
        <f>VLOOKUP(A2060,'Result Entry'!$B$6:$K$108,6,0)</f>
        <v>0</v>
      </c>
      <c r="K2063" s="1820" t="s">
        <v>68</v>
      </c>
      <c r="L2063" s="1821"/>
      <c r="M2063" s="68">
        <f>Master!$E$14</f>
        <v>8151106901</v>
      </c>
      <c r="N2063" s="69"/>
    </row>
    <row r="2064" spans="1:15" ht="20.25" customHeight="1">
      <c r="A2064" s="1721"/>
      <c r="B2064" s="9"/>
      <c r="C2064" s="1852"/>
      <c r="D2064" s="1853"/>
      <c r="E2064" s="1853"/>
      <c r="F2064" s="1853"/>
      <c r="G2064" s="1854"/>
      <c r="H2064" s="1815"/>
      <c r="I2064" s="1815"/>
      <c r="J2064" s="1818"/>
      <c r="K2064" s="1822" t="s">
        <v>66</v>
      </c>
      <c r="L2064" s="1823"/>
      <c r="M2064" s="1824"/>
      <c r="N2064" s="1825"/>
      <c r="O2064" s="17" t="s">
        <v>156</v>
      </c>
    </row>
    <row r="2065" spans="1:14" ht="20.25" customHeight="1" thickBot="1">
      <c r="A2065" s="1721"/>
      <c r="B2065" s="9"/>
      <c r="C2065" s="1855"/>
      <c r="D2065" s="1856"/>
      <c r="E2065" s="1856"/>
      <c r="F2065" s="1856"/>
      <c r="G2065" s="1857"/>
      <c r="H2065" s="1816"/>
      <c r="I2065" s="1816"/>
      <c r="J2065" s="1819"/>
      <c r="K2065" s="1826" t="s">
        <v>51</v>
      </c>
      <c r="L2065" s="1827"/>
      <c r="M2065" s="1828" t="str">
        <f>Master!$E$6</f>
        <v>2023-24</v>
      </c>
      <c r="N2065" s="1829"/>
    </row>
    <row r="2066" spans="1:14" ht="20.25" customHeight="1">
      <c r="A2066" s="1721"/>
      <c r="B2066" s="10" t="s">
        <v>69</v>
      </c>
      <c r="C2066" s="1779" t="s">
        <v>20</v>
      </c>
      <c r="D2066" s="1780"/>
      <c r="E2066" s="1780"/>
      <c r="F2066" s="1781"/>
      <c r="G2066" s="6" t="s">
        <v>149</v>
      </c>
      <c r="H2066" s="1782">
        <f>VLOOKUP($A2060,'Result Entry'!$B$9:$FW$108,4,0)</f>
        <v>0</v>
      </c>
      <c r="I2066" s="1782"/>
      <c r="J2066" s="1782"/>
      <c r="K2066" s="1782"/>
      <c r="L2066" s="1782"/>
      <c r="M2066" s="1782"/>
      <c r="N2066" s="1783"/>
    </row>
    <row r="2067" spans="1:14" ht="20.25" customHeight="1">
      <c r="A2067" s="1721"/>
      <c r="B2067" s="10" t="s">
        <v>69</v>
      </c>
      <c r="C2067" s="1763" t="s">
        <v>22</v>
      </c>
      <c r="D2067" s="1764"/>
      <c r="E2067" s="1764"/>
      <c r="F2067" s="1765"/>
      <c r="G2067" s="7" t="s">
        <v>149</v>
      </c>
      <c r="H2067" s="1766">
        <f>VLOOKUP($A2060,'Result Entry'!$B$9:$FW$108,7,0)</f>
        <v>0</v>
      </c>
      <c r="I2067" s="1766"/>
      <c r="J2067" s="1766"/>
      <c r="K2067" s="1766"/>
      <c r="L2067" s="1766"/>
      <c r="M2067" s="1766"/>
      <c r="N2067" s="1767"/>
    </row>
    <row r="2068" spans="1:14" ht="20.25" customHeight="1">
      <c r="A2068" s="1721"/>
      <c r="B2068" s="10" t="s">
        <v>69</v>
      </c>
      <c r="C2068" s="1763" t="s">
        <v>23</v>
      </c>
      <c r="D2068" s="1764"/>
      <c r="E2068" s="1764"/>
      <c r="F2068" s="1765"/>
      <c r="G2068" s="7" t="s">
        <v>149</v>
      </c>
      <c r="H2068" s="1766">
        <f>VLOOKUP($A2060,'Result Entry'!$B$9:$FW$108,8,0)</f>
        <v>0</v>
      </c>
      <c r="I2068" s="1766"/>
      <c r="J2068" s="1766"/>
      <c r="K2068" s="1766"/>
      <c r="L2068" s="1766"/>
      <c r="M2068" s="1766"/>
      <c r="N2068" s="1767"/>
    </row>
    <row r="2069" spans="1:14" ht="20.25" customHeight="1">
      <c r="A2069" s="1721"/>
      <c r="B2069" s="10" t="s">
        <v>69</v>
      </c>
      <c r="C2069" s="1763" t="s">
        <v>52</v>
      </c>
      <c r="D2069" s="1764"/>
      <c r="E2069" s="1764"/>
      <c r="F2069" s="1765"/>
      <c r="G2069" s="7" t="s">
        <v>149</v>
      </c>
      <c r="H2069" s="1766">
        <f>VLOOKUP($A2060,'Result Entry'!$B$9:$FW$108,9,0)</f>
        <v>0</v>
      </c>
      <c r="I2069" s="1766"/>
      <c r="J2069" s="1766"/>
      <c r="K2069" s="1766"/>
      <c r="L2069" s="1766"/>
      <c r="M2069" s="1766"/>
      <c r="N2069" s="1767"/>
    </row>
    <row r="2070" spans="1:14" ht="20.25" customHeight="1">
      <c r="A2070" s="1721"/>
      <c r="B2070" s="10" t="s">
        <v>69</v>
      </c>
      <c r="C2070" s="1763" t="s">
        <v>53</v>
      </c>
      <c r="D2070" s="1764"/>
      <c r="E2070" s="1764"/>
      <c r="F2070" s="1765"/>
      <c r="G2070" s="7" t="s">
        <v>149</v>
      </c>
      <c r="H2070" s="1768" t="str">
        <f>CONCATENATE('Result Entry'!$G$4,'Result Entry'!$J$4)</f>
        <v>11(A)</v>
      </c>
      <c r="I2070" s="1766"/>
      <c r="J2070" s="1766"/>
      <c r="K2070" s="1766"/>
      <c r="L2070" s="1766"/>
      <c r="M2070" s="1766"/>
      <c r="N2070" s="1767"/>
    </row>
    <row r="2071" spans="1:14" ht="20.25" customHeight="1" thickBot="1">
      <c r="A2071" s="1721"/>
      <c r="B2071" s="10" t="s">
        <v>69</v>
      </c>
      <c r="C2071" s="1789" t="s">
        <v>25</v>
      </c>
      <c r="D2071" s="1790"/>
      <c r="E2071" s="1790"/>
      <c r="F2071" s="1791"/>
      <c r="G2071" s="16" t="s">
        <v>149</v>
      </c>
      <c r="H2071" s="1792">
        <f>VLOOKUP($A2060,'Result Entry'!$B$9:$FW$108,10,0)</f>
        <v>0</v>
      </c>
      <c r="I2071" s="1792"/>
      <c r="J2071" s="1792"/>
      <c r="K2071" s="1792"/>
      <c r="L2071" s="1792"/>
      <c r="M2071" s="1792"/>
      <c r="N2071" s="1793"/>
    </row>
    <row r="2072" spans="1:14" ht="20.25" customHeight="1">
      <c r="A2072" s="1721"/>
      <c r="B2072" s="11" t="s">
        <v>69</v>
      </c>
      <c r="C2072" s="1794" t="s">
        <v>167</v>
      </c>
      <c r="D2072" s="1795"/>
      <c r="E2072" s="1798" t="s">
        <v>72</v>
      </c>
      <c r="F2072" s="1800" t="s">
        <v>73</v>
      </c>
      <c r="G2072" s="1802" t="s">
        <v>168</v>
      </c>
      <c r="H2072" s="1804" t="s">
        <v>55</v>
      </c>
      <c r="I2072" s="1805"/>
      <c r="J2072" s="1808" t="s">
        <v>84</v>
      </c>
      <c r="K2072" s="1809"/>
      <c r="L2072" s="1812" t="s">
        <v>169</v>
      </c>
      <c r="M2072" s="1832" t="s">
        <v>76</v>
      </c>
      <c r="N2072" s="1858" t="s">
        <v>98</v>
      </c>
    </row>
    <row r="2073" spans="1:14" ht="20.25" customHeight="1">
      <c r="A2073" s="1721"/>
      <c r="B2073" s="11"/>
      <c r="C2073" s="1796"/>
      <c r="D2073" s="1797"/>
      <c r="E2073" s="1799"/>
      <c r="F2073" s="1801"/>
      <c r="G2073" s="1803"/>
      <c r="H2073" s="1806"/>
      <c r="I2073" s="1807"/>
      <c r="J2073" s="1810"/>
      <c r="K2073" s="1811"/>
      <c r="L2073" s="1813"/>
      <c r="M2073" s="1833"/>
      <c r="N2073" s="1859"/>
    </row>
    <row r="2074" spans="1:14" ht="20.25" customHeight="1" thickBot="1">
      <c r="A2074" s="1721"/>
      <c r="B2074" s="11" t="s">
        <v>69</v>
      </c>
      <c r="C2074" s="1866" t="s">
        <v>56</v>
      </c>
      <c r="D2074" s="1867"/>
      <c r="E2074" s="61">
        <f>'Result Entry'!$L$7</f>
        <v>10</v>
      </c>
      <c r="F2074" s="62">
        <f>'Result Entry'!$M$7</f>
        <v>10</v>
      </c>
      <c r="G2074" s="53">
        <f>SUM(E2074:F2074)</f>
        <v>20</v>
      </c>
      <c r="H2074" s="1881">
        <f>'Result Entry'!$AU$7</f>
        <v>70</v>
      </c>
      <c r="I2074" s="1882"/>
      <c r="J2074" s="1883">
        <f>'Result Entry'!$AY$7</f>
        <v>100</v>
      </c>
      <c r="K2074" s="1882"/>
      <c r="L2074" s="53">
        <f t="shared" ref="L2074:L2079" si="116">H2074+J2074</f>
        <v>170</v>
      </c>
      <c r="M2074" s="63">
        <f t="shared" ref="M2074:M2079" si="117">G2074+L2074</f>
        <v>190</v>
      </c>
      <c r="N2074" s="1860"/>
    </row>
    <row r="2075" spans="1:14" s="52" customFormat="1" ht="20.25" customHeight="1">
      <c r="A2075" s="1721"/>
      <c r="B2075" s="50" t="s">
        <v>69</v>
      </c>
      <c r="C2075" s="1769" t="str">
        <f>'Result Entry'!$L$3</f>
        <v>HINDI Comp.</v>
      </c>
      <c r="D2075" s="1770"/>
      <c r="E2075" s="54">
        <f>IF($J2063="TC",0,IF($J2063="Nso",0,VLOOKUP($A2060,'Result Entry'!$B$9:$FW$108,11,0)))</f>
        <v>0</v>
      </c>
      <c r="F2075" s="51">
        <f>IF($J2063="TC",0,IF($J2063="Nso",0,VLOOKUP($A2060,'Result Entry'!$B$9:$FW$108,12,0)))</f>
        <v>0</v>
      </c>
      <c r="G2075" s="55">
        <f>E2075+F2075</f>
        <v>0</v>
      </c>
      <c r="H2075" s="1870">
        <f>IF($J2063="TC",0,IF($J2063="Nso",0,VLOOKUP($A2060,'Result Entry'!$B$9:$FW$108,16,0)))</f>
        <v>0</v>
      </c>
      <c r="I2075" s="1871"/>
      <c r="J2075" s="1872">
        <f>IF($J2063="TC",0,IF($J2063="Nso",0,VLOOKUP($A2060,'Result Entry'!$B$9:$FW$108,19,0)))</f>
        <v>0</v>
      </c>
      <c r="K2075" s="1871"/>
      <c r="L2075" s="66">
        <f t="shared" si="116"/>
        <v>0</v>
      </c>
      <c r="M2075" s="64">
        <f t="shared" si="117"/>
        <v>0</v>
      </c>
      <c r="N2075" s="60" t="str">
        <f>IF($J2063="TC",0,IF($J2063="Nso",0,VLOOKUP($A2060,'Result Entry'!$B$9:$FW$108,24,0)))</f>
        <v/>
      </c>
    </row>
    <row r="2076" spans="1:14" s="52" customFormat="1" ht="20.25" customHeight="1">
      <c r="A2076" s="1721"/>
      <c r="B2076" s="50" t="s">
        <v>69</v>
      </c>
      <c r="C2076" s="1717" t="str">
        <f>'Result Entry'!$Z$3</f>
        <v>ENGLISH Comp.</v>
      </c>
      <c r="D2076" s="1718"/>
      <c r="E2076" s="54">
        <f>IF($J2063="TC",0,IF($J2063="Nso",0,VLOOKUP($A2060,'Result Entry'!$B$9:$FW$108,25,0)))</f>
        <v>0</v>
      </c>
      <c r="F2076" s="51">
        <f>IF($J2063="TC",0,IF($J2063="Nso",0,VLOOKUP($A2060,'Result Entry'!$B$9:$FW$108,26,0)))</f>
        <v>0</v>
      </c>
      <c r="G2076" s="56">
        <f>E2076+F2076</f>
        <v>0</v>
      </c>
      <c r="H2076" s="1761">
        <f>IF($J2063="TC",0,IF($J2063="Nso",0,VLOOKUP($A2060,'Result Entry'!$B$9:$FW$108,30,0)))</f>
        <v>0</v>
      </c>
      <c r="I2076" s="1762"/>
      <c r="J2076" s="1784">
        <f>IF($J2063="TC",0,IF($J2063="Nso",0,VLOOKUP($A2060,'Result Entry'!$B$9:$FW$108,33,0)))</f>
        <v>0</v>
      </c>
      <c r="K2076" s="1762"/>
      <c r="L2076" s="66">
        <f t="shared" si="116"/>
        <v>0</v>
      </c>
      <c r="M2076" s="64">
        <f t="shared" si="117"/>
        <v>0</v>
      </c>
      <c r="N2076" s="60" t="str">
        <f>IF($J2063="TC",0,IF($J2063="Nso",0,VLOOKUP($A2060,'Result Entry'!$B$9:$FW$108,38,0)))</f>
        <v/>
      </c>
    </row>
    <row r="2077" spans="1:14" s="52" customFormat="1" ht="20.25" customHeight="1">
      <c r="A2077" s="1721"/>
      <c r="B2077" s="50" t="s">
        <v>69</v>
      </c>
      <c r="C2077" s="1717" t="str">
        <f>'Result Entry'!$AO$3</f>
        <v>PHYSICS</v>
      </c>
      <c r="D2077" s="1718"/>
      <c r="E2077" s="54">
        <f>IF($J2063="TC",0,IF($J2063="Nso",0,VLOOKUP($A2060,'Result Entry'!$B$9:$FW$108,39,0)))</f>
        <v>0</v>
      </c>
      <c r="F2077" s="51">
        <f>IF($J2063="TC",0,IF($J2063="Nso",0,VLOOKUP($A2060,'Result Entry'!$B$9:$FW$108,40,0)))</f>
        <v>0</v>
      </c>
      <c r="G2077" s="56">
        <f>E2077+F2077</f>
        <v>0</v>
      </c>
      <c r="H2077" s="1761">
        <f>IF($J2063="TC",0,IF($J2063="Nso",0,VLOOKUP($A2060,'Result Entry'!$B$9:$FW$108,45,0)))</f>
        <v>0</v>
      </c>
      <c r="I2077" s="1762"/>
      <c r="J2077" s="1784">
        <f>IF($J2063="TC",0,IF($J2063="Nso",0,VLOOKUP($A2060,'Result Entry'!$B$9:$FW$108,49,0)))</f>
        <v>0</v>
      </c>
      <c r="K2077" s="1762"/>
      <c r="L2077" s="66">
        <f t="shared" si="116"/>
        <v>0</v>
      </c>
      <c r="M2077" s="64">
        <f t="shared" si="117"/>
        <v>0</v>
      </c>
      <c r="N2077" s="60" t="str">
        <f>IF($J2063="TC",0,IF($J2063="Nso",0,VLOOKUP($A2060,'Result Entry'!$B$9:$FW$108,54,0)))</f>
        <v/>
      </c>
    </row>
    <row r="2078" spans="1:14" s="52" customFormat="1" ht="20.25" customHeight="1">
      <c r="A2078" s="1721"/>
      <c r="B2078" s="50" t="s">
        <v>69</v>
      </c>
      <c r="C2078" s="1717" t="str">
        <f>'Result Entry'!$BF$3</f>
        <v>CHEMISTRY</v>
      </c>
      <c r="D2078" s="1718"/>
      <c r="E2078" s="54" t="str">
        <f>IF($J2063="TC",0,IF($J2063="Nso",0,VLOOKUP($A2060,'Result Entry'!$B$9:$FW$108,55,0)))</f>
        <v/>
      </c>
      <c r="F2078" s="51">
        <f>IF($J2063="TC",0,IF($J2063="Nso",0,VLOOKUP($A2060,'Result Entry'!$B$9:$FW$108,56,0)))</f>
        <v>0</v>
      </c>
      <c r="G2078" s="56" t="e">
        <f>E2078+F2078</f>
        <v>#VALUE!</v>
      </c>
      <c r="H2078" s="1761">
        <f>IF($J2063="TC",0,IF($J2063="Nso",0,VLOOKUP($A2060,'Result Entry'!$B$9:$FW$108,61,0)))</f>
        <v>0</v>
      </c>
      <c r="I2078" s="1762"/>
      <c r="J2078" s="1784">
        <f>IF($J2063="TC",0,IF($J2063="Nso",0,VLOOKUP($A2060,'Result Entry'!$B$9:$FW$108,65,0)))</f>
        <v>0</v>
      </c>
      <c r="K2078" s="1762"/>
      <c r="L2078" s="66">
        <f t="shared" si="116"/>
        <v>0</v>
      </c>
      <c r="M2078" s="64" t="e">
        <f t="shared" si="117"/>
        <v>#VALUE!</v>
      </c>
      <c r="N2078" s="60" t="str">
        <f>IF($J2063="TC",0,IF($J2063="Nso",0,VLOOKUP($A2060,'Result Entry'!$B$9:$FW$108,70,0)))</f>
        <v/>
      </c>
    </row>
    <row r="2079" spans="1:14" s="52" customFormat="1" ht="20.25" customHeight="1" thickBot="1">
      <c r="A2079" s="1721"/>
      <c r="B2079" s="50" t="s">
        <v>69</v>
      </c>
      <c r="C2079" s="1717" t="str">
        <f>'Result Entry'!$BW$3</f>
        <v>BIOLOGY</v>
      </c>
      <c r="D2079" s="1718"/>
      <c r="E2079" s="57" t="str">
        <f>IF($J2063="TC",0,IF($J2063="Nso",0,VLOOKUP($A2060,'Result Entry'!$B$9:$FW$108,71,0)))</f>
        <v/>
      </c>
      <c r="F2079" s="58" t="str">
        <f>IF($J2063="TC",0,IF($J2063="Nso",0,VLOOKUP($A2060,'Result Entry'!$B$9:$FW$108,72,0)))</f>
        <v/>
      </c>
      <c r="G2079" s="59" t="e">
        <f>E2079+F2079</f>
        <v>#VALUE!</v>
      </c>
      <c r="H2079" s="1861">
        <f>IF($J2063="TC",0,IF($J2063="Nso",0,VLOOKUP($A2060,'Result Entry'!$B$9:$FW$108,77,0)))</f>
        <v>0</v>
      </c>
      <c r="I2079" s="1862"/>
      <c r="J2079" s="1863">
        <f>IF($J2063="TC",0,IF($J2063="Nso",0,VLOOKUP($A2060,'Result Entry'!$B$9:$FW$108,81,0)))</f>
        <v>0</v>
      </c>
      <c r="K2079" s="1862"/>
      <c r="L2079" s="67">
        <f t="shared" si="116"/>
        <v>0</v>
      </c>
      <c r="M2079" s="65" t="e">
        <f t="shared" si="117"/>
        <v>#VALUE!</v>
      </c>
      <c r="N2079" s="60">
        <f>IF($J2063="TC",0,IF($J2063="Nso",0,VLOOKUP($A2060,'Result Entry'!$B$9:$FW$108,86,0)))</f>
        <v>0</v>
      </c>
    </row>
    <row r="2080" spans="1:14" ht="20.25" customHeight="1">
      <c r="A2080" s="1721"/>
      <c r="B2080" s="11" t="s">
        <v>69</v>
      </c>
      <c r="C2080" s="1771" t="s">
        <v>77</v>
      </c>
      <c r="D2080" s="1772"/>
      <c r="E2080" s="1773"/>
      <c r="F2080" s="1777" t="s">
        <v>78</v>
      </c>
      <c r="G2080" s="1778"/>
      <c r="H2080" s="1868" t="s">
        <v>79</v>
      </c>
      <c r="I2080" s="1869"/>
      <c r="J2080" s="74" t="s">
        <v>41</v>
      </c>
      <c r="K2080" s="79" t="s">
        <v>91</v>
      </c>
      <c r="L2080" s="1785" t="s">
        <v>39</v>
      </c>
      <c r="M2080" s="1786"/>
      <c r="N2080" s="12" t="s">
        <v>43</v>
      </c>
    </row>
    <row r="2081" spans="1:14" ht="25.5" customHeight="1" thickBot="1">
      <c r="A2081" s="1721"/>
      <c r="B2081" s="11" t="s">
        <v>69</v>
      </c>
      <c r="C2081" s="1774"/>
      <c r="D2081" s="1775"/>
      <c r="E2081" s="1776"/>
      <c r="F2081" s="1787">
        <f>IF($J2063="TC",0,IF($J2063="Nso",0,VLOOKUP($A2060,'Result Entry'!$B$9:$FW$108,146,0)))</f>
        <v>0</v>
      </c>
      <c r="G2081" s="1788"/>
      <c r="H2081" s="1830">
        <f>IF($J2063="TC",0,IF($J2063="Nso",0,VLOOKUP($A2060,'Result Entry'!$B$9:$FW$108,147,0)))</f>
        <v>0</v>
      </c>
      <c r="I2081" s="1831"/>
      <c r="J2081" s="75">
        <f>IF($J2063="TC",0,IF($J2063="Nso",0,VLOOKUP($A2060,'Result Entry'!$B$9:$FW$108,148,0)))</f>
        <v>0</v>
      </c>
      <c r="K2081" s="86" t="str">
        <f>IF($J2063="TC",0,IF($J2063="Nso",0,VLOOKUP($A2060,'Result Entry'!$B$9:$FW$108,149,0)))</f>
        <v/>
      </c>
      <c r="L2081" s="1864">
        <f>IF($J2063="TC",0,IF($J2063="Nso",0,VLOOKUP($A2060,'Result Entry'!$B$9:$FW$108,150,0)))</f>
        <v>0</v>
      </c>
      <c r="M2081" s="1865"/>
      <c r="N2081" s="15">
        <f>IF($J2063="TC",0,IF($J2063="Nso",0,VLOOKUP($A2060,'Result Entry'!$B$9:$FW$108,152,0)))</f>
        <v>0</v>
      </c>
    </row>
    <row r="2082" spans="1:14" ht="20.25" customHeight="1">
      <c r="A2082" s="1721"/>
      <c r="B2082" s="11" t="s">
        <v>69</v>
      </c>
      <c r="C2082" s="1758" t="s">
        <v>58</v>
      </c>
      <c r="D2082" s="1759"/>
      <c r="E2082" s="1759"/>
      <c r="F2082" s="1759"/>
      <c r="G2082" s="1759"/>
      <c r="H2082" s="1760"/>
      <c r="I2082" s="1834" t="s">
        <v>59</v>
      </c>
      <c r="J2082" s="1835"/>
      <c r="K2082" s="1836">
        <f>VLOOKUP($A2060,'Result Entry'!$B$9:$FW$108,143,0)</f>
        <v>0</v>
      </c>
      <c r="L2082" s="1837"/>
      <c r="M2082" s="1839" t="s">
        <v>37</v>
      </c>
      <c r="N2082" s="1840"/>
    </row>
    <row r="2083" spans="1:14" ht="20.25" customHeight="1" thickBot="1">
      <c r="A2083" s="1721"/>
      <c r="B2083" s="11" t="s">
        <v>69</v>
      </c>
      <c r="C2083" s="1841" t="s">
        <v>54</v>
      </c>
      <c r="D2083" s="1842"/>
      <c r="E2083" s="1842"/>
      <c r="F2083" s="1843" t="s">
        <v>157</v>
      </c>
      <c r="G2083" s="1844"/>
      <c r="H2083" s="26" t="s">
        <v>47</v>
      </c>
      <c r="I2083" s="1847" t="s">
        <v>60</v>
      </c>
      <c r="J2083" s="1848"/>
      <c r="K2083" s="1873">
        <f>VLOOKUP($A2060,'Result Entry'!$B$9:$FW$108,144,0)</f>
        <v>0</v>
      </c>
      <c r="L2083" s="1874"/>
      <c r="M2083" s="1875">
        <f>VLOOKUP($A2060,'Result Entry'!$B$9:$FW$108,145,0)</f>
        <v>0</v>
      </c>
      <c r="N2083" s="1876"/>
    </row>
    <row r="2084" spans="1:14" ht="20.25" customHeight="1">
      <c r="A2084" s="1721"/>
      <c r="B2084" s="11" t="s">
        <v>69</v>
      </c>
      <c r="C2084" s="1841"/>
      <c r="D2084" s="1842"/>
      <c r="E2084" s="1842"/>
      <c r="F2084" s="1845"/>
      <c r="G2084" s="1846"/>
      <c r="H2084" s="27" t="s">
        <v>99</v>
      </c>
      <c r="I2084" s="1877" t="s">
        <v>61</v>
      </c>
      <c r="J2084" s="1878"/>
      <c r="K2084" s="1879">
        <f>IF($J2063="TC","Transferred",IF($J2063="Nso","NameSeparated",VLOOKUP($A2060,'Result Entry'!$B$9:$FW$108,153,0)))</f>
        <v>0</v>
      </c>
      <c r="L2084" s="1879"/>
      <c r="M2084" s="1879"/>
      <c r="N2084" s="1880"/>
    </row>
    <row r="2085" spans="1:14" ht="20.25" customHeight="1">
      <c r="A2085" s="1721"/>
      <c r="B2085" s="11" t="s">
        <v>69</v>
      </c>
      <c r="C2085" s="1744" t="str">
        <f>'Result Entry'!$DU$3</f>
        <v>Foundation Of Information Tech.</v>
      </c>
      <c r="D2085" s="1745"/>
      <c r="E2085" s="1746"/>
      <c r="F2085" s="1747" t="str">
        <f>IF($J2063="TC",0,IF($J2063="Nso",0,VLOOKUP($A2060,'Result Entry'!$B$9:$GS$108,170,0)))</f>
        <v/>
      </c>
      <c r="G2085" s="1747"/>
      <c r="H2085" s="14">
        <f>IF($J2063="TC",0,IF($J2063="Nso",0,VLOOKUP($A2060,'Result Entry'!$B$9:$GS$108,112,0)))</f>
        <v>0</v>
      </c>
      <c r="I2085" s="1748" t="s">
        <v>71</v>
      </c>
      <c r="J2085" s="1749"/>
      <c r="K2085" s="1750">
        <f>'Result Entry'!$T$2</f>
        <v>45419</v>
      </c>
      <c r="L2085" s="1751"/>
      <c r="M2085" s="1751"/>
      <c r="N2085" s="1752"/>
    </row>
    <row r="2086" spans="1:14" ht="20.25" customHeight="1">
      <c r="A2086" s="1721"/>
      <c r="B2086" s="11" t="s">
        <v>69</v>
      </c>
      <c r="C2086" s="1744" t="str">
        <f>'Result Entry'!$EI$3</f>
        <v>G.I.A.I.-II</v>
      </c>
      <c r="D2086" s="1745"/>
      <c r="E2086" s="1746"/>
      <c r="F2086" s="1747" t="str">
        <f>IF($J2063="TC",0,IF($J2063="Nso",0,VLOOKUP($A2060,'Result Entry'!$B$9:$GS$108,174,0)))</f>
        <v/>
      </c>
      <c r="G2086" s="1747"/>
      <c r="H2086" s="14">
        <f>IF($J2063="TC",0,IF($J2063="Nso",0,VLOOKUP($A2060,'Result Entry'!$B$9:$GS$108,124,0)))</f>
        <v>0</v>
      </c>
      <c r="I2086" s="1753"/>
      <c r="J2086" s="1754"/>
      <c r="K2086" s="1754"/>
      <c r="L2086" s="1754"/>
      <c r="M2086" s="1754"/>
      <c r="N2086" s="1755"/>
    </row>
    <row r="2087" spans="1:14" ht="20.25" customHeight="1">
      <c r="A2087" s="1721"/>
      <c r="B2087" s="11" t="s">
        <v>69</v>
      </c>
      <c r="C2087" s="1744" t="str">
        <f>'Result Entry'!$EU$3</f>
        <v>SOC.SER.PLAN</v>
      </c>
      <c r="D2087" s="1745"/>
      <c r="E2087" s="1746"/>
      <c r="F2087" s="1747">
        <f>IF($J2063="TC",0,IF($J2063="Nso",0,VLOOKUP($A2060,'Result Entry'!$B$9:$HS$108,178,0)))</f>
        <v>0</v>
      </c>
      <c r="G2087" s="1747"/>
      <c r="H2087" s="14">
        <f>IF($J2063="TC",0,IF($J2063="Nso",0,VLOOKUP($A2060,'Result Entry'!$B$9:$GS$108,136,0)))</f>
        <v>0</v>
      </c>
      <c r="I2087" s="1756" t="s">
        <v>174</v>
      </c>
      <c r="J2087" s="1757"/>
      <c r="K2087" s="76"/>
      <c r="L2087" s="77"/>
      <c r="M2087" s="77"/>
      <c r="N2087" s="78"/>
    </row>
    <row r="2088" spans="1:14" ht="20.25" customHeight="1" thickBot="1">
      <c r="A2088" s="1721"/>
      <c r="B2088" s="11" t="s">
        <v>69</v>
      </c>
      <c r="C2088" s="1744" t="str">
        <f>'Result Entry'!$FG$3</f>
        <v>Jeewan Kaushal</v>
      </c>
      <c r="D2088" s="1745"/>
      <c r="E2088" s="1746"/>
      <c r="F2088" s="1747" t="str">
        <f>IF($J2063="TC",0,IF($J2063="Nso",0,VLOOKUP($A2060,'Result Entry'!$B$9:$HS$108,182,0)))</f>
        <v/>
      </c>
      <c r="G2088" s="1747"/>
      <c r="H2088" s="14">
        <f>IF($J2063="TC",0,IF($J2063="Nso",0,VLOOKUP($A2060,'Result Entry'!$B$9:$HS$108,136,0)))</f>
        <v>0</v>
      </c>
      <c r="I2088" s="1756" t="s">
        <v>148</v>
      </c>
      <c r="J2088" s="1757"/>
      <c r="K2088" s="1757"/>
      <c r="L2088" s="1757"/>
      <c r="M2088" s="1757"/>
      <c r="N2088" s="1838"/>
    </row>
    <row r="2089" spans="1:14" ht="20.25" customHeight="1">
      <c r="A2089" s="1721"/>
      <c r="B2089" s="10" t="s">
        <v>69</v>
      </c>
      <c r="C2089" s="1706" t="s">
        <v>180</v>
      </c>
      <c r="D2089" s="1707"/>
      <c r="E2089" s="1708"/>
      <c r="F2089" s="1715" t="s">
        <v>181</v>
      </c>
      <c r="G2089" s="1716"/>
      <c r="H2089" s="82" t="s">
        <v>30</v>
      </c>
      <c r="I2089" s="1756" t="s">
        <v>175</v>
      </c>
      <c r="J2089" s="1757"/>
      <c r="K2089" s="1757"/>
      <c r="L2089" s="1757"/>
      <c r="M2089" s="1757"/>
      <c r="N2089" s="1838"/>
    </row>
    <row r="2090" spans="1:14" ht="20.25" customHeight="1">
      <c r="A2090" s="1721"/>
      <c r="B2090" s="10" t="s">
        <v>69</v>
      </c>
      <c r="C2090" s="1709"/>
      <c r="D2090" s="1710"/>
      <c r="E2090" s="1711"/>
      <c r="F2090" s="1702" t="s">
        <v>182</v>
      </c>
      <c r="G2090" s="1703"/>
      <c r="H2090" s="80" t="s">
        <v>179</v>
      </c>
      <c r="I2090" s="1732" t="s">
        <v>67</v>
      </c>
      <c r="J2090" s="1733"/>
      <c r="K2090" s="1733"/>
      <c r="L2090" s="1733"/>
      <c r="M2090" s="1733"/>
      <c r="N2090" s="1734"/>
    </row>
    <row r="2091" spans="1:14" ht="20.25" customHeight="1">
      <c r="A2091" s="1721"/>
      <c r="B2091" s="10" t="s">
        <v>69</v>
      </c>
      <c r="C2091" s="1709"/>
      <c r="D2091" s="1710"/>
      <c r="E2091" s="1711"/>
      <c r="F2091" s="1702" t="s">
        <v>185</v>
      </c>
      <c r="G2091" s="1703"/>
      <c r="H2091" s="80" t="s">
        <v>62</v>
      </c>
      <c r="I2091" s="1735"/>
      <c r="J2091" s="1736"/>
      <c r="K2091" s="1736"/>
      <c r="L2091" s="1736"/>
      <c r="M2091" s="1736"/>
      <c r="N2091" s="1737"/>
    </row>
    <row r="2092" spans="1:14" ht="20.25" customHeight="1">
      <c r="A2092" s="1721"/>
      <c r="B2092" s="10" t="s">
        <v>69</v>
      </c>
      <c r="C2092" s="1709"/>
      <c r="D2092" s="1710"/>
      <c r="E2092" s="1711"/>
      <c r="F2092" s="1702" t="s">
        <v>186</v>
      </c>
      <c r="G2092" s="1703"/>
      <c r="H2092" s="80" t="s">
        <v>63</v>
      </c>
      <c r="I2092" s="1735"/>
      <c r="J2092" s="1736"/>
      <c r="K2092" s="1736"/>
      <c r="L2092" s="1736"/>
      <c r="M2092" s="1736"/>
      <c r="N2092" s="1737"/>
    </row>
    <row r="2093" spans="1:14" ht="20.25" customHeight="1">
      <c r="A2093" s="1721"/>
      <c r="B2093" s="10" t="s">
        <v>69</v>
      </c>
      <c r="C2093" s="1709"/>
      <c r="D2093" s="1710"/>
      <c r="E2093" s="1711"/>
      <c r="F2093" s="1702" t="s">
        <v>183</v>
      </c>
      <c r="G2093" s="1703"/>
      <c r="H2093" s="80" t="s">
        <v>65</v>
      </c>
      <c r="I2093" s="1738" t="s">
        <v>80</v>
      </c>
      <c r="J2093" s="1739"/>
      <c r="K2093" s="1739"/>
      <c r="L2093" s="1739"/>
      <c r="M2093" s="1739"/>
      <c r="N2093" s="1740"/>
    </row>
    <row r="2094" spans="1:14" ht="20.25" customHeight="1" thickBot="1">
      <c r="A2094" s="1721"/>
      <c r="B2094" s="13" t="s">
        <v>69</v>
      </c>
      <c r="C2094" s="1712"/>
      <c r="D2094" s="1713"/>
      <c r="E2094" s="1714"/>
      <c r="F2094" s="1704" t="s">
        <v>184</v>
      </c>
      <c r="G2094" s="1705"/>
      <c r="H2094" s="81" t="s">
        <v>64</v>
      </c>
      <c r="I2094" s="1741"/>
      <c r="J2094" s="1742"/>
      <c r="K2094" s="1742"/>
      <c r="L2094" s="1742"/>
      <c r="M2094" s="1742"/>
      <c r="N2094" s="1743"/>
    </row>
    <row r="2095" spans="1:14" ht="15.75" thickTop="1">
      <c r="A2095" s="1719"/>
      <c r="B2095" s="1719"/>
      <c r="C2095" s="1719"/>
      <c r="D2095" s="1719"/>
      <c r="E2095" s="1719"/>
      <c r="F2095" s="1719"/>
      <c r="G2095" s="1719"/>
      <c r="H2095" s="1719"/>
      <c r="I2095" s="1719"/>
      <c r="J2095" s="1719"/>
      <c r="K2095" s="1719"/>
      <c r="L2095" s="1719"/>
      <c r="M2095" s="1719"/>
      <c r="N2095" s="1719"/>
    </row>
    <row r="2096" spans="1:14" ht="24.75" customHeight="1" thickBot="1">
      <c r="A2096" s="83">
        <f>A2060+1</f>
        <v>60</v>
      </c>
      <c r="B2096" s="1720" t="s">
        <v>50</v>
      </c>
      <c r="C2096" s="1720"/>
      <c r="D2096" s="1720"/>
      <c r="E2096" s="1720"/>
      <c r="F2096" s="1720"/>
      <c r="G2096" s="1720"/>
      <c r="H2096" s="1720"/>
      <c r="I2096" s="1720"/>
      <c r="J2096" s="1720"/>
      <c r="K2096" s="1720"/>
      <c r="L2096" s="1720"/>
      <c r="M2096" s="1720"/>
      <c r="N2096" s="1720"/>
    </row>
    <row r="2097" spans="1:15" ht="42.75" customHeight="1" thickTop="1">
      <c r="A2097" s="1721"/>
      <c r="B2097" s="1722"/>
      <c r="C2097" s="1723"/>
      <c r="D2097" s="1726" t="str">
        <f>Master!$E$8</f>
        <v xml:space="preserve">Govt. Sr. Secondary School </v>
      </c>
      <c r="E2097" s="1727"/>
      <c r="F2097" s="1727"/>
      <c r="G2097" s="1727"/>
      <c r="H2097" s="1727"/>
      <c r="I2097" s="1727"/>
      <c r="J2097" s="1727"/>
      <c r="K2097" s="1727"/>
      <c r="L2097" s="1727"/>
      <c r="M2097" s="1727"/>
      <c r="N2097" s="1728"/>
    </row>
    <row r="2098" spans="1:15" ht="26.25" customHeight="1" thickBot="1">
      <c r="A2098" s="1721"/>
      <c r="B2098" s="1724"/>
      <c r="C2098" s="1725"/>
      <c r="D2098" s="1729" t="str">
        <f>Master!$E$11</f>
        <v>P.S.-Bapini (Jodhpur)</v>
      </c>
      <c r="E2098" s="1730"/>
      <c r="F2098" s="1730"/>
      <c r="G2098" s="1730"/>
      <c r="H2098" s="1730"/>
      <c r="I2098" s="1730"/>
      <c r="J2098" s="1730"/>
      <c r="K2098" s="1730"/>
      <c r="L2098" s="1730"/>
      <c r="M2098" s="1730"/>
      <c r="N2098" s="1731"/>
    </row>
    <row r="2099" spans="1:15" ht="20.25" customHeight="1">
      <c r="A2099" s="1721"/>
      <c r="B2099" s="28"/>
      <c r="C2099" s="1849" t="s">
        <v>150</v>
      </c>
      <c r="D2099" s="1850"/>
      <c r="E2099" s="1850"/>
      <c r="F2099" s="1850"/>
      <c r="G2099" s="1851"/>
      <c r="H2099" s="1814" t="s">
        <v>127</v>
      </c>
      <c r="I2099" s="1814"/>
      <c r="J2099" s="1817">
        <f>VLOOKUP(A2096,'Result Entry'!$B$6:$K$108,6,0)</f>
        <v>0</v>
      </c>
      <c r="K2099" s="1820" t="s">
        <v>68</v>
      </c>
      <c r="L2099" s="1821"/>
      <c r="M2099" s="68">
        <f>Master!$E$14</f>
        <v>8151106901</v>
      </c>
      <c r="N2099" s="69"/>
    </row>
    <row r="2100" spans="1:15" ht="20.25" customHeight="1">
      <c r="A2100" s="1721"/>
      <c r="B2100" s="9"/>
      <c r="C2100" s="1852"/>
      <c r="D2100" s="1853"/>
      <c r="E2100" s="1853"/>
      <c r="F2100" s="1853"/>
      <c r="G2100" s="1854"/>
      <c r="H2100" s="1815"/>
      <c r="I2100" s="1815"/>
      <c r="J2100" s="1818"/>
      <c r="K2100" s="1822" t="s">
        <v>66</v>
      </c>
      <c r="L2100" s="1823"/>
      <c r="M2100" s="1824"/>
      <c r="N2100" s="1825"/>
      <c r="O2100" s="17" t="s">
        <v>156</v>
      </c>
    </row>
    <row r="2101" spans="1:15" ht="20.25" customHeight="1" thickBot="1">
      <c r="A2101" s="1721"/>
      <c r="B2101" s="9"/>
      <c r="C2101" s="1855"/>
      <c r="D2101" s="1856"/>
      <c r="E2101" s="1856"/>
      <c r="F2101" s="1856"/>
      <c r="G2101" s="1857"/>
      <c r="H2101" s="1816"/>
      <c r="I2101" s="1816"/>
      <c r="J2101" s="1819"/>
      <c r="K2101" s="1826" t="s">
        <v>51</v>
      </c>
      <c r="L2101" s="1827"/>
      <c r="M2101" s="1828" t="str">
        <f>Master!$E$6</f>
        <v>2023-24</v>
      </c>
      <c r="N2101" s="1829"/>
    </row>
    <row r="2102" spans="1:15" ht="20.25" customHeight="1">
      <c r="A2102" s="1721"/>
      <c r="B2102" s="10" t="s">
        <v>69</v>
      </c>
      <c r="C2102" s="1779" t="s">
        <v>20</v>
      </c>
      <c r="D2102" s="1780"/>
      <c r="E2102" s="1780"/>
      <c r="F2102" s="1781"/>
      <c r="G2102" s="6" t="s">
        <v>149</v>
      </c>
      <c r="H2102" s="1782">
        <f>VLOOKUP($A2096,'Result Entry'!$B$9:$FW$108,4,0)</f>
        <v>0</v>
      </c>
      <c r="I2102" s="1782"/>
      <c r="J2102" s="1782"/>
      <c r="K2102" s="1782"/>
      <c r="L2102" s="1782"/>
      <c r="M2102" s="1782"/>
      <c r="N2102" s="1783"/>
    </row>
    <row r="2103" spans="1:15" ht="20.25" customHeight="1">
      <c r="A2103" s="1721"/>
      <c r="B2103" s="10" t="s">
        <v>69</v>
      </c>
      <c r="C2103" s="1763" t="s">
        <v>22</v>
      </c>
      <c r="D2103" s="1764"/>
      <c r="E2103" s="1764"/>
      <c r="F2103" s="1765"/>
      <c r="G2103" s="7" t="s">
        <v>149</v>
      </c>
      <c r="H2103" s="1766">
        <f>VLOOKUP($A2096,'Result Entry'!$B$9:$FW$108,7,0)</f>
        <v>0</v>
      </c>
      <c r="I2103" s="1766"/>
      <c r="J2103" s="1766"/>
      <c r="K2103" s="1766"/>
      <c r="L2103" s="1766"/>
      <c r="M2103" s="1766"/>
      <c r="N2103" s="1767"/>
    </row>
    <row r="2104" spans="1:15" ht="20.25" customHeight="1">
      <c r="A2104" s="1721"/>
      <c r="B2104" s="10" t="s">
        <v>69</v>
      </c>
      <c r="C2104" s="1763" t="s">
        <v>23</v>
      </c>
      <c r="D2104" s="1764"/>
      <c r="E2104" s="1764"/>
      <c r="F2104" s="1765"/>
      <c r="G2104" s="7" t="s">
        <v>149</v>
      </c>
      <c r="H2104" s="1766">
        <f>VLOOKUP($A2096,'Result Entry'!$B$9:$FW$108,8,0)</f>
        <v>0</v>
      </c>
      <c r="I2104" s="1766"/>
      <c r="J2104" s="1766"/>
      <c r="K2104" s="1766"/>
      <c r="L2104" s="1766"/>
      <c r="M2104" s="1766"/>
      <c r="N2104" s="1767"/>
    </row>
    <row r="2105" spans="1:15" ht="20.25" customHeight="1">
      <c r="A2105" s="1721"/>
      <c r="B2105" s="10" t="s">
        <v>69</v>
      </c>
      <c r="C2105" s="1763" t="s">
        <v>52</v>
      </c>
      <c r="D2105" s="1764"/>
      <c r="E2105" s="1764"/>
      <c r="F2105" s="1765"/>
      <c r="G2105" s="7" t="s">
        <v>149</v>
      </c>
      <c r="H2105" s="1766">
        <f>VLOOKUP($A2096,'Result Entry'!$B$9:$FW$108,9,0)</f>
        <v>0</v>
      </c>
      <c r="I2105" s="1766"/>
      <c r="J2105" s="1766"/>
      <c r="K2105" s="1766"/>
      <c r="L2105" s="1766"/>
      <c r="M2105" s="1766"/>
      <c r="N2105" s="1767"/>
    </row>
    <row r="2106" spans="1:15" ht="20.25" customHeight="1">
      <c r="A2106" s="1721"/>
      <c r="B2106" s="10" t="s">
        <v>69</v>
      </c>
      <c r="C2106" s="1763" t="s">
        <v>53</v>
      </c>
      <c r="D2106" s="1764"/>
      <c r="E2106" s="1764"/>
      <c r="F2106" s="1765"/>
      <c r="G2106" s="7" t="s">
        <v>149</v>
      </c>
      <c r="H2106" s="1768" t="str">
        <f>CONCATENATE('Result Entry'!$G$4,'Result Entry'!$J$4)</f>
        <v>11(A)</v>
      </c>
      <c r="I2106" s="1766"/>
      <c r="J2106" s="1766"/>
      <c r="K2106" s="1766"/>
      <c r="L2106" s="1766"/>
      <c r="M2106" s="1766"/>
      <c r="N2106" s="1767"/>
    </row>
    <row r="2107" spans="1:15" ht="20.25" customHeight="1" thickBot="1">
      <c r="A2107" s="1721"/>
      <c r="B2107" s="10" t="s">
        <v>69</v>
      </c>
      <c r="C2107" s="1789" t="s">
        <v>25</v>
      </c>
      <c r="D2107" s="1790"/>
      <c r="E2107" s="1790"/>
      <c r="F2107" s="1791"/>
      <c r="G2107" s="16" t="s">
        <v>149</v>
      </c>
      <c r="H2107" s="1792">
        <f>VLOOKUP($A2096,'Result Entry'!$B$9:$FW$108,10,0)</f>
        <v>0</v>
      </c>
      <c r="I2107" s="1792"/>
      <c r="J2107" s="1792"/>
      <c r="K2107" s="1792"/>
      <c r="L2107" s="1792"/>
      <c r="M2107" s="1792"/>
      <c r="N2107" s="1793"/>
    </row>
    <row r="2108" spans="1:15" ht="20.25" customHeight="1">
      <c r="A2108" s="1721"/>
      <c r="B2108" s="11" t="s">
        <v>69</v>
      </c>
      <c r="C2108" s="1794" t="s">
        <v>167</v>
      </c>
      <c r="D2108" s="1795"/>
      <c r="E2108" s="1798" t="s">
        <v>72</v>
      </c>
      <c r="F2108" s="1800" t="s">
        <v>73</v>
      </c>
      <c r="G2108" s="1802" t="s">
        <v>168</v>
      </c>
      <c r="H2108" s="1804" t="s">
        <v>55</v>
      </c>
      <c r="I2108" s="1805"/>
      <c r="J2108" s="1808" t="s">
        <v>84</v>
      </c>
      <c r="K2108" s="1809"/>
      <c r="L2108" s="1812" t="s">
        <v>169</v>
      </c>
      <c r="M2108" s="1832" t="s">
        <v>76</v>
      </c>
      <c r="N2108" s="1858" t="s">
        <v>98</v>
      </c>
    </row>
    <row r="2109" spans="1:15" ht="20.25" customHeight="1">
      <c r="A2109" s="1721"/>
      <c r="B2109" s="11"/>
      <c r="C2109" s="1796"/>
      <c r="D2109" s="1797"/>
      <c r="E2109" s="1799"/>
      <c r="F2109" s="1801"/>
      <c r="G2109" s="1803"/>
      <c r="H2109" s="1806"/>
      <c r="I2109" s="1807"/>
      <c r="J2109" s="1810"/>
      <c r="K2109" s="1811"/>
      <c r="L2109" s="1813"/>
      <c r="M2109" s="1833"/>
      <c r="N2109" s="1859"/>
    </row>
    <row r="2110" spans="1:15" ht="20.25" customHeight="1" thickBot="1">
      <c r="A2110" s="1721"/>
      <c r="B2110" s="11" t="s">
        <v>69</v>
      </c>
      <c r="C2110" s="1866" t="s">
        <v>56</v>
      </c>
      <c r="D2110" s="1867"/>
      <c r="E2110" s="61">
        <f>'Result Entry'!$L$7</f>
        <v>10</v>
      </c>
      <c r="F2110" s="62">
        <f>'Result Entry'!$M$7</f>
        <v>10</v>
      </c>
      <c r="G2110" s="53">
        <f>SUM(E2110:F2110)</f>
        <v>20</v>
      </c>
      <c r="H2110" s="1881">
        <f>'Result Entry'!$AU$7</f>
        <v>70</v>
      </c>
      <c r="I2110" s="1882"/>
      <c r="J2110" s="1883">
        <f>'Result Entry'!$AY$7</f>
        <v>100</v>
      </c>
      <c r="K2110" s="1882"/>
      <c r="L2110" s="53">
        <f t="shared" ref="L2110:L2115" si="118">H2110+J2110</f>
        <v>170</v>
      </c>
      <c r="M2110" s="63">
        <f t="shared" ref="M2110:M2115" si="119">G2110+L2110</f>
        <v>190</v>
      </c>
      <c r="N2110" s="1860"/>
    </row>
    <row r="2111" spans="1:15" s="52" customFormat="1" ht="20.25" customHeight="1">
      <c r="A2111" s="1721"/>
      <c r="B2111" s="50" t="s">
        <v>69</v>
      </c>
      <c r="C2111" s="1769" t="str">
        <f>'Result Entry'!$L$3</f>
        <v>HINDI Comp.</v>
      </c>
      <c r="D2111" s="1770"/>
      <c r="E2111" s="54">
        <f>IF($J2099="TC",0,IF($J2099="Nso",0,VLOOKUP($A2096,'Result Entry'!$B$9:$FW$108,11,0)))</f>
        <v>0</v>
      </c>
      <c r="F2111" s="51">
        <f>IF($J2099="TC",0,IF($J2099="Nso",0,VLOOKUP($A2096,'Result Entry'!$B$9:$FW$108,12,0)))</f>
        <v>0</v>
      </c>
      <c r="G2111" s="55">
        <f>E2111+F2111</f>
        <v>0</v>
      </c>
      <c r="H2111" s="1870">
        <f>IF($J2099="TC",0,IF($J2099="Nso",0,VLOOKUP($A2096,'Result Entry'!$B$9:$FW$108,16,0)))</f>
        <v>0</v>
      </c>
      <c r="I2111" s="1871"/>
      <c r="J2111" s="1872">
        <f>IF($J2099="TC",0,IF($J2099="Nso",0,VLOOKUP($A2096,'Result Entry'!$B$9:$FW$108,19,0)))</f>
        <v>0</v>
      </c>
      <c r="K2111" s="1871"/>
      <c r="L2111" s="66">
        <f t="shared" si="118"/>
        <v>0</v>
      </c>
      <c r="M2111" s="64">
        <f t="shared" si="119"/>
        <v>0</v>
      </c>
      <c r="N2111" s="60" t="str">
        <f>IF($J2099="TC",0,IF($J2099="Nso",0,VLOOKUP($A2096,'Result Entry'!$B$9:$FW$108,24,0)))</f>
        <v/>
      </c>
    </row>
    <row r="2112" spans="1:15" s="52" customFormat="1" ht="20.25" customHeight="1">
      <c r="A2112" s="1721"/>
      <c r="B2112" s="50" t="s">
        <v>69</v>
      </c>
      <c r="C2112" s="1717" t="str">
        <f>'Result Entry'!$Z$3</f>
        <v>ENGLISH Comp.</v>
      </c>
      <c r="D2112" s="1718"/>
      <c r="E2112" s="54">
        <f>IF($J2099="TC",0,IF($J2099="Nso",0,VLOOKUP($A2096,'Result Entry'!$B$9:$FW$108,25,0)))</f>
        <v>0</v>
      </c>
      <c r="F2112" s="51">
        <f>IF($J2099="TC",0,IF($J2099="Nso",0,VLOOKUP($A2096,'Result Entry'!$B$9:$FW$108,26,0)))</f>
        <v>0</v>
      </c>
      <c r="G2112" s="56">
        <f>E2112+F2112</f>
        <v>0</v>
      </c>
      <c r="H2112" s="1761">
        <f>IF($J2099="TC",0,IF($J2099="Nso",0,VLOOKUP($A2096,'Result Entry'!$B$9:$FW$108,30,0)))</f>
        <v>0</v>
      </c>
      <c r="I2112" s="1762"/>
      <c r="J2112" s="1784">
        <f>IF($J2099="TC",0,IF($J2099="Nso",0,VLOOKUP($A2096,'Result Entry'!$B$9:$FW$108,33,0)))</f>
        <v>0</v>
      </c>
      <c r="K2112" s="1762"/>
      <c r="L2112" s="66">
        <f t="shared" si="118"/>
        <v>0</v>
      </c>
      <c r="M2112" s="64">
        <f t="shared" si="119"/>
        <v>0</v>
      </c>
      <c r="N2112" s="60" t="str">
        <f>IF($J2099="TC",0,IF($J2099="Nso",0,VLOOKUP($A2096,'Result Entry'!$B$9:$FW$108,38,0)))</f>
        <v/>
      </c>
    </row>
    <row r="2113" spans="1:14" s="52" customFormat="1" ht="20.25" customHeight="1">
      <c r="A2113" s="1721"/>
      <c r="B2113" s="50" t="s">
        <v>69</v>
      </c>
      <c r="C2113" s="1717" t="str">
        <f>'Result Entry'!$AO$3</f>
        <v>PHYSICS</v>
      </c>
      <c r="D2113" s="1718"/>
      <c r="E2113" s="54">
        <f>IF($J2099="TC",0,IF($J2099="Nso",0,VLOOKUP($A2096,'Result Entry'!$B$9:$FW$108,39,0)))</f>
        <v>0</v>
      </c>
      <c r="F2113" s="51">
        <f>IF($J2099="TC",0,IF($J2099="Nso",0,VLOOKUP($A2096,'Result Entry'!$B$9:$FW$108,40,0)))</f>
        <v>0</v>
      </c>
      <c r="G2113" s="56">
        <f>E2113+F2113</f>
        <v>0</v>
      </c>
      <c r="H2113" s="1761">
        <f>IF($J2099="TC",0,IF($J2099="Nso",0,VLOOKUP($A2096,'Result Entry'!$B$9:$FW$108,45,0)))</f>
        <v>0</v>
      </c>
      <c r="I2113" s="1762"/>
      <c r="J2113" s="1784">
        <f>IF($J2099="TC",0,IF($J2099="Nso",0,VLOOKUP($A2096,'Result Entry'!$B$9:$FW$108,49,0)))</f>
        <v>0</v>
      </c>
      <c r="K2113" s="1762"/>
      <c r="L2113" s="66">
        <f t="shared" si="118"/>
        <v>0</v>
      </c>
      <c r="M2113" s="64">
        <f t="shared" si="119"/>
        <v>0</v>
      </c>
      <c r="N2113" s="60" t="str">
        <f>IF($J2099="TC",0,IF($J2099="Nso",0,VLOOKUP($A2096,'Result Entry'!$B$9:$FW$108,54,0)))</f>
        <v/>
      </c>
    </row>
    <row r="2114" spans="1:14" s="52" customFormat="1" ht="20.25" customHeight="1">
      <c r="A2114" s="1721"/>
      <c r="B2114" s="50" t="s">
        <v>69</v>
      </c>
      <c r="C2114" s="1717" t="str">
        <f>'Result Entry'!$BF$3</f>
        <v>CHEMISTRY</v>
      </c>
      <c r="D2114" s="1718"/>
      <c r="E2114" s="54" t="str">
        <f>IF($J2099="TC",0,IF($J2099="Nso",0,VLOOKUP($A2096,'Result Entry'!$B$9:$FW$108,55,0)))</f>
        <v/>
      </c>
      <c r="F2114" s="51">
        <f>IF($J2099="TC",0,IF($J2099="Nso",0,VLOOKUP($A2096,'Result Entry'!$B$9:$FW$108,56,0)))</f>
        <v>0</v>
      </c>
      <c r="G2114" s="56" t="e">
        <f>E2114+F2114</f>
        <v>#VALUE!</v>
      </c>
      <c r="H2114" s="1761">
        <f>IF($J2099="TC",0,IF($J2099="Nso",0,VLOOKUP($A2096,'Result Entry'!$B$9:$FW$108,61,0)))</f>
        <v>0</v>
      </c>
      <c r="I2114" s="1762"/>
      <c r="J2114" s="1784">
        <f>IF($J2099="TC",0,IF($J2099="Nso",0,VLOOKUP($A2096,'Result Entry'!$B$9:$FW$108,65,0)))</f>
        <v>0</v>
      </c>
      <c r="K2114" s="1762"/>
      <c r="L2114" s="66">
        <f t="shared" si="118"/>
        <v>0</v>
      </c>
      <c r="M2114" s="64" t="e">
        <f t="shared" si="119"/>
        <v>#VALUE!</v>
      </c>
      <c r="N2114" s="60" t="str">
        <f>IF($J2099="TC",0,IF($J2099="Nso",0,VLOOKUP($A2096,'Result Entry'!$B$9:$FW$108,70,0)))</f>
        <v/>
      </c>
    </row>
    <row r="2115" spans="1:14" s="52" customFormat="1" ht="20.25" customHeight="1" thickBot="1">
      <c r="A2115" s="1721"/>
      <c r="B2115" s="50" t="s">
        <v>69</v>
      </c>
      <c r="C2115" s="1717" t="str">
        <f>'Result Entry'!$BW$3</f>
        <v>BIOLOGY</v>
      </c>
      <c r="D2115" s="1718"/>
      <c r="E2115" s="57" t="str">
        <f>IF($J2099="TC",0,IF($J2099="Nso",0,VLOOKUP($A2096,'Result Entry'!$B$9:$FW$108,71,0)))</f>
        <v/>
      </c>
      <c r="F2115" s="58" t="str">
        <f>IF($J2099="TC",0,IF($J2099="Nso",0,VLOOKUP($A2096,'Result Entry'!$B$9:$FW$108,72,0)))</f>
        <v/>
      </c>
      <c r="G2115" s="59" t="e">
        <f>E2115+F2115</f>
        <v>#VALUE!</v>
      </c>
      <c r="H2115" s="1861">
        <f>IF($J2099="TC",0,IF($J2099="Nso",0,VLOOKUP($A2096,'Result Entry'!$B$9:$FW$108,77,0)))</f>
        <v>0</v>
      </c>
      <c r="I2115" s="1862"/>
      <c r="J2115" s="1863">
        <f>IF($J2099="TC",0,IF($J2099="Nso",0,VLOOKUP($A2096,'Result Entry'!$B$9:$FW$108,81,0)))</f>
        <v>0</v>
      </c>
      <c r="K2115" s="1862"/>
      <c r="L2115" s="67">
        <f t="shared" si="118"/>
        <v>0</v>
      </c>
      <c r="M2115" s="65" t="e">
        <f t="shared" si="119"/>
        <v>#VALUE!</v>
      </c>
      <c r="N2115" s="60">
        <f>IF($J2099="TC",0,IF($J2099="Nso",0,VLOOKUP($A2096,'Result Entry'!$B$9:$FW$108,86,0)))</f>
        <v>0</v>
      </c>
    </row>
    <row r="2116" spans="1:14" ht="20.25" customHeight="1">
      <c r="A2116" s="1721"/>
      <c r="B2116" s="11" t="s">
        <v>69</v>
      </c>
      <c r="C2116" s="1771" t="s">
        <v>77</v>
      </c>
      <c r="D2116" s="1772"/>
      <c r="E2116" s="1773"/>
      <c r="F2116" s="1777" t="s">
        <v>78</v>
      </c>
      <c r="G2116" s="1778"/>
      <c r="H2116" s="1868" t="s">
        <v>79</v>
      </c>
      <c r="I2116" s="1869"/>
      <c r="J2116" s="74" t="s">
        <v>41</v>
      </c>
      <c r="K2116" s="79" t="s">
        <v>91</v>
      </c>
      <c r="L2116" s="1785" t="s">
        <v>39</v>
      </c>
      <c r="M2116" s="1786"/>
      <c r="N2116" s="12" t="s">
        <v>43</v>
      </c>
    </row>
    <row r="2117" spans="1:14" ht="25.5" customHeight="1" thickBot="1">
      <c r="A2117" s="1721"/>
      <c r="B2117" s="11" t="s">
        <v>69</v>
      </c>
      <c r="C2117" s="1774"/>
      <c r="D2117" s="1775"/>
      <c r="E2117" s="1776"/>
      <c r="F2117" s="1787">
        <f>IF($J2099="TC",0,IF($J2099="Nso",0,VLOOKUP($A2096,'Result Entry'!$B$9:$FW$108,146,0)))</f>
        <v>0</v>
      </c>
      <c r="G2117" s="1788"/>
      <c r="H2117" s="1830">
        <f>IF($J2099="TC",0,IF($J2099="Nso",0,VLOOKUP($A2096,'Result Entry'!$B$9:$FW$108,147,0)))</f>
        <v>0</v>
      </c>
      <c r="I2117" s="1831"/>
      <c r="J2117" s="75">
        <f>IF($J2099="TC",0,IF($J2099="Nso",0,VLOOKUP($A2096,'Result Entry'!$B$9:$FW$108,148,0)))</f>
        <v>0</v>
      </c>
      <c r="K2117" s="86" t="str">
        <f>IF($J2099="TC",0,IF($J2099="Nso",0,VLOOKUP($A2096,'Result Entry'!$B$9:$FW$108,149,0)))</f>
        <v/>
      </c>
      <c r="L2117" s="1864">
        <f>IF($J2099="TC",0,IF($J2099="Nso",0,VLOOKUP($A2096,'Result Entry'!$B$9:$FW$108,150,0)))</f>
        <v>0</v>
      </c>
      <c r="M2117" s="1865"/>
      <c r="N2117" s="15">
        <f>IF($J2099="TC",0,IF($J2099="Nso",0,VLOOKUP($A2096,'Result Entry'!$B$9:$FW$108,152,0)))</f>
        <v>0</v>
      </c>
    </row>
    <row r="2118" spans="1:14" ht="20.25" customHeight="1">
      <c r="A2118" s="1721"/>
      <c r="B2118" s="11" t="s">
        <v>69</v>
      </c>
      <c r="C2118" s="1758" t="s">
        <v>58</v>
      </c>
      <c r="D2118" s="1759"/>
      <c r="E2118" s="1759"/>
      <c r="F2118" s="1759"/>
      <c r="G2118" s="1759"/>
      <c r="H2118" s="1760"/>
      <c r="I2118" s="1834" t="s">
        <v>59</v>
      </c>
      <c r="J2118" s="1835"/>
      <c r="K2118" s="1836">
        <f>VLOOKUP($A2096,'Result Entry'!$B$9:$FW$108,143,0)</f>
        <v>0</v>
      </c>
      <c r="L2118" s="1837"/>
      <c r="M2118" s="1839" t="s">
        <v>37</v>
      </c>
      <c r="N2118" s="1840"/>
    </row>
    <row r="2119" spans="1:14" ht="20.25" customHeight="1" thickBot="1">
      <c r="A2119" s="1721"/>
      <c r="B2119" s="11" t="s">
        <v>69</v>
      </c>
      <c r="C2119" s="1841" t="s">
        <v>54</v>
      </c>
      <c r="D2119" s="1842"/>
      <c r="E2119" s="1842"/>
      <c r="F2119" s="1843" t="s">
        <v>157</v>
      </c>
      <c r="G2119" s="1844"/>
      <c r="H2119" s="26" t="s">
        <v>47</v>
      </c>
      <c r="I2119" s="1847" t="s">
        <v>60</v>
      </c>
      <c r="J2119" s="1848"/>
      <c r="K2119" s="1873">
        <f>VLOOKUP($A2096,'Result Entry'!$B$9:$FW$108,144,0)</f>
        <v>0</v>
      </c>
      <c r="L2119" s="1874"/>
      <c r="M2119" s="1875">
        <f>VLOOKUP($A2096,'Result Entry'!$B$9:$FW$108,145,0)</f>
        <v>0</v>
      </c>
      <c r="N2119" s="1876"/>
    </row>
    <row r="2120" spans="1:14" ht="20.25" customHeight="1">
      <c r="A2120" s="1721"/>
      <c r="B2120" s="11" t="s">
        <v>69</v>
      </c>
      <c r="C2120" s="1841"/>
      <c r="D2120" s="1842"/>
      <c r="E2120" s="1842"/>
      <c r="F2120" s="1845"/>
      <c r="G2120" s="1846"/>
      <c r="H2120" s="27" t="s">
        <v>99</v>
      </c>
      <c r="I2120" s="1877" t="s">
        <v>61</v>
      </c>
      <c r="J2120" s="1878"/>
      <c r="K2120" s="1879">
        <f>IF($J2099="TC","Transferred",IF($J2099="Nso","NameSeparated",VLOOKUP($A2096,'Result Entry'!$B$9:$FW$108,153,0)))</f>
        <v>0</v>
      </c>
      <c r="L2120" s="1879"/>
      <c r="M2120" s="1879"/>
      <c r="N2120" s="1880"/>
    </row>
    <row r="2121" spans="1:14" ht="20.25" customHeight="1">
      <c r="A2121" s="1721"/>
      <c r="B2121" s="11" t="s">
        <v>69</v>
      </c>
      <c r="C2121" s="1744" t="str">
        <f>'Result Entry'!$DU$3</f>
        <v>Foundation Of Information Tech.</v>
      </c>
      <c r="D2121" s="1745"/>
      <c r="E2121" s="1746"/>
      <c r="F2121" s="1747" t="str">
        <f>IF($J2099="TC",0,IF($J2099="Nso",0,VLOOKUP($A2096,'Result Entry'!$B$9:$GS$108,170,0)))</f>
        <v/>
      </c>
      <c r="G2121" s="1747"/>
      <c r="H2121" s="14">
        <f>IF($J2099="TC",0,IF($J2099="Nso",0,VLOOKUP($A2096,'Result Entry'!$B$9:$GS$108,112,0)))</f>
        <v>0</v>
      </c>
      <c r="I2121" s="1748" t="s">
        <v>71</v>
      </c>
      <c r="J2121" s="1749"/>
      <c r="K2121" s="1750">
        <f>'Result Entry'!$T$2</f>
        <v>45419</v>
      </c>
      <c r="L2121" s="1751"/>
      <c r="M2121" s="1751"/>
      <c r="N2121" s="1752"/>
    </row>
    <row r="2122" spans="1:14" ht="20.25" customHeight="1">
      <c r="A2122" s="1721"/>
      <c r="B2122" s="11" t="s">
        <v>69</v>
      </c>
      <c r="C2122" s="1744" t="str">
        <f>'Result Entry'!$EI$3</f>
        <v>G.I.A.I.-II</v>
      </c>
      <c r="D2122" s="1745"/>
      <c r="E2122" s="1746"/>
      <c r="F2122" s="1747" t="str">
        <f>IF($J2099="TC",0,IF($J2099="Nso",0,VLOOKUP($A2096,'Result Entry'!$B$9:$GS$108,174,0)))</f>
        <v/>
      </c>
      <c r="G2122" s="1747"/>
      <c r="H2122" s="14">
        <f>IF($J2099="TC",0,IF($J2099="Nso",0,VLOOKUP($A2096,'Result Entry'!$B$9:$GS$108,124,0)))</f>
        <v>0</v>
      </c>
      <c r="I2122" s="1753"/>
      <c r="J2122" s="1754"/>
      <c r="K2122" s="1754"/>
      <c r="L2122" s="1754"/>
      <c r="M2122" s="1754"/>
      <c r="N2122" s="1755"/>
    </row>
    <row r="2123" spans="1:14" ht="20.25" customHeight="1">
      <c r="A2123" s="1721"/>
      <c r="B2123" s="11" t="s">
        <v>69</v>
      </c>
      <c r="C2123" s="1744" t="str">
        <f>'Result Entry'!$EU$3</f>
        <v>SOC.SER.PLAN</v>
      </c>
      <c r="D2123" s="1745"/>
      <c r="E2123" s="1746"/>
      <c r="F2123" s="1747">
        <f>IF($J2099="TC",0,IF($J2099="Nso",0,VLOOKUP($A2096,'Result Entry'!$B$9:$HS$108,178,0)))</f>
        <v>0</v>
      </c>
      <c r="G2123" s="1747"/>
      <c r="H2123" s="14">
        <f>IF($J2099="TC",0,IF($J2099="Nso",0,VLOOKUP($A2096,'Result Entry'!$B$9:$GS$108,136,0)))</f>
        <v>0</v>
      </c>
      <c r="I2123" s="1756" t="s">
        <v>174</v>
      </c>
      <c r="J2123" s="1757"/>
      <c r="K2123" s="76"/>
      <c r="L2123" s="77"/>
      <c r="M2123" s="77"/>
      <c r="N2123" s="78"/>
    </row>
    <row r="2124" spans="1:14" ht="20.25" customHeight="1" thickBot="1">
      <c r="A2124" s="1721"/>
      <c r="B2124" s="11" t="s">
        <v>69</v>
      </c>
      <c r="C2124" s="1744" t="str">
        <f>'Result Entry'!$FG$3</f>
        <v>Jeewan Kaushal</v>
      </c>
      <c r="D2124" s="1745"/>
      <c r="E2124" s="1746"/>
      <c r="F2124" s="1747" t="str">
        <f>IF($J2099="TC",0,IF($J2099="Nso",0,VLOOKUP($A2096,'Result Entry'!$B$9:$HS$108,182,0)))</f>
        <v/>
      </c>
      <c r="G2124" s="1747"/>
      <c r="H2124" s="14">
        <f>IF($J2099="TC",0,IF($J2099="Nso",0,VLOOKUP($A2096,'Result Entry'!$B$9:$HS$108,136,0)))</f>
        <v>0</v>
      </c>
      <c r="I2124" s="1756" t="s">
        <v>148</v>
      </c>
      <c r="J2124" s="1757"/>
      <c r="K2124" s="1757"/>
      <c r="L2124" s="1757"/>
      <c r="M2124" s="1757"/>
      <c r="N2124" s="1838"/>
    </row>
    <row r="2125" spans="1:14" ht="20.25" customHeight="1">
      <c r="A2125" s="1721"/>
      <c r="B2125" s="10" t="s">
        <v>69</v>
      </c>
      <c r="C2125" s="1706" t="s">
        <v>180</v>
      </c>
      <c r="D2125" s="1707"/>
      <c r="E2125" s="1708"/>
      <c r="F2125" s="1715" t="s">
        <v>181</v>
      </c>
      <c r="G2125" s="1716"/>
      <c r="H2125" s="82" t="s">
        <v>30</v>
      </c>
      <c r="I2125" s="1756" t="s">
        <v>175</v>
      </c>
      <c r="J2125" s="1757"/>
      <c r="K2125" s="1757"/>
      <c r="L2125" s="1757"/>
      <c r="M2125" s="1757"/>
      <c r="N2125" s="1838"/>
    </row>
    <row r="2126" spans="1:14" ht="20.25" customHeight="1">
      <c r="A2126" s="1721"/>
      <c r="B2126" s="10" t="s">
        <v>69</v>
      </c>
      <c r="C2126" s="1709"/>
      <c r="D2126" s="1710"/>
      <c r="E2126" s="1711"/>
      <c r="F2126" s="1702" t="s">
        <v>182</v>
      </c>
      <c r="G2126" s="1703"/>
      <c r="H2126" s="80" t="s">
        <v>179</v>
      </c>
      <c r="I2126" s="1732" t="s">
        <v>67</v>
      </c>
      <c r="J2126" s="1733"/>
      <c r="K2126" s="1733"/>
      <c r="L2126" s="1733"/>
      <c r="M2126" s="1733"/>
      <c r="N2126" s="1734"/>
    </row>
    <row r="2127" spans="1:14" ht="20.25" customHeight="1">
      <c r="A2127" s="1721"/>
      <c r="B2127" s="10" t="s">
        <v>69</v>
      </c>
      <c r="C2127" s="1709"/>
      <c r="D2127" s="1710"/>
      <c r="E2127" s="1711"/>
      <c r="F2127" s="1702" t="s">
        <v>185</v>
      </c>
      <c r="G2127" s="1703"/>
      <c r="H2127" s="80" t="s">
        <v>62</v>
      </c>
      <c r="I2127" s="1735"/>
      <c r="J2127" s="1736"/>
      <c r="K2127" s="1736"/>
      <c r="L2127" s="1736"/>
      <c r="M2127" s="1736"/>
      <c r="N2127" s="1737"/>
    </row>
    <row r="2128" spans="1:14" ht="20.25" customHeight="1">
      <c r="A2128" s="1721"/>
      <c r="B2128" s="10" t="s">
        <v>69</v>
      </c>
      <c r="C2128" s="1709"/>
      <c r="D2128" s="1710"/>
      <c r="E2128" s="1711"/>
      <c r="F2128" s="1702" t="s">
        <v>186</v>
      </c>
      <c r="G2128" s="1703"/>
      <c r="H2128" s="80" t="s">
        <v>63</v>
      </c>
      <c r="I2128" s="1735"/>
      <c r="J2128" s="1736"/>
      <c r="K2128" s="1736"/>
      <c r="L2128" s="1736"/>
      <c r="M2128" s="1736"/>
      <c r="N2128" s="1737"/>
    </row>
    <row r="2129" spans="1:15" ht="20.25" customHeight="1">
      <c r="A2129" s="1721"/>
      <c r="B2129" s="10" t="s">
        <v>69</v>
      </c>
      <c r="C2129" s="1709"/>
      <c r="D2129" s="1710"/>
      <c r="E2129" s="1711"/>
      <c r="F2129" s="1702" t="s">
        <v>183</v>
      </c>
      <c r="G2129" s="1703"/>
      <c r="H2129" s="80" t="s">
        <v>65</v>
      </c>
      <c r="I2129" s="1738" t="s">
        <v>80</v>
      </c>
      <c r="J2129" s="1739"/>
      <c r="K2129" s="1739"/>
      <c r="L2129" s="1739"/>
      <c r="M2129" s="1739"/>
      <c r="N2129" s="1740"/>
    </row>
    <row r="2130" spans="1:15" ht="20.25" customHeight="1" thickBot="1">
      <c r="A2130" s="1721"/>
      <c r="B2130" s="13" t="s">
        <v>69</v>
      </c>
      <c r="C2130" s="1712"/>
      <c r="D2130" s="1713"/>
      <c r="E2130" s="1714"/>
      <c r="F2130" s="1704" t="s">
        <v>184</v>
      </c>
      <c r="G2130" s="1705"/>
      <c r="H2130" s="81" t="s">
        <v>64</v>
      </c>
      <c r="I2130" s="1741"/>
      <c r="J2130" s="1742"/>
      <c r="K2130" s="1742"/>
      <c r="L2130" s="1742"/>
      <c r="M2130" s="1742"/>
      <c r="N2130" s="1743"/>
    </row>
    <row r="2131" spans="1:15" ht="24.75" customHeight="1" thickTop="1" thickBot="1">
      <c r="A2131" s="83">
        <f>A2096+1</f>
        <v>61</v>
      </c>
      <c r="B2131" s="1720" t="s">
        <v>50</v>
      </c>
      <c r="C2131" s="1720"/>
      <c r="D2131" s="1720"/>
      <c r="E2131" s="1720"/>
      <c r="F2131" s="1720"/>
      <c r="G2131" s="1720"/>
      <c r="H2131" s="1720"/>
      <c r="I2131" s="1720"/>
      <c r="J2131" s="1720"/>
      <c r="K2131" s="1720"/>
      <c r="L2131" s="1720"/>
      <c r="M2131" s="1720"/>
      <c r="N2131" s="1720"/>
    </row>
    <row r="2132" spans="1:15" ht="42.75" customHeight="1" thickTop="1">
      <c r="A2132" s="1721"/>
      <c r="B2132" s="1722"/>
      <c r="C2132" s="1723"/>
      <c r="D2132" s="1726" t="str">
        <f>Master!$E$8</f>
        <v xml:space="preserve">Govt. Sr. Secondary School </v>
      </c>
      <c r="E2132" s="1727"/>
      <c r="F2132" s="1727"/>
      <c r="G2132" s="1727"/>
      <c r="H2132" s="1727"/>
      <c r="I2132" s="1727"/>
      <c r="J2132" s="1727"/>
      <c r="K2132" s="1727"/>
      <c r="L2132" s="1727"/>
      <c r="M2132" s="1727"/>
      <c r="N2132" s="1728"/>
    </row>
    <row r="2133" spans="1:15" ht="20.25" customHeight="1" thickBot="1">
      <c r="A2133" s="1721"/>
      <c r="B2133" s="1724"/>
      <c r="C2133" s="1725"/>
      <c r="D2133" s="1729" t="str">
        <f>Master!$E$11</f>
        <v>P.S.-Bapini (Jodhpur)</v>
      </c>
      <c r="E2133" s="1730"/>
      <c r="F2133" s="1730"/>
      <c r="G2133" s="1730"/>
      <c r="H2133" s="1730"/>
      <c r="I2133" s="1730"/>
      <c r="J2133" s="1730"/>
      <c r="K2133" s="1730"/>
      <c r="L2133" s="1730"/>
      <c r="M2133" s="1730"/>
      <c r="N2133" s="1731"/>
    </row>
    <row r="2134" spans="1:15" ht="20.25" customHeight="1">
      <c r="A2134" s="1721"/>
      <c r="B2134" s="28"/>
      <c r="C2134" s="1849" t="s">
        <v>150</v>
      </c>
      <c r="D2134" s="1850"/>
      <c r="E2134" s="1850"/>
      <c r="F2134" s="1850"/>
      <c r="G2134" s="1851"/>
      <c r="H2134" s="1814" t="s">
        <v>127</v>
      </c>
      <c r="I2134" s="1814"/>
      <c r="J2134" s="1817">
        <f>VLOOKUP(A2131,'Result Entry'!$B$6:$K$108,6,0)</f>
        <v>0</v>
      </c>
      <c r="K2134" s="1820" t="s">
        <v>68</v>
      </c>
      <c r="L2134" s="1821"/>
      <c r="M2134" s="68">
        <f>Master!$E$14</f>
        <v>8151106901</v>
      </c>
      <c r="N2134" s="69"/>
    </row>
    <row r="2135" spans="1:15" ht="20.25" customHeight="1">
      <c r="A2135" s="1721"/>
      <c r="B2135" s="9"/>
      <c r="C2135" s="1852"/>
      <c r="D2135" s="1853"/>
      <c r="E2135" s="1853"/>
      <c r="F2135" s="1853"/>
      <c r="G2135" s="1854"/>
      <c r="H2135" s="1815"/>
      <c r="I2135" s="1815"/>
      <c r="J2135" s="1818"/>
      <c r="K2135" s="1822" t="s">
        <v>66</v>
      </c>
      <c r="L2135" s="1823"/>
      <c r="M2135" s="1824"/>
      <c r="N2135" s="1825"/>
      <c r="O2135" s="17" t="s">
        <v>156</v>
      </c>
    </row>
    <row r="2136" spans="1:15" ht="20.25" customHeight="1" thickBot="1">
      <c r="A2136" s="1721"/>
      <c r="B2136" s="9"/>
      <c r="C2136" s="1855"/>
      <c r="D2136" s="1856"/>
      <c r="E2136" s="1856"/>
      <c r="F2136" s="1856"/>
      <c r="G2136" s="1857"/>
      <c r="H2136" s="1816"/>
      <c r="I2136" s="1816"/>
      <c r="J2136" s="1819"/>
      <c r="K2136" s="1826" t="s">
        <v>51</v>
      </c>
      <c r="L2136" s="1827"/>
      <c r="M2136" s="1828" t="str">
        <f>Master!$E$6</f>
        <v>2023-24</v>
      </c>
      <c r="N2136" s="1829"/>
    </row>
    <row r="2137" spans="1:15" ht="20.25" customHeight="1">
      <c r="A2137" s="1721"/>
      <c r="B2137" s="10" t="s">
        <v>69</v>
      </c>
      <c r="C2137" s="1779" t="s">
        <v>20</v>
      </c>
      <c r="D2137" s="1780"/>
      <c r="E2137" s="1780"/>
      <c r="F2137" s="1781"/>
      <c r="G2137" s="6" t="s">
        <v>149</v>
      </c>
      <c r="H2137" s="1782">
        <f>VLOOKUP($A2131,'Result Entry'!$B$9:$FW$108,4,0)</f>
        <v>0</v>
      </c>
      <c r="I2137" s="1782"/>
      <c r="J2137" s="1782"/>
      <c r="K2137" s="1782"/>
      <c r="L2137" s="1782"/>
      <c r="M2137" s="1782"/>
      <c r="N2137" s="1783"/>
    </row>
    <row r="2138" spans="1:15" ht="20.25" customHeight="1">
      <c r="A2138" s="1721"/>
      <c r="B2138" s="10" t="s">
        <v>69</v>
      </c>
      <c r="C2138" s="1763" t="s">
        <v>22</v>
      </c>
      <c r="D2138" s="1764"/>
      <c r="E2138" s="1764"/>
      <c r="F2138" s="1765"/>
      <c r="G2138" s="7" t="s">
        <v>149</v>
      </c>
      <c r="H2138" s="1766">
        <f>VLOOKUP($A2131,'Result Entry'!$B$9:$FW$108,7,0)</f>
        <v>0</v>
      </c>
      <c r="I2138" s="1766"/>
      <c r="J2138" s="1766"/>
      <c r="K2138" s="1766"/>
      <c r="L2138" s="1766"/>
      <c r="M2138" s="1766"/>
      <c r="N2138" s="1767"/>
    </row>
    <row r="2139" spans="1:15" ht="20.25" customHeight="1">
      <c r="A2139" s="1721"/>
      <c r="B2139" s="10" t="s">
        <v>69</v>
      </c>
      <c r="C2139" s="1763" t="s">
        <v>23</v>
      </c>
      <c r="D2139" s="1764"/>
      <c r="E2139" s="1764"/>
      <c r="F2139" s="1765"/>
      <c r="G2139" s="7" t="s">
        <v>149</v>
      </c>
      <c r="H2139" s="1766">
        <f>VLOOKUP($A2131,'Result Entry'!$B$9:$FW$108,8,0)</f>
        <v>0</v>
      </c>
      <c r="I2139" s="1766"/>
      <c r="J2139" s="1766"/>
      <c r="K2139" s="1766"/>
      <c r="L2139" s="1766"/>
      <c r="M2139" s="1766"/>
      <c r="N2139" s="1767"/>
    </row>
    <row r="2140" spans="1:15" ht="20.25" customHeight="1">
      <c r="A2140" s="1721"/>
      <c r="B2140" s="10" t="s">
        <v>69</v>
      </c>
      <c r="C2140" s="1763" t="s">
        <v>52</v>
      </c>
      <c r="D2140" s="1764"/>
      <c r="E2140" s="1764"/>
      <c r="F2140" s="1765"/>
      <c r="G2140" s="7" t="s">
        <v>149</v>
      </c>
      <c r="H2140" s="1766">
        <f>VLOOKUP($A2131,'Result Entry'!$B$9:$FW$108,9,0)</f>
        <v>0</v>
      </c>
      <c r="I2140" s="1766"/>
      <c r="J2140" s="1766"/>
      <c r="K2140" s="1766"/>
      <c r="L2140" s="1766"/>
      <c r="M2140" s="1766"/>
      <c r="N2140" s="1767"/>
    </row>
    <row r="2141" spans="1:15" ht="20.25" customHeight="1">
      <c r="A2141" s="1721"/>
      <c r="B2141" s="10" t="s">
        <v>69</v>
      </c>
      <c r="C2141" s="1763" t="s">
        <v>53</v>
      </c>
      <c r="D2141" s="1764"/>
      <c r="E2141" s="1764"/>
      <c r="F2141" s="1765"/>
      <c r="G2141" s="7" t="s">
        <v>149</v>
      </c>
      <c r="H2141" s="1768" t="str">
        <f>CONCATENATE('Result Entry'!$G$4,'Result Entry'!$J$4)</f>
        <v>11(A)</v>
      </c>
      <c r="I2141" s="1766"/>
      <c r="J2141" s="1766"/>
      <c r="K2141" s="1766"/>
      <c r="L2141" s="1766"/>
      <c r="M2141" s="1766"/>
      <c r="N2141" s="1767"/>
    </row>
    <row r="2142" spans="1:15" ht="20.25" customHeight="1" thickBot="1">
      <c r="A2142" s="1721"/>
      <c r="B2142" s="10" t="s">
        <v>69</v>
      </c>
      <c r="C2142" s="1789" t="s">
        <v>25</v>
      </c>
      <c r="D2142" s="1790"/>
      <c r="E2142" s="1790"/>
      <c r="F2142" s="1791"/>
      <c r="G2142" s="16" t="s">
        <v>149</v>
      </c>
      <c r="H2142" s="1792">
        <f>VLOOKUP($A2131,'Result Entry'!$B$9:$FW$108,10,0)</f>
        <v>0</v>
      </c>
      <c r="I2142" s="1792"/>
      <c r="J2142" s="1792"/>
      <c r="K2142" s="1792"/>
      <c r="L2142" s="1792"/>
      <c r="M2142" s="1792"/>
      <c r="N2142" s="1793"/>
    </row>
    <row r="2143" spans="1:15" ht="20.25" customHeight="1">
      <c r="A2143" s="1721"/>
      <c r="B2143" s="11" t="s">
        <v>69</v>
      </c>
      <c r="C2143" s="1794" t="s">
        <v>167</v>
      </c>
      <c r="D2143" s="1795"/>
      <c r="E2143" s="1798" t="s">
        <v>72</v>
      </c>
      <c r="F2143" s="1800" t="s">
        <v>73</v>
      </c>
      <c r="G2143" s="1802" t="s">
        <v>168</v>
      </c>
      <c r="H2143" s="1804" t="s">
        <v>55</v>
      </c>
      <c r="I2143" s="1805"/>
      <c r="J2143" s="1808" t="s">
        <v>84</v>
      </c>
      <c r="K2143" s="1809"/>
      <c r="L2143" s="1812" t="s">
        <v>169</v>
      </c>
      <c r="M2143" s="1832" t="s">
        <v>76</v>
      </c>
      <c r="N2143" s="1858" t="s">
        <v>98</v>
      </c>
    </row>
    <row r="2144" spans="1:15" ht="20.25" customHeight="1">
      <c r="A2144" s="1721"/>
      <c r="B2144" s="11"/>
      <c r="C2144" s="1796"/>
      <c r="D2144" s="1797"/>
      <c r="E2144" s="1799"/>
      <c r="F2144" s="1801"/>
      <c r="G2144" s="1803"/>
      <c r="H2144" s="1806"/>
      <c r="I2144" s="1807"/>
      <c r="J2144" s="1810"/>
      <c r="K2144" s="1811"/>
      <c r="L2144" s="1813"/>
      <c r="M2144" s="1833"/>
      <c r="N2144" s="1859"/>
    </row>
    <row r="2145" spans="1:14" ht="20.25" customHeight="1" thickBot="1">
      <c r="A2145" s="1721"/>
      <c r="B2145" s="11" t="s">
        <v>69</v>
      </c>
      <c r="C2145" s="1866" t="s">
        <v>56</v>
      </c>
      <c r="D2145" s="1867"/>
      <c r="E2145" s="61">
        <f>'Result Entry'!$L$7</f>
        <v>10</v>
      </c>
      <c r="F2145" s="62">
        <f>'Result Entry'!$M$7</f>
        <v>10</v>
      </c>
      <c r="G2145" s="53">
        <f>SUM(E2145:F2145)</f>
        <v>20</v>
      </c>
      <c r="H2145" s="1881">
        <f>'Result Entry'!$AU$7</f>
        <v>70</v>
      </c>
      <c r="I2145" s="1882"/>
      <c r="J2145" s="1883">
        <f>'Result Entry'!$AY$7</f>
        <v>100</v>
      </c>
      <c r="K2145" s="1882"/>
      <c r="L2145" s="53">
        <f t="shared" ref="L2145:L2150" si="120">H2145+J2145</f>
        <v>170</v>
      </c>
      <c r="M2145" s="63">
        <f t="shared" ref="M2145:M2150" si="121">G2145+L2145</f>
        <v>190</v>
      </c>
      <c r="N2145" s="1860"/>
    </row>
    <row r="2146" spans="1:14" s="52" customFormat="1" ht="20.25" customHeight="1">
      <c r="A2146" s="1721"/>
      <c r="B2146" s="50" t="s">
        <v>69</v>
      </c>
      <c r="C2146" s="1769" t="str">
        <f>'Result Entry'!$L$3</f>
        <v>HINDI Comp.</v>
      </c>
      <c r="D2146" s="1770"/>
      <c r="E2146" s="54">
        <f>IF($J2134="TC",0,IF($J2134="Nso",0,VLOOKUP($A2131,'Result Entry'!$B$9:$FW$108,11,0)))</f>
        <v>0</v>
      </c>
      <c r="F2146" s="51">
        <f>IF($J2134="TC",0,IF($J2134="Nso",0,VLOOKUP($A2131,'Result Entry'!$B$9:$FW$108,12,0)))</f>
        <v>0</v>
      </c>
      <c r="G2146" s="55">
        <f>E2146+F2146</f>
        <v>0</v>
      </c>
      <c r="H2146" s="1870">
        <f>IF($J2134="TC",0,IF($J2134="Nso",0,VLOOKUP($A2131,'Result Entry'!$B$9:$FW$108,16,0)))</f>
        <v>0</v>
      </c>
      <c r="I2146" s="1871"/>
      <c r="J2146" s="1872">
        <f>IF($J2134="TC",0,IF($J2134="Nso",0,VLOOKUP($A2131,'Result Entry'!$B$9:$FW$108,19,0)))</f>
        <v>0</v>
      </c>
      <c r="K2146" s="1871"/>
      <c r="L2146" s="66">
        <f t="shared" si="120"/>
        <v>0</v>
      </c>
      <c r="M2146" s="64">
        <f t="shared" si="121"/>
        <v>0</v>
      </c>
      <c r="N2146" s="60" t="str">
        <f>IF($J2134="TC",0,IF($J2134="Nso",0,VLOOKUP($A2131,'Result Entry'!$B$9:$FW$108,24,0)))</f>
        <v/>
      </c>
    </row>
    <row r="2147" spans="1:14" s="52" customFormat="1" ht="20.25" customHeight="1">
      <c r="A2147" s="1721"/>
      <c r="B2147" s="50" t="s">
        <v>69</v>
      </c>
      <c r="C2147" s="1717" t="str">
        <f>'Result Entry'!$Z$3</f>
        <v>ENGLISH Comp.</v>
      </c>
      <c r="D2147" s="1718"/>
      <c r="E2147" s="54">
        <f>IF($J2134="TC",0,IF($J2134="Nso",0,VLOOKUP($A2131,'Result Entry'!$B$9:$FW$108,25,0)))</f>
        <v>0</v>
      </c>
      <c r="F2147" s="51">
        <f>IF($J2134="TC",0,IF($J2134="Nso",0,VLOOKUP($A2131,'Result Entry'!$B$9:$FW$108,26,0)))</f>
        <v>0</v>
      </c>
      <c r="G2147" s="56">
        <f>E2147+F2147</f>
        <v>0</v>
      </c>
      <c r="H2147" s="1761">
        <f>IF($J2134="TC",0,IF($J2134="Nso",0,VLOOKUP($A2131,'Result Entry'!$B$9:$FW$108,30,0)))</f>
        <v>0</v>
      </c>
      <c r="I2147" s="1762"/>
      <c r="J2147" s="1784">
        <f>IF($J2134="TC",0,IF($J2134="Nso",0,VLOOKUP($A2131,'Result Entry'!$B$9:$FW$108,33,0)))</f>
        <v>0</v>
      </c>
      <c r="K2147" s="1762"/>
      <c r="L2147" s="66">
        <f t="shared" si="120"/>
        <v>0</v>
      </c>
      <c r="M2147" s="64">
        <f t="shared" si="121"/>
        <v>0</v>
      </c>
      <c r="N2147" s="60" t="str">
        <f>IF($J2134="TC",0,IF($J2134="Nso",0,VLOOKUP($A2131,'Result Entry'!$B$9:$FW$108,38,0)))</f>
        <v/>
      </c>
    </row>
    <row r="2148" spans="1:14" s="52" customFormat="1" ht="20.25" customHeight="1">
      <c r="A2148" s="1721"/>
      <c r="B2148" s="50" t="s">
        <v>69</v>
      </c>
      <c r="C2148" s="1717" t="str">
        <f>'Result Entry'!$AO$3</f>
        <v>PHYSICS</v>
      </c>
      <c r="D2148" s="1718"/>
      <c r="E2148" s="54">
        <f>IF($J2134="TC",0,IF($J2134="Nso",0,VLOOKUP($A2131,'Result Entry'!$B$9:$FW$108,39,0)))</f>
        <v>0</v>
      </c>
      <c r="F2148" s="51">
        <f>IF($J2134="TC",0,IF($J2134="Nso",0,VLOOKUP($A2131,'Result Entry'!$B$9:$FW$108,40,0)))</f>
        <v>0</v>
      </c>
      <c r="G2148" s="56">
        <f>E2148+F2148</f>
        <v>0</v>
      </c>
      <c r="H2148" s="1761">
        <f>IF($J2134="TC",0,IF($J2134="Nso",0,VLOOKUP($A2131,'Result Entry'!$B$9:$FW$108,45,0)))</f>
        <v>0</v>
      </c>
      <c r="I2148" s="1762"/>
      <c r="J2148" s="1784">
        <f>IF($J2134="TC",0,IF($J2134="Nso",0,VLOOKUP($A2131,'Result Entry'!$B$9:$FW$108,49,0)))</f>
        <v>0</v>
      </c>
      <c r="K2148" s="1762"/>
      <c r="L2148" s="66">
        <f t="shared" si="120"/>
        <v>0</v>
      </c>
      <c r="M2148" s="64">
        <f t="shared" si="121"/>
        <v>0</v>
      </c>
      <c r="N2148" s="60" t="str">
        <f>IF($J2134="TC",0,IF($J2134="Nso",0,VLOOKUP($A2131,'Result Entry'!$B$9:$FW$108,54,0)))</f>
        <v/>
      </c>
    </row>
    <row r="2149" spans="1:14" s="52" customFormat="1" ht="20.25" customHeight="1">
      <c r="A2149" s="1721"/>
      <c r="B2149" s="50" t="s">
        <v>69</v>
      </c>
      <c r="C2149" s="1717" t="str">
        <f>'Result Entry'!$BF$3</f>
        <v>CHEMISTRY</v>
      </c>
      <c r="D2149" s="1718"/>
      <c r="E2149" s="54" t="str">
        <f>IF($J2134="TC",0,IF($J2134="Nso",0,VLOOKUP($A2131,'Result Entry'!$B$9:$FW$108,55,0)))</f>
        <v/>
      </c>
      <c r="F2149" s="51">
        <f>IF($J2134="TC",0,IF($J2134="Nso",0,VLOOKUP($A2131,'Result Entry'!$B$9:$FW$108,56,0)))</f>
        <v>0</v>
      </c>
      <c r="G2149" s="56" t="e">
        <f>E2149+F2149</f>
        <v>#VALUE!</v>
      </c>
      <c r="H2149" s="1761">
        <f>IF($J2134="TC",0,IF($J2134="Nso",0,VLOOKUP($A2131,'Result Entry'!$B$9:$FW$108,61,0)))</f>
        <v>0</v>
      </c>
      <c r="I2149" s="1762"/>
      <c r="J2149" s="1784">
        <f>IF($J2134="TC",0,IF($J2134="Nso",0,VLOOKUP($A2131,'Result Entry'!$B$9:$FW$108,65,0)))</f>
        <v>0</v>
      </c>
      <c r="K2149" s="1762"/>
      <c r="L2149" s="66">
        <f t="shared" si="120"/>
        <v>0</v>
      </c>
      <c r="M2149" s="64" t="e">
        <f t="shared" si="121"/>
        <v>#VALUE!</v>
      </c>
      <c r="N2149" s="60" t="str">
        <f>IF($J2134="TC",0,IF($J2134="Nso",0,VLOOKUP($A2131,'Result Entry'!$B$9:$FW$108,70,0)))</f>
        <v/>
      </c>
    </row>
    <row r="2150" spans="1:14" s="52" customFormat="1" ht="20.25" customHeight="1" thickBot="1">
      <c r="A2150" s="1721"/>
      <c r="B2150" s="50" t="s">
        <v>69</v>
      </c>
      <c r="C2150" s="1717" t="str">
        <f>'Result Entry'!$BW$3</f>
        <v>BIOLOGY</v>
      </c>
      <c r="D2150" s="1718"/>
      <c r="E2150" s="57" t="str">
        <f>IF($J2134="TC",0,IF($J2134="Nso",0,VLOOKUP($A2131,'Result Entry'!$B$9:$FW$108,71,0)))</f>
        <v/>
      </c>
      <c r="F2150" s="58" t="str">
        <f>IF($J2134="TC",0,IF($J2134="Nso",0,VLOOKUP($A2131,'Result Entry'!$B$9:$FW$108,72,0)))</f>
        <v/>
      </c>
      <c r="G2150" s="59" t="e">
        <f>E2150+F2150</f>
        <v>#VALUE!</v>
      </c>
      <c r="H2150" s="1861">
        <f>IF($J2134="TC",0,IF($J2134="Nso",0,VLOOKUP($A2131,'Result Entry'!$B$9:$FW$108,77,0)))</f>
        <v>0</v>
      </c>
      <c r="I2150" s="1862"/>
      <c r="J2150" s="1863">
        <f>IF($J2134="TC",0,IF($J2134="Nso",0,VLOOKUP($A2131,'Result Entry'!$B$9:$FW$108,81,0)))</f>
        <v>0</v>
      </c>
      <c r="K2150" s="1862"/>
      <c r="L2150" s="67">
        <f t="shared" si="120"/>
        <v>0</v>
      </c>
      <c r="M2150" s="65" t="e">
        <f t="shared" si="121"/>
        <v>#VALUE!</v>
      </c>
      <c r="N2150" s="60">
        <f>IF($J2134="TC",0,IF($J2134="Nso",0,VLOOKUP($A2131,'Result Entry'!$B$9:$FW$108,86,0)))</f>
        <v>0</v>
      </c>
    </row>
    <row r="2151" spans="1:14" ht="20.25" customHeight="1">
      <c r="A2151" s="1721"/>
      <c r="B2151" s="11" t="s">
        <v>69</v>
      </c>
      <c r="C2151" s="1771" t="s">
        <v>77</v>
      </c>
      <c r="D2151" s="1772"/>
      <c r="E2151" s="1773"/>
      <c r="F2151" s="1777" t="s">
        <v>78</v>
      </c>
      <c r="G2151" s="1778"/>
      <c r="H2151" s="1868" t="s">
        <v>79</v>
      </c>
      <c r="I2151" s="1869"/>
      <c r="J2151" s="74" t="s">
        <v>41</v>
      </c>
      <c r="K2151" s="79" t="s">
        <v>91</v>
      </c>
      <c r="L2151" s="1785" t="s">
        <v>39</v>
      </c>
      <c r="M2151" s="1786"/>
      <c r="N2151" s="12" t="s">
        <v>43</v>
      </c>
    </row>
    <row r="2152" spans="1:14" ht="25.5" customHeight="1" thickBot="1">
      <c r="A2152" s="1721"/>
      <c r="B2152" s="11" t="s">
        <v>69</v>
      </c>
      <c r="C2152" s="1774"/>
      <c r="D2152" s="1775"/>
      <c r="E2152" s="1776"/>
      <c r="F2152" s="1787">
        <f>IF($J2134="TC",0,IF($J2134="Nso",0,VLOOKUP($A2131,'Result Entry'!$B$9:$FW$108,146,0)))</f>
        <v>0</v>
      </c>
      <c r="G2152" s="1788"/>
      <c r="H2152" s="1830">
        <f>IF($J2134="TC",0,IF($J2134="Nso",0,VLOOKUP($A2131,'Result Entry'!$B$9:$FW$108,147,0)))</f>
        <v>0</v>
      </c>
      <c r="I2152" s="1831"/>
      <c r="J2152" s="75">
        <f>IF($J2134="TC",0,IF($J2134="Nso",0,VLOOKUP($A2131,'Result Entry'!$B$9:$FW$108,148,0)))</f>
        <v>0</v>
      </c>
      <c r="K2152" s="86" t="str">
        <f>IF($J2134="TC",0,IF($J2134="Nso",0,VLOOKUP($A2131,'Result Entry'!$B$9:$FW$108,149,0)))</f>
        <v/>
      </c>
      <c r="L2152" s="1864">
        <f>IF($J2134="TC",0,IF($J2134="Nso",0,VLOOKUP($A2131,'Result Entry'!$B$9:$FW$108,150,0)))</f>
        <v>0</v>
      </c>
      <c r="M2152" s="1865"/>
      <c r="N2152" s="15">
        <f>IF($J2134="TC",0,IF($J2134="Nso",0,VLOOKUP($A2131,'Result Entry'!$B$9:$FW$108,152,0)))</f>
        <v>0</v>
      </c>
    </row>
    <row r="2153" spans="1:14" ht="20.25" customHeight="1">
      <c r="A2153" s="1721"/>
      <c r="B2153" s="11" t="s">
        <v>69</v>
      </c>
      <c r="C2153" s="1758" t="s">
        <v>58</v>
      </c>
      <c r="D2153" s="1759"/>
      <c r="E2153" s="1759"/>
      <c r="F2153" s="1759"/>
      <c r="G2153" s="1759"/>
      <c r="H2153" s="1760"/>
      <c r="I2153" s="1834" t="s">
        <v>59</v>
      </c>
      <c r="J2153" s="1835"/>
      <c r="K2153" s="1836">
        <f>VLOOKUP($A2131,'Result Entry'!$B$9:$FW$108,143,0)</f>
        <v>0</v>
      </c>
      <c r="L2153" s="1837"/>
      <c r="M2153" s="1839" t="s">
        <v>37</v>
      </c>
      <c r="N2153" s="1840"/>
    </row>
    <row r="2154" spans="1:14" ht="20.25" customHeight="1" thickBot="1">
      <c r="A2154" s="1721"/>
      <c r="B2154" s="11" t="s">
        <v>69</v>
      </c>
      <c r="C2154" s="1841" t="s">
        <v>54</v>
      </c>
      <c r="D2154" s="1842"/>
      <c r="E2154" s="1842"/>
      <c r="F2154" s="1843" t="s">
        <v>157</v>
      </c>
      <c r="G2154" s="1844"/>
      <c r="H2154" s="26" t="s">
        <v>47</v>
      </c>
      <c r="I2154" s="1847" t="s">
        <v>60</v>
      </c>
      <c r="J2154" s="1848"/>
      <c r="K2154" s="1873">
        <f>VLOOKUP($A2131,'Result Entry'!$B$9:$FW$108,144,0)</f>
        <v>0</v>
      </c>
      <c r="L2154" s="1874"/>
      <c r="M2154" s="1875">
        <f>VLOOKUP($A2131,'Result Entry'!$B$9:$FW$108,145,0)</f>
        <v>0</v>
      </c>
      <c r="N2154" s="1876"/>
    </row>
    <row r="2155" spans="1:14" ht="20.25" customHeight="1">
      <c r="A2155" s="1721"/>
      <c r="B2155" s="11" t="s">
        <v>69</v>
      </c>
      <c r="C2155" s="1841"/>
      <c r="D2155" s="1842"/>
      <c r="E2155" s="1842"/>
      <c r="F2155" s="1845"/>
      <c r="G2155" s="1846"/>
      <c r="H2155" s="27" t="s">
        <v>99</v>
      </c>
      <c r="I2155" s="1877" t="s">
        <v>61</v>
      </c>
      <c r="J2155" s="1878"/>
      <c r="K2155" s="1879">
        <f>IF($J2134="TC","Transferred",IF($J2134="Nso","NameSeparated",VLOOKUP($A2131,'Result Entry'!$B$9:$FW$108,153,0)))</f>
        <v>0</v>
      </c>
      <c r="L2155" s="1879"/>
      <c r="M2155" s="1879"/>
      <c r="N2155" s="1880"/>
    </row>
    <row r="2156" spans="1:14" ht="20.25" customHeight="1">
      <c r="A2156" s="1721"/>
      <c r="B2156" s="11" t="s">
        <v>69</v>
      </c>
      <c r="C2156" s="1744" t="str">
        <f>'Result Entry'!$DU$3</f>
        <v>Foundation Of Information Tech.</v>
      </c>
      <c r="D2156" s="1745"/>
      <c r="E2156" s="1746"/>
      <c r="F2156" s="1747" t="str">
        <f>IF($J2134="TC",0,IF($J2134="Nso",0,VLOOKUP($A2131,'Result Entry'!$B$9:$GS$108,170,0)))</f>
        <v/>
      </c>
      <c r="G2156" s="1747"/>
      <c r="H2156" s="14">
        <f>IF($J2134="TC",0,IF($J2134="Nso",0,VLOOKUP($A2131,'Result Entry'!$B$9:$GS$108,112,0)))</f>
        <v>0</v>
      </c>
      <c r="I2156" s="1748" t="s">
        <v>71</v>
      </c>
      <c r="J2156" s="1749"/>
      <c r="K2156" s="1750">
        <f>'Result Entry'!$T$2</f>
        <v>45419</v>
      </c>
      <c r="L2156" s="1751"/>
      <c r="M2156" s="1751"/>
      <c r="N2156" s="1752"/>
    </row>
    <row r="2157" spans="1:14" ht="20.25" customHeight="1">
      <c r="A2157" s="1721"/>
      <c r="B2157" s="11" t="s">
        <v>69</v>
      </c>
      <c r="C2157" s="1744" t="str">
        <f>'Result Entry'!$EI$3</f>
        <v>G.I.A.I.-II</v>
      </c>
      <c r="D2157" s="1745"/>
      <c r="E2157" s="1746"/>
      <c r="F2157" s="1747" t="str">
        <f>IF($J2134="TC",0,IF($J2134="Nso",0,VLOOKUP($A2131,'Result Entry'!$B$9:$GS$108,174,0)))</f>
        <v/>
      </c>
      <c r="G2157" s="1747"/>
      <c r="H2157" s="14">
        <f>IF($J2134="TC",0,IF($J2134="Nso",0,VLOOKUP($A2131,'Result Entry'!$B$9:$GS$108,124,0)))</f>
        <v>0</v>
      </c>
      <c r="I2157" s="1753"/>
      <c r="J2157" s="1754"/>
      <c r="K2157" s="1754"/>
      <c r="L2157" s="1754"/>
      <c r="M2157" s="1754"/>
      <c r="N2157" s="1755"/>
    </row>
    <row r="2158" spans="1:14" ht="20.25" customHeight="1">
      <c r="A2158" s="1721"/>
      <c r="B2158" s="11" t="s">
        <v>69</v>
      </c>
      <c r="C2158" s="1744" t="str">
        <f>'Result Entry'!$EU$3</f>
        <v>SOC.SER.PLAN</v>
      </c>
      <c r="D2158" s="1745"/>
      <c r="E2158" s="1746"/>
      <c r="F2158" s="1747">
        <f>IF($J2134="TC",0,IF($J2134="Nso",0,VLOOKUP($A2131,'Result Entry'!$B$9:$HS$108,178,0)))</f>
        <v>0</v>
      </c>
      <c r="G2158" s="1747"/>
      <c r="H2158" s="14">
        <f>IF($J2134="TC",0,IF($J2134="Nso",0,VLOOKUP($A2131,'Result Entry'!$B$9:$GS$108,136,0)))</f>
        <v>0</v>
      </c>
      <c r="I2158" s="1756" t="s">
        <v>174</v>
      </c>
      <c r="J2158" s="1757"/>
      <c r="K2158" s="76"/>
      <c r="L2158" s="77"/>
      <c r="M2158" s="77"/>
      <c r="N2158" s="78"/>
    </row>
    <row r="2159" spans="1:14" ht="20.25" customHeight="1" thickBot="1">
      <c r="A2159" s="1721"/>
      <c r="B2159" s="11" t="s">
        <v>69</v>
      </c>
      <c r="C2159" s="1744" t="str">
        <f>'Result Entry'!$FG$3</f>
        <v>Jeewan Kaushal</v>
      </c>
      <c r="D2159" s="1745"/>
      <c r="E2159" s="1746"/>
      <c r="F2159" s="1747" t="str">
        <f>IF($J2134="TC",0,IF($J2134="Nso",0,VLOOKUP($A2131,'Result Entry'!$B$9:$HS$108,182,0)))</f>
        <v/>
      </c>
      <c r="G2159" s="1747"/>
      <c r="H2159" s="14">
        <f>IF($J2134="TC",0,IF($J2134="Nso",0,VLOOKUP($A2131,'Result Entry'!$B$9:$HS$108,136,0)))</f>
        <v>0</v>
      </c>
      <c r="I2159" s="1756" t="s">
        <v>148</v>
      </c>
      <c r="J2159" s="1757"/>
      <c r="K2159" s="1757"/>
      <c r="L2159" s="1757"/>
      <c r="M2159" s="1757"/>
      <c r="N2159" s="1838"/>
    </row>
    <row r="2160" spans="1:14" ht="20.25" customHeight="1">
      <c r="A2160" s="1721"/>
      <c r="B2160" s="10" t="s">
        <v>69</v>
      </c>
      <c r="C2160" s="1706" t="s">
        <v>180</v>
      </c>
      <c r="D2160" s="1707"/>
      <c r="E2160" s="1708"/>
      <c r="F2160" s="1715" t="s">
        <v>181</v>
      </c>
      <c r="G2160" s="1716"/>
      <c r="H2160" s="82" t="s">
        <v>30</v>
      </c>
      <c r="I2160" s="1756" t="s">
        <v>175</v>
      </c>
      <c r="J2160" s="1757"/>
      <c r="K2160" s="1757"/>
      <c r="L2160" s="1757"/>
      <c r="M2160" s="1757"/>
      <c r="N2160" s="1838"/>
    </row>
    <row r="2161" spans="1:15" ht="20.25" customHeight="1">
      <c r="A2161" s="1721"/>
      <c r="B2161" s="10" t="s">
        <v>69</v>
      </c>
      <c r="C2161" s="1709"/>
      <c r="D2161" s="1710"/>
      <c r="E2161" s="1711"/>
      <c r="F2161" s="1702" t="s">
        <v>182</v>
      </c>
      <c r="G2161" s="1703"/>
      <c r="H2161" s="80" t="s">
        <v>179</v>
      </c>
      <c r="I2161" s="1732" t="s">
        <v>67</v>
      </c>
      <c r="J2161" s="1733"/>
      <c r="K2161" s="1733"/>
      <c r="L2161" s="1733"/>
      <c r="M2161" s="1733"/>
      <c r="N2161" s="1734"/>
    </row>
    <row r="2162" spans="1:15" ht="20.25" customHeight="1">
      <c r="A2162" s="1721"/>
      <c r="B2162" s="10" t="s">
        <v>69</v>
      </c>
      <c r="C2162" s="1709"/>
      <c r="D2162" s="1710"/>
      <c r="E2162" s="1711"/>
      <c r="F2162" s="1702" t="s">
        <v>185</v>
      </c>
      <c r="G2162" s="1703"/>
      <c r="H2162" s="80" t="s">
        <v>62</v>
      </c>
      <c r="I2162" s="1735"/>
      <c r="J2162" s="1736"/>
      <c r="K2162" s="1736"/>
      <c r="L2162" s="1736"/>
      <c r="M2162" s="1736"/>
      <c r="N2162" s="1737"/>
    </row>
    <row r="2163" spans="1:15" ht="20.25" customHeight="1">
      <c r="A2163" s="1721"/>
      <c r="B2163" s="10" t="s">
        <v>69</v>
      </c>
      <c r="C2163" s="1709"/>
      <c r="D2163" s="1710"/>
      <c r="E2163" s="1711"/>
      <c r="F2163" s="1702" t="s">
        <v>186</v>
      </c>
      <c r="G2163" s="1703"/>
      <c r="H2163" s="80" t="s">
        <v>63</v>
      </c>
      <c r="I2163" s="1735"/>
      <c r="J2163" s="1736"/>
      <c r="K2163" s="1736"/>
      <c r="L2163" s="1736"/>
      <c r="M2163" s="1736"/>
      <c r="N2163" s="1737"/>
    </row>
    <row r="2164" spans="1:15" ht="20.25" customHeight="1">
      <c r="A2164" s="1721"/>
      <c r="B2164" s="10" t="s">
        <v>69</v>
      </c>
      <c r="C2164" s="1709"/>
      <c r="D2164" s="1710"/>
      <c r="E2164" s="1711"/>
      <c r="F2164" s="1702" t="s">
        <v>183</v>
      </c>
      <c r="G2164" s="1703"/>
      <c r="H2164" s="80" t="s">
        <v>65</v>
      </c>
      <c r="I2164" s="1738" t="s">
        <v>80</v>
      </c>
      <c r="J2164" s="1739"/>
      <c r="K2164" s="1739"/>
      <c r="L2164" s="1739"/>
      <c r="M2164" s="1739"/>
      <c r="N2164" s="1740"/>
    </row>
    <row r="2165" spans="1:15" ht="20.25" customHeight="1" thickBot="1">
      <c r="A2165" s="1721"/>
      <c r="B2165" s="13" t="s">
        <v>69</v>
      </c>
      <c r="C2165" s="1712"/>
      <c r="D2165" s="1713"/>
      <c r="E2165" s="1714"/>
      <c r="F2165" s="1704" t="s">
        <v>184</v>
      </c>
      <c r="G2165" s="1705"/>
      <c r="H2165" s="81" t="s">
        <v>64</v>
      </c>
      <c r="I2165" s="1741"/>
      <c r="J2165" s="1742"/>
      <c r="K2165" s="1742"/>
      <c r="L2165" s="1742"/>
      <c r="M2165" s="1742"/>
      <c r="N2165" s="1743"/>
    </row>
    <row r="2166" spans="1:15" ht="15.75" thickTop="1">
      <c r="A2166" s="1719"/>
      <c r="B2166" s="1719"/>
      <c r="C2166" s="1719"/>
      <c r="D2166" s="1719"/>
      <c r="E2166" s="1719"/>
      <c r="F2166" s="1719"/>
      <c r="G2166" s="1719"/>
      <c r="H2166" s="1719"/>
      <c r="I2166" s="1719"/>
      <c r="J2166" s="1719"/>
      <c r="K2166" s="1719"/>
      <c r="L2166" s="1719"/>
      <c r="M2166" s="1719"/>
      <c r="N2166" s="1719"/>
    </row>
    <row r="2167" spans="1:15" ht="24.75" customHeight="1" thickBot="1">
      <c r="A2167" s="83">
        <f>A2131+1</f>
        <v>62</v>
      </c>
      <c r="B2167" s="1720" t="s">
        <v>50</v>
      </c>
      <c r="C2167" s="1720"/>
      <c r="D2167" s="1720"/>
      <c r="E2167" s="1720"/>
      <c r="F2167" s="1720"/>
      <c r="G2167" s="1720"/>
      <c r="H2167" s="1720"/>
      <c r="I2167" s="1720"/>
      <c r="J2167" s="1720"/>
      <c r="K2167" s="1720"/>
      <c r="L2167" s="1720"/>
      <c r="M2167" s="1720"/>
      <c r="N2167" s="1720"/>
    </row>
    <row r="2168" spans="1:15" ht="42.75" customHeight="1" thickTop="1">
      <c r="A2168" s="1721"/>
      <c r="B2168" s="1722"/>
      <c r="C2168" s="1723"/>
      <c r="D2168" s="1726" t="str">
        <f>Master!$E$8</f>
        <v xml:space="preserve">Govt. Sr. Secondary School </v>
      </c>
      <c r="E2168" s="1727"/>
      <c r="F2168" s="1727"/>
      <c r="G2168" s="1727"/>
      <c r="H2168" s="1727"/>
      <c r="I2168" s="1727"/>
      <c r="J2168" s="1727"/>
      <c r="K2168" s="1727"/>
      <c r="L2168" s="1727"/>
      <c r="M2168" s="1727"/>
      <c r="N2168" s="1728"/>
    </row>
    <row r="2169" spans="1:15" ht="26.25" customHeight="1" thickBot="1">
      <c r="A2169" s="1721"/>
      <c r="B2169" s="1724"/>
      <c r="C2169" s="1725"/>
      <c r="D2169" s="1729" t="str">
        <f>Master!$E$11</f>
        <v>P.S.-Bapini (Jodhpur)</v>
      </c>
      <c r="E2169" s="1730"/>
      <c r="F2169" s="1730"/>
      <c r="G2169" s="1730"/>
      <c r="H2169" s="1730"/>
      <c r="I2169" s="1730"/>
      <c r="J2169" s="1730"/>
      <c r="K2169" s="1730"/>
      <c r="L2169" s="1730"/>
      <c r="M2169" s="1730"/>
      <c r="N2169" s="1731"/>
    </row>
    <row r="2170" spans="1:15" ht="20.25" customHeight="1">
      <c r="A2170" s="1721"/>
      <c r="B2170" s="28"/>
      <c r="C2170" s="1849" t="s">
        <v>150</v>
      </c>
      <c r="D2170" s="1850"/>
      <c r="E2170" s="1850"/>
      <c r="F2170" s="1850"/>
      <c r="G2170" s="1851"/>
      <c r="H2170" s="1814" t="s">
        <v>127</v>
      </c>
      <c r="I2170" s="1814"/>
      <c r="J2170" s="1817">
        <f>VLOOKUP(A2167,'Result Entry'!$B$6:$K$108,6,0)</f>
        <v>0</v>
      </c>
      <c r="K2170" s="1820" t="s">
        <v>68</v>
      </c>
      <c r="L2170" s="1821"/>
      <c r="M2170" s="68">
        <f>Master!$E$14</f>
        <v>8151106901</v>
      </c>
      <c r="N2170" s="69"/>
    </row>
    <row r="2171" spans="1:15" ht="20.25" customHeight="1">
      <c r="A2171" s="1721"/>
      <c r="B2171" s="9"/>
      <c r="C2171" s="1852"/>
      <c r="D2171" s="1853"/>
      <c r="E2171" s="1853"/>
      <c r="F2171" s="1853"/>
      <c r="G2171" s="1854"/>
      <c r="H2171" s="1815"/>
      <c r="I2171" s="1815"/>
      <c r="J2171" s="1818"/>
      <c r="K2171" s="1822" t="s">
        <v>66</v>
      </c>
      <c r="L2171" s="1823"/>
      <c r="M2171" s="1824"/>
      <c r="N2171" s="1825"/>
      <c r="O2171" s="17" t="s">
        <v>156</v>
      </c>
    </row>
    <row r="2172" spans="1:15" ht="20.25" customHeight="1" thickBot="1">
      <c r="A2172" s="1721"/>
      <c r="B2172" s="9"/>
      <c r="C2172" s="1855"/>
      <c r="D2172" s="1856"/>
      <c r="E2172" s="1856"/>
      <c r="F2172" s="1856"/>
      <c r="G2172" s="1857"/>
      <c r="H2172" s="1816"/>
      <c r="I2172" s="1816"/>
      <c r="J2172" s="1819"/>
      <c r="K2172" s="1826" t="s">
        <v>51</v>
      </c>
      <c r="L2172" s="1827"/>
      <c r="M2172" s="1828" t="str">
        <f>Master!$E$6</f>
        <v>2023-24</v>
      </c>
      <c r="N2172" s="1829"/>
    </row>
    <row r="2173" spans="1:15" ht="20.25" customHeight="1">
      <c r="A2173" s="1721"/>
      <c r="B2173" s="10" t="s">
        <v>69</v>
      </c>
      <c r="C2173" s="1779" t="s">
        <v>20</v>
      </c>
      <c r="D2173" s="1780"/>
      <c r="E2173" s="1780"/>
      <c r="F2173" s="1781"/>
      <c r="G2173" s="6" t="s">
        <v>149</v>
      </c>
      <c r="H2173" s="1782">
        <f>VLOOKUP($A2167,'Result Entry'!$B$9:$FW$108,4,0)</f>
        <v>0</v>
      </c>
      <c r="I2173" s="1782"/>
      <c r="J2173" s="1782"/>
      <c r="K2173" s="1782"/>
      <c r="L2173" s="1782"/>
      <c r="M2173" s="1782"/>
      <c r="N2173" s="1783"/>
    </row>
    <row r="2174" spans="1:15" ht="20.25" customHeight="1">
      <c r="A2174" s="1721"/>
      <c r="B2174" s="10" t="s">
        <v>69</v>
      </c>
      <c r="C2174" s="1763" t="s">
        <v>22</v>
      </c>
      <c r="D2174" s="1764"/>
      <c r="E2174" s="1764"/>
      <c r="F2174" s="1765"/>
      <c r="G2174" s="7" t="s">
        <v>149</v>
      </c>
      <c r="H2174" s="1766">
        <f>VLOOKUP($A2167,'Result Entry'!$B$9:$FW$108,7,0)</f>
        <v>0</v>
      </c>
      <c r="I2174" s="1766"/>
      <c r="J2174" s="1766"/>
      <c r="K2174" s="1766"/>
      <c r="L2174" s="1766"/>
      <c r="M2174" s="1766"/>
      <c r="N2174" s="1767"/>
    </row>
    <row r="2175" spans="1:15" ht="20.25" customHeight="1">
      <c r="A2175" s="1721"/>
      <c r="B2175" s="10" t="s">
        <v>69</v>
      </c>
      <c r="C2175" s="1763" t="s">
        <v>23</v>
      </c>
      <c r="D2175" s="1764"/>
      <c r="E2175" s="1764"/>
      <c r="F2175" s="1765"/>
      <c r="G2175" s="7" t="s">
        <v>149</v>
      </c>
      <c r="H2175" s="1766">
        <f>VLOOKUP($A2167,'Result Entry'!$B$9:$FW$108,8,0)</f>
        <v>0</v>
      </c>
      <c r="I2175" s="1766"/>
      <c r="J2175" s="1766"/>
      <c r="K2175" s="1766"/>
      <c r="L2175" s="1766"/>
      <c r="M2175" s="1766"/>
      <c r="N2175" s="1767"/>
    </row>
    <row r="2176" spans="1:15" ht="20.25" customHeight="1">
      <c r="A2176" s="1721"/>
      <c r="B2176" s="10" t="s">
        <v>69</v>
      </c>
      <c r="C2176" s="1763" t="s">
        <v>52</v>
      </c>
      <c r="D2176" s="1764"/>
      <c r="E2176" s="1764"/>
      <c r="F2176" s="1765"/>
      <c r="G2176" s="7" t="s">
        <v>149</v>
      </c>
      <c r="H2176" s="1766">
        <f>VLOOKUP($A2167,'Result Entry'!$B$9:$FW$108,9,0)</f>
        <v>0</v>
      </c>
      <c r="I2176" s="1766"/>
      <c r="J2176" s="1766"/>
      <c r="K2176" s="1766"/>
      <c r="L2176" s="1766"/>
      <c r="M2176" s="1766"/>
      <c r="N2176" s="1767"/>
    </row>
    <row r="2177" spans="1:14" ht="20.25" customHeight="1">
      <c r="A2177" s="1721"/>
      <c r="B2177" s="10" t="s">
        <v>69</v>
      </c>
      <c r="C2177" s="1763" t="s">
        <v>53</v>
      </c>
      <c r="D2177" s="1764"/>
      <c r="E2177" s="1764"/>
      <c r="F2177" s="1765"/>
      <c r="G2177" s="7" t="s">
        <v>149</v>
      </c>
      <c r="H2177" s="1768" t="str">
        <f>CONCATENATE('Result Entry'!$G$4,'Result Entry'!$J$4)</f>
        <v>11(A)</v>
      </c>
      <c r="I2177" s="1766"/>
      <c r="J2177" s="1766"/>
      <c r="K2177" s="1766"/>
      <c r="L2177" s="1766"/>
      <c r="M2177" s="1766"/>
      <c r="N2177" s="1767"/>
    </row>
    <row r="2178" spans="1:14" ht="20.25" customHeight="1" thickBot="1">
      <c r="A2178" s="1721"/>
      <c r="B2178" s="10" t="s">
        <v>69</v>
      </c>
      <c r="C2178" s="1789" t="s">
        <v>25</v>
      </c>
      <c r="D2178" s="1790"/>
      <c r="E2178" s="1790"/>
      <c r="F2178" s="1791"/>
      <c r="G2178" s="16" t="s">
        <v>149</v>
      </c>
      <c r="H2178" s="1792">
        <f>VLOOKUP($A2167,'Result Entry'!$B$9:$FW$108,10,0)</f>
        <v>0</v>
      </c>
      <c r="I2178" s="1792"/>
      <c r="J2178" s="1792"/>
      <c r="K2178" s="1792"/>
      <c r="L2178" s="1792"/>
      <c r="M2178" s="1792"/>
      <c r="N2178" s="1793"/>
    </row>
    <row r="2179" spans="1:14" ht="20.25" customHeight="1">
      <c r="A2179" s="1721"/>
      <c r="B2179" s="11" t="s">
        <v>69</v>
      </c>
      <c r="C2179" s="1794" t="s">
        <v>167</v>
      </c>
      <c r="D2179" s="1795"/>
      <c r="E2179" s="1798" t="s">
        <v>72</v>
      </c>
      <c r="F2179" s="1800" t="s">
        <v>73</v>
      </c>
      <c r="G2179" s="1802" t="s">
        <v>168</v>
      </c>
      <c r="H2179" s="1804" t="s">
        <v>55</v>
      </c>
      <c r="I2179" s="1805"/>
      <c r="J2179" s="1808" t="s">
        <v>84</v>
      </c>
      <c r="K2179" s="1809"/>
      <c r="L2179" s="1812" t="s">
        <v>169</v>
      </c>
      <c r="M2179" s="1832" t="s">
        <v>76</v>
      </c>
      <c r="N2179" s="1858" t="s">
        <v>98</v>
      </c>
    </row>
    <row r="2180" spans="1:14" ht="20.25" customHeight="1">
      <c r="A2180" s="1721"/>
      <c r="B2180" s="11"/>
      <c r="C2180" s="1796"/>
      <c r="D2180" s="1797"/>
      <c r="E2180" s="1799"/>
      <c r="F2180" s="1801"/>
      <c r="G2180" s="1803"/>
      <c r="H2180" s="1806"/>
      <c r="I2180" s="1807"/>
      <c r="J2180" s="1810"/>
      <c r="K2180" s="1811"/>
      <c r="L2180" s="1813"/>
      <c r="M2180" s="1833"/>
      <c r="N2180" s="1859"/>
    </row>
    <row r="2181" spans="1:14" ht="20.25" customHeight="1" thickBot="1">
      <c r="A2181" s="1721"/>
      <c r="B2181" s="11" t="s">
        <v>69</v>
      </c>
      <c r="C2181" s="1866" t="s">
        <v>56</v>
      </c>
      <c r="D2181" s="1867"/>
      <c r="E2181" s="61">
        <f>'Result Entry'!$L$7</f>
        <v>10</v>
      </c>
      <c r="F2181" s="62">
        <f>'Result Entry'!$M$7</f>
        <v>10</v>
      </c>
      <c r="G2181" s="53">
        <f>SUM(E2181:F2181)</f>
        <v>20</v>
      </c>
      <c r="H2181" s="1881">
        <f>'Result Entry'!$AU$7</f>
        <v>70</v>
      </c>
      <c r="I2181" s="1882"/>
      <c r="J2181" s="1883">
        <f>'Result Entry'!$AY$7</f>
        <v>100</v>
      </c>
      <c r="K2181" s="1882"/>
      <c r="L2181" s="53">
        <f t="shared" ref="L2181:L2186" si="122">H2181+J2181</f>
        <v>170</v>
      </c>
      <c r="M2181" s="63">
        <f t="shared" ref="M2181:M2186" si="123">G2181+L2181</f>
        <v>190</v>
      </c>
      <c r="N2181" s="1860"/>
    </row>
    <row r="2182" spans="1:14" s="52" customFormat="1" ht="20.25" customHeight="1">
      <c r="A2182" s="1721"/>
      <c r="B2182" s="50" t="s">
        <v>69</v>
      </c>
      <c r="C2182" s="1769" t="str">
        <f>'Result Entry'!$L$3</f>
        <v>HINDI Comp.</v>
      </c>
      <c r="D2182" s="1770"/>
      <c r="E2182" s="54">
        <f>IF($J2170="TC",0,IF($J2170="Nso",0,VLOOKUP($A2167,'Result Entry'!$B$9:$FW$108,11,0)))</f>
        <v>0</v>
      </c>
      <c r="F2182" s="51">
        <f>IF($J2170="TC",0,IF($J2170="Nso",0,VLOOKUP($A2167,'Result Entry'!$B$9:$FW$108,12,0)))</f>
        <v>0</v>
      </c>
      <c r="G2182" s="55">
        <f>E2182+F2182</f>
        <v>0</v>
      </c>
      <c r="H2182" s="1870">
        <f>IF($J2170="TC",0,IF($J2170="Nso",0,VLOOKUP($A2167,'Result Entry'!$B$9:$FW$108,16,0)))</f>
        <v>0</v>
      </c>
      <c r="I2182" s="1871"/>
      <c r="J2182" s="1872">
        <f>IF($J2170="TC",0,IF($J2170="Nso",0,VLOOKUP($A2167,'Result Entry'!$B$9:$FW$108,19,0)))</f>
        <v>0</v>
      </c>
      <c r="K2182" s="1871"/>
      <c r="L2182" s="66">
        <f t="shared" si="122"/>
        <v>0</v>
      </c>
      <c r="M2182" s="64">
        <f t="shared" si="123"/>
        <v>0</v>
      </c>
      <c r="N2182" s="60" t="str">
        <f>IF($J2170="TC",0,IF($J2170="Nso",0,VLOOKUP($A2167,'Result Entry'!$B$9:$FW$108,24,0)))</f>
        <v/>
      </c>
    </row>
    <row r="2183" spans="1:14" s="52" customFormat="1" ht="20.25" customHeight="1">
      <c r="A2183" s="1721"/>
      <c r="B2183" s="50" t="s">
        <v>69</v>
      </c>
      <c r="C2183" s="1717" t="str">
        <f>'Result Entry'!$Z$3</f>
        <v>ENGLISH Comp.</v>
      </c>
      <c r="D2183" s="1718"/>
      <c r="E2183" s="54">
        <f>IF($J2170="TC",0,IF($J2170="Nso",0,VLOOKUP($A2167,'Result Entry'!$B$9:$FW$108,25,0)))</f>
        <v>0</v>
      </c>
      <c r="F2183" s="51">
        <f>IF($J2170="TC",0,IF($J2170="Nso",0,VLOOKUP($A2167,'Result Entry'!$B$9:$FW$108,26,0)))</f>
        <v>0</v>
      </c>
      <c r="G2183" s="56">
        <f>E2183+F2183</f>
        <v>0</v>
      </c>
      <c r="H2183" s="1761">
        <f>IF($J2170="TC",0,IF($J2170="Nso",0,VLOOKUP($A2167,'Result Entry'!$B$9:$FW$108,30,0)))</f>
        <v>0</v>
      </c>
      <c r="I2183" s="1762"/>
      <c r="J2183" s="1784">
        <f>IF($J2170="TC",0,IF($J2170="Nso",0,VLOOKUP($A2167,'Result Entry'!$B$9:$FW$108,33,0)))</f>
        <v>0</v>
      </c>
      <c r="K2183" s="1762"/>
      <c r="L2183" s="66">
        <f t="shared" si="122"/>
        <v>0</v>
      </c>
      <c r="M2183" s="64">
        <f t="shared" si="123"/>
        <v>0</v>
      </c>
      <c r="N2183" s="60" t="str">
        <f>IF($J2170="TC",0,IF($J2170="Nso",0,VLOOKUP($A2167,'Result Entry'!$B$9:$FW$108,38,0)))</f>
        <v/>
      </c>
    </row>
    <row r="2184" spans="1:14" s="52" customFormat="1" ht="20.25" customHeight="1">
      <c r="A2184" s="1721"/>
      <c r="B2184" s="50" t="s">
        <v>69</v>
      </c>
      <c r="C2184" s="1717" t="str">
        <f>'Result Entry'!$AO$3</f>
        <v>PHYSICS</v>
      </c>
      <c r="D2184" s="1718"/>
      <c r="E2184" s="54">
        <f>IF($J2170="TC",0,IF($J2170="Nso",0,VLOOKUP($A2167,'Result Entry'!$B$9:$FW$108,39,0)))</f>
        <v>0</v>
      </c>
      <c r="F2184" s="51">
        <f>IF($J2170="TC",0,IF($J2170="Nso",0,VLOOKUP($A2167,'Result Entry'!$B$9:$FW$108,40,0)))</f>
        <v>0</v>
      </c>
      <c r="G2184" s="56">
        <f>E2184+F2184</f>
        <v>0</v>
      </c>
      <c r="H2184" s="1761">
        <f>IF($J2170="TC",0,IF($J2170="Nso",0,VLOOKUP($A2167,'Result Entry'!$B$9:$FW$108,45,0)))</f>
        <v>0</v>
      </c>
      <c r="I2184" s="1762"/>
      <c r="J2184" s="1784">
        <f>IF($J2170="TC",0,IF($J2170="Nso",0,VLOOKUP($A2167,'Result Entry'!$B$9:$FW$108,49,0)))</f>
        <v>0</v>
      </c>
      <c r="K2184" s="1762"/>
      <c r="L2184" s="66">
        <f t="shared" si="122"/>
        <v>0</v>
      </c>
      <c r="M2184" s="64">
        <f t="shared" si="123"/>
        <v>0</v>
      </c>
      <c r="N2184" s="60" t="str">
        <f>IF($J2170="TC",0,IF($J2170="Nso",0,VLOOKUP($A2167,'Result Entry'!$B$9:$FW$108,54,0)))</f>
        <v/>
      </c>
    </row>
    <row r="2185" spans="1:14" s="52" customFormat="1" ht="20.25" customHeight="1">
      <c r="A2185" s="1721"/>
      <c r="B2185" s="50" t="s">
        <v>69</v>
      </c>
      <c r="C2185" s="1717" t="str">
        <f>'Result Entry'!$BF$3</f>
        <v>CHEMISTRY</v>
      </c>
      <c r="D2185" s="1718"/>
      <c r="E2185" s="54" t="str">
        <f>IF($J2170="TC",0,IF($J2170="Nso",0,VLOOKUP($A2167,'Result Entry'!$B$9:$FW$108,55,0)))</f>
        <v/>
      </c>
      <c r="F2185" s="51">
        <f>IF($J2170="TC",0,IF($J2170="Nso",0,VLOOKUP($A2167,'Result Entry'!$B$9:$FW$108,56,0)))</f>
        <v>0</v>
      </c>
      <c r="G2185" s="56" t="e">
        <f>E2185+F2185</f>
        <v>#VALUE!</v>
      </c>
      <c r="H2185" s="1761">
        <f>IF($J2170="TC",0,IF($J2170="Nso",0,VLOOKUP($A2167,'Result Entry'!$B$9:$FW$108,61,0)))</f>
        <v>0</v>
      </c>
      <c r="I2185" s="1762"/>
      <c r="J2185" s="1784">
        <f>IF($J2170="TC",0,IF($J2170="Nso",0,VLOOKUP($A2167,'Result Entry'!$B$9:$FW$108,65,0)))</f>
        <v>0</v>
      </c>
      <c r="K2185" s="1762"/>
      <c r="L2185" s="66">
        <f t="shared" si="122"/>
        <v>0</v>
      </c>
      <c r="M2185" s="64" t="e">
        <f t="shared" si="123"/>
        <v>#VALUE!</v>
      </c>
      <c r="N2185" s="60" t="str">
        <f>IF($J2170="TC",0,IF($J2170="Nso",0,VLOOKUP($A2167,'Result Entry'!$B$9:$FW$108,70,0)))</f>
        <v/>
      </c>
    </row>
    <row r="2186" spans="1:14" s="52" customFormat="1" ht="20.25" customHeight="1" thickBot="1">
      <c r="A2186" s="1721"/>
      <c r="B2186" s="50" t="s">
        <v>69</v>
      </c>
      <c r="C2186" s="1717" t="str">
        <f>'Result Entry'!$BW$3</f>
        <v>BIOLOGY</v>
      </c>
      <c r="D2186" s="1718"/>
      <c r="E2186" s="57" t="str">
        <f>IF($J2170="TC",0,IF($J2170="Nso",0,VLOOKUP($A2167,'Result Entry'!$B$9:$FW$108,71,0)))</f>
        <v/>
      </c>
      <c r="F2186" s="58" t="str">
        <f>IF($J2170="TC",0,IF($J2170="Nso",0,VLOOKUP($A2167,'Result Entry'!$B$9:$FW$108,72,0)))</f>
        <v/>
      </c>
      <c r="G2186" s="59" t="e">
        <f>E2186+F2186</f>
        <v>#VALUE!</v>
      </c>
      <c r="H2186" s="1861">
        <f>IF($J2170="TC",0,IF($J2170="Nso",0,VLOOKUP($A2167,'Result Entry'!$B$9:$FW$108,77,0)))</f>
        <v>0</v>
      </c>
      <c r="I2186" s="1862"/>
      <c r="J2186" s="1863">
        <f>IF($J2170="TC",0,IF($J2170="Nso",0,VLOOKUP($A2167,'Result Entry'!$B$9:$FW$108,81,0)))</f>
        <v>0</v>
      </c>
      <c r="K2186" s="1862"/>
      <c r="L2186" s="67">
        <f t="shared" si="122"/>
        <v>0</v>
      </c>
      <c r="M2186" s="65" t="e">
        <f t="shared" si="123"/>
        <v>#VALUE!</v>
      </c>
      <c r="N2186" s="60">
        <f>IF($J2170="TC",0,IF($J2170="Nso",0,VLOOKUP($A2167,'Result Entry'!$B$9:$FW$108,86,0)))</f>
        <v>0</v>
      </c>
    </row>
    <row r="2187" spans="1:14" ht="20.25" customHeight="1">
      <c r="A2187" s="1721"/>
      <c r="B2187" s="11" t="s">
        <v>69</v>
      </c>
      <c r="C2187" s="1771" t="s">
        <v>77</v>
      </c>
      <c r="D2187" s="1772"/>
      <c r="E2187" s="1773"/>
      <c r="F2187" s="1777" t="s">
        <v>78</v>
      </c>
      <c r="G2187" s="1778"/>
      <c r="H2187" s="1868" t="s">
        <v>79</v>
      </c>
      <c r="I2187" s="1869"/>
      <c r="J2187" s="74" t="s">
        <v>41</v>
      </c>
      <c r="K2187" s="79" t="s">
        <v>91</v>
      </c>
      <c r="L2187" s="1785" t="s">
        <v>39</v>
      </c>
      <c r="M2187" s="1786"/>
      <c r="N2187" s="12" t="s">
        <v>43</v>
      </c>
    </row>
    <row r="2188" spans="1:14" ht="25.5" customHeight="1" thickBot="1">
      <c r="A2188" s="1721"/>
      <c r="B2188" s="11" t="s">
        <v>69</v>
      </c>
      <c r="C2188" s="1774"/>
      <c r="D2188" s="1775"/>
      <c r="E2188" s="1776"/>
      <c r="F2188" s="1787">
        <f>IF($J2170="TC",0,IF($J2170="Nso",0,VLOOKUP($A2167,'Result Entry'!$B$9:$FW$108,146,0)))</f>
        <v>0</v>
      </c>
      <c r="G2188" s="1788"/>
      <c r="H2188" s="1830">
        <f>IF($J2170="TC",0,IF($J2170="Nso",0,VLOOKUP($A2167,'Result Entry'!$B$9:$FW$108,147,0)))</f>
        <v>0</v>
      </c>
      <c r="I2188" s="1831"/>
      <c r="J2188" s="75">
        <f>IF($J2170="TC",0,IF($J2170="Nso",0,VLOOKUP($A2167,'Result Entry'!$B$9:$FW$108,148,0)))</f>
        <v>0</v>
      </c>
      <c r="K2188" s="86" t="str">
        <f>IF($J2170="TC",0,IF($J2170="Nso",0,VLOOKUP($A2167,'Result Entry'!$B$9:$FW$108,149,0)))</f>
        <v/>
      </c>
      <c r="L2188" s="1864">
        <f>IF($J2170="TC",0,IF($J2170="Nso",0,VLOOKUP($A2167,'Result Entry'!$B$9:$FW$108,150,0)))</f>
        <v>0</v>
      </c>
      <c r="M2188" s="1865"/>
      <c r="N2188" s="15">
        <f>IF($J2170="TC",0,IF($J2170="Nso",0,VLOOKUP($A2167,'Result Entry'!$B$9:$FW$108,152,0)))</f>
        <v>0</v>
      </c>
    </row>
    <row r="2189" spans="1:14" ht="20.25" customHeight="1">
      <c r="A2189" s="1721"/>
      <c r="B2189" s="11" t="s">
        <v>69</v>
      </c>
      <c r="C2189" s="1758" t="s">
        <v>58</v>
      </c>
      <c r="D2189" s="1759"/>
      <c r="E2189" s="1759"/>
      <c r="F2189" s="1759"/>
      <c r="G2189" s="1759"/>
      <c r="H2189" s="1760"/>
      <c r="I2189" s="1834" t="s">
        <v>59</v>
      </c>
      <c r="J2189" s="1835"/>
      <c r="K2189" s="1836">
        <f>VLOOKUP($A2167,'Result Entry'!$B$9:$FW$108,143,0)</f>
        <v>0</v>
      </c>
      <c r="L2189" s="1837"/>
      <c r="M2189" s="1839" t="s">
        <v>37</v>
      </c>
      <c r="N2189" s="1840"/>
    </row>
    <row r="2190" spans="1:14" ht="20.25" customHeight="1" thickBot="1">
      <c r="A2190" s="1721"/>
      <c r="B2190" s="11" t="s">
        <v>69</v>
      </c>
      <c r="C2190" s="1841" t="s">
        <v>54</v>
      </c>
      <c r="D2190" s="1842"/>
      <c r="E2190" s="1842"/>
      <c r="F2190" s="1843" t="s">
        <v>157</v>
      </c>
      <c r="G2190" s="1844"/>
      <c r="H2190" s="26" t="s">
        <v>47</v>
      </c>
      <c r="I2190" s="1847" t="s">
        <v>60</v>
      </c>
      <c r="J2190" s="1848"/>
      <c r="K2190" s="1873">
        <f>VLOOKUP($A2167,'Result Entry'!$B$9:$FW$108,144,0)</f>
        <v>0</v>
      </c>
      <c r="L2190" s="1874"/>
      <c r="M2190" s="1875">
        <f>VLOOKUP($A2167,'Result Entry'!$B$9:$FW$108,145,0)</f>
        <v>0</v>
      </c>
      <c r="N2190" s="1876"/>
    </row>
    <row r="2191" spans="1:14" ht="20.25" customHeight="1">
      <c r="A2191" s="1721"/>
      <c r="B2191" s="11" t="s">
        <v>69</v>
      </c>
      <c r="C2191" s="1841"/>
      <c r="D2191" s="1842"/>
      <c r="E2191" s="1842"/>
      <c r="F2191" s="1845"/>
      <c r="G2191" s="1846"/>
      <c r="H2191" s="27" t="s">
        <v>99</v>
      </c>
      <c r="I2191" s="1877" t="s">
        <v>61</v>
      </c>
      <c r="J2191" s="1878"/>
      <c r="K2191" s="1879">
        <f>IF($J2170="TC","Transferred",IF($J2170="Nso","NameSeparated",VLOOKUP($A2167,'Result Entry'!$B$9:$FW$108,153,0)))</f>
        <v>0</v>
      </c>
      <c r="L2191" s="1879"/>
      <c r="M2191" s="1879"/>
      <c r="N2191" s="1880"/>
    </row>
    <row r="2192" spans="1:14" ht="20.25" customHeight="1">
      <c r="A2192" s="1721"/>
      <c r="B2192" s="11" t="s">
        <v>69</v>
      </c>
      <c r="C2192" s="1744" t="str">
        <f>'Result Entry'!$DU$3</f>
        <v>Foundation Of Information Tech.</v>
      </c>
      <c r="D2192" s="1745"/>
      <c r="E2192" s="1746"/>
      <c r="F2192" s="1747" t="str">
        <f>IF($J2170="TC",0,IF($J2170="Nso",0,VLOOKUP($A2167,'Result Entry'!$B$9:$GS$108,170,0)))</f>
        <v/>
      </c>
      <c r="G2192" s="1747"/>
      <c r="H2192" s="14">
        <f>IF($J2170="TC",0,IF($J2170="Nso",0,VLOOKUP($A2167,'Result Entry'!$B$9:$GS$108,112,0)))</f>
        <v>0</v>
      </c>
      <c r="I2192" s="1748" t="s">
        <v>71</v>
      </c>
      <c r="J2192" s="1749"/>
      <c r="K2192" s="1750">
        <f>'Result Entry'!$T$2</f>
        <v>45419</v>
      </c>
      <c r="L2192" s="1751"/>
      <c r="M2192" s="1751"/>
      <c r="N2192" s="1752"/>
    </row>
    <row r="2193" spans="1:15" ht="20.25" customHeight="1">
      <c r="A2193" s="1721"/>
      <c r="B2193" s="11" t="s">
        <v>69</v>
      </c>
      <c r="C2193" s="1744" t="str">
        <f>'Result Entry'!$EI$3</f>
        <v>G.I.A.I.-II</v>
      </c>
      <c r="D2193" s="1745"/>
      <c r="E2193" s="1746"/>
      <c r="F2193" s="1747" t="str">
        <f>IF($J2170="TC",0,IF($J2170="Nso",0,VLOOKUP($A2167,'Result Entry'!$B$9:$GS$108,174,0)))</f>
        <v/>
      </c>
      <c r="G2193" s="1747"/>
      <c r="H2193" s="14">
        <f>IF($J2170="TC",0,IF($J2170="Nso",0,VLOOKUP($A2167,'Result Entry'!$B$9:$GS$108,124,0)))</f>
        <v>0</v>
      </c>
      <c r="I2193" s="1753"/>
      <c r="J2193" s="1754"/>
      <c r="K2193" s="1754"/>
      <c r="L2193" s="1754"/>
      <c r="M2193" s="1754"/>
      <c r="N2193" s="1755"/>
    </row>
    <row r="2194" spans="1:15" ht="20.25" customHeight="1">
      <c r="A2194" s="1721"/>
      <c r="B2194" s="11" t="s">
        <v>69</v>
      </c>
      <c r="C2194" s="1744" t="str">
        <f>'Result Entry'!$EU$3</f>
        <v>SOC.SER.PLAN</v>
      </c>
      <c r="D2194" s="1745"/>
      <c r="E2194" s="1746"/>
      <c r="F2194" s="1747">
        <f>IF($J2170="TC",0,IF($J2170="Nso",0,VLOOKUP($A2167,'Result Entry'!$B$9:$HS$108,178,0)))</f>
        <v>0</v>
      </c>
      <c r="G2194" s="1747"/>
      <c r="H2194" s="14">
        <f>IF($J2170="TC",0,IF($J2170="Nso",0,VLOOKUP($A2167,'Result Entry'!$B$9:$GS$108,136,0)))</f>
        <v>0</v>
      </c>
      <c r="I2194" s="1756" t="s">
        <v>174</v>
      </c>
      <c r="J2194" s="1757"/>
      <c r="K2194" s="76"/>
      <c r="L2194" s="77"/>
      <c r="M2194" s="77"/>
      <c r="N2194" s="78"/>
    </row>
    <row r="2195" spans="1:15" ht="20.25" customHeight="1" thickBot="1">
      <c r="A2195" s="1721"/>
      <c r="B2195" s="11" t="s">
        <v>69</v>
      </c>
      <c r="C2195" s="1744" t="str">
        <f>'Result Entry'!$FG$3</f>
        <v>Jeewan Kaushal</v>
      </c>
      <c r="D2195" s="1745"/>
      <c r="E2195" s="1746"/>
      <c r="F2195" s="1747" t="str">
        <f>IF($J2170="TC",0,IF($J2170="Nso",0,VLOOKUP($A2167,'Result Entry'!$B$9:$HS$108,182,0)))</f>
        <v/>
      </c>
      <c r="G2195" s="1747"/>
      <c r="H2195" s="14">
        <f>IF($J2170="TC",0,IF($J2170="Nso",0,VLOOKUP($A2167,'Result Entry'!$B$9:$HS$108,136,0)))</f>
        <v>0</v>
      </c>
      <c r="I2195" s="1756" t="s">
        <v>148</v>
      </c>
      <c r="J2195" s="1757"/>
      <c r="K2195" s="1757"/>
      <c r="L2195" s="1757"/>
      <c r="M2195" s="1757"/>
      <c r="N2195" s="1838"/>
    </row>
    <row r="2196" spans="1:15" ht="20.25" customHeight="1">
      <c r="A2196" s="1721"/>
      <c r="B2196" s="10" t="s">
        <v>69</v>
      </c>
      <c r="C2196" s="1706" t="s">
        <v>180</v>
      </c>
      <c r="D2196" s="1707"/>
      <c r="E2196" s="1708"/>
      <c r="F2196" s="1715" t="s">
        <v>181</v>
      </c>
      <c r="G2196" s="1716"/>
      <c r="H2196" s="82" t="s">
        <v>30</v>
      </c>
      <c r="I2196" s="1756" t="s">
        <v>175</v>
      </c>
      <c r="J2196" s="1757"/>
      <c r="K2196" s="1757"/>
      <c r="L2196" s="1757"/>
      <c r="M2196" s="1757"/>
      <c r="N2196" s="1838"/>
    </row>
    <row r="2197" spans="1:15" ht="20.25" customHeight="1">
      <c r="A2197" s="1721"/>
      <c r="B2197" s="10" t="s">
        <v>69</v>
      </c>
      <c r="C2197" s="1709"/>
      <c r="D2197" s="1710"/>
      <c r="E2197" s="1711"/>
      <c r="F2197" s="1702" t="s">
        <v>182</v>
      </c>
      <c r="G2197" s="1703"/>
      <c r="H2197" s="80" t="s">
        <v>179</v>
      </c>
      <c r="I2197" s="1732" t="s">
        <v>67</v>
      </c>
      <c r="J2197" s="1733"/>
      <c r="K2197" s="1733"/>
      <c r="L2197" s="1733"/>
      <c r="M2197" s="1733"/>
      <c r="N2197" s="1734"/>
    </row>
    <row r="2198" spans="1:15" ht="20.25" customHeight="1">
      <c r="A2198" s="1721"/>
      <c r="B2198" s="10" t="s">
        <v>69</v>
      </c>
      <c r="C2198" s="1709"/>
      <c r="D2198" s="1710"/>
      <c r="E2198" s="1711"/>
      <c r="F2198" s="1702" t="s">
        <v>185</v>
      </c>
      <c r="G2198" s="1703"/>
      <c r="H2198" s="80" t="s">
        <v>62</v>
      </c>
      <c r="I2198" s="1735"/>
      <c r="J2198" s="1736"/>
      <c r="K2198" s="1736"/>
      <c r="L2198" s="1736"/>
      <c r="M2198" s="1736"/>
      <c r="N2198" s="1737"/>
    </row>
    <row r="2199" spans="1:15" ht="20.25" customHeight="1">
      <c r="A2199" s="1721"/>
      <c r="B2199" s="10" t="s">
        <v>69</v>
      </c>
      <c r="C2199" s="1709"/>
      <c r="D2199" s="1710"/>
      <c r="E2199" s="1711"/>
      <c r="F2199" s="1702" t="s">
        <v>186</v>
      </c>
      <c r="G2199" s="1703"/>
      <c r="H2199" s="80" t="s">
        <v>63</v>
      </c>
      <c r="I2199" s="1735"/>
      <c r="J2199" s="1736"/>
      <c r="K2199" s="1736"/>
      <c r="L2199" s="1736"/>
      <c r="M2199" s="1736"/>
      <c r="N2199" s="1737"/>
    </row>
    <row r="2200" spans="1:15" ht="20.25" customHeight="1">
      <c r="A2200" s="1721"/>
      <c r="B2200" s="10" t="s">
        <v>69</v>
      </c>
      <c r="C2200" s="1709"/>
      <c r="D2200" s="1710"/>
      <c r="E2200" s="1711"/>
      <c r="F2200" s="1702" t="s">
        <v>183</v>
      </c>
      <c r="G2200" s="1703"/>
      <c r="H2200" s="80" t="s">
        <v>65</v>
      </c>
      <c r="I2200" s="1738" t="s">
        <v>80</v>
      </c>
      <c r="J2200" s="1739"/>
      <c r="K2200" s="1739"/>
      <c r="L2200" s="1739"/>
      <c r="M2200" s="1739"/>
      <c r="N2200" s="1740"/>
    </row>
    <row r="2201" spans="1:15" ht="20.25" customHeight="1" thickBot="1">
      <c r="A2201" s="1721"/>
      <c r="B2201" s="13" t="s">
        <v>69</v>
      </c>
      <c r="C2201" s="1712"/>
      <c r="D2201" s="1713"/>
      <c r="E2201" s="1714"/>
      <c r="F2201" s="1704" t="s">
        <v>184</v>
      </c>
      <c r="G2201" s="1705"/>
      <c r="H2201" s="81" t="s">
        <v>64</v>
      </c>
      <c r="I2201" s="1741"/>
      <c r="J2201" s="1742"/>
      <c r="K2201" s="1742"/>
      <c r="L2201" s="1742"/>
      <c r="M2201" s="1742"/>
      <c r="N2201" s="1743"/>
    </row>
    <row r="2202" spans="1:15" ht="24.75" customHeight="1" thickTop="1" thickBot="1">
      <c r="A2202" s="83">
        <f>A2167+1</f>
        <v>63</v>
      </c>
      <c r="B2202" s="1720" t="s">
        <v>50</v>
      </c>
      <c r="C2202" s="1720"/>
      <c r="D2202" s="1720"/>
      <c r="E2202" s="1720"/>
      <c r="F2202" s="1720"/>
      <c r="G2202" s="1720"/>
      <c r="H2202" s="1720"/>
      <c r="I2202" s="1720"/>
      <c r="J2202" s="1720"/>
      <c r="K2202" s="1720"/>
      <c r="L2202" s="1720"/>
      <c r="M2202" s="1720"/>
      <c r="N2202" s="1720"/>
    </row>
    <row r="2203" spans="1:15" ht="42.75" customHeight="1" thickTop="1">
      <c r="A2203" s="1721"/>
      <c r="B2203" s="1722"/>
      <c r="C2203" s="1723"/>
      <c r="D2203" s="1726" t="str">
        <f>Master!$E$8</f>
        <v xml:space="preserve">Govt. Sr. Secondary School </v>
      </c>
      <c r="E2203" s="1727"/>
      <c r="F2203" s="1727"/>
      <c r="G2203" s="1727"/>
      <c r="H2203" s="1727"/>
      <c r="I2203" s="1727"/>
      <c r="J2203" s="1727"/>
      <c r="K2203" s="1727"/>
      <c r="L2203" s="1727"/>
      <c r="M2203" s="1727"/>
      <c r="N2203" s="1728"/>
    </row>
    <row r="2204" spans="1:15" ht="20.25" customHeight="1" thickBot="1">
      <c r="A2204" s="1721"/>
      <c r="B2204" s="1724"/>
      <c r="C2204" s="1725"/>
      <c r="D2204" s="1729" t="str">
        <f>Master!$E$11</f>
        <v>P.S.-Bapini (Jodhpur)</v>
      </c>
      <c r="E2204" s="1730"/>
      <c r="F2204" s="1730"/>
      <c r="G2204" s="1730"/>
      <c r="H2204" s="1730"/>
      <c r="I2204" s="1730"/>
      <c r="J2204" s="1730"/>
      <c r="K2204" s="1730"/>
      <c r="L2204" s="1730"/>
      <c r="M2204" s="1730"/>
      <c r="N2204" s="1731"/>
    </row>
    <row r="2205" spans="1:15" ht="20.25" customHeight="1">
      <c r="A2205" s="1721"/>
      <c r="B2205" s="28"/>
      <c r="C2205" s="1849" t="s">
        <v>150</v>
      </c>
      <c r="D2205" s="1850"/>
      <c r="E2205" s="1850"/>
      <c r="F2205" s="1850"/>
      <c r="G2205" s="1851"/>
      <c r="H2205" s="1814" t="s">
        <v>127</v>
      </c>
      <c r="I2205" s="1814"/>
      <c r="J2205" s="1817">
        <f>VLOOKUP(A2202,'Result Entry'!$B$6:$K$108,6,0)</f>
        <v>0</v>
      </c>
      <c r="K2205" s="1820" t="s">
        <v>68</v>
      </c>
      <c r="L2205" s="1821"/>
      <c r="M2205" s="68">
        <f>Master!$E$14</f>
        <v>8151106901</v>
      </c>
      <c r="N2205" s="69"/>
    </row>
    <row r="2206" spans="1:15" ht="20.25" customHeight="1">
      <c r="A2206" s="1721"/>
      <c r="B2206" s="9"/>
      <c r="C2206" s="1852"/>
      <c r="D2206" s="1853"/>
      <c r="E2206" s="1853"/>
      <c r="F2206" s="1853"/>
      <c r="G2206" s="1854"/>
      <c r="H2206" s="1815"/>
      <c r="I2206" s="1815"/>
      <c r="J2206" s="1818"/>
      <c r="K2206" s="1822" t="s">
        <v>66</v>
      </c>
      <c r="L2206" s="1823"/>
      <c r="M2206" s="1824"/>
      <c r="N2206" s="1825"/>
      <c r="O2206" s="17" t="s">
        <v>156</v>
      </c>
    </row>
    <row r="2207" spans="1:15" ht="20.25" customHeight="1" thickBot="1">
      <c r="A2207" s="1721"/>
      <c r="B2207" s="9"/>
      <c r="C2207" s="1855"/>
      <c r="D2207" s="1856"/>
      <c r="E2207" s="1856"/>
      <c r="F2207" s="1856"/>
      <c r="G2207" s="1857"/>
      <c r="H2207" s="1816"/>
      <c r="I2207" s="1816"/>
      <c r="J2207" s="1819"/>
      <c r="K2207" s="1826" t="s">
        <v>51</v>
      </c>
      <c r="L2207" s="1827"/>
      <c r="M2207" s="1828" t="str">
        <f>Master!$E$6</f>
        <v>2023-24</v>
      </c>
      <c r="N2207" s="1829"/>
    </row>
    <row r="2208" spans="1:15" ht="20.25" customHeight="1">
      <c r="A2208" s="1721"/>
      <c r="B2208" s="10" t="s">
        <v>69</v>
      </c>
      <c r="C2208" s="1779" t="s">
        <v>20</v>
      </c>
      <c r="D2208" s="1780"/>
      <c r="E2208" s="1780"/>
      <c r="F2208" s="1781"/>
      <c r="G2208" s="6" t="s">
        <v>149</v>
      </c>
      <c r="H2208" s="1782">
        <f>VLOOKUP($A2202,'Result Entry'!$B$9:$FW$108,4,0)</f>
        <v>0</v>
      </c>
      <c r="I2208" s="1782"/>
      <c r="J2208" s="1782"/>
      <c r="K2208" s="1782"/>
      <c r="L2208" s="1782"/>
      <c r="M2208" s="1782"/>
      <c r="N2208" s="1783"/>
    </row>
    <row r="2209" spans="1:14" ht="20.25" customHeight="1">
      <c r="A2209" s="1721"/>
      <c r="B2209" s="10" t="s">
        <v>69</v>
      </c>
      <c r="C2209" s="1763" t="s">
        <v>22</v>
      </c>
      <c r="D2209" s="1764"/>
      <c r="E2209" s="1764"/>
      <c r="F2209" s="1765"/>
      <c r="G2209" s="7" t="s">
        <v>149</v>
      </c>
      <c r="H2209" s="1766">
        <f>VLOOKUP($A2202,'Result Entry'!$B$9:$FW$108,7,0)</f>
        <v>0</v>
      </c>
      <c r="I2209" s="1766"/>
      <c r="J2209" s="1766"/>
      <c r="K2209" s="1766"/>
      <c r="L2209" s="1766"/>
      <c r="M2209" s="1766"/>
      <c r="N2209" s="1767"/>
    </row>
    <row r="2210" spans="1:14" ht="20.25" customHeight="1">
      <c r="A2210" s="1721"/>
      <c r="B2210" s="10" t="s">
        <v>69</v>
      </c>
      <c r="C2210" s="1763" t="s">
        <v>23</v>
      </c>
      <c r="D2210" s="1764"/>
      <c r="E2210" s="1764"/>
      <c r="F2210" s="1765"/>
      <c r="G2210" s="7" t="s">
        <v>149</v>
      </c>
      <c r="H2210" s="1766">
        <f>VLOOKUP($A2202,'Result Entry'!$B$9:$FW$108,8,0)</f>
        <v>0</v>
      </c>
      <c r="I2210" s="1766"/>
      <c r="J2210" s="1766"/>
      <c r="K2210" s="1766"/>
      <c r="L2210" s="1766"/>
      <c r="M2210" s="1766"/>
      <c r="N2210" s="1767"/>
    </row>
    <row r="2211" spans="1:14" ht="20.25" customHeight="1">
      <c r="A2211" s="1721"/>
      <c r="B2211" s="10" t="s">
        <v>69</v>
      </c>
      <c r="C2211" s="1763" t="s">
        <v>52</v>
      </c>
      <c r="D2211" s="1764"/>
      <c r="E2211" s="1764"/>
      <c r="F2211" s="1765"/>
      <c r="G2211" s="7" t="s">
        <v>149</v>
      </c>
      <c r="H2211" s="1766">
        <f>VLOOKUP($A2202,'Result Entry'!$B$9:$FW$108,9,0)</f>
        <v>0</v>
      </c>
      <c r="I2211" s="1766"/>
      <c r="J2211" s="1766"/>
      <c r="K2211" s="1766"/>
      <c r="L2211" s="1766"/>
      <c r="M2211" s="1766"/>
      <c r="N2211" s="1767"/>
    </row>
    <row r="2212" spans="1:14" ht="20.25" customHeight="1">
      <c r="A2212" s="1721"/>
      <c r="B2212" s="10" t="s">
        <v>69</v>
      </c>
      <c r="C2212" s="1763" t="s">
        <v>53</v>
      </c>
      <c r="D2212" s="1764"/>
      <c r="E2212" s="1764"/>
      <c r="F2212" s="1765"/>
      <c r="G2212" s="7" t="s">
        <v>149</v>
      </c>
      <c r="H2212" s="1768" t="str">
        <f>CONCATENATE('Result Entry'!$G$4,'Result Entry'!$J$4)</f>
        <v>11(A)</v>
      </c>
      <c r="I2212" s="1766"/>
      <c r="J2212" s="1766"/>
      <c r="K2212" s="1766"/>
      <c r="L2212" s="1766"/>
      <c r="M2212" s="1766"/>
      <c r="N2212" s="1767"/>
    </row>
    <row r="2213" spans="1:14" ht="20.25" customHeight="1" thickBot="1">
      <c r="A2213" s="1721"/>
      <c r="B2213" s="10" t="s">
        <v>69</v>
      </c>
      <c r="C2213" s="1789" t="s">
        <v>25</v>
      </c>
      <c r="D2213" s="1790"/>
      <c r="E2213" s="1790"/>
      <c r="F2213" s="1791"/>
      <c r="G2213" s="16" t="s">
        <v>149</v>
      </c>
      <c r="H2213" s="1792">
        <f>VLOOKUP($A2202,'Result Entry'!$B$9:$FW$108,10,0)</f>
        <v>0</v>
      </c>
      <c r="I2213" s="1792"/>
      <c r="J2213" s="1792"/>
      <c r="K2213" s="1792"/>
      <c r="L2213" s="1792"/>
      <c r="M2213" s="1792"/>
      <c r="N2213" s="1793"/>
    </row>
    <row r="2214" spans="1:14" ht="20.25" customHeight="1">
      <c r="A2214" s="1721"/>
      <c r="B2214" s="11" t="s">
        <v>69</v>
      </c>
      <c r="C2214" s="1794" t="s">
        <v>167</v>
      </c>
      <c r="D2214" s="1795"/>
      <c r="E2214" s="1798" t="s">
        <v>72</v>
      </c>
      <c r="F2214" s="1800" t="s">
        <v>73</v>
      </c>
      <c r="G2214" s="1802" t="s">
        <v>168</v>
      </c>
      <c r="H2214" s="1804" t="s">
        <v>55</v>
      </c>
      <c r="I2214" s="1805"/>
      <c r="J2214" s="1808" t="s">
        <v>84</v>
      </c>
      <c r="K2214" s="1809"/>
      <c r="L2214" s="1812" t="s">
        <v>169</v>
      </c>
      <c r="M2214" s="1832" t="s">
        <v>76</v>
      </c>
      <c r="N2214" s="1858" t="s">
        <v>98</v>
      </c>
    </row>
    <row r="2215" spans="1:14" ht="20.25" customHeight="1">
      <c r="A2215" s="1721"/>
      <c r="B2215" s="11"/>
      <c r="C2215" s="1796"/>
      <c r="D2215" s="1797"/>
      <c r="E2215" s="1799"/>
      <c r="F2215" s="1801"/>
      <c r="G2215" s="1803"/>
      <c r="H2215" s="1806"/>
      <c r="I2215" s="1807"/>
      <c r="J2215" s="1810"/>
      <c r="K2215" s="1811"/>
      <c r="L2215" s="1813"/>
      <c r="M2215" s="1833"/>
      <c r="N2215" s="1859"/>
    </row>
    <row r="2216" spans="1:14" ht="20.25" customHeight="1" thickBot="1">
      <c r="A2216" s="1721"/>
      <c r="B2216" s="11" t="s">
        <v>69</v>
      </c>
      <c r="C2216" s="1866" t="s">
        <v>56</v>
      </c>
      <c r="D2216" s="1867"/>
      <c r="E2216" s="61">
        <f>'Result Entry'!$L$7</f>
        <v>10</v>
      </c>
      <c r="F2216" s="62">
        <f>'Result Entry'!$M$7</f>
        <v>10</v>
      </c>
      <c r="G2216" s="53">
        <f>SUM(E2216:F2216)</f>
        <v>20</v>
      </c>
      <c r="H2216" s="1881">
        <f>'Result Entry'!$AU$7</f>
        <v>70</v>
      </c>
      <c r="I2216" s="1882"/>
      <c r="J2216" s="1883">
        <f>'Result Entry'!$AY$7</f>
        <v>100</v>
      </c>
      <c r="K2216" s="1882"/>
      <c r="L2216" s="53">
        <f t="shared" ref="L2216:L2221" si="124">H2216+J2216</f>
        <v>170</v>
      </c>
      <c r="M2216" s="63">
        <f t="shared" ref="M2216:M2221" si="125">G2216+L2216</f>
        <v>190</v>
      </c>
      <c r="N2216" s="1860"/>
    </row>
    <row r="2217" spans="1:14" s="52" customFormat="1" ht="20.25" customHeight="1">
      <c r="A2217" s="1721"/>
      <c r="B2217" s="50" t="s">
        <v>69</v>
      </c>
      <c r="C2217" s="1769" t="str">
        <f>'Result Entry'!$L$3</f>
        <v>HINDI Comp.</v>
      </c>
      <c r="D2217" s="1770"/>
      <c r="E2217" s="54">
        <f>IF($J2205="TC",0,IF($J2205="Nso",0,VLOOKUP($A2202,'Result Entry'!$B$9:$FW$108,11,0)))</f>
        <v>0</v>
      </c>
      <c r="F2217" s="51">
        <f>IF($J2205="TC",0,IF($J2205="Nso",0,VLOOKUP($A2202,'Result Entry'!$B$9:$FW$108,12,0)))</f>
        <v>0</v>
      </c>
      <c r="G2217" s="55">
        <f>E2217+F2217</f>
        <v>0</v>
      </c>
      <c r="H2217" s="1870">
        <f>IF($J2205="TC",0,IF($J2205="Nso",0,VLOOKUP($A2202,'Result Entry'!$B$9:$FW$108,16,0)))</f>
        <v>0</v>
      </c>
      <c r="I2217" s="1871"/>
      <c r="J2217" s="1872">
        <f>IF($J2205="TC",0,IF($J2205="Nso",0,VLOOKUP($A2202,'Result Entry'!$B$9:$FW$108,19,0)))</f>
        <v>0</v>
      </c>
      <c r="K2217" s="1871"/>
      <c r="L2217" s="66">
        <f t="shared" si="124"/>
        <v>0</v>
      </c>
      <c r="M2217" s="64">
        <f t="shared" si="125"/>
        <v>0</v>
      </c>
      <c r="N2217" s="60" t="str">
        <f>IF($J2205="TC",0,IF($J2205="Nso",0,VLOOKUP($A2202,'Result Entry'!$B$9:$FW$108,24,0)))</f>
        <v/>
      </c>
    </row>
    <row r="2218" spans="1:14" s="52" customFormat="1" ht="20.25" customHeight="1">
      <c r="A2218" s="1721"/>
      <c r="B2218" s="50" t="s">
        <v>69</v>
      </c>
      <c r="C2218" s="1717" t="str">
        <f>'Result Entry'!$Z$3</f>
        <v>ENGLISH Comp.</v>
      </c>
      <c r="D2218" s="1718"/>
      <c r="E2218" s="54">
        <f>IF($J2205="TC",0,IF($J2205="Nso",0,VLOOKUP($A2202,'Result Entry'!$B$9:$FW$108,25,0)))</f>
        <v>0</v>
      </c>
      <c r="F2218" s="51">
        <f>IF($J2205="TC",0,IF($J2205="Nso",0,VLOOKUP($A2202,'Result Entry'!$B$9:$FW$108,26,0)))</f>
        <v>0</v>
      </c>
      <c r="G2218" s="56">
        <f>E2218+F2218</f>
        <v>0</v>
      </c>
      <c r="H2218" s="1761">
        <f>IF($J2205="TC",0,IF($J2205="Nso",0,VLOOKUP($A2202,'Result Entry'!$B$9:$FW$108,30,0)))</f>
        <v>0</v>
      </c>
      <c r="I2218" s="1762"/>
      <c r="J2218" s="1784">
        <f>IF($J2205="TC",0,IF($J2205="Nso",0,VLOOKUP($A2202,'Result Entry'!$B$9:$FW$108,33,0)))</f>
        <v>0</v>
      </c>
      <c r="K2218" s="1762"/>
      <c r="L2218" s="66">
        <f t="shared" si="124"/>
        <v>0</v>
      </c>
      <c r="M2218" s="64">
        <f t="shared" si="125"/>
        <v>0</v>
      </c>
      <c r="N2218" s="60" t="str">
        <f>IF($J2205="TC",0,IF($J2205="Nso",0,VLOOKUP($A2202,'Result Entry'!$B$9:$FW$108,38,0)))</f>
        <v/>
      </c>
    </row>
    <row r="2219" spans="1:14" s="52" customFormat="1" ht="20.25" customHeight="1">
      <c r="A2219" s="1721"/>
      <c r="B2219" s="50" t="s">
        <v>69</v>
      </c>
      <c r="C2219" s="1717" t="str">
        <f>'Result Entry'!$AO$3</f>
        <v>PHYSICS</v>
      </c>
      <c r="D2219" s="1718"/>
      <c r="E2219" s="54">
        <f>IF($J2205="TC",0,IF($J2205="Nso",0,VLOOKUP($A2202,'Result Entry'!$B$9:$FW$108,39,0)))</f>
        <v>0</v>
      </c>
      <c r="F2219" s="51">
        <f>IF($J2205="TC",0,IF($J2205="Nso",0,VLOOKUP($A2202,'Result Entry'!$B$9:$FW$108,40,0)))</f>
        <v>0</v>
      </c>
      <c r="G2219" s="56">
        <f>E2219+F2219</f>
        <v>0</v>
      </c>
      <c r="H2219" s="1761">
        <f>IF($J2205="TC",0,IF($J2205="Nso",0,VLOOKUP($A2202,'Result Entry'!$B$9:$FW$108,45,0)))</f>
        <v>0</v>
      </c>
      <c r="I2219" s="1762"/>
      <c r="J2219" s="1784">
        <f>IF($J2205="TC",0,IF($J2205="Nso",0,VLOOKUP($A2202,'Result Entry'!$B$9:$FW$108,49,0)))</f>
        <v>0</v>
      </c>
      <c r="K2219" s="1762"/>
      <c r="L2219" s="66">
        <f t="shared" si="124"/>
        <v>0</v>
      </c>
      <c r="M2219" s="64">
        <f t="shared" si="125"/>
        <v>0</v>
      </c>
      <c r="N2219" s="60" t="str">
        <f>IF($J2205="TC",0,IF($J2205="Nso",0,VLOOKUP($A2202,'Result Entry'!$B$9:$FW$108,54,0)))</f>
        <v/>
      </c>
    </row>
    <row r="2220" spans="1:14" s="52" customFormat="1" ht="20.25" customHeight="1">
      <c r="A2220" s="1721"/>
      <c r="B2220" s="50" t="s">
        <v>69</v>
      </c>
      <c r="C2220" s="1717" t="str">
        <f>'Result Entry'!$BF$3</f>
        <v>CHEMISTRY</v>
      </c>
      <c r="D2220" s="1718"/>
      <c r="E2220" s="54" t="str">
        <f>IF($J2205="TC",0,IF($J2205="Nso",0,VLOOKUP($A2202,'Result Entry'!$B$9:$FW$108,55,0)))</f>
        <v/>
      </c>
      <c r="F2220" s="51">
        <f>IF($J2205="TC",0,IF($J2205="Nso",0,VLOOKUP($A2202,'Result Entry'!$B$9:$FW$108,56,0)))</f>
        <v>0</v>
      </c>
      <c r="G2220" s="56" t="e">
        <f>E2220+F2220</f>
        <v>#VALUE!</v>
      </c>
      <c r="H2220" s="1761">
        <f>IF($J2205="TC",0,IF($J2205="Nso",0,VLOOKUP($A2202,'Result Entry'!$B$9:$FW$108,61,0)))</f>
        <v>0</v>
      </c>
      <c r="I2220" s="1762"/>
      <c r="J2220" s="1784">
        <f>IF($J2205="TC",0,IF($J2205="Nso",0,VLOOKUP($A2202,'Result Entry'!$B$9:$FW$108,65,0)))</f>
        <v>0</v>
      </c>
      <c r="K2220" s="1762"/>
      <c r="L2220" s="66">
        <f t="shared" si="124"/>
        <v>0</v>
      </c>
      <c r="M2220" s="64" t="e">
        <f t="shared" si="125"/>
        <v>#VALUE!</v>
      </c>
      <c r="N2220" s="60" t="str">
        <f>IF($J2205="TC",0,IF($J2205="Nso",0,VLOOKUP($A2202,'Result Entry'!$B$9:$FW$108,70,0)))</f>
        <v/>
      </c>
    </row>
    <row r="2221" spans="1:14" s="52" customFormat="1" ht="20.25" customHeight="1" thickBot="1">
      <c r="A2221" s="1721"/>
      <c r="B2221" s="50" t="s">
        <v>69</v>
      </c>
      <c r="C2221" s="1717" t="str">
        <f>'Result Entry'!$BW$3</f>
        <v>BIOLOGY</v>
      </c>
      <c r="D2221" s="1718"/>
      <c r="E2221" s="57" t="str">
        <f>IF($J2205="TC",0,IF($J2205="Nso",0,VLOOKUP($A2202,'Result Entry'!$B$9:$FW$108,71,0)))</f>
        <v/>
      </c>
      <c r="F2221" s="58" t="str">
        <f>IF($J2205="TC",0,IF($J2205="Nso",0,VLOOKUP($A2202,'Result Entry'!$B$9:$FW$108,72,0)))</f>
        <v/>
      </c>
      <c r="G2221" s="59" t="e">
        <f>E2221+F2221</f>
        <v>#VALUE!</v>
      </c>
      <c r="H2221" s="1861">
        <f>IF($J2205="TC",0,IF($J2205="Nso",0,VLOOKUP($A2202,'Result Entry'!$B$9:$FW$108,77,0)))</f>
        <v>0</v>
      </c>
      <c r="I2221" s="1862"/>
      <c r="J2221" s="1863">
        <f>IF($J2205="TC",0,IF($J2205="Nso",0,VLOOKUP($A2202,'Result Entry'!$B$9:$FW$108,81,0)))</f>
        <v>0</v>
      </c>
      <c r="K2221" s="1862"/>
      <c r="L2221" s="67">
        <f t="shared" si="124"/>
        <v>0</v>
      </c>
      <c r="M2221" s="65" t="e">
        <f t="shared" si="125"/>
        <v>#VALUE!</v>
      </c>
      <c r="N2221" s="60">
        <f>IF($J2205="TC",0,IF($J2205="Nso",0,VLOOKUP($A2202,'Result Entry'!$B$9:$FW$108,86,0)))</f>
        <v>0</v>
      </c>
    </row>
    <row r="2222" spans="1:14" ht="20.25" customHeight="1">
      <c r="A2222" s="1721"/>
      <c r="B2222" s="11" t="s">
        <v>69</v>
      </c>
      <c r="C2222" s="1771" t="s">
        <v>77</v>
      </c>
      <c r="D2222" s="1772"/>
      <c r="E2222" s="1773"/>
      <c r="F2222" s="1777" t="s">
        <v>78</v>
      </c>
      <c r="G2222" s="1778"/>
      <c r="H2222" s="1868" t="s">
        <v>79</v>
      </c>
      <c r="I2222" s="1869"/>
      <c r="J2222" s="74" t="s">
        <v>41</v>
      </c>
      <c r="K2222" s="79" t="s">
        <v>91</v>
      </c>
      <c r="L2222" s="1785" t="s">
        <v>39</v>
      </c>
      <c r="M2222" s="1786"/>
      <c r="N2222" s="12" t="s">
        <v>43</v>
      </c>
    </row>
    <row r="2223" spans="1:14" ht="25.5" customHeight="1" thickBot="1">
      <c r="A2223" s="1721"/>
      <c r="B2223" s="11" t="s">
        <v>69</v>
      </c>
      <c r="C2223" s="1774"/>
      <c r="D2223" s="1775"/>
      <c r="E2223" s="1776"/>
      <c r="F2223" s="1787">
        <f>IF($J2205="TC",0,IF($J2205="Nso",0,VLOOKUP($A2202,'Result Entry'!$B$9:$FW$108,146,0)))</f>
        <v>0</v>
      </c>
      <c r="G2223" s="1788"/>
      <c r="H2223" s="1830">
        <f>IF($J2205="TC",0,IF($J2205="Nso",0,VLOOKUP($A2202,'Result Entry'!$B$9:$FW$108,147,0)))</f>
        <v>0</v>
      </c>
      <c r="I2223" s="1831"/>
      <c r="J2223" s="75">
        <f>IF($J2205="TC",0,IF($J2205="Nso",0,VLOOKUP($A2202,'Result Entry'!$B$9:$FW$108,148,0)))</f>
        <v>0</v>
      </c>
      <c r="K2223" s="86" t="str">
        <f>IF($J2205="TC",0,IF($J2205="Nso",0,VLOOKUP($A2202,'Result Entry'!$B$9:$FW$108,149,0)))</f>
        <v/>
      </c>
      <c r="L2223" s="1864">
        <f>IF($J2205="TC",0,IF($J2205="Nso",0,VLOOKUP($A2202,'Result Entry'!$B$9:$FW$108,150,0)))</f>
        <v>0</v>
      </c>
      <c r="M2223" s="1865"/>
      <c r="N2223" s="15">
        <f>IF($J2205="TC",0,IF($J2205="Nso",0,VLOOKUP($A2202,'Result Entry'!$B$9:$FW$108,152,0)))</f>
        <v>0</v>
      </c>
    </row>
    <row r="2224" spans="1:14" ht="20.25" customHeight="1">
      <c r="A2224" s="1721"/>
      <c r="B2224" s="11" t="s">
        <v>69</v>
      </c>
      <c r="C2224" s="1758" t="s">
        <v>58</v>
      </c>
      <c r="D2224" s="1759"/>
      <c r="E2224" s="1759"/>
      <c r="F2224" s="1759"/>
      <c r="G2224" s="1759"/>
      <c r="H2224" s="1760"/>
      <c r="I2224" s="1834" t="s">
        <v>59</v>
      </c>
      <c r="J2224" s="1835"/>
      <c r="K2224" s="1836">
        <f>VLOOKUP($A2202,'Result Entry'!$B$9:$FW$108,143,0)</f>
        <v>0</v>
      </c>
      <c r="L2224" s="1837"/>
      <c r="M2224" s="1839" t="s">
        <v>37</v>
      </c>
      <c r="N2224" s="1840"/>
    </row>
    <row r="2225" spans="1:14" ht="20.25" customHeight="1" thickBot="1">
      <c r="A2225" s="1721"/>
      <c r="B2225" s="11" t="s">
        <v>69</v>
      </c>
      <c r="C2225" s="1841" t="s">
        <v>54</v>
      </c>
      <c r="D2225" s="1842"/>
      <c r="E2225" s="1842"/>
      <c r="F2225" s="1843" t="s">
        <v>157</v>
      </c>
      <c r="G2225" s="1844"/>
      <c r="H2225" s="26" t="s">
        <v>47</v>
      </c>
      <c r="I2225" s="1847" t="s">
        <v>60</v>
      </c>
      <c r="J2225" s="1848"/>
      <c r="K2225" s="1873">
        <f>VLOOKUP($A2202,'Result Entry'!$B$9:$FW$108,144,0)</f>
        <v>0</v>
      </c>
      <c r="L2225" s="1874"/>
      <c r="M2225" s="1875">
        <f>VLOOKUP($A2202,'Result Entry'!$B$9:$FW$108,145,0)</f>
        <v>0</v>
      </c>
      <c r="N2225" s="1876"/>
    </row>
    <row r="2226" spans="1:14" ht="20.25" customHeight="1">
      <c r="A2226" s="1721"/>
      <c r="B2226" s="11" t="s">
        <v>69</v>
      </c>
      <c r="C2226" s="1841"/>
      <c r="D2226" s="1842"/>
      <c r="E2226" s="1842"/>
      <c r="F2226" s="1845"/>
      <c r="G2226" s="1846"/>
      <c r="H2226" s="27" t="s">
        <v>99</v>
      </c>
      <c r="I2226" s="1877" t="s">
        <v>61</v>
      </c>
      <c r="J2226" s="1878"/>
      <c r="K2226" s="1879">
        <f>IF($J2205="TC","Transferred",IF($J2205="Nso","NameSeparated",VLOOKUP($A2202,'Result Entry'!$B$9:$FW$108,153,0)))</f>
        <v>0</v>
      </c>
      <c r="L2226" s="1879"/>
      <c r="M2226" s="1879"/>
      <c r="N2226" s="1880"/>
    </row>
    <row r="2227" spans="1:14" ht="20.25" customHeight="1">
      <c r="A2227" s="1721"/>
      <c r="B2227" s="11" t="s">
        <v>69</v>
      </c>
      <c r="C2227" s="1744" t="str">
        <f>'Result Entry'!$DU$3</f>
        <v>Foundation Of Information Tech.</v>
      </c>
      <c r="D2227" s="1745"/>
      <c r="E2227" s="1746"/>
      <c r="F2227" s="1747" t="str">
        <f>IF($J2205="TC",0,IF($J2205="Nso",0,VLOOKUP($A2202,'Result Entry'!$B$9:$GS$108,170,0)))</f>
        <v/>
      </c>
      <c r="G2227" s="1747"/>
      <c r="H2227" s="14">
        <f>IF($J2205="TC",0,IF($J2205="Nso",0,VLOOKUP($A2202,'Result Entry'!$B$9:$GS$108,112,0)))</f>
        <v>0</v>
      </c>
      <c r="I2227" s="1748" t="s">
        <v>71</v>
      </c>
      <c r="J2227" s="1749"/>
      <c r="K2227" s="1750">
        <f>'Result Entry'!$T$2</f>
        <v>45419</v>
      </c>
      <c r="L2227" s="1751"/>
      <c r="M2227" s="1751"/>
      <c r="N2227" s="1752"/>
    </row>
    <row r="2228" spans="1:14" ht="20.25" customHeight="1">
      <c r="A2228" s="1721"/>
      <c r="B2228" s="11" t="s">
        <v>69</v>
      </c>
      <c r="C2228" s="1744" t="str">
        <f>'Result Entry'!$EI$3</f>
        <v>G.I.A.I.-II</v>
      </c>
      <c r="D2228" s="1745"/>
      <c r="E2228" s="1746"/>
      <c r="F2228" s="1747" t="str">
        <f>IF($J2205="TC",0,IF($J2205="Nso",0,VLOOKUP($A2202,'Result Entry'!$B$9:$GS$108,174,0)))</f>
        <v/>
      </c>
      <c r="G2228" s="1747"/>
      <c r="H2228" s="14">
        <f>IF($J2205="TC",0,IF($J2205="Nso",0,VLOOKUP($A2202,'Result Entry'!$B$9:$GS$108,124,0)))</f>
        <v>0</v>
      </c>
      <c r="I2228" s="1753"/>
      <c r="J2228" s="1754"/>
      <c r="K2228" s="1754"/>
      <c r="L2228" s="1754"/>
      <c r="M2228" s="1754"/>
      <c r="N2228" s="1755"/>
    </row>
    <row r="2229" spans="1:14" ht="20.25" customHeight="1">
      <c r="A2229" s="1721"/>
      <c r="B2229" s="11" t="s">
        <v>69</v>
      </c>
      <c r="C2229" s="1744" t="str">
        <f>'Result Entry'!$EU$3</f>
        <v>SOC.SER.PLAN</v>
      </c>
      <c r="D2229" s="1745"/>
      <c r="E2229" s="1746"/>
      <c r="F2229" s="1747">
        <f>IF($J2205="TC",0,IF($J2205="Nso",0,VLOOKUP($A2202,'Result Entry'!$B$9:$HS$108,178,0)))</f>
        <v>0</v>
      </c>
      <c r="G2229" s="1747"/>
      <c r="H2229" s="14">
        <f>IF($J2205="TC",0,IF($J2205="Nso",0,VLOOKUP($A2202,'Result Entry'!$B$9:$GS$108,136,0)))</f>
        <v>0</v>
      </c>
      <c r="I2229" s="1756" t="s">
        <v>174</v>
      </c>
      <c r="J2229" s="1757"/>
      <c r="K2229" s="76"/>
      <c r="L2229" s="77"/>
      <c r="M2229" s="77"/>
      <c r="N2229" s="78"/>
    </row>
    <row r="2230" spans="1:14" ht="20.25" customHeight="1" thickBot="1">
      <c r="A2230" s="1721"/>
      <c r="B2230" s="11" t="s">
        <v>69</v>
      </c>
      <c r="C2230" s="1744" t="str">
        <f>'Result Entry'!$FG$3</f>
        <v>Jeewan Kaushal</v>
      </c>
      <c r="D2230" s="1745"/>
      <c r="E2230" s="1746"/>
      <c r="F2230" s="1747" t="str">
        <f>IF($J2205="TC",0,IF($J2205="Nso",0,VLOOKUP($A2202,'Result Entry'!$B$9:$HS$108,182,0)))</f>
        <v/>
      </c>
      <c r="G2230" s="1747"/>
      <c r="H2230" s="14">
        <f>IF($J2205="TC",0,IF($J2205="Nso",0,VLOOKUP($A2202,'Result Entry'!$B$9:$HS$108,136,0)))</f>
        <v>0</v>
      </c>
      <c r="I2230" s="1756" t="s">
        <v>148</v>
      </c>
      <c r="J2230" s="1757"/>
      <c r="K2230" s="1757"/>
      <c r="L2230" s="1757"/>
      <c r="M2230" s="1757"/>
      <c r="N2230" s="1838"/>
    </row>
    <row r="2231" spans="1:14" ht="20.25" customHeight="1">
      <c r="A2231" s="1721"/>
      <c r="B2231" s="10" t="s">
        <v>69</v>
      </c>
      <c r="C2231" s="1706" t="s">
        <v>180</v>
      </c>
      <c r="D2231" s="1707"/>
      <c r="E2231" s="1708"/>
      <c r="F2231" s="1715" t="s">
        <v>181</v>
      </c>
      <c r="G2231" s="1716"/>
      <c r="H2231" s="82" t="s">
        <v>30</v>
      </c>
      <c r="I2231" s="1756" t="s">
        <v>175</v>
      </c>
      <c r="J2231" s="1757"/>
      <c r="K2231" s="1757"/>
      <c r="L2231" s="1757"/>
      <c r="M2231" s="1757"/>
      <c r="N2231" s="1838"/>
    </row>
    <row r="2232" spans="1:14" ht="20.25" customHeight="1">
      <c r="A2232" s="1721"/>
      <c r="B2232" s="10" t="s">
        <v>69</v>
      </c>
      <c r="C2232" s="1709"/>
      <c r="D2232" s="1710"/>
      <c r="E2232" s="1711"/>
      <c r="F2232" s="1702" t="s">
        <v>182</v>
      </c>
      <c r="G2232" s="1703"/>
      <c r="H2232" s="80" t="s">
        <v>179</v>
      </c>
      <c r="I2232" s="1732" t="s">
        <v>67</v>
      </c>
      <c r="J2232" s="1733"/>
      <c r="K2232" s="1733"/>
      <c r="L2232" s="1733"/>
      <c r="M2232" s="1733"/>
      <c r="N2232" s="1734"/>
    </row>
    <row r="2233" spans="1:14" ht="20.25" customHeight="1">
      <c r="A2233" s="1721"/>
      <c r="B2233" s="10" t="s">
        <v>69</v>
      </c>
      <c r="C2233" s="1709"/>
      <c r="D2233" s="1710"/>
      <c r="E2233" s="1711"/>
      <c r="F2233" s="1702" t="s">
        <v>185</v>
      </c>
      <c r="G2233" s="1703"/>
      <c r="H2233" s="80" t="s">
        <v>62</v>
      </c>
      <c r="I2233" s="1735"/>
      <c r="J2233" s="1736"/>
      <c r="K2233" s="1736"/>
      <c r="L2233" s="1736"/>
      <c r="M2233" s="1736"/>
      <c r="N2233" s="1737"/>
    </row>
    <row r="2234" spans="1:14" ht="20.25" customHeight="1">
      <c r="A2234" s="1721"/>
      <c r="B2234" s="10" t="s">
        <v>69</v>
      </c>
      <c r="C2234" s="1709"/>
      <c r="D2234" s="1710"/>
      <c r="E2234" s="1711"/>
      <c r="F2234" s="1702" t="s">
        <v>186</v>
      </c>
      <c r="G2234" s="1703"/>
      <c r="H2234" s="80" t="s">
        <v>63</v>
      </c>
      <c r="I2234" s="1735"/>
      <c r="J2234" s="1736"/>
      <c r="K2234" s="1736"/>
      <c r="L2234" s="1736"/>
      <c r="M2234" s="1736"/>
      <c r="N2234" s="1737"/>
    </row>
    <row r="2235" spans="1:14" ht="20.25" customHeight="1">
      <c r="A2235" s="1721"/>
      <c r="B2235" s="10" t="s">
        <v>69</v>
      </c>
      <c r="C2235" s="1709"/>
      <c r="D2235" s="1710"/>
      <c r="E2235" s="1711"/>
      <c r="F2235" s="1702" t="s">
        <v>183</v>
      </c>
      <c r="G2235" s="1703"/>
      <c r="H2235" s="80" t="s">
        <v>65</v>
      </c>
      <c r="I2235" s="1738" t="s">
        <v>80</v>
      </c>
      <c r="J2235" s="1739"/>
      <c r="K2235" s="1739"/>
      <c r="L2235" s="1739"/>
      <c r="M2235" s="1739"/>
      <c r="N2235" s="1740"/>
    </row>
    <row r="2236" spans="1:14" ht="20.25" customHeight="1" thickBot="1">
      <c r="A2236" s="1721"/>
      <c r="B2236" s="13" t="s">
        <v>69</v>
      </c>
      <c r="C2236" s="1712"/>
      <c r="D2236" s="1713"/>
      <c r="E2236" s="1714"/>
      <c r="F2236" s="1704" t="s">
        <v>184</v>
      </c>
      <c r="G2236" s="1705"/>
      <c r="H2236" s="81" t="s">
        <v>64</v>
      </c>
      <c r="I2236" s="1741"/>
      <c r="J2236" s="1742"/>
      <c r="K2236" s="1742"/>
      <c r="L2236" s="1742"/>
      <c r="M2236" s="1742"/>
      <c r="N2236" s="1743"/>
    </row>
    <row r="2237" spans="1:14" ht="15.75" thickTop="1">
      <c r="A2237" s="1719"/>
      <c r="B2237" s="1719"/>
      <c r="C2237" s="1719"/>
      <c r="D2237" s="1719"/>
      <c r="E2237" s="1719"/>
      <c r="F2237" s="1719"/>
      <c r="G2237" s="1719"/>
      <c r="H2237" s="1719"/>
      <c r="I2237" s="1719"/>
      <c r="J2237" s="1719"/>
      <c r="K2237" s="1719"/>
      <c r="L2237" s="1719"/>
      <c r="M2237" s="1719"/>
      <c r="N2237" s="1719"/>
    </row>
    <row r="2238" spans="1:14" ht="24.75" customHeight="1" thickBot="1">
      <c r="A2238" s="83">
        <f>A2202+1</f>
        <v>64</v>
      </c>
      <c r="B2238" s="1720" t="s">
        <v>50</v>
      </c>
      <c r="C2238" s="1720"/>
      <c r="D2238" s="1720"/>
      <c r="E2238" s="1720"/>
      <c r="F2238" s="1720"/>
      <c r="G2238" s="1720"/>
      <c r="H2238" s="1720"/>
      <c r="I2238" s="1720"/>
      <c r="J2238" s="1720"/>
      <c r="K2238" s="1720"/>
      <c r="L2238" s="1720"/>
      <c r="M2238" s="1720"/>
      <c r="N2238" s="1720"/>
    </row>
    <row r="2239" spans="1:14" ht="42.75" customHeight="1" thickTop="1">
      <c r="A2239" s="1721"/>
      <c r="B2239" s="1722"/>
      <c r="C2239" s="1723"/>
      <c r="D2239" s="1726" t="str">
        <f>Master!$E$8</f>
        <v xml:space="preserve">Govt. Sr. Secondary School </v>
      </c>
      <c r="E2239" s="1727"/>
      <c r="F2239" s="1727"/>
      <c r="G2239" s="1727"/>
      <c r="H2239" s="1727"/>
      <c r="I2239" s="1727"/>
      <c r="J2239" s="1727"/>
      <c r="K2239" s="1727"/>
      <c r="L2239" s="1727"/>
      <c r="M2239" s="1727"/>
      <c r="N2239" s="1728"/>
    </row>
    <row r="2240" spans="1:14" ht="26.25" customHeight="1" thickBot="1">
      <c r="A2240" s="1721"/>
      <c r="B2240" s="1724"/>
      <c r="C2240" s="1725"/>
      <c r="D2240" s="1729" t="str">
        <f>Master!$E$11</f>
        <v>P.S.-Bapini (Jodhpur)</v>
      </c>
      <c r="E2240" s="1730"/>
      <c r="F2240" s="1730"/>
      <c r="G2240" s="1730"/>
      <c r="H2240" s="1730"/>
      <c r="I2240" s="1730"/>
      <c r="J2240" s="1730"/>
      <c r="K2240" s="1730"/>
      <c r="L2240" s="1730"/>
      <c r="M2240" s="1730"/>
      <c r="N2240" s="1731"/>
    </row>
    <row r="2241" spans="1:15" ht="20.25" customHeight="1">
      <c r="A2241" s="1721"/>
      <c r="B2241" s="28"/>
      <c r="C2241" s="1849" t="s">
        <v>150</v>
      </c>
      <c r="D2241" s="1850"/>
      <c r="E2241" s="1850"/>
      <c r="F2241" s="1850"/>
      <c r="G2241" s="1851"/>
      <c r="H2241" s="1814" t="s">
        <v>127</v>
      </c>
      <c r="I2241" s="1814"/>
      <c r="J2241" s="1817">
        <f>VLOOKUP(A2238,'Result Entry'!$B$6:$K$108,6,0)</f>
        <v>0</v>
      </c>
      <c r="K2241" s="1820" t="s">
        <v>68</v>
      </c>
      <c r="L2241" s="1821"/>
      <c r="M2241" s="68">
        <f>Master!$E$14</f>
        <v>8151106901</v>
      </c>
      <c r="N2241" s="69"/>
    </row>
    <row r="2242" spans="1:15" ht="20.25" customHeight="1">
      <c r="A2242" s="1721"/>
      <c r="B2242" s="9"/>
      <c r="C2242" s="1852"/>
      <c r="D2242" s="1853"/>
      <c r="E2242" s="1853"/>
      <c r="F2242" s="1853"/>
      <c r="G2242" s="1854"/>
      <c r="H2242" s="1815"/>
      <c r="I2242" s="1815"/>
      <c r="J2242" s="1818"/>
      <c r="K2242" s="1822" t="s">
        <v>66</v>
      </c>
      <c r="L2242" s="1823"/>
      <c r="M2242" s="1824"/>
      <c r="N2242" s="1825"/>
      <c r="O2242" s="17" t="s">
        <v>156</v>
      </c>
    </row>
    <row r="2243" spans="1:15" ht="20.25" customHeight="1" thickBot="1">
      <c r="A2243" s="1721"/>
      <c r="B2243" s="9"/>
      <c r="C2243" s="1855"/>
      <c r="D2243" s="1856"/>
      <c r="E2243" s="1856"/>
      <c r="F2243" s="1856"/>
      <c r="G2243" s="1857"/>
      <c r="H2243" s="1816"/>
      <c r="I2243" s="1816"/>
      <c r="J2243" s="1819"/>
      <c r="K2243" s="1826" t="s">
        <v>51</v>
      </c>
      <c r="L2243" s="1827"/>
      <c r="M2243" s="1828" t="str">
        <f>Master!$E$6</f>
        <v>2023-24</v>
      </c>
      <c r="N2243" s="1829"/>
    </row>
    <row r="2244" spans="1:15" ht="20.25" customHeight="1">
      <c r="A2244" s="1721"/>
      <c r="B2244" s="10" t="s">
        <v>69</v>
      </c>
      <c r="C2244" s="1779" t="s">
        <v>20</v>
      </c>
      <c r="D2244" s="1780"/>
      <c r="E2244" s="1780"/>
      <c r="F2244" s="1781"/>
      <c r="G2244" s="6" t="s">
        <v>149</v>
      </c>
      <c r="H2244" s="1782">
        <f>VLOOKUP($A2238,'Result Entry'!$B$9:$FW$108,4,0)</f>
        <v>0</v>
      </c>
      <c r="I2244" s="1782"/>
      <c r="J2244" s="1782"/>
      <c r="K2244" s="1782"/>
      <c r="L2244" s="1782"/>
      <c r="M2244" s="1782"/>
      <c r="N2244" s="1783"/>
    </row>
    <row r="2245" spans="1:15" ht="20.25" customHeight="1">
      <c r="A2245" s="1721"/>
      <c r="B2245" s="10" t="s">
        <v>69</v>
      </c>
      <c r="C2245" s="1763" t="s">
        <v>22</v>
      </c>
      <c r="D2245" s="1764"/>
      <c r="E2245" s="1764"/>
      <c r="F2245" s="1765"/>
      <c r="G2245" s="7" t="s">
        <v>149</v>
      </c>
      <c r="H2245" s="1766">
        <f>VLOOKUP($A2238,'Result Entry'!$B$9:$FW$108,7,0)</f>
        <v>0</v>
      </c>
      <c r="I2245" s="1766"/>
      <c r="J2245" s="1766"/>
      <c r="K2245" s="1766"/>
      <c r="L2245" s="1766"/>
      <c r="M2245" s="1766"/>
      <c r="N2245" s="1767"/>
    </row>
    <row r="2246" spans="1:15" ht="20.25" customHeight="1">
      <c r="A2246" s="1721"/>
      <c r="B2246" s="10" t="s">
        <v>69</v>
      </c>
      <c r="C2246" s="1763" t="s">
        <v>23</v>
      </c>
      <c r="D2246" s="1764"/>
      <c r="E2246" s="1764"/>
      <c r="F2246" s="1765"/>
      <c r="G2246" s="7" t="s">
        <v>149</v>
      </c>
      <c r="H2246" s="1766">
        <f>VLOOKUP($A2238,'Result Entry'!$B$9:$FW$108,8,0)</f>
        <v>0</v>
      </c>
      <c r="I2246" s="1766"/>
      <c r="J2246" s="1766"/>
      <c r="K2246" s="1766"/>
      <c r="L2246" s="1766"/>
      <c r="M2246" s="1766"/>
      <c r="N2246" s="1767"/>
    </row>
    <row r="2247" spans="1:15" ht="20.25" customHeight="1">
      <c r="A2247" s="1721"/>
      <c r="B2247" s="10" t="s">
        <v>69</v>
      </c>
      <c r="C2247" s="1763" t="s">
        <v>52</v>
      </c>
      <c r="D2247" s="1764"/>
      <c r="E2247" s="1764"/>
      <c r="F2247" s="1765"/>
      <c r="G2247" s="7" t="s">
        <v>149</v>
      </c>
      <c r="H2247" s="1766">
        <f>VLOOKUP($A2238,'Result Entry'!$B$9:$FW$108,9,0)</f>
        <v>0</v>
      </c>
      <c r="I2247" s="1766"/>
      <c r="J2247" s="1766"/>
      <c r="K2247" s="1766"/>
      <c r="L2247" s="1766"/>
      <c r="M2247" s="1766"/>
      <c r="N2247" s="1767"/>
    </row>
    <row r="2248" spans="1:15" ht="20.25" customHeight="1">
      <c r="A2248" s="1721"/>
      <c r="B2248" s="10" t="s">
        <v>69</v>
      </c>
      <c r="C2248" s="1763" t="s">
        <v>53</v>
      </c>
      <c r="D2248" s="1764"/>
      <c r="E2248" s="1764"/>
      <c r="F2248" s="1765"/>
      <c r="G2248" s="7" t="s">
        <v>149</v>
      </c>
      <c r="H2248" s="1768" t="str">
        <f>CONCATENATE('Result Entry'!$G$4,'Result Entry'!$J$4)</f>
        <v>11(A)</v>
      </c>
      <c r="I2248" s="1766"/>
      <c r="J2248" s="1766"/>
      <c r="K2248" s="1766"/>
      <c r="L2248" s="1766"/>
      <c r="M2248" s="1766"/>
      <c r="N2248" s="1767"/>
    </row>
    <row r="2249" spans="1:15" ht="20.25" customHeight="1" thickBot="1">
      <c r="A2249" s="1721"/>
      <c r="B2249" s="10" t="s">
        <v>69</v>
      </c>
      <c r="C2249" s="1789" t="s">
        <v>25</v>
      </c>
      <c r="D2249" s="1790"/>
      <c r="E2249" s="1790"/>
      <c r="F2249" s="1791"/>
      <c r="G2249" s="16" t="s">
        <v>149</v>
      </c>
      <c r="H2249" s="1792">
        <f>VLOOKUP($A2238,'Result Entry'!$B$9:$FW$108,10,0)</f>
        <v>0</v>
      </c>
      <c r="I2249" s="1792"/>
      <c r="J2249" s="1792"/>
      <c r="K2249" s="1792"/>
      <c r="L2249" s="1792"/>
      <c r="M2249" s="1792"/>
      <c r="N2249" s="1793"/>
    </row>
    <row r="2250" spans="1:15" ht="20.25" customHeight="1">
      <c r="A2250" s="1721"/>
      <c r="B2250" s="11" t="s">
        <v>69</v>
      </c>
      <c r="C2250" s="1794" t="s">
        <v>167</v>
      </c>
      <c r="D2250" s="1795"/>
      <c r="E2250" s="1798" t="s">
        <v>72</v>
      </c>
      <c r="F2250" s="1800" t="s">
        <v>73</v>
      </c>
      <c r="G2250" s="1802" t="s">
        <v>168</v>
      </c>
      <c r="H2250" s="1804" t="s">
        <v>55</v>
      </c>
      <c r="I2250" s="1805"/>
      <c r="J2250" s="1808" t="s">
        <v>84</v>
      </c>
      <c r="K2250" s="1809"/>
      <c r="L2250" s="1812" t="s">
        <v>169</v>
      </c>
      <c r="M2250" s="1832" t="s">
        <v>76</v>
      </c>
      <c r="N2250" s="1858" t="s">
        <v>98</v>
      </c>
    </row>
    <row r="2251" spans="1:15" ht="20.25" customHeight="1">
      <c r="A2251" s="1721"/>
      <c r="B2251" s="11"/>
      <c r="C2251" s="1796"/>
      <c r="D2251" s="1797"/>
      <c r="E2251" s="1799"/>
      <c r="F2251" s="1801"/>
      <c r="G2251" s="1803"/>
      <c r="H2251" s="1806"/>
      <c r="I2251" s="1807"/>
      <c r="J2251" s="1810"/>
      <c r="K2251" s="1811"/>
      <c r="L2251" s="1813"/>
      <c r="M2251" s="1833"/>
      <c r="N2251" s="1859"/>
    </row>
    <row r="2252" spans="1:15" ht="20.25" customHeight="1" thickBot="1">
      <c r="A2252" s="1721"/>
      <c r="B2252" s="11" t="s">
        <v>69</v>
      </c>
      <c r="C2252" s="1866" t="s">
        <v>56</v>
      </c>
      <c r="D2252" s="1867"/>
      <c r="E2252" s="61">
        <f>'Result Entry'!$L$7</f>
        <v>10</v>
      </c>
      <c r="F2252" s="62">
        <f>'Result Entry'!$M$7</f>
        <v>10</v>
      </c>
      <c r="G2252" s="53">
        <f>SUM(E2252:F2252)</f>
        <v>20</v>
      </c>
      <c r="H2252" s="1881">
        <f>'Result Entry'!$AU$7</f>
        <v>70</v>
      </c>
      <c r="I2252" s="1882"/>
      <c r="J2252" s="1883">
        <f>'Result Entry'!$AY$7</f>
        <v>100</v>
      </c>
      <c r="K2252" s="1882"/>
      <c r="L2252" s="53">
        <f t="shared" ref="L2252:L2257" si="126">H2252+J2252</f>
        <v>170</v>
      </c>
      <c r="M2252" s="63">
        <f t="shared" ref="M2252:M2257" si="127">G2252+L2252</f>
        <v>190</v>
      </c>
      <c r="N2252" s="1860"/>
    </row>
    <row r="2253" spans="1:15" s="52" customFormat="1" ht="20.25" customHeight="1">
      <c r="A2253" s="1721"/>
      <c r="B2253" s="50" t="s">
        <v>69</v>
      </c>
      <c r="C2253" s="1769" t="str">
        <f>'Result Entry'!$L$3</f>
        <v>HINDI Comp.</v>
      </c>
      <c r="D2253" s="1770"/>
      <c r="E2253" s="54">
        <f>IF($J2241="TC",0,IF($J2241="Nso",0,VLOOKUP($A2238,'Result Entry'!$B$9:$FW$108,11,0)))</f>
        <v>0</v>
      </c>
      <c r="F2253" s="51">
        <f>IF($J2241="TC",0,IF($J2241="Nso",0,VLOOKUP($A2238,'Result Entry'!$B$9:$FW$108,12,0)))</f>
        <v>0</v>
      </c>
      <c r="G2253" s="55">
        <f>E2253+F2253</f>
        <v>0</v>
      </c>
      <c r="H2253" s="1870">
        <f>IF($J2241="TC",0,IF($J2241="Nso",0,VLOOKUP($A2238,'Result Entry'!$B$9:$FW$108,16,0)))</f>
        <v>0</v>
      </c>
      <c r="I2253" s="1871"/>
      <c r="J2253" s="1872">
        <f>IF($J2241="TC",0,IF($J2241="Nso",0,VLOOKUP($A2238,'Result Entry'!$B$9:$FW$108,19,0)))</f>
        <v>0</v>
      </c>
      <c r="K2253" s="1871"/>
      <c r="L2253" s="66">
        <f t="shared" si="126"/>
        <v>0</v>
      </c>
      <c r="M2253" s="64">
        <f t="shared" si="127"/>
        <v>0</v>
      </c>
      <c r="N2253" s="60" t="str">
        <f>IF($J2241="TC",0,IF($J2241="Nso",0,VLOOKUP($A2238,'Result Entry'!$B$9:$FW$108,24,0)))</f>
        <v/>
      </c>
    </row>
    <row r="2254" spans="1:15" s="52" customFormat="1" ht="20.25" customHeight="1">
      <c r="A2254" s="1721"/>
      <c r="B2254" s="50" t="s">
        <v>69</v>
      </c>
      <c r="C2254" s="1717" t="str">
        <f>'Result Entry'!$Z$3</f>
        <v>ENGLISH Comp.</v>
      </c>
      <c r="D2254" s="1718"/>
      <c r="E2254" s="54">
        <f>IF($J2241="TC",0,IF($J2241="Nso",0,VLOOKUP($A2238,'Result Entry'!$B$9:$FW$108,25,0)))</f>
        <v>0</v>
      </c>
      <c r="F2254" s="51">
        <f>IF($J2241="TC",0,IF($J2241="Nso",0,VLOOKUP($A2238,'Result Entry'!$B$9:$FW$108,26,0)))</f>
        <v>0</v>
      </c>
      <c r="G2254" s="56">
        <f>E2254+F2254</f>
        <v>0</v>
      </c>
      <c r="H2254" s="1761">
        <f>IF($J2241="TC",0,IF($J2241="Nso",0,VLOOKUP($A2238,'Result Entry'!$B$9:$FW$108,30,0)))</f>
        <v>0</v>
      </c>
      <c r="I2254" s="1762"/>
      <c r="J2254" s="1784">
        <f>IF($J2241="TC",0,IF($J2241="Nso",0,VLOOKUP($A2238,'Result Entry'!$B$9:$FW$108,33,0)))</f>
        <v>0</v>
      </c>
      <c r="K2254" s="1762"/>
      <c r="L2254" s="66">
        <f t="shared" si="126"/>
        <v>0</v>
      </c>
      <c r="M2254" s="64">
        <f t="shared" si="127"/>
        <v>0</v>
      </c>
      <c r="N2254" s="60" t="str">
        <f>IF($J2241="TC",0,IF($J2241="Nso",0,VLOOKUP($A2238,'Result Entry'!$B$9:$FW$108,38,0)))</f>
        <v/>
      </c>
    </row>
    <row r="2255" spans="1:15" s="52" customFormat="1" ht="20.25" customHeight="1">
      <c r="A2255" s="1721"/>
      <c r="B2255" s="50" t="s">
        <v>69</v>
      </c>
      <c r="C2255" s="1717" t="str">
        <f>'Result Entry'!$AO$3</f>
        <v>PHYSICS</v>
      </c>
      <c r="D2255" s="1718"/>
      <c r="E2255" s="54">
        <f>IF($J2241="TC",0,IF($J2241="Nso",0,VLOOKUP($A2238,'Result Entry'!$B$9:$FW$108,39,0)))</f>
        <v>0</v>
      </c>
      <c r="F2255" s="51">
        <f>IF($J2241="TC",0,IF($J2241="Nso",0,VLOOKUP($A2238,'Result Entry'!$B$9:$FW$108,40,0)))</f>
        <v>0</v>
      </c>
      <c r="G2255" s="56">
        <f>E2255+F2255</f>
        <v>0</v>
      </c>
      <c r="H2255" s="1761">
        <f>IF($J2241="TC",0,IF($J2241="Nso",0,VLOOKUP($A2238,'Result Entry'!$B$9:$FW$108,45,0)))</f>
        <v>0</v>
      </c>
      <c r="I2255" s="1762"/>
      <c r="J2255" s="1784">
        <f>IF($J2241="TC",0,IF($J2241="Nso",0,VLOOKUP($A2238,'Result Entry'!$B$9:$FW$108,49,0)))</f>
        <v>0</v>
      </c>
      <c r="K2255" s="1762"/>
      <c r="L2255" s="66">
        <f t="shared" si="126"/>
        <v>0</v>
      </c>
      <c r="M2255" s="64">
        <f t="shared" si="127"/>
        <v>0</v>
      </c>
      <c r="N2255" s="60" t="str">
        <f>IF($J2241="TC",0,IF($J2241="Nso",0,VLOOKUP($A2238,'Result Entry'!$B$9:$FW$108,54,0)))</f>
        <v/>
      </c>
    </row>
    <row r="2256" spans="1:15" s="52" customFormat="1" ht="20.25" customHeight="1">
      <c r="A2256" s="1721"/>
      <c r="B2256" s="50" t="s">
        <v>69</v>
      </c>
      <c r="C2256" s="1717" t="str">
        <f>'Result Entry'!$BF$3</f>
        <v>CHEMISTRY</v>
      </c>
      <c r="D2256" s="1718"/>
      <c r="E2256" s="54" t="str">
        <f>IF($J2241="TC",0,IF($J2241="Nso",0,VLOOKUP($A2238,'Result Entry'!$B$9:$FW$108,55,0)))</f>
        <v/>
      </c>
      <c r="F2256" s="51">
        <f>IF($J2241="TC",0,IF($J2241="Nso",0,VLOOKUP($A2238,'Result Entry'!$B$9:$FW$108,56,0)))</f>
        <v>0</v>
      </c>
      <c r="G2256" s="56" t="e">
        <f>E2256+F2256</f>
        <v>#VALUE!</v>
      </c>
      <c r="H2256" s="1761">
        <f>IF($J2241="TC",0,IF($J2241="Nso",0,VLOOKUP($A2238,'Result Entry'!$B$9:$FW$108,61,0)))</f>
        <v>0</v>
      </c>
      <c r="I2256" s="1762"/>
      <c r="J2256" s="1784">
        <f>IF($J2241="TC",0,IF($J2241="Nso",0,VLOOKUP($A2238,'Result Entry'!$B$9:$FW$108,65,0)))</f>
        <v>0</v>
      </c>
      <c r="K2256" s="1762"/>
      <c r="L2256" s="66">
        <f t="shared" si="126"/>
        <v>0</v>
      </c>
      <c r="M2256" s="64" t="e">
        <f t="shared" si="127"/>
        <v>#VALUE!</v>
      </c>
      <c r="N2256" s="60" t="str">
        <f>IF($J2241="TC",0,IF($J2241="Nso",0,VLOOKUP($A2238,'Result Entry'!$B$9:$FW$108,70,0)))</f>
        <v/>
      </c>
    </row>
    <row r="2257" spans="1:14" s="52" customFormat="1" ht="20.25" customHeight="1" thickBot="1">
      <c r="A2257" s="1721"/>
      <c r="B2257" s="50" t="s">
        <v>69</v>
      </c>
      <c r="C2257" s="1717" t="str">
        <f>'Result Entry'!$BW$3</f>
        <v>BIOLOGY</v>
      </c>
      <c r="D2257" s="1718"/>
      <c r="E2257" s="57" t="str">
        <f>IF($J2241="TC",0,IF($J2241="Nso",0,VLOOKUP($A2238,'Result Entry'!$B$9:$FW$108,71,0)))</f>
        <v/>
      </c>
      <c r="F2257" s="58" t="str">
        <f>IF($J2241="TC",0,IF($J2241="Nso",0,VLOOKUP($A2238,'Result Entry'!$B$9:$FW$108,72,0)))</f>
        <v/>
      </c>
      <c r="G2257" s="59" t="e">
        <f>E2257+F2257</f>
        <v>#VALUE!</v>
      </c>
      <c r="H2257" s="1861">
        <f>IF($J2241="TC",0,IF($J2241="Nso",0,VLOOKUP($A2238,'Result Entry'!$B$9:$FW$108,77,0)))</f>
        <v>0</v>
      </c>
      <c r="I2257" s="1862"/>
      <c r="J2257" s="1863">
        <f>IF($J2241="TC",0,IF($J2241="Nso",0,VLOOKUP($A2238,'Result Entry'!$B$9:$FW$108,81,0)))</f>
        <v>0</v>
      </c>
      <c r="K2257" s="1862"/>
      <c r="L2257" s="67">
        <f t="shared" si="126"/>
        <v>0</v>
      </c>
      <c r="M2257" s="65" t="e">
        <f t="shared" si="127"/>
        <v>#VALUE!</v>
      </c>
      <c r="N2257" s="60">
        <f>IF($J2241="TC",0,IF($J2241="Nso",0,VLOOKUP($A2238,'Result Entry'!$B$9:$FW$108,86,0)))</f>
        <v>0</v>
      </c>
    </row>
    <row r="2258" spans="1:14" ht="20.25" customHeight="1">
      <c r="A2258" s="1721"/>
      <c r="B2258" s="11" t="s">
        <v>69</v>
      </c>
      <c r="C2258" s="1771" t="s">
        <v>77</v>
      </c>
      <c r="D2258" s="1772"/>
      <c r="E2258" s="1773"/>
      <c r="F2258" s="1777" t="s">
        <v>78</v>
      </c>
      <c r="G2258" s="1778"/>
      <c r="H2258" s="1868" t="s">
        <v>79</v>
      </c>
      <c r="I2258" s="1869"/>
      <c r="J2258" s="74" t="s">
        <v>41</v>
      </c>
      <c r="K2258" s="79" t="s">
        <v>91</v>
      </c>
      <c r="L2258" s="1785" t="s">
        <v>39</v>
      </c>
      <c r="M2258" s="1786"/>
      <c r="N2258" s="12" t="s">
        <v>43</v>
      </c>
    </row>
    <row r="2259" spans="1:14" ht="25.5" customHeight="1" thickBot="1">
      <c r="A2259" s="1721"/>
      <c r="B2259" s="11" t="s">
        <v>69</v>
      </c>
      <c r="C2259" s="1774"/>
      <c r="D2259" s="1775"/>
      <c r="E2259" s="1776"/>
      <c r="F2259" s="1787">
        <f>IF($J2241="TC",0,IF($J2241="Nso",0,VLOOKUP($A2238,'Result Entry'!$B$9:$FW$108,146,0)))</f>
        <v>0</v>
      </c>
      <c r="G2259" s="1788"/>
      <c r="H2259" s="1830">
        <f>IF($J2241="TC",0,IF($J2241="Nso",0,VLOOKUP($A2238,'Result Entry'!$B$9:$FW$108,147,0)))</f>
        <v>0</v>
      </c>
      <c r="I2259" s="1831"/>
      <c r="J2259" s="75">
        <f>IF($J2241="TC",0,IF($J2241="Nso",0,VLOOKUP($A2238,'Result Entry'!$B$9:$FW$108,148,0)))</f>
        <v>0</v>
      </c>
      <c r="K2259" s="86" t="str">
        <f>IF($J2241="TC",0,IF($J2241="Nso",0,VLOOKUP($A2238,'Result Entry'!$B$9:$FW$108,149,0)))</f>
        <v/>
      </c>
      <c r="L2259" s="1864">
        <f>IF($J2241="TC",0,IF($J2241="Nso",0,VLOOKUP($A2238,'Result Entry'!$B$9:$FW$108,150,0)))</f>
        <v>0</v>
      </c>
      <c r="M2259" s="1865"/>
      <c r="N2259" s="15">
        <f>IF($J2241="TC",0,IF($J2241="Nso",0,VLOOKUP($A2238,'Result Entry'!$B$9:$FW$108,152,0)))</f>
        <v>0</v>
      </c>
    </row>
    <row r="2260" spans="1:14" ht="20.25" customHeight="1">
      <c r="A2260" s="1721"/>
      <c r="B2260" s="11" t="s">
        <v>69</v>
      </c>
      <c r="C2260" s="1758" t="s">
        <v>58</v>
      </c>
      <c r="D2260" s="1759"/>
      <c r="E2260" s="1759"/>
      <c r="F2260" s="1759"/>
      <c r="G2260" s="1759"/>
      <c r="H2260" s="1760"/>
      <c r="I2260" s="1834" t="s">
        <v>59</v>
      </c>
      <c r="J2260" s="1835"/>
      <c r="K2260" s="1836">
        <f>VLOOKUP($A2238,'Result Entry'!$B$9:$FW$108,143,0)</f>
        <v>0</v>
      </c>
      <c r="L2260" s="1837"/>
      <c r="M2260" s="1839" t="s">
        <v>37</v>
      </c>
      <c r="N2260" s="1840"/>
    </row>
    <row r="2261" spans="1:14" ht="20.25" customHeight="1" thickBot="1">
      <c r="A2261" s="1721"/>
      <c r="B2261" s="11" t="s">
        <v>69</v>
      </c>
      <c r="C2261" s="1841" t="s">
        <v>54</v>
      </c>
      <c r="D2261" s="1842"/>
      <c r="E2261" s="1842"/>
      <c r="F2261" s="1843" t="s">
        <v>157</v>
      </c>
      <c r="G2261" s="1844"/>
      <c r="H2261" s="26" t="s">
        <v>47</v>
      </c>
      <c r="I2261" s="1847" t="s">
        <v>60</v>
      </c>
      <c r="J2261" s="1848"/>
      <c r="K2261" s="1873">
        <f>VLOOKUP($A2238,'Result Entry'!$B$9:$FW$108,144,0)</f>
        <v>0</v>
      </c>
      <c r="L2261" s="1874"/>
      <c r="M2261" s="1875">
        <f>VLOOKUP($A2238,'Result Entry'!$B$9:$FW$108,145,0)</f>
        <v>0</v>
      </c>
      <c r="N2261" s="1876"/>
    </row>
    <row r="2262" spans="1:14" ht="20.25" customHeight="1">
      <c r="A2262" s="1721"/>
      <c r="B2262" s="11" t="s">
        <v>69</v>
      </c>
      <c r="C2262" s="1841"/>
      <c r="D2262" s="1842"/>
      <c r="E2262" s="1842"/>
      <c r="F2262" s="1845"/>
      <c r="G2262" s="1846"/>
      <c r="H2262" s="27" t="s">
        <v>99</v>
      </c>
      <c r="I2262" s="1877" t="s">
        <v>61</v>
      </c>
      <c r="J2262" s="1878"/>
      <c r="K2262" s="1879">
        <f>IF($J2241="TC","Transferred",IF($J2241="Nso","NameSeparated",VLOOKUP($A2238,'Result Entry'!$B$9:$FW$108,153,0)))</f>
        <v>0</v>
      </c>
      <c r="L2262" s="1879"/>
      <c r="M2262" s="1879"/>
      <c r="N2262" s="1880"/>
    </row>
    <row r="2263" spans="1:14" ht="20.25" customHeight="1">
      <c r="A2263" s="1721"/>
      <c r="B2263" s="11" t="s">
        <v>69</v>
      </c>
      <c r="C2263" s="1744" t="str">
        <f>'Result Entry'!$DU$3</f>
        <v>Foundation Of Information Tech.</v>
      </c>
      <c r="D2263" s="1745"/>
      <c r="E2263" s="1746"/>
      <c r="F2263" s="1747" t="str">
        <f>IF($J2241="TC",0,IF($J2241="Nso",0,VLOOKUP($A2238,'Result Entry'!$B$9:$GS$108,170,0)))</f>
        <v/>
      </c>
      <c r="G2263" s="1747"/>
      <c r="H2263" s="14">
        <f>IF($J2241="TC",0,IF($J2241="Nso",0,VLOOKUP($A2238,'Result Entry'!$B$9:$GS$108,112,0)))</f>
        <v>0</v>
      </c>
      <c r="I2263" s="1748" t="s">
        <v>71</v>
      </c>
      <c r="J2263" s="1749"/>
      <c r="K2263" s="1750">
        <f>'Result Entry'!$T$2</f>
        <v>45419</v>
      </c>
      <c r="L2263" s="1751"/>
      <c r="M2263" s="1751"/>
      <c r="N2263" s="1752"/>
    </row>
    <row r="2264" spans="1:14" ht="20.25" customHeight="1">
      <c r="A2264" s="1721"/>
      <c r="B2264" s="11" t="s">
        <v>69</v>
      </c>
      <c r="C2264" s="1744" t="str">
        <f>'Result Entry'!$EI$3</f>
        <v>G.I.A.I.-II</v>
      </c>
      <c r="D2264" s="1745"/>
      <c r="E2264" s="1746"/>
      <c r="F2264" s="1747" t="str">
        <f>IF($J2241="TC",0,IF($J2241="Nso",0,VLOOKUP($A2238,'Result Entry'!$B$9:$GS$108,174,0)))</f>
        <v/>
      </c>
      <c r="G2264" s="1747"/>
      <c r="H2264" s="14">
        <f>IF($J2241="TC",0,IF($J2241="Nso",0,VLOOKUP($A2238,'Result Entry'!$B$9:$GS$108,124,0)))</f>
        <v>0</v>
      </c>
      <c r="I2264" s="1753"/>
      <c r="J2264" s="1754"/>
      <c r="K2264" s="1754"/>
      <c r="L2264" s="1754"/>
      <c r="M2264" s="1754"/>
      <c r="N2264" s="1755"/>
    </row>
    <row r="2265" spans="1:14" ht="20.25" customHeight="1">
      <c r="A2265" s="1721"/>
      <c r="B2265" s="11" t="s">
        <v>69</v>
      </c>
      <c r="C2265" s="1744" t="str">
        <f>'Result Entry'!$EU$3</f>
        <v>SOC.SER.PLAN</v>
      </c>
      <c r="D2265" s="1745"/>
      <c r="E2265" s="1746"/>
      <c r="F2265" s="1747">
        <f>IF($J2241="TC",0,IF($J2241="Nso",0,VLOOKUP($A2238,'Result Entry'!$B$9:$HS$108,178,0)))</f>
        <v>0</v>
      </c>
      <c r="G2265" s="1747"/>
      <c r="H2265" s="14">
        <f>IF($J2241="TC",0,IF($J2241="Nso",0,VLOOKUP($A2238,'Result Entry'!$B$9:$GS$108,136,0)))</f>
        <v>0</v>
      </c>
      <c r="I2265" s="1756" t="s">
        <v>174</v>
      </c>
      <c r="J2265" s="1757"/>
      <c r="K2265" s="76"/>
      <c r="L2265" s="77"/>
      <c r="M2265" s="77"/>
      <c r="N2265" s="78"/>
    </row>
    <row r="2266" spans="1:14" ht="20.25" customHeight="1" thickBot="1">
      <c r="A2266" s="1721"/>
      <c r="B2266" s="11" t="s">
        <v>69</v>
      </c>
      <c r="C2266" s="1744" t="str">
        <f>'Result Entry'!$FG$3</f>
        <v>Jeewan Kaushal</v>
      </c>
      <c r="D2266" s="1745"/>
      <c r="E2266" s="1746"/>
      <c r="F2266" s="1747" t="str">
        <f>IF($J2241="TC",0,IF($J2241="Nso",0,VLOOKUP($A2238,'Result Entry'!$B$9:$HS$108,182,0)))</f>
        <v/>
      </c>
      <c r="G2266" s="1747"/>
      <c r="H2266" s="14">
        <f>IF($J2241="TC",0,IF($J2241="Nso",0,VLOOKUP($A2238,'Result Entry'!$B$9:$HS$108,136,0)))</f>
        <v>0</v>
      </c>
      <c r="I2266" s="1756" t="s">
        <v>148</v>
      </c>
      <c r="J2266" s="1757"/>
      <c r="K2266" s="1757"/>
      <c r="L2266" s="1757"/>
      <c r="M2266" s="1757"/>
      <c r="N2266" s="1838"/>
    </row>
    <row r="2267" spans="1:14" ht="20.25" customHeight="1">
      <c r="A2267" s="1721"/>
      <c r="B2267" s="10" t="s">
        <v>69</v>
      </c>
      <c r="C2267" s="1706" t="s">
        <v>180</v>
      </c>
      <c r="D2267" s="1707"/>
      <c r="E2267" s="1708"/>
      <c r="F2267" s="1715" t="s">
        <v>181</v>
      </c>
      <c r="G2267" s="1716"/>
      <c r="H2267" s="82" t="s">
        <v>30</v>
      </c>
      <c r="I2267" s="1756" t="s">
        <v>175</v>
      </c>
      <c r="J2267" s="1757"/>
      <c r="K2267" s="1757"/>
      <c r="L2267" s="1757"/>
      <c r="M2267" s="1757"/>
      <c r="N2267" s="1838"/>
    </row>
    <row r="2268" spans="1:14" ht="20.25" customHeight="1">
      <c r="A2268" s="1721"/>
      <c r="B2268" s="10" t="s">
        <v>69</v>
      </c>
      <c r="C2268" s="1709"/>
      <c r="D2268" s="1710"/>
      <c r="E2268" s="1711"/>
      <c r="F2268" s="1702" t="s">
        <v>182</v>
      </c>
      <c r="G2268" s="1703"/>
      <c r="H2268" s="80" t="s">
        <v>179</v>
      </c>
      <c r="I2268" s="1732" t="s">
        <v>67</v>
      </c>
      <c r="J2268" s="1733"/>
      <c r="K2268" s="1733"/>
      <c r="L2268" s="1733"/>
      <c r="M2268" s="1733"/>
      <c r="N2268" s="1734"/>
    </row>
    <row r="2269" spans="1:14" ht="20.25" customHeight="1">
      <c r="A2269" s="1721"/>
      <c r="B2269" s="10" t="s">
        <v>69</v>
      </c>
      <c r="C2269" s="1709"/>
      <c r="D2269" s="1710"/>
      <c r="E2269" s="1711"/>
      <c r="F2269" s="1702" t="s">
        <v>185</v>
      </c>
      <c r="G2269" s="1703"/>
      <c r="H2269" s="80" t="s">
        <v>62</v>
      </c>
      <c r="I2269" s="1735"/>
      <c r="J2269" s="1736"/>
      <c r="K2269" s="1736"/>
      <c r="L2269" s="1736"/>
      <c r="M2269" s="1736"/>
      <c r="N2269" s="1737"/>
    </row>
    <row r="2270" spans="1:14" ht="20.25" customHeight="1">
      <c r="A2270" s="1721"/>
      <c r="B2270" s="10" t="s">
        <v>69</v>
      </c>
      <c r="C2270" s="1709"/>
      <c r="D2270" s="1710"/>
      <c r="E2270" s="1711"/>
      <c r="F2270" s="1702" t="s">
        <v>186</v>
      </c>
      <c r="G2270" s="1703"/>
      <c r="H2270" s="80" t="s">
        <v>63</v>
      </c>
      <c r="I2270" s="1735"/>
      <c r="J2270" s="1736"/>
      <c r="K2270" s="1736"/>
      <c r="L2270" s="1736"/>
      <c r="M2270" s="1736"/>
      <c r="N2270" s="1737"/>
    </row>
    <row r="2271" spans="1:14" ht="20.25" customHeight="1">
      <c r="A2271" s="1721"/>
      <c r="B2271" s="10" t="s">
        <v>69</v>
      </c>
      <c r="C2271" s="1709"/>
      <c r="D2271" s="1710"/>
      <c r="E2271" s="1711"/>
      <c r="F2271" s="1702" t="s">
        <v>183</v>
      </c>
      <c r="G2271" s="1703"/>
      <c r="H2271" s="80" t="s">
        <v>65</v>
      </c>
      <c r="I2271" s="1738" t="s">
        <v>80</v>
      </c>
      <c r="J2271" s="1739"/>
      <c r="K2271" s="1739"/>
      <c r="L2271" s="1739"/>
      <c r="M2271" s="1739"/>
      <c r="N2271" s="1740"/>
    </row>
    <row r="2272" spans="1:14" ht="20.25" customHeight="1" thickBot="1">
      <c r="A2272" s="1721"/>
      <c r="B2272" s="13" t="s">
        <v>69</v>
      </c>
      <c r="C2272" s="1712"/>
      <c r="D2272" s="1713"/>
      <c r="E2272" s="1714"/>
      <c r="F2272" s="1704" t="s">
        <v>184</v>
      </c>
      <c r="G2272" s="1705"/>
      <c r="H2272" s="81" t="s">
        <v>64</v>
      </c>
      <c r="I2272" s="1741"/>
      <c r="J2272" s="1742"/>
      <c r="K2272" s="1742"/>
      <c r="L2272" s="1742"/>
      <c r="M2272" s="1742"/>
      <c r="N2272" s="1743"/>
    </row>
    <row r="2273" spans="1:15" ht="24.75" customHeight="1" thickTop="1" thickBot="1">
      <c r="A2273" s="83">
        <f>A2238+1</f>
        <v>65</v>
      </c>
      <c r="B2273" s="1720" t="s">
        <v>50</v>
      </c>
      <c r="C2273" s="1720"/>
      <c r="D2273" s="1720"/>
      <c r="E2273" s="1720"/>
      <c r="F2273" s="1720"/>
      <c r="G2273" s="1720"/>
      <c r="H2273" s="1720"/>
      <c r="I2273" s="1720"/>
      <c r="J2273" s="1720"/>
      <c r="K2273" s="1720"/>
      <c r="L2273" s="1720"/>
      <c r="M2273" s="1720"/>
      <c r="N2273" s="1720"/>
    </row>
    <row r="2274" spans="1:15" ht="42.75" customHeight="1" thickTop="1">
      <c r="A2274" s="1721"/>
      <c r="B2274" s="1722"/>
      <c r="C2274" s="1723"/>
      <c r="D2274" s="1726" t="str">
        <f>Master!$E$8</f>
        <v xml:space="preserve">Govt. Sr. Secondary School </v>
      </c>
      <c r="E2274" s="1727"/>
      <c r="F2274" s="1727"/>
      <c r="G2274" s="1727"/>
      <c r="H2274" s="1727"/>
      <c r="I2274" s="1727"/>
      <c r="J2274" s="1727"/>
      <c r="K2274" s="1727"/>
      <c r="L2274" s="1727"/>
      <c r="M2274" s="1727"/>
      <c r="N2274" s="1728"/>
    </row>
    <row r="2275" spans="1:15" ht="20.25" customHeight="1" thickBot="1">
      <c r="A2275" s="1721"/>
      <c r="B2275" s="1724"/>
      <c r="C2275" s="1725"/>
      <c r="D2275" s="1729" t="str">
        <f>Master!$E$11</f>
        <v>P.S.-Bapini (Jodhpur)</v>
      </c>
      <c r="E2275" s="1730"/>
      <c r="F2275" s="1730"/>
      <c r="G2275" s="1730"/>
      <c r="H2275" s="1730"/>
      <c r="I2275" s="1730"/>
      <c r="J2275" s="1730"/>
      <c r="K2275" s="1730"/>
      <c r="L2275" s="1730"/>
      <c r="M2275" s="1730"/>
      <c r="N2275" s="1731"/>
    </row>
    <row r="2276" spans="1:15" ht="20.25" customHeight="1">
      <c r="A2276" s="1721"/>
      <c r="B2276" s="28"/>
      <c r="C2276" s="1849" t="s">
        <v>150</v>
      </c>
      <c r="D2276" s="1850"/>
      <c r="E2276" s="1850"/>
      <c r="F2276" s="1850"/>
      <c r="G2276" s="1851"/>
      <c r="H2276" s="1814" t="s">
        <v>127</v>
      </c>
      <c r="I2276" s="1814"/>
      <c r="J2276" s="1817">
        <f>VLOOKUP(A2273,'Result Entry'!$B$6:$K$108,6,0)</f>
        <v>0</v>
      </c>
      <c r="K2276" s="1820" t="s">
        <v>68</v>
      </c>
      <c r="L2276" s="1821"/>
      <c r="M2276" s="68">
        <f>Master!$E$14</f>
        <v>8151106901</v>
      </c>
      <c r="N2276" s="69"/>
    </row>
    <row r="2277" spans="1:15" ht="20.25" customHeight="1">
      <c r="A2277" s="1721"/>
      <c r="B2277" s="9"/>
      <c r="C2277" s="1852"/>
      <c r="D2277" s="1853"/>
      <c r="E2277" s="1853"/>
      <c r="F2277" s="1853"/>
      <c r="G2277" s="1854"/>
      <c r="H2277" s="1815"/>
      <c r="I2277" s="1815"/>
      <c r="J2277" s="1818"/>
      <c r="K2277" s="1822" t="s">
        <v>66</v>
      </c>
      <c r="L2277" s="1823"/>
      <c r="M2277" s="1824"/>
      <c r="N2277" s="1825"/>
      <c r="O2277" s="17" t="s">
        <v>156</v>
      </c>
    </row>
    <row r="2278" spans="1:15" ht="20.25" customHeight="1" thickBot="1">
      <c r="A2278" s="1721"/>
      <c r="B2278" s="9"/>
      <c r="C2278" s="1855"/>
      <c r="D2278" s="1856"/>
      <c r="E2278" s="1856"/>
      <c r="F2278" s="1856"/>
      <c r="G2278" s="1857"/>
      <c r="H2278" s="1816"/>
      <c r="I2278" s="1816"/>
      <c r="J2278" s="1819"/>
      <c r="K2278" s="1826" t="s">
        <v>51</v>
      </c>
      <c r="L2278" s="1827"/>
      <c r="M2278" s="1828" t="str">
        <f>Master!$E$6</f>
        <v>2023-24</v>
      </c>
      <c r="N2278" s="1829"/>
    </row>
    <row r="2279" spans="1:15" ht="20.25" customHeight="1">
      <c r="A2279" s="1721"/>
      <c r="B2279" s="10" t="s">
        <v>69</v>
      </c>
      <c r="C2279" s="1779" t="s">
        <v>20</v>
      </c>
      <c r="D2279" s="1780"/>
      <c r="E2279" s="1780"/>
      <c r="F2279" s="1781"/>
      <c r="G2279" s="6" t="s">
        <v>149</v>
      </c>
      <c r="H2279" s="1782">
        <f>VLOOKUP($A2273,'Result Entry'!$B$9:$FW$108,4,0)</f>
        <v>0</v>
      </c>
      <c r="I2279" s="1782"/>
      <c r="J2279" s="1782"/>
      <c r="K2279" s="1782"/>
      <c r="L2279" s="1782"/>
      <c r="M2279" s="1782"/>
      <c r="N2279" s="1783"/>
    </row>
    <row r="2280" spans="1:15" ht="20.25" customHeight="1">
      <c r="A2280" s="1721"/>
      <c r="B2280" s="10" t="s">
        <v>69</v>
      </c>
      <c r="C2280" s="1763" t="s">
        <v>22</v>
      </c>
      <c r="D2280" s="1764"/>
      <c r="E2280" s="1764"/>
      <c r="F2280" s="1765"/>
      <c r="G2280" s="7" t="s">
        <v>149</v>
      </c>
      <c r="H2280" s="1766">
        <f>VLOOKUP($A2273,'Result Entry'!$B$9:$FW$108,7,0)</f>
        <v>0</v>
      </c>
      <c r="I2280" s="1766"/>
      <c r="J2280" s="1766"/>
      <c r="K2280" s="1766"/>
      <c r="L2280" s="1766"/>
      <c r="M2280" s="1766"/>
      <c r="N2280" s="1767"/>
    </row>
    <row r="2281" spans="1:15" ht="20.25" customHeight="1">
      <c r="A2281" s="1721"/>
      <c r="B2281" s="10" t="s">
        <v>69</v>
      </c>
      <c r="C2281" s="1763" t="s">
        <v>23</v>
      </c>
      <c r="D2281" s="1764"/>
      <c r="E2281" s="1764"/>
      <c r="F2281" s="1765"/>
      <c r="G2281" s="7" t="s">
        <v>149</v>
      </c>
      <c r="H2281" s="1766">
        <f>VLOOKUP($A2273,'Result Entry'!$B$9:$FW$108,8,0)</f>
        <v>0</v>
      </c>
      <c r="I2281" s="1766"/>
      <c r="J2281" s="1766"/>
      <c r="K2281" s="1766"/>
      <c r="L2281" s="1766"/>
      <c r="M2281" s="1766"/>
      <c r="N2281" s="1767"/>
    </row>
    <row r="2282" spans="1:15" ht="20.25" customHeight="1">
      <c r="A2282" s="1721"/>
      <c r="B2282" s="10" t="s">
        <v>69</v>
      </c>
      <c r="C2282" s="1763" t="s">
        <v>52</v>
      </c>
      <c r="D2282" s="1764"/>
      <c r="E2282" s="1764"/>
      <c r="F2282" s="1765"/>
      <c r="G2282" s="7" t="s">
        <v>149</v>
      </c>
      <c r="H2282" s="1766">
        <f>VLOOKUP($A2273,'Result Entry'!$B$9:$FW$108,9,0)</f>
        <v>0</v>
      </c>
      <c r="I2282" s="1766"/>
      <c r="J2282" s="1766"/>
      <c r="K2282" s="1766"/>
      <c r="L2282" s="1766"/>
      <c r="M2282" s="1766"/>
      <c r="N2282" s="1767"/>
    </row>
    <row r="2283" spans="1:15" ht="20.25" customHeight="1">
      <c r="A2283" s="1721"/>
      <c r="B2283" s="10" t="s">
        <v>69</v>
      </c>
      <c r="C2283" s="1763" t="s">
        <v>53</v>
      </c>
      <c r="D2283" s="1764"/>
      <c r="E2283" s="1764"/>
      <c r="F2283" s="1765"/>
      <c r="G2283" s="7" t="s">
        <v>149</v>
      </c>
      <c r="H2283" s="1768" t="str">
        <f>CONCATENATE('Result Entry'!$G$4,'Result Entry'!$J$4)</f>
        <v>11(A)</v>
      </c>
      <c r="I2283" s="1766"/>
      <c r="J2283" s="1766"/>
      <c r="K2283" s="1766"/>
      <c r="L2283" s="1766"/>
      <c r="M2283" s="1766"/>
      <c r="N2283" s="1767"/>
    </row>
    <row r="2284" spans="1:15" ht="20.25" customHeight="1" thickBot="1">
      <c r="A2284" s="1721"/>
      <c r="B2284" s="10" t="s">
        <v>69</v>
      </c>
      <c r="C2284" s="1789" t="s">
        <v>25</v>
      </c>
      <c r="D2284" s="1790"/>
      <c r="E2284" s="1790"/>
      <c r="F2284" s="1791"/>
      <c r="G2284" s="16" t="s">
        <v>149</v>
      </c>
      <c r="H2284" s="1792">
        <f>VLOOKUP($A2273,'Result Entry'!$B$9:$FW$108,10,0)</f>
        <v>0</v>
      </c>
      <c r="I2284" s="1792"/>
      <c r="J2284" s="1792"/>
      <c r="K2284" s="1792"/>
      <c r="L2284" s="1792"/>
      <c r="M2284" s="1792"/>
      <c r="N2284" s="1793"/>
    </row>
    <row r="2285" spans="1:15" ht="20.25" customHeight="1">
      <c r="A2285" s="1721"/>
      <c r="B2285" s="11" t="s">
        <v>69</v>
      </c>
      <c r="C2285" s="1794" t="s">
        <v>167</v>
      </c>
      <c r="D2285" s="1795"/>
      <c r="E2285" s="1798" t="s">
        <v>72</v>
      </c>
      <c r="F2285" s="1800" t="s">
        <v>73</v>
      </c>
      <c r="G2285" s="1802" t="s">
        <v>168</v>
      </c>
      <c r="H2285" s="1804" t="s">
        <v>55</v>
      </c>
      <c r="I2285" s="1805"/>
      <c r="J2285" s="1808" t="s">
        <v>84</v>
      </c>
      <c r="K2285" s="1809"/>
      <c r="L2285" s="1812" t="s">
        <v>169</v>
      </c>
      <c r="M2285" s="1832" t="s">
        <v>76</v>
      </c>
      <c r="N2285" s="1858" t="s">
        <v>98</v>
      </c>
    </row>
    <row r="2286" spans="1:15" ht="20.25" customHeight="1">
      <c r="A2286" s="1721"/>
      <c r="B2286" s="11"/>
      <c r="C2286" s="1796"/>
      <c r="D2286" s="1797"/>
      <c r="E2286" s="1799"/>
      <c r="F2286" s="1801"/>
      <c r="G2286" s="1803"/>
      <c r="H2286" s="1806"/>
      <c r="I2286" s="1807"/>
      <c r="J2286" s="1810"/>
      <c r="K2286" s="1811"/>
      <c r="L2286" s="1813"/>
      <c r="M2286" s="1833"/>
      <c r="N2286" s="1859"/>
    </row>
    <row r="2287" spans="1:15" ht="20.25" customHeight="1" thickBot="1">
      <c r="A2287" s="1721"/>
      <c r="B2287" s="11" t="s">
        <v>69</v>
      </c>
      <c r="C2287" s="1866" t="s">
        <v>56</v>
      </c>
      <c r="D2287" s="1867"/>
      <c r="E2287" s="61">
        <f>'Result Entry'!$L$7</f>
        <v>10</v>
      </c>
      <c r="F2287" s="62">
        <f>'Result Entry'!$M$7</f>
        <v>10</v>
      </c>
      <c r="G2287" s="53">
        <f>SUM(E2287:F2287)</f>
        <v>20</v>
      </c>
      <c r="H2287" s="1881">
        <f>'Result Entry'!$AU$7</f>
        <v>70</v>
      </c>
      <c r="I2287" s="1882"/>
      <c r="J2287" s="1883">
        <f>'Result Entry'!$AY$7</f>
        <v>100</v>
      </c>
      <c r="K2287" s="1882"/>
      <c r="L2287" s="53">
        <f t="shared" ref="L2287:L2292" si="128">H2287+J2287</f>
        <v>170</v>
      </c>
      <c r="M2287" s="63">
        <f t="shared" ref="M2287:M2292" si="129">G2287+L2287</f>
        <v>190</v>
      </c>
      <c r="N2287" s="1860"/>
    </row>
    <row r="2288" spans="1:15" s="52" customFormat="1" ht="20.25" customHeight="1">
      <c r="A2288" s="1721"/>
      <c r="B2288" s="50" t="s">
        <v>69</v>
      </c>
      <c r="C2288" s="1769" t="str">
        <f>'Result Entry'!$L$3</f>
        <v>HINDI Comp.</v>
      </c>
      <c r="D2288" s="1770"/>
      <c r="E2288" s="54">
        <f>IF($J2276="TC",0,IF($J2276="Nso",0,VLOOKUP($A2273,'Result Entry'!$B$9:$FW$108,11,0)))</f>
        <v>0</v>
      </c>
      <c r="F2288" s="51">
        <f>IF($J2276="TC",0,IF($J2276="Nso",0,VLOOKUP($A2273,'Result Entry'!$B$9:$FW$108,12,0)))</f>
        <v>0</v>
      </c>
      <c r="G2288" s="55">
        <f>E2288+F2288</f>
        <v>0</v>
      </c>
      <c r="H2288" s="1870">
        <f>IF($J2276="TC",0,IF($J2276="Nso",0,VLOOKUP($A2273,'Result Entry'!$B$9:$FW$108,16,0)))</f>
        <v>0</v>
      </c>
      <c r="I2288" s="1871"/>
      <c r="J2288" s="1872">
        <f>IF($J2276="TC",0,IF($J2276="Nso",0,VLOOKUP($A2273,'Result Entry'!$B$9:$FW$108,19,0)))</f>
        <v>0</v>
      </c>
      <c r="K2288" s="1871"/>
      <c r="L2288" s="66">
        <f t="shared" si="128"/>
        <v>0</v>
      </c>
      <c r="M2288" s="64">
        <f t="shared" si="129"/>
        <v>0</v>
      </c>
      <c r="N2288" s="60" t="str">
        <f>IF($J2276="TC",0,IF($J2276="Nso",0,VLOOKUP($A2273,'Result Entry'!$B$9:$FW$108,24,0)))</f>
        <v/>
      </c>
    </row>
    <row r="2289" spans="1:14" s="52" customFormat="1" ht="20.25" customHeight="1">
      <c r="A2289" s="1721"/>
      <c r="B2289" s="50" t="s">
        <v>69</v>
      </c>
      <c r="C2289" s="1717" t="str">
        <f>'Result Entry'!$Z$3</f>
        <v>ENGLISH Comp.</v>
      </c>
      <c r="D2289" s="1718"/>
      <c r="E2289" s="54">
        <f>IF($J2276="TC",0,IF($J2276="Nso",0,VLOOKUP($A2273,'Result Entry'!$B$9:$FW$108,25,0)))</f>
        <v>0</v>
      </c>
      <c r="F2289" s="51">
        <f>IF($J2276="TC",0,IF($J2276="Nso",0,VLOOKUP($A2273,'Result Entry'!$B$9:$FW$108,26,0)))</f>
        <v>0</v>
      </c>
      <c r="G2289" s="56">
        <f>E2289+F2289</f>
        <v>0</v>
      </c>
      <c r="H2289" s="1761">
        <f>IF($J2276="TC",0,IF($J2276="Nso",0,VLOOKUP($A2273,'Result Entry'!$B$9:$FW$108,30,0)))</f>
        <v>0</v>
      </c>
      <c r="I2289" s="1762"/>
      <c r="J2289" s="1784">
        <f>IF($J2276="TC",0,IF($J2276="Nso",0,VLOOKUP($A2273,'Result Entry'!$B$9:$FW$108,33,0)))</f>
        <v>0</v>
      </c>
      <c r="K2289" s="1762"/>
      <c r="L2289" s="66">
        <f t="shared" si="128"/>
        <v>0</v>
      </c>
      <c r="M2289" s="64">
        <f t="shared" si="129"/>
        <v>0</v>
      </c>
      <c r="N2289" s="60" t="str">
        <f>IF($J2276="TC",0,IF($J2276="Nso",0,VLOOKUP($A2273,'Result Entry'!$B$9:$FW$108,38,0)))</f>
        <v/>
      </c>
    </row>
    <row r="2290" spans="1:14" s="52" customFormat="1" ht="20.25" customHeight="1">
      <c r="A2290" s="1721"/>
      <c r="B2290" s="50" t="s">
        <v>69</v>
      </c>
      <c r="C2290" s="1717" t="str">
        <f>'Result Entry'!$AO$3</f>
        <v>PHYSICS</v>
      </c>
      <c r="D2290" s="1718"/>
      <c r="E2290" s="54">
        <f>IF($J2276="TC",0,IF($J2276="Nso",0,VLOOKUP($A2273,'Result Entry'!$B$9:$FW$108,39,0)))</f>
        <v>0</v>
      </c>
      <c r="F2290" s="51">
        <f>IF($J2276="TC",0,IF($J2276="Nso",0,VLOOKUP($A2273,'Result Entry'!$B$9:$FW$108,40,0)))</f>
        <v>0</v>
      </c>
      <c r="G2290" s="56">
        <f>E2290+F2290</f>
        <v>0</v>
      </c>
      <c r="H2290" s="1761">
        <f>IF($J2276="TC",0,IF($J2276="Nso",0,VLOOKUP($A2273,'Result Entry'!$B$9:$FW$108,45,0)))</f>
        <v>0</v>
      </c>
      <c r="I2290" s="1762"/>
      <c r="J2290" s="1784">
        <f>IF($J2276="TC",0,IF($J2276="Nso",0,VLOOKUP($A2273,'Result Entry'!$B$9:$FW$108,49,0)))</f>
        <v>0</v>
      </c>
      <c r="K2290" s="1762"/>
      <c r="L2290" s="66">
        <f t="shared" si="128"/>
        <v>0</v>
      </c>
      <c r="M2290" s="64">
        <f t="shared" si="129"/>
        <v>0</v>
      </c>
      <c r="N2290" s="60" t="str">
        <f>IF($J2276="TC",0,IF($J2276="Nso",0,VLOOKUP($A2273,'Result Entry'!$B$9:$FW$108,54,0)))</f>
        <v/>
      </c>
    </row>
    <row r="2291" spans="1:14" s="52" customFormat="1" ht="20.25" customHeight="1">
      <c r="A2291" s="1721"/>
      <c r="B2291" s="50" t="s">
        <v>69</v>
      </c>
      <c r="C2291" s="1717" t="str">
        <f>'Result Entry'!$BF$3</f>
        <v>CHEMISTRY</v>
      </c>
      <c r="D2291" s="1718"/>
      <c r="E2291" s="54" t="str">
        <f>IF($J2276="TC",0,IF($J2276="Nso",0,VLOOKUP($A2273,'Result Entry'!$B$9:$FW$108,55,0)))</f>
        <v/>
      </c>
      <c r="F2291" s="51">
        <f>IF($J2276="TC",0,IF($J2276="Nso",0,VLOOKUP($A2273,'Result Entry'!$B$9:$FW$108,56,0)))</f>
        <v>0</v>
      </c>
      <c r="G2291" s="56" t="e">
        <f>E2291+F2291</f>
        <v>#VALUE!</v>
      </c>
      <c r="H2291" s="1761">
        <f>IF($J2276="TC",0,IF($J2276="Nso",0,VLOOKUP($A2273,'Result Entry'!$B$9:$FW$108,61,0)))</f>
        <v>0</v>
      </c>
      <c r="I2291" s="1762"/>
      <c r="J2291" s="1784">
        <f>IF($J2276="TC",0,IF($J2276="Nso",0,VLOOKUP($A2273,'Result Entry'!$B$9:$FW$108,65,0)))</f>
        <v>0</v>
      </c>
      <c r="K2291" s="1762"/>
      <c r="L2291" s="66">
        <f t="shared" si="128"/>
        <v>0</v>
      </c>
      <c r="M2291" s="64" t="e">
        <f t="shared" si="129"/>
        <v>#VALUE!</v>
      </c>
      <c r="N2291" s="60" t="str">
        <f>IF($J2276="TC",0,IF($J2276="Nso",0,VLOOKUP($A2273,'Result Entry'!$B$9:$FW$108,70,0)))</f>
        <v/>
      </c>
    </row>
    <row r="2292" spans="1:14" s="52" customFormat="1" ht="20.25" customHeight="1" thickBot="1">
      <c r="A2292" s="1721"/>
      <c r="B2292" s="50" t="s">
        <v>69</v>
      </c>
      <c r="C2292" s="1717" t="str">
        <f>'Result Entry'!$BW$3</f>
        <v>BIOLOGY</v>
      </c>
      <c r="D2292" s="1718"/>
      <c r="E2292" s="57" t="str">
        <f>IF($J2276="TC",0,IF($J2276="Nso",0,VLOOKUP($A2273,'Result Entry'!$B$9:$FW$108,71,0)))</f>
        <v/>
      </c>
      <c r="F2292" s="58" t="str">
        <f>IF($J2276="TC",0,IF($J2276="Nso",0,VLOOKUP($A2273,'Result Entry'!$B$9:$FW$108,72,0)))</f>
        <v/>
      </c>
      <c r="G2292" s="59" t="e">
        <f>E2292+F2292</f>
        <v>#VALUE!</v>
      </c>
      <c r="H2292" s="1861">
        <f>IF($J2276="TC",0,IF($J2276="Nso",0,VLOOKUP($A2273,'Result Entry'!$B$9:$FW$108,77,0)))</f>
        <v>0</v>
      </c>
      <c r="I2292" s="1862"/>
      <c r="J2292" s="1863">
        <f>IF($J2276="TC",0,IF($J2276="Nso",0,VLOOKUP($A2273,'Result Entry'!$B$9:$FW$108,81,0)))</f>
        <v>0</v>
      </c>
      <c r="K2292" s="1862"/>
      <c r="L2292" s="67">
        <f t="shared" si="128"/>
        <v>0</v>
      </c>
      <c r="M2292" s="65" t="e">
        <f t="shared" si="129"/>
        <v>#VALUE!</v>
      </c>
      <c r="N2292" s="60">
        <f>IF($J2276="TC",0,IF($J2276="Nso",0,VLOOKUP($A2273,'Result Entry'!$B$9:$FW$108,86,0)))</f>
        <v>0</v>
      </c>
    </row>
    <row r="2293" spans="1:14" ht="20.25" customHeight="1">
      <c r="A2293" s="1721"/>
      <c r="B2293" s="11" t="s">
        <v>69</v>
      </c>
      <c r="C2293" s="1771" t="s">
        <v>77</v>
      </c>
      <c r="D2293" s="1772"/>
      <c r="E2293" s="1773"/>
      <c r="F2293" s="1777" t="s">
        <v>78</v>
      </c>
      <c r="G2293" s="1778"/>
      <c r="H2293" s="1868" t="s">
        <v>79</v>
      </c>
      <c r="I2293" s="1869"/>
      <c r="J2293" s="74" t="s">
        <v>41</v>
      </c>
      <c r="K2293" s="79" t="s">
        <v>91</v>
      </c>
      <c r="L2293" s="1785" t="s">
        <v>39</v>
      </c>
      <c r="M2293" s="1786"/>
      <c r="N2293" s="12" t="s">
        <v>43</v>
      </c>
    </row>
    <row r="2294" spans="1:14" ht="25.5" customHeight="1" thickBot="1">
      <c r="A2294" s="1721"/>
      <c r="B2294" s="11" t="s">
        <v>69</v>
      </c>
      <c r="C2294" s="1774"/>
      <c r="D2294" s="1775"/>
      <c r="E2294" s="1776"/>
      <c r="F2294" s="1787">
        <f>IF($J2276="TC",0,IF($J2276="Nso",0,VLOOKUP($A2273,'Result Entry'!$B$9:$FW$108,146,0)))</f>
        <v>0</v>
      </c>
      <c r="G2294" s="1788"/>
      <c r="H2294" s="1830">
        <f>IF($J2276="TC",0,IF($J2276="Nso",0,VLOOKUP($A2273,'Result Entry'!$B$9:$FW$108,147,0)))</f>
        <v>0</v>
      </c>
      <c r="I2294" s="1831"/>
      <c r="J2294" s="75">
        <f>IF($J2276="TC",0,IF($J2276="Nso",0,VLOOKUP($A2273,'Result Entry'!$B$9:$FW$108,148,0)))</f>
        <v>0</v>
      </c>
      <c r="K2294" s="86" t="str">
        <f>IF($J2276="TC",0,IF($J2276="Nso",0,VLOOKUP($A2273,'Result Entry'!$B$9:$FW$108,149,0)))</f>
        <v/>
      </c>
      <c r="L2294" s="1864">
        <f>IF($J2276="TC",0,IF($J2276="Nso",0,VLOOKUP($A2273,'Result Entry'!$B$9:$FW$108,150,0)))</f>
        <v>0</v>
      </c>
      <c r="M2294" s="1865"/>
      <c r="N2294" s="15">
        <f>IF($J2276="TC",0,IF($J2276="Nso",0,VLOOKUP($A2273,'Result Entry'!$B$9:$FW$108,152,0)))</f>
        <v>0</v>
      </c>
    </row>
    <row r="2295" spans="1:14" ht="20.25" customHeight="1">
      <c r="A2295" s="1721"/>
      <c r="B2295" s="11" t="s">
        <v>69</v>
      </c>
      <c r="C2295" s="1758" t="s">
        <v>58</v>
      </c>
      <c r="D2295" s="1759"/>
      <c r="E2295" s="1759"/>
      <c r="F2295" s="1759"/>
      <c r="G2295" s="1759"/>
      <c r="H2295" s="1760"/>
      <c r="I2295" s="1834" t="s">
        <v>59</v>
      </c>
      <c r="J2295" s="1835"/>
      <c r="K2295" s="1836">
        <f>VLOOKUP($A2273,'Result Entry'!$B$9:$FW$108,143,0)</f>
        <v>0</v>
      </c>
      <c r="L2295" s="1837"/>
      <c r="M2295" s="1839" t="s">
        <v>37</v>
      </c>
      <c r="N2295" s="1840"/>
    </row>
    <row r="2296" spans="1:14" ht="20.25" customHeight="1" thickBot="1">
      <c r="A2296" s="1721"/>
      <c r="B2296" s="11" t="s">
        <v>69</v>
      </c>
      <c r="C2296" s="1841" t="s">
        <v>54</v>
      </c>
      <c r="D2296" s="1842"/>
      <c r="E2296" s="1842"/>
      <c r="F2296" s="1843" t="s">
        <v>157</v>
      </c>
      <c r="G2296" s="1844"/>
      <c r="H2296" s="26" t="s">
        <v>47</v>
      </c>
      <c r="I2296" s="1847" t="s">
        <v>60</v>
      </c>
      <c r="J2296" s="1848"/>
      <c r="K2296" s="1873">
        <f>VLOOKUP($A2273,'Result Entry'!$B$9:$FW$108,144,0)</f>
        <v>0</v>
      </c>
      <c r="L2296" s="1874"/>
      <c r="M2296" s="1875">
        <f>VLOOKUP($A2273,'Result Entry'!$B$9:$FW$108,145,0)</f>
        <v>0</v>
      </c>
      <c r="N2296" s="1876"/>
    </row>
    <row r="2297" spans="1:14" ht="20.25" customHeight="1">
      <c r="A2297" s="1721"/>
      <c r="B2297" s="11" t="s">
        <v>69</v>
      </c>
      <c r="C2297" s="1841"/>
      <c r="D2297" s="1842"/>
      <c r="E2297" s="1842"/>
      <c r="F2297" s="1845"/>
      <c r="G2297" s="1846"/>
      <c r="H2297" s="27" t="s">
        <v>99</v>
      </c>
      <c r="I2297" s="1877" t="s">
        <v>61</v>
      </c>
      <c r="J2297" s="1878"/>
      <c r="K2297" s="1879">
        <f>IF($J2276="TC","Transferred",IF($J2276="Nso","NameSeparated",VLOOKUP($A2273,'Result Entry'!$B$9:$FW$108,153,0)))</f>
        <v>0</v>
      </c>
      <c r="L2297" s="1879"/>
      <c r="M2297" s="1879"/>
      <c r="N2297" s="1880"/>
    </row>
    <row r="2298" spans="1:14" ht="20.25" customHeight="1">
      <c r="A2298" s="1721"/>
      <c r="B2298" s="11" t="s">
        <v>69</v>
      </c>
      <c r="C2298" s="1744" t="str">
        <f>'Result Entry'!$DU$3</f>
        <v>Foundation Of Information Tech.</v>
      </c>
      <c r="D2298" s="1745"/>
      <c r="E2298" s="1746"/>
      <c r="F2298" s="1747" t="str">
        <f>IF($J2276="TC",0,IF($J2276="Nso",0,VLOOKUP($A2273,'Result Entry'!$B$9:$GS$108,170,0)))</f>
        <v/>
      </c>
      <c r="G2298" s="1747"/>
      <c r="H2298" s="14">
        <f>IF($J2276="TC",0,IF($J2276="Nso",0,VLOOKUP($A2273,'Result Entry'!$B$9:$GS$108,112,0)))</f>
        <v>0</v>
      </c>
      <c r="I2298" s="1748" t="s">
        <v>71</v>
      </c>
      <c r="J2298" s="1749"/>
      <c r="K2298" s="1750">
        <f>'Result Entry'!$T$2</f>
        <v>45419</v>
      </c>
      <c r="L2298" s="1751"/>
      <c r="M2298" s="1751"/>
      <c r="N2298" s="1752"/>
    </row>
    <row r="2299" spans="1:14" ht="20.25" customHeight="1">
      <c r="A2299" s="1721"/>
      <c r="B2299" s="11" t="s">
        <v>69</v>
      </c>
      <c r="C2299" s="1744" t="str">
        <f>'Result Entry'!$EI$3</f>
        <v>G.I.A.I.-II</v>
      </c>
      <c r="D2299" s="1745"/>
      <c r="E2299" s="1746"/>
      <c r="F2299" s="1747" t="str">
        <f>IF($J2276="TC",0,IF($J2276="Nso",0,VLOOKUP($A2273,'Result Entry'!$B$9:$GS$108,174,0)))</f>
        <v/>
      </c>
      <c r="G2299" s="1747"/>
      <c r="H2299" s="14">
        <f>IF($J2276="TC",0,IF($J2276="Nso",0,VLOOKUP($A2273,'Result Entry'!$B$9:$GS$108,124,0)))</f>
        <v>0</v>
      </c>
      <c r="I2299" s="1753"/>
      <c r="J2299" s="1754"/>
      <c r="K2299" s="1754"/>
      <c r="L2299" s="1754"/>
      <c r="M2299" s="1754"/>
      <c r="N2299" s="1755"/>
    </row>
    <row r="2300" spans="1:14" ht="20.25" customHeight="1">
      <c r="A2300" s="1721"/>
      <c r="B2300" s="11" t="s">
        <v>69</v>
      </c>
      <c r="C2300" s="1744" t="str">
        <f>'Result Entry'!$EU$3</f>
        <v>SOC.SER.PLAN</v>
      </c>
      <c r="D2300" s="1745"/>
      <c r="E2300" s="1746"/>
      <c r="F2300" s="1747">
        <f>IF($J2276="TC",0,IF($J2276="Nso",0,VLOOKUP($A2273,'Result Entry'!$B$9:$HS$108,178,0)))</f>
        <v>0</v>
      </c>
      <c r="G2300" s="1747"/>
      <c r="H2300" s="14">
        <f>IF($J2276="TC",0,IF($J2276="Nso",0,VLOOKUP($A2273,'Result Entry'!$B$9:$GS$108,136,0)))</f>
        <v>0</v>
      </c>
      <c r="I2300" s="1756" t="s">
        <v>174</v>
      </c>
      <c r="J2300" s="1757"/>
      <c r="K2300" s="76"/>
      <c r="L2300" s="77"/>
      <c r="M2300" s="77"/>
      <c r="N2300" s="78"/>
    </row>
    <row r="2301" spans="1:14" ht="20.25" customHeight="1" thickBot="1">
      <c r="A2301" s="1721"/>
      <c r="B2301" s="11" t="s">
        <v>69</v>
      </c>
      <c r="C2301" s="1744" t="str">
        <f>'Result Entry'!$FG$3</f>
        <v>Jeewan Kaushal</v>
      </c>
      <c r="D2301" s="1745"/>
      <c r="E2301" s="1746"/>
      <c r="F2301" s="1747" t="str">
        <f>IF($J2276="TC",0,IF($J2276="Nso",0,VLOOKUP($A2273,'Result Entry'!$B$9:$HS$108,182,0)))</f>
        <v/>
      </c>
      <c r="G2301" s="1747"/>
      <c r="H2301" s="14">
        <f>IF($J2276="TC",0,IF($J2276="Nso",0,VLOOKUP($A2273,'Result Entry'!$B$9:$HS$108,136,0)))</f>
        <v>0</v>
      </c>
      <c r="I2301" s="1756" t="s">
        <v>148</v>
      </c>
      <c r="J2301" s="1757"/>
      <c r="K2301" s="1757"/>
      <c r="L2301" s="1757"/>
      <c r="M2301" s="1757"/>
      <c r="N2301" s="1838"/>
    </row>
    <row r="2302" spans="1:14" ht="20.25" customHeight="1">
      <c r="A2302" s="1721"/>
      <c r="B2302" s="10" t="s">
        <v>69</v>
      </c>
      <c r="C2302" s="1706" t="s">
        <v>180</v>
      </c>
      <c r="D2302" s="1707"/>
      <c r="E2302" s="1708"/>
      <c r="F2302" s="1715" t="s">
        <v>181</v>
      </c>
      <c r="G2302" s="1716"/>
      <c r="H2302" s="82" t="s">
        <v>30</v>
      </c>
      <c r="I2302" s="1756" t="s">
        <v>175</v>
      </c>
      <c r="J2302" s="1757"/>
      <c r="K2302" s="1757"/>
      <c r="L2302" s="1757"/>
      <c r="M2302" s="1757"/>
      <c r="N2302" s="1838"/>
    </row>
    <row r="2303" spans="1:14" ht="20.25" customHeight="1">
      <c r="A2303" s="1721"/>
      <c r="B2303" s="10" t="s">
        <v>69</v>
      </c>
      <c r="C2303" s="1709"/>
      <c r="D2303" s="1710"/>
      <c r="E2303" s="1711"/>
      <c r="F2303" s="1702" t="s">
        <v>182</v>
      </c>
      <c r="G2303" s="1703"/>
      <c r="H2303" s="80" t="s">
        <v>179</v>
      </c>
      <c r="I2303" s="1732" t="s">
        <v>67</v>
      </c>
      <c r="J2303" s="1733"/>
      <c r="K2303" s="1733"/>
      <c r="L2303" s="1733"/>
      <c r="M2303" s="1733"/>
      <c r="N2303" s="1734"/>
    </row>
    <row r="2304" spans="1:14" ht="20.25" customHeight="1">
      <c r="A2304" s="1721"/>
      <c r="B2304" s="10" t="s">
        <v>69</v>
      </c>
      <c r="C2304" s="1709"/>
      <c r="D2304" s="1710"/>
      <c r="E2304" s="1711"/>
      <c r="F2304" s="1702" t="s">
        <v>185</v>
      </c>
      <c r="G2304" s="1703"/>
      <c r="H2304" s="80" t="s">
        <v>62</v>
      </c>
      <c r="I2304" s="1735"/>
      <c r="J2304" s="1736"/>
      <c r="K2304" s="1736"/>
      <c r="L2304" s="1736"/>
      <c r="M2304" s="1736"/>
      <c r="N2304" s="1737"/>
    </row>
    <row r="2305" spans="1:15" ht="20.25" customHeight="1">
      <c r="A2305" s="1721"/>
      <c r="B2305" s="10" t="s">
        <v>69</v>
      </c>
      <c r="C2305" s="1709"/>
      <c r="D2305" s="1710"/>
      <c r="E2305" s="1711"/>
      <c r="F2305" s="1702" t="s">
        <v>186</v>
      </c>
      <c r="G2305" s="1703"/>
      <c r="H2305" s="80" t="s">
        <v>63</v>
      </c>
      <c r="I2305" s="1735"/>
      <c r="J2305" s="1736"/>
      <c r="K2305" s="1736"/>
      <c r="L2305" s="1736"/>
      <c r="M2305" s="1736"/>
      <c r="N2305" s="1737"/>
    </row>
    <row r="2306" spans="1:15" ht="20.25" customHeight="1">
      <c r="A2306" s="1721"/>
      <c r="B2306" s="10" t="s">
        <v>69</v>
      </c>
      <c r="C2306" s="1709"/>
      <c r="D2306" s="1710"/>
      <c r="E2306" s="1711"/>
      <c r="F2306" s="1702" t="s">
        <v>183</v>
      </c>
      <c r="G2306" s="1703"/>
      <c r="H2306" s="80" t="s">
        <v>65</v>
      </c>
      <c r="I2306" s="1738" t="s">
        <v>80</v>
      </c>
      <c r="J2306" s="1739"/>
      <c r="K2306" s="1739"/>
      <c r="L2306" s="1739"/>
      <c r="M2306" s="1739"/>
      <c r="N2306" s="1740"/>
    </row>
    <row r="2307" spans="1:15" ht="20.25" customHeight="1" thickBot="1">
      <c r="A2307" s="1721"/>
      <c r="B2307" s="13" t="s">
        <v>69</v>
      </c>
      <c r="C2307" s="1712"/>
      <c r="D2307" s="1713"/>
      <c r="E2307" s="1714"/>
      <c r="F2307" s="1704" t="s">
        <v>184</v>
      </c>
      <c r="G2307" s="1705"/>
      <c r="H2307" s="81" t="s">
        <v>64</v>
      </c>
      <c r="I2307" s="1741"/>
      <c r="J2307" s="1742"/>
      <c r="K2307" s="1742"/>
      <c r="L2307" s="1742"/>
      <c r="M2307" s="1742"/>
      <c r="N2307" s="1743"/>
    </row>
    <row r="2308" spans="1:15" ht="15.75" thickTop="1">
      <c r="A2308" s="1719"/>
      <c r="B2308" s="1719"/>
      <c r="C2308" s="1719"/>
      <c r="D2308" s="1719"/>
      <c r="E2308" s="1719"/>
      <c r="F2308" s="1719"/>
      <c r="G2308" s="1719"/>
      <c r="H2308" s="1719"/>
      <c r="I2308" s="1719"/>
      <c r="J2308" s="1719"/>
      <c r="K2308" s="1719"/>
      <c r="L2308" s="1719"/>
      <c r="M2308" s="1719"/>
      <c r="N2308" s="1719"/>
    </row>
    <row r="2309" spans="1:15" ht="24.75" customHeight="1" thickBot="1">
      <c r="A2309" s="83">
        <f>A2273+1</f>
        <v>66</v>
      </c>
      <c r="B2309" s="1720" t="s">
        <v>50</v>
      </c>
      <c r="C2309" s="1720"/>
      <c r="D2309" s="1720"/>
      <c r="E2309" s="1720"/>
      <c r="F2309" s="1720"/>
      <c r="G2309" s="1720"/>
      <c r="H2309" s="1720"/>
      <c r="I2309" s="1720"/>
      <c r="J2309" s="1720"/>
      <c r="K2309" s="1720"/>
      <c r="L2309" s="1720"/>
      <c r="M2309" s="1720"/>
      <c r="N2309" s="1720"/>
    </row>
    <row r="2310" spans="1:15" ht="42.75" customHeight="1" thickTop="1">
      <c r="A2310" s="1721"/>
      <c r="B2310" s="1722"/>
      <c r="C2310" s="1723"/>
      <c r="D2310" s="1726" t="str">
        <f>Master!$E$8</f>
        <v xml:space="preserve">Govt. Sr. Secondary School </v>
      </c>
      <c r="E2310" s="1727"/>
      <c r="F2310" s="1727"/>
      <c r="G2310" s="1727"/>
      <c r="H2310" s="1727"/>
      <c r="I2310" s="1727"/>
      <c r="J2310" s="1727"/>
      <c r="K2310" s="1727"/>
      <c r="L2310" s="1727"/>
      <c r="M2310" s="1727"/>
      <c r="N2310" s="1728"/>
    </row>
    <row r="2311" spans="1:15" ht="26.25" customHeight="1" thickBot="1">
      <c r="A2311" s="1721"/>
      <c r="B2311" s="1724"/>
      <c r="C2311" s="1725"/>
      <c r="D2311" s="1729" t="str">
        <f>Master!$E$11</f>
        <v>P.S.-Bapini (Jodhpur)</v>
      </c>
      <c r="E2311" s="1730"/>
      <c r="F2311" s="1730"/>
      <c r="G2311" s="1730"/>
      <c r="H2311" s="1730"/>
      <c r="I2311" s="1730"/>
      <c r="J2311" s="1730"/>
      <c r="K2311" s="1730"/>
      <c r="L2311" s="1730"/>
      <c r="M2311" s="1730"/>
      <c r="N2311" s="1731"/>
    </row>
    <row r="2312" spans="1:15" ht="20.25" customHeight="1">
      <c r="A2312" s="1721"/>
      <c r="B2312" s="28"/>
      <c r="C2312" s="1849" t="s">
        <v>150</v>
      </c>
      <c r="D2312" s="1850"/>
      <c r="E2312" s="1850"/>
      <c r="F2312" s="1850"/>
      <c r="G2312" s="1851"/>
      <c r="H2312" s="1814" t="s">
        <v>127</v>
      </c>
      <c r="I2312" s="1814"/>
      <c r="J2312" s="1817">
        <f>VLOOKUP(A2309,'Result Entry'!$B$6:$K$108,6,0)</f>
        <v>0</v>
      </c>
      <c r="K2312" s="1820" t="s">
        <v>68</v>
      </c>
      <c r="L2312" s="1821"/>
      <c r="M2312" s="68">
        <f>Master!$E$14</f>
        <v>8151106901</v>
      </c>
      <c r="N2312" s="69"/>
    </row>
    <row r="2313" spans="1:15" ht="20.25" customHeight="1">
      <c r="A2313" s="1721"/>
      <c r="B2313" s="9"/>
      <c r="C2313" s="1852"/>
      <c r="D2313" s="1853"/>
      <c r="E2313" s="1853"/>
      <c r="F2313" s="1853"/>
      <c r="G2313" s="1854"/>
      <c r="H2313" s="1815"/>
      <c r="I2313" s="1815"/>
      <c r="J2313" s="1818"/>
      <c r="K2313" s="1822" t="s">
        <v>66</v>
      </c>
      <c r="L2313" s="1823"/>
      <c r="M2313" s="1824"/>
      <c r="N2313" s="1825"/>
      <c r="O2313" s="17" t="s">
        <v>156</v>
      </c>
    </row>
    <row r="2314" spans="1:15" ht="20.25" customHeight="1" thickBot="1">
      <c r="A2314" s="1721"/>
      <c r="B2314" s="9"/>
      <c r="C2314" s="1855"/>
      <c r="D2314" s="1856"/>
      <c r="E2314" s="1856"/>
      <c r="F2314" s="1856"/>
      <c r="G2314" s="1857"/>
      <c r="H2314" s="1816"/>
      <c r="I2314" s="1816"/>
      <c r="J2314" s="1819"/>
      <c r="K2314" s="1826" t="s">
        <v>51</v>
      </c>
      <c r="L2314" s="1827"/>
      <c r="M2314" s="1828" t="str">
        <f>Master!$E$6</f>
        <v>2023-24</v>
      </c>
      <c r="N2314" s="1829"/>
    </row>
    <row r="2315" spans="1:15" ht="20.25" customHeight="1">
      <c r="A2315" s="1721"/>
      <c r="B2315" s="10" t="s">
        <v>69</v>
      </c>
      <c r="C2315" s="1779" t="s">
        <v>20</v>
      </c>
      <c r="D2315" s="1780"/>
      <c r="E2315" s="1780"/>
      <c r="F2315" s="1781"/>
      <c r="G2315" s="6" t="s">
        <v>149</v>
      </c>
      <c r="H2315" s="1782">
        <f>VLOOKUP($A2309,'Result Entry'!$B$9:$FW$108,4,0)</f>
        <v>0</v>
      </c>
      <c r="I2315" s="1782"/>
      <c r="J2315" s="1782"/>
      <c r="K2315" s="1782"/>
      <c r="L2315" s="1782"/>
      <c r="M2315" s="1782"/>
      <c r="N2315" s="1783"/>
    </row>
    <row r="2316" spans="1:15" ht="20.25" customHeight="1">
      <c r="A2316" s="1721"/>
      <c r="B2316" s="10" t="s">
        <v>69</v>
      </c>
      <c r="C2316" s="1763" t="s">
        <v>22</v>
      </c>
      <c r="D2316" s="1764"/>
      <c r="E2316" s="1764"/>
      <c r="F2316" s="1765"/>
      <c r="G2316" s="7" t="s">
        <v>149</v>
      </c>
      <c r="H2316" s="1766">
        <f>VLOOKUP($A2309,'Result Entry'!$B$9:$FW$108,7,0)</f>
        <v>0</v>
      </c>
      <c r="I2316" s="1766"/>
      <c r="J2316" s="1766"/>
      <c r="K2316" s="1766"/>
      <c r="L2316" s="1766"/>
      <c r="M2316" s="1766"/>
      <c r="N2316" s="1767"/>
    </row>
    <row r="2317" spans="1:15" ht="20.25" customHeight="1">
      <c r="A2317" s="1721"/>
      <c r="B2317" s="10" t="s">
        <v>69</v>
      </c>
      <c r="C2317" s="1763" t="s">
        <v>23</v>
      </c>
      <c r="D2317" s="1764"/>
      <c r="E2317" s="1764"/>
      <c r="F2317" s="1765"/>
      <c r="G2317" s="7" t="s">
        <v>149</v>
      </c>
      <c r="H2317" s="1766">
        <f>VLOOKUP($A2309,'Result Entry'!$B$9:$FW$108,8,0)</f>
        <v>0</v>
      </c>
      <c r="I2317" s="1766"/>
      <c r="J2317" s="1766"/>
      <c r="K2317" s="1766"/>
      <c r="L2317" s="1766"/>
      <c r="M2317" s="1766"/>
      <c r="N2317" s="1767"/>
    </row>
    <row r="2318" spans="1:15" ht="20.25" customHeight="1">
      <c r="A2318" s="1721"/>
      <c r="B2318" s="10" t="s">
        <v>69</v>
      </c>
      <c r="C2318" s="1763" t="s">
        <v>52</v>
      </c>
      <c r="D2318" s="1764"/>
      <c r="E2318" s="1764"/>
      <c r="F2318" s="1765"/>
      <c r="G2318" s="7" t="s">
        <v>149</v>
      </c>
      <c r="H2318" s="1766">
        <f>VLOOKUP($A2309,'Result Entry'!$B$9:$FW$108,9,0)</f>
        <v>0</v>
      </c>
      <c r="I2318" s="1766"/>
      <c r="J2318" s="1766"/>
      <c r="K2318" s="1766"/>
      <c r="L2318" s="1766"/>
      <c r="M2318" s="1766"/>
      <c r="N2318" s="1767"/>
    </row>
    <row r="2319" spans="1:15" ht="20.25" customHeight="1">
      <c r="A2319" s="1721"/>
      <c r="B2319" s="10" t="s">
        <v>69</v>
      </c>
      <c r="C2319" s="1763" t="s">
        <v>53</v>
      </c>
      <c r="D2319" s="1764"/>
      <c r="E2319" s="1764"/>
      <c r="F2319" s="1765"/>
      <c r="G2319" s="7" t="s">
        <v>149</v>
      </c>
      <c r="H2319" s="1768" t="str">
        <f>CONCATENATE('Result Entry'!$G$4,'Result Entry'!$J$4)</f>
        <v>11(A)</v>
      </c>
      <c r="I2319" s="1766"/>
      <c r="J2319" s="1766"/>
      <c r="K2319" s="1766"/>
      <c r="L2319" s="1766"/>
      <c r="M2319" s="1766"/>
      <c r="N2319" s="1767"/>
    </row>
    <row r="2320" spans="1:15" ht="20.25" customHeight="1" thickBot="1">
      <c r="A2320" s="1721"/>
      <c r="B2320" s="10" t="s">
        <v>69</v>
      </c>
      <c r="C2320" s="1789" t="s">
        <v>25</v>
      </c>
      <c r="D2320" s="1790"/>
      <c r="E2320" s="1790"/>
      <c r="F2320" s="1791"/>
      <c r="G2320" s="16" t="s">
        <v>149</v>
      </c>
      <c r="H2320" s="1792">
        <f>VLOOKUP($A2309,'Result Entry'!$B$9:$FW$108,10,0)</f>
        <v>0</v>
      </c>
      <c r="I2320" s="1792"/>
      <c r="J2320" s="1792"/>
      <c r="K2320" s="1792"/>
      <c r="L2320" s="1792"/>
      <c r="M2320" s="1792"/>
      <c r="N2320" s="1793"/>
    </row>
    <row r="2321" spans="1:14" ht="20.25" customHeight="1">
      <c r="A2321" s="1721"/>
      <c r="B2321" s="11" t="s">
        <v>69</v>
      </c>
      <c r="C2321" s="1794" t="s">
        <v>167</v>
      </c>
      <c r="D2321" s="1795"/>
      <c r="E2321" s="1798" t="s">
        <v>72</v>
      </c>
      <c r="F2321" s="1800" t="s">
        <v>73</v>
      </c>
      <c r="G2321" s="1802" t="s">
        <v>168</v>
      </c>
      <c r="H2321" s="1804" t="s">
        <v>55</v>
      </c>
      <c r="I2321" s="1805"/>
      <c r="J2321" s="1808" t="s">
        <v>84</v>
      </c>
      <c r="K2321" s="1809"/>
      <c r="L2321" s="1812" t="s">
        <v>169</v>
      </c>
      <c r="M2321" s="1832" t="s">
        <v>76</v>
      </c>
      <c r="N2321" s="1858" t="s">
        <v>98</v>
      </c>
    </row>
    <row r="2322" spans="1:14" ht="20.25" customHeight="1">
      <c r="A2322" s="1721"/>
      <c r="B2322" s="11"/>
      <c r="C2322" s="1796"/>
      <c r="D2322" s="1797"/>
      <c r="E2322" s="1799"/>
      <c r="F2322" s="1801"/>
      <c r="G2322" s="1803"/>
      <c r="H2322" s="1806"/>
      <c r="I2322" s="1807"/>
      <c r="J2322" s="1810"/>
      <c r="K2322" s="1811"/>
      <c r="L2322" s="1813"/>
      <c r="M2322" s="1833"/>
      <c r="N2322" s="1859"/>
    </row>
    <row r="2323" spans="1:14" ht="20.25" customHeight="1" thickBot="1">
      <c r="A2323" s="1721"/>
      <c r="B2323" s="11" t="s">
        <v>69</v>
      </c>
      <c r="C2323" s="1866" t="s">
        <v>56</v>
      </c>
      <c r="D2323" s="1867"/>
      <c r="E2323" s="61">
        <f>'Result Entry'!$L$7</f>
        <v>10</v>
      </c>
      <c r="F2323" s="62">
        <f>'Result Entry'!$M$7</f>
        <v>10</v>
      </c>
      <c r="G2323" s="53">
        <f>SUM(E2323:F2323)</f>
        <v>20</v>
      </c>
      <c r="H2323" s="1881">
        <f>'Result Entry'!$AU$7</f>
        <v>70</v>
      </c>
      <c r="I2323" s="1882"/>
      <c r="J2323" s="1883">
        <f>'Result Entry'!$AY$7</f>
        <v>100</v>
      </c>
      <c r="K2323" s="1882"/>
      <c r="L2323" s="53">
        <f t="shared" ref="L2323:L2328" si="130">H2323+J2323</f>
        <v>170</v>
      </c>
      <c r="M2323" s="63">
        <f t="shared" ref="M2323:M2328" si="131">G2323+L2323</f>
        <v>190</v>
      </c>
      <c r="N2323" s="1860"/>
    </row>
    <row r="2324" spans="1:14" s="52" customFormat="1" ht="20.25" customHeight="1">
      <c r="A2324" s="1721"/>
      <c r="B2324" s="50" t="s">
        <v>69</v>
      </c>
      <c r="C2324" s="1769" t="str">
        <f>'Result Entry'!$L$3</f>
        <v>HINDI Comp.</v>
      </c>
      <c r="D2324" s="1770"/>
      <c r="E2324" s="54">
        <f>IF($J2312="TC",0,IF($J2312="Nso",0,VLOOKUP($A2309,'Result Entry'!$B$9:$FW$108,11,0)))</f>
        <v>0</v>
      </c>
      <c r="F2324" s="51">
        <f>IF($J2312="TC",0,IF($J2312="Nso",0,VLOOKUP($A2309,'Result Entry'!$B$9:$FW$108,12,0)))</f>
        <v>0</v>
      </c>
      <c r="G2324" s="55">
        <f>E2324+F2324</f>
        <v>0</v>
      </c>
      <c r="H2324" s="1870">
        <f>IF($J2312="TC",0,IF($J2312="Nso",0,VLOOKUP($A2309,'Result Entry'!$B$9:$FW$108,16,0)))</f>
        <v>0</v>
      </c>
      <c r="I2324" s="1871"/>
      <c r="J2324" s="1872">
        <f>IF($J2312="TC",0,IF($J2312="Nso",0,VLOOKUP($A2309,'Result Entry'!$B$9:$FW$108,19,0)))</f>
        <v>0</v>
      </c>
      <c r="K2324" s="1871"/>
      <c r="L2324" s="66">
        <f t="shared" si="130"/>
        <v>0</v>
      </c>
      <c r="M2324" s="64">
        <f t="shared" si="131"/>
        <v>0</v>
      </c>
      <c r="N2324" s="60" t="str">
        <f>IF($J2312="TC",0,IF($J2312="Nso",0,VLOOKUP($A2309,'Result Entry'!$B$9:$FW$108,24,0)))</f>
        <v/>
      </c>
    </row>
    <row r="2325" spans="1:14" s="52" customFormat="1" ht="20.25" customHeight="1">
      <c r="A2325" s="1721"/>
      <c r="B2325" s="50" t="s">
        <v>69</v>
      </c>
      <c r="C2325" s="1717" t="str">
        <f>'Result Entry'!$Z$3</f>
        <v>ENGLISH Comp.</v>
      </c>
      <c r="D2325" s="1718"/>
      <c r="E2325" s="54">
        <f>IF($J2312="TC",0,IF($J2312="Nso",0,VLOOKUP($A2309,'Result Entry'!$B$9:$FW$108,25,0)))</f>
        <v>0</v>
      </c>
      <c r="F2325" s="51">
        <f>IF($J2312="TC",0,IF($J2312="Nso",0,VLOOKUP($A2309,'Result Entry'!$B$9:$FW$108,26,0)))</f>
        <v>0</v>
      </c>
      <c r="G2325" s="56">
        <f>E2325+F2325</f>
        <v>0</v>
      </c>
      <c r="H2325" s="1761">
        <f>IF($J2312="TC",0,IF($J2312="Nso",0,VLOOKUP($A2309,'Result Entry'!$B$9:$FW$108,30,0)))</f>
        <v>0</v>
      </c>
      <c r="I2325" s="1762"/>
      <c r="J2325" s="1784">
        <f>IF($J2312="TC",0,IF($J2312="Nso",0,VLOOKUP($A2309,'Result Entry'!$B$9:$FW$108,33,0)))</f>
        <v>0</v>
      </c>
      <c r="K2325" s="1762"/>
      <c r="L2325" s="66">
        <f t="shared" si="130"/>
        <v>0</v>
      </c>
      <c r="M2325" s="64">
        <f t="shared" si="131"/>
        <v>0</v>
      </c>
      <c r="N2325" s="60" t="str">
        <f>IF($J2312="TC",0,IF($J2312="Nso",0,VLOOKUP($A2309,'Result Entry'!$B$9:$FW$108,38,0)))</f>
        <v/>
      </c>
    </row>
    <row r="2326" spans="1:14" s="52" customFormat="1" ht="20.25" customHeight="1">
      <c r="A2326" s="1721"/>
      <c r="B2326" s="50" t="s">
        <v>69</v>
      </c>
      <c r="C2326" s="1717" t="str">
        <f>'Result Entry'!$AO$3</f>
        <v>PHYSICS</v>
      </c>
      <c r="D2326" s="1718"/>
      <c r="E2326" s="54">
        <f>IF($J2312="TC",0,IF($J2312="Nso",0,VLOOKUP($A2309,'Result Entry'!$B$9:$FW$108,39,0)))</f>
        <v>0</v>
      </c>
      <c r="F2326" s="51">
        <f>IF($J2312="TC",0,IF($J2312="Nso",0,VLOOKUP($A2309,'Result Entry'!$B$9:$FW$108,40,0)))</f>
        <v>0</v>
      </c>
      <c r="G2326" s="56">
        <f>E2326+F2326</f>
        <v>0</v>
      </c>
      <c r="H2326" s="1761">
        <f>IF($J2312="TC",0,IF($J2312="Nso",0,VLOOKUP($A2309,'Result Entry'!$B$9:$FW$108,45,0)))</f>
        <v>0</v>
      </c>
      <c r="I2326" s="1762"/>
      <c r="J2326" s="1784">
        <f>IF($J2312="TC",0,IF($J2312="Nso",0,VLOOKUP($A2309,'Result Entry'!$B$9:$FW$108,49,0)))</f>
        <v>0</v>
      </c>
      <c r="K2326" s="1762"/>
      <c r="L2326" s="66">
        <f t="shared" si="130"/>
        <v>0</v>
      </c>
      <c r="M2326" s="64">
        <f t="shared" si="131"/>
        <v>0</v>
      </c>
      <c r="N2326" s="60" t="str">
        <f>IF($J2312="TC",0,IF($J2312="Nso",0,VLOOKUP($A2309,'Result Entry'!$B$9:$FW$108,54,0)))</f>
        <v/>
      </c>
    </row>
    <row r="2327" spans="1:14" s="52" customFormat="1" ht="20.25" customHeight="1">
      <c r="A2327" s="1721"/>
      <c r="B2327" s="50" t="s">
        <v>69</v>
      </c>
      <c r="C2327" s="1717" t="str">
        <f>'Result Entry'!$BF$3</f>
        <v>CHEMISTRY</v>
      </c>
      <c r="D2327" s="1718"/>
      <c r="E2327" s="54" t="str">
        <f>IF($J2312="TC",0,IF($J2312="Nso",0,VLOOKUP($A2309,'Result Entry'!$B$9:$FW$108,55,0)))</f>
        <v/>
      </c>
      <c r="F2327" s="51">
        <f>IF($J2312="TC",0,IF($J2312="Nso",0,VLOOKUP($A2309,'Result Entry'!$B$9:$FW$108,56,0)))</f>
        <v>0</v>
      </c>
      <c r="G2327" s="56" t="e">
        <f>E2327+F2327</f>
        <v>#VALUE!</v>
      </c>
      <c r="H2327" s="1761">
        <f>IF($J2312="TC",0,IF($J2312="Nso",0,VLOOKUP($A2309,'Result Entry'!$B$9:$FW$108,61,0)))</f>
        <v>0</v>
      </c>
      <c r="I2327" s="1762"/>
      <c r="J2327" s="1784">
        <f>IF($J2312="TC",0,IF($J2312="Nso",0,VLOOKUP($A2309,'Result Entry'!$B$9:$FW$108,65,0)))</f>
        <v>0</v>
      </c>
      <c r="K2327" s="1762"/>
      <c r="L2327" s="66">
        <f t="shared" si="130"/>
        <v>0</v>
      </c>
      <c r="M2327" s="64" t="e">
        <f t="shared" si="131"/>
        <v>#VALUE!</v>
      </c>
      <c r="N2327" s="60" t="str">
        <f>IF($J2312="TC",0,IF($J2312="Nso",0,VLOOKUP($A2309,'Result Entry'!$B$9:$FW$108,70,0)))</f>
        <v/>
      </c>
    </row>
    <row r="2328" spans="1:14" s="52" customFormat="1" ht="20.25" customHeight="1" thickBot="1">
      <c r="A2328" s="1721"/>
      <c r="B2328" s="50" t="s">
        <v>69</v>
      </c>
      <c r="C2328" s="1717" t="str">
        <f>'Result Entry'!$BW$3</f>
        <v>BIOLOGY</v>
      </c>
      <c r="D2328" s="1718"/>
      <c r="E2328" s="57" t="str">
        <f>IF($J2312="TC",0,IF($J2312="Nso",0,VLOOKUP($A2309,'Result Entry'!$B$9:$FW$108,71,0)))</f>
        <v/>
      </c>
      <c r="F2328" s="58" t="str">
        <f>IF($J2312="TC",0,IF($J2312="Nso",0,VLOOKUP($A2309,'Result Entry'!$B$9:$FW$108,72,0)))</f>
        <v/>
      </c>
      <c r="G2328" s="59" t="e">
        <f>E2328+F2328</f>
        <v>#VALUE!</v>
      </c>
      <c r="H2328" s="1861">
        <f>IF($J2312="TC",0,IF($J2312="Nso",0,VLOOKUP($A2309,'Result Entry'!$B$9:$FW$108,77,0)))</f>
        <v>0</v>
      </c>
      <c r="I2328" s="1862"/>
      <c r="J2328" s="1863">
        <f>IF($J2312="TC",0,IF($J2312="Nso",0,VLOOKUP($A2309,'Result Entry'!$B$9:$FW$108,81,0)))</f>
        <v>0</v>
      </c>
      <c r="K2328" s="1862"/>
      <c r="L2328" s="67">
        <f t="shared" si="130"/>
        <v>0</v>
      </c>
      <c r="M2328" s="65" t="e">
        <f t="shared" si="131"/>
        <v>#VALUE!</v>
      </c>
      <c r="N2328" s="60">
        <f>IF($J2312="TC",0,IF($J2312="Nso",0,VLOOKUP($A2309,'Result Entry'!$B$9:$FW$108,86,0)))</f>
        <v>0</v>
      </c>
    </row>
    <row r="2329" spans="1:14" ht="20.25" customHeight="1">
      <c r="A2329" s="1721"/>
      <c r="B2329" s="11" t="s">
        <v>69</v>
      </c>
      <c r="C2329" s="1771" t="s">
        <v>77</v>
      </c>
      <c r="D2329" s="1772"/>
      <c r="E2329" s="1773"/>
      <c r="F2329" s="1777" t="s">
        <v>78</v>
      </c>
      <c r="G2329" s="1778"/>
      <c r="H2329" s="1868" t="s">
        <v>79</v>
      </c>
      <c r="I2329" s="1869"/>
      <c r="J2329" s="74" t="s">
        <v>41</v>
      </c>
      <c r="K2329" s="79" t="s">
        <v>91</v>
      </c>
      <c r="L2329" s="1785" t="s">
        <v>39</v>
      </c>
      <c r="M2329" s="1786"/>
      <c r="N2329" s="12" t="s">
        <v>43</v>
      </c>
    </row>
    <row r="2330" spans="1:14" ht="25.5" customHeight="1" thickBot="1">
      <c r="A2330" s="1721"/>
      <c r="B2330" s="11" t="s">
        <v>69</v>
      </c>
      <c r="C2330" s="1774"/>
      <c r="D2330" s="1775"/>
      <c r="E2330" s="1776"/>
      <c r="F2330" s="1787">
        <f>IF($J2312="TC",0,IF($J2312="Nso",0,VLOOKUP($A2309,'Result Entry'!$B$9:$FW$108,146,0)))</f>
        <v>0</v>
      </c>
      <c r="G2330" s="1788"/>
      <c r="H2330" s="1830">
        <f>IF($J2312="TC",0,IF($J2312="Nso",0,VLOOKUP($A2309,'Result Entry'!$B$9:$FW$108,147,0)))</f>
        <v>0</v>
      </c>
      <c r="I2330" s="1831"/>
      <c r="J2330" s="75">
        <f>IF($J2312="TC",0,IF($J2312="Nso",0,VLOOKUP($A2309,'Result Entry'!$B$9:$FW$108,148,0)))</f>
        <v>0</v>
      </c>
      <c r="K2330" s="86" t="str">
        <f>IF($J2312="TC",0,IF($J2312="Nso",0,VLOOKUP($A2309,'Result Entry'!$B$9:$FW$108,149,0)))</f>
        <v/>
      </c>
      <c r="L2330" s="1864">
        <f>IF($J2312="TC",0,IF($J2312="Nso",0,VLOOKUP($A2309,'Result Entry'!$B$9:$FW$108,150,0)))</f>
        <v>0</v>
      </c>
      <c r="M2330" s="1865"/>
      <c r="N2330" s="15">
        <f>IF($J2312="TC",0,IF($J2312="Nso",0,VLOOKUP($A2309,'Result Entry'!$B$9:$FW$108,152,0)))</f>
        <v>0</v>
      </c>
    </row>
    <row r="2331" spans="1:14" ht="20.25" customHeight="1">
      <c r="A2331" s="1721"/>
      <c r="B2331" s="11" t="s">
        <v>69</v>
      </c>
      <c r="C2331" s="1758" t="s">
        <v>58</v>
      </c>
      <c r="D2331" s="1759"/>
      <c r="E2331" s="1759"/>
      <c r="F2331" s="1759"/>
      <c r="G2331" s="1759"/>
      <c r="H2331" s="1760"/>
      <c r="I2331" s="1834" t="s">
        <v>59</v>
      </c>
      <c r="J2331" s="1835"/>
      <c r="K2331" s="1836">
        <f>VLOOKUP($A2309,'Result Entry'!$B$9:$FW$108,143,0)</f>
        <v>0</v>
      </c>
      <c r="L2331" s="1837"/>
      <c r="M2331" s="1839" t="s">
        <v>37</v>
      </c>
      <c r="N2331" s="1840"/>
    </row>
    <row r="2332" spans="1:14" ht="20.25" customHeight="1" thickBot="1">
      <c r="A2332" s="1721"/>
      <c r="B2332" s="11" t="s">
        <v>69</v>
      </c>
      <c r="C2332" s="1841" t="s">
        <v>54</v>
      </c>
      <c r="D2332" s="1842"/>
      <c r="E2332" s="1842"/>
      <c r="F2332" s="1843" t="s">
        <v>157</v>
      </c>
      <c r="G2332" s="1844"/>
      <c r="H2332" s="26" t="s">
        <v>47</v>
      </c>
      <c r="I2332" s="1847" t="s">
        <v>60</v>
      </c>
      <c r="J2332" s="1848"/>
      <c r="K2332" s="1873">
        <f>VLOOKUP($A2309,'Result Entry'!$B$9:$FW$108,144,0)</f>
        <v>0</v>
      </c>
      <c r="L2332" s="1874"/>
      <c r="M2332" s="1875">
        <f>VLOOKUP($A2309,'Result Entry'!$B$9:$FW$108,145,0)</f>
        <v>0</v>
      </c>
      <c r="N2332" s="1876"/>
    </row>
    <row r="2333" spans="1:14" ht="20.25" customHeight="1">
      <c r="A2333" s="1721"/>
      <c r="B2333" s="11" t="s">
        <v>69</v>
      </c>
      <c r="C2333" s="1841"/>
      <c r="D2333" s="1842"/>
      <c r="E2333" s="1842"/>
      <c r="F2333" s="1845"/>
      <c r="G2333" s="1846"/>
      <c r="H2333" s="27" t="s">
        <v>99</v>
      </c>
      <c r="I2333" s="1877" t="s">
        <v>61</v>
      </c>
      <c r="J2333" s="1878"/>
      <c r="K2333" s="1879">
        <f>IF($J2312="TC","Transferred",IF($J2312="Nso","NameSeparated",VLOOKUP($A2309,'Result Entry'!$B$9:$FW$108,153,0)))</f>
        <v>0</v>
      </c>
      <c r="L2333" s="1879"/>
      <c r="M2333" s="1879"/>
      <c r="N2333" s="1880"/>
    </row>
    <row r="2334" spans="1:14" ht="20.25" customHeight="1">
      <c r="A2334" s="1721"/>
      <c r="B2334" s="11" t="s">
        <v>69</v>
      </c>
      <c r="C2334" s="1744" t="str">
        <f>'Result Entry'!$DU$3</f>
        <v>Foundation Of Information Tech.</v>
      </c>
      <c r="D2334" s="1745"/>
      <c r="E2334" s="1746"/>
      <c r="F2334" s="1747" t="str">
        <f>IF($J2312="TC",0,IF($J2312="Nso",0,VLOOKUP($A2309,'Result Entry'!$B$9:$GS$108,170,0)))</f>
        <v/>
      </c>
      <c r="G2334" s="1747"/>
      <c r="H2334" s="14">
        <f>IF($J2312="TC",0,IF($J2312="Nso",0,VLOOKUP($A2309,'Result Entry'!$B$9:$GS$108,112,0)))</f>
        <v>0</v>
      </c>
      <c r="I2334" s="1748" t="s">
        <v>71</v>
      </c>
      <c r="J2334" s="1749"/>
      <c r="K2334" s="1750">
        <f>'Result Entry'!$T$2</f>
        <v>45419</v>
      </c>
      <c r="L2334" s="1751"/>
      <c r="M2334" s="1751"/>
      <c r="N2334" s="1752"/>
    </row>
    <row r="2335" spans="1:14" ht="20.25" customHeight="1">
      <c r="A2335" s="1721"/>
      <c r="B2335" s="11" t="s">
        <v>69</v>
      </c>
      <c r="C2335" s="1744" t="str">
        <f>'Result Entry'!$EI$3</f>
        <v>G.I.A.I.-II</v>
      </c>
      <c r="D2335" s="1745"/>
      <c r="E2335" s="1746"/>
      <c r="F2335" s="1747" t="str">
        <f>IF($J2312="TC",0,IF($J2312="Nso",0,VLOOKUP($A2309,'Result Entry'!$B$9:$GS$108,174,0)))</f>
        <v/>
      </c>
      <c r="G2335" s="1747"/>
      <c r="H2335" s="14">
        <f>IF($J2312="TC",0,IF($J2312="Nso",0,VLOOKUP($A2309,'Result Entry'!$B$9:$GS$108,124,0)))</f>
        <v>0</v>
      </c>
      <c r="I2335" s="1753"/>
      <c r="J2335" s="1754"/>
      <c r="K2335" s="1754"/>
      <c r="L2335" s="1754"/>
      <c r="M2335" s="1754"/>
      <c r="N2335" s="1755"/>
    </row>
    <row r="2336" spans="1:14" ht="20.25" customHeight="1">
      <c r="A2336" s="1721"/>
      <c r="B2336" s="11" t="s">
        <v>69</v>
      </c>
      <c r="C2336" s="1744" t="str">
        <f>'Result Entry'!$EU$3</f>
        <v>SOC.SER.PLAN</v>
      </c>
      <c r="D2336" s="1745"/>
      <c r="E2336" s="1746"/>
      <c r="F2336" s="1747">
        <f>IF($J2312="TC",0,IF($J2312="Nso",0,VLOOKUP($A2309,'Result Entry'!$B$9:$HS$108,178,0)))</f>
        <v>0</v>
      </c>
      <c r="G2336" s="1747"/>
      <c r="H2336" s="14">
        <f>IF($J2312="TC",0,IF($J2312="Nso",0,VLOOKUP($A2309,'Result Entry'!$B$9:$GS$108,136,0)))</f>
        <v>0</v>
      </c>
      <c r="I2336" s="1756" t="s">
        <v>174</v>
      </c>
      <c r="J2336" s="1757"/>
      <c r="K2336" s="76"/>
      <c r="L2336" s="77"/>
      <c r="M2336" s="77"/>
      <c r="N2336" s="78"/>
    </row>
    <row r="2337" spans="1:15" ht="20.25" customHeight="1" thickBot="1">
      <c r="A2337" s="1721"/>
      <c r="B2337" s="11" t="s">
        <v>69</v>
      </c>
      <c r="C2337" s="1744" t="str">
        <f>'Result Entry'!$FG$3</f>
        <v>Jeewan Kaushal</v>
      </c>
      <c r="D2337" s="1745"/>
      <c r="E2337" s="1746"/>
      <c r="F2337" s="1747" t="str">
        <f>IF($J2312="TC",0,IF($J2312="Nso",0,VLOOKUP($A2309,'Result Entry'!$B$9:$HS$108,182,0)))</f>
        <v/>
      </c>
      <c r="G2337" s="1747"/>
      <c r="H2337" s="14">
        <f>IF($J2312="TC",0,IF($J2312="Nso",0,VLOOKUP($A2309,'Result Entry'!$B$9:$HS$108,136,0)))</f>
        <v>0</v>
      </c>
      <c r="I2337" s="1756" t="s">
        <v>148</v>
      </c>
      <c r="J2337" s="1757"/>
      <c r="K2337" s="1757"/>
      <c r="L2337" s="1757"/>
      <c r="M2337" s="1757"/>
      <c r="N2337" s="1838"/>
    </row>
    <row r="2338" spans="1:15" ht="20.25" customHeight="1">
      <c r="A2338" s="1721"/>
      <c r="B2338" s="10" t="s">
        <v>69</v>
      </c>
      <c r="C2338" s="1706" t="s">
        <v>180</v>
      </c>
      <c r="D2338" s="1707"/>
      <c r="E2338" s="1708"/>
      <c r="F2338" s="1715" t="s">
        <v>181</v>
      </c>
      <c r="G2338" s="1716"/>
      <c r="H2338" s="82" t="s">
        <v>30</v>
      </c>
      <c r="I2338" s="1756" t="s">
        <v>175</v>
      </c>
      <c r="J2338" s="1757"/>
      <c r="K2338" s="1757"/>
      <c r="L2338" s="1757"/>
      <c r="M2338" s="1757"/>
      <c r="N2338" s="1838"/>
    </row>
    <row r="2339" spans="1:15" ht="20.25" customHeight="1">
      <c r="A2339" s="1721"/>
      <c r="B2339" s="10" t="s">
        <v>69</v>
      </c>
      <c r="C2339" s="1709"/>
      <c r="D2339" s="1710"/>
      <c r="E2339" s="1711"/>
      <c r="F2339" s="1702" t="s">
        <v>182</v>
      </c>
      <c r="G2339" s="1703"/>
      <c r="H2339" s="80" t="s">
        <v>179</v>
      </c>
      <c r="I2339" s="1732" t="s">
        <v>67</v>
      </c>
      <c r="J2339" s="1733"/>
      <c r="K2339" s="1733"/>
      <c r="L2339" s="1733"/>
      <c r="M2339" s="1733"/>
      <c r="N2339" s="1734"/>
    </row>
    <row r="2340" spans="1:15" ht="20.25" customHeight="1">
      <c r="A2340" s="1721"/>
      <c r="B2340" s="10" t="s">
        <v>69</v>
      </c>
      <c r="C2340" s="1709"/>
      <c r="D2340" s="1710"/>
      <c r="E2340" s="1711"/>
      <c r="F2340" s="1702" t="s">
        <v>185</v>
      </c>
      <c r="G2340" s="1703"/>
      <c r="H2340" s="80" t="s">
        <v>62</v>
      </c>
      <c r="I2340" s="1735"/>
      <c r="J2340" s="1736"/>
      <c r="K2340" s="1736"/>
      <c r="L2340" s="1736"/>
      <c r="M2340" s="1736"/>
      <c r="N2340" s="1737"/>
    </row>
    <row r="2341" spans="1:15" ht="20.25" customHeight="1">
      <c r="A2341" s="1721"/>
      <c r="B2341" s="10" t="s">
        <v>69</v>
      </c>
      <c r="C2341" s="1709"/>
      <c r="D2341" s="1710"/>
      <c r="E2341" s="1711"/>
      <c r="F2341" s="1702" t="s">
        <v>186</v>
      </c>
      <c r="G2341" s="1703"/>
      <c r="H2341" s="80" t="s">
        <v>63</v>
      </c>
      <c r="I2341" s="1735"/>
      <c r="J2341" s="1736"/>
      <c r="K2341" s="1736"/>
      <c r="L2341" s="1736"/>
      <c r="M2341" s="1736"/>
      <c r="N2341" s="1737"/>
    </row>
    <row r="2342" spans="1:15" ht="20.25" customHeight="1">
      <c r="A2342" s="1721"/>
      <c r="B2342" s="10" t="s">
        <v>69</v>
      </c>
      <c r="C2342" s="1709"/>
      <c r="D2342" s="1710"/>
      <c r="E2342" s="1711"/>
      <c r="F2342" s="1702" t="s">
        <v>183</v>
      </c>
      <c r="G2342" s="1703"/>
      <c r="H2342" s="80" t="s">
        <v>65</v>
      </c>
      <c r="I2342" s="1738" t="s">
        <v>80</v>
      </c>
      <c r="J2342" s="1739"/>
      <c r="K2342" s="1739"/>
      <c r="L2342" s="1739"/>
      <c r="M2342" s="1739"/>
      <c r="N2342" s="1740"/>
    </row>
    <row r="2343" spans="1:15" ht="20.25" customHeight="1" thickBot="1">
      <c r="A2343" s="1721"/>
      <c r="B2343" s="13" t="s">
        <v>69</v>
      </c>
      <c r="C2343" s="1712"/>
      <c r="D2343" s="1713"/>
      <c r="E2343" s="1714"/>
      <c r="F2343" s="1704" t="s">
        <v>184</v>
      </c>
      <c r="G2343" s="1705"/>
      <c r="H2343" s="81" t="s">
        <v>64</v>
      </c>
      <c r="I2343" s="1741"/>
      <c r="J2343" s="1742"/>
      <c r="K2343" s="1742"/>
      <c r="L2343" s="1742"/>
      <c r="M2343" s="1742"/>
      <c r="N2343" s="1743"/>
    </row>
    <row r="2344" spans="1:15" ht="24.75" customHeight="1" thickTop="1" thickBot="1">
      <c r="A2344" s="83">
        <f>A2309+1</f>
        <v>67</v>
      </c>
      <c r="B2344" s="1720" t="s">
        <v>50</v>
      </c>
      <c r="C2344" s="1720"/>
      <c r="D2344" s="1720"/>
      <c r="E2344" s="1720"/>
      <c r="F2344" s="1720"/>
      <c r="G2344" s="1720"/>
      <c r="H2344" s="1720"/>
      <c r="I2344" s="1720"/>
      <c r="J2344" s="1720"/>
      <c r="K2344" s="1720"/>
      <c r="L2344" s="1720"/>
      <c r="M2344" s="1720"/>
      <c r="N2344" s="1720"/>
    </row>
    <row r="2345" spans="1:15" ht="42.75" customHeight="1" thickTop="1">
      <c r="A2345" s="1721"/>
      <c r="B2345" s="1722"/>
      <c r="C2345" s="1723"/>
      <c r="D2345" s="1726" t="str">
        <f>Master!$E$8</f>
        <v xml:space="preserve">Govt. Sr. Secondary School </v>
      </c>
      <c r="E2345" s="1727"/>
      <c r="F2345" s="1727"/>
      <c r="G2345" s="1727"/>
      <c r="H2345" s="1727"/>
      <c r="I2345" s="1727"/>
      <c r="J2345" s="1727"/>
      <c r="K2345" s="1727"/>
      <c r="L2345" s="1727"/>
      <c r="M2345" s="1727"/>
      <c r="N2345" s="1728"/>
    </row>
    <row r="2346" spans="1:15" ht="20.25" customHeight="1" thickBot="1">
      <c r="A2346" s="1721"/>
      <c r="B2346" s="1724"/>
      <c r="C2346" s="1725"/>
      <c r="D2346" s="1729" t="str">
        <f>Master!$E$11</f>
        <v>P.S.-Bapini (Jodhpur)</v>
      </c>
      <c r="E2346" s="1730"/>
      <c r="F2346" s="1730"/>
      <c r="G2346" s="1730"/>
      <c r="H2346" s="1730"/>
      <c r="I2346" s="1730"/>
      <c r="J2346" s="1730"/>
      <c r="K2346" s="1730"/>
      <c r="L2346" s="1730"/>
      <c r="M2346" s="1730"/>
      <c r="N2346" s="1731"/>
    </row>
    <row r="2347" spans="1:15" ht="20.25" customHeight="1">
      <c r="A2347" s="1721"/>
      <c r="B2347" s="28"/>
      <c r="C2347" s="1849" t="s">
        <v>150</v>
      </c>
      <c r="D2347" s="1850"/>
      <c r="E2347" s="1850"/>
      <c r="F2347" s="1850"/>
      <c r="G2347" s="1851"/>
      <c r="H2347" s="1814" t="s">
        <v>127</v>
      </c>
      <c r="I2347" s="1814"/>
      <c r="J2347" s="1817">
        <f>VLOOKUP(A2344,'Result Entry'!$B$6:$K$108,6,0)</f>
        <v>0</v>
      </c>
      <c r="K2347" s="1820" t="s">
        <v>68</v>
      </c>
      <c r="L2347" s="1821"/>
      <c r="M2347" s="68">
        <f>Master!$E$14</f>
        <v>8151106901</v>
      </c>
      <c r="N2347" s="69"/>
    </row>
    <row r="2348" spans="1:15" ht="20.25" customHeight="1">
      <c r="A2348" s="1721"/>
      <c r="B2348" s="9"/>
      <c r="C2348" s="1852"/>
      <c r="D2348" s="1853"/>
      <c r="E2348" s="1853"/>
      <c r="F2348" s="1853"/>
      <c r="G2348" s="1854"/>
      <c r="H2348" s="1815"/>
      <c r="I2348" s="1815"/>
      <c r="J2348" s="1818"/>
      <c r="K2348" s="1822" t="s">
        <v>66</v>
      </c>
      <c r="L2348" s="1823"/>
      <c r="M2348" s="1824"/>
      <c r="N2348" s="1825"/>
      <c r="O2348" s="17" t="s">
        <v>156</v>
      </c>
    </row>
    <row r="2349" spans="1:15" ht="20.25" customHeight="1" thickBot="1">
      <c r="A2349" s="1721"/>
      <c r="B2349" s="9"/>
      <c r="C2349" s="1855"/>
      <c r="D2349" s="1856"/>
      <c r="E2349" s="1856"/>
      <c r="F2349" s="1856"/>
      <c r="G2349" s="1857"/>
      <c r="H2349" s="1816"/>
      <c r="I2349" s="1816"/>
      <c r="J2349" s="1819"/>
      <c r="K2349" s="1826" t="s">
        <v>51</v>
      </c>
      <c r="L2349" s="1827"/>
      <c r="M2349" s="1828" t="str">
        <f>Master!$E$6</f>
        <v>2023-24</v>
      </c>
      <c r="N2349" s="1829"/>
    </row>
    <row r="2350" spans="1:15" ht="20.25" customHeight="1">
      <c r="A2350" s="1721"/>
      <c r="B2350" s="10" t="s">
        <v>69</v>
      </c>
      <c r="C2350" s="1779" t="s">
        <v>20</v>
      </c>
      <c r="D2350" s="1780"/>
      <c r="E2350" s="1780"/>
      <c r="F2350" s="1781"/>
      <c r="G2350" s="6" t="s">
        <v>149</v>
      </c>
      <c r="H2350" s="1782">
        <f>VLOOKUP($A2344,'Result Entry'!$B$9:$FW$108,4,0)</f>
        <v>0</v>
      </c>
      <c r="I2350" s="1782"/>
      <c r="J2350" s="1782"/>
      <c r="K2350" s="1782"/>
      <c r="L2350" s="1782"/>
      <c r="M2350" s="1782"/>
      <c r="N2350" s="1783"/>
    </row>
    <row r="2351" spans="1:15" ht="20.25" customHeight="1">
      <c r="A2351" s="1721"/>
      <c r="B2351" s="10" t="s">
        <v>69</v>
      </c>
      <c r="C2351" s="1763" t="s">
        <v>22</v>
      </c>
      <c r="D2351" s="1764"/>
      <c r="E2351" s="1764"/>
      <c r="F2351" s="1765"/>
      <c r="G2351" s="7" t="s">
        <v>149</v>
      </c>
      <c r="H2351" s="1766">
        <f>VLOOKUP($A2344,'Result Entry'!$B$9:$FW$108,7,0)</f>
        <v>0</v>
      </c>
      <c r="I2351" s="1766"/>
      <c r="J2351" s="1766"/>
      <c r="K2351" s="1766"/>
      <c r="L2351" s="1766"/>
      <c r="M2351" s="1766"/>
      <c r="N2351" s="1767"/>
    </row>
    <row r="2352" spans="1:15" ht="20.25" customHeight="1">
      <c r="A2352" s="1721"/>
      <c r="B2352" s="10" t="s">
        <v>69</v>
      </c>
      <c r="C2352" s="1763" t="s">
        <v>23</v>
      </c>
      <c r="D2352" s="1764"/>
      <c r="E2352" s="1764"/>
      <c r="F2352" s="1765"/>
      <c r="G2352" s="7" t="s">
        <v>149</v>
      </c>
      <c r="H2352" s="1766">
        <f>VLOOKUP($A2344,'Result Entry'!$B$9:$FW$108,8,0)</f>
        <v>0</v>
      </c>
      <c r="I2352" s="1766"/>
      <c r="J2352" s="1766"/>
      <c r="K2352" s="1766"/>
      <c r="L2352" s="1766"/>
      <c r="M2352" s="1766"/>
      <c r="N2352" s="1767"/>
    </row>
    <row r="2353" spans="1:14" ht="20.25" customHeight="1">
      <c r="A2353" s="1721"/>
      <c r="B2353" s="10" t="s">
        <v>69</v>
      </c>
      <c r="C2353" s="1763" t="s">
        <v>52</v>
      </c>
      <c r="D2353" s="1764"/>
      <c r="E2353" s="1764"/>
      <c r="F2353" s="1765"/>
      <c r="G2353" s="7" t="s">
        <v>149</v>
      </c>
      <c r="H2353" s="1766">
        <f>VLOOKUP($A2344,'Result Entry'!$B$9:$FW$108,9,0)</f>
        <v>0</v>
      </c>
      <c r="I2353" s="1766"/>
      <c r="J2353" s="1766"/>
      <c r="K2353" s="1766"/>
      <c r="L2353" s="1766"/>
      <c r="M2353" s="1766"/>
      <c r="N2353" s="1767"/>
    </row>
    <row r="2354" spans="1:14" ht="20.25" customHeight="1">
      <c r="A2354" s="1721"/>
      <c r="B2354" s="10" t="s">
        <v>69</v>
      </c>
      <c r="C2354" s="1763" t="s">
        <v>53</v>
      </c>
      <c r="D2354" s="1764"/>
      <c r="E2354" s="1764"/>
      <c r="F2354" s="1765"/>
      <c r="G2354" s="7" t="s">
        <v>149</v>
      </c>
      <c r="H2354" s="1768" t="str">
        <f>CONCATENATE('Result Entry'!$G$4,'Result Entry'!$J$4)</f>
        <v>11(A)</v>
      </c>
      <c r="I2354" s="1766"/>
      <c r="J2354" s="1766"/>
      <c r="K2354" s="1766"/>
      <c r="L2354" s="1766"/>
      <c r="M2354" s="1766"/>
      <c r="N2354" s="1767"/>
    </row>
    <row r="2355" spans="1:14" ht="20.25" customHeight="1" thickBot="1">
      <c r="A2355" s="1721"/>
      <c r="B2355" s="10" t="s">
        <v>69</v>
      </c>
      <c r="C2355" s="1789" t="s">
        <v>25</v>
      </c>
      <c r="D2355" s="1790"/>
      <c r="E2355" s="1790"/>
      <c r="F2355" s="1791"/>
      <c r="G2355" s="16" t="s">
        <v>149</v>
      </c>
      <c r="H2355" s="1792">
        <f>VLOOKUP($A2344,'Result Entry'!$B$9:$FW$108,10,0)</f>
        <v>0</v>
      </c>
      <c r="I2355" s="1792"/>
      <c r="J2355" s="1792"/>
      <c r="K2355" s="1792"/>
      <c r="L2355" s="1792"/>
      <c r="M2355" s="1792"/>
      <c r="N2355" s="1793"/>
    </row>
    <row r="2356" spans="1:14" ht="20.25" customHeight="1">
      <c r="A2356" s="1721"/>
      <c r="B2356" s="11" t="s">
        <v>69</v>
      </c>
      <c r="C2356" s="1794" t="s">
        <v>167</v>
      </c>
      <c r="D2356" s="1795"/>
      <c r="E2356" s="1798" t="s">
        <v>72</v>
      </c>
      <c r="F2356" s="1800" t="s">
        <v>73</v>
      </c>
      <c r="G2356" s="1802" t="s">
        <v>168</v>
      </c>
      <c r="H2356" s="1804" t="s">
        <v>55</v>
      </c>
      <c r="I2356" s="1805"/>
      <c r="J2356" s="1808" t="s">
        <v>84</v>
      </c>
      <c r="K2356" s="1809"/>
      <c r="L2356" s="1812" t="s">
        <v>169</v>
      </c>
      <c r="M2356" s="1832" t="s">
        <v>76</v>
      </c>
      <c r="N2356" s="1858" t="s">
        <v>98</v>
      </c>
    </row>
    <row r="2357" spans="1:14" ht="20.25" customHeight="1">
      <c r="A2357" s="1721"/>
      <c r="B2357" s="11"/>
      <c r="C2357" s="1796"/>
      <c r="D2357" s="1797"/>
      <c r="E2357" s="1799"/>
      <c r="F2357" s="1801"/>
      <c r="G2357" s="1803"/>
      <c r="H2357" s="1806"/>
      <c r="I2357" s="1807"/>
      <c r="J2357" s="1810"/>
      <c r="K2357" s="1811"/>
      <c r="L2357" s="1813"/>
      <c r="M2357" s="1833"/>
      <c r="N2357" s="1859"/>
    </row>
    <row r="2358" spans="1:14" ht="20.25" customHeight="1" thickBot="1">
      <c r="A2358" s="1721"/>
      <c r="B2358" s="11" t="s">
        <v>69</v>
      </c>
      <c r="C2358" s="1866" t="s">
        <v>56</v>
      </c>
      <c r="D2358" s="1867"/>
      <c r="E2358" s="61">
        <f>'Result Entry'!$L$7</f>
        <v>10</v>
      </c>
      <c r="F2358" s="62">
        <f>'Result Entry'!$M$7</f>
        <v>10</v>
      </c>
      <c r="G2358" s="53">
        <f>SUM(E2358:F2358)</f>
        <v>20</v>
      </c>
      <c r="H2358" s="1881">
        <f>'Result Entry'!$AU$7</f>
        <v>70</v>
      </c>
      <c r="I2358" s="1882"/>
      <c r="J2358" s="1883">
        <f>'Result Entry'!$AY$7</f>
        <v>100</v>
      </c>
      <c r="K2358" s="1882"/>
      <c r="L2358" s="53">
        <f t="shared" ref="L2358:L2363" si="132">H2358+J2358</f>
        <v>170</v>
      </c>
      <c r="M2358" s="63">
        <f t="shared" ref="M2358:M2363" si="133">G2358+L2358</f>
        <v>190</v>
      </c>
      <c r="N2358" s="1860"/>
    </row>
    <row r="2359" spans="1:14" s="52" customFormat="1" ht="20.25" customHeight="1">
      <c r="A2359" s="1721"/>
      <c r="B2359" s="50" t="s">
        <v>69</v>
      </c>
      <c r="C2359" s="1769" t="str">
        <f>'Result Entry'!$L$3</f>
        <v>HINDI Comp.</v>
      </c>
      <c r="D2359" s="1770"/>
      <c r="E2359" s="54">
        <f>IF($J2347="TC",0,IF($J2347="Nso",0,VLOOKUP($A2344,'Result Entry'!$B$9:$FW$108,11,0)))</f>
        <v>0</v>
      </c>
      <c r="F2359" s="51">
        <f>IF($J2347="TC",0,IF($J2347="Nso",0,VLOOKUP($A2344,'Result Entry'!$B$9:$FW$108,12,0)))</f>
        <v>0</v>
      </c>
      <c r="G2359" s="55">
        <f>E2359+F2359</f>
        <v>0</v>
      </c>
      <c r="H2359" s="1870">
        <f>IF($J2347="TC",0,IF($J2347="Nso",0,VLOOKUP($A2344,'Result Entry'!$B$9:$FW$108,16,0)))</f>
        <v>0</v>
      </c>
      <c r="I2359" s="1871"/>
      <c r="J2359" s="1872">
        <f>IF($J2347="TC",0,IF($J2347="Nso",0,VLOOKUP($A2344,'Result Entry'!$B$9:$FW$108,19,0)))</f>
        <v>0</v>
      </c>
      <c r="K2359" s="1871"/>
      <c r="L2359" s="66">
        <f t="shared" si="132"/>
        <v>0</v>
      </c>
      <c r="M2359" s="64">
        <f t="shared" si="133"/>
        <v>0</v>
      </c>
      <c r="N2359" s="60" t="str">
        <f>IF($J2347="TC",0,IF($J2347="Nso",0,VLOOKUP($A2344,'Result Entry'!$B$9:$FW$108,24,0)))</f>
        <v/>
      </c>
    </row>
    <row r="2360" spans="1:14" s="52" customFormat="1" ht="20.25" customHeight="1">
      <c r="A2360" s="1721"/>
      <c r="B2360" s="50" t="s">
        <v>69</v>
      </c>
      <c r="C2360" s="1717" t="str">
        <f>'Result Entry'!$Z$3</f>
        <v>ENGLISH Comp.</v>
      </c>
      <c r="D2360" s="1718"/>
      <c r="E2360" s="54">
        <f>IF($J2347="TC",0,IF($J2347="Nso",0,VLOOKUP($A2344,'Result Entry'!$B$9:$FW$108,25,0)))</f>
        <v>0</v>
      </c>
      <c r="F2360" s="51">
        <f>IF($J2347="TC",0,IF($J2347="Nso",0,VLOOKUP($A2344,'Result Entry'!$B$9:$FW$108,26,0)))</f>
        <v>0</v>
      </c>
      <c r="G2360" s="56">
        <f>E2360+F2360</f>
        <v>0</v>
      </c>
      <c r="H2360" s="1761">
        <f>IF($J2347="TC",0,IF($J2347="Nso",0,VLOOKUP($A2344,'Result Entry'!$B$9:$FW$108,30,0)))</f>
        <v>0</v>
      </c>
      <c r="I2360" s="1762"/>
      <c r="J2360" s="1784">
        <f>IF($J2347="TC",0,IF($J2347="Nso",0,VLOOKUP($A2344,'Result Entry'!$B$9:$FW$108,33,0)))</f>
        <v>0</v>
      </c>
      <c r="K2360" s="1762"/>
      <c r="L2360" s="66">
        <f t="shared" si="132"/>
        <v>0</v>
      </c>
      <c r="M2360" s="64">
        <f t="shared" si="133"/>
        <v>0</v>
      </c>
      <c r="N2360" s="60" t="str">
        <f>IF($J2347="TC",0,IF($J2347="Nso",0,VLOOKUP($A2344,'Result Entry'!$B$9:$FW$108,38,0)))</f>
        <v/>
      </c>
    </row>
    <row r="2361" spans="1:14" s="52" customFormat="1" ht="20.25" customHeight="1">
      <c r="A2361" s="1721"/>
      <c r="B2361" s="50" t="s">
        <v>69</v>
      </c>
      <c r="C2361" s="1717" t="str">
        <f>'Result Entry'!$AO$3</f>
        <v>PHYSICS</v>
      </c>
      <c r="D2361" s="1718"/>
      <c r="E2361" s="54">
        <f>IF($J2347="TC",0,IF($J2347="Nso",0,VLOOKUP($A2344,'Result Entry'!$B$9:$FW$108,39,0)))</f>
        <v>0</v>
      </c>
      <c r="F2361" s="51">
        <f>IF($J2347="TC",0,IF($J2347="Nso",0,VLOOKUP($A2344,'Result Entry'!$B$9:$FW$108,40,0)))</f>
        <v>0</v>
      </c>
      <c r="G2361" s="56">
        <f>E2361+F2361</f>
        <v>0</v>
      </c>
      <c r="H2361" s="1761">
        <f>IF($J2347="TC",0,IF($J2347="Nso",0,VLOOKUP($A2344,'Result Entry'!$B$9:$FW$108,45,0)))</f>
        <v>0</v>
      </c>
      <c r="I2361" s="1762"/>
      <c r="J2361" s="1784">
        <f>IF($J2347="TC",0,IF($J2347="Nso",0,VLOOKUP($A2344,'Result Entry'!$B$9:$FW$108,49,0)))</f>
        <v>0</v>
      </c>
      <c r="K2361" s="1762"/>
      <c r="L2361" s="66">
        <f t="shared" si="132"/>
        <v>0</v>
      </c>
      <c r="M2361" s="64">
        <f t="shared" si="133"/>
        <v>0</v>
      </c>
      <c r="N2361" s="60" t="str">
        <f>IF($J2347="TC",0,IF($J2347="Nso",0,VLOOKUP($A2344,'Result Entry'!$B$9:$FW$108,54,0)))</f>
        <v/>
      </c>
    </row>
    <row r="2362" spans="1:14" s="52" customFormat="1" ht="20.25" customHeight="1">
      <c r="A2362" s="1721"/>
      <c r="B2362" s="50" t="s">
        <v>69</v>
      </c>
      <c r="C2362" s="1717" t="str">
        <f>'Result Entry'!$BF$3</f>
        <v>CHEMISTRY</v>
      </c>
      <c r="D2362" s="1718"/>
      <c r="E2362" s="54" t="str">
        <f>IF($J2347="TC",0,IF($J2347="Nso",0,VLOOKUP($A2344,'Result Entry'!$B$9:$FW$108,55,0)))</f>
        <v/>
      </c>
      <c r="F2362" s="51">
        <f>IF($J2347="TC",0,IF($J2347="Nso",0,VLOOKUP($A2344,'Result Entry'!$B$9:$FW$108,56,0)))</f>
        <v>0</v>
      </c>
      <c r="G2362" s="56" t="e">
        <f>E2362+F2362</f>
        <v>#VALUE!</v>
      </c>
      <c r="H2362" s="1761">
        <f>IF($J2347="TC",0,IF($J2347="Nso",0,VLOOKUP($A2344,'Result Entry'!$B$9:$FW$108,61,0)))</f>
        <v>0</v>
      </c>
      <c r="I2362" s="1762"/>
      <c r="J2362" s="1784">
        <f>IF($J2347="TC",0,IF($J2347="Nso",0,VLOOKUP($A2344,'Result Entry'!$B$9:$FW$108,65,0)))</f>
        <v>0</v>
      </c>
      <c r="K2362" s="1762"/>
      <c r="L2362" s="66">
        <f t="shared" si="132"/>
        <v>0</v>
      </c>
      <c r="M2362" s="64" t="e">
        <f t="shared" si="133"/>
        <v>#VALUE!</v>
      </c>
      <c r="N2362" s="60" t="str">
        <f>IF($J2347="TC",0,IF($J2347="Nso",0,VLOOKUP($A2344,'Result Entry'!$B$9:$FW$108,70,0)))</f>
        <v/>
      </c>
    </row>
    <row r="2363" spans="1:14" s="52" customFormat="1" ht="20.25" customHeight="1" thickBot="1">
      <c r="A2363" s="1721"/>
      <c r="B2363" s="50" t="s">
        <v>69</v>
      </c>
      <c r="C2363" s="1717" t="str">
        <f>'Result Entry'!$BW$3</f>
        <v>BIOLOGY</v>
      </c>
      <c r="D2363" s="1718"/>
      <c r="E2363" s="57" t="str">
        <f>IF($J2347="TC",0,IF($J2347="Nso",0,VLOOKUP($A2344,'Result Entry'!$B$9:$FW$108,71,0)))</f>
        <v/>
      </c>
      <c r="F2363" s="58" t="str">
        <f>IF($J2347="TC",0,IF($J2347="Nso",0,VLOOKUP($A2344,'Result Entry'!$B$9:$FW$108,72,0)))</f>
        <v/>
      </c>
      <c r="G2363" s="59" t="e">
        <f>E2363+F2363</f>
        <v>#VALUE!</v>
      </c>
      <c r="H2363" s="1861">
        <f>IF($J2347="TC",0,IF($J2347="Nso",0,VLOOKUP($A2344,'Result Entry'!$B$9:$FW$108,77,0)))</f>
        <v>0</v>
      </c>
      <c r="I2363" s="1862"/>
      <c r="J2363" s="1863">
        <f>IF($J2347="TC",0,IF($J2347="Nso",0,VLOOKUP($A2344,'Result Entry'!$B$9:$FW$108,81,0)))</f>
        <v>0</v>
      </c>
      <c r="K2363" s="1862"/>
      <c r="L2363" s="67">
        <f t="shared" si="132"/>
        <v>0</v>
      </c>
      <c r="M2363" s="65" t="e">
        <f t="shared" si="133"/>
        <v>#VALUE!</v>
      </c>
      <c r="N2363" s="60">
        <f>IF($J2347="TC",0,IF($J2347="Nso",0,VLOOKUP($A2344,'Result Entry'!$B$9:$FW$108,86,0)))</f>
        <v>0</v>
      </c>
    </row>
    <row r="2364" spans="1:14" ht="20.25" customHeight="1">
      <c r="A2364" s="1721"/>
      <c r="B2364" s="11" t="s">
        <v>69</v>
      </c>
      <c r="C2364" s="1771" t="s">
        <v>77</v>
      </c>
      <c r="D2364" s="1772"/>
      <c r="E2364" s="1773"/>
      <c r="F2364" s="1777" t="s">
        <v>78</v>
      </c>
      <c r="G2364" s="1778"/>
      <c r="H2364" s="1868" t="s">
        <v>79</v>
      </c>
      <c r="I2364" s="1869"/>
      <c r="J2364" s="74" t="s">
        <v>41</v>
      </c>
      <c r="K2364" s="79" t="s">
        <v>91</v>
      </c>
      <c r="L2364" s="1785" t="s">
        <v>39</v>
      </c>
      <c r="M2364" s="1786"/>
      <c r="N2364" s="12" t="s">
        <v>43</v>
      </c>
    </row>
    <row r="2365" spans="1:14" ht="25.5" customHeight="1" thickBot="1">
      <c r="A2365" s="1721"/>
      <c r="B2365" s="11" t="s">
        <v>69</v>
      </c>
      <c r="C2365" s="1774"/>
      <c r="D2365" s="1775"/>
      <c r="E2365" s="1776"/>
      <c r="F2365" s="1787">
        <f>IF($J2347="TC",0,IF($J2347="Nso",0,VLOOKUP($A2344,'Result Entry'!$B$9:$FW$108,146,0)))</f>
        <v>0</v>
      </c>
      <c r="G2365" s="1788"/>
      <c r="H2365" s="1830">
        <f>IF($J2347="TC",0,IF($J2347="Nso",0,VLOOKUP($A2344,'Result Entry'!$B$9:$FW$108,147,0)))</f>
        <v>0</v>
      </c>
      <c r="I2365" s="1831"/>
      <c r="J2365" s="75">
        <f>IF($J2347="TC",0,IF($J2347="Nso",0,VLOOKUP($A2344,'Result Entry'!$B$9:$FW$108,148,0)))</f>
        <v>0</v>
      </c>
      <c r="K2365" s="86" t="str">
        <f>IF($J2347="TC",0,IF($J2347="Nso",0,VLOOKUP($A2344,'Result Entry'!$B$9:$FW$108,149,0)))</f>
        <v/>
      </c>
      <c r="L2365" s="1864">
        <f>IF($J2347="TC",0,IF($J2347="Nso",0,VLOOKUP($A2344,'Result Entry'!$B$9:$FW$108,150,0)))</f>
        <v>0</v>
      </c>
      <c r="M2365" s="1865"/>
      <c r="N2365" s="15">
        <f>IF($J2347="TC",0,IF($J2347="Nso",0,VLOOKUP($A2344,'Result Entry'!$B$9:$FW$108,152,0)))</f>
        <v>0</v>
      </c>
    </row>
    <row r="2366" spans="1:14" ht="20.25" customHeight="1">
      <c r="A2366" s="1721"/>
      <c r="B2366" s="11" t="s">
        <v>69</v>
      </c>
      <c r="C2366" s="1758" t="s">
        <v>58</v>
      </c>
      <c r="D2366" s="1759"/>
      <c r="E2366" s="1759"/>
      <c r="F2366" s="1759"/>
      <c r="G2366" s="1759"/>
      <c r="H2366" s="1760"/>
      <c r="I2366" s="1834" t="s">
        <v>59</v>
      </c>
      <c r="J2366" s="1835"/>
      <c r="K2366" s="1836">
        <f>VLOOKUP($A2344,'Result Entry'!$B$9:$FW$108,143,0)</f>
        <v>0</v>
      </c>
      <c r="L2366" s="1837"/>
      <c r="M2366" s="1839" t="s">
        <v>37</v>
      </c>
      <c r="N2366" s="1840"/>
    </row>
    <row r="2367" spans="1:14" ht="20.25" customHeight="1" thickBot="1">
      <c r="A2367" s="1721"/>
      <c r="B2367" s="11" t="s">
        <v>69</v>
      </c>
      <c r="C2367" s="1841" t="s">
        <v>54</v>
      </c>
      <c r="D2367" s="1842"/>
      <c r="E2367" s="1842"/>
      <c r="F2367" s="1843" t="s">
        <v>157</v>
      </c>
      <c r="G2367" s="1844"/>
      <c r="H2367" s="26" t="s">
        <v>47</v>
      </c>
      <c r="I2367" s="1847" t="s">
        <v>60</v>
      </c>
      <c r="J2367" s="1848"/>
      <c r="K2367" s="1873">
        <f>VLOOKUP($A2344,'Result Entry'!$B$9:$FW$108,144,0)</f>
        <v>0</v>
      </c>
      <c r="L2367" s="1874"/>
      <c r="M2367" s="1875">
        <f>VLOOKUP($A2344,'Result Entry'!$B$9:$FW$108,145,0)</f>
        <v>0</v>
      </c>
      <c r="N2367" s="1876"/>
    </row>
    <row r="2368" spans="1:14" ht="20.25" customHeight="1">
      <c r="A2368" s="1721"/>
      <c r="B2368" s="11" t="s">
        <v>69</v>
      </c>
      <c r="C2368" s="1841"/>
      <c r="D2368" s="1842"/>
      <c r="E2368" s="1842"/>
      <c r="F2368" s="1845"/>
      <c r="G2368" s="1846"/>
      <c r="H2368" s="27" t="s">
        <v>99</v>
      </c>
      <c r="I2368" s="1877" t="s">
        <v>61</v>
      </c>
      <c r="J2368" s="1878"/>
      <c r="K2368" s="1879">
        <f>IF($J2347="TC","Transferred",IF($J2347="Nso","NameSeparated",VLOOKUP($A2344,'Result Entry'!$B$9:$FW$108,153,0)))</f>
        <v>0</v>
      </c>
      <c r="L2368" s="1879"/>
      <c r="M2368" s="1879"/>
      <c r="N2368" s="1880"/>
    </row>
    <row r="2369" spans="1:15" ht="20.25" customHeight="1">
      <c r="A2369" s="1721"/>
      <c r="B2369" s="11" t="s">
        <v>69</v>
      </c>
      <c r="C2369" s="1744" t="str">
        <f>'Result Entry'!$DU$3</f>
        <v>Foundation Of Information Tech.</v>
      </c>
      <c r="D2369" s="1745"/>
      <c r="E2369" s="1746"/>
      <c r="F2369" s="1747" t="str">
        <f>IF($J2347="TC",0,IF($J2347="Nso",0,VLOOKUP($A2344,'Result Entry'!$B$9:$GS$108,170,0)))</f>
        <v/>
      </c>
      <c r="G2369" s="1747"/>
      <c r="H2369" s="14">
        <f>IF($J2347="TC",0,IF($J2347="Nso",0,VLOOKUP($A2344,'Result Entry'!$B$9:$GS$108,112,0)))</f>
        <v>0</v>
      </c>
      <c r="I2369" s="1748" t="s">
        <v>71</v>
      </c>
      <c r="J2369" s="1749"/>
      <c r="K2369" s="1750">
        <f>'Result Entry'!$T$2</f>
        <v>45419</v>
      </c>
      <c r="L2369" s="1751"/>
      <c r="M2369" s="1751"/>
      <c r="N2369" s="1752"/>
    </row>
    <row r="2370" spans="1:15" ht="20.25" customHeight="1">
      <c r="A2370" s="1721"/>
      <c r="B2370" s="11" t="s">
        <v>69</v>
      </c>
      <c r="C2370" s="1744" t="str">
        <f>'Result Entry'!$EI$3</f>
        <v>G.I.A.I.-II</v>
      </c>
      <c r="D2370" s="1745"/>
      <c r="E2370" s="1746"/>
      <c r="F2370" s="1747" t="str">
        <f>IF($J2347="TC",0,IF($J2347="Nso",0,VLOOKUP($A2344,'Result Entry'!$B$9:$GS$108,174,0)))</f>
        <v/>
      </c>
      <c r="G2370" s="1747"/>
      <c r="H2370" s="14">
        <f>IF($J2347="TC",0,IF($J2347="Nso",0,VLOOKUP($A2344,'Result Entry'!$B$9:$GS$108,124,0)))</f>
        <v>0</v>
      </c>
      <c r="I2370" s="1753"/>
      <c r="J2370" s="1754"/>
      <c r="K2370" s="1754"/>
      <c r="L2370" s="1754"/>
      <c r="M2370" s="1754"/>
      <c r="N2370" s="1755"/>
    </row>
    <row r="2371" spans="1:15" ht="20.25" customHeight="1">
      <c r="A2371" s="1721"/>
      <c r="B2371" s="11" t="s">
        <v>69</v>
      </c>
      <c r="C2371" s="1744" t="str">
        <f>'Result Entry'!$EU$3</f>
        <v>SOC.SER.PLAN</v>
      </c>
      <c r="D2371" s="1745"/>
      <c r="E2371" s="1746"/>
      <c r="F2371" s="1747">
        <f>IF($J2347="TC",0,IF($J2347="Nso",0,VLOOKUP($A2344,'Result Entry'!$B$9:$HS$108,178,0)))</f>
        <v>0</v>
      </c>
      <c r="G2371" s="1747"/>
      <c r="H2371" s="14">
        <f>IF($J2347="TC",0,IF($J2347="Nso",0,VLOOKUP($A2344,'Result Entry'!$B$9:$GS$108,136,0)))</f>
        <v>0</v>
      </c>
      <c r="I2371" s="1756" t="s">
        <v>174</v>
      </c>
      <c r="J2371" s="1757"/>
      <c r="K2371" s="76"/>
      <c r="L2371" s="77"/>
      <c r="M2371" s="77"/>
      <c r="N2371" s="78"/>
    </row>
    <row r="2372" spans="1:15" ht="20.25" customHeight="1" thickBot="1">
      <c r="A2372" s="1721"/>
      <c r="B2372" s="11" t="s">
        <v>69</v>
      </c>
      <c r="C2372" s="1744" t="str">
        <f>'Result Entry'!$FG$3</f>
        <v>Jeewan Kaushal</v>
      </c>
      <c r="D2372" s="1745"/>
      <c r="E2372" s="1746"/>
      <c r="F2372" s="1747" t="str">
        <f>IF($J2347="TC",0,IF($J2347="Nso",0,VLOOKUP($A2344,'Result Entry'!$B$9:$HS$108,182,0)))</f>
        <v/>
      </c>
      <c r="G2372" s="1747"/>
      <c r="H2372" s="14">
        <f>IF($J2347="TC",0,IF($J2347="Nso",0,VLOOKUP($A2344,'Result Entry'!$B$9:$HS$108,136,0)))</f>
        <v>0</v>
      </c>
      <c r="I2372" s="1756" t="s">
        <v>148</v>
      </c>
      <c r="J2372" s="1757"/>
      <c r="K2372" s="1757"/>
      <c r="L2372" s="1757"/>
      <c r="M2372" s="1757"/>
      <c r="N2372" s="1838"/>
    </row>
    <row r="2373" spans="1:15" ht="20.25" customHeight="1">
      <c r="A2373" s="1721"/>
      <c r="B2373" s="10" t="s">
        <v>69</v>
      </c>
      <c r="C2373" s="1706" t="s">
        <v>180</v>
      </c>
      <c r="D2373" s="1707"/>
      <c r="E2373" s="1708"/>
      <c r="F2373" s="1715" t="s">
        <v>181</v>
      </c>
      <c r="G2373" s="1716"/>
      <c r="H2373" s="82" t="s">
        <v>30</v>
      </c>
      <c r="I2373" s="1756" t="s">
        <v>175</v>
      </c>
      <c r="J2373" s="1757"/>
      <c r="K2373" s="1757"/>
      <c r="L2373" s="1757"/>
      <c r="M2373" s="1757"/>
      <c r="N2373" s="1838"/>
    </row>
    <row r="2374" spans="1:15" ht="20.25" customHeight="1">
      <c r="A2374" s="1721"/>
      <c r="B2374" s="10" t="s">
        <v>69</v>
      </c>
      <c r="C2374" s="1709"/>
      <c r="D2374" s="1710"/>
      <c r="E2374" s="1711"/>
      <c r="F2374" s="1702" t="s">
        <v>182</v>
      </c>
      <c r="G2374" s="1703"/>
      <c r="H2374" s="80" t="s">
        <v>179</v>
      </c>
      <c r="I2374" s="1732" t="s">
        <v>67</v>
      </c>
      <c r="J2374" s="1733"/>
      <c r="K2374" s="1733"/>
      <c r="L2374" s="1733"/>
      <c r="M2374" s="1733"/>
      <c r="N2374" s="1734"/>
    </row>
    <row r="2375" spans="1:15" ht="20.25" customHeight="1">
      <c r="A2375" s="1721"/>
      <c r="B2375" s="10" t="s">
        <v>69</v>
      </c>
      <c r="C2375" s="1709"/>
      <c r="D2375" s="1710"/>
      <c r="E2375" s="1711"/>
      <c r="F2375" s="1702" t="s">
        <v>185</v>
      </c>
      <c r="G2375" s="1703"/>
      <c r="H2375" s="80" t="s">
        <v>62</v>
      </c>
      <c r="I2375" s="1735"/>
      <c r="J2375" s="1736"/>
      <c r="K2375" s="1736"/>
      <c r="L2375" s="1736"/>
      <c r="M2375" s="1736"/>
      <c r="N2375" s="1737"/>
    </row>
    <row r="2376" spans="1:15" ht="20.25" customHeight="1">
      <c r="A2376" s="1721"/>
      <c r="B2376" s="10" t="s">
        <v>69</v>
      </c>
      <c r="C2376" s="1709"/>
      <c r="D2376" s="1710"/>
      <c r="E2376" s="1711"/>
      <c r="F2376" s="1702" t="s">
        <v>186</v>
      </c>
      <c r="G2376" s="1703"/>
      <c r="H2376" s="80" t="s">
        <v>63</v>
      </c>
      <c r="I2376" s="1735"/>
      <c r="J2376" s="1736"/>
      <c r="K2376" s="1736"/>
      <c r="L2376" s="1736"/>
      <c r="M2376" s="1736"/>
      <c r="N2376" s="1737"/>
    </row>
    <row r="2377" spans="1:15" ht="20.25" customHeight="1">
      <c r="A2377" s="1721"/>
      <c r="B2377" s="10" t="s">
        <v>69</v>
      </c>
      <c r="C2377" s="1709"/>
      <c r="D2377" s="1710"/>
      <c r="E2377" s="1711"/>
      <c r="F2377" s="1702" t="s">
        <v>183</v>
      </c>
      <c r="G2377" s="1703"/>
      <c r="H2377" s="80" t="s">
        <v>65</v>
      </c>
      <c r="I2377" s="1738" t="s">
        <v>80</v>
      </c>
      <c r="J2377" s="1739"/>
      <c r="K2377" s="1739"/>
      <c r="L2377" s="1739"/>
      <c r="M2377" s="1739"/>
      <c r="N2377" s="1740"/>
    </row>
    <row r="2378" spans="1:15" ht="20.25" customHeight="1" thickBot="1">
      <c r="A2378" s="1721"/>
      <c r="B2378" s="13" t="s">
        <v>69</v>
      </c>
      <c r="C2378" s="1712"/>
      <c r="D2378" s="1713"/>
      <c r="E2378" s="1714"/>
      <c r="F2378" s="1704" t="s">
        <v>184</v>
      </c>
      <c r="G2378" s="1705"/>
      <c r="H2378" s="81" t="s">
        <v>64</v>
      </c>
      <c r="I2378" s="1741"/>
      <c r="J2378" s="1742"/>
      <c r="K2378" s="1742"/>
      <c r="L2378" s="1742"/>
      <c r="M2378" s="1742"/>
      <c r="N2378" s="1743"/>
    </row>
    <row r="2379" spans="1:15" ht="15.75" thickTop="1">
      <c r="A2379" s="1719"/>
      <c r="B2379" s="1719"/>
      <c r="C2379" s="1719"/>
      <c r="D2379" s="1719"/>
      <c r="E2379" s="1719"/>
      <c r="F2379" s="1719"/>
      <c r="G2379" s="1719"/>
      <c r="H2379" s="1719"/>
      <c r="I2379" s="1719"/>
      <c r="J2379" s="1719"/>
      <c r="K2379" s="1719"/>
      <c r="L2379" s="1719"/>
      <c r="M2379" s="1719"/>
      <c r="N2379" s="1719"/>
    </row>
    <row r="2380" spans="1:15" ht="24.75" customHeight="1" thickBot="1">
      <c r="A2380" s="83">
        <f>A2344+1</f>
        <v>68</v>
      </c>
      <c r="B2380" s="1720" t="s">
        <v>50</v>
      </c>
      <c r="C2380" s="1720"/>
      <c r="D2380" s="1720"/>
      <c r="E2380" s="1720"/>
      <c r="F2380" s="1720"/>
      <c r="G2380" s="1720"/>
      <c r="H2380" s="1720"/>
      <c r="I2380" s="1720"/>
      <c r="J2380" s="1720"/>
      <c r="K2380" s="1720"/>
      <c r="L2380" s="1720"/>
      <c r="M2380" s="1720"/>
      <c r="N2380" s="1720"/>
    </row>
    <row r="2381" spans="1:15" ht="42.75" customHeight="1" thickTop="1">
      <c r="A2381" s="1721"/>
      <c r="B2381" s="1722"/>
      <c r="C2381" s="1723"/>
      <c r="D2381" s="1726" t="str">
        <f>Master!$E$8</f>
        <v xml:space="preserve">Govt. Sr. Secondary School </v>
      </c>
      <c r="E2381" s="1727"/>
      <c r="F2381" s="1727"/>
      <c r="G2381" s="1727"/>
      <c r="H2381" s="1727"/>
      <c r="I2381" s="1727"/>
      <c r="J2381" s="1727"/>
      <c r="K2381" s="1727"/>
      <c r="L2381" s="1727"/>
      <c r="M2381" s="1727"/>
      <c r="N2381" s="1728"/>
    </row>
    <row r="2382" spans="1:15" ht="26.25" customHeight="1" thickBot="1">
      <c r="A2382" s="1721"/>
      <c r="B2382" s="1724"/>
      <c r="C2382" s="1725"/>
      <c r="D2382" s="1729" t="str">
        <f>Master!$E$11</f>
        <v>P.S.-Bapini (Jodhpur)</v>
      </c>
      <c r="E2382" s="1730"/>
      <c r="F2382" s="1730"/>
      <c r="G2382" s="1730"/>
      <c r="H2382" s="1730"/>
      <c r="I2382" s="1730"/>
      <c r="J2382" s="1730"/>
      <c r="K2382" s="1730"/>
      <c r="L2382" s="1730"/>
      <c r="M2382" s="1730"/>
      <c r="N2382" s="1731"/>
    </row>
    <row r="2383" spans="1:15" ht="20.25" customHeight="1">
      <c r="A2383" s="1721"/>
      <c r="B2383" s="28"/>
      <c r="C2383" s="1849" t="s">
        <v>150</v>
      </c>
      <c r="D2383" s="1850"/>
      <c r="E2383" s="1850"/>
      <c r="F2383" s="1850"/>
      <c r="G2383" s="1851"/>
      <c r="H2383" s="1814" t="s">
        <v>127</v>
      </c>
      <c r="I2383" s="1814"/>
      <c r="J2383" s="1817">
        <f>VLOOKUP(A2380,'Result Entry'!$B$6:$K$108,6,0)</f>
        <v>0</v>
      </c>
      <c r="K2383" s="1820" t="s">
        <v>68</v>
      </c>
      <c r="L2383" s="1821"/>
      <c r="M2383" s="68">
        <f>Master!$E$14</f>
        <v>8151106901</v>
      </c>
      <c r="N2383" s="69"/>
    </row>
    <row r="2384" spans="1:15" ht="20.25" customHeight="1">
      <c r="A2384" s="1721"/>
      <c r="B2384" s="9"/>
      <c r="C2384" s="1852"/>
      <c r="D2384" s="1853"/>
      <c r="E2384" s="1853"/>
      <c r="F2384" s="1853"/>
      <c r="G2384" s="1854"/>
      <c r="H2384" s="1815"/>
      <c r="I2384" s="1815"/>
      <c r="J2384" s="1818"/>
      <c r="K2384" s="1822" t="s">
        <v>66</v>
      </c>
      <c r="L2384" s="1823"/>
      <c r="M2384" s="1824"/>
      <c r="N2384" s="1825"/>
      <c r="O2384" s="17" t="s">
        <v>156</v>
      </c>
    </row>
    <row r="2385" spans="1:14" ht="20.25" customHeight="1" thickBot="1">
      <c r="A2385" s="1721"/>
      <c r="B2385" s="9"/>
      <c r="C2385" s="1855"/>
      <c r="D2385" s="1856"/>
      <c r="E2385" s="1856"/>
      <c r="F2385" s="1856"/>
      <c r="G2385" s="1857"/>
      <c r="H2385" s="1816"/>
      <c r="I2385" s="1816"/>
      <c r="J2385" s="1819"/>
      <c r="K2385" s="1826" t="s">
        <v>51</v>
      </c>
      <c r="L2385" s="1827"/>
      <c r="M2385" s="1828" t="str">
        <f>Master!$E$6</f>
        <v>2023-24</v>
      </c>
      <c r="N2385" s="1829"/>
    </row>
    <row r="2386" spans="1:14" ht="20.25" customHeight="1">
      <c r="A2386" s="1721"/>
      <c r="B2386" s="10" t="s">
        <v>69</v>
      </c>
      <c r="C2386" s="1779" t="s">
        <v>20</v>
      </c>
      <c r="D2386" s="1780"/>
      <c r="E2386" s="1780"/>
      <c r="F2386" s="1781"/>
      <c r="G2386" s="6" t="s">
        <v>149</v>
      </c>
      <c r="H2386" s="1782">
        <f>VLOOKUP($A2380,'Result Entry'!$B$9:$FW$108,4,0)</f>
        <v>0</v>
      </c>
      <c r="I2386" s="1782"/>
      <c r="J2386" s="1782"/>
      <c r="K2386" s="1782"/>
      <c r="L2386" s="1782"/>
      <c r="M2386" s="1782"/>
      <c r="N2386" s="1783"/>
    </row>
    <row r="2387" spans="1:14" ht="20.25" customHeight="1">
      <c r="A2387" s="1721"/>
      <c r="B2387" s="10" t="s">
        <v>69</v>
      </c>
      <c r="C2387" s="1763" t="s">
        <v>22</v>
      </c>
      <c r="D2387" s="1764"/>
      <c r="E2387" s="1764"/>
      <c r="F2387" s="1765"/>
      <c r="G2387" s="7" t="s">
        <v>149</v>
      </c>
      <c r="H2387" s="1766">
        <f>VLOOKUP($A2380,'Result Entry'!$B$9:$FW$108,7,0)</f>
        <v>0</v>
      </c>
      <c r="I2387" s="1766"/>
      <c r="J2387" s="1766"/>
      <c r="K2387" s="1766"/>
      <c r="L2387" s="1766"/>
      <c r="M2387" s="1766"/>
      <c r="N2387" s="1767"/>
    </row>
    <row r="2388" spans="1:14" ht="20.25" customHeight="1">
      <c r="A2388" s="1721"/>
      <c r="B2388" s="10" t="s">
        <v>69</v>
      </c>
      <c r="C2388" s="1763" t="s">
        <v>23</v>
      </c>
      <c r="D2388" s="1764"/>
      <c r="E2388" s="1764"/>
      <c r="F2388" s="1765"/>
      <c r="G2388" s="7" t="s">
        <v>149</v>
      </c>
      <c r="H2388" s="1766">
        <f>VLOOKUP($A2380,'Result Entry'!$B$9:$FW$108,8,0)</f>
        <v>0</v>
      </c>
      <c r="I2388" s="1766"/>
      <c r="J2388" s="1766"/>
      <c r="K2388" s="1766"/>
      <c r="L2388" s="1766"/>
      <c r="M2388" s="1766"/>
      <c r="N2388" s="1767"/>
    </row>
    <row r="2389" spans="1:14" ht="20.25" customHeight="1">
      <c r="A2389" s="1721"/>
      <c r="B2389" s="10" t="s">
        <v>69</v>
      </c>
      <c r="C2389" s="1763" t="s">
        <v>52</v>
      </c>
      <c r="D2389" s="1764"/>
      <c r="E2389" s="1764"/>
      <c r="F2389" s="1765"/>
      <c r="G2389" s="7" t="s">
        <v>149</v>
      </c>
      <c r="H2389" s="1766">
        <f>VLOOKUP($A2380,'Result Entry'!$B$9:$FW$108,9,0)</f>
        <v>0</v>
      </c>
      <c r="I2389" s="1766"/>
      <c r="J2389" s="1766"/>
      <c r="K2389" s="1766"/>
      <c r="L2389" s="1766"/>
      <c r="M2389" s="1766"/>
      <c r="N2389" s="1767"/>
    </row>
    <row r="2390" spans="1:14" ht="20.25" customHeight="1">
      <c r="A2390" s="1721"/>
      <c r="B2390" s="10" t="s">
        <v>69</v>
      </c>
      <c r="C2390" s="1763" t="s">
        <v>53</v>
      </c>
      <c r="D2390" s="1764"/>
      <c r="E2390" s="1764"/>
      <c r="F2390" s="1765"/>
      <c r="G2390" s="7" t="s">
        <v>149</v>
      </c>
      <c r="H2390" s="1768" t="str">
        <f>CONCATENATE('Result Entry'!$G$4,'Result Entry'!$J$4)</f>
        <v>11(A)</v>
      </c>
      <c r="I2390" s="1766"/>
      <c r="J2390" s="1766"/>
      <c r="K2390" s="1766"/>
      <c r="L2390" s="1766"/>
      <c r="M2390" s="1766"/>
      <c r="N2390" s="1767"/>
    </row>
    <row r="2391" spans="1:14" ht="20.25" customHeight="1" thickBot="1">
      <c r="A2391" s="1721"/>
      <c r="B2391" s="10" t="s">
        <v>69</v>
      </c>
      <c r="C2391" s="1789" t="s">
        <v>25</v>
      </c>
      <c r="D2391" s="1790"/>
      <c r="E2391" s="1790"/>
      <c r="F2391" s="1791"/>
      <c r="G2391" s="16" t="s">
        <v>149</v>
      </c>
      <c r="H2391" s="1792">
        <f>VLOOKUP($A2380,'Result Entry'!$B$9:$FW$108,10,0)</f>
        <v>0</v>
      </c>
      <c r="I2391" s="1792"/>
      <c r="J2391" s="1792"/>
      <c r="K2391" s="1792"/>
      <c r="L2391" s="1792"/>
      <c r="M2391" s="1792"/>
      <c r="N2391" s="1793"/>
    </row>
    <row r="2392" spans="1:14" ht="20.25" customHeight="1">
      <c r="A2392" s="1721"/>
      <c r="B2392" s="11" t="s">
        <v>69</v>
      </c>
      <c r="C2392" s="1794" t="s">
        <v>167</v>
      </c>
      <c r="D2392" s="1795"/>
      <c r="E2392" s="1798" t="s">
        <v>72</v>
      </c>
      <c r="F2392" s="1800" t="s">
        <v>73</v>
      </c>
      <c r="G2392" s="1802" t="s">
        <v>168</v>
      </c>
      <c r="H2392" s="1804" t="s">
        <v>55</v>
      </c>
      <c r="I2392" s="1805"/>
      <c r="J2392" s="1808" t="s">
        <v>84</v>
      </c>
      <c r="K2392" s="1809"/>
      <c r="L2392" s="1812" t="s">
        <v>169</v>
      </c>
      <c r="M2392" s="1832" t="s">
        <v>76</v>
      </c>
      <c r="N2392" s="1858" t="s">
        <v>98</v>
      </c>
    </row>
    <row r="2393" spans="1:14" ht="20.25" customHeight="1">
      <c r="A2393" s="1721"/>
      <c r="B2393" s="11"/>
      <c r="C2393" s="1796"/>
      <c r="D2393" s="1797"/>
      <c r="E2393" s="1799"/>
      <c r="F2393" s="1801"/>
      <c r="G2393" s="1803"/>
      <c r="H2393" s="1806"/>
      <c r="I2393" s="1807"/>
      <c r="J2393" s="1810"/>
      <c r="K2393" s="1811"/>
      <c r="L2393" s="1813"/>
      <c r="M2393" s="1833"/>
      <c r="N2393" s="1859"/>
    </row>
    <row r="2394" spans="1:14" ht="20.25" customHeight="1" thickBot="1">
      <c r="A2394" s="1721"/>
      <c r="B2394" s="11" t="s">
        <v>69</v>
      </c>
      <c r="C2394" s="1866" t="s">
        <v>56</v>
      </c>
      <c r="D2394" s="1867"/>
      <c r="E2394" s="61">
        <f>'Result Entry'!$L$7</f>
        <v>10</v>
      </c>
      <c r="F2394" s="62">
        <f>'Result Entry'!$M$7</f>
        <v>10</v>
      </c>
      <c r="G2394" s="53">
        <f>SUM(E2394:F2394)</f>
        <v>20</v>
      </c>
      <c r="H2394" s="1881">
        <f>'Result Entry'!$AU$7</f>
        <v>70</v>
      </c>
      <c r="I2394" s="1882"/>
      <c r="J2394" s="1883">
        <f>'Result Entry'!$AY$7</f>
        <v>100</v>
      </c>
      <c r="K2394" s="1882"/>
      <c r="L2394" s="53">
        <f t="shared" ref="L2394:L2399" si="134">H2394+J2394</f>
        <v>170</v>
      </c>
      <c r="M2394" s="63">
        <f t="shared" ref="M2394:M2399" si="135">G2394+L2394</f>
        <v>190</v>
      </c>
      <c r="N2394" s="1860"/>
    </row>
    <row r="2395" spans="1:14" s="52" customFormat="1" ht="20.25" customHeight="1">
      <c r="A2395" s="1721"/>
      <c r="B2395" s="50" t="s">
        <v>69</v>
      </c>
      <c r="C2395" s="1769" t="str">
        <f>'Result Entry'!$L$3</f>
        <v>HINDI Comp.</v>
      </c>
      <c r="D2395" s="1770"/>
      <c r="E2395" s="54">
        <f>IF($J2383="TC",0,IF($J2383="Nso",0,VLOOKUP($A2380,'Result Entry'!$B$9:$FW$108,11,0)))</f>
        <v>0</v>
      </c>
      <c r="F2395" s="51">
        <f>IF($J2383="TC",0,IF($J2383="Nso",0,VLOOKUP($A2380,'Result Entry'!$B$9:$FW$108,12,0)))</f>
        <v>0</v>
      </c>
      <c r="G2395" s="55">
        <f>E2395+F2395</f>
        <v>0</v>
      </c>
      <c r="H2395" s="1870">
        <f>IF($J2383="TC",0,IF($J2383="Nso",0,VLOOKUP($A2380,'Result Entry'!$B$9:$FW$108,16,0)))</f>
        <v>0</v>
      </c>
      <c r="I2395" s="1871"/>
      <c r="J2395" s="1872">
        <f>IF($J2383="TC",0,IF($J2383="Nso",0,VLOOKUP($A2380,'Result Entry'!$B$9:$FW$108,19,0)))</f>
        <v>0</v>
      </c>
      <c r="K2395" s="1871"/>
      <c r="L2395" s="66">
        <f t="shared" si="134"/>
        <v>0</v>
      </c>
      <c r="M2395" s="64">
        <f t="shared" si="135"/>
        <v>0</v>
      </c>
      <c r="N2395" s="60" t="str">
        <f>IF($J2383="TC",0,IF($J2383="Nso",0,VLOOKUP($A2380,'Result Entry'!$B$9:$FW$108,24,0)))</f>
        <v/>
      </c>
    </row>
    <row r="2396" spans="1:14" s="52" customFormat="1" ht="20.25" customHeight="1">
      <c r="A2396" s="1721"/>
      <c r="B2396" s="50" t="s">
        <v>69</v>
      </c>
      <c r="C2396" s="1717" t="str">
        <f>'Result Entry'!$Z$3</f>
        <v>ENGLISH Comp.</v>
      </c>
      <c r="D2396" s="1718"/>
      <c r="E2396" s="54">
        <f>IF($J2383="TC",0,IF($J2383="Nso",0,VLOOKUP($A2380,'Result Entry'!$B$9:$FW$108,25,0)))</f>
        <v>0</v>
      </c>
      <c r="F2396" s="51">
        <f>IF($J2383="TC",0,IF($J2383="Nso",0,VLOOKUP($A2380,'Result Entry'!$B$9:$FW$108,26,0)))</f>
        <v>0</v>
      </c>
      <c r="G2396" s="56">
        <f>E2396+F2396</f>
        <v>0</v>
      </c>
      <c r="H2396" s="1761">
        <f>IF($J2383="TC",0,IF($J2383="Nso",0,VLOOKUP($A2380,'Result Entry'!$B$9:$FW$108,30,0)))</f>
        <v>0</v>
      </c>
      <c r="I2396" s="1762"/>
      <c r="J2396" s="1784">
        <f>IF($J2383="TC",0,IF($J2383="Nso",0,VLOOKUP($A2380,'Result Entry'!$B$9:$FW$108,33,0)))</f>
        <v>0</v>
      </c>
      <c r="K2396" s="1762"/>
      <c r="L2396" s="66">
        <f t="shared" si="134"/>
        <v>0</v>
      </c>
      <c r="M2396" s="64">
        <f t="shared" si="135"/>
        <v>0</v>
      </c>
      <c r="N2396" s="60" t="str">
        <f>IF($J2383="TC",0,IF($J2383="Nso",0,VLOOKUP($A2380,'Result Entry'!$B$9:$FW$108,38,0)))</f>
        <v/>
      </c>
    </row>
    <row r="2397" spans="1:14" s="52" customFormat="1" ht="20.25" customHeight="1">
      <c r="A2397" s="1721"/>
      <c r="B2397" s="50" t="s">
        <v>69</v>
      </c>
      <c r="C2397" s="1717" t="str">
        <f>'Result Entry'!$AO$3</f>
        <v>PHYSICS</v>
      </c>
      <c r="D2397" s="1718"/>
      <c r="E2397" s="54">
        <f>IF($J2383="TC",0,IF($J2383="Nso",0,VLOOKUP($A2380,'Result Entry'!$B$9:$FW$108,39,0)))</f>
        <v>0</v>
      </c>
      <c r="F2397" s="51">
        <f>IF($J2383="TC",0,IF($J2383="Nso",0,VLOOKUP($A2380,'Result Entry'!$B$9:$FW$108,40,0)))</f>
        <v>0</v>
      </c>
      <c r="G2397" s="56">
        <f>E2397+F2397</f>
        <v>0</v>
      </c>
      <c r="H2397" s="1761">
        <f>IF($J2383="TC",0,IF($J2383="Nso",0,VLOOKUP($A2380,'Result Entry'!$B$9:$FW$108,45,0)))</f>
        <v>0</v>
      </c>
      <c r="I2397" s="1762"/>
      <c r="J2397" s="1784">
        <f>IF($J2383="TC",0,IF($J2383="Nso",0,VLOOKUP($A2380,'Result Entry'!$B$9:$FW$108,49,0)))</f>
        <v>0</v>
      </c>
      <c r="K2397" s="1762"/>
      <c r="L2397" s="66">
        <f t="shared" si="134"/>
        <v>0</v>
      </c>
      <c r="M2397" s="64">
        <f t="shared" si="135"/>
        <v>0</v>
      </c>
      <c r="N2397" s="60" t="str">
        <f>IF($J2383="TC",0,IF($J2383="Nso",0,VLOOKUP($A2380,'Result Entry'!$B$9:$FW$108,54,0)))</f>
        <v/>
      </c>
    </row>
    <row r="2398" spans="1:14" s="52" customFormat="1" ht="20.25" customHeight="1">
      <c r="A2398" s="1721"/>
      <c r="B2398" s="50" t="s">
        <v>69</v>
      </c>
      <c r="C2398" s="1717" t="str">
        <f>'Result Entry'!$BF$3</f>
        <v>CHEMISTRY</v>
      </c>
      <c r="D2398" s="1718"/>
      <c r="E2398" s="54" t="str">
        <f>IF($J2383="TC",0,IF($J2383="Nso",0,VLOOKUP($A2380,'Result Entry'!$B$9:$FW$108,55,0)))</f>
        <v/>
      </c>
      <c r="F2398" s="51">
        <f>IF($J2383="TC",0,IF($J2383="Nso",0,VLOOKUP($A2380,'Result Entry'!$B$9:$FW$108,56,0)))</f>
        <v>0</v>
      </c>
      <c r="G2398" s="56" t="e">
        <f>E2398+F2398</f>
        <v>#VALUE!</v>
      </c>
      <c r="H2398" s="1761">
        <f>IF($J2383="TC",0,IF($J2383="Nso",0,VLOOKUP($A2380,'Result Entry'!$B$9:$FW$108,61,0)))</f>
        <v>0</v>
      </c>
      <c r="I2398" s="1762"/>
      <c r="J2398" s="1784">
        <f>IF($J2383="TC",0,IF($J2383="Nso",0,VLOOKUP($A2380,'Result Entry'!$B$9:$FW$108,65,0)))</f>
        <v>0</v>
      </c>
      <c r="K2398" s="1762"/>
      <c r="L2398" s="66">
        <f t="shared" si="134"/>
        <v>0</v>
      </c>
      <c r="M2398" s="64" t="e">
        <f t="shared" si="135"/>
        <v>#VALUE!</v>
      </c>
      <c r="N2398" s="60" t="str">
        <f>IF($J2383="TC",0,IF($J2383="Nso",0,VLOOKUP($A2380,'Result Entry'!$B$9:$FW$108,70,0)))</f>
        <v/>
      </c>
    </row>
    <row r="2399" spans="1:14" s="52" customFormat="1" ht="20.25" customHeight="1" thickBot="1">
      <c r="A2399" s="1721"/>
      <c r="B2399" s="50" t="s">
        <v>69</v>
      </c>
      <c r="C2399" s="1717" t="str">
        <f>'Result Entry'!$BW$3</f>
        <v>BIOLOGY</v>
      </c>
      <c r="D2399" s="1718"/>
      <c r="E2399" s="57" t="str">
        <f>IF($J2383="TC",0,IF($J2383="Nso",0,VLOOKUP($A2380,'Result Entry'!$B$9:$FW$108,71,0)))</f>
        <v/>
      </c>
      <c r="F2399" s="58" t="str">
        <f>IF($J2383="TC",0,IF($J2383="Nso",0,VLOOKUP($A2380,'Result Entry'!$B$9:$FW$108,72,0)))</f>
        <v/>
      </c>
      <c r="G2399" s="59" t="e">
        <f>E2399+F2399</f>
        <v>#VALUE!</v>
      </c>
      <c r="H2399" s="1861">
        <f>IF($J2383="TC",0,IF($J2383="Nso",0,VLOOKUP($A2380,'Result Entry'!$B$9:$FW$108,77,0)))</f>
        <v>0</v>
      </c>
      <c r="I2399" s="1862"/>
      <c r="J2399" s="1863">
        <f>IF($J2383="TC",0,IF($J2383="Nso",0,VLOOKUP($A2380,'Result Entry'!$B$9:$FW$108,81,0)))</f>
        <v>0</v>
      </c>
      <c r="K2399" s="1862"/>
      <c r="L2399" s="67">
        <f t="shared" si="134"/>
        <v>0</v>
      </c>
      <c r="M2399" s="65" t="e">
        <f t="shared" si="135"/>
        <v>#VALUE!</v>
      </c>
      <c r="N2399" s="60">
        <f>IF($J2383="TC",0,IF($J2383="Nso",0,VLOOKUP($A2380,'Result Entry'!$B$9:$FW$108,86,0)))</f>
        <v>0</v>
      </c>
    </row>
    <row r="2400" spans="1:14" ht="20.25" customHeight="1">
      <c r="A2400" s="1721"/>
      <c r="B2400" s="11" t="s">
        <v>69</v>
      </c>
      <c r="C2400" s="1771" t="s">
        <v>77</v>
      </c>
      <c r="D2400" s="1772"/>
      <c r="E2400" s="1773"/>
      <c r="F2400" s="1777" t="s">
        <v>78</v>
      </c>
      <c r="G2400" s="1778"/>
      <c r="H2400" s="1868" t="s">
        <v>79</v>
      </c>
      <c r="I2400" s="1869"/>
      <c r="J2400" s="74" t="s">
        <v>41</v>
      </c>
      <c r="K2400" s="79" t="s">
        <v>91</v>
      </c>
      <c r="L2400" s="1785" t="s">
        <v>39</v>
      </c>
      <c r="M2400" s="1786"/>
      <c r="N2400" s="12" t="s">
        <v>43</v>
      </c>
    </row>
    <row r="2401" spans="1:14" ht="25.5" customHeight="1" thickBot="1">
      <c r="A2401" s="1721"/>
      <c r="B2401" s="11" t="s">
        <v>69</v>
      </c>
      <c r="C2401" s="1774"/>
      <c r="D2401" s="1775"/>
      <c r="E2401" s="1776"/>
      <c r="F2401" s="1787">
        <f>IF($J2383="TC",0,IF($J2383="Nso",0,VLOOKUP($A2380,'Result Entry'!$B$9:$FW$108,146,0)))</f>
        <v>0</v>
      </c>
      <c r="G2401" s="1788"/>
      <c r="H2401" s="1830">
        <f>IF($J2383="TC",0,IF($J2383="Nso",0,VLOOKUP($A2380,'Result Entry'!$B$9:$FW$108,147,0)))</f>
        <v>0</v>
      </c>
      <c r="I2401" s="1831"/>
      <c r="J2401" s="75">
        <f>IF($J2383="TC",0,IF($J2383="Nso",0,VLOOKUP($A2380,'Result Entry'!$B$9:$FW$108,148,0)))</f>
        <v>0</v>
      </c>
      <c r="K2401" s="86" t="str">
        <f>IF($J2383="TC",0,IF($J2383="Nso",0,VLOOKUP($A2380,'Result Entry'!$B$9:$FW$108,149,0)))</f>
        <v/>
      </c>
      <c r="L2401" s="1864">
        <f>IF($J2383="TC",0,IF($J2383="Nso",0,VLOOKUP($A2380,'Result Entry'!$B$9:$FW$108,150,0)))</f>
        <v>0</v>
      </c>
      <c r="M2401" s="1865"/>
      <c r="N2401" s="15">
        <f>IF($J2383="TC",0,IF($J2383="Nso",0,VLOOKUP($A2380,'Result Entry'!$B$9:$FW$108,152,0)))</f>
        <v>0</v>
      </c>
    </row>
    <row r="2402" spans="1:14" ht="20.25" customHeight="1">
      <c r="A2402" s="1721"/>
      <c r="B2402" s="11" t="s">
        <v>69</v>
      </c>
      <c r="C2402" s="1758" t="s">
        <v>58</v>
      </c>
      <c r="D2402" s="1759"/>
      <c r="E2402" s="1759"/>
      <c r="F2402" s="1759"/>
      <c r="G2402" s="1759"/>
      <c r="H2402" s="1760"/>
      <c r="I2402" s="1834" t="s">
        <v>59</v>
      </c>
      <c r="J2402" s="1835"/>
      <c r="K2402" s="1836">
        <f>VLOOKUP($A2380,'Result Entry'!$B$9:$FW$108,143,0)</f>
        <v>0</v>
      </c>
      <c r="L2402" s="1837"/>
      <c r="M2402" s="1839" t="s">
        <v>37</v>
      </c>
      <c r="N2402" s="1840"/>
    </row>
    <row r="2403" spans="1:14" ht="20.25" customHeight="1" thickBot="1">
      <c r="A2403" s="1721"/>
      <c r="B2403" s="11" t="s">
        <v>69</v>
      </c>
      <c r="C2403" s="1841" t="s">
        <v>54</v>
      </c>
      <c r="D2403" s="1842"/>
      <c r="E2403" s="1842"/>
      <c r="F2403" s="1843" t="s">
        <v>157</v>
      </c>
      <c r="G2403" s="1844"/>
      <c r="H2403" s="26" t="s">
        <v>47</v>
      </c>
      <c r="I2403" s="1847" t="s">
        <v>60</v>
      </c>
      <c r="J2403" s="1848"/>
      <c r="K2403" s="1873">
        <f>VLOOKUP($A2380,'Result Entry'!$B$9:$FW$108,144,0)</f>
        <v>0</v>
      </c>
      <c r="L2403" s="1874"/>
      <c r="M2403" s="1875">
        <f>VLOOKUP($A2380,'Result Entry'!$B$9:$FW$108,145,0)</f>
        <v>0</v>
      </c>
      <c r="N2403" s="1876"/>
    </row>
    <row r="2404" spans="1:14" ht="20.25" customHeight="1">
      <c r="A2404" s="1721"/>
      <c r="B2404" s="11" t="s">
        <v>69</v>
      </c>
      <c r="C2404" s="1841"/>
      <c r="D2404" s="1842"/>
      <c r="E2404" s="1842"/>
      <c r="F2404" s="1845"/>
      <c r="G2404" s="1846"/>
      <c r="H2404" s="27" t="s">
        <v>99</v>
      </c>
      <c r="I2404" s="1877" t="s">
        <v>61</v>
      </c>
      <c r="J2404" s="1878"/>
      <c r="K2404" s="1879">
        <f>IF($J2383="TC","Transferred",IF($J2383="Nso","NameSeparated",VLOOKUP($A2380,'Result Entry'!$B$9:$FW$108,153,0)))</f>
        <v>0</v>
      </c>
      <c r="L2404" s="1879"/>
      <c r="M2404" s="1879"/>
      <c r="N2404" s="1880"/>
    </row>
    <row r="2405" spans="1:14" ht="20.25" customHeight="1">
      <c r="A2405" s="1721"/>
      <c r="B2405" s="11" t="s">
        <v>69</v>
      </c>
      <c r="C2405" s="1744" t="str">
        <f>'Result Entry'!$DU$3</f>
        <v>Foundation Of Information Tech.</v>
      </c>
      <c r="D2405" s="1745"/>
      <c r="E2405" s="1746"/>
      <c r="F2405" s="1747" t="str">
        <f>IF($J2383="TC",0,IF($J2383="Nso",0,VLOOKUP($A2380,'Result Entry'!$B$9:$GS$108,170,0)))</f>
        <v/>
      </c>
      <c r="G2405" s="1747"/>
      <c r="H2405" s="14">
        <f>IF($J2383="TC",0,IF($J2383="Nso",0,VLOOKUP($A2380,'Result Entry'!$B$9:$GS$108,112,0)))</f>
        <v>0</v>
      </c>
      <c r="I2405" s="1748" t="s">
        <v>71</v>
      </c>
      <c r="J2405" s="1749"/>
      <c r="K2405" s="1750">
        <f>'Result Entry'!$T$2</f>
        <v>45419</v>
      </c>
      <c r="L2405" s="1751"/>
      <c r="M2405" s="1751"/>
      <c r="N2405" s="1752"/>
    </row>
    <row r="2406" spans="1:14" ht="20.25" customHeight="1">
      <c r="A2406" s="1721"/>
      <c r="B2406" s="11" t="s">
        <v>69</v>
      </c>
      <c r="C2406" s="1744" t="str">
        <f>'Result Entry'!$EI$3</f>
        <v>G.I.A.I.-II</v>
      </c>
      <c r="D2406" s="1745"/>
      <c r="E2406" s="1746"/>
      <c r="F2406" s="1747" t="str">
        <f>IF($J2383="TC",0,IF($J2383="Nso",0,VLOOKUP($A2380,'Result Entry'!$B$9:$GS$108,174,0)))</f>
        <v/>
      </c>
      <c r="G2406" s="1747"/>
      <c r="H2406" s="14">
        <f>IF($J2383="TC",0,IF($J2383="Nso",0,VLOOKUP($A2380,'Result Entry'!$B$9:$GS$108,124,0)))</f>
        <v>0</v>
      </c>
      <c r="I2406" s="1753"/>
      <c r="J2406" s="1754"/>
      <c r="K2406" s="1754"/>
      <c r="L2406" s="1754"/>
      <c r="M2406" s="1754"/>
      <c r="N2406" s="1755"/>
    </row>
    <row r="2407" spans="1:14" ht="20.25" customHeight="1">
      <c r="A2407" s="1721"/>
      <c r="B2407" s="11" t="s">
        <v>69</v>
      </c>
      <c r="C2407" s="1744" t="str">
        <f>'Result Entry'!$EU$3</f>
        <v>SOC.SER.PLAN</v>
      </c>
      <c r="D2407" s="1745"/>
      <c r="E2407" s="1746"/>
      <c r="F2407" s="1747">
        <f>IF($J2383="TC",0,IF($J2383="Nso",0,VLOOKUP($A2380,'Result Entry'!$B$9:$HS$108,178,0)))</f>
        <v>0</v>
      </c>
      <c r="G2407" s="1747"/>
      <c r="H2407" s="14">
        <f>IF($J2383="TC",0,IF($J2383="Nso",0,VLOOKUP($A2380,'Result Entry'!$B$9:$GS$108,136,0)))</f>
        <v>0</v>
      </c>
      <c r="I2407" s="1756" t="s">
        <v>174</v>
      </c>
      <c r="J2407" s="1757"/>
      <c r="K2407" s="76"/>
      <c r="L2407" s="77"/>
      <c r="M2407" s="77"/>
      <c r="N2407" s="78"/>
    </row>
    <row r="2408" spans="1:14" ht="20.25" customHeight="1" thickBot="1">
      <c r="A2408" s="1721"/>
      <c r="B2408" s="11" t="s">
        <v>69</v>
      </c>
      <c r="C2408" s="1744" t="str">
        <f>'Result Entry'!$FG$3</f>
        <v>Jeewan Kaushal</v>
      </c>
      <c r="D2408" s="1745"/>
      <c r="E2408" s="1746"/>
      <c r="F2408" s="1747" t="str">
        <f>IF($J2383="TC",0,IF($J2383="Nso",0,VLOOKUP($A2380,'Result Entry'!$B$9:$HS$108,182,0)))</f>
        <v/>
      </c>
      <c r="G2408" s="1747"/>
      <c r="H2408" s="14">
        <f>IF($J2383="TC",0,IF($J2383="Nso",0,VLOOKUP($A2380,'Result Entry'!$B$9:$HS$108,136,0)))</f>
        <v>0</v>
      </c>
      <c r="I2408" s="1756" t="s">
        <v>148</v>
      </c>
      <c r="J2408" s="1757"/>
      <c r="K2408" s="1757"/>
      <c r="L2408" s="1757"/>
      <c r="M2408" s="1757"/>
      <c r="N2408" s="1838"/>
    </row>
    <row r="2409" spans="1:14" ht="20.25" customHeight="1">
      <c r="A2409" s="1721"/>
      <c r="B2409" s="10" t="s">
        <v>69</v>
      </c>
      <c r="C2409" s="1706" t="s">
        <v>180</v>
      </c>
      <c r="D2409" s="1707"/>
      <c r="E2409" s="1708"/>
      <c r="F2409" s="1715" t="s">
        <v>181</v>
      </c>
      <c r="G2409" s="1716"/>
      <c r="H2409" s="82" t="s">
        <v>30</v>
      </c>
      <c r="I2409" s="1756" t="s">
        <v>175</v>
      </c>
      <c r="J2409" s="1757"/>
      <c r="K2409" s="1757"/>
      <c r="L2409" s="1757"/>
      <c r="M2409" s="1757"/>
      <c r="N2409" s="1838"/>
    </row>
    <row r="2410" spans="1:14" ht="20.25" customHeight="1">
      <c r="A2410" s="1721"/>
      <c r="B2410" s="10" t="s">
        <v>69</v>
      </c>
      <c r="C2410" s="1709"/>
      <c r="D2410" s="1710"/>
      <c r="E2410" s="1711"/>
      <c r="F2410" s="1702" t="s">
        <v>182</v>
      </c>
      <c r="G2410" s="1703"/>
      <c r="H2410" s="80" t="s">
        <v>179</v>
      </c>
      <c r="I2410" s="1732" t="s">
        <v>67</v>
      </c>
      <c r="J2410" s="1733"/>
      <c r="K2410" s="1733"/>
      <c r="L2410" s="1733"/>
      <c r="M2410" s="1733"/>
      <c r="N2410" s="1734"/>
    </row>
    <row r="2411" spans="1:14" ht="20.25" customHeight="1">
      <c r="A2411" s="1721"/>
      <c r="B2411" s="10" t="s">
        <v>69</v>
      </c>
      <c r="C2411" s="1709"/>
      <c r="D2411" s="1710"/>
      <c r="E2411" s="1711"/>
      <c r="F2411" s="1702" t="s">
        <v>185</v>
      </c>
      <c r="G2411" s="1703"/>
      <c r="H2411" s="80" t="s">
        <v>62</v>
      </c>
      <c r="I2411" s="1735"/>
      <c r="J2411" s="1736"/>
      <c r="K2411" s="1736"/>
      <c r="L2411" s="1736"/>
      <c r="M2411" s="1736"/>
      <c r="N2411" s="1737"/>
    </row>
    <row r="2412" spans="1:14" ht="20.25" customHeight="1">
      <c r="A2412" s="1721"/>
      <c r="B2412" s="10" t="s">
        <v>69</v>
      </c>
      <c r="C2412" s="1709"/>
      <c r="D2412" s="1710"/>
      <c r="E2412" s="1711"/>
      <c r="F2412" s="1702" t="s">
        <v>186</v>
      </c>
      <c r="G2412" s="1703"/>
      <c r="H2412" s="80" t="s">
        <v>63</v>
      </c>
      <c r="I2412" s="1735"/>
      <c r="J2412" s="1736"/>
      <c r="K2412" s="1736"/>
      <c r="L2412" s="1736"/>
      <c r="M2412" s="1736"/>
      <c r="N2412" s="1737"/>
    </row>
    <row r="2413" spans="1:14" ht="20.25" customHeight="1">
      <c r="A2413" s="1721"/>
      <c r="B2413" s="10" t="s">
        <v>69</v>
      </c>
      <c r="C2413" s="1709"/>
      <c r="D2413" s="1710"/>
      <c r="E2413" s="1711"/>
      <c r="F2413" s="1702" t="s">
        <v>183</v>
      </c>
      <c r="G2413" s="1703"/>
      <c r="H2413" s="80" t="s">
        <v>65</v>
      </c>
      <c r="I2413" s="1738" t="s">
        <v>80</v>
      </c>
      <c r="J2413" s="1739"/>
      <c r="K2413" s="1739"/>
      <c r="L2413" s="1739"/>
      <c r="M2413" s="1739"/>
      <c r="N2413" s="1740"/>
    </row>
    <row r="2414" spans="1:14" ht="20.25" customHeight="1" thickBot="1">
      <c r="A2414" s="1721"/>
      <c r="B2414" s="13" t="s">
        <v>69</v>
      </c>
      <c r="C2414" s="1712"/>
      <c r="D2414" s="1713"/>
      <c r="E2414" s="1714"/>
      <c r="F2414" s="1704" t="s">
        <v>184</v>
      </c>
      <c r="G2414" s="1705"/>
      <c r="H2414" s="81" t="s">
        <v>64</v>
      </c>
      <c r="I2414" s="1741"/>
      <c r="J2414" s="1742"/>
      <c r="K2414" s="1742"/>
      <c r="L2414" s="1742"/>
      <c r="M2414" s="1742"/>
      <c r="N2414" s="1743"/>
    </row>
    <row r="2415" spans="1:14" ht="24.75" customHeight="1" thickTop="1" thickBot="1">
      <c r="A2415" s="83">
        <f>A2380+1</f>
        <v>69</v>
      </c>
      <c r="B2415" s="1720" t="s">
        <v>50</v>
      </c>
      <c r="C2415" s="1720"/>
      <c r="D2415" s="1720"/>
      <c r="E2415" s="1720"/>
      <c r="F2415" s="1720"/>
      <c r="G2415" s="1720"/>
      <c r="H2415" s="1720"/>
      <c r="I2415" s="1720"/>
      <c r="J2415" s="1720"/>
      <c r="K2415" s="1720"/>
      <c r="L2415" s="1720"/>
      <c r="M2415" s="1720"/>
      <c r="N2415" s="1720"/>
    </row>
    <row r="2416" spans="1:14" ht="42.75" customHeight="1" thickTop="1">
      <c r="A2416" s="1721"/>
      <c r="B2416" s="1722"/>
      <c r="C2416" s="1723"/>
      <c r="D2416" s="1726" t="str">
        <f>Master!$E$8</f>
        <v xml:space="preserve">Govt. Sr. Secondary School </v>
      </c>
      <c r="E2416" s="1727"/>
      <c r="F2416" s="1727"/>
      <c r="G2416" s="1727"/>
      <c r="H2416" s="1727"/>
      <c r="I2416" s="1727"/>
      <c r="J2416" s="1727"/>
      <c r="K2416" s="1727"/>
      <c r="L2416" s="1727"/>
      <c r="M2416" s="1727"/>
      <c r="N2416" s="1728"/>
    </row>
    <row r="2417" spans="1:15" ht="20.25" customHeight="1" thickBot="1">
      <c r="A2417" s="1721"/>
      <c r="B2417" s="1724"/>
      <c r="C2417" s="1725"/>
      <c r="D2417" s="1729" t="str">
        <f>Master!$E$11</f>
        <v>P.S.-Bapini (Jodhpur)</v>
      </c>
      <c r="E2417" s="1730"/>
      <c r="F2417" s="1730"/>
      <c r="G2417" s="1730"/>
      <c r="H2417" s="1730"/>
      <c r="I2417" s="1730"/>
      <c r="J2417" s="1730"/>
      <c r="K2417" s="1730"/>
      <c r="L2417" s="1730"/>
      <c r="M2417" s="1730"/>
      <c r="N2417" s="1731"/>
    </row>
    <row r="2418" spans="1:15" ht="20.25" customHeight="1">
      <c r="A2418" s="1721"/>
      <c r="B2418" s="28"/>
      <c r="C2418" s="1849" t="s">
        <v>150</v>
      </c>
      <c r="D2418" s="1850"/>
      <c r="E2418" s="1850"/>
      <c r="F2418" s="1850"/>
      <c r="G2418" s="1851"/>
      <c r="H2418" s="1814" t="s">
        <v>127</v>
      </c>
      <c r="I2418" s="1814"/>
      <c r="J2418" s="1817">
        <f>VLOOKUP(A2415,'Result Entry'!$B$6:$K$108,6,0)</f>
        <v>0</v>
      </c>
      <c r="K2418" s="1820" t="s">
        <v>68</v>
      </c>
      <c r="L2418" s="1821"/>
      <c r="M2418" s="68">
        <f>Master!$E$14</f>
        <v>8151106901</v>
      </c>
      <c r="N2418" s="69"/>
    </row>
    <row r="2419" spans="1:15" ht="20.25" customHeight="1">
      <c r="A2419" s="1721"/>
      <c r="B2419" s="9"/>
      <c r="C2419" s="1852"/>
      <c r="D2419" s="1853"/>
      <c r="E2419" s="1853"/>
      <c r="F2419" s="1853"/>
      <c r="G2419" s="1854"/>
      <c r="H2419" s="1815"/>
      <c r="I2419" s="1815"/>
      <c r="J2419" s="1818"/>
      <c r="K2419" s="1822" t="s">
        <v>66</v>
      </c>
      <c r="L2419" s="1823"/>
      <c r="M2419" s="1824"/>
      <c r="N2419" s="1825"/>
      <c r="O2419" s="17" t="s">
        <v>156</v>
      </c>
    </row>
    <row r="2420" spans="1:15" ht="20.25" customHeight="1" thickBot="1">
      <c r="A2420" s="1721"/>
      <c r="B2420" s="9"/>
      <c r="C2420" s="1855"/>
      <c r="D2420" s="1856"/>
      <c r="E2420" s="1856"/>
      <c r="F2420" s="1856"/>
      <c r="G2420" s="1857"/>
      <c r="H2420" s="1816"/>
      <c r="I2420" s="1816"/>
      <c r="J2420" s="1819"/>
      <c r="K2420" s="1826" t="s">
        <v>51</v>
      </c>
      <c r="L2420" s="1827"/>
      <c r="M2420" s="1828" t="str">
        <f>Master!$E$6</f>
        <v>2023-24</v>
      </c>
      <c r="N2420" s="1829"/>
    </row>
    <row r="2421" spans="1:15" ht="20.25" customHeight="1">
      <c r="A2421" s="1721"/>
      <c r="B2421" s="10" t="s">
        <v>69</v>
      </c>
      <c r="C2421" s="1779" t="s">
        <v>20</v>
      </c>
      <c r="D2421" s="1780"/>
      <c r="E2421" s="1780"/>
      <c r="F2421" s="1781"/>
      <c r="G2421" s="6" t="s">
        <v>149</v>
      </c>
      <c r="H2421" s="1782">
        <f>VLOOKUP($A2415,'Result Entry'!$B$9:$FW$108,4,0)</f>
        <v>0</v>
      </c>
      <c r="I2421" s="1782"/>
      <c r="J2421" s="1782"/>
      <c r="K2421" s="1782"/>
      <c r="L2421" s="1782"/>
      <c r="M2421" s="1782"/>
      <c r="N2421" s="1783"/>
    </row>
    <row r="2422" spans="1:15" ht="20.25" customHeight="1">
      <c r="A2422" s="1721"/>
      <c r="B2422" s="10" t="s">
        <v>69</v>
      </c>
      <c r="C2422" s="1763" t="s">
        <v>22</v>
      </c>
      <c r="D2422" s="1764"/>
      <c r="E2422" s="1764"/>
      <c r="F2422" s="1765"/>
      <c r="G2422" s="7" t="s">
        <v>149</v>
      </c>
      <c r="H2422" s="1766">
        <f>VLOOKUP($A2415,'Result Entry'!$B$9:$FW$108,7,0)</f>
        <v>0</v>
      </c>
      <c r="I2422" s="1766"/>
      <c r="J2422" s="1766"/>
      <c r="K2422" s="1766"/>
      <c r="L2422" s="1766"/>
      <c r="M2422" s="1766"/>
      <c r="N2422" s="1767"/>
    </row>
    <row r="2423" spans="1:15" ht="20.25" customHeight="1">
      <c r="A2423" s="1721"/>
      <c r="B2423" s="10" t="s">
        <v>69</v>
      </c>
      <c r="C2423" s="1763" t="s">
        <v>23</v>
      </c>
      <c r="D2423" s="1764"/>
      <c r="E2423" s="1764"/>
      <c r="F2423" s="1765"/>
      <c r="G2423" s="7" t="s">
        <v>149</v>
      </c>
      <c r="H2423" s="1766">
        <f>VLOOKUP($A2415,'Result Entry'!$B$9:$FW$108,8,0)</f>
        <v>0</v>
      </c>
      <c r="I2423" s="1766"/>
      <c r="J2423" s="1766"/>
      <c r="K2423" s="1766"/>
      <c r="L2423" s="1766"/>
      <c r="M2423" s="1766"/>
      <c r="N2423" s="1767"/>
    </row>
    <row r="2424" spans="1:15" ht="20.25" customHeight="1">
      <c r="A2424" s="1721"/>
      <c r="B2424" s="10" t="s">
        <v>69</v>
      </c>
      <c r="C2424" s="1763" t="s">
        <v>52</v>
      </c>
      <c r="D2424" s="1764"/>
      <c r="E2424" s="1764"/>
      <c r="F2424" s="1765"/>
      <c r="G2424" s="7" t="s">
        <v>149</v>
      </c>
      <c r="H2424" s="1766">
        <f>VLOOKUP($A2415,'Result Entry'!$B$9:$FW$108,9,0)</f>
        <v>0</v>
      </c>
      <c r="I2424" s="1766"/>
      <c r="J2424" s="1766"/>
      <c r="K2424" s="1766"/>
      <c r="L2424" s="1766"/>
      <c r="M2424" s="1766"/>
      <c r="N2424" s="1767"/>
    </row>
    <row r="2425" spans="1:15" ht="20.25" customHeight="1">
      <c r="A2425" s="1721"/>
      <c r="B2425" s="10" t="s">
        <v>69</v>
      </c>
      <c r="C2425" s="1763" t="s">
        <v>53</v>
      </c>
      <c r="D2425" s="1764"/>
      <c r="E2425" s="1764"/>
      <c r="F2425" s="1765"/>
      <c r="G2425" s="7" t="s">
        <v>149</v>
      </c>
      <c r="H2425" s="1768" t="str">
        <f>CONCATENATE('Result Entry'!$G$4,'Result Entry'!$J$4)</f>
        <v>11(A)</v>
      </c>
      <c r="I2425" s="1766"/>
      <c r="J2425" s="1766"/>
      <c r="K2425" s="1766"/>
      <c r="L2425" s="1766"/>
      <c r="M2425" s="1766"/>
      <c r="N2425" s="1767"/>
    </row>
    <row r="2426" spans="1:15" ht="20.25" customHeight="1" thickBot="1">
      <c r="A2426" s="1721"/>
      <c r="B2426" s="10" t="s">
        <v>69</v>
      </c>
      <c r="C2426" s="1789" t="s">
        <v>25</v>
      </c>
      <c r="D2426" s="1790"/>
      <c r="E2426" s="1790"/>
      <c r="F2426" s="1791"/>
      <c r="G2426" s="16" t="s">
        <v>149</v>
      </c>
      <c r="H2426" s="1792">
        <f>VLOOKUP($A2415,'Result Entry'!$B$9:$FW$108,10,0)</f>
        <v>0</v>
      </c>
      <c r="I2426" s="1792"/>
      <c r="J2426" s="1792"/>
      <c r="K2426" s="1792"/>
      <c r="L2426" s="1792"/>
      <c r="M2426" s="1792"/>
      <c r="N2426" s="1793"/>
    </row>
    <row r="2427" spans="1:15" ht="20.25" customHeight="1">
      <c r="A2427" s="1721"/>
      <c r="B2427" s="11" t="s">
        <v>69</v>
      </c>
      <c r="C2427" s="1794" t="s">
        <v>167</v>
      </c>
      <c r="D2427" s="1795"/>
      <c r="E2427" s="1798" t="s">
        <v>72</v>
      </c>
      <c r="F2427" s="1800" t="s">
        <v>73</v>
      </c>
      <c r="G2427" s="1802" t="s">
        <v>168</v>
      </c>
      <c r="H2427" s="1804" t="s">
        <v>55</v>
      </c>
      <c r="I2427" s="1805"/>
      <c r="J2427" s="1808" t="s">
        <v>84</v>
      </c>
      <c r="K2427" s="1809"/>
      <c r="L2427" s="1812" t="s">
        <v>169</v>
      </c>
      <c r="M2427" s="1832" t="s">
        <v>76</v>
      </c>
      <c r="N2427" s="1858" t="s">
        <v>98</v>
      </c>
    </row>
    <row r="2428" spans="1:15" ht="20.25" customHeight="1">
      <c r="A2428" s="1721"/>
      <c r="B2428" s="11"/>
      <c r="C2428" s="1796"/>
      <c r="D2428" s="1797"/>
      <c r="E2428" s="1799"/>
      <c r="F2428" s="1801"/>
      <c r="G2428" s="1803"/>
      <c r="H2428" s="1806"/>
      <c r="I2428" s="1807"/>
      <c r="J2428" s="1810"/>
      <c r="K2428" s="1811"/>
      <c r="L2428" s="1813"/>
      <c r="M2428" s="1833"/>
      <c r="N2428" s="1859"/>
    </row>
    <row r="2429" spans="1:15" ht="20.25" customHeight="1" thickBot="1">
      <c r="A2429" s="1721"/>
      <c r="B2429" s="11" t="s">
        <v>69</v>
      </c>
      <c r="C2429" s="1866" t="s">
        <v>56</v>
      </c>
      <c r="D2429" s="1867"/>
      <c r="E2429" s="61">
        <f>'Result Entry'!$L$7</f>
        <v>10</v>
      </c>
      <c r="F2429" s="62">
        <f>'Result Entry'!$M$7</f>
        <v>10</v>
      </c>
      <c r="G2429" s="53">
        <f>SUM(E2429:F2429)</f>
        <v>20</v>
      </c>
      <c r="H2429" s="1881">
        <f>'Result Entry'!$AU$7</f>
        <v>70</v>
      </c>
      <c r="I2429" s="1882"/>
      <c r="J2429" s="1883">
        <f>'Result Entry'!$AY$7</f>
        <v>100</v>
      </c>
      <c r="K2429" s="1882"/>
      <c r="L2429" s="53">
        <f t="shared" ref="L2429:L2434" si="136">H2429+J2429</f>
        <v>170</v>
      </c>
      <c r="M2429" s="63">
        <f t="shared" ref="M2429:M2434" si="137">G2429+L2429</f>
        <v>190</v>
      </c>
      <c r="N2429" s="1860"/>
    </row>
    <row r="2430" spans="1:15" s="52" customFormat="1" ht="20.25" customHeight="1">
      <c r="A2430" s="1721"/>
      <c r="B2430" s="50" t="s">
        <v>69</v>
      </c>
      <c r="C2430" s="1769" t="str">
        <f>'Result Entry'!$L$3</f>
        <v>HINDI Comp.</v>
      </c>
      <c r="D2430" s="1770"/>
      <c r="E2430" s="54">
        <f>IF($J2418="TC",0,IF($J2418="Nso",0,VLOOKUP($A2415,'Result Entry'!$B$9:$FW$108,11,0)))</f>
        <v>0</v>
      </c>
      <c r="F2430" s="51">
        <f>IF($J2418="TC",0,IF($J2418="Nso",0,VLOOKUP($A2415,'Result Entry'!$B$9:$FW$108,12,0)))</f>
        <v>0</v>
      </c>
      <c r="G2430" s="55">
        <f>E2430+F2430</f>
        <v>0</v>
      </c>
      <c r="H2430" s="1870">
        <f>IF($J2418="TC",0,IF($J2418="Nso",0,VLOOKUP($A2415,'Result Entry'!$B$9:$FW$108,16,0)))</f>
        <v>0</v>
      </c>
      <c r="I2430" s="1871"/>
      <c r="J2430" s="1872">
        <f>IF($J2418="TC",0,IF($J2418="Nso",0,VLOOKUP($A2415,'Result Entry'!$B$9:$FW$108,19,0)))</f>
        <v>0</v>
      </c>
      <c r="K2430" s="1871"/>
      <c r="L2430" s="66">
        <f t="shared" si="136"/>
        <v>0</v>
      </c>
      <c r="M2430" s="64">
        <f t="shared" si="137"/>
        <v>0</v>
      </c>
      <c r="N2430" s="60" t="str">
        <f>IF($J2418="TC",0,IF($J2418="Nso",0,VLOOKUP($A2415,'Result Entry'!$B$9:$FW$108,24,0)))</f>
        <v/>
      </c>
    </row>
    <row r="2431" spans="1:15" s="52" customFormat="1" ht="20.25" customHeight="1">
      <c r="A2431" s="1721"/>
      <c r="B2431" s="50" t="s">
        <v>69</v>
      </c>
      <c r="C2431" s="1717" t="str">
        <f>'Result Entry'!$Z$3</f>
        <v>ENGLISH Comp.</v>
      </c>
      <c r="D2431" s="1718"/>
      <c r="E2431" s="54">
        <f>IF($J2418="TC",0,IF($J2418="Nso",0,VLOOKUP($A2415,'Result Entry'!$B$9:$FW$108,25,0)))</f>
        <v>0</v>
      </c>
      <c r="F2431" s="51">
        <f>IF($J2418="TC",0,IF($J2418="Nso",0,VLOOKUP($A2415,'Result Entry'!$B$9:$FW$108,26,0)))</f>
        <v>0</v>
      </c>
      <c r="G2431" s="56">
        <f>E2431+F2431</f>
        <v>0</v>
      </c>
      <c r="H2431" s="1761">
        <f>IF($J2418="TC",0,IF($J2418="Nso",0,VLOOKUP($A2415,'Result Entry'!$B$9:$FW$108,30,0)))</f>
        <v>0</v>
      </c>
      <c r="I2431" s="1762"/>
      <c r="J2431" s="1784">
        <f>IF($J2418="TC",0,IF($J2418="Nso",0,VLOOKUP($A2415,'Result Entry'!$B$9:$FW$108,33,0)))</f>
        <v>0</v>
      </c>
      <c r="K2431" s="1762"/>
      <c r="L2431" s="66">
        <f t="shared" si="136"/>
        <v>0</v>
      </c>
      <c r="M2431" s="64">
        <f t="shared" si="137"/>
        <v>0</v>
      </c>
      <c r="N2431" s="60" t="str">
        <f>IF($J2418="TC",0,IF($J2418="Nso",0,VLOOKUP($A2415,'Result Entry'!$B$9:$FW$108,38,0)))</f>
        <v/>
      </c>
    </row>
    <row r="2432" spans="1:15" s="52" customFormat="1" ht="20.25" customHeight="1">
      <c r="A2432" s="1721"/>
      <c r="B2432" s="50" t="s">
        <v>69</v>
      </c>
      <c r="C2432" s="1717" t="str">
        <f>'Result Entry'!$AO$3</f>
        <v>PHYSICS</v>
      </c>
      <c r="D2432" s="1718"/>
      <c r="E2432" s="54">
        <f>IF($J2418="TC",0,IF($J2418="Nso",0,VLOOKUP($A2415,'Result Entry'!$B$9:$FW$108,39,0)))</f>
        <v>0</v>
      </c>
      <c r="F2432" s="51">
        <f>IF($J2418="TC",0,IF($J2418="Nso",0,VLOOKUP($A2415,'Result Entry'!$B$9:$FW$108,40,0)))</f>
        <v>0</v>
      </c>
      <c r="G2432" s="56">
        <f>E2432+F2432</f>
        <v>0</v>
      </c>
      <c r="H2432" s="1761">
        <f>IF($J2418="TC",0,IF($J2418="Nso",0,VLOOKUP($A2415,'Result Entry'!$B$9:$FW$108,45,0)))</f>
        <v>0</v>
      </c>
      <c r="I2432" s="1762"/>
      <c r="J2432" s="1784">
        <f>IF($J2418="TC",0,IF($J2418="Nso",0,VLOOKUP($A2415,'Result Entry'!$B$9:$FW$108,49,0)))</f>
        <v>0</v>
      </c>
      <c r="K2432" s="1762"/>
      <c r="L2432" s="66">
        <f t="shared" si="136"/>
        <v>0</v>
      </c>
      <c r="M2432" s="64">
        <f t="shared" si="137"/>
        <v>0</v>
      </c>
      <c r="N2432" s="60" t="str">
        <f>IF($J2418="TC",0,IF($J2418="Nso",0,VLOOKUP($A2415,'Result Entry'!$B$9:$FW$108,54,0)))</f>
        <v/>
      </c>
    </row>
    <row r="2433" spans="1:14" s="52" customFormat="1" ht="20.25" customHeight="1">
      <c r="A2433" s="1721"/>
      <c r="B2433" s="50" t="s">
        <v>69</v>
      </c>
      <c r="C2433" s="1717" t="str">
        <f>'Result Entry'!$BF$3</f>
        <v>CHEMISTRY</v>
      </c>
      <c r="D2433" s="1718"/>
      <c r="E2433" s="54" t="str">
        <f>IF($J2418="TC",0,IF($J2418="Nso",0,VLOOKUP($A2415,'Result Entry'!$B$9:$FW$108,55,0)))</f>
        <v/>
      </c>
      <c r="F2433" s="51">
        <f>IF($J2418="TC",0,IF($J2418="Nso",0,VLOOKUP($A2415,'Result Entry'!$B$9:$FW$108,56,0)))</f>
        <v>0</v>
      </c>
      <c r="G2433" s="56" t="e">
        <f>E2433+F2433</f>
        <v>#VALUE!</v>
      </c>
      <c r="H2433" s="1761">
        <f>IF($J2418="TC",0,IF($J2418="Nso",0,VLOOKUP($A2415,'Result Entry'!$B$9:$FW$108,61,0)))</f>
        <v>0</v>
      </c>
      <c r="I2433" s="1762"/>
      <c r="J2433" s="1784">
        <f>IF($J2418="TC",0,IF($J2418="Nso",0,VLOOKUP($A2415,'Result Entry'!$B$9:$FW$108,65,0)))</f>
        <v>0</v>
      </c>
      <c r="K2433" s="1762"/>
      <c r="L2433" s="66">
        <f t="shared" si="136"/>
        <v>0</v>
      </c>
      <c r="M2433" s="64" t="e">
        <f t="shared" si="137"/>
        <v>#VALUE!</v>
      </c>
      <c r="N2433" s="60" t="str">
        <f>IF($J2418="TC",0,IF($J2418="Nso",0,VLOOKUP($A2415,'Result Entry'!$B$9:$FW$108,70,0)))</f>
        <v/>
      </c>
    </row>
    <row r="2434" spans="1:14" s="52" customFormat="1" ht="20.25" customHeight="1" thickBot="1">
      <c r="A2434" s="1721"/>
      <c r="B2434" s="50" t="s">
        <v>69</v>
      </c>
      <c r="C2434" s="1717" t="str">
        <f>'Result Entry'!$BW$3</f>
        <v>BIOLOGY</v>
      </c>
      <c r="D2434" s="1718"/>
      <c r="E2434" s="57" t="str">
        <f>IF($J2418="TC",0,IF($J2418="Nso",0,VLOOKUP($A2415,'Result Entry'!$B$9:$FW$108,71,0)))</f>
        <v/>
      </c>
      <c r="F2434" s="58" t="str">
        <f>IF($J2418="TC",0,IF($J2418="Nso",0,VLOOKUP($A2415,'Result Entry'!$B$9:$FW$108,72,0)))</f>
        <v/>
      </c>
      <c r="G2434" s="59" t="e">
        <f>E2434+F2434</f>
        <v>#VALUE!</v>
      </c>
      <c r="H2434" s="1861">
        <f>IF($J2418="TC",0,IF($J2418="Nso",0,VLOOKUP($A2415,'Result Entry'!$B$9:$FW$108,77,0)))</f>
        <v>0</v>
      </c>
      <c r="I2434" s="1862"/>
      <c r="J2434" s="1863">
        <f>IF($J2418="TC",0,IF($J2418="Nso",0,VLOOKUP($A2415,'Result Entry'!$B$9:$FW$108,81,0)))</f>
        <v>0</v>
      </c>
      <c r="K2434" s="1862"/>
      <c r="L2434" s="67">
        <f t="shared" si="136"/>
        <v>0</v>
      </c>
      <c r="M2434" s="65" t="e">
        <f t="shared" si="137"/>
        <v>#VALUE!</v>
      </c>
      <c r="N2434" s="60">
        <f>IF($J2418="TC",0,IF($J2418="Nso",0,VLOOKUP($A2415,'Result Entry'!$B$9:$FW$108,86,0)))</f>
        <v>0</v>
      </c>
    </row>
    <row r="2435" spans="1:14" ht="20.25" customHeight="1">
      <c r="A2435" s="1721"/>
      <c r="B2435" s="11" t="s">
        <v>69</v>
      </c>
      <c r="C2435" s="1771" t="s">
        <v>77</v>
      </c>
      <c r="D2435" s="1772"/>
      <c r="E2435" s="1773"/>
      <c r="F2435" s="1777" t="s">
        <v>78</v>
      </c>
      <c r="G2435" s="1778"/>
      <c r="H2435" s="1868" t="s">
        <v>79</v>
      </c>
      <c r="I2435" s="1869"/>
      <c r="J2435" s="74" t="s">
        <v>41</v>
      </c>
      <c r="K2435" s="79" t="s">
        <v>91</v>
      </c>
      <c r="L2435" s="1785" t="s">
        <v>39</v>
      </c>
      <c r="M2435" s="1786"/>
      <c r="N2435" s="12" t="s">
        <v>43</v>
      </c>
    </row>
    <row r="2436" spans="1:14" ht="25.5" customHeight="1" thickBot="1">
      <c r="A2436" s="1721"/>
      <c r="B2436" s="11" t="s">
        <v>69</v>
      </c>
      <c r="C2436" s="1774"/>
      <c r="D2436" s="1775"/>
      <c r="E2436" s="1776"/>
      <c r="F2436" s="1787">
        <f>IF($J2418="TC",0,IF($J2418="Nso",0,VLOOKUP($A2415,'Result Entry'!$B$9:$FW$108,146,0)))</f>
        <v>0</v>
      </c>
      <c r="G2436" s="1788"/>
      <c r="H2436" s="1830">
        <f>IF($J2418="TC",0,IF($J2418="Nso",0,VLOOKUP($A2415,'Result Entry'!$B$9:$FW$108,147,0)))</f>
        <v>0</v>
      </c>
      <c r="I2436" s="1831"/>
      <c r="J2436" s="75">
        <f>IF($J2418="TC",0,IF($J2418="Nso",0,VLOOKUP($A2415,'Result Entry'!$B$9:$FW$108,148,0)))</f>
        <v>0</v>
      </c>
      <c r="K2436" s="86" t="str">
        <f>IF($J2418="TC",0,IF($J2418="Nso",0,VLOOKUP($A2415,'Result Entry'!$B$9:$FW$108,149,0)))</f>
        <v/>
      </c>
      <c r="L2436" s="1864">
        <f>IF($J2418="TC",0,IF($J2418="Nso",0,VLOOKUP($A2415,'Result Entry'!$B$9:$FW$108,150,0)))</f>
        <v>0</v>
      </c>
      <c r="M2436" s="1865"/>
      <c r="N2436" s="15">
        <f>IF($J2418="TC",0,IF($J2418="Nso",0,VLOOKUP($A2415,'Result Entry'!$B$9:$FW$108,152,0)))</f>
        <v>0</v>
      </c>
    </row>
    <row r="2437" spans="1:14" ht="20.25" customHeight="1">
      <c r="A2437" s="1721"/>
      <c r="B2437" s="11" t="s">
        <v>69</v>
      </c>
      <c r="C2437" s="1758" t="s">
        <v>58</v>
      </c>
      <c r="D2437" s="1759"/>
      <c r="E2437" s="1759"/>
      <c r="F2437" s="1759"/>
      <c r="G2437" s="1759"/>
      <c r="H2437" s="1760"/>
      <c r="I2437" s="1834" t="s">
        <v>59</v>
      </c>
      <c r="J2437" s="1835"/>
      <c r="K2437" s="1836">
        <f>VLOOKUP($A2415,'Result Entry'!$B$9:$FW$108,143,0)</f>
        <v>0</v>
      </c>
      <c r="L2437" s="1837"/>
      <c r="M2437" s="1839" t="s">
        <v>37</v>
      </c>
      <c r="N2437" s="1840"/>
    </row>
    <row r="2438" spans="1:14" ht="20.25" customHeight="1" thickBot="1">
      <c r="A2438" s="1721"/>
      <c r="B2438" s="11" t="s">
        <v>69</v>
      </c>
      <c r="C2438" s="1841" t="s">
        <v>54</v>
      </c>
      <c r="D2438" s="1842"/>
      <c r="E2438" s="1842"/>
      <c r="F2438" s="1843" t="s">
        <v>157</v>
      </c>
      <c r="G2438" s="1844"/>
      <c r="H2438" s="26" t="s">
        <v>47</v>
      </c>
      <c r="I2438" s="1847" t="s">
        <v>60</v>
      </c>
      <c r="J2438" s="1848"/>
      <c r="K2438" s="1873">
        <f>VLOOKUP($A2415,'Result Entry'!$B$9:$FW$108,144,0)</f>
        <v>0</v>
      </c>
      <c r="L2438" s="1874"/>
      <c r="M2438" s="1875">
        <f>VLOOKUP($A2415,'Result Entry'!$B$9:$FW$108,145,0)</f>
        <v>0</v>
      </c>
      <c r="N2438" s="1876"/>
    </row>
    <row r="2439" spans="1:14" ht="20.25" customHeight="1">
      <c r="A2439" s="1721"/>
      <c r="B2439" s="11" t="s">
        <v>69</v>
      </c>
      <c r="C2439" s="1841"/>
      <c r="D2439" s="1842"/>
      <c r="E2439" s="1842"/>
      <c r="F2439" s="1845"/>
      <c r="G2439" s="1846"/>
      <c r="H2439" s="27" t="s">
        <v>99</v>
      </c>
      <c r="I2439" s="1877" t="s">
        <v>61</v>
      </c>
      <c r="J2439" s="1878"/>
      <c r="K2439" s="1879">
        <f>IF($J2418="TC","Transferred",IF($J2418="Nso","NameSeparated",VLOOKUP($A2415,'Result Entry'!$B$9:$FW$108,153,0)))</f>
        <v>0</v>
      </c>
      <c r="L2439" s="1879"/>
      <c r="M2439" s="1879"/>
      <c r="N2439" s="1880"/>
    </row>
    <row r="2440" spans="1:14" ht="20.25" customHeight="1">
      <c r="A2440" s="1721"/>
      <c r="B2440" s="11" t="s">
        <v>69</v>
      </c>
      <c r="C2440" s="1744" t="str">
        <f>'Result Entry'!$DU$3</f>
        <v>Foundation Of Information Tech.</v>
      </c>
      <c r="D2440" s="1745"/>
      <c r="E2440" s="1746"/>
      <c r="F2440" s="1747" t="str">
        <f>IF($J2418="TC",0,IF($J2418="Nso",0,VLOOKUP($A2415,'Result Entry'!$B$9:$GS$108,170,0)))</f>
        <v/>
      </c>
      <c r="G2440" s="1747"/>
      <c r="H2440" s="14">
        <f>IF($J2418="TC",0,IF($J2418="Nso",0,VLOOKUP($A2415,'Result Entry'!$B$9:$GS$108,112,0)))</f>
        <v>0</v>
      </c>
      <c r="I2440" s="1748" t="s">
        <v>71</v>
      </c>
      <c r="J2440" s="1749"/>
      <c r="K2440" s="1750">
        <f>'Result Entry'!$T$2</f>
        <v>45419</v>
      </c>
      <c r="L2440" s="1751"/>
      <c r="M2440" s="1751"/>
      <c r="N2440" s="1752"/>
    </row>
    <row r="2441" spans="1:14" ht="20.25" customHeight="1">
      <c r="A2441" s="1721"/>
      <c r="B2441" s="11" t="s">
        <v>69</v>
      </c>
      <c r="C2441" s="1744" t="str">
        <f>'Result Entry'!$EI$3</f>
        <v>G.I.A.I.-II</v>
      </c>
      <c r="D2441" s="1745"/>
      <c r="E2441" s="1746"/>
      <c r="F2441" s="1747" t="str">
        <f>IF($J2418="TC",0,IF($J2418="Nso",0,VLOOKUP($A2415,'Result Entry'!$B$9:$GS$108,174,0)))</f>
        <v/>
      </c>
      <c r="G2441" s="1747"/>
      <c r="H2441" s="14">
        <f>IF($J2418="TC",0,IF($J2418="Nso",0,VLOOKUP($A2415,'Result Entry'!$B$9:$GS$108,124,0)))</f>
        <v>0</v>
      </c>
      <c r="I2441" s="1753"/>
      <c r="J2441" s="1754"/>
      <c r="K2441" s="1754"/>
      <c r="L2441" s="1754"/>
      <c r="M2441" s="1754"/>
      <c r="N2441" s="1755"/>
    </row>
    <row r="2442" spans="1:14" ht="20.25" customHeight="1">
      <c r="A2442" s="1721"/>
      <c r="B2442" s="11" t="s">
        <v>69</v>
      </c>
      <c r="C2442" s="1744" t="str">
        <f>'Result Entry'!$EU$3</f>
        <v>SOC.SER.PLAN</v>
      </c>
      <c r="D2442" s="1745"/>
      <c r="E2442" s="1746"/>
      <c r="F2442" s="1747">
        <f>IF($J2418="TC",0,IF($J2418="Nso",0,VLOOKUP($A2415,'Result Entry'!$B$9:$HS$108,178,0)))</f>
        <v>0</v>
      </c>
      <c r="G2442" s="1747"/>
      <c r="H2442" s="14">
        <f>IF($J2418="TC",0,IF($J2418="Nso",0,VLOOKUP($A2415,'Result Entry'!$B$9:$GS$108,136,0)))</f>
        <v>0</v>
      </c>
      <c r="I2442" s="1756" t="s">
        <v>174</v>
      </c>
      <c r="J2442" s="1757"/>
      <c r="K2442" s="76"/>
      <c r="L2442" s="77"/>
      <c r="M2442" s="77"/>
      <c r="N2442" s="78"/>
    </row>
    <row r="2443" spans="1:14" ht="20.25" customHeight="1" thickBot="1">
      <c r="A2443" s="1721"/>
      <c r="B2443" s="11" t="s">
        <v>69</v>
      </c>
      <c r="C2443" s="1744" t="str">
        <f>'Result Entry'!$FG$3</f>
        <v>Jeewan Kaushal</v>
      </c>
      <c r="D2443" s="1745"/>
      <c r="E2443" s="1746"/>
      <c r="F2443" s="1747" t="str">
        <f>IF($J2418="TC",0,IF($J2418="Nso",0,VLOOKUP($A2415,'Result Entry'!$B$9:$HS$108,182,0)))</f>
        <v/>
      </c>
      <c r="G2443" s="1747"/>
      <c r="H2443" s="14">
        <f>IF($J2418="TC",0,IF($J2418="Nso",0,VLOOKUP($A2415,'Result Entry'!$B$9:$HS$108,136,0)))</f>
        <v>0</v>
      </c>
      <c r="I2443" s="1756" t="s">
        <v>148</v>
      </c>
      <c r="J2443" s="1757"/>
      <c r="K2443" s="1757"/>
      <c r="L2443" s="1757"/>
      <c r="M2443" s="1757"/>
      <c r="N2443" s="1838"/>
    </row>
    <row r="2444" spans="1:14" ht="20.25" customHeight="1">
      <c r="A2444" s="1721"/>
      <c r="B2444" s="10" t="s">
        <v>69</v>
      </c>
      <c r="C2444" s="1706" t="s">
        <v>180</v>
      </c>
      <c r="D2444" s="1707"/>
      <c r="E2444" s="1708"/>
      <c r="F2444" s="1715" t="s">
        <v>181</v>
      </c>
      <c r="G2444" s="1716"/>
      <c r="H2444" s="82" t="s">
        <v>30</v>
      </c>
      <c r="I2444" s="1756" t="s">
        <v>175</v>
      </c>
      <c r="J2444" s="1757"/>
      <c r="K2444" s="1757"/>
      <c r="L2444" s="1757"/>
      <c r="M2444" s="1757"/>
      <c r="N2444" s="1838"/>
    </row>
    <row r="2445" spans="1:14" ht="20.25" customHeight="1">
      <c r="A2445" s="1721"/>
      <c r="B2445" s="10" t="s">
        <v>69</v>
      </c>
      <c r="C2445" s="1709"/>
      <c r="D2445" s="1710"/>
      <c r="E2445" s="1711"/>
      <c r="F2445" s="1702" t="s">
        <v>182</v>
      </c>
      <c r="G2445" s="1703"/>
      <c r="H2445" s="80" t="s">
        <v>179</v>
      </c>
      <c r="I2445" s="1732" t="s">
        <v>67</v>
      </c>
      <c r="J2445" s="1733"/>
      <c r="K2445" s="1733"/>
      <c r="L2445" s="1733"/>
      <c r="M2445" s="1733"/>
      <c r="N2445" s="1734"/>
    </row>
    <row r="2446" spans="1:14" ht="20.25" customHeight="1">
      <c r="A2446" s="1721"/>
      <c r="B2446" s="10" t="s">
        <v>69</v>
      </c>
      <c r="C2446" s="1709"/>
      <c r="D2446" s="1710"/>
      <c r="E2446" s="1711"/>
      <c r="F2446" s="1702" t="s">
        <v>185</v>
      </c>
      <c r="G2446" s="1703"/>
      <c r="H2446" s="80" t="s">
        <v>62</v>
      </c>
      <c r="I2446" s="1735"/>
      <c r="J2446" s="1736"/>
      <c r="K2446" s="1736"/>
      <c r="L2446" s="1736"/>
      <c r="M2446" s="1736"/>
      <c r="N2446" s="1737"/>
    </row>
    <row r="2447" spans="1:14" ht="20.25" customHeight="1">
      <c r="A2447" s="1721"/>
      <c r="B2447" s="10" t="s">
        <v>69</v>
      </c>
      <c r="C2447" s="1709"/>
      <c r="D2447" s="1710"/>
      <c r="E2447" s="1711"/>
      <c r="F2447" s="1702" t="s">
        <v>186</v>
      </c>
      <c r="G2447" s="1703"/>
      <c r="H2447" s="80" t="s">
        <v>63</v>
      </c>
      <c r="I2447" s="1735"/>
      <c r="J2447" s="1736"/>
      <c r="K2447" s="1736"/>
      <c r="L2447" s="1736"/>
      <c r="M2447" s="1736"/>
      <c r="N2447" s="1737"/>
    </row>
    <row r="2448" spans="1:14" ht="20.25" customHeight="1">
      <c r="A2448" s="1721"/>
      <c r="B2448" s="10" t="s">
        <v>69</v>
      </c>
      <c r="C2448" s="1709"/>
      <c r="D2448" s="1710"/>
      <c r="E2448" s="1711"/>
      <c r="F2448" s="1702" t="s">
        <v>183</v>
      </c>
      <c r="G2448" s="1703"/>
      <c r="H2448" s="80" t="s">
        <v>65</v>
      </c>
      <c r="I2448" s="1738" t="s">
        <v>80</v>
      </c>
      <c r="J2448" s="1739"/>
      <c r="K2448" s="1739"/>
      <c r="L2448" s="1739"/>
      <c r="M2448" s="1739"/>
      <c r="N2448" s="1740"/>
    </row>
    <row r="2449" spans="1:15" ht="20.25" customHeight="1" thickBot="1">
      <c r="A2449" s="1721"/>
      <c r="B2449" s="13" t="s">
        <v>69</v>
      </c>
      <c r="C2449" s="1712"/>
      <c r="D2449" s="1713"/>
      <c r="E2449" s="1714"/>
      <c r="F2449" s="1704" t="s">
        <v>184</v>
      </c>
      <c r="G2449" s="1705"/>
      <c r="H2449" s="81" t="s">
        <v>64</v>
      </c>
      <c r="I2449" s="1741"/>
      <c r="J2449" s="1742"/>
      <c r="K2449" s="1742"/>
      <c r="L2449" s="1742"/>
      <c r="M2449" s="1742"/>
      <c r="N2449" s="1743"/>
    </row>
    <row r="2450" spans="1:15" ht="15.75" thickTop="1">
      <c r="A2450" s="1719"/>
      <c r="B2450" s="1719"/>
      <c r="C2450" s="1719"/>
      <c r="D2450" s="1719"/>
      <c r="E2450" s="1719"/>
      <c r="F2450" s="1719"/>
      <c r="G2450" s="1719"/>
      <c r="H2450" s="1719"/>
      <c r="I2450" s="1719"/>
      <c r="J2450" s="1719"/>
      <c r="K2450" s="1719"/>
      <c r="L2450" s="1719"/>
      <c r="M2450" s="1719"/>
      <c r="N2450" s="1719"/>
    </row>
    <row r="2451" spans="1:15" ht="24.75" customHeight="1" thickBot="1">
      <c r="A2451" s="83">
        <f>A2415+1</f>
        <v>70</v>
      </c>
      <c r="B2451" s="1720" t="s">
        <v>50</v>
      </c>
      <c r="C2451" s="1720"/>
      <c r="D2451" s="1720"/>
      <c r="E2451" s="1720"/>
      <c r="F2451" s="1720"/>
      <c r="G2451" s="1720"/>
      <c r="H2451" s="1720"/>
      <c r="I2451" s="1720"/>
      <c r="J2451" s="1720"/>
      <c r="K2451" s="1720"/>
      <c r="L2451" s="1720"/>
      <c r="M2451" s="1720"/>
      <c r="N2451" s="1720"/>
    </row>
    <row r="2452" spans="1:15" ht="42.75" customHeight="1" thickTop="1">
      <c r="A2452" s="1721"/>
      <c r="B2452" s="1722"/>
      <c r="C2452" s="1723"/>
      <c r="D2452" s="1726" t="str">
        <f>Master!$E$8</f>
        <v xml:space="preserve">Govt. Sr. Secondary School </v>
      </c>
      <c r="E2452" s="1727"/>
      <c r="F2452" s="1727"/>
      <c r="G2452" s="1727"/>
      <c r="H2452" s="1727"/>
      <c r="I2452" s="1727"/>
      <c r="J2452" s="1727"/>
      <c r="K2452" s="1727"/>
      <c r="L2452" s="1727"/>
      <c r="M2452" s="1727"/>
      <c r="N2452" s="1728"/>
    </row>
    <row r="2453" spans="1:15" ht="26.25" customHeight="1" thickBot="1">
      <c r="A2453" s="1721"/>
      <c r="B2453" s="1724"/>
      <c r="C2453" s="1725"/>
      <c r="D2453" s="1729" t="str">
        <f>Master!$E$11</f>
        <v>P.S.-Bapini (Jodhpur)</v>
      </c>
      <c r="E2453" s="1730"/>
      <c r="F2453" s="1730"/>
      <c r="G2453" s="1730"/>
      <c r="H2453" s="1730"/>
      <c r="I2453" s="1730"/>
      <c r="J2453" s="1730"/>
      <c r="K2453" s="1730"/>
      <c r="L2453" s="1730"/>
      <c r="M2453" s="1730"/>
      <c r="N2453" s="1731"/>
    </row>
    <row r="2454" spans="1:15" ht="20.25" customHeight="1">
      <c r="A2454" s="1721"/>
      <c r="B2454" s="28"/>
      <c r="C2454" s="1849" t="s">
        <v>150</v>
      </c>
      <c r="D2454" s="1850"/>
      <c r="E2454" s="1850"/>
      <c r="F2454" s="1850"/>
      <c r="G2454" s="1851"/>
      <c r="H2454" s="1814" t="s">
        <v>127</v>
      </c>
      <c r="I2454" s="1814"/>
      <c r="J2454" s="1817">
        <f>VLOOKUP(A2451,'Result Entry'!$B$6:$K$108,6,0)</f>
        <v>0</v>
      </c>
      <c r="K2454" s="1820" t="s">
        <v>68</v>
      </c>
      <c r="L2454" s="1821"/>
      <c r="M2454" s="68">
        <f>Master!$E$14</f>
        <v>8151106901</v>
      </c>
      <c r="N2454" s="69"/>
    </row>
    <row r="2455" spans="1:15" ht="20.25" customHeight="1">
      <c r="A2455" s="1721"/>
      <c r="B2455" s="9"/>
      <c r="C2455" s="1852"/>
      <c r="D2455" s="1853"/>
      <c r="E2455" s="1853"/>
      <c r="F2455" s="1853"/>
      <c r="G2455" s="1854"/>
      <c r="H2455" s="1815"/>
      <c r="I2455" s="1815"/>
      <c r="J2455" s="1818"/>
      <c r="K2455" s="1822" t="s">
        <v>66</v>
      </c>
      <c r="L2455" s="1823"/>
      <c r="M2455" s="1824"/>
      <c r="N2455" s="1825"/>
      <c r="O2455" s="17" t="s">
        <v>156</v>
      </c>
    </row>
    <row r="2456" spans="1:15" ht="20.25" customHeight="1" thickBot="1">
      <c r="A2456" s="1721"/>
      <c r="B2456" s="9"/>
      <c r="C2456" s="1855"/>
      <c r="D2456" s="1856"/>
      <c r="E2456" s="1856"/>
      <c r="F2456" s="1856"/>
      <c r="G2456" s="1857"/>
      <c r="H2456" s="1816"/>
      <c r="I2456" s="1816"/>
      <c r="J2456" s="1819"/>
      <c r="K2456" s="1826" t="s">
        <v>51</v>
      </c>
      <c r="L2456" s="1827"/>
      <c r="M2456" s="1828" t="str">
        <f>Master!$E$6</f>
        <v>2023-24</v>
      </c>
      <c r="N2456" s="1829"/>
    </row>
    <row r="2457" spans="1:15" ht="20.25" customHeight="1">
      <c r="A2457" s="1721"/>
      <c r="B2457" s="10" t="s">
        <v>69</v>
      </c>
      <c r="C2457" s="1779" t="s">
        <v>20</v>
      </c>
      <c r="D2457" s="1780"/>
      <c r="E2457" s="1780"/>
      <c r="F2457" s="1781"/>
      <c r="G2457" s="6" t="s">
        <v>149</v>
      </c>
      <c r="H2457" s="1782">
        <f>VLOOKUP($A2451,'Result Entry'!$B$9:$FW$108,4,0)</f>
        <v>0</v>
      </c>
      <c r="I2457" s="1782"/>
      <c r="J2457" s="1782"/>
      <c r="K2457" s="1782"/>
      <c r="L2457" s="1782"/>
      <c r="M2457" s="1782"/>
      <c r="N2457" s="1783"/>
    </row>
    <row r="2458" spans="1:15" ht="20.25" customHeight="1">
      <c r="A2458" s="1721"/>
      <c r="B2458" s="10" t="s">
        <v>69</v>
      </c>
      <c r="C2458" s="1763" t="s">
        <v>22</v>
      </c>
      <c r="D2458" s="1764"/>
      <c r="E2458" s="1764"/>
      <c r="F2458" s="1765"/>
      <c r="G2458" s="7" t="s">
        <v>149</v>
      </c>
      <c r="H2458" s="1766">
        <f>VLOOKUP($A2451,'Result Entry'!$B$9:$FW$108,7,0)</f>
        <v>0</v>
      </c>
      <c r="I2458" s="1766"/>
      <c r="J2458" s="1766"/>
      <c r="K2458" s="1766"/>
      <c r="L2458" s="1766"/>
      <c r="M2458" s="1766"/>
      <c r="N2458" s="1767"/>
    </row>
    <row r="2459" spans="1:15" ht="20.25" customHeight="1">
      <c r="A2459" s="1721"/>
      <c r="B2459" s="10" t="s">
        <v>69</v>
      </c>
      <c r="C2459" s="1763" t="s">
        <v>23</v>
      </c>
      <c r="D2459" s="1764"/>
      <c r="E2459" s="1764"/>
      <c r="F2459" s="1765"/>
      <c r="G2459" s="7" t="s">
        <v>149</v>
      </c>
      <c r="H2459" s="1766">
        <f>VLOOKUP($A2451,'Result Entry'!$B$9:$FW$108,8,0)</f>
        <v>0</v>
      </c>
      <c r="I2459" s="1766"/>
      <c r="J2459" s="1766"/>
      <c r="K2459" s="1766"/>
      <c r="L2459" s="1766"/>
      <c r="M2459" s="1766"/>
      <c r="N2459" s="1767"/>
    </row>
    <row r="2460" spans="1:15" ht="20.25" customHeight="1">
      <c r="A2460" s="1721"/>
      <c r="B2460" s="10" t="s">
        <v>69</v>
      </c>
      <c r="C2460" s="1763" t="s">
        <v>52</v>
      </c>
      <c r="D2460" s="1764"/>
      <c r="E2460" s="1764"/>
      <c r="F2460" s="1765"/>
      <c r="G2460" s="7" t="s">
        <v>149</v>
      </c>
      <c r="H2460" s="1766">
        <f>VLOOKUP($A2451,'Result Entry'!$B$9:$FW$108,9,0)</f>
        <v>0</v>
      </c>
      <c r="I2460" s="1766"/>
      <c r="J2460" s="1766"/>
      <c r="K2460" s="1766"/>
      <c r="L2460" s="1766"/>
      <c r="M2460" s="1766"/>
      <c r="N2460" s="1767"/>
    </row>
    <row r="2461" spans="1:15" ht="20.25" customHeight="1">
      <c r="A2461" s="1721"/>
      <c r="B2461" s="10" t="s">
        <v>69</v>
      </c>
      <c r="C2461" s="1763" t="s">
        <v>53</v>
      </c>
      <c r="D2461" s="1764"/>
      <c r="E2461" s="1764"/>
      <c r="F2461" s="1765"/>
      <c r="G2461" s="7" t="s">
        <v>149</v>
      </c>
      <c r="H2461" s="1768" t="str">
        <f>CONCATENATE('Result Entry'!$G$4,'Result Entry'!$J$4)</f>
        <v>11(A)</v>
      </c>
      <c r="I2461" s="1766"/>
      <c r="J2461" s="1766"/>
      <c r="K2461" s="1766"/>
      <c r="L2461" s="1766"/>
      <c r="M2461" s="1766"/>
      <c r="N2461" s="1767"/>
    </row>
    <row r="2462" spans="1:15" ht="20.25" customHeight="1" thickBot="1">
      <c r="A2462" s="1721"/>
      <c r="B2462" s="10" t="s">
        <v>69</v>
      </c>
      <c r="C2462" s="1789" t="s">
        <v>25</v>
      </c>
      <c r="D2462" s="1790"/>
      <c r="E2462" s="1790"/>
      <c r="F2462" s="1791"/>
      <c r="G2462" s="16" t="s">
        <v>149</v>
      </c>
      <c r="H2462" s="1792">
        <f>VLOOKUP($A2451,'Result Entry'!$B$9:$FW$108,10,0)</f>
        <v>0</v>
      </c>
      <c r="I2462" s="1792"/>
      <c r="J2462" s="1792"/>
      <c r="K2462" s="1792"/>
      <c r="L2462" s="1792"/>
      <c r="M2462" s="1792"/>
      <c r="N2462" s="1793"/>
    </row>
    <row r="2463" spans="1:15" ht="20.25" customHeight="1">
      <c r="A2463" s="1721"/>
      <c r="B2463" s="11" t="s">
        <v>69</v>
      </c>
      <c r="C2463" s="1794" t="s">
        <v>167</v>
      </c>
      <c r="D2463" s="1795"/>
      <c r="E2463" s="1798" t="s">
        <v>72</v>
      </c>
      <c r="F2463" s="1800" t="s">
        <v>73</v>
      </c>
      <c r="G2463" s="1802" t="s">
        <v>168</v>
      </c>
      <c r="H2463" s="1804" t="s">
        <v>55</v>
      </c>
      <c r="I2463" s="1805"/>
      <c r="J2463" s="1808" t="s">
        <v>84</v>
      </c>
      <c r="K2463" s="1809"/>
      <c r="L2463" s="1812" t="s">
        <v>169</v>
      </c>
      <c r="M2463" s="1832" t="s">
        <v>76</v>
      </c>
      <c r="N2463" s="1858" t="s">
        <v>98</v>
      </c>
    </row>
    <row r="2464" spans="1:15" ht="20.25" customHeight="1">
      <c r="A2464" s="1721"/>
      <c r="B2464" s="11"/>
      <c r="C2464" s="1796"/>
      <c r="D2464" s="1797"/>
      <c r="E2464" s="1799"/>
      <c r="F2464" s="1801"/>
      <c r="G2464" s="1803"/>
      <c r="H2464" s="1806"/>
      <c r="I2464" s="1807"/>
      <c r="J2464" s="1810"/>
      <c r="K2464" s="1811"/>
      <c r="L2464" s="1813"/>
      <c r="M2464" s="1833"/>
      <c r="N2464" s="1859"/>
    </row>
    <row r="2465" spans="1:14" ht="20.25" customHeight="1" thickBot="1">
      <c r="A2465" s="1721"/>
      <c r="B2465" s="11" t="s">
        <v>69</v>
      </c>
      <c r="C2465" s="1866" t="s">
        <v>56</v>
      </c>
      <c r="D2465" s="1867"/>
      <c r="E2465" s="61">
        <f>'Result Entry'!$L$7</f>
        <v>10</v>
      </c>
      <c r="F2465" s="62">
        <f>'Result Entry'!$M$7</f>
        <v>10</v>
      </c>
      <c r="G2465" s="53">
        <f>SUM(E2465:F2465)</f>
        <v>20</v>
      </c>
      <c r="H2465" s="1881">
        <f>'Result Entry'!$AU$7</f>
        <v>70</v>
      </c>
      <c r="I2465" s="1882"/>
      <c r="J2465" s="1883">
        <f>'Result Entry'!$AY$7</f>
        <v>100</v>
      </c>
      <c r="K2465" s="1882"/>
      <c r="L2465" s="53">
        <f t="shared" ref="L2465:L2470" si="138">H2465+J2465</f>
        <v>170</v>
      </c>
      <c r="M2465" s="63">
        <f t="shared" ref="M2465:M2470" si="139">G2465+L2465</f>
        <v>190</v>
      </c>
      <c r="N2465" s="1860"/>
    </row>
    <row r="2466" spans="1:14" s="52" customFormat="1" ht="20.25" customHeight="1">
      <c r="A2466" s="1721"/>
      <c r="B2466" s="50" t="s">
        <v>69</v>
      </c>
      <c r="C2466" s="1769" t="str">
        <f>'Result Entry'!$L$3</f>
        <v>HINDI Comp.</v>
      </c>
      <c r="D2466" s="1770"/>
      <c r="E2466" s="54">
        <f>IF($J2454="TC",0,IF($J2454="Nso",0,VLOOKUP($A2451,'Result Entry'!$B$9:$FW$108,11,0)))</f>
        <v>0</v>
      </c>
      <c r="F2466" s="51">
        <f>IF($J2454="TC",0,IF($J2454="Nso",0,VLOOKUP($A2451,'Result Entry'!$B$9:$FW$108,12,0)))</f>
        <v>0</v>
      </c>
      <c r="G2466" s="55">
        <f>E2466+F2466</f>
        <v>0</v>
      </c>
      <c r="H2466" s="1870">
        <f>IF($J2454="TC",0,IF($J2454="Nso",0,VLOOKUP($A2451,'Result Entry'!$B$9:$FW$108,16,0)))</f>
        <v>0</v>
      </c>
      <c r="I2466" s="1871"/>
      <c r="J2466" s="1872">
        <f>IF($J2454="TC",0,IF($J2454="Nso",0,VLOOKUP($A2451,'Result Entry'!$B$9:$FW$108,19,0)))</f>
        <v>0</v>
      </c>
      <c r="K2466" s="1871"/>
      <c r="L2466" s="66">
        <f t="shared" si="138"/>
        <v>0</v>
      </c>
      <c r="M2466" s="64">
        <f t="shared" si="139"/>
        <v>0</v>
      </c>
      <c r="N2466" s="60" t="str">
        <f>IF($J2454="TC",0,IF($J2454="Nso",0,VLOOKUP($A2451,'Result Entry'!$B$9:$FW$108,24,0)))</f>
        <v/>
      </c>
    </row>
    <row r="2467" spans="1:14" s="52" customFormat="1" ht="20.25" customHeight="1">
      <c r="A2467" s="1721"/>
      <c r="B2467" s="50" t="s">
        <v>69</v>
      </c>
      <c r="C2467" s="1717" t="str">
        <f>'Result Entry'!$Z$3</f>
        <v>ENGLISH Comp.</v>
      </c>
      <c r="D2467" s="1718"/>
      <c r="E2467" s="54">
        <f>IF($J2454="TC",0,IF($J2454="Nso",0,VLOOKUP($A2451,'Result Entry'!$B$9:$FW$108,25,0)))</f>
        <v>0</v>
      </c>
      <c r="F2467" s="51">
        <f>IF($J2454="TC",0,IF($J2454="Nso",0,VLOOKUP($A2451,'Result Entry'!$B$9:$FW$108,26,0)))</f>
        <v>0</v>
      </c>
      <c r="G2467" s="56">
        <f>E2467+F2467</f>
        <v>0</v>
      </c>
      <c r="H2467" s="1761">
        <f>IF($J2454="TC",0,IF($J2454="Nso",0,VLOOKUP($A2451,'Result Entry'!$B$9:$FW$108,30,0)))</f>
        <v>0</v>
      </c>
      <c r="I2467" s="1762"/>
      <c r="J2467" s="1784">
        <f>IF($J2454="TC",0,IF($J2454="Nso",0,VLOOKUP($A2451,'Result Entry'!$B$9:$FW$108,33,0)))</f>
        <v>0</v>
      </c>
      <c r="K2467" s="1762"/>
      <c r="L2467" s="66">
        <f t="shared" si="138"/>
        <v>0</v>
      </c>
      <c r="M2467" s="64">
        <f t="shared" si="139"/>
        <v>0</v>
      </c>
      <c r="N2467" s="60" t="str">
        <f>IF($J2454="TC",0,IF($J2454="Nso",0,VLOOKUP($A2451,'Result Entry'!$B$9:$FW$108,38,0)))</f>
        <v/>
      </c>
    </row>
    <row r="2468" spans="1:14" s="52" customFormat="1" ht="20.25" customHeight="1">
      <c r="A2468" s="1721"/>
      <c r="B2468" s="50" t="s">
        <v>69</v>
      </c>
      <c r="C2468" s="1717" t="str">
        <f>'Result Entry'!$AO$3</f>
        <v>PHYSICS</v>
      </c>
      <c r="D2468" s="1718"/>
      <c r="E2468" s="54">
        <f>IF($J2454="TC",0,IF($J2454="Nso",0,VLOOKUP($A2451,'Result Entry'!$B$9:$FW$108,39,0)))</f>
        <v>0</v>
      </c>
      <c r="F2468" s="51">
        <f>IF($J2454="TC",0,IF($J2454="Nso",0,VLOOKUP($A2451,'Result Entry'!$B$9:$FW$108,40,0)))</f>
        <v>0</v>
      </c>
      <c r="G2468" s="56">
        <f>E2468+F2468</f>
        <v>0</v>
      </c>
      <c r="H2468" s="1761">
        <f>IF($J2454="TC",0,IF($J2454="Nso",0,VLOOKUP($A2451,'Result Entry'!$B$9:$FW$108,45,0)))</f>
        <v>0</v>
      </c>
      <c r="I2468" s="1762"/>
      <c r="J2468" s="1784">
        <f>IF($J2454="TC",0,IF($J2454="Nso",0,VLOOKUP($A2451,'Result Entry'!$B$9:$FW$108,49,0)))</f>
        <v>0</v>
      </c>
      <c r="K2468" s="1762"/>
      <c r="L2468" s="66">
        <f t="shared" si="138"/>
        <v>0</v>
      </c>
      <c r="M2468" s="64">
        <f t="shared" si="139"/>
        <v>0</v>
      </c>
      <c r="N2468" s="60" t="str">
        <f>IF($J2454="TC",0,IF($J2454="Nso",0,VLOOKUP($A2451,'Result Entry'!$B$9:$FW$108,54,0)))</f>
        <v/>
      </c>
    </row>
    <row r="2469" spans="1:14" s="52" customFormat="1" ht="20.25" customHeight="1">
      <c r="A2469" s="1721"/>
      <c r="B2469" s="50" t="s">
        <v>69</v>
      </c>
      <c r="C2469" s="1717" t="str">
        <f>'Result Entry'!$BF$3</f>
        <v>CHEMISTRY</v>
      </c>
      <c r="D2469" s="1718"/>
      <c r="E2469" s="54" t="str">
        <f>IF($J2454="TC",0,IF($J2454="Nso",0,VLOOKUP($A2451,'Result Entry'!$B$9:$FW$108,55,0)))</f>
        <v/>
      </c>
      <c r="F2469" s="51">
        <f>IF($J2454="TC",0,IF($J2454="Nso",0,VLOOKUP($A2451,'Result Entry'!$B$9:$FW$108,56,0)))</f>
        <v>0</v>
      </c>
      <c r="G2469" s="56" t="e">
        <f>E2469+F2469</f>
        <v>#VALUE!</v>
      </c>
      <c r="H2469" s="1761">
        <f>IF($J2454="TC",0,IF($J2454="Nso",0,VLOOKUP($A2451,'Result Entry'!$B$9:$FW$108,61,0)))</f>
        <v>0</v>
      </c>
      <c r="I2469" s="1762"/>
      <c r="J2469" s="1784">
        <f>IF($J2454="TC",0,IF($J2454="Nso",0,VLOOKUP($A2451,'Result Entry'!$B$9:$FW$108,65,0)))</f>
        <v>0</v>
      </c>
      <c r="K2469" s="1762"/>
      <c r="L2469" s="66">
        <f t="shared" si="138"/>
        <v>0</v>
      </c>
      <c r="M2469" s="64" t="e">
        <f t="shared" si="139"/>
        <v>#VALUE!</v>
      </c>
      <c r="N2469" s="60" t="str">
        <f>IF($J2454="TC",0,IF($J2454="Nso",0,VLOOKUP($A2451,'Result Entry'!$B$9:$FW$108,70,0)))</f>
        <v/>
      </c>
    </row>
    <row r="2470" spans="1:14" s="52" customFormat="1" ht="20.25" customHeight="1" thickBot="1">
      <c r="A2470" s="1721"/>
      <c r="B2470" s="50" t="s">
        <v>69</v>
      </c>
      <c r="C2470" s="1717" t="str">
        <f>'Result Entry'!$BW$3</f>
        <v>BIOLOGY</v>
      </c>
      <c r="D2470" s="1718"/>
      <c r="E2470" s="57" t="str">
        <f>IF($J2454="TC",0,IF($J2454="Nso",0,VLOOKUP($A2451,'Result Entry'!$B$9:$FW$108,71,0)))</f>
        <v/>
      </c>
      <c r="F2470" s="58" t="str">
        <f>IF($J2454="TC",0,IF($J2454="Nso",0,VLOOKUP($A2451,'Result Entry'!$B$9:$FW$108,72,0)))</f>
        <v/>
      </c>
      <c r="G2470" s="59" t="e">
        <f>E2470+F2470</f>
        <v>#VALUE!</v>
      </c>
      <c r="H2470" s="1861">
        <f>IF($J2454="TC",0,IF($J2454="Nso",0,VLOOKUP($A2451,'Result Entry'!$B$9:$FW$108,77,0)))</f>
        <v>0</v>
      </c>
      <c r="I2470" s="1862"/>
      <c r="J2470" s="1863">
        <f>IF($J2454="TC",0,IF($J2454="Nso",0,VLOOKUP($A2451,'Result Entry'!$B$9:$FW$108,81,0)))</f>
        <v>0</v>
      </c>
      <c r="K2470" s="1862"/>
      <c r="L2470" s="67">
        <f t="shared" si="138"/>
        <v>0</v>
      </c>
      <c r="M2470" s="65" t="e">
        <f t="shared" si="139"/>
        <v>#VALUE!</v>
      </c>
      <c r="N2470" s="60">
        <f>IF($J2454="TC",0,IF($J2454="Nso",0,VLOOKUP($A2451,'Result Entry'!$B$9:$FW$108,86,0)))</f>
        <v>0</v>
      </c>
    </row>
    <row r="2471" spans="1:14" ht="20.25" customHeight="1">
      <c r="A2471" s="1721"/>
      <c r="B2471" s="11" t="s">
        <v>69</v>
      </c>
      <c r="C2471" s="1771" t="s">
        <v>77</v>
      </c>
      <c r="D2471" s="1772"/>
      <c r="E2471" s="1773"/>
      <c r="F2471" s="1777" t="s">
        <v>78</v>
      </c>
      <c r="G2471" s="1778"/>
      <c r="H2471" s="1868" t="s">
        <v>79</v>
      </c>
      <c r="I2471" s="1869"/>
      <c r="J2471" s="74" t="s">
        <v>41</v>
      </c>
      <c r="K2471" s="79" t="s">
        <v>91</v>
      </c>
      <c r="L2471" s="1785" t="s">
        <v>39</v>
      </c>
      <c r="M2471" s="1786"/>
      <c r="N2471" s="12" t="s">
        <v>43</v>
      </c>
    </row>
    <row r="2472" spans="1:14" ht="25.5" customHeight="1" thickBot="1">
      <c r="A2472" s="1721"/>
      <c r="B2472" s="11" t="s">
        <v>69</v>
      </c>
      <c r="C2472" s="1774"/>
      <c r="D2472" s="1775"/>
      <c r="E2472" s="1776"/>
      <c r="F2472" s="1787">
        <f>IF($J2454="TC",0,IF($J2454="Nso",0,VLOOKUP($A2451,'Result Entry'!$B$9:$FW$108,146,0)))</f>
        <v>0</v>
      </c>
      <c r="G2472" s="1788"/>
      <c r="H2472" s="1830">
        <f>IF($J2454="TC",0,IF($J2454="Nso",0,VLOOKUP($A2451,'Result Entry'!$B$9:$FW$108,147,0)))</f>
        <v>0</v>
      </c>
      <c r="I2472" s="1831"/>
      <c r="J2472" s="75">
        <f>IF($J2454="TC",0,IF($J2454="Nso",0,VLOOKUP($A2451,'Result Entry'!$B$9:$FW$108,148,0)))</f>
        <v>0</v>
      </c>
      <c r="K2472" s="86" t="str">
        <f>IF($J2454="TC",0,IF($J2454="Nso",0,VLOOKUP($A2451,'Result Entry'!$B$9:$FW$108,149,0)))</f>
        <v/>
      </c>
      <c r="L2472" s="1864">
        <f>IF($J2454="TC",0,IF($J2454="Nso",0,VLOOKUP($A2451,'Result Entry'!$B$9:$FW$108,150,0)))</f>
        <v>0</v>
      </c>
      <c r="M2472" s="1865"/>
      <c r="N2472" s="15">
        <f>IF($J2454="TC",0,IF($J2454="Nso",0,VLOOKUP($A2451,'Result Entry'!$B$9:$FW$108,152,0)))</f>
        <v>0</v>
      </c>
    </row>
    <row r="2473" spans="1:14" ht="20.25" customHeight="1">
      <c r="A2473" s="1721"/>
      <c r="B2473" s="11" t="s">
        <v>69</v>
      </c>
      <c r="C2473" s="1758" t="s">
        <v>58</v>
      </c>
      <c r="D2473" s="1759"/>
      <c r="E2473" s="1759"/>
      <c r="F2473" s="1759"/>
      <c r="G2473" s="1759"/>
      <c r="H2473" s="1760"/>
      <c r="I2473" s="1834" t="s">
        <v>59</v>
      </c>
      <c r="J2473" s="1835"/>
      <c r="K2473" s="1836">
        <f>VLOOKUP($A2451,'Result Entry'!$B$9:$FW$108,143,0)</f>
        <v>0</v>
      </c>
      <c r="L2473" s="1837"/>
      <c r="M2473" s="1839" t="s">
        <v>37</v>
      </c>
      <c r="N2473" s="1840"/>
    </row>
    <row r="2474" spans="1:14" ht="20.25" customHeight="1" thickBot="1">
      <c r="A2474" s="1721"/>
      <c r="B2474" s="11" t="s">
        <v>69</v>
      </c>
      <c r="C2474" s="1841" t="s">
        <v>54</v>
      </c>
      <c r="D2474" s="1842"/>
      <c r="E2474" s="1842"/>
      <c r="F2474" s="1843" t="s">
        <v>157</v>
      </c>
      <c r="G2474" s="1844"/>
      <c r="H2474" s="26" t="s">
        <v>47</v>
      </c>
      <c r="I2474" s="1847" t="s">
        <v>60</v>
      </c>
      <c r="J2474" s="1848"/>
      <c r="K2474" s="1873">
        <f>VLOOKUP($A2451,'Result Entry'!$B$9:$FW$108,144,0)</f>
        <v>0</v>
      </c>
      <c r="L2474" s="1874"/>
      <c r="M2474" s="1875">
        <f>VLOOKUP($A2451,'Result Entry'!$B$9:$FW$108,145,0)</f>
        <v>0</v>
      </c>
      <c r="N2474" s="1876"/>
    </row>
    <row r="2475" spans="1:14" ht="20.25" customHeight="1">
      <c r="A2475" s="1721"/>
      <c r="B2475" s="11" t="s">
        <v>69</v>
      </c>
      <c r="C2475" s="1841"/>
      <c r="D2475" s="1842"/>
      <c r="E2475" s="1842"/>
      <c r="F2475" s="1845"/>
      <c r="G2475" s="1846"/>
      <c r="H2475" s="27" t="s">
        <v>99</v>
      </c>
      <c r="I2475" s="1877" t="s">
        <v>61</v>
      </c>
      <c r="J2475" s="1878"/>
      <c r="K2475" s="1879">
        <f>IF($J2454="TC","Transferred",IF($J2454="Nso","NameSeparated",VLOOKUP($A2451,'Result Entry'!$B$9:$FW$108,153,0)))</f>
        <v>0</v>
      </c>
      <c r="L2475" s="1879"/>
      <c r="M2475" s="1879"/>
      <c r="N2475" s="1880"/>
    </row>
    <row r="2476" spans="1:14" ht="20.25" customHeight="1">
      <c r="A2476" s="1721"/>
      <c r="B2476" s="11" t="s">
        <v>69</v>
      </c>
      <c r="C2476" s="1744" t="str">
        <f>'Result Entry'!$DU$3</f>
        <v>Foundation Of Information Tech.</v>
      </c>
      <c r="D2476" s="1745"/>
      <c r="E2476" s="1746"/>
      <c r="F2476" s="1747" t="str">
        <f>IF($J2454="TC",0,IF($J2454="Nso",0,VLOOKUP($A2451,'Result Entry'!$B$9:$GS$108,170,0)))</f>
        <v/>
      </c>
      <c r="G2476" s="1747"/>
      <c r="H2476" s="14">
        <f>IF($J2454="TC",0,IF($J2454="Nso",0,VLOOKUP($A2451,'Result Entry'!$B$9:$GS$108,112,0)))</f>
        <v>0</v>
      </c>
      <c r="I2476" s="1748" t="s">
        <v>71</v>
      </c>
      <c r="J2476" s="1749"/>
      <c r="K2476" s="1750">
        <f>'Result Entry'!$T$2</f>
        <v>45419</v>
      </c>
      <c r="L2476" s="1751"/>
      <c r="M2476" s="1751"/>
      <c r="N2476" s="1752"/>
    </row>
    <row r="2477" spans="1:14" ht="20.25" customHeight="1">
      <c r="A2477" s="1721"/>
      <c r="B2477" s="11" t="s">
        <v>69</v>
      </c>
      <c r="C2477" s="1744" t="str">
        <f>'Result Entry'!$EI$3</f>
        <v>G.I.A.I.-II</v>
      </c>
      <c r="D2477" s="1745"/>
      <c r="E2477" s="1746"/>
      <c r="F2477" s="1747" t="str">
        <f>IF($J2454="TC",0,IF($J2454="Nso",0,VLOOKUP($A2451,'Result Entry'!$B$9:$GS$108,174,0)))</f>
        <v/>
      </c>
      <c r="G2477" s="1747"/>
      <c r="H2477" s="14">
        <f>IF($J2454="TC",0,IF($J2454="Nso",0,VLOOKUP($A2451,'Result Entry'!$B$9:$GS$108,124,0)))</f>
        <v>0</v>
      </c>
      <c r="I2477" s="1753"/>
      <c r="J2477" s="1754"/>
      <c r="K2477" s="1754"/>
      <c r="L2477" s="1754"/>
      <c r="M2477" s="1754"/>
      <c r="N2477" s="1755"/>
    </row>
    <row r="2478" spans="1:14" ht="20.25" customHeight="1">
      <c r="A2478" s="1721"/>
      <c r="B2478" s="11" t="s">
        <v>69</v>
      </c>
      <c r="C2478" s="1744" t="str">
        <f>'Result Entry'!$EU$3</f>
        <v>SOC.SER.PLAN</v>
      </c>
      <c r="D2478" s="1745"/>
      <c r="E2478" s="1746"/>
      <c r="F2478" s="1747">
        <f>IF($J2454="TC",0,IF($J2454="Nso",0,VLOOKUP($A2451,'Result Entry'!$B$9:$HS$108,178,0)))</f>
        <v>0</v>
      </c>
      <c r="G2478" s="1747"/>
      <c r="H2478" s="14">
        <f>IF($J2454="TC",0,IF($J2454="Nso",0,VLOOKUP($A2451,'Result Entry'!$B$9:$GS$108,136,0)))</f>
        <v>0</v>
      </c>
      <c r="I2478" s="1756" t="s">
        <v>174</v>
      </c>
      <c r="J2478" s="1757"/>
      <c r="K2478" s="76"/>
      <c r="L2478" s="77"/>
      <c r="M2478" s="77"/>
      <c r="N2478" s="78"/>
    </row>
    <row r="2479" spans="1:14" ht="20.25" customHeight="1" thickBot="1">
      <c r="A2479" s="1721"/>
      <c r="B2479" s="11" t="s">
        <v>69</v>
      </c>
      <c r="C2479" s="1744" t="str">
        <f>'Result Entry'!$FG$3</f>
        <v>Jeewan Kaushal</v>
      </c>
      <c r="D2479" s="1745"/>
      <c r="E2479" s="1746"/>
      <c r="F2479" s="1747" t="str">
        <f>IF($J2454="TC",0,IF($J2454="Nso",0,VLOOKUP($A2451,'Result Entry'!$B$9:$HS$108,182,0)))</f>
        <v/>
      </c>
      <c r="G2479" s="1747"/>
      <c r="H2479" s="14">
        <f>IF($J2454="TC",0,IF($J2454="Nso",0,VLOOKUP($A2451,'Result Entry'!$B$9:$HS$108,136,0)))</f>
        <v>0</v>
      </c>
      <c r="I2479" s="1756" t="s">
        <v>148</v>
      </c>
      <c r="J2479" s="1757"/>
      <c r="K2479" s="1757"/>
      <c r="L2479" s="1757"/>
      <c r="M2479" s="1757"/>
      <c r="N2479" s="1838"/>
    </row>
    <row r="2480" spans="1:14" ht="20.25" customHeight="1">
      <c r="A2480" s="1721"/>
      <c r="B2480" s="10" t="s">
        <v>69</v>
      </c>
      <c r="C2480" s="1706" t="s">
        <v>180</v>
      </c>
      <c r="D2480" s="1707"/>
      <c r="E2480" s="1708"/>
      <c r="F2480" s="1715" t="s">
        <v>181</v>
      </c>
      <c r="G2480" s="1716"/>
      <c r="H2480" s="82" t="s">
        <v>30</v>
      </c>
      <c r="I2480" s="1756" t="s">
        <v>175</v>
      </c>
      <c r="J2480" s="1757"/>
      <c r="K2480" s="1757"/>
      <c r="L2480" s="1757"/>
      <c r="M2480" s="1757"/>
      <c r="N2480" s="1838"/>
    </row>
    <row r="2481" spans="1:15" ht="20.25" customHeight="1">
      <c r="A2481" s="1721"/>
      <c r="B2481" s="10" t="s">
        <v>69</v>
      </c>
      <c r="C2481" s="1709"/>
      <c r="D2481" s="1710"/>
      <c r="E2481" s="1711"/>
      <c r="F2481" s="1702" t="s">
        <v>182</v>
      </c>
      <c r="G2481" s="1703"/>
      <c r="H2481" s="80" t="s">
        <v>179</v>
      </c>
      <c r="I2481" s="1732" t="s">
        <v>67</v>
      </c>
      <c r="J2481" s="1733"/>
      <c r="K2481" s="1733"/>
      <c r="L2481" s="1733"/>
      <c r="M2481" s="1733"/>
      <c r="N2481" s="1734"/>
    </row>
    <row r="2482" spans="1:15" ht="20.25" customHeight="1">
      <c r="A2482" s="1721"/>
      <c r="B2482" s="10" t="s">
        <v>69</v>
      </c>
      <c r="C2482" s="1709"/>
      <c r="D2482" s="1710"/>
      <c r="E2482" s="1711"/>
      <c r="F2482" s="1702" t="s">
        <v>185</v>
      </c>
      <c r="G2482" s="1703"/>
      <c r="H2482" s="80" t="s">
        <v>62</v>
      </c>
      <c r="I2482" s="1735"/>
      <c r="J2482" s="1736"/>
      <c r="K2482" s="1736"/>
      <c r="L2482" s="1736"/>
      <c r="M2482" s="1736"/>
      <c r="N2482" s="1737"/>
    </row>
    <row r="2483" spans="1:15" ht="20.25" customHeight="1">
      <c r="A2483" s="1721"/>
      <c r="B2483" s="10" t="s">
        <v>69</v>
      </c>
      <c r="C2483" s="1709"/>
      <c r="D2483" s="1710"/>
      <c r="E2483" s="1711"/>
      <c r="F2483" s="1702" t="s">
        <v>186</v>
      </c>
      <c r="G2483" s="1703"/>
      <c r="H2483" s="80" t="s">
        <v>63</v>
      </c>
      <c r="I2483" s="1735"/>
      <c r="J2483" s="1736"/>
      <c r="K2483" s="1736"/>
      <c r="L2483" s="1736"/>
      <c r="M2483" s="1736"/>
      <c r="N2483" s="1737"/>
    </row>
    <row r="2484" spans="1:15" ht="20.25" customHeight="1">
      <c r="A2484" s="1721"/>
      <c r="B2484" s="10" t="s">
        <v>69</v>
      </c>
      <c r="C2484" s="1709"/>
      <c r="D2484" s="1710"/>
      <c r="E2484" s="1711"/>
      <c r="F2484" s="1702" t="s">
        <v>183</v>
      </c>
      <c r="G2484" s="1703"/>
      <c r="H2484" s="80" t="s">
        <v>65</v>
      </c>
      <c r="I2484" s="1738" t="s">
        <v>80</v>
      </c>
      <c r="J2484" s="1739"/>
      <c r="K2484" s="1739"/>
      <c r="L2484" s="1739"/>
      <c r="M2484" s="1739"/>
      <c r="N2484" s="1740"/>
    </row>
    <row r="2485" spans="1:15" ht="20.25" customHeight="1" thickBot="1">
      <c r="A2485" s="1721"/>
      <c r="B2485" s="13" t="s">
        <v>69</v>
      </c>
      <c r="C2485" s="1712"/>
      <c r="D2485" s="1713"/>
      <c r="E2485" s="1714"/>
      <c r="F2485" s="1704" t="s">
        <v>184</v>
      </c>
      <c r="G2485" s="1705"/>
      <c r="H2485" s="81" t="s">
        <v>64</v>
      </c>
      <c r="I2485" s="1741"/>
      <c r="J2485" s="1742"/>
      <c r="K2485" s="1742"/>
      <c r="L2485" s="1742"/>
      <c r="M2485" s="1742"/>
      <c r="N2485" s="1743"/>
    </row>
    <row r="2486" spans="1:15" ht="24.75" customHeight="1" thickTop="1" thickBot="1">
      <c r="A2486" s="83">
        <f>A2451+1</f>
        <v>71</v>
      </c>
      <c r="B2486" s="1720" t="s">
        <v>50</v>
      </c>
      <c r="C2486" s="1720"/>
      <c r="D2486" s="1720"/>
      <c r="E2486" s="1720"/>
      <c r="F2486" s="1720"/>
      <c r="G2486" s="1720"/>
      <c r="H2486" s="1720"/>
      <c r="I2486" s="1720"/>
      <c r="J2486" s="1720"/>
      <c r="K2486" s="1720"/>
      <c r="L2486" s="1720"/>
      <c r="M2486" s="1720"/>
      <c r="N2486" s="1720"/>
    </row>
    <row r="2487" spans="1:15" ht="42.75" customHeight="1" thickTop="1">
      <c r="A2487" s="1721"/>
      <c r="B2487" s="1722"/>
      <c r="C2487" s="1723"/>
      <c r="D2487" s="1726" t="str">
        <f>Master!$E$8</f>
        <v xml:space="preserve">Govt. Sr. Secondary School </v>
      </c>
      <c r="E2487" s="1727"/>
      <c r="F2487" s="1727"/>
      <c r="G2487" s="1727"/>
      <c r="H2487" s="1727"/>
      <c r="I2487" s="1727"/>
      <c r="J2487" s="1727"/>
      <c r="K2487" s="1727"/>
      <c r="L2487" s="1727"/>
      <c r="M2487" s="1727"/>
      <c r="N2487" s="1728"/>
    </row>
    <row r="2488" spans="1:15" ht="20.25" customHeight="1" thickBot="1">
      <c r="A2488" s="1721"/>
      <c r="B2488" s="1724"/>
      <c r="C2488" s="1725"/>
      <c r="D2488" s="1729" t="str">
        <f>Master!$E$11</f>
        <v>P.S.-Bapini (Jodhpur)</v>
      </c>
      <c r="E2488" s="1730"/>
      <c r="F2488" s="1730"/>
      <c r="G2488" s="1730"/>
      <c r="H2488" s="1730"/>
      <c r="I2488" s="1730"/>
      <c r="J2488" s="1730"/>
      <c r="K2488" s="1730"/>
      <c r="L2488" s="1730"/>
      <c r="M2488" s="1730"/>
      <c r="N2488" s="1731"/>
    </row>
    <row r="2489" spans="1:15" ht="20.25" customHeight="1">
      <c r="A2489" s="1721"/>
      <c r="B2489" s="28"/>
      <c r="C2489" s="1849" t="s">
        <v>150</v>
      </c>
      <c r="D2489" s="1850"/>
      <c r="E2489" s="1850"/>
      <c r="F2489" s="1850"/>
      <c r="G2489" s="1851"/>
      <c r="H2489" s="1814" t="s">
        <v>127</v>
      </c>
      <c r="I2489" s="1814"/>
      <c r="J2489" s="1817">
        <f>VLOOKUP(A2486,'Result Entry'!$B$6:$K$108,6,0)</f>
        <v>0</v>
      </c>
      <c r="K2489" s="1820" t="s">
        <v>68</v>
      </c>
      <c r="L2489" s="1821"/>
      <c r="M2489" s="68">
        <f>Master!$E$14</f>
        <v>8151106901</v>
      </c>
      <c r="N2489" s="69"/>
    </row>
    <row r="2490" spans="1:15" ht="20.25" customHeight="1">
      <c r="A2490" s="1721"/>
      <c r="B2490" s="9"/>
      <c r="C2490" s="1852"/>
      <c r="D2490" s="1853"/>
      <c r="E2490" s="1853"/>
      <c r="F2490" s="1853"/>
      <c r="G2490" s="1854"/>
      <c r="H2490" s="1815"/>
      <c r="I2490" s="1815"/>
      <c r="J2490" s="1818"/>
      <c r="K2490" s="1822" t="s">
        <v>66</v>
      </c>
      <c r="L2490" s="1823"/>
      <c r="M2490" s="1824"/>
      <c r="N2490" s="1825"/>
      <c r="O2490" s="17" t="s">
        <v>156</v>
      </c>
    </row>
    <row r="2491" spans="1:15" ht="20.25" customHeight="1" thickBot="1">
      <c r="A2491" s="1721"/>
      <c r="B2491" s="9"/>
      <c r="C2491" s="1855"/>
      <c r="D2491" s="1856"/>
      <c r="E2491" s="1856"/>
      <c r="F2491" s="1856"/>
      <c r="G2491" s="1857"/>
      <c r="H2491" s="1816"/>
      <c r="I2491" s="1816"/>
      <c r="J2491" s="1819"/>
      <c r="K2491" s="1826" t="s">
        <v>51</v>
      </c>
      <c r="L2491" s="1827"/>
      <c r="M2491" s="1828" t="str">
        <f>Master!$E$6</f>
        <v>2023-24</v>
      </c>
      <c r="N2491" s="1829"/>
    </row>
    <row r="2492" spans="1:15" ht="20.25" customHeight="1">
      <c r="A2492" s="1721"/>
      <c r="B2492" s="10" t="s">
        <v>69</v>
      </c>
      <c r="C2492" s="1779" t="s">
        <v>20</v>
      </c>
      <c r="D2492" s="1780"/>
      <c r="E2492" s="1780"/>
      <c r="F2492" s="1781"/>
      <c r="G2492" s="6" t="s">
        <v>149</v>
      </c>
      <c r="H2492" s="1782">
        <f>VLOOKUP($A2486,'Result Entry'!$B$9:$FW$108,4,0)</f>
        <v>0</v>
      </c>
      <c r="I2492" s="1782"/>
      <c r="J2492" s="1782"/>
      <c r="K2492" s="1782"/>
      <c r="L2492" s="1782"/>
      <c r="M2492" s="1782"/>
      <c r="N2492" s="1783"/>
    </row>
    <row r="2493" spans="1:15" ht="20.25" customHeight="1">
      <c r="A2493" s="1721"/>
      <c r="B2493" s="10" t="s">
        <v>69</v>
      </c>
      <c r="C2493" s="1763" t="s">
        <v>22</v>
      </c>
      <c r="D2493" s="1764"/>
      <c r="E2493" s="1764"/>
      <c r="F2493" s="1765"/>
      <c r="G2493" s="7" t="s">
        <v>149</v>
      </c>
      <c r="H2493" s="1766">
        <f>VLOOKUP($A2486,'Result Entry'!$B$9:$FW$108,7,0)</f>
        <v>0</v>
      </c>
      <c r="I2493" s="1766"/>
      <c r="J2493" s="1766"/>
      <c r="K2493" s="1766"/>
      <c r="L2493" s="1766"/>
      <c r="M2493" s="1766"/>
      <c r="N2493" s="1767"/>
    </row>
    <row r="2494" spans="1:15" ht="20.25" customHeight="1">
      <c r="A2494" s="1721"/>
      <c r="B2494" s="10" t="s">
        <v>69</v>
      </c>
      <c r="C2494" s="1763" t="s">
        <v>23</v>
      </c>
      <c r="D2494" s="1764"/>
      <c r="E2494" s="1764"/>
      <c r="F2494" s="1765"/>
      <c r="G2494" s="7" t="s">
        <v>149</v>
      </c>
      <c r="H2494" s="1766">
        <f>VLOOKUP($A2486,'Result Entry'!$B$9:$FW$108,8,0)</f>
        <v>0</v>
      </c>
      <c r="I2494" s="1766"/>
      <c r="J2494" s="1766"/>
      <c r="K2494" s="1766"/>
      <c r="L2494" s="1766"/>
      <c r="M2494" s="1766"/>
      <c r="N2494" s="1767"/>
    </row>
    <row r="2495" spans="1:15" ht="20.25" customHeight="1">
      <c r="A2495" s="1721"/>
      <c r="B2495" s="10" t="s">
        <v>69</v>
      </c>
      <c r="C2495" s="1763" t="s">
        <v>52</v>
      </c>
      <c r="D2495" s="1764"/>
      <c r="E2495" s="1764"/>
      <c r="F2495" s="1765"/>
      <c r="G2495" s="7" t="s">
        <v>149</v>
      </c>
      <c r="H2495" s="1766">
        <f>VLOOKUP($A2486,'Result Entry'!$B$9:$FW$108,9,0)</f>
        <v>0</v>
      </c>
      <c r="I2495" s="1766"/>
      <c r="J2495" s="1766"/>
      <c r="K2495" s="1766"/>
      <c r="L2495" s="1766"/>
      <c r="M2495" s="1766"/>
      <c r="N2495" s="1767"/>
    </row>
    <row r="2496" spans="1:15" ht="20.25" customHeight="1">
      <c r="A2496" s="1721"/>
      <c r="B2496" s="10" t="s">
        <v>69</v>
      </c>
      <c r="C2496" s="1763" t="s">
        <v>53</v>
      </c>
      <c r="D2496" s="1764"/>
      <c r="E2496" s="1764"/>
      <c r="F2496" s="1765"/>
      <c r="G2496" s="7" t="s">
        <v>149</v>
      </c>
      <c r="H2496" s="1768" t="str">
        <f>CONCATENATE('Result Entry'!$G$4,'Result Entry'!$J$4)</f>
        <v>11(A)</v>
      </c>
      <c r="I2496" s="1766"/>
      <c r="J2496" s="1766"/>
      <c r="K2496" s="1766"/>
      <c r="L2496" s="1766"/>
      <c r="M2496" s="1766"/>
      <c r="N2496" s="1767"/>
    </row>
    <row r="2497" spans="1:14" ht="20.25" customHeight="1" thickBot="1">
      <c r="A2497" s="1721"/>
      <c r="B2497" s="10" t="s">
        <v>69</v>
      </c>
      <c r="C2497" s="1789" t="s">
        <v>25</v>
      </c>
      <c r="D2497" s="1790"/>
      <c r="E2497" s="1790"/>
      <c r="F2497" s="1791"/>
      <c r="G2497" s="16" t="s">
        <v>149</v>
      </c>
      <c r="H2497" s="1792">
        <f>VLOOKUP($A2486,'Result Entry'!$B$9:$FW$108,10,0)</f>
        <v>0</v>
      </c>
      <c r="I2497" s="1792"/>
      <c r="J2497" s="1792"/>
      <c r="K2497" s="1792"/>
      <c r="L2497" s="1792"/>
      <c r="M2497" s="1792"/>
      <c r="N2497" s="1793"/>
    </row>
    <row r="2498" spans="1:14" ht="20.25" customHeight="1">
      <c r="A2498" s="1721"/>
      <c r="B2498" s="11" t="s">
        <v>69</v>
      </c>
      <c r="C2498" s="1794" t="s">
        <v>167</v>
      </c>
      <c r="D2498" s="1795"/>
      <c r="E2498" s="1798" t="s">
        <v>72</v>
      </c>
      <c r="F2498" s="1800" t="s">
        <v>73</v>
      </c>
      <c r="G2498" s="1802" t="s">
        <v>168</v>
      </c>
      <c r="H2498" s="1804" t="s">
        <v>55</v>
      </c>
      <c r="I2498" s="1805"/>
      <c r="J2498" s="1808" t="s">
        <v>84</v>
      </c>
      <c r="K2498" s="1809"/>
      <c r="L2498" s="1812" t="s">
        <v>169</v>
      </c>
      <c r="M2498" s="1832" t="s">
        <v>76</v>
      </c>
      <c r="N2498" s="1858" t="s">
        <v>98</v>
      </c>
    </row>
    <row r="2499" spans="1:14" ht="20.25" customHeight="1">
      <c r="A2499" s="1721"/>
      <c r="B2499" s="11"/>
      <c r="C2499" s="1796"/>
      <c r="D2499" s="1797"/>
      <c r="E2499" s="1799"/>
      <c r="F2499" s="1801"/>
      <c r="G2499" s="1803"/>
      <c r="H2499" s="1806"/>
      <c r="I2499" s="1807"/>
      <c r="J2499" s="1810"/>
      <c r="K2499" s="1811"/>
      <c r="L2499" s="1813"/>
      <c r="M2499" s="1833"/>
      <c r="N2499" s="1859"/>
    </row>
    <row r="2500" spans="1:14" ht="20.25" customHeight="1" thickBot="1">
      <c r="A2500" s="1721"/>
      <c r="B2500" s="11" t="s">
        <v>69</v>
      </c>
      <c r="C2500" s="1866" t="s">
        <v>56</v>
      </c>
      <c r="D2500" s="1867"/>
      <c r="E2500" s="61">
        <f>'Result Entry'!$L$7</f>
        <v>10</v>
      </c>
      <c r="F2500" s="62">
        <f>'Result Entry'!$M$7</f>
        <v>10</v>
      </c>
      <c r="G2500" s="53">
        <f>SUM(E2500:F2500)</f>
        <v>20</v>
      </c>
      <c r="H2500" s="1881">
        <f>'Result Entry'!$AU$7</f>
        <v>70</v>
      </c>
      <c r="I2500" s="1882"/>
      <c r="J2500" s="1883">
        <f>'Result Entry'!$AY$7</f>
        <v>100</v>
      </c>
      <c r="K2500" s="1882"/>
      <c r="L2500" s="53">
        <f t="shared" ref="L2500:L2505" si="140">H2500+J2500</f>
        <v>170</v>
      </c>
      <c r="M2500" s="63">
        <f t="shared" ref="M2500:M2505" si="141">G2500+L2500</f>
        <v>190</v>
      </c>
      <c r="N2500" s="1860"/>
    </row>
    <row r="2501" spans="1:14" s="52" customFormat="1" ht="20.25" customHeight="1">
      <c r="A2501" s="1721"/>
      <c r="B2501" s="50" t="s">
        <v>69</v>
      </c>
      <c r="C2501" s="1769" t="str">
        <f>'Result Entry'!$L$3</f>
        <v>HINDI Comp.</v>
      </c>
      <c r="D2501" s="1770"/>
      <c r="E2501" s="54">
        <f>IF($J2489="TC",0,IF($J2489="Nso",0,VLOOKUP($A2486,'Result Entry'!$B$9:$FW$108,11,0)))</f>
        <v>0</v>
      </c>
      <c r="F2501" s="51">
        <f>IF($J2489="TC",0,IF($J2489="Nso",0,VLOOKUP($A2486,'Result Entry'!$B$9:$FW$108,12,0)))</f>
        <v>0</v>
      </c>
      <c r="G2501" s="55">
        <f>E2501+F2501</f>
        <v>0</v>
      </c>
      <c r="H2501" s="1870">
        <f>IF($J2489="TC",0,IF($J2489="Nso",0,VLOOKUP($A2486,'Result Entry'!$B$9:$FW$108,16,0)))</f>
        <v>0</v>
      </c>
      <c r="I2501" s="1871"/>
      <c r="J2501" s="1872">
        <f>IF($J2489="TC",0,IF($J2489="Nso",0,VLOOKUP($A2486,'Result Entry'!$B$9:$FW$108,19,0)))</f>
        <v>0</v>
      </c>
      <c r="K2501" s="1871"/>
      <c r="L2501" s="66">
        <f t="shared" si="140"/>
        <v>0</v>
      </c>
      <c r="M2501" s="64">
        <f t="shared" si="141"/>
        <v>0</v>
      </c>
      <c r="N2501" s="60" t="str">
        <f>IF($J2489="TC",0,IF($J2489="Nso",0,VLOOKUP($A2486,'Result Entry'!$B$9:$FW$108,24,0)))</f>
        <v/>
      </c>
    </row>
    <row r="2502" spans="1:14" s="52" customFormat="1" ht="20.25" customHeight="1">
      <c r="A2502" s="1721"/>
      <c r="B2502" s="50" t="s">
        <v>69</v>
      </c>
      <c r="C2502" s="1717" t="str">
        <f>'Result Entry'!$Z$3</f>
        <v>ENGLISH Comp.</v>
      </c>
      <c r="D2502" s="1718"/>
      <c r="E2502" s="54">
        <f>IF($J2489="TC",0,IF($J2489="Nso",0,VLOOKUP($A2486,'Result Entry'!$B$9:$FW$108,25,0)))</f>
        <v>0</v>
      </c>
      <c r="F2502" s="51">
        <f>IF($J2489="TC",0,IF($J2489="Nso",0,VLOOKUP($A2486,'Result Entry'!$B$9:$FW$108,26,0)))</f>
        <v>0</v>
      </c>
      <c r="G2502" s="56">
        <f>E2502+F2502</f>
        <v>0</v>
      </c>
      <c r="H2502" s="1761">
        <f>IF($J2489="TC",0,IF($J2489="Nso",0,VLOOKUP($A2486,'Result Entry'!$B$9:$FW$108,30,0)))</f>
        <v>0</v>
      </c>
      <c r="I2502" s="1762"/>
      <c r="J2502" s="1784">
        <f>IF($J2489="TC",0,IF($J2489="Nso",0,VLOOKUP($A2486,'Result Entry'!$B$9:$FW$108,33,0)))</f>
        <v>0</v>
      </c>
      <c r="K2502" s="1762"/>
      <c r="L2502" s="66">
        <f t="shared" si="140"/>
        <v>0</v>
      </c>
      <c r="M2502" s="64">
        <f t="shared" si="141"/>
        <v>0</v>
      </c>
      <c r="N2502" s="60" t="str">
        <f>IF($J2489="TC",0,IF($J2489="Nso",0,VLOOKUP($A2486,'Result Entry'!$B$9:$FW$108,38,0)))</f>
        <v/>
      </c>
    </row>
    <row r="2503" spans="1:14" s="52" customFormat="1" ht="20.25" customHeight="1">
      <c r="A2503" s="1721"/>
      <c r="B2503" s="50" t="s">
        <v>69</v>
      </c>
      <c r="C2503" s="1717" t="str">
        <f>'Result Entry'!$AO$3</f>
        <v>PHYSICS</v>
      </c>
      <c r="D2503" s="1718"/>
      <c r="E2503" s="54">
        <f>IF($J2489="TC",0,IF($J2489="Nso",0,VLOOKUP($A2486,'Result Entry'!$B$9:$FW$108,39,0)))</f>
        <v>0</v>
      </c>
      <c r="F2503" s="51">
        <f>IF($J2489="TC",0,IF($J2489="Nso",0,VLOOKUP($A2486,'Result Entry'!$B$9:$FW$108,40,0)))</f>
        <v>0</v>
      </c>
      <c r="G2503" s="56">
        <f>E2503+F2503</f>
        <v>0</v>
      </c>
      <c r="H2503" s="1761">
        <f>IF($J2489="TC",0,IF($J2489="Nso",0,VLOOKUP($A2486,'Result Entry'!$B$9:$FW$108,45,0)))</f>
        <v>0</v>
      </c>
      <c r="I2503" s="1762"/>
      <c r="J2503" s="1784">
        <f>IF($J2489="TC",0,IF($J2489="Nso",0,VLOOKUP($A2486,'Result Entry'!$B$9:$FW$108,49,0)))</f>
        <v>0</v>
      </c>
      <c r="K2503" s="1762"/>
      <c r="L2503" s="66">
        <f t="shared" si="140"/>
        <v>0</v>
      </c>
      <c r="M2503" s="64">
        <f t="shared" si="141"/>
        <v>0</v>
      </c>
      <c r="N2503" s="60" t="str">
        <f>IF($J2489="TC",0,IF($J2489="Nso",0,VLOOKUP($A2486,'Result Entry'!$B$9:$FW$108,54,0)))</f>
        <v/>
      </c>
    </row>
    <row r="2504" spans="1:14" s="52" customFormat="1" ht="20.25" customHeight="1">
      <c r="A2504" s="1721"/>
      <c r="B2504" s="50" t="s">
        <v>69</v>
      </c>
      <c r="C2504" s="1717" t="str">
        <f>'Result Entry'!$BF$3</f>
        <v>CHEMISTRY</v>
      </c>
      <c r="D2504" s="1718"/>
      <c r="E2504" s="54" t="str">
        <f>IF($J2489="TC",0,IF($J2489="Nso",0,VLOOKUP($A2486,'Result Entry'!$B$9:$FW$108,55,0)))</f>
        <v/>
      </c>
      <c r="F2504" s="51">
        <f>IF($J2489="TC",0,IF($J2489="Nso",0,VLOOKUP($A2486,'Result Entry'!$B$9:$FW$108,56,0)))</f>
        <v>0</v>
      </c>
      <c r="G2504" s="56" t="e">
        <f>E2504+F2504</f>
        <v>#VALUE!</v>
      </c>
      <c r="H2504" s="1761">
        <f>IF($J2489="TC",0,IF($J2489="Nso",0,VLOOKUP($A2486,'Result Entry'!$B$9:$FW$108,61,0)))</f>
        <v>0</v>
      </c>
      <c r="I2504" s="1762"/>
      <c r="J2504" s="1784">
        <f>IF($J2489="TC",0,IF($J2489="Nso",0,VLOOKUP($A2486,'Result Entry'!$B$9:$FW$108,65,0)))</f>
        <v>0</v>
      </c>
      <c r="K2504" s="1762"/>
      <c r="L2504" s="66">
        <f t="shared" si="140"/>
        <v>0</v>
      </c>
      <c r="M2504" s="64" t="e">
        <f t="shared" si="141"/>
        <v>#VALUE!</v>
      </c>
      <c r="N2504" s="60" t="str">
        <f>IF($J2489="TC",0,IF($J2489="Nso",0,VLOOKUP($A2486,'Result Entry'!$B$9:$FW$108,70,0)))</f>
        <v/>
      </c>
    </row>
    <row r="2505" spans="1:14" s="52" customFormat="1" ht="20.25" customHeight="1" thickBot="1">
      <c r="A2505" s="1721"/>
      <c r="B2505" s="50" t="s">
        <v>69</v>
      </c>
      <c r="C2505" s="1717" t="str">
        <f>'Result Entry'!$BW$3</f>
        <v>BIOLOGY</v>
      </c>
      <c r="D2505" s="1718"/>
      <c r="E2505" s="57" t="str">
        <f>IF($J2489="TC",0,IF($J2489="Nso",0,VLOOKUP($A2486,'Result Entry'!$B$9:$FW$108,71,0)))</f>
        <v/>
      </c>
      <c r="F2505" s="58" t="str">
        <f>IF($J2489="TC",0,IF($J2489="Nso",0,VLOOKUP($A2486,'Result Entry'!$B$9:$FW$108,72,0)))</f>
        <v/>
      </c>
      <c r="G2505" s="59" t="e">
        <f>E2505+F2505</f>
        <v>#VALUE!</v>
      </c>
      <c r="H2505" s="1861">
        <f>IF($J2489="TC",0,IF($J2489="Nso",0,VLOOKUP($A2486,'Result Entry'!$B$9:$FW$108,77,0)))</f>
        <v>0</v>
      </c>
      <c r="I2505" s="1862"/>
      <c r="J2505" s="1863">
        <f>IF($J2489="TC",0,IF($J2489="Nso",0,VLOOKUP($A2486,'Result Entry'!$B$9:$FW$108,81,0)))</f>
        <v>0</v>
      </c>
      <c r="K2505" s="1862"/>
      <c r="L2505" s="67">
        <f t="shared" si="140"/>
        <v>0</v>
      </c>
      <c r="M2505" s="65" t="e">
        <f t="shared" si="141"/>
        <v>#VALUE!</v>
      </c>
      <c r="N2505" s="60">
        <f>IF($J2489="TC",0,IF($J2489="Nso",0,VLOOKUP($A2486,'Result Entry'!$B$9:$FW$108,86,0)))</f>
        <v>0</v>
      </c>
    </row>
    <row r="2506" spans="1:14" ht="20.25" customHeight="1">
      <c r="A2506" s="1721"/>
      <c r="B2506" s="11" t="s">
        <v>69</v>
      </c>
      <c r="C2506" s="1771" t="s">
        <v>77</v>
      </c>
      <c r="D2506" s="1772"/>
      <c r="E2506" s="1773"/>
      <c r="F2506" s="1777" t="s">
        <v>78</v>
      </c>
      <c r="G2506" s="1778"/>
      <c r="H2506" s="1868" t="s">
        <v>79</v>
      </c>
      <c r="I2506" s="1869"/>
      <c r="J2506" s="74" t="s">
        <v>41</v>
      </c>
      <c r="K2506" s="79" t="s">
        <v>91</v>
      </c>
      <c r="L2506" s="1785" t="s">
        <v>39</v>
      </c>
      <c r="M2506" s="1786"/>
      <c r="N2506" s="12" t="s">
        <v>43</v>
      </c>
    </row>
    <row r="2507" spans="1:14" ht="25.5" customHeight="1" thickBot="1">
      <c r="A2507" s="1721"/>
      <c r="B2507" s="11" t="s">
        <v>69</v>
      </c>
      <c r="C2507" s="1774"/>
      <c r="D2507" s="1775"/>
      <c r="E2507" s="1776"/>
      <c r="F2507" s="1787">
        <f>IF($J2489="TC",0,IF($J2489="Nso",0,VLOOKUP($A2486,'Result Entry'!$B$9:$FW$108,146,0)))</f>
        <v>0</v>
      </c>
      <c r="G2507" s="1788"/>
      <c r="H2507" s="1830">
        <f>IF($J2489="TC",0,IF($J2489="Nso",0,VLOOKUP($A2486,'Result Entry'!$B$9:$FW$108,147,0)))</f>
        <v>0</v>
      </c>
      <c r="I2507" s="1831"/>
      <c r="J2507" s="75">
        <f>IF($J2489="TC",0,IF($J2489="Nso",0,VLOOKUP($A2486,'Result Entry'!$B$9:$FW$108,148,0)))</f>
        <v>0</v>
      </c>
      <c r="K2507" s="86" t="str">
        <f>IF($J2489="TC",0,IF($J2489="Nso",0,VLOOKUP($A2486,'Result Entry'!$B$9:$FW$108,149,0)))</f>
        <v/>
      </c>
      <c r="L2507" s="1864">
        <f>IF($J2489="TC",0,IF($J2489="Nso",0,VLOOKUP($A2486,'Result Entry'!$B$9:$FW$108,150,0)))</f>
        <v>0</v>
      </c>
      <c r="M2507" s="1865"/>
      <c r="N2507" s="15">
        <f>IF($J2489="TC",0,IF($J2489="Nso",0,VLOOKUP($A2486,'Result Entry'!$B$9:$FW$108,152,0)))</f>
        <v>0</v>
      </c>
    </row>
    <row r="2508" spans="1:14" ht="20.25" customHeight="1">
      <c r="A2508" s="1721"/>
      <c r="B2508" s="11" t="s">
        <v>69</v>
      </c>
      <c r="C2508" s="1758" t="s">
        <v>58</v>
      </c>
      <c r="D2508" s="1759"/>
      <c r="E2508" s="1759"/>
      <c r="F2508" s="1759"/>
      <c r="G2508" s="1759"/>
      <c r="H2508" s="1760"/>
      <c r="I2508" s="1834" t="s">
        <v>59</v>
      </c>
      <c r="J2508" s="1835"/>
      <c r="K2508" s="1836">
        <f>VLOOKUP($A2486,'Result Entry'!$B$9:$FW$108,143,0)</f>
        <v>0</v>
      </c>
      <c r="L2508" s="1837"/>
      <c r="M2508" s="1839" t="s">
        <v>37</v>
      </c>
      <c r="N2508" s="1840"/>
    </row>
    <row r="2509" spans="1:14" ht="20.25" customHeight="1" thickBot="1">
      <c r="A2509" s="1721"/>
      <c r="B2509" s="11" t="s">
        <v>69</v>
      </c>
      <c r="C2509" s="1841" t="s">
        <v>54</v>
      </c>
      <c r="D2509" s="1842"/>
      <c r="E2509" s="1842"/>
      <c r="F2509" s="1843" t="s">
        <v>157</v>
      </c>
      <c r="G2509" s="1844"/>
      <c r="H2509" s="26" t="s">
        <v>47</v>
      </c>
      <c r="I2509" s="1847" t="s">
        <v>60</v>
      </c>
      <c r="J2509" s="1848"/>
      <c r="K2509" s="1873">
        <f>VLOOKUP($A2486,'Result Entry'!$B$9:$FW$108,144,0)</f>
        <v>0</v>
      </c>
      <c r="L2509" s="1874"/>
      <c r="M2509" s="1875">
        <f>VLOOKUP($A2486,'Result Entry'!$B$9:$FW$108,145,0)</f>
        <v>0</v>
      </c>
      <c r="N2509" s="1876"/>
    </row>
    <row r="2510" spans="1:14" ht="20.25" customHeight="1">
      <c r="A2510" s="1721"/>
      <c r="B2510" s="11" t="s">
        <v>69</v>
      </c>
      <c r="C2510" s="1841"/>
      <c r="D2510" s="1842"/>
      <c r="E2510" s="1842"/>
      <c r="F2510" s="1845"/>
      <c r="G2510" s="1846"/>
      <c r="H2510" s="27" t="s">
        <v>99</v>
      </c>
      <c r="I2510" s="1877" t="s">
        <v>61</v>
      </c>
      <c r="J2510" s="1878"/>
      <c r="K2510" s="1879">
        <f>IF($J2489="TC","Transferred",IF($J2489="Nso","NameSeparated",VLOOKUP($A2486,'Result Entry'!$B$9:$FW$108,153,0)))</f>
        <v>0</v>
      </c>
      <c r="L2510" s="1879"/>
      <c r="M2510" s="1879"/>
      <c r="N2510" s="1880"/>
    </row>
    <row r="2511" spans="1:14" ht="20.25" customHeight="1">
      <c r="A2511" s="1721"/>
      <c r="B2511" s="11" t="s">
        <v>69</v>
      </c>
      <c r="C2511" s="1744" t="str">
        <f>'Result Entry'!$DU$3</f>
        <v>Foundation Of Information Tech.</v>
      </c>
      <c r="D2511" s="1745"/>
      <c r="E2511" s="1746"/>
      <c r="F2511" s="1747" t="str">
        <f>IF($J2489="TC",0,IF($J2489="Nso",0,VLOOKUP($A2486,'Result Entry'!$B$9:$GS$108,170,0)))</f>
        <v/>
      </c>
      <c r="G2511" s="1747"/>
      <c r="H2511" s="14">
        <f>IF($J2489="TC",0,IF($J2489="Nso",0,VLOOKUP($A2486,'Result Entry'!$B$9:$GS$108,112,0)))</f>
        <v>0</v>
      </c>
      <c r="I2511" s="1748" t="s">
        <v>71</v>
      </c>
      <c r="J2511" s="1749"/>
      <c r="K2511" s="1750">
        <f>'Result Entry'!$T$2</f>
        <v>45419</v>
      </c>
      <c r="L2511" s="1751"/>
      <c r="M2511" s="1751"/>
      <c r="N2511" s="1752"/>
    </row>
    <row r="2512" spans="1:14" ht="20.25" customHeight="1">
      <c r="A2512" s="1721"/>
      <c r="B2512" s="11" t="s">
        <v>69</v>
      </c>
      <c r="C2512" s="1744" t="str">
        <f>'Result Entry'!$EI$3</f>
        <v>G.I.A.I.-II</v>
      </c>
      <c r="D2512" s="1745"/>
      <c r="E2512" s="1746"/>
      <c r="F2512" s="1747" t="str">
        <f>IF($J2489="TC",0,IF($J2489="Nso",0,VLOOKUP($A2486,'Result Entry'!$B$9:$GS$108,174,0)))</f>
        <v/>
      </c>
      <c r="G2512" s="1747"/>
      <c r="H2512" s="14">
        <f>IF($J2489="TC",0,IF($J2489="Nso",0,VLOOKUP($A2486,'Result Entry'!$B$9:$GS$108,124,0)))</f>
        <v>0</v>
      </c>
      <c r="I2512" s="1753"/>
      <c r="J2512" s="1754"/>
      <c r="K2512" s="1754"/>
      <c r="L2512" s="1754"/>
      <c r="M2512" s="1754"/>
      <c r="N2512" s="1755"/>
    </row>
    <row r="2513" spans="1:15" ht="20.25" customHeight="1">
      <c r="A2513" s="1721"/>
      <c r="B2513" s="11" t="s">
        <v>69</v>
      </c>
      <c r="C2513" s="1744" t="str">
        <f>'Result Entry'!$EU$3</f>
        <v>SOC.SER.PLAN</v>
      </c>
      <c r="D2513" s="1745"/>
      <c r="E2513" s="1746"/>
      <c r="F2513" s="1747">
        <f>IF($J2489="TC",0,IF($J2489="Nso",0,VLOOKUP($A2486,'Result Entry'!$B$9:$HS$108,178,0)))</f>
        <v>0</v>
      </c>
      <c r="G2513" s="1747"/>
      <c r="H2513" s="14">
        <f>IF($J2489="TC",0,IF($J2489="Nso",0,VLOOKUP($A2486,'Result Entry'!$B$9:$GS$108,136,0)))</f>
        <v>0</v>
      </c>
      <c r="I2513" s="1756" t="s">
        <v>174</v>
      </c>
      <c r="J2513" s="1757"/>
      <c r="K2513" s="76"/>
      <c r="L2513" s="77"/>
      <c r="M2513" s="77"/>
      <c r="N2513" s="78"/>
    </row>
    <row r="2514" spans="1:15" ht="20.25" customHeight="1" thickBot="1">
      <c r="A2514" s="1721"/>
      <c r="B2514" s="11" t="s">
        <v>69</v>
      </c>
      <c r="C2514" s="1744" t="str">
        <f>'Result Entry'!$FG$3</f>
        <v>Jeewan Kaushal</v>
      </c>
      <c r="D2514" s="1745"/>
      <c r="E2514" s="1746"/>
      <c r="F2514" s="1747" t="str">
        <f>IF($J2489="TC",0,IF($J2489="Nso",0,VLOOKUP($A2486,'Result Entry'!$B$9:$HS$108,182,0)))</f>
        <v/>
      </c>
      <c r="G2514" s="1747"/>
      <c r="H2514" s="14">
        <f>IF($J2489="TC",0,IF($J2489="Nso",0,VLOOKUP($A2486,'Result Entry'!$B$9:$HS$108,136,0)))</f>
        <v>0</v>
      </c>
      <c r="I2514" s="1756" t="s">
        <v>148</v>
      </c>
      <c r="J2514" s="1757"/>
      <c r="K2514" s="1757"/>
      <c r="L2514" s="1757"/>
      <c r="M2514" s="1757"/>
      <c r="N2514" s="1838"/>
    </row>
    <row r="2515" spans="1:15" ht="20.25" customHeight="1">
      <c r="A2515" s="1721"/>
      <c r="B2515" s="10" t="s">
        <v>69</v>
      </c>
      <c r="C2515" s="1706" t="s">
        <v>180</v>
      </c>
      <c r="D2515" s="1707"/>
      <c r="E2515" s="1708"/>
      <c r="F2515" s="1715" t="s">
        <v>181</v>
      </c>
      <c r="G2515" s="1716"/>
      <c r="H2515" s="82" t="s">
        <v>30</v>
      </c>
      <c r="I2515" s="1756" t="s">
        <v>175</v>
      </c>
      <c r="J2515" s="1757"/>
      <c r="K2515" s="1757"/>
      <c r="L2515" s="1757"/>
      <c r="M2515" s="1757"/>
      <c r="N2515" s="1838"/>
    </row>
    <row r="2516" spans="1:15" ht="20.25" customHeight="1">
      <c r="A2516" s="1721"/>
      <c r="B2516" s="10" t="s">
        <v>69</v>
      </c>
      <c r="C2516" s="1709"/>
      <c r="D2516" s="1710"/>
      <c r="E2516" s="1711"/>
      <c r="F2516" s="1702" t="s">
        <v>182</v>
      </c>
      <c r="G2516" s="1703"/>
      <c r="H2516" s="80" t="s">
        <v>179</v>
      </c>
      <c r="I2516" s="1732" t="s">
        <v>67</v>
      </c>
      <c r="J2516" s="1733"/>
      <c r="K2516" s="1733"/>
      <c r="L2516" s="1733"/>
      <c r="M2516" s="1733"/>
      <c r="N2516" s="1734"/>
    </row>
    <row r="2517" spans="1:15" ht="20.25" customHeight="1">
      <c r="A2517" s="1721"/>
      <c r="B2517" s="10" t="s">
        <v>69</v>
      </c>
      <c r="C2517" s="1709"/>
      <c r="D2517" s="1710"/>
      <c r="E2517" s="1711"/>
      <c r="F2517" s="1702" t="s">
        <v>185</v>
      </c>
      <c r="G2517" s="1703"/>
      <c r="H2517" s="80" t="s">
        <v>62</v>
      </c>
      <c r="I2517" s="1735"/>
      <c r="J2517" s="1736"/>
      <c r="K2517" s="1736"/>
      <c r="L2517" s="1736"/>
      <c r="M2517" s="1736"/>
      <c r="N2517" s="1737"/>
    </row>
    <row r="2518" spans="1:15" ht="20.25" customHeight="1">
      <c r="A2518" s="1721"/>
      <c r="B2518" s="10" t="s">
        <v>69</v>
      </c>
      <c r="C2518" s="1709"/>
      <c r="D2518" s="1710"/>
      <c r="E2518" s="1711"/>
      <c r="F2518" s="1702" t="s">
        <v>186</v>
      </c>
      <c r="G2518" s="1703"/>
      <c r="H2518" s="80" t="s">
        <v>63</v>
      </c>
      <c r="I2518" s="1735"/>
      <c r="J2518" s="1736"/>
      <c r="K2518" s="1736"/>
      <c r="L2518" s="1736"/>
      <c r="M2518" s="1736"/>
      <c r="N2518" s="1737"/>
    </row>
    <row r="2519" spans="1:15" ht="20.25" customHeight="1">
      <c r="A2519" s="1721"/>
      <c r="B2519" s="10" t="s">
        <v>69</v>
      </c>
      <c r="C2519" s="1709"/>
      <c r="D2519" s="1710"/>
      <c r="E2519" s="1711"/>
      <c r="F2519" s="1702" t="s">
        <v>183</v>
      </c>
      <c r="G2519" s="1703"/>
      <c r="H2519" s="80" t="s">
        <v>65</v>
      </c>
      <c r="I2519" s="1738" t="s">
        <v>80</v>
      </c>
      <c r="J2519" s="1739"/>
      <c r="K2519" s="1739"/>
      <c r="L2519" s="1739"/>
      <c r="M2519" s="1739"/>
      <c r="N2519" s="1740"/>
    </row>
    <row r="2520" spans="1:15" ht="20.25" customHeight="1" thickBot="1">
      <c r="A2520" s="1721"/>
      <c r="B2520" s="13" t="s">
        <v>69</v>
      </c>
      <c r="C2520" s="1712"/>
      <c r="D2520" s="1713"/>
      <c r="E2520" s="1714"/>
      <c r="F2520" s="1704" t="s">
        <v>184</v>
      </c>
      <c r="G2520" s="1705"/>
      <c r="H2520" s="81" t="s">
        <v>64</v>
      </c>
      <c r="I2520" s="1741"/>
      <c r="J2520" s="1742"/>
      <c r="K2520" s="1742"/>
      <c r="L2520" s="1742"/>
      <c r="M2520" s="1742"/>
      <c r="N2520" s="1743"/>
    </row>
    <row r="2521" spans="1:15" ht="15.75" thickTop="1">
      <c r="A2521" s="1719"/>
      <c r="B2521" s="1719"/>
      <c r="C2521" s="1719"/>
      <c r="D2521" s="1719"/>
      <c r="E2521" s="1719"/>
      <c r="F2521" s="1719"/>
      <c r="G2521" s="1719"/>
      <c r="H2521" s="1719"/>
      <c r="I2521" s="1719"/>
      <c r="J2521" s="1719"/>
      <c r="K2521" s="1719"/>
      <c r="L2521" s="1719"/>
      <c r="M2521" s="1719"/>
      <c r="N2521" s="1719"/>
    </row>
    <row r="2522" spans="1:15" ht="24.75" customHeight="1" thickBot="1">
      <c r="A2522" s="83">
        <f>A2486+1</f>
        <v>72</v>
      </c>
      <c r="B2522" s="1720" t="s">
        <v>50</v>
      </c>
      <c r="C2522" s="1720"/>
      <c r="D2522" s="1720"/>
      <c r="E2522" s="1720"/>
      <c r="F2522" s="1720"/>
      <c r="G2522" s="1720"/>
      <c r="H2522" s="1720"/>
      <c r="I2522" s="1720"/>
      <c r="J2522" s="1720"/>
      <c r="K2522" s="1720"/>
      <c r="L2522" s="1720"/>
      <c r="M2522" s="1720"/>
      <c r="N2522" s="1720"/>
    </row>
    <row r="2523" spans="1:15" ht="42.75" customHeight="1" thickTop="1">
      <c r="A2523" s="1721"/>
      <c r="B2523" s="1722"/>
      <c r="C2523" s="1723"/>
      <c r="D2523" s="1726" t="str">
        <f>Master!$E$8</f>
        <v xml:space="preserve">Govt. Sr. Secondary School </v>
      </c>
      <c r="E2523" s="1727"/>
      <c r="F2523" s="1727"/>
      <c r="G2523" s="1727"/>
      <c r="H2523" s="1727"/>
      <c r="I2523" s="1727"/>
      <c r="J2523" s="1727"/>
      <c r="K2523" s="1727"/>
      <c r="L2523" s="1727"/>
      <c r="M2523" s="1727"/>
      <c r="N2523" s="1728"/>
    </row>
    <row r="2524" spans="1:15" ht="26.25" customHeight="1" thickBot="1">
      <c r="A2524" s="1721"/>
      <c r="B2524" s="1724"/>
      <c r="C2524" s="1725"/>
      <c r="D2524" s="1729" t="str">
        <f>Master!$E$11</f>
        <v>P.S.-Bapini (Jodhpur)</v>
      </c>
      <c r="E2524" s="1730"/>
      <c r="F2524" s="1730"/>
      <c r="G2524" s="1730"/>
      <c r="H2524" s="1730"/>
      <c r="I2524" s="1730"/>
      <c r="J2524" s="1730"/>
      <c r="K2524" s="1730"/>
      <c r="L2524" s="1730"/>
      <c r="M2524" s="1730"/>
      <c r="N2524" s="1731"/>
    </row>
    <row r="2525" spans="1:15" ht="20.25" customHeight="1">
      <c r="A2525" s="1721"/>
      <c r="B2525" s="28"/>
      <c r="C2525" s="1849" t="s">
        <v>150</v>
      </c>
      <c r="D2525" s="1850"/>
      <c r="E2525" s="1850"/>
      <c r="F2525" s="1850"/>
      <c r="G2525" s="1851"/>
      <c r="H2525" s="1814" t="s">
        <v>127</v>
      </c>
      <c r="I2525" s="1814"/>
      <c r="J2525" s="1817">
        <f>VLOOKUP(A2522,'Result Entry'!$B$6:$K$108,6,0)</f>
        <v>0</v>
      </c>
      <c r="K2525" s="1820" t="s">
        <v>68</v>
      </c>
      <c r="L2525" s="1821"/>
      <c r="M2525" s="68">
        <f>Master!$E$14</f>
        <v>8151106901</v>
      </c>
      <c r="N2525" s="69"/>
    </row>
    <row r="2526" spans="1:15" ht="20.25" customHeight="1">
      <c r="A2526" s="1721"/>
      <c r="B2526" s="9"/>
      <c r="C2526" s="1852"/>
      <c r="D2526" s="1853"/>
      <c r="E2526" s="1853"/>
      <c r="F2526" s="1853"/>
      <c r="G2526" s="1854"/>
      <c r="H2526" s="1815"/>
      <c r="I2526" s="1815"/>
      <c r="J2526" s="1818"/>
      <c r="K2526" s="1822" t="s">
        <v>66</v>
      </c>
      <c r="L2526" s="1823"/>
      <c r="M2526" s="1824"/>
      <c r="N2526" s="1825"/>
      <c r="O2526" s="17" t="s">
        <v>156</v>
      </c>
    </row>
    <row r="2527" spans="1:15" ht="20.25" customHeight="1" thickBot="1">
      <c r="A2527" s="1721"/>
      <c r="B2527" s="9"/>
      <c r="C2527" s="1855"/>
      <c r="D2527" s="1856"/>
      <c r="E2527" s="1856"/>
      <c r="F2527" s="1856"/>
      <c r="G2527" s="1857"/>
      <c r="H2527" s="1816"/>
      <c r="I2527" s="1816"/>
      <c r="J2527" s="1819"/>
      <c r="K2527" s="1826" t="s">
        <v>51</v>
      </c>
      <c r="L2527" s="1827"/>
      <c r="M2527" s="1828" t="str">
        <f>Master!$E$6</f>
        <v>2023-24</v>
      </c>
      <c r="N2527" s="1829"/>
    </row>
    <row r="2528" spans="1:15" ht="20.25" customHeight="1">
      <c r="A2528" s="1721"/>
      <c r="B2528" s="10" t="s">
        <v>69</v>
      </c>
      <c r="C2528" s="1779" t="s">
        <v>20</v>
      </c>
      <c r="D2528" s="1780"/>
      <c r="E2528" s="1780"/>
      <c r="F2528" s="1781"/>
      <c r="G2528" s="6" t="s">
        <v>149</v>
      </c>
      <c r="H2528" s="1782">
        <f>VLOOKUP($A2522,'Result Entry'!$B$9:$FW$108,4,0)</f>
        <v>0</v>
      </c>
      <c r="I2528" s="1782"/>
      <c r="J2528" s="1782"/>
      <c r="K2528" s="1782"/>
      <c r="L2528" s="1782"/>
      <c r="M2528" s="1782"/>
      <c r="N2528" s="1783"/>
    </row>
    <row r="2529" spans="1:14" ht="20.25" customHeight="1">
      <c r="A2529" s="1721"/>
      <c r="B2529" s="10" t="s">
        <v>69</v>
      </c>
      <c r="C2529" s="1763" t="s">
        <v>22</v>
      </c>
      <c r="D2529" s="1764"/>
      <c r="E2529" s="1764"/>
      <c r="F2529" s="1765"/>
      <c r="G2529" s="7" t="s">
        <v>149</v>
      </c>
      <c r="H2529" s="1766">
        <f>VLOOKUP($A2522,'Result Entry'!$B$9:$FW$108,7,0)</f>
        <v>0</v>
      </c>
      <c r="I2529" s="1766"/>
      <c r="J2529" s="1766"/>
      <c r="K2529" s="1766"/>
      <c r="L2529" s="1766"/>
      <c r="M2529" s="1766"/>
      <c r="N2529" s="1767"/>
    </row>
    <row r="2530" spans="1:14" ht="20.25" customHeight="1">
      <c r="A2530" s="1721"/>
      <c r="B2530" s="10" t="s">
        <v>69</v>
      </c>
      <c r="C2530" s="1763" t="s">
        <v>23</v>
      </c>
      <c r="D2530" s="1764"/>
      <c r="E2530" s="1764"/>
      <c r="F2530" s="1765"/>
      <c r="G2530" s="7" t="s">
        <v>149</v>
      </c>
      <c r="H2530" s="1766">
        <f>VLOOKUP($A2522,'Result Entry'!$B$9:$FW$108,8,0)</f>
        <v>0</v>
      </c>
      <c r="I2530" s="1766"/>
      <c r="J2530" s="1766"/>
      <c r="K2530" s="1766"/>
      <c r="L2530" s="1766"/>
      <c r="M2530" s="1766"/>
      <c r="N2530" s="1767"/>
    </row>
    <row r="2531" spans="1:14" ht="20.25" customHeight="1">
      <c r="A2531" s="1721"/>
      <c r="B2531" s="10" t="s">
        <v>69</v>
      </c>
      <c r="C2531" s="1763" t="s">
        <v>52</v>
      </c>
      <c r="D2531" s="1764"/>
      <c r="E2531" s="1764"/>
      <c r="F2531" s="1765"/>
      <c r="G2531" s="7" t="s">
        <v>149</v>
      </c>
      <c r="H2531" s="1766">
        <f>VLOOKUP($A2522,'Result Entry'!$B$9:$FW$108,9,0)</f>
        <v>0</v>
      </c>
      <c r="I2531" s="1766"/>
      <c r="J2531" s="1766"/>
      <c r="K2531" s="1766"/>
      <c r="L2531" s="1766"/>
      <c r="M2531" s="1766"/>
      <c r="N2531" s="1767"/>
    </row>
    <row r="2532" spans="1:14" ht="20.25" customHeight="1">
      <c r="A2532" s="1721"/>
      <c r="B2532" s="10" t="s">
        <v>69</v>
      </c>
      <c r="C2532" s="1763" t="s">
        <v>53</v>
      </c>
      <c r="D2532" s="1764"/>
      <c r="E2532" s="1764"/>
      <c r="F2532" s="1765"/>
      <c r="G2532" s="7" t="s">
        <v>149</v>
      </c>
      <c r="H2532" s="1768" t="str">
        <f>CONCATENATE('Result Entry'!$G$4,'Result Entry'!$J$4)</f>
        <v>11(A)</v>
      </c>
      <c r="I2532" s="1766"/>
      <c r="J2532" s="1766"/>
      <c r="K2532" s="1766"/>
      <c r="L2532" s="1766"/>
      <c r="M2532" s="1766"/>
      <c r="N2532" s="1767"/>
    </row>
    <row r="2533" spans="1:14" ht="20.25" customHeight="1" thickBot="1">
      <c r="A2533" s="1721"/>
      <c r="B2533" s="10" t="s">
        <v>69</v>
      </c>
      <c r="C2533" s="1789" t="s">
        <v>25</v>
      </c>
      <c r="D2533" s="1790"/>
      <c r="E2533" s="1790"/>
      <c r="F2533" s="1791"/>
      <c r="G2533" s="16" t="s">
        <v>149</v>
      </c>
      <c r="H2533" s="1792">
        <f>VLOOKUP($A2522,'Result Entry'!$B$9:$FW$108,10,0)</f>
        <v>0</v>
      </c>
      <c r="I2533" s="1792"/>
      <c r="J2533" s="1792"/>
      <c r="K2533" s="1792"/>
      <c r="L2533" s="1792"/>
      <c r="M2533" s="1792"/>
      <c r="N2533" s="1793"/>
    </row>
    <row r="2534" spans="1:14" ht="20.25" customHeight="1">
      <c r="A2534" s="1721"/>
      <c r="B2534" s="11" t="s">
        <v>69</v>
      </c>
      <c r="C2534" s="1794" t="s">
        <v>167</v>
      </c>
      <c r="D2534" s="1795"/>
      <c r="E2534" s="1798" t="s">
        <v>72</v>
      </c>
      <c r="F2534" s="1800" t="s">
        <v>73</v>
      </c>
      <c r="G2534" s="1802" t="s">
        <v>168</v>
      </c>
      <c r="H2534" s="1804" t="s">
        <v>55</v>
      </c>
      <c r="I2534" s="1805"/>
      <c r="J2534" s="1808" t="s">
        <v>84</v>
      </c>
      <c r="K2534" s="1809"/>
      <c r="L2534" s="1812" t="s">
        <v>169</v>
      </c>
      <c r="M2534" s="1832" t="s">
        <v>76</v>
      </c>
      <c r="N2534" s="1858" t="s">
        <v>98</v>
      </c>
    </row>
    <row r="2535" spans="1:14" ht="20.25" customHeight="1">
      <c r="A2535" s="1721"/>
      <c r="B2535" s="11"/>
      <c r="C2535" s="1796"/>
      <c r="D2535" s="1797"/>
      <c r="E2535" s="1799"/>
      <c r="F2535" s="1801"/>
      <c r="G2535" s="1803"/>
      <c r="H2535" s="1806"/>
      <c r="I2535" s="1807"/>
      <c r="J2535" s="1810"/>
      <c r="K2535" s="1811"/>
      <c r="L2535" s="1813"/>
      <c r="M2535" s="1833"/>
      <c r="N2535" s="1859"/>
    </row>
    <row r="2536" spans="1:14" ht="20.25" customHeight="1" thickBot="1">
      <c r="A2536" s="1721"/>
      <c r="B2536" s="11" t="s">
        <v>69</v>
      </c>
      <c r="C2536" s="1866" t="s">
        <v>56</v>
      </c>
      <c r="D2536" s="1867"/>
      <c r="E2536" s="61">
        <f>'Result Entry'!$L$7</f>
        <v>10</v>
      </c>
      <c r="F2536" s="62">
        <f>'Result Entry'!$M$7</f>
        <v>10</v>
      </c>
      <c r="G2536" s="53">
        <f>SUM(E2536:F2536)</f>
        <v>20</v>
      </c>
      <c r="H2536" s="1881">
        <f>'Result Entry'!$AU$7</f>
        <v>70</v>
      </c>
      <c r="I2536" s="1882"/>
      <c r="J2536" s="1883">
        <f>'Result Entry'!$AY$7</f>
        <v>100</v>
      </c>
      <c r="K2536" s="1882"/>
      <c r="L2536" s="53">
        <f t="shared" ref="L2536:L2541" si="142">H2536+J2536</f>
        <v>170</v>
      </c>
      <c r="M2536" s="63">
        <f t="shared" ref="M2536:M2541" si="143">G2536+L2536</f>
        <v>190</v>
      </c>
      <c r="N2536" s="1860"/>
    </row>
    <row r="2537" spans="1:14" s="52" customFormat="1" ht="20.25" customHeight="1">
      <c r="A2537" s="1721"/>
      <c r="B2537" s="50" t="s">
        <v>69</v>
      </c>
      <c r="C2537" s="1769" t="str">
        <f>'Result Entry'!$L$3</f>
        <v>HINDI Comp.</v>
      </c>
      <c r="D2537" s="1770"/>
      <c r="E2537" s="54">
        <f>IF($J2525="TC",0,IF($J2525="Nso",0,VLOOKUP($A2522,'Result Entry'!$B$9:$FW$108,11,0)))</f>
        <v>0</v>
      </c>
      <c r="F2537" s="51">
        <f>IF($J2525="TC",0,IF($J2525="Nso",0,VLOOKUP($A2522,'Result Entry'!$B$9:$FW$108,12,0)))</f>
        <v>0</v>
      </c>
      <c r="G2537" s="55">
        <f>E2537+F2537</f>
        <v>0</v>
      </c>
      <c r="H2537" s="1870">
        <f>IF($J2525="TC",0,IF($J2525="Nso",0,VLOOKUP($A2522,'Result Entry'!$B$9:$FW$108,16,0)))</f>
        <v>0</v>
      </c>
      <c r="I2537" s="1871"/>
      <c r="J2537" s="1872">
        <f>IF($J2525="TC",0,IF($J2525="Nso",0,VLOOKUP($A2522,'Result Entry'!$B$9:$FW$108,19,0)))</f>
        <v>0</v>
      </c>
      <c r="K2537" s="1871"/>
      <c r="L2537" s="66">
        <f t="shared" si="142"/>
        <v>0</v>
      </c>
      <c r="M2537" s="64">
        <f t="shared" si="143"/>
        <v>0</v>
      </c>
      <c r="N2537" s="60" t="str">
        <f>IF($J2525="TC",0,IF($J2525="Nso",0,VLOOKUP($A2522,'Result Entry'!$B$9:$FW$108,24,0)))</f>
        <v/>
      </c>
    </row>
    <row r="2538" spans="1:14" s="52" customFormat="1" ht="20.25" customHeight="1">
      <c r="A2538" s="1721"/>
      <c r="B2538" s="50" t="s">
        <v>69</v>
      </c>
      <c r="C2538" s="1717" t="str">
        <f>'Result Entry'!$Z$3</f>
        <v>ENGLISH Comp.</v>
      </c>
      <c r="D2538" s="1718"/>
      <c r="E2538" s="54">
        <f>IF($J2525="TC",0,IF($J2525="Nso",0,VLOOKUP($A2522,'Result Entry'!$B$9:$FW$108,25,0)))</f>
        <v>0</v>
      </c>
      <c r="F2538" s="51">
        <f>IF($J2525="TC",0,IF($J2525="Nso",0,VLOOKUP($A2522,'Result Entry'!$B$9:$FW$108,26,0)))</f>
        <v>0</v>
      </c>
      <c r="G2538" s="56">
        <f>E2538+F2538</f>
        <v>0</v>
      </c>
      <c r="H2538" s="1761">
        <f>IF($J2525="TC",0,IF($J2525="Nso",0,VLOOKUP($A2522,'Result Entry'!$B$9:$FW$108,30,0)))</f>
        <v>0</v>
      </c>
      <c r="I2538" s="1762"/>
      <c r="J2538" s="1784">
        <f>IF($J2525="TC",0,IF($J2525="Nso",0,VLOOKUP($A2522,'Result Entry'!$B$9:$FW$108,33,0)))</f>
        <v>0</v>
      </c>
      <c r="K2538" s="1762"/>
      <c r="L2538" s="66">
        <f t="shared" si="142"/>
        <v>0</v>
      </c>
      <c r="M2538" s="64">
        <f t="shared" si="143"/>
        <v>0</v>
      </c>
      <c r="N2538" s="60" t="str">
        <f>IF($J2525="TC",0,IF($J2525="Nso",0,VLOOKUP($A2522,'Result Entry'!$B$9:$FW$108,38,0)))</f>
        <v/>
      </c>
    </row>
    <row r="2539" spans="1:14" s="52" customFormat="1" ht="20.25" customHeight="1">
      <c r="A2539" s="1721"/>
      <c r="B2539" s="50" t="s">
        <v>69</v>
      </c>
      <c r="C2539" s="1717" t="str">
        <f>'Result Entry'!$AO$3</f>
        <v>PHYSICS</v>
      </c>
      <c r="D2539" s="1718"/>
      <c r="E2539" s="54">
        <f>IF($J2525="TC",0,IF($J2525="Nso",0,VLOOKUP($A2522,'Result Entry'!$B$9:$FW$108,39,0)))</f>
        <v>0</v>
      </c>
      <c r="F2539" s="51">
        <f>IF($J2525="TC",0,IF($J2525="Nso",0,VLOOKUP($A2522,'Result Entry'!$B$9:$FW$108,40,0)))</f>
        <v>0</v>
      </c>
      <c r="G2539" s="56">
        <f>E2539+F2539</f>
        <v>0</v>
      </c>
      <c r="H2539" s="1761">
        <f>IF($J2525="TC",0,IF($J2525="Nso",0,VLOOKUP($A2522,'Result Entry'!$B$9:$FW$108,45,0)))</f>
        <v>0</v>
      </c>
      <c r="I2539" s="1762"/>
      <c r="J2539" s="1784">
        <f>IF($J2525="TC",0,IF($J2525="Nso",0,VLOOKUP($A2522,'Result Entry'!$B$9:$FW$108,49,0)))</f>
        <v>0</v>
      </c>
      <c r="K2539" s="1762"/>
      <c r="L2539" s="66">
        <f t="shared" si="142"/>
        <v>0</v>
      </c>
      <c r="M2539" s="64">
        <f t="shared" si="143"/>
        <v>0</v>
      </c>
      <c r="N2539" s="60" t="str">
        <f>IF($J2525="TC",0,IF($J2525="Nso",0,VLOOKUP($A2522,'Result Entry'!$B$9:$FW$108,54,0)))</f>
        <v/>
      </c>
    </row>
    <row r="2540" spans="1:14" s="52" customFormat="1" ht="20.25" customHeight="1">
      <c r="A2540" s="1721"/>
      <c r="B2540" s="50" t="s">
        <v>69</v>
      </c>
      <c r="C2540" s="1717" t="str">
        <f>'Result Entry'!$BF$3</f>
        <v>CHEMISTRY</v>
      </c>
      <c r="D2540" s="1718"/>
      <c r="E2540" s="54" t="str">
        <f>IF($J2525="TC",0,IF($J2525="Nso",0,VLOOKUP($A2522,'Result Entry'!$B$9:$FW$108,55,0)))</f>
        <v/>
      </c>
      <c r="F2540" s="51">
        <f>IF($J2525="TC",0,IF($J2525="Nso",0,VLOOKUP($A2522,'Result Entry'!$B$9:$FW$108,56,0)))</f>
        <v>0</v>
      </c>
      <c r="G2540" s="56" t="e">
        <f>E2540+F2540</f>
        <v>#VALUE!</v>
      </c>
      <c r="H2540" s="1761">
        <f>IF($J2525="TC",0,IF($J2525="Nso",0,VLOOKUP($A2522,'Result Entry'!$B$9:$FW$108,61,0)))</f>
        <v>0</v>
      </c>
      <c r="I2540" s="1762"/>
      <c r="J2540" s="1784">
        <f>IF($J2525="TC",0,IF($J2525="Nso",0,VLOOKUP($A2522,'Result Entry'!$B$9:$FW$108,65,0)))</f>
        <v>0</v>
      </c>
      <c r="K2540" s="1762"/>
      <c r="L2540" s="66">
        <f t="shared" si="142"/>
        <v>0</v>
      </c>
      <c r="M2540" s="64" t="e">
        <f t="shared" si="143"/>
        <v>#VALUE!</v>
      </c>
      <c r="N2540" s="60" t="str">
        <f>IF($J2525="TC",0,IF($J2525="Nso",0,VLOOKUP($A2522,'Result Entry'!$B$9:$FW$108,70,0)))</f>
        <v/>
      </c>
    </row>
    <row r="2541" spans="1:14" s="52" customFormat="1" ht="20.25" customHeight="1" thickBot="1">
      <c r="A2541" s="1721"/>
      <c r="B2541" s="50" t="s">
        <v>69</v>
      </c>
      <c r="C2541" s="1717" t="str">
        <f>'Result Entry'!$BW$3</f>
        <v>BIOLOGY</v>
      </c>
      <c r="D2541" s="1718"/>
      <c r="E2541" s="57" t="str">
        <f>IF($J2525="TC",0,IF($J2525="Nso",0,VLOOKUP($A2522,'Result Entry'!$B$9:$FW$108,71,0)))</f>
        <v/>
      </c>
      <c r="F2541" s="58" t="str">
        <f>IF($J2525="TC",0,IF($J2525="Nso",0,VLOOKUP($A2522,'Result Entry'!$B$9:$FW$108,72,0)))</f>
        <v/>
      </c>
      <c r="G2541" s="59" t="e">
        <f>E2541+F2541</f>
        <v>#VALUE!</v>
      </c>
      <c r="H2541" s="1861">
        <f>IF($J2525="TC",0,IF($J2525="Nso",0,VLOOKUP($A2522,'Result Entry'!$B$9:$FW$108,77,0)))</f>
        <v>0</v>
      </c>
      <c r="I2541" s="1862"/>
      <c r="J2541" s="1863">
        <f>IF($J2525="TC",0,IF($J2525="Nso",0,VLOOKUP($A2522,'Result Entry'!$B$9:$FW$108,81,0)))</f>
        <v>0</v>
      </c>
      <c r="K2541" s="1862"/>
      <c r="L2541" s="67">
        <f t="shared" si="142"/>
        <v>0</v>
      </c>
      <c r="M2541" s="65" t="e">
        <f t="shared" si="143"/>
        <v>#VALUE!</v>
      </c>
      <c r="N2541" s="60">
        <f>IF($J2525="TC",0,IF($J2525="Nso",0,VLOOKUP($A2522,'Result Entry'!$B$9:$FW$108,86,0)))</f>
        <v>0</v>
      </c>
    </row>
    <row r="2542" spans="1:14" ht="20.25" customHeight="1">
      <c r="A2542" s="1721"/>
      <c r="B2542" s="11" t="s">
        <v>69</v>
      </c>
      <c r="C2542" s="1771" t="s">
        <v>77</v>
      </c>
      <c r="D2542" s="1772"/>
      <c r="E2542" s="1773"/>
      <c r="F2542" s="1777" t="s">
        <v>78</v>
      </c>
      <c r="G2542" s="1778"/>
      <c r="H2542" s="1868" t="s">
        <v>79</v>
      </c>
      <c r="I2542" s="1869"/>
      <c r="J2542" s="74" t="s">
        <v>41</v>
      </c>
      <c r="K2542" s="79" t="s">
        <v>91</v>
      </c>
      <c r="L2542" s="1785" t="s">
        <v>39</v>
      </c>
      <c r="M2542" s="1786"/>
      <c r="N2542" s="12" t="s">
        <v>43</v>
      </c>
    </row>
    <row r="2543" spans="1:14" ht="25.5" customHeight="1" thickBot="1">
      <c r="A2543" s="1721"/>
      <c r="B2543" s="11" t="s">
        <v>69</v>
      </c>
      <c r="C2543" s="1774"/>
      <c r="D2543" s="1775"/>
      <c r="E2543" s="1776"/>
      <c r="F2543" s="1787">
        <f>IF($J2525="TC",0,IF($J2525="Nso",0,VLOOKUP($A2522,'Result Entry'!$B$9:$FW$108,146,0)))</f>
        <v>0</v>
      </c>
      <c r="G2543" s="1788"/>
      <c r="H2543" s="1830">
        <f>IF($J2525="TC",0,IF($J2525="Nso",0,VLOOKUP($A2522,'Result Entry'!$B$9:$FW$108,147,0)))</f>
        <v>0</v>
      </c>
      <c r="I2543" s="1831"/>
      <c r="J2543" s="75">
        <f>IF($J2525="TC",0,IF($J2525="Nso",0,VLOOKUP($A2522,'Result Entry'!$B$9:$FW$108,148,0)))</f>
        <v>0</v>
      </c>
      <c r="K2543" s="86" t="str">
        <f>IF($J2525="TC",0,IF($J2525="Nso",0,VLOOKUP($A2522,'Result Entry'!$B$9:$FW$108,149,0)))</f>
        <v/>
      </c>
      <c r="L2543" s="1864">
        <f>IF($J2525="TC",0,IF($J2525="Nso",0,VLOOKUP($A2522,'Result Entry'!$B$9:$FW$108,150,0)))</f>
        <v>0</v>
      </c>
      <c r="M2543" s="1865"/>
      <c r="N2543" s="15">
        <f>IF($J2525="TC",0,IF($J2525="Nso",0,VLOOKUP($A2522,'Result Entry'!$B$9:$FW$108,152,0)))</f>
        <v>0</v>
      </c>
    </row>
    <row r="2544" spans="1:14" ht="20.25" customHeight="1">
      <c r="A2544" s="1721"/>
      <c r="B2544" s="11" t="s">
        <v>69</v>
      </c>
      <c r="C2544" s="1758" t="s">
        <v>58</v>
      </c>
      <c r="D2544" s="1759"/>
      <c r="E2544" s="1759"/>
      <c r="F2544" s="1759"/>
      <c r="G2544" s="1759"/>
      <c r="H2544" s="1760"/>
      <c r="I2544" s="1834" t="s">
        <v>59</v>
      </c>
      <c r="J2544" s="1835"/>
      <c r="K2544" s="1836">
        <f>VLOOKUP($A2522,'Result Entry'!$B$9:$FW$108,143,0)</f>
        <v>0</v>
      </c>
      <c r="L2544" s="1837"/>
      <c r="M2544" s="1839" t="s">
        <v>37</v>
      </c>
      <c r="N2544" s="1840"/>
    </row>
    <row r="2545" spans="1:14" ht="20.25" customHeight="1" thickBot="1">
      <c r="A2545" s="1721"/>
      <c r="B2545" s="11" t="s">
        <v>69</v>
      </c>
      <c r="C2545" s="1841" t="s">
        <v>54</v>
      </c>
      <c r="D2545" s="1842"/>
      <c r="E2545" s="1842"/>
      <c r="F2545" s="1843" t="s">
        <v>157</v>
      </c>
      <c r="G2545" s="1844"/>
      <c r="H2545" s="26" t="s">
        <v>47</v>
      </c>
      <c r="I2545" s="1847" t="s">
        <v>60</v>
      </c>
      <c r="J2545" s="1848"/>
      <c r="K2545" s="1873">
        <f>VLOOKUP($A2522,'Result Entry'!$B$9:$FW$108,144,0)</f>
        <v>0</v>
      </c>
      <c r="L2545" s="1874"/>
      <c r="M2545" s="1875">
        <f>VLOOKUP($A2522,'Result Entry'!$B$9:$FW$108,145,0)</f>
        <v>0</v>
      </c>
      <c r="N2545" s="1876"/>
    </row>
    <row r="2546" spans="1:14" ht="20.25" customHeight="1">
      <c r="A2546" s="1721"/>
      <c r="B2546" s="11" t="s">
        <v>69</v>
      </c>
      <c r="C2546" s="1841"/>
      <c r="D2546" s="1842"/>
      <c r="E2546" s="1842"/>
      <c r="F2546" s="1845"/>
      <c r="G2546" s="1846"/>
      <c r="H2546" s="27" t="s">
        <v>99</v>
      </c>
      <c r="I2546" s="1877" t="s">
        <v>61</v>
      </c>
      <c r="J2546" s="1878"/>
      <c r="K2546" s="1879">
        <f>IF($J2525="TC","Transferred",IF($J2525="Nso","NameSeparated",VLOOKUP($A2522,'Result Entry'!$B$9:$FW$108,153,0)))</f>
        <v>0</v>
      </c>
      <c r="L2546" s="1879"/>
      <c r="M2546" s="1879"/>
      <c r="N2546" s="1880"/>
    </row>
    <row r="2547" spans="1:14" ht="20.25" customHeight="1">
      <c r="A2547" s="1721"/>
      <c r="B2547" s="11" t="s">
        <v>69</v>
      </c>
      <c r="C2547" s="1744" t="str">
        <f>'Result Entry'!$DU$3</f>
        <v>Foundation Of Information Tech.</v>
      </c>
      <c r="D2547" s="1745"/>
      <c r="E2547" s="1746"/>
      <c r="F2547" s="1747" t="str">
        <f>IF($J2525="TC",0,IF($J2525="Nso",0,VLOOKUP($A2522,'Result Entry'!$B$9:$GS$108,170,0)))</f>
        <v/>
      </c>
      <c r="G2547" s="1747"/>
      <c r="H2547" s="14">
        <f>IF($J2525="TC",0,IF($J2525="Nso",0,VLOOKUP($A2522,'Result Entry'!$B$9:$GS$108,112,0)))</f>
        <v>0</v>
      </c>
      <c r="I2547" s="1748" t="s">
        <v>71</v>
      </c>
      <c r="J2547" s="1749"/>
      <c r="K2547" s="1750">
        <f>'Result Entry'!$T$2</f>
        <v>45419</v>
      </c>
      <c r="L2547" s="1751"/>
      <c r="M2547" s="1751"/>
      <c r="N2547" s="1752"/>
    </row>
    <row r="2548" spans="1:14" ht="20.25" customHeight="1">
      <c r="A2548" s="1721"/>
      <c r="B2548" s="11" t="s">
        <v>69</v>
      </c>
      <c r="C2548" s="1744" t="str">
        <f>'Result Entry'!$EI$3</f>
        <v>G.I.A.I.-II</v>
      </c>
      <c r="D2548" s="1745"/>
      <c r="E2548" s="1746"/>
      <c r="F2548" s="1747" t="str">
        <f>IF($J2525="TC",0,IF($J2525="Nso",0,VLOOKUP($A2522,'Result Entry'!$B$9:$GS$108,174,0)))</f>
        <v/>
      </c>
      <c r="G2548" s="1747"/>
      <c r="H2548" s="14">
        <f>IF($J2525="TC",0,IF($J2525="Nso",0,VLOOKUP($A2522,'Result Entry'!$B$9:$GS$108,124,0)))</f>
        <v>0</v>
      </c>
      <c r="I2548" s="1753"/>
      <c r="J2548" s="1754"/>
      <c r="K2548" s="1754"/>
      <c r="L2548" s="1754"/>
      <c r="M2548" s="1754"/>
      <c r="N2548" s="1755"/>
    </row>
    <row r="2549" spans="1:14" ht="20.25" customHeight="1">
      <c r="A2549" s="1721"/>
      <c r="B2549" s="11" t="s">
        <v>69</v>
      </c>
      <c r="C2549" s="1744" t="str">
        <f>'Result Entry'!$EU$3</f>
        <v>SOC.SER.PLAN</v>
      </c>
      <c r="D2549" s="1745"/>
      <c r="E2549" s="1746"/>
      <c r="F2549" s="1747">
        <f>IF($J2525="TC",0,IF($J2525="Nso",0,VLOOKUP($A2522,'Result Entry'!$B$9:$HS$108,178,0)))</f>
        <v>0</v>
      </c>
      <c r="G2549" s="1747"/>
      <c r="H2549" s="14">
        <f>IF($J2525="TC",0,IF($J2525="Nso",0,VLOOKUP($A2522,'Result Entry'!$B$9:$GS$108,136,0)))</f>
        <v>0</v>
      </c>
      <c r="I2549" s="1756" t="s">
        <v>174</v>
      </c>
      <c r="J2549" s="1757"/>
      <c r="K2549" s="76"/>
      <c r="L2549" s="77"/>
      <c r="M2549" s="77"/>
      <c r="N2549" s="78"/>
    </row>
    <row r="2550" spans="1:14" ht="20.25" customHeight="1" thickBot="1">
      <c r="A2550" s="1721"/>
      <c r="B2550" s="11" t="s">
        <v>69</v>
      </c>
      <c r="C2550" s="1744" t="str">
        <f>'Result Entry'!$FG$3</f>
        <v>Jeewan Kaushal</v>
      </c>
      <c r="D2550" s="1745"/>
      <c r="E2550" s="1746"/>
      <c r="F2550" s="1747" t="str">
        <f>IF($J2525="TC",0,IF($J2525="Nso",0,VLOOKUP($A2522,'Result Entry'!$B$9:$HS$108,182,0)))</f>
        <v/>
      </c>
      <c r="G2550" s="1747"/>
      <c r="H2550" s="14">
        <f>IF($J2525="TC",0,IF($J2525="Nso",0,VLOOKUP($A2522,'Result Entry'!$B$9:$HS$108,136,0)))</f>
        <v>0</v>
      </c>
      <c r="I2550" s="1756" t="s">
        <v>148</v>
      </c>
      <c r="J2550" s="1757"/>
      <c r="K2550" s="1757"/>
      <c r="L2550" s="1757"/>
      <c r="M2550" s="1757"/>
      <c r="N2550" s="1838"/>
    </row>
    <row r="2551" spans="1:14" ht="20.25" customHeight="1">
      <c r="A2551" s="1721"/>
      <c r="B2551" s="10" t="s">
        <v>69</v>
      </c>
      <c r="C2551" s="1706" t="s">
        <v>180</v>
      </c>
      <c r="D2551" s="1707"/>
      <c r="E2551" s="1708"/>
      <c r="F2551" s="1715" t="s">
        <v>181</v>
      </c>
      <c r="G2551" s="1716"/>
      <c r="H2551" s="82" t="s">
        <v>30</v>
      </c>
      <c r="I2551" s="1756" t="s">
        <v>175</v>
      </c>
      <c r="J2551" s="1757"/>
      <c r="K2551" s="1757"/>
      <c r="L2551" s="1757"/>
      <c r="M2551" s="1757"/>
      <c r="N2551" s="1838"/>
    </row>
    <row r="2552" spans="1:14" ht="20.25" customHeight="1">
      <c r="A2552" s="1721"/>
      <c r="B2552" s="10" t="s">
        <v>69</v>
      </c>
      <c r="C2552" s="1709"/>
      <c r="D2552" s="1710"/>
      <c r="E2552" s="1711"/>
      <c r="F2552" s="1702" t="s">
        <v>182</v>
      </c>
      <c r="G2552" s="1703"/>
      <c r="H2552" s="80" t="s">
        <v>179</v>
      </c>
      <c r="I2552" s="1732" t="s">
        <v>67</v>
      </c>
      <c r="J2552" s="1733"/>
      <c r="K2552" s="1733"/>
      <c r="L2552" s="1733"/>
      <c r="M2552" s="1733"/>
      <c r="N2552" s="1734"/>
    </row>
    <row r="2553" spans="1:14" ht="20.25" customHeight="1">
      <c r="A2553" s="1721"/>
      <c r="B2553" s="10" t="s">
        <v>69</v>
      </c>
      <c r="C2553" s="1709"/>
      <c r="D2553" s="1710"/>
      <c r="E2553" s="1711"/>
      <c r="F2553" s="1702" t="s">
        <v>185</v>
      </c>
      <c r="G2553" s="1703"/>
      <c r="H2553" s="80" t="s">
        <v>62</v>
      </c>
      <c r="I2553" s="1735"/>
      <c r="J2553" s="1736"/>
      <c r="K2553" s="1736"/>
      <c r="L2553" s="1736"/>
      <c r="M2553" s="1736"/>
      <c r="N2553" s="1737"/>
    </row>
    <row r="2554" spans="1:14" ht="20.25" customHeight="1">
      <c r="A2554" s="1721"/>
      <c r="B2554" s="10" t="s">
        <v>69</v>
      </c>
      <c r="C2554" s="1709"/>
      <c r="D2554" s="1710"/>
      <c r="E2554" s="1711"/>
      <c r="F2554" s="1702" t="s">
        <v>186</v>
      </c>
      <c r="G2554" s="1703"/>
      <c r="H2554" s="80" t="s">
        <v>63</v>
      </c>
      <c r="I2554" s="1735"/>
      <c r="J2554" s="1736"/>
      <c r="K2554" s="1736"/>
      <c r="L2554" s="1736"/>
      <c r="M2554" s="1736"/>
      <c r="N2554" s="1737"/>
    </row>
    <row r="2555" spans="1:14" ht="20.25" customHeight="1">
      <c r="A2555" s="1721"/>
      <c r="B2555" s="10" t="s">
        <v>69</v>
      </c>
      <c r="C2555" s="1709"/>
      <c r="D2555" s="1710"/>
      <c r="E2555" s="1711"/>
      <c r="F2555" s="1702" t="s">
        <v>183</v>
      </c>
      <c r="G2555" s="1703"/>
      <c r="H2555" s="80" t="s">
        <v>65</v>
      </c>
      <c r="I2555" s="1738" t="s">
        <v>80</v>
      </c>
      <c r="J2555" s="1739"/>
      <c r="K2555" s="1739"/>
      <c r="L2555" s="1739"/>
      <c r="M2555" s="1739"/>
      <c r="N2555" s="1740"/>
    </row>
    <row r="2556" spans="1:14" ht="20.25" customHeight="1" thickBot="1">
      <c r="A2556" s="1721"/>
      <c r="B2556" s="13" t="s">
        <v>69</v>
      </c>
      <c r="C2556" s="1712"/>
      <c r="D2556" s="1713"/>
      <c r="E2556" s="1714"/>
      <c r="F2556" s="1704" t="s">
        <v>184</v>
      </c>
      <c r="G2556" s="1705"/>
      <c r="H2556" s="81" t="s">
        <v>64</v>
      </c>
      <c r="I2556" s="1741"/>
      <c r="J2556" s="1742"/>
      <c r="K2556" s="1742"/>
      <c r="L2556" s="1742"/>
      <c r="M2556" s="1742"/>
      <c r="N2556" s="1743"/>
    </row>
    <row r="2557" spans="1:14" ht="24.75" customHeight="1" thickTop="1" thickBot="1">
      <c r="A2557" s="83">
        <f>A2522+1</f>
        <v>73</v>
      </c>
      <c r="B2557" s="1720" t="s">
        <v>50</v>
      </c>
      <c r="C2557" s="1720"/>
      <c r="D2557" s="1720"/>
      <c r="E2557" s="1720"/>
      <c r="F2557" s="1720"/>
      <c r="G2557" s="1720"/>
      <c r="H2557" s="1720"/>
      <c r="I2557" s="1720"/>
      <c r="J2557" s="1720"/>
      <c r="K2557" s="1720"/>
      <c r="L2557" s="1720"/>
      <c r="M2557" s="1720"/>
      <c r="N2557" s="1720"/>
    </row>
    <row r="2558" spans="1:14" ht="42.75" customHeight="1" thickTop="1">
      <c r="A2558" s="1721"/>
      <c r="B2558" s="1722"/>
      <c r="C2558" s="1723"/>
      <c r="D2558" s="1726" t="str">
        <f>Master!$E$8</f>
        <v xml:space="preserve">Govt. Sr. Secondary School </v>
      </c>
      <c r="E2558" s="1727"/>
      <c r="F2558" s="1727"/>
      <c r="G2558" s="1727"/>
      <c r="H2558" s="1727"/>
      <c r="I2558" s="1727"/>
      <c r="J2558" s="1727"/>
      <c r="K2558" s="1727"/>
      <c r="L2558" s="1727"/>
      <c r="M2558" s="1727"/>
      <c r="N2558" s="1728"/>
    </row>
    <row r="2559" spans="1:14" ht="20.25" customHeight="1" thickBot="1">
      <c r="A2559" s="1721"/>
      <c r="B2559" s="1724"/>
      <c r="C2559" s="1725"/>
      <c r="D2559" s="1729" t="str">
        <f>Master!$E$11</f>
        <v>P.S.-Bapini (Jodhpur)</v>
      </c>
      <c r="E2559" s="1730"/>
      <c r="F2559" s="1730"/>
      <c r="G2559" s="1730"/>
      <c r="H2559" s="1730"/>
      <c r="I2559" s="1730"/>
      <c r="J2559" s="1730"/>
      <c r="K2559" s="1730"/>
      <c r="L2559" s="1730"/>
      <c r="M2559" s="1730"/>
      <c r="N2559" s="1731"/>
    </row>
    <row r="2560" spans="1:14" ht="20.25" customHeight="1">
      <c r="A2560" s="1721"/>
      <c r="B2560" s="28"/>
      <c r="C2560" s="1849" t="s">
        <v>150</v>
      </c>
      <c r="D2560" s="1850"/>
      <c r="E2560" s="1850"/>
      <c r="F2560" s="1850"/>
      <c r="G2560" s="1851"/>
      <c r="H2560" s="1814" t="s">
        <v>127</v>
      </c>
      <c r="I2560" s="1814"/>
      <c r="J2560" s="1817">
        <f>VLOOKUP(A2557,'Result Entry'!$B$6:$K$108,6,0)</f>
        <v>0</v>
      </c>
      <c r="K2560" s="1820" t="s">
        <v>68</v>
      </c>
      <c r="L2560" s="1821"/>
      <c r="M2560" s="68">
        <f>Master!$E$14</f>
        <v>8151106901</v>
      </c>
      <c r="N2560" s="69"/>
    </row>
    <row r="2561" spans="1:15" ht="20.25" customHeight="1">
      <c r="A2561" s="1721"/>
      <c r="B2561" s="9"/>
      <c r="C2561" s="1852"/>
      <c r="D2561" s="1853"/>
      <c r="E2561" s="1853"/>
      <c r="F2561" s="1853"/>
      <c r="G2561" s="1854"/>
      <c r="H2561" s="1815"/>
      <c r="I2561" s="1815"/>
      <c r="J2561" s="1818"/>
      <c r="K2561" s="1822" t="s">
        <v>66</v>
      </c>
      <c r="L2561" s="1823"/>
      <c r="M2561" s="1824"/>
      <c r="N2561" s="1825"/>
      <c r="O2561" s="17" t="s">
        <v>156</v>
      </c>
    </row>
    <row r="2562" spans="1:15" ht="20.25" customHeight="1" thickBot="1">
      <c r="A2562" s="1721"/>
      <c r="B2562" s="9"/>
      <c r="C2562" s="1855"/>
      <c r="D2562" s="1856"/>
      <c r="E2562" s="1856"/>
      <c r="F2562" s="1856"/>
      <c r="G2562" s="1857"/>
      <c r="H2562" s="1816"/>
      <c r="I2562" s="1816"/>
      <c r="J2562" s="1819"/>
      <c r="K2562" s="1826" t="s">
        <v>51</v>
      </c>
      <c r="L2562" s="1827"/>
      <c r="M2562" s="1828" t="str">
        <f>Master!$E$6</f>
        <v>2023-24</v>
      </c>
      <c r="N2562" s="1829"/>
    </row>
    <row r="2563" spans="1:15" ht="20.25" customHeight="1">
      <c r="A2563" s="1721"/>
      <c r="B2563" s="10" t="s">
        <v>69</v>
      </c>
      <c r="C2563" s="1779" t="s">
        <v>20</v>
      </c>
      <c r="D2563" s="1780"/>
      <c r="E2563" s="1780"/>
      <c r="F2563" s="1781"/>
      <c r="G2563" s="6" t="s">
        <v>149</v>
      </c>
      <c r="H2563" s="1782">
        <f>VLOOKUP($A2557,'Result Entry'!$B$9:$FW$108,4,0)</f>
        <v>0</v>
      </c>
      <c r="I2563" s="1782"/>
      <c r="J2563" s="1782"/>
      <c r="K2563" s="1782"/>
      <c r="L2563" s="1782"/>
      <c r="M2563" s="1782"/>
      <c r="N2563" s="1783"/>
    </row>
    <row r="2564" spans="1:15" ht="20.25" customHeight="1">
      <c r="A2564" s="1721"/>
      <c r="B2564" s="10" t="s">
        <v>69</v>
      </c>
      <c r="C2564" s="1763" t="s">
        <v>22</v>
      </c>
      <c r="D2564" s="1764"/>
      <c r="E2564" s="1764"/>
      <c r="F2564" s="1765"/>
      <c r="G2564" s="7" t="s">
        <v>149</v>
      </c>
      <c r="H2564" s="1766">
        <f>VLOOKUP($A2557,'Result Entry'!$B$9:$FW$108,7,0)</f>
        <v>0</v>
      </c>
      <c r="I2564" s="1766"/>
      <c r="J2564" s="1766"/>
      <c r="K2564" s="1766"/>
      <c r="L2564" s="1766"/>
      <c r="M2564" s="1766"/>
      <c r="N2564" s="1767"/>
    </row>
    <row r="2565" spans="1:15" ht="20.25" customHeight="1">
      <c r="A2565" s="1721"/>
      <c r="B2565" s="10" t="s">
        <v>69</v>
      </c>
      <c r="C2565" s="1763" t="s">
        <v>23</v>
      </c>
      <c r="D2565" s="1764"/>
      <c r="E2565" s="1764"/>
      <c r="F2565" s="1765"/>
      <c r="G2565" s="7" t="s">
        <v>149</v>
      </c>
      <c r="H2565" s="1766">
        <f>VLOOKUP($A2557,'Result Entry'!$B$9:$FW$108,8,0)</f>
        <v>0</v>
      </c>
      <c r="I2565" s="1766"/>
      <c r="J2565" s="1766"/>
      <c r="K2565" s="1766"/>
      <c r="L2565" s="1766"/>
      <c r="M2565" s="1766"/>
      <c r="N2565" s="1767"/>
    </row>
    <row r="2566" spans="1:15" ht="20.25" customHeight="1">
      <c r="A2566" s="1721"/>
      <c r="B2566" s="10" t="s">
        <v>69</v>
      </c>
      <c r="C2566" s="1763" t="s">
        <v>52</v>
      </c>
      <c r="D2566" s="1764"/>
      <c r="E2566" s="1764"/>
      <c r="F2566" s="1765"/>
      <c r="G2566" s="7" t="s">
        <v>149</v>
      </c>
      <c r="H2566" s="1766">
        <f>VLOOKUP($A2557,'Result Entry'!$B$9:$FW$108,9,0)</f>
        <v>0</v>
      </c>
      <c r="I2566" s="1766"/>
      <c r="J2566" s="1766"/>
      <c r="K2566" s="1766"/>
      <c r="L2566" s="1766"/>
      <c r="M2566" s="1766"/>
      <c r="N2566" s="1767"/>
    </row>
    <row r="2567" spans="1:15" ht="20.25" customHeight="1">
      <c r="A2567" s="1721"/>
      <c r="B2567" s="10" t="s">
        <v>69</v>
      </c>
      <c r="C2567" s="1763" t="s">
        <v>53</v>
      </c>
      <c r="D2567" s="1764"/>
      <c r="E2567" s="1764"/>
      <c r="F2567" s="1765"/>
      <c r="G2567" s="7" t="s">
        <v>149</v>
      </c>
      <c r="H2567" s="1768" t="str">
        <f>CONCATENATE('Result Entry'!$G$4,'Result Entry'!$J$4)</f>
        <v>11(A)</v>
      </c>
      <c r="I2567" s="1766"/>
      <c r="J2567" s="1766"/>
      <c r="K2567" s="1766"/>
      <c r="L2567" s="1766"/>
      <c r="M2567" s="1766"/>
      <c r="N2567" s="1767"/>
    </row>
    <row r="2568" spans="1:15" ht="20.25" customHeight="1" thickBot="1">
      <c r="A2568" s="1721"/>
      <c r="B2568" s="10" t="s">
        <v>69</v>
      </c>
      <c r="C2568" s="1789" t="s">
        <v>25</v>
      </c>
      <c r="D2568" s="1790"/>
      <c r="E2568" s="1790"/>
      <c r="F2568" s="1791"/>
      <c r="G2568" s="16" t="s">
        <v>149</v>
      </c>
      <c r="H2568" s="1792">
        <f>VLOOKUP($A2557,'Result Entry'!$B$9:$FW$108,10,0)</f>
        <v>0</v>
      </c>
      <c r="I2568" s="1792"/>
      <c r="J2568" s="1792"/>
      <c r="K2568" s="1792"/>
      <c r="L2568" s="1792"/>
      <c r="M2568" s="1792"/>
      <c r="N2568" s="1793"/>
    </row>
    <row r="2569" spans="1:15" ht="20.25" customHeight="1">
      <c r="A2569" s="1721"/>
      <c r="B2569" s="11" t="s">
        <v>69</v>
      </c>
      <c r="C2569" s="1794" t="s">
        <v>167</v>
      </c>
      <c r="D2569" s="1795"/>
      <c r="E2569" s="1798" t="s">
        <v>72</v>
      </c>
      <c r="F2569" s="1800" t="s">
        <v>73</v>
      </c>
      <c r="G2569" s="1802" t="s">
        <v>168</v>
      </c>
      <c r="H2569" s="1804" t="s">
        <v>55</v>
      </c>
      <c r="I2569" s="1805"/>
      <c r="J2569" s="1808" t="s">
        <v>84</v>
      </c>
      <c r="K2569" s="1809"/>
      <c r="L2569" s="1812" t="s">
        <v>169</v>
      </c>
      <c r="M2569" s="1832" t="s">
        <v>76</v>
      </c>
      <c r="N2569" s="1858" t="s">
        <v>98</v>
      </c>
    </row>
    <row r="2570" spans="1:15" ht="20.25" customHeight="1">
      <c r="A2570" s="1721"/>
      <c r="B2570" s="11"/>
      <c r="C2570" s="1796"/>
      <c r="D2570" s="1797"/>
      <c r="E2570" s="1799"/>
      <c r="F2570" s="1801"/>
      <c r="G2570" s="1803"/>
      <c r="H2570" s="1806"/>
      <c r="I2570" s="1807"/>
      <c r="J2570" s="1810"/>
      <c r="K2570" s="1811"/>
      <c r="L2570" s="1813"/>
      <c r="M2570" s="1833"/>
      <c r="N2570" s="1859"/>
    </row>
    <row r="2571" spans="1:15" ht="20.25" customHeight="1" thickBot="1">
      <c r="A2571" s="1721"/>
      <c r="B2571" s="11" t="s">
        <v>69</v>
      </c>
      <c r="C2571" s="1866" t="s">
        <v>56</v>
      </c>
      <c r="D2571" s="1867"/>
      <c r="E2571" s="61">
        <f>'Result Entry'!$L$7</f>
        <v>10</v>
      </c>
      <c r="F2571" s="62">
        <f>'Result Entry'!$M$7</f>
        <v>10</v>
      </c>
      <c r="G2571" s="53">
        <f>SUM(E2571:F2571)</f>
        <v>20</v>
      </c>
      <c r="H2571" s="1881">
        <f>'Result Entry'!$AU$7</f>
        <v>70</v>
      </c>
      <c r="I2571" s="1882"/>
      <c r="J2571" s="1883">
        <f>'Result Entry'!$AY$7</f>
        <v>100</v>
      </c>
      <c r="K2571" s="1882"/>
      <c r="L2571" s="53">
        <f t="shared" ref="L2571:L2576" si="144">H2571+J2571</f>
        <v>170</v>
      </c>
      <c r="M2571" s="63">
        <f t="shared" ref="M2571:M2576" si="145">G2571+L2571</f>
        <v>190</v>
      </c>
      <c r="N2571" s="1860"/>
    </row>
    <row r="2572" spans="1:15" s="52" customFormat="1" ht="20.25" customHeight="1">
      <c r="A2572" s="1721"/>
      <c r="B2572" s="50" t="s">
        <v>69</v>
      </c>
      <c r="C2572" s="1769" t="str">
        <f>'Result Entry'!$L$3</f>
        <v>HINDI Comp.</v>
      </c>
      <c r="D2572" s="1770"/>
      <c r="E2572" s="54">
        <f>IF($J2560="TC",0,IF($J2560="Nso",0,VLOOKUP($A2557,'Result Entry'!$B$9:$FW$108,11,0)))</f>
        <v>0</v>
      </c>
      <c r="F2572" s="51">
        <f>IF($J2560="TC",0,IF($J2560="Nso",0,VLOOKUP($A2557,'Result Entry'!$B$9:$FW$108,12,0)))</f>
        <v>0</v>
      </c>
      <c r="G2572" s="55">
        <f>E2572+F2572</f>
        <v>0</v>
      </c>
      <c r="H2572" s="1870">
        <f>IF($J2560="TC",0,IF($J2560="Nso",0,VLOOKUP($A2557,'Result Entry'!$B$9:$FW$108,16,0)))</f>
        <v>0</v>
      </c>
      <c r="I2572" s="1871"/>
      <c r="J2572" s="1872">
        <f>IF($J2560="TC",0,IF($J2560="Nso",0,VLOOKUP($A2557,'Result Entry'!$B$9:$FW$108,19,0)))</f>
        <v>0</v>
      </c>
      <c r="K2572" s="1871"/>
      <c r="L2572" s="66">
        <f t="shared" si="144"/>
        <v>0</v>
      </c>
      <c r="M2572" s="64">
        <f t="shared" si="145"/>
        <v>0</v>
      </c>
      <c r="N2572" s="60" t="str">
        <f>IF($J2560="TC",0,IF($J2560="Nso",0,VLOOKUP($A2557,'Result Entry'!$B$9:$FW$108,24,0)))</f>
        <v/>
      </c>
    </row>
    <row r="2573" spans="1:15" s="52" customFormat="1" ht="20.25" customHeight="1">
      <c r="A2573" s="1721"/>
      <c r="B2573" s="50" t="s">
        <v>69</v>
      </c>
      <c r="C2573" s="1717" t="str">
        <f>'Result Entry'!$Z$3</f>
        <v>ENGLISH Comp.</v>
      </c>
      <c r="D2573" s="1718"/>
      <c r="E2573" s="54">
        <f>IF($J2560="TC",0,IF($J2560="Nso",0,VLOOKUP($A2557,'Result Entry'!$B$9:$FW$108,25,0)))</f>
        <v>0</v>
      </c>
      <c r="F2573" s="51">
        <f>IF($J2560="TC",0,IF($J2560="Nso",0,VLOOKUP($A2557,'Result Entry'!$B$9:$FW$108,26,0)))</f>
        <v>0</v>
      </c>
      <c r="G2573" s="56">
        <f>E2573+F2573</f>
        <v>0</v>
      </c>
      <c r="H2573" s="1761">
        <f>IF($J2560="TC",0,IF($J2560="Nso",0,VLOOKUP($A2557,'Result Entry'!$B$9:$FW$108,30,0)))</f>
        <v>0</v>
      </c>
      <c r="I2573" s="1762"/>
      <c r="J2573" s="1784">
        <f>IF($J2560="TC",0,IF($J2560="Nso",0,VLOOKUP($A2557,'Result Entry'!$B$9:$FW$108,33,0)))</f>
        <v>0</v>
      </c>
      <c r="K2573" s="1762"/>
      <c r="L2573" s="66">
        <f t="shared" si="144"/>
        <v>0</v>
      </c>
      <c r="M2573" s="64">
        <f t="shared" si="145"/>
        <v>0</v>
      </c>
      <c r="N2573" s="60" t="str">
        <f>IF($J2560="TC",0,IF($J2560="Nso",0,VLOOKUP($A2557,'Result Entry'!$B$9:$FW$108,38,0)))</f>
        <v/>
      </c>
    </row>
    <row r="2574" spans="1:15" s="52" customFormat="1" ht="20.25" customHeight="1">
      <c r="A2574" s="1721"/>
      <c r="B2574" s="50" t="s">
        <v>69</v>
      </c>
      <c r="C2574" s="1717" t="str">
        <f>'Result Entry'!$AO$3</f>
        <v>PHYSICS</v>
      </c>
      <c r="D2574" s="1718"/>
      <c r="E2574" s="54">
        <f>IF($J2560="TC",0,IF($J2560="Nso",0,VLOOKUP($A2557,'Result Entry'!$B$9:$FW$108,39,0)))</f>
        <v>0</v>
      </c>
      <c r="F2574" s="51">
        <f>IF($J2560="TC",0,IF($J2560="Nso",0,VLOOKUP($A2557,'Result Entry'!$B$9:$FW$108,40,0)))</f>
        <v>0</v>
      </c>
      <c r="G2574" s="56">
        <f>E2574+F2574</f>
        <v>0</v>
      </c>
      <c r="H2574" s="1761">
        <f>IF($J2560="TC",0,IF($J2560="Nso",0,VLOOKUP($A2557,'Result Entry'!$B$9:$FW$108,45,0)))</f>
        <v>0</v>
      </c>
      <c r="I2574" s="1762"/>
      <c r="J2574" s="1784">
        <f>IF($J2560="TC",0,IF($J2560="Nso",0,VLOOKUP($A2557,'Result Entry'!$B$9:$FW$108,49,0)))</f>
        <v>0</v>
      </c>
      <c r="K2574" s="1762"/>
      <c r="L2574" s="66">
        <f t="shared" si="144"/>
        <v>0</v>
      </c>
      <c r="M2574" s="64">
        <f t="shared" si="145"/>
        <v>0</v>
      </c>
      <c r="N2574" s="60" t="str">
        <f>IF($J2560="TC",0,IF($J2560="Nso",0,VLOOKUP($A2557,'Result Entry'!$B$9:$FW$108,54,0)))</f>
        <v/>
      </c>
    </row>
    <row r="2575" spans="1:15" s="52" customFormat="1" ht="20.25" customHeight="1">
      <c r="A2575" s="1721"/>
      <c r="B2575" s="50" t="s">
        <v>69</v>
      </c>
      <c r="C2575" s="1717" t="str">
        <f>'Result Entry'!$BF$3</f>
        <v>CHEMISTRY</v>
      </c>
      <c r="D2575" s="1718"/>
      <c r="E2575" s="54" t="str">
        <f>IF($J2560="TC",0,IF($J2560="Nso",0,VLOOKUP($A2557,'Result Entry'!$B$9:$FW$108,55,0)))</f>
        <v/>
      </c>
      <c r="F2575" s="51">
        <f>IF($J2560="TC",0,IF($J2560="Nso",0,VLOOKUP($A2557,'Result Entry'!$B$9:$FW$108,56,0)))</f>
        <v>0</v>
      </c>
      <c r="G2575" s="56" t="e">
        <f>E2575+F2575</f>
        <v>#VALUE!</v>
      </c>
      <c r="H2575" s="1761">
        <f>IF($J2560="TC",0,IF($J2560="Nso",0,VLOOKUP($A2557,'Result Entry'!$B$9:$FW$108,61,0)))</f>
        <v>0</v>
      </c>
      <c r="I2575" s="1762"/>
      <c r="J2575" s="1784">
        <f>IF($J2560="TC",0,IF($J2560="Nso",0,VLOOKUP($A2557,'Result Entry'!$B$9:$FW$108,65,0)))</f>
        <v>0</v>
      </c>
      <c r="K2575" s="1762"/>
      <c r="L2575" s="66">
        <f t="shared" si="144"/>
        <v>0</v>
      </c>
      <c r="M2575" s="64" t="e">
        <f t="shared" si="145"/>
        <v>#VALUE!</v>
      </c>
      <c r="N2575" s="60" t="str">
        <f>IF($J2560="TC",0,IF($J2560="Nso",0,VLOOKUP($A2557,'Result Entry'!$B$9:$FW$108,70,0)))</f>
        <v/>
      </c>
    </row>
    <row r="2576" spans="1:15" s="52" customFormat="1" ht="20.25" customHeight="1" thickBot="1">
      <c r="A2576" s="1721"/>
      <c r="B2576" s="50" t="s">
        <v>69</v>
      </c>
      <c r="C2576" s="1717" t="str">
        <f>'Result Entry'!$BW$3</f>
        <v>BIOLOGY</v>
      </c>
      <c r="D2576" s="1718"/>
      <c r="E2576" s="57" t="str">
        <f>IF($J2560="TC",0,IF($J2560="Nso",0,VLOOKUP($A2557,'Result Entry'!$B$9:$FW$108,71,0)))</f>
        <v/>
      </c>
      <c r="F2576" s="58" t="str">
        <f>IF($J2560="TC",0,IF($J2560="Nso",0,VLOOKUP($A2557,'Result Entry'!$B$9:$FW$108,72,0)))</f>
        <v/>
      </c>
      <c r="G2576" s="59" t="e">
        <f>E2576+F2576</f>
        <v>#VALUE!</v>
      </c>
      <c r="H2576" s="1861">
        <f>IF($J2560="TC",0,IF($J2560="Nso",0,VLOOKUP($A2557,'Result Entry'!$B$9:$FW$108,77,0)))</f>
        <v>0</v>
      </c>
      <c r="I2576" s="1862"/>
      <c r="J2576" s="1863">
        <f>IF($J2560="TC",0,IF($J2560="Nso",0,VLOOKUP($A2557,'Result Entry'!$B$9:$FW$108,81,0)))</f>
        <v>0</v>
      </c>
      <c r="K2576" s="1862"/>
      <c r="L2576" s="67">
        <f t="shared" si="144"/>
        <v>0</v>
      </c>
      <c r="M2576" s="65" t="e">
        <f t="shared" si="145"/>
        <v>#VALUE!</v>
      </c>
      <c r="N2576" s="60">
        <f>IF($J2560="TC",0,IF($J2560="Nso",0,VLOOKUP($A2557,'Result Entry'!$B$9:$FW$108,86,0)))</f>
        <v>0</v>
      </c>
    </row>
    <row r="2577" spans="1:14" ht="20.25" customHeight="1">
      <c r="A2577" s="1721"/>
      <c r="B2577" s="11" t="s">
        <v>69</v>
      </c>
      <c r="C2577" s="1771" t="s">
        <v>77</v>
      </c>
      <c r="D2577" s="1772"/>
      <c r="E2577" s="1773"/>
      <c r="F2577" s="1777" t="s">
        <v>78</v>
      </c>
      <c r="G2577" s="1778"/>
      <c r="H2577" s="1868" t="s">
        <v>79</v>
      </c>
      <c r="I2577" s="1869"/>
      <c r="J2577" s="74" t="s">
        <v>41</v>
      </c>
      <c r="K2577" s="79" t="s">
        <v>91</v>
      </c>
      <c r="L2577" s="1785" t="s">
        <v>39</v>
      </c>
      <c r="M2577" s="1786"/>
      <c r="N2577" s="12" t="s">
        <v>43</v>
      </c>
    </row>
    <row r="2578" spans="1:14" ht="25.5" customHeight="1" thickBot="1">
      <c r="A2578" s="1721"/>
      <c r="B2578" s="11" t="s">
        <v>69</v>
      </c>
      <c r="C2578" s="1774"/>
      <c r="D2578" s="1775"/>
      <c r="E2578" s="1776"/>
      <c r="F2578" s="1787">
        <f>IF($J2560="TC",0,IF($J2560="Nso",0,VLOOKUP($A2557,'Result Entry'!$B$9:$FW$108,146,0)))</f>
        <v>0</v>
      </c>
      <c r="G2578" s="1788"/>
      <c r="H2578" s="1830">
        <f>IF($J2560="TC",0,IF($J2560="Nso",0,VLOOKUP($A2557,'Result Entry'!$B$9:$FW$108,147,0)))</f>
        <v>0</v>
      </c>
      <c r="I2578" s="1831"/>
      <c r="J2578" s="75">
        <f>IF($J2560="TC",0,IF($J2560="Nso",0,VLOOKUP($A2557,'Result Entry'!$B$9:$FW$108,148,0)))</f>
        <v>0</v>
      </c>
      <c r="K2578" s="86" t="str">
        <f>IF($J2560="TC",0,IF($J2560="Nso",0,VLOOKUP($A2557,'Result Entry'!$B$9:$FW$108,149,0)))</f>
        <v/>
      </c>
      <c r="L2578" s="1864">
        <f>IF($J2560="TC",0,IF($J2560="Nso",0,VLOOKUP($A2557,'Result Entry'!$B$9:$FW$108,150,0)))</f>
        <v>0</v>
      </c>
      <c r="M2578" s="1865"/>
      <c r="N2578" s="15">
        <f>IF($J2560="TC",0,IF($J2560="Nso",0,VLOOKUP($A2557,'Result Entry'!$B$9:$FW$108,152,0)))</f>
        <v>0</v>
      </c>
    </row>
    <row r="2579" spans="1:14" ht="20.25" customHeight="1">
      <c r="A2579" s="1721"/>
      <c r="B2579" s="11" t="s">
        <v>69</v>
      </c>
      <c r="C2579" s="1758" t="s">
        <v>58</v>
      </c>
      <c r="D2579" s="1759"/>
      <c r="E2579" s="1759"/>
      <c r="F2579" s="1759"/>
      <c r="G2579" s="1759"/>
      <c r="H2579" s="1760"/>
      <c r="I2579" s="1834" t="s">
        <v>59</v>
      </c>
      <c r="J2579" s="1835"/>
      <c r="K2579" s="1836">
        <f>VLOOKUP($A2557,'Result Entry'!$B$9:$FW$108,143,0)</f>
        <v>0</v>
      </c>
      <c r="L2579" s="1837"/>
      <c r="M2579" s="1839" t="s">
        <v>37</v>
      </c>
      <c r="N2579" s="1840"/>
    </row>
    <row r="2580" spans="1:14" ht="20.25" customHeight="1" thickBot="1">
      <c r="A2580" s="1721"/>
      <c r="B2580" s="11" t="s">
        <v>69</v>
      </c>
      <c r="C2580" s="1841" t="s">
        <v>54</v>
      </c>
      <c r="D2580" s="1842"/>
      <c r="E2580" s="1842"/>
      <c r="F2580" s="1843" t="s">
        <v>157</v>
      </c>
      <c r="G2580" s="1844"/>
      <c r="H2580" s="26" t="s">
        <v>47</v>
      </c>
      <c r="I2580" s="1847" t="s">
        <v>60</v>
      </c>
      <c r="J2580" s="1848"/>
      <c r="K2580" s="1873">
        <f>VLOOKUP($A2557,'Result Entry'!$B$9:$FW$108,144,0)</f>
        <v>0</v>
      </c>
      <c r="L2580" s="1874"/>
      <c r="M2580" s="1875">
        <f>VLOOKUP($A2557,'Result Entry'!$B$9:$FW$108,145,0)</f>
        <v>0</v>
      </c>
      <c r="N2580" s="1876"/>
    </row>
    <row r="2581" spans="1:14" ht="20.25" customHeight="1">
      <c r="A2581" s="1721"/>
      <c r="B2581" s="11" t="s">
        <v>69</v>
      </c>
      <c r="C2581" s="1841"/>
      <c r="D2581" s="1842"/>
      <c r="E2581" s="1842"/>
      <c r="F2581" s="1845"/>
      <c r="G2581" s="1846"/>
      <c r="H2581" s="27" t="s">
        <v>99</v>
      </c>
      <c r="I2581" s="1877" t="s">
        <v>61</v>
      </c>
      <c r="J2581" s="1878"/>
      <c r="K2581" s="1879">
        <f>IF($J2560="TC","Transferred",IF($J2560="Nso","NameSeparated",VLOOKUP($A2557,'Result Entry'!$B$9:$FW$108,153,0)))</f>
        <v>0</v>
      </c>
      <c r="L2581" s="1879"/>
      <c r="M2581" s="1879"/>
      <c r="N2581" s="1880"/>
    </row>
    <row r="2582" spans="1:14" ht="20.25" customHeight="1">
      <c r="A2582" s="1721"/>
      <c r="B2582" s="11" t="s">
        <v>69</v>
      </c>
      <c r="C2582" s="1744" t="str">
        <f>'Result Entry'!$DU$3</f>
        <v>Foundation Of Information Tech.</v>
      </c>
      <c r="D2582" s="1745"/>
      <c r="E2582" s="1746"/>
      <c r="F2582" s="1747" t="str">
        <f>IF($J2560="TC",0,IF($J2560="Nso",0,VLOOKUP($A2557,'Result Entry'!$B$9:$GS$108,170,0)))</f>
        <v/>
      </c>
      <c r="G2582" s="1747"/>
      <c r="H2582" s="14">
        <f>IF($J2560="TC",0,IF($J2560="Nso",0,VLOOKUP($A2557,'Result Entry'!$B$9:$GS$108,112,0)))</f>
        <v>0</v>
      </c>
      <c r="I2582" s="1748" t="s">
        <v>71</v>
      </c>
      <c r="J2582" s="1749"/>
      <c r="K2582" s="1750">
        <f>'Result Entry'!$T$2</f>
        <v>45419</v>
      </c>
      <c r="L2582" s="1751"/>
      <c r="M2582" s="1751"/>
      <c r="N2582" s="1752"/>
    </row>
    <row r="2583" spans="1:14" ht="20.25" customHeight="1">
      <c r="A2583" s="1721"/>
      <c r="B2583" s="11" t="s">
        <v>69</v>
      </c>
      <c r="C2583" s="1744" t="str">
        <f>'Result Entry'!$EI$3</f>
        <v>G.I.A.I.-II</v>
      </c>
      <c r="D2583" s="1745"/>
      <c r="E2583" s="1746"/>
      <c r="F2583" s="1747" t="str">
        <f>IF($J2560="TC",0,IF($J2560="Nso",0,VLOOKUP($A2557,'Result Entry'!$B$9:$GS$108,174,0)))</f>
        <v/>
      </c>
      <c r="G2583" s="1747"/>
      <c r="H2583" s="14">
        <f>IF($J2560="TC",0,IF($J2560="Nso",0,VLOOKUP($A2557,'Result Entry'!$B$9:$GS$108,124,0)))</f>
        <v>0</v>
      </c>
      <c r="I2583" s="1753"/>
      <c r="J2583" s="1754"/>
      <c r="K2583" s="1754"/>
      <c r="L2583" s="1754"/>
      <c r="M2583" s="1754"/>
      <c r="N2583" s="1755"/>
    </row>
    <row r="2584" spans="1:14" ht="20.25" customHeight="1">
      <c r="A2584" s="1721"/>
      <c r="B2584" s="11" t="s">
        <v>69</v>
      </c>
      <c r="C2584" s="1744" t="str">
        <f>'Result Entry'!$EU$3</f>
        <v>SOC.SER.PLAN</v>
      </c>
      <c r="D2584" s="1745"/>
      <c r="E2584" s="1746"/>
      <c r="F2584" s="1747">
        <f>IF($J2560="TC",0,IF($J2560="Nso",0,VLOOKUP($A2557,'Result Entry'!$B$9:$HS$108,178,0)))</f>
        <v>0</v>
      </c>
      <c r="G2584" s="1747"/>
      <c r="H2584" s="14">
        <f>IF($J2560="TC",0,IF($J2560="Nso",0,VLOOKUP($A2557,'Result Entry'!$B$9:$GS$108,136,0)))</f>
        <v>0</v>
      </c>
      <c r="I2584" s="1756" t="s">
        <v>174</v>
      </c>
      <c r="J2584" s="1757"/>
      <c r="K2584" s="76"/>
      <c r="L2584" s="77"/>
      <c r="M2584" s="77"/>
      <c r="N2584" s="78"/>
    </row>
    <row r="2585" spans="1:14" ht="20.25" customHeight="1" thickBot="1">
      <c r="A2585" s="1721"/>
      <c r="B2585" s="11" t="s">
        <v>69</v>
      </c>
      <c r="C2585" s="1744" t="str">
        <f>'Result Entry'!$FG$3</f>
        <v>Jeewan Kaushal</v>
      </c>
      <c r="D2585" s="1745"/>
      <c r="E2585" s="1746"/>
      <c r="F2585" s="1747" t="str">
        <f>IF($J2560="TC",0,IF($J2560="Nso",0,VLOOKUP($A2557,'Result Entry'!$B$9:$HS$108,182,0)))</f>
        <v/>
      </c>
      <c r="G2585" s="1747"/>
      <c r="H2585" s="14">
        <f>IF($J2560="TC",0,IF($J2560="Nso",0,VLOOKUP($A2557,'Result Entry'!$B$9:$HS$108,136,0)))</f>
        <v>0</v>
      </c>
      <c r="I2585" s="1756" t="s">
        <v>148</v>
      </c>
      <c r="J2585" s="1757"/>
      <c r="K2585" s="1757"/>
      <c r="L2585" s="1757"/>
      <c r="M2585" s="1757"/>
      <c r="N2585" s="1838"/>
    </row>
    <row r="2586" spans="1:14" ht="20.25" customHeight="1">
      <c r="A2586" s="1721"/>
      <c r="B2586" s="10" t="s">
        <v>69</v>
      </c>
      <c r="C2586" s="1706" t="s">
        <v>180</v>
      </c>
      <c r="D2586" s="1707"/>
      <c r="E2586" s="1708"/>
      <c r="F2586" s="1715" t="s">
        <v>181</v>
      </c>
      <c r="G2586" s="1716"/>
      <c r="H2586" s="82" t="s">
        <v>30</v>
      </c>
      <c r="I2586" s="1756" t="s">
        <v>175</v>
      </c>
      <c r="J2586" s="1757"/>
      <c r="K2586" s="1757"/>
      <c r="L2586" s="1757"/>
      <c r="M2586" s="1757"/>
      <c r="N2586" s="1838"/>
    </row>
    <row r="2587" spans="1:14" ht="20.25" customHeight="1">
      <c r="A2587" s="1721"/>
      <c r="B2587" s="10" t="s">
        <v>69</v>
      </c>
      <c r="C2587" s="1709"/>
      <c r="D2587" s="1710"/>
      <c r="E2587" s="1711"/>
      <c r="F2587" s="1702" t="s">
        <v>182</v>
      </c>
      <c r="G2587" s="1703"/>
      <c r="H2587" s="80" t="s">
        <v>179</v>
      </c>
      <c r="I2587" s="1732" t="s">
        <v>67</v>
      </c>
      <c r="J2587" s="1733"/>
      <c r="K2587" s="1733"/>
      <c r="L2587" s="1733"/>
      <c r="M2587" s="1733"/>
      <c r="N2587" s="1734"/>
    </row>
    <row r="2588" spans="1:14" ht="20.25" customHeight="1">
      <c r="A2588" s="1721"/>
      <c r="B2588" s="10" t="s">
        <v>69</v>
      </c>
      <c r="C2588" s="1709"/>
      <c r="D2588" s="1710"/>
      <c r="E2588" s="1711"/>
      <c r="F2588" s="1702" t="s">
        <v>185</v>
      </c>
      <c r="G2588" s="1703"/>
      <c r="H2588" s="80" t="s">
        <v>62</v>
      </c>
      <c r="I2588" s="1735"/>
      <c r="J2588" s="1736"/>
      <c r="K2588" s="1736"/>
      <c r="L2588" s="1736"/>
      <c r="M2588" s="1736"/>
      <c r="N2588" s="1737"/>
    </row>
    <row r="2589" spans="1:14" ht="20.25" customHeight="1">
      <c r="A2589" s="1721"/>
      <c r="B2589" s="10" t="s">
        <v>69</v>
      </c>
      <c r="C2589" s="1709"/>
      <c r="D2589" s="1710"/>
      <c r="E2589" s="1711"/>
      <c r="F2589" s="1702" t="s">
        <v>186</v>
      </c>
      <c r="G2589" s="1703"/>
      <c r="H2589" s="80" t="s">
        <v>63</v>
      </c>
      <c r="I2589" s="1735"/>
      <c r="J2589" s="1736"/>
      <c r="K2589" s="1736"/>
      <c r="L2589" s="1736"/>
      <c r="M2589" s="1736"/>
      <c r="N2589" s="1737"/>
    </row>
    <row r="2590" spans="1:14" ht="20.25" customHeight="1">
      <c r="A2590" s="1721"/>
      <c r="B2590" s="10" t="s">
        <v>69</v>
      </c>
      <c r="C2590" s="1709"/>
      <c r="D2590" s="1710"/>
      <c r="E2590" s="1711"/>
      <c r="F2590" s="1702" t="s">
        <v>183</v>
      </c>
      <c r="G2590" s="1703"/>
      <c r="H2590" s="80" t="s">
        <v>65</v>
      </c>
      <c r="I2590" s="1738" t="s">
        <v>80</v>
      </c>
      <c r="J2590" s="1739"/>
      <c r="K2590" s="1739"/>
      <c r="L2590" s="1739"/>
      <c r="M2590" s="1739"/>
      <c r="N2590" s="1740"/>
    </row>
    <row r="2591" spans="1:14" ht="20.25" customHeight="1" thickBot="1">
      <c r="A2591" s="1721"/>
      <c r="B2591" s="13" t="s">
        <v>69</v>
      </c>
      <c r="C2591" s="1712"/>
      <c r="D2591" s="1713"/>
      <c r="E2591" s="1714"/>
      <c r="F2591" s="1704" t="s">
        <v>184</v>
      </c>
      <c r="G2591" s="1705"/>
      <c r="H2591" s="81" t="s">
        <v>64</v>
      </c>
      <c r="I2591" s="1741"/>
      <c r="J2591" s="1742"/>
      <c r="K2591" s="1742"/>
      <c r="L2591" s="1742"/>
      <c r="M2591" s="1742"/>
      <c r="N2591" s="1743"/>
    </row>
    <row r="2592" spans="1:14" ht="15.75" thickTop="1">
      <c r="A2592" s="1719"/>
      <c r="B2592" s="1719"/>
      <c r="C2592" s="1719"/>
      <c r="D2592" s="1719"/>
      <c r="E2592" s="1719"/>
      <c r="F2592" s="1719"/>
      <c r="G2592" s="1719"/>
      <c r="H2592" s="1719"/>
      <c r="I2592" s="1719"/>
      <c r="J2592" s="1719"/>
      <c r="K2592" s="1719"/>
      <c r="L2592" s="1719"/>
      <c r="M2592" s="1719"/>
      <c r="N2592" s="1719"/>
    </row>
    <row r="2593" spans="1:15" ht="24.75" customHeight="1" thickBot="1">
      <c r="A2593" s="83">
        <f>A2557+1</f>
        <v>74</v>
      </c>
      <c r="B2593" s="1720" t="s">
        <v>50</v>
      </c>
      <c r="C2593" s="1720"/>
      <c r="D2593" s="1720"/>
      <c r="E2593" s="1720"/>
      <c r="F2593" s="1720"/>
      <c r="G2593" s="1720"/>
      <c r="H2593" s="1720"/>
      <c r="I2593" s="1720"/>
      <c r="J2593" s="1720"/>
      <c r="K2593" s="1720"/>
      <c r="L2593" s="1720"/>
      <c r="M2593" s="1720"/>
      <c r="N2593" s="1720"/>
    </row>
    <row r="2594" spans="1:15" ht="42.75" customHeight="1" thickTop="1">
      <c r="A2594" s="1721"/>
      <c r="B2594" s="1722"/>
      <c r="C2594" s="1723"/>
      <c r="D2594" s="1726" t="str">
        <f>Master!$E$8</f>
        <v xml:space="preserve">Govt. Sr. Secondary School </v>
      </c>
      <c r="E2594" s="1727"/>
      <c r="F2594" s="1727"/>
      <c r="G2594" s="1727"/>
      <c r="H2594" s="1727"/>
      <c r="I2594" s="1727"/>
      <c r="J2594" s="1727"/>
      <c r="K2594" s="1727"/>
      <c r="L2594" s="1727"/>
      <c r="M2594" s="1727"/>
      <c r="N2594" s="1728"/>
    </row>
    <row r="2595" spans="1:15" ht="26.25" customHeight="1" thickBot="1">
      <c r="A2595" s="1721"/>
      <c r="B2595" s="1724"/>
      <c r="C2595" s="1725"/>
      <c r="D2595" s="1729" t="str">
        <f>Master!$E$11</f>
        <v>P.S.-Bapini (Jodhpur)</v>
      </c>
      <c r="E2595" s="1730"/>
      <c r="F2595" s="1730"/>
      <c r="G2595" s="1730"/>
      <c r="H2595" s="1730"/>
      <c r="I2595" s="1730"/>
      <c r="J2595" s="1730"/>
      <c r="K2595" s="1730"/>
      <c r="L2595" s="1730"/>
      <c r="M2595" s="1730"/>
      <c r="N2595" s="1731"/>
    </row>
    <row r="2596" spans="1:15" ht="20.25" customHeight="1">
      <c r="A2596" s="1721"/>
      <c r="B2596" s="28"/>
      <c r="C2596" s="1849" t="s">
        <v>150</v>
      </c>
      <c r="D2596" s="1850"/>
      <c r="E2596" s="1850"/>
      <c r="F2596" s="1850"/>
      <c r="G2596" s="1851"/>
      <c r="H2596" s="1814" t="s">
        <v>127</v>
      </c>
      <c r="I2596" s="1814"/>
      <c r="J2596" s="1817">
        <f>VLOOKUP(A2593,'Result Entry'!$B$6:$K$108,6,0)</f>
        <v>0</v>
      </c>
      <c r="K2596" s="1820" t="s">
        <v>68</v>
      </c>
      <c r="L2596" s="1821"/>
      <c r="M2596" s="68">
        <f>Master!$E$14</f>
        <v>8151106901</v>
      </c>
      <c r="N2596" s="69"/>
    </row>
    <row r="2597" spans="1:15" ht="20.25" customHeight="1">
      <c r="A2597" s="1721"/>
      <c r="B2597" s="9"/>
      <c r="C2597" s="1852"/>
      <c r="D2597" s="1853"/>
      <c r="E2597" s="1853"/>
      <c r="F2597" s="1853"/>
      <c r="G2597" s="1854"/>
      <c r="H2597" s="1815"/>
      <c r="I2597" s="1815"/>
      <c r="J2597" s="1818"/>
      <c r="K2597" s="1822" t="s">
        <v>66</v>
      </c>
      <c r="L2597" s="1823"/>
      <c r="M2597" s="1824"/>
      <c r="N2597" s="1825"/>
      <c r="O2597" s="17" t="s">
        <v>156</v>
      </c>
    </row>
    <row r="2598" spans="1:15" ht="20.25" customHeight="1" thickBot="1">
      <c r="A2598" s="1721"/>
      <c r="B2598" s="9"/>
      <c r="C2598" s="1855"/>
      <c r="D2598" s="1856"/>
      <c r="E2598" s="1856"/>
      <c r="F2598" s="1856"/>
      <c r="G2598" s="1857"/>
      <c r="H2598" s="1816"/>
      <c r="I2598" s="1816"/>
      <c r="J2598" s="1819"/>
      <c r="K2598" s="1826" t="s">
        <v>51</v>
      </c>
      <c r="L2598" s="1827"/>
      <c r="M2598" s="1828" t="str">
        <f>Master!$E$6</f>
        <v>2023-24</v>
      </c>
      <c r="N2598" s="1829"/>
    </row>
    <row r="2599" spans="1:15" ht="20.25" customHeight="1">
      <c r="A2599" s="1721"/>
      <c r="B2599" s="10" t="s">
        <v>69</v>
      </c>
      <c r="C2599" s="1779" t="s">
        <v>20</v>
      </c>
      <c r="D2599" s="1780"/>
      <c r="E2599" s="1780"/>
      <c r="F2599" s="1781"/>
      <c r="G2599" s="6" t="s">
        <v>149</v>
      </c>
      <c r="H2599" s="1782">
        <f>VLOOKUP($A2593,'Result Entry'!$B$9:$FW$108,4,0)</f>
        <v>0</v>
      </c>
      <c r="I2599" s="1782"/>
      <c r="J2599" s="1782"/>
      <c r="K2599" s="1782"/>
      <c r="L2599" s="1782"/>
      <c r="M2599" s="1782"/>
      <c r="N2599" s="1783"/>
    </row>
    <row r="2600" spans="1:15" ht="20.25" customHeight="1">
      <c r="A2600" s="1721"/>
      <c r="B2600" s="10" t="s">
        <v>69</v>
      </c>
      <c r="C2600" s="1763" t="s">
        <v>22</v>
      </c>
      <c r="D2600" s="1764"/>
      <c r="E2600" s="1764"/>
      <c r="F2600" s="1765"/>
      <c r="G2600" s="7" t="s">
        <v>149</v>
      </c>
      <c r="H2600" s="1766">
        <f>VLOOKUP($A2593,'Result Entry'!$B$9:$FW$108,7,0)</f>
        <v>0</v>
      </c>
      <c r="I2600" s="1766"/>
      <c r="J2600" s="1766"/>
      <c r="K2600" s="1766"/>
      <c r="L2600" s="1766"/>
      <c r="M2600" s="1766"/>
      <c r="N2600" s="1767"/>
    </row>
    <row r="2601" spans="1:15" ht="20.25" customHeight="1">
      <c r="A2601" s="1721"/>
      <c r="B2601" s="10" t="s">
        <v>69</v>
      </c>
      <c r="C2601" s="1763" t="s">
        <v>23</v>
      </c>
      <c r="D2601" s="1764"/>
      <c r="E2601" s="1764"/>
      <c r="F2601" s="1765"/>
      <c r="G2601" s="7" t="s">
        <v>149</v>
      </c>
      <c r="H2601" s="1766">
        <f>VLOOKUP($A2593,'Result Entry'!$B$9:$FW$108,8,0)</f>
        <v>0</v>
      </c>
      <c r="I2601" s="1766"/>
      <c r="J2601" s="1766"/>
      <c r="K2601" s="1766"/>
      <c r="L2601" s="1766"/>
      <c r="M2601" s="1766"/>
      <c r="N2601" s="1767"/>
    </row>
    <row r="2602" spans="1:15" ht="20.25" customHeight="1">
      <c r="A2602" s="1721"/>
      <c r="B2602" s="10" t="s">
        <v>69</v>
      </c>
      <c r="C2602" s="1763" t="s">
        <v>52</v>
      </c>
      <c r="D2602" s="1764"/>
      <c r="E2602" s="1764"/>
      <c r="F2602" s="1765"/>
      <c r="G2602" s="7" t="s">
        <v>149</v>
      </c>
      <c r="H2602" s="1766">
        <f>VLOOKUP($A2593,'Result Entry'!$B$9:$FW$108,9,0)</f>
        <v>0</v>
      </c>
      <c r="I2602" s="1766"/>
      <c r="J2602" s="1766"/>
      <c r="K2602" s="1766"/>
      <c r="L2602" s="1766"/>
      <c r="M2602" s="1766"/>
      <c r="N2602" s="1767"/>
    </row>
    <row r="2603" spans="1:15" ht="20.25" customHeight="1">
      <c r="A2603" s="1721"/>
      <c r="B2603" s="10" t="s">
        <v>69</v>
      </c>
      <c r="C2603" s="1763" t="s">
        <v>53</v>
      </c>
      <c r="D2603" s="1764"/>
      <c r="E2603" s="1764"/>
      <c r="F2603" s="1765"/>
      <c r="G2603" s="7" t="s">
        <v>149</v>
      </c>
      <c r="H2603" s="1768" t="str">
        <f>CONCATENATE('Result Entry'!$G$4,'Result Entry'!$J$4)</f>
        <v>11(A)</v>
      </c>
      <c r="I2603" s="1766"/>
      <c r="J2603" s="1766"/>
      <c r="K2603" s="1766"/>
      <c r="L2603" s="1766"/>
      <c r="M2603" s="1766"/>
      <c r="N2603" s="1767"/>
    </row>
    <row r="2604" spans="1:15" ht="20.25" customHeight="1" thickBot="1">
      <c r="A2604" s="1721"/>
      <c r="B2604" s="10" t="s">
        <v>69</v>
      </c>
      <c r="C2604" s="1789" t="s">
        <v>25</v>
      </c>
      <c r="D2604" s="1790"/>
      <c r="E2604" s="1790"/>
      <c r="F2604" s="1791"/>
      <c r="G2604" s="16" t="s">
        <v>149</v>
      </c>
      <c r="H2604" s="1792">
        <f>VLOOKUP($A2593,'Result Entry'!$B$9:$FW$108,10,0)</f>
        <v>0</v>
      </c>
      <c r="I2604" s="1792"/>
      <c r="J2604" s="1792"/>
      <c r="K2604" s="1792"/>
      <c r="L2604" s="1792"/>
      <c r="M2604" s="1792"/>
      <c r="N2604" s="1793"/>
    </row>
    <row r="2605" spans="1:15" ht="20.25" customHeight="1">
      <c r="A2605" s="1721"/>
      <c r="B2605" s="11" t="s">
        <v>69</v>
      </c>
      <c r="C2605" s="1794" t="s">
        <v>167</v>
      </c>
      <c r="D2605" s="1795"/>
      <c r="E2605" s="1798" t="s">
        <v>72</v>
      </c>
      <c r="F2605" s="1800" t="s">
        <v>73</v>
      </c>
      <c r="G2605" s="1802" t="s">
        <v>168</v>
      </c>
      <c r="H2605" s="1804" t="s">
        <v>55</v>
      </c>
      <c r="I2605" s="1805"/>
      <c r="J2605" s="1808" t="s">
        <v>84</v>
      </c>
      <c r="K2605" s="1809"/>
      <c r="L2605" s="1812" t="s">
        <v>169</v>
      </c>
      <c r="M2605" s="1832" t="s">
        <v>76</v>
      </c>
      <c r="N2605" s="1858" t="s">
        <v>98</v>
      </c>
    </row>
    <row r="2606" spans="1:15" ht="20.25" customHeight="1">
      <c r="A2606" s="1721"/>
      <c r="B2606" s="11"/>
      <c r="C2606" s="1796"/>
      <c r="D2606" s="1797"/>
      <c r="E2606" s="1799"/>
      <c r="F2606" s="1801"/>
      <c r="G2606" s="1803"/>
      <c r="H2606" s="1806"/>
      <c r="I2606" s="1807"/>
      <c r="J2606" s="1810"/>
      <c r="K2606" s="1811"/>
      <c r="L2606" s="1813"/>
      <c r="M2606" s="1833"/>
      <c r="N2606" s="1859"/>
    </row>
    <row r="2607" spans="1:15" ht="20.25" customHeight="1" thickBot="1">
      <c r="A2607" s="1721"/>
      <c r="B2607" s="11" t="s">
        <v>69</v>
      </c>
      <c r="C2607" s="1866" t="s">
        <v>56</v>
      </c>
      <c r="D2607" s="1867"/>
      <c r="E2607" s="61">
        <f>'Result Entry'!$L$7</f>
        <v>10</v>
      </c>
      <c r="F2607" s="62">
        <f>'Result Entry'!$M$7</f>
        <v>10</v>
      </c>
      <c r="G2607" s="53">
        <f>SUM(E2607:F2607)</f>
        <v>20</v>
      </c>
      <c r="H2607" s="1881">
        <f>'Result Entry'!$AU$7</f>
        <v>70</v>
      </c>
      <c r="I2607" s="1882"/>
      <c r="J2607" s="1883">
        <f>'Result Entry'!$AY$7</f>
        <v>100</v>
      </c>
      <c r="K2607" s="1882"/>
      <c r="L2607" s="53">
        <f t="shared" ref="L2607:L2612" si="146">H2607+J2607</f>
        <v>170</v>
      </c>
      <c r="M2607" s="63">
        <f t="shared" ref="M2607:M2612" si="147">G2607+L2607</f>
        <v>190</v>
      </c>
      <c r="N2607" s="1860"/>
    </row>
    <row r="2608" spans="1:15" s="52" customFormat="1" ht="20.25" customHeight="1">
      <c r="A2608" s="1721"/>
      <c r="B2608" s="50" t="s">
        <v>69</v>
      </c>
      <c r="C2608" s="1769" t="str">
        <f>'Result Entry'!$L$3</f>
        <v>HINDI Comp.</v>
      </c>
      <c r="D2608" s="1770"/>
      <c r="E2608" s="54">
        <f>IF($J2596="TC",0,IF($J2596="Nso",0,VLOOKUP($A2593,'Result Entry'!$B$9:$FW$108,11,0)))</f>
        <v>0</v>
      </c>
      <c r="F2608" s="51">
        <f>IF($J2596="TC",0,IF($J2596="Nso",0,VLOOKUP($A2593,'Result Entry'!$B$9:$FW$108,12,0)))</f>
        <v>0</v>
      </c>
      <c r="G2608" s="55">
        <f>E2608+F2608</f>
        <v>0</v>
      </c>
      <c r="H2608" s="1870">
        <f>IF($J2596="TC",0,IF($J2596="Nso",0,VLOOKUP($A2593,'Result Entry'!$B$9:$FW$108,16,0)))</f>
        <v>0</v>
      </c>
      <c r="I2608" s="1871"/>
      <c r="J2608" s="1872">
        <f>IF($J2596="TC",0,IF($J2596="Nso",0,VLOOKUP($A2593,'Result Entry'!$B$9:$FW$108,19,0)))</f>
        <v>0</v>
      </c>
      <c r="K2608" s="1871"/>
      <c r="L2608" s="66">
        <f t="shared" si="146"/>
        <v>0</v>
      </c>
      <c r="M2608" s="64">
        <f t="shared" si="147"/>
        <v>0</v>
      </c>
      <c r="N2608" s="60" t="str">
        <f>IF($J2596="TC",0,IF($J2596="Nso",0,VLOOKUP($A2593,'Result Entry'!$B$9:$FW$108,24,0)))</f>
        <v/>
      </c>
    </row>
    <row r="2609" spans="1:14" s="52" customFormat="1" ht="20.25" customHeight="1">
      <c r="A2609" s="1721"/>
      <c r="B2609" s="50" t="s">
        <v>69</v>
      </c>
      <c r="C2609" s="1717" t="str">
        <f>'Result Entry'!$Z$3</f>
        <v>ENGLISH Comp.</v>
      </c>
      <c r="D2609" s="1718"/>
      <c r="E2609" s="54">
        <f>IF($J2596="TC",0,IF($J2596="Nso",0,VLOOKUP($A2593,'Result Entry'!$B$9:$FW$108,25,0)))</f>
        <v>0</v>
      </c>
      <c r="F2609" s="51">
        <f>IF($J2596="TC",0,IF($J2596="Nso",0,VLOOKUP($A2593,'Result Entry'!$B$9:$FW$108,26,0)))</f>
        <v>0</v>
      </c>
      <c r="G2609" s="56">
        <f>E2609+F2609</f>
        <v>0</v>
      </c>
      <c r="H2609" s="1761">
        <f>IF($J2596="TC",0,IF($J2596="Nso",0,VLOOKUP($A2593,'Result Entry'!$B$9:$FW$108,30,0)))</f>
        <v>0</v>
      </c>
      <c r="I2609" s="1762"/>
      <c r="J2609" s="1784">
        <f>IF($J2596="TC",0,IF($J2596="Nso",0,VLOOKUP($A2593,'Result Entry'!$B$9:$FW$108,33,0)))</f>
        <v>0</v>
      </c>
      <c r="K2609" s="1762"/>
      <c r="L2609" s="66">
        <f t="shared" si="146"/>
        <v>0</v>
      </c>
      <c r="M2609" s="64">
        <f t="shared" si="147"/>
        <v>0</v>
      </c>
      <c r="N2609" s="60" t="str">
        <f>IF($J2596="TC",0,IF($J2596="Nso",0,VLOOKUP($A2593,'Result Entry'!$B$9:$FW$108,38,0)))</f>
        <v/>
      </c>
    </row>
    <row r="2610" spans="1:14" s="52" customFormat="1" ht="20.25" customHeight="1">
      <c r="A2610" s="1721"/>
      <c r="B2610" s="50" t="s">
        <v>69</v>
      </c>
      <c r="C2610" s="1717" t="str">
        <f>'Result Entry'!$AO$3</f>
        <v>PHYSICS</v>
      </c>
      <c r="D2610" s="1718"/>
      <c r="E2610" s="54">
        <f>IF($J2596="TC",0,IF($J2596="Nso",0,VLOOKUP($A2593,'Result Entry'!$B$9:$FW$108,39,0)))</f>
        <v>0</v>
      </c>
      <c r="F2610" s="51">
        <f>IF($J2596="TC",0,IF($J2596="Nso",0,VLOOKUP($A2593,'Result Entry'!$B$9:$FW$108,40,0)))</f>
        <v>0</v>
      </c>
      <c r="G2610" s="56">
        <f>E2610+F2610</f>
        <v>0</v>
      </c>
      <c r="H2610" s="1761">
        <f>IF($J2596="TC",0,IF($J2596="Nso",0,VLOOKUP($A2593,'Result Entry'!$B$9:$FW$108,45,0)))</f>
        <v>0</v>
      </c>
      <c r="I2610" s="1762"/>
      <c r="J2610" s="1784">
        <f>IF($J2596="TC",0,IF($J2596="Nso",0,VLOOKUP($A2593,'Result Entry'!$B$9:$FW$108,49,0)))</f>
        <v>0</v>
      </c>
      <c r="K2610" s="1762"/>
      <c r="L2610" s="66">
        <f t="shared" si="146"/>
        <v>0</v>
      </c>
      <c r="M2610" s="64">
        <f t="shared" si="147"/>
        <v>0</v>
      </c>
      <c r="N2610" s="60" t="str">
        <f>IF($J2596="TC",0,IF($J2596="Nso",0,VLOOKUP($A2593,'Result Entry'!$B$9:$FW$108,54,0)))</f>
        <v/>
      </c>
    </row>
    <row r="2611" spans="1:14" s="52" customFormat="1" ht="20.25" customHeight="1">
      <c r="A2611" s="1721"/>
      <c r="B2611" s="50" t="s">
        <v>69</v>
      </c>
      <c r="C2611" s="1717" t="str">
        <f>'Result Entry'!$BF$3</f>
        <v>CHEMISTRY</v>
      </c>
      <c r="D2611" s="1718"/>
      <c r="E2611" s="54" t="str">
        <f>IF($J2596="TC",0,IF($J2596="Nso",0,VLOOKUP($A2593,'Result Entry'!$B$9:$FW$108,55,0)))</f>
        <v/>
      </c>
      <c r="F2611" s="51">
        <f>IF($J2596="TC",0,IF($J2596="Nso",0,VLOOKUP($A2593,'Result Entry'!$B$9:$FW$108,56,0)))</f>
        <v>0</v>
      </c>
      <c r="G2611" s="56" t="e">
        <f>E2611+F2611</f>
        <v>#VALUE!</v>
      </c>
      <c r="H2611" s="1761">
        <f>IF($J2596="TC",0,IF($J2596="Nso",0,VLOOKUP($A2593,'Result Entry'!$B$9:$FW$108,61,0)))</f>
        <v>0</v>
      </c>
      <c r="I2611" s="1762"/>
      <c r="J2611" s="1784">
        <f>IF($J2596="TC",0,IF($J2596="Nso",0,VLOOKUP($A2593,'Result Entry'!$B$9:$FW$108,65,0)))</f>
        <v>0</v>
      </c>
      <c r="K2611" s="1762"/>
      <c r="L2611" s="66">
        <f t="shared" si="146"/>
        <v>0</v>
      </c>
      <c r="M2611" s="64" t="e">
        <f t="shared" si="147"/>
        <v>#VALUE!</v>
      </c>
      <c r="N2611" s="60" t="str">
        <f>IF($J2596="TC",0,IF($J2596="Nso",0,VLOOKUP($A2593,'Result Entry'!$B$9:$FW$108,70,0)))</f>
        <v/>
      </c>
    </row>
    <row r="2612" spans="1:14" s="52" customFormat="1" ht="20.25" customHeight="1" thickBot="1">
      <c r="A2612" s="1721"/>
      <c r="B2612" s="50" t="s">
        <v>69</v>
      </c>
      <c r="C2612" s="1717" t="str">
        <f>'Result Entry'!$BW$3</f>
        <v>BIOLOGY</v>
      </c>
      <c r="D2612" s="1718"/>
      <c r="E2612" s="57" t="str">
        <f>IF($J2596="TC",0,IF($J2596="Nso",0,VLOOKUP($A2593,'Result Entry'!$B$9:$FW$108,71,0)))</f>
        <v/>
      </c>
      <c r="F2612" s="58" t="str">
        <f>IF($J2596="TC",0,IF($J2596="Nso",0,VLOOKUP($A2593,'Result Entry'!$B$9:$FW$108,72,0)))</f>
        <v/>
      </c>
      <c r="G2612" s="59" t="e">
        <f>E2612+F2612</f>
        <v>#VALUE!</v>
      </c>
      <c r="H2612" s="1861">
        <f>IF($J2596="TC",0,IF($J2596="Nso",0,VLOOKUP($A2593,'Result Entry'!$B$9:$FW$108,77,0)))</f>
        <v>0</v>
      </c>
      <c r="I2612" s="1862"/>
      <c r="J2612" s="1863">
        <f>IF($J2596="TC",0,IF($J2596="Nso",0,VLOOKUP($A2593,'Result Entry'!$B$9:$FW$108,81,0)))</f>
        <v>0</v>
      </c>
      <c r="K2612" s="1862"/>
      <c r="L2612" s="67">
        <f t="shared" si="146"/>
        <v>0</v>
      </c>
      <c r="M2612" s="65" t="e">
        <f t="shared" si="147"/>
        <v>#VALUE!</v>
      </c>
      <c r="N2612" s="60">
        <f>IF($J2596="TC",0,IF($J2596="Nso",0,VLOOKUP($A2593,'Result Entry'!$B$9:$FW$108,86,0)))</f>
        <v>0</v>
      </c>
    </row>
    <row r="2613" spans="1:14" ht="20.25" customHeight="1">
      <c r="A2613" s="1721"/>
      <c r="B2613" s="11" t="s">
        <v>69</v>
      </c>
      <c r="C2613" s="1771" t="s">
        <v>77</v>
      </c>
      <c r="D2613" s="1772"/>
      <c r="E2613" s="1773"/>
      <c r="F2613" s="1777" t="s">
        <v>78</v>
      </c>
      <c r="G2613" s="1778"/>
      <c r="H2613" s="1868" t="s">
        <v>79</v>
      </c>
      <c r="I2613" s="1869"/>
      <c r="J2613" s="74" t="s">
        <v>41</v>
      </c>
      <c r="K2613" s="79" t="s">
        <v>91</v>
      </c>
      <c r="L2613" s="1785" t="s">
        <v>39</v>
      </c>
      <c r="M2613" s="1786"/>
      <c r="N2613" s="12" t="s">
        <v>43</v>
      </c>
    </row>
    <row r="2614" spans="1:14" ht="25.5" customHeight="1" thickBot="1">
      <c r="A2614" s="1721"/>
      <c r="B2614" s="11" t="s">
        <v>69</v>
      </c>
      <c r="C2614" s="1774"/>
      <c r="D2614" s="1775"/>
      <c r="E2614" s="1776"/>
      <c r="F2614" s="1787">
        <f>IF($J2596="TC",0,IF($J2596="Nso",0,VLOOKUP($A2593,'Result Entry'!$B$9:$FW$108,146,0)))</f>
        <v>0</v>
      </c>
      <c r="G2614" s="1788"/>
      <c r="H2614" s="1830">
        <f>IF($J2596="TC",0,IF($J2596="Nso",0,VLOOKUP($A2593,'Result Entry'!$B$9:$FW$108,147,0)))</f>
        <v>0</v>
      </c>
      <c r="I2614" s="1831"/>
      <c r="J2614" s="75">
        <f>IF($J2596="TC",0,IF($J2596="Nso",0,VLOOKUP($A2593,'Result Entry'!$B$9:$FW$108,148,0)))</f>
        <v>0</v>
      </c>
      <c r="K2614" s="86" t="str">
        <f>IF($J2596="TC",0,IF($J2596="Nso",0,VLOOKUP($A2593,'Result Entry'!$B$9:$FW$108,149,0)))</f>
        <v/>
      </c>
      <c r="L2614" s="1864">
        <f>IF($J2596="TC",0,IF($J2596="Nso",0,VLOOKUP($A2593,'Result Entry'!$B$9:$FW$108,150,0)))</f>
        <v>0</v>
      </c>
      <c r="M2614" s="1865"/>
      <c r="N2614" s="15">
        <f>IF($J2596="TC",0,IF($J2596="Nso",0,VLOOKUP($A2593,'Result Entry'!$B$9:$FW$108,152,0)))</f>
        <v>0</v>
      </c>
    </row>
    <row r="2615" spans="1:14" ht="20.25" customHeight="1">
      <c r="A2615" s="1721"/>
      <c r="B2615" s="11" t="s">
        <v>69</v>
      </c>
      <c r="C2615" s="1758" t="s">
        <v>58</v>
      </c>
      <c r="D2615" s="1759"/>
      <c r="E2615" s="1759"/>
      <c r="F2615" s="1759"/>
      <c r="G2615" s="1759"/>
      <c r="H2615" s="1760"/>
      <c r="I2615" s="1834" t="s">
        <v>59</v>
      </c>
      <c r="J2615" s="1835"/>
      <c r="K2615" s="1836">
        <f>VLOOKUP($A2593,'Result Entry'!$B$9:$FW$108,143,0)</f>
        <v>0</v>
      </c>
      <c r="L2615" s="1837"/>
      <c r="M2615" s="1839" t="s">
        <v>37</v>
      </c>
      <c r="N2615" s="1840"/>
    </row>
    <row r="2616" spans="1:14" ht="20.25" customHeight="1" thickBot="1">
      <c r="A2616" s="1721"/>
      <c r="B2616" s="11" t="s">
        <v>69</v>
      </c>
      <c r="C2616" s="1841" t="s">
        <v>54</v>
      </c>
      <c r="D2616" s="1842"/>
      <c r="E2616" s="1842"/>
      <c r="F2616" s="1843" t="s">
        <v>157</v>
      </c>
      <c r="G2616" s="1844"/>
      <c r="H2616" s="26" t="s">
        <v>47</v>
      </c>
      <c r="I2616" s="1847" t="s">
        <v>60</v>
      </c>
      <c r="J2616" s="1848"/>
      <c r="K2616" s="1873">
        <f>VLOOKUP($A2593,'Result Entry'!$B$9:$FW$108,144,0)</f>
        <v>0</v>
      </c>
      <c r="L2616" s="1874"/>
      <c r="M2616" s="1875">
        <f>VLOOKUP($A2593,'Result Entry'!$B$9:$FW$108,145,0)</f>
        <v>0</v>
      </c>
      <c r="N2616" s="1876"/>
    </row>
    <row r="2617" spans="1:14" ht="20.25" customHeight="1">
      <c r="A2617" s="1721"/>
      <c r="B2617" s="11" t="s">
        <v>69</v>
      </c>
      <c r="C2617" s="1841"/>
      <c r="D2617" s="1842"/>
      <c r="E2617" s="1842"/>
      <c r="F2617" s="1845"/>
      <c r="G2617" s="1846"/>
      <c r="H2617" s="27" t="s">
        <v>99</v>
      </c>
      <c r="I2617" s="1877" t="s">
        <v>61</v>
      </c>
      <c r="J2617" s="1878"/>
      <c r="K2617" s="1879">
        <f>IF($J2596="TC","Transferred",IF($J2596="Nso","NameSeparated",VLOOKUP($A2593,'Result Entry'!$B$9:$FW$108,153,0)))</f>
        <v>0</v>
      </c>
      <c r="L2617" s="1879"/>
      <c r="M2617" s="1879"/>
      <c r="N2617" s="1880"/>
    </row>
    <row r="2618" spans="1:14" ht="20.25" customHeight="1">
      <c r="A2618" s="1721"/>
      <c r="B2618" s="11" t="s">
        <v>69</v>
      </c>
      <c r="C2618" s="1744" t="str">
        <f>'Result Entry'!$DU$3</f>
        <v>Foundation Of Information Tech.</v>
      </c>
      <c r="D2618" s="1745"/>
      <c r="E2618" s="1746"/>
      <c r="F2618" s="1747" t="str">
        <f>IF($J2596="TC",0,IF($J2596="Nso",0,VLOOKUP($A2593,'Result Entry'!$B$9:$GS$108,170,0)))</f>
        <v/>
      </c>
      <c r="G2618" s="1747"/>
      <c r="H2618" s="14">
        <f>IF($J2596="TC",0,IF($J2596="Nso",0,VLOOKUP($A2593,'Result Entry'!$B$9:$GS$108,112,0)))</f>
        <v>0</v>
      </c>
      <c r="I2618" s="1748" t="s">
        <v>71</v>
      </c>
      <c r="J2618" s="1749"/>
      <c r="K2618" s="1750">
        <f>'Result Entry'!$T$2</f>
        <v>45419</v>
      </c>
      <c r="L2618" s="1751"/>
      <c r="M2618" s="1751"/>
      <c r="N2618" s="1752"/>
    </row>
    <row r="2619" spans="1:14" ht="20.25" customHeight="1">
      <c r="A2619" s="1721"/>
      <c r="B2619" s="11" t="s">
        <v>69</v>
      </c>
      <c r="C2619" s="1744" t="str">
        <f>'Result Entry'!$EI$3</f>
        <v>G.I.A.I.-II</v>
      </c>
      <c r="D2619" s="1745"/>
      <c r="E2619" s="1746"/>
      <c r="F2619" s="1747" t="str">
        <f>IF($J2596="TC",0,IF($J2596="Nso",0,VLOOKUP($A2593,'Result Entry'!$B$9:$GS$108,174,0)))</f>
        <v/>
      </c>
      <c r="G2619" s="1747"/>
      <c r="H2619" s="14">
        <f>IF($J2596="TC",0,IF($J2596="Nso",0,VLOOKUP($A2593,'Result Entry'!$B$9:$GS$108,124,0)))</f>
        <v>0</v>
      </c>
      <c r="I2619" s="1753"/>
      <c r="J2619" s="1754"/>
      <c r="K2619" s="1754"/>
      <c r="L2619" s="1754"/>
      <c r="M2619" s="1754"/>
      <c r="N2619" s="1755"/>
    </row>
    <row r="2620" spans="1:14" ht="20.25" customHeight="1">
      <c r="A2620" s="1721"/>
      <c r="B2620" s="11" t="s">
        <v>69</v>
      </c>
      <c r="C2620" s="1744" t="str">
        <f>'Result Entry'!$EU$3</f>
        <v>SOC.SER.PLAN</v>
      </c>
      <c r="D2620" s="1745"/>
      <c r="E2620" s="1746"/>
      <c r="F2620" s="1747">
        <f>IF($J2596="TC",0,IF($J2596="Nso",0,VLOOKUP($A2593,'Result Entry'!$B$9:$HS$108,178,0)))</f>
        <v>0</v>
      </c>
      <c r="G2620" s="1747"/>
      <c r="H2620" s="14">
        <f>IF($J2596="TC",0,IF($J2596="Nso",0,VLOOKUP($A2593,'Result Entry'!$B$9:$GS$108,136,0)))</f>
        <v>0</v>
      </c>
      <c r="I2620" s="1756" t="s">
        <v>174</v>
      </c>
      <c r="J2620" s="1757"/>
      <c r="K2620" s="76"/>
      <c r="L2620" s="77"/>
      <c r="M2620" s="77"/>
      <c r="N2620" s="78"/>
    </row>
    <row r="2621" spans="1:14" ht="20.25" customHeight="1" thickBot="1">
      <c r="A2621" s="1721"/>
      <c r="B2621" s="11" t="s">
        <v>69</v>
      </c>
      <c r="C2621" s="1744" t="str">
        <f>'Result Entry'!$FG$3</f>
        <v>Jeewan Kaushal</v>
      </c>
      <c r="D2621" s="1745"/>
      <c r="E2621" s="1746"/>
      <c r="F2621" s="1747" t="str">
        <f>IF($J2596="TC",0,IF($J2596="Nso",0,VLOOKUP($A2593,'Result Entry'!$B$9:$HS$108,182,0)))</f>
        <v/>
      </c>
      <c r="G2621" s="1747"/>
      <c r="H2621" s="14">
        <f>IF($J2596="TC",0,IF($J2596="Nso",0,VLOOKUP($A2593,'Result Entry'!$B$9:$HS$108,136,0)))</f>
        <v>0</v>
      </c>
      <c r="I2621" s="1756" t="s">
        <v>148</v>
      </c>
      <c r="J2621" s="1757"/>
      <c r="K2621" s="1757"/>
      <c r="L2621" s="1757"/>
      <c r="M2621" s="1757"/>
      <c r="N2621" s="1838"/>
    </row>
    <row r="2622" spans="1:14" ht="20.25" customHeight="1">
      <c r="A2622" s="1721"/>
      <c r="B2622" s="10" t="s">
        <v>69</v>
      </c>
      <c r="C2622" s="1706" t="s">
        <v>180</v>
      </c>
      <c r="D2622" s="1707"/>
      <c r="E2622" s="1708"/>
      <c r="F2622" s="1715" t="s">
        <v>181</v>
      </c>
      <c r="G2622" s="1716"/>
      <c r="H2622" s="82" t="s">
        <v>30</v>
      </c>
      <c r="I2622" s="1756" t="s">
        <v>175</v>
      </c>
      <c r="J2622" s="1757"/>
      <c r="K2622" s="1757"/>
      <c r="L2622" s="1757"/>
      <c r="M2622" s="1757"/>
      <c r="N2622" s="1838"/>
    </row>
    <row r="2623" spans="1:14" ht="20.25" customHeight="1">
      <c r="A2623" s="1721"/>
      <c r="B2623" s="10" t="s">
        <v>69</v>
      </c>
      <c r="C2623" s="1709"/>
      <c r="D2623" s="1710"/>
      <c r="E2623" s="1711"/>
      <c r="F2623" s="1702" t="s">
        <v>182</v>
      </c>
      <c r="G2623" s="1703"/>
      <c r="H2623" s="80" t="s">
        <v>179</v>
      </c>
      <c r="I2623" s="1732" t="s">
        <v>67</v>
      </c>
      <c r="J2623" s="1733"/>
      <c r="K2623" s="1733"/>
      <c r="L2623" s="1733"/>
      <c r="M2623" s="1733"/>
      <c r="N2623" s="1734"/>
    </row>
    <row r="2624" spans="1:14" ht="20.25" customHeight="1">
      <c r="A2624" s="1721"/>
      <c r="B2624" s="10" t="s">
        <v>69</v>
      </c>
      <c r="C2624" s="1709"/>
      <c r="D2624" s="1710"/>
      <c r="E2624" s="1711"/>
      <c r="F2624" s="1702" t="s">
        <v>185</v>
      </c>
      <c r="G2624" s="1703"/>
      <c r="H2624" s="80" t="s">
        <v>62</v>
      </c>
      <c r="I2624" s="1735"/>
      <c r="J2624" s="1736"/>
      <c r="K2624" s="1736"/>
      <c r="L2624" s="1736"/>
      <c r="M2624" s="1736"/>
      <c r="N2624" s="1737"/>
    </row>
    <row r="2625" spans="1:15" ht="20.25" customHeight="1">
      <c r="A2625" s="1721"/>
      <c r="B2625" s="10" t="s">
        <v>69</v>
      </c>
      <c r="C2625" s="1709"/>
      <c r="D2625" s="1710"/>
      <c r="E2625" s="1711"/>
      <c r="F2625" s="1702" t="s">
        <v>186</v>
      </c>
      <c r="G2625" s="1703"/>
      <c r="H2625" s="80" t="s">
        <v>63</v>
      </c>
      <c r="I2625" s="1735"/>
      <c r="J2625" s="1736"/>
      <c r="K2625" s="1736"/>
      <c r="L2625" s="1736"/>
      <c r="M2625" s="1736"/>
      <c r="N2625" s="1737"/>
    </row>
    <row r="2626" spans="1:15" ht="20.25" customHeight="1">
      <c r="A2626" s="1721"/>
      <c r="B2626" s="10" t="s">
        <v>69</v>
      </c>
      <c r="C2626" s="1709"/>
      <c r="D2626" s="1710"/>
      <c r="E2626" s="1711"/>
      <c r="F2626" s="1702" t="s">
        <v>183</v>
      </c>
      <c r="G2626" s="1703"/>
      <c r="H2626" s="80" t="s">
        <v>65</v>
      </c>
      <c r="I2626" s="1738" t="s">
        <v>80</v>
      </c>
      <c r="J2626" s="1739"/>
      <c r="K2626" s="1739"/>
      <c r="L2626" s="1739"/>
      <c r="M2626" s="1739"/>
      <c r="N2626" s="1740"/>
    </row>
    <row r="2627" spans="1:15" ht="20.25" customHeight="1" thickBot="1">
      <c r="A2627" s="1721"/>
      <c r="B2627" s="13" t="s">
        <v>69</v>
      </c>
      <c r="C2627" s="1712"/>
      <c r="D2627" s="1713"/>
      <c r="E2627" s="1714"/>
      <c r="F2627" s="1704" t="s">
        <v>184</v>
      </c>
      <c r="G2627" s="1705"/>
      <c r="H2627" s="81" t="s">
        <v>64</v>
      </c>
      <c r="I2627" s="1741"/>
      <c r="J2627" s="1742"/>
      <c r="K2627" s="1742"/>
      <c r="L2627" s="1742"/>
      <c r="M2627" s="1742"/>
      <c r="N2627" s="1743"/>
    </row>
    <row r="2628" spans="1:15" ht="24.75" customHeight="1" thickTop="1" thickBot="1">
      <c r="A2628" s="83">
        <f>A2593+1</f>
        <v>75</v>
      </c>
      <c r="B2628" s="1720" t="s">
        <v>50</v>
      </c>
      <c r="C2628" s="1720"/>
      <c r="D2628" s="1720"/>
      <c r="E2628" s="1720"/>
      <c r="F2628" s="1720"/>
      <c r="G2628" s="1720"/>
      <c r="H2628" s="1720"/>
      <c r="I2628" s="1720"/>
      <c r="J2628" s="1720"/>
      <c r="K2628" s="1720"/>
      <c r="L2628" s="1720"/>
      <c r="M2628" s="1720"/>
      <c r="N2628" s="1720"/>
    </row>
    <row r="2629" spans="1:15" ht="42.75" customHeight="1" thickTop="1">
      <c r="A2629" s="1721"/>
      <c r="B2629" s="1722"/>
      <c r="C2629" s="1723"/>
      <c r="D2629" s="1726" t="str">
        <f>Master!$E$8</f>
        <v xml:space="preserve">Govt. Sr. Secondary School </v>
      </c>
      <c r="E2629" s="1727"/>
      <c r="F2629" s="1727"/>
      <c r="G2629" s="1727"/>
      <c r="H2629" s="1727"/>
      <c r="I2629" s="1727"/>
      <c r="J2629" s="1727"/>
      <c r="K2629" s="1727"/>
      <c r="L2629" s="1727"/>
      <c r="M2629" s="1727"/>
      <c r="N2629" s="1728"/>
    </row>
    <row r="2630" spans="1:15" ht="20.25" customHeight="1" thickBot="1">
      <c r="A2630" s="1721"/>
      <c r="B2630" s="1724"/>
      <c r="C2630" s="1725"/>
      <c r="D2630" s="1729" t="str">
        <f>Master!$E$11</f>
        <v>P.S.-Bapini (Jodhpur)</v>
      </c>
      <c r="E2630" s="1730"/>
      <c r="F2630" s="1730"/>
      <c r="G2630" s="1730"/>
      <c r="H2630" s="1730"/>
      <c r="I2630" s="1730"/>
      <c r="J2630" s="1730"/>
      <c r="K2630" s="1730"/>
      <c r="L2630" s="1730"/>
      <c r="M2630" s="1730"/>
      <c r="N2630" s="1731"/>
    </row>
    <row r="2631" spans="1:15" ht="20.25" customHeight="1">
      <c r="A2631" s="1721"/>
      <c r="B2631" s="28"/>
      <c r="C2631" s="1849" t="s">
        <v>150</v>
      </c>
      <c r="D2631" s="1850"/>
      <c r="E2631" s="1850"/>
      <c r="F2631" s="1850"/>
      <c r="G2631" s="1851"/>
      <c r="H2631" s="1814" t="s">
        <v>127</v>
      </c>
      <c r="I2631" s="1814"/>
      <c r="J2631" s="1817">
        <f>VLOOKUP(A2628,'Result Entry'!$B$6:$K$108,6,0)</f>
        <v>0</v>
      </c>
      <c r="K2631" s="1820" t="s">
        <v>68</v>
      </c>
      <c r="L2631" s="1821"/>
      <c r="M2631" s="68">
        <f>Master!$E$14</f>
        <v>8151106901</v>
      </c>
      <c r="N2631" s="69"/>
    </row>
    <row r="2632" spans="1:15" ht="20.25" customHeight="1">
      <c r="A2632" s="1721"/>
      <c r="B2632" s="9"/>
      <c r="C2632" s="1852"/>
      <c r="D2632" s="1853"/>
      <c r="E2632" s="1853"/>
      <c r="F2632" s="1853"/>
      <c r="G2632" s="1854"/>
      <c r="H2632" s="1815"/>
      <c r="I2632" s="1815"/>
      <c r="J2632" s="1818"/>
      <c r="K2632" s="1822" t="s">
        <v>66</v>
      </c>
      <c r="L2632" s="1823"/>
      <c r="M2632" s="1824"/>
      <c r="N2632" s="1825"/>
      <c r="O2632" s="17" t="s">
        <v>156</v>
      </c>
    </row>
    <row r="2633" spans="1:15" ht="20.25" customHeight="1" thickBot="1">
      <c r="A2633" s="1721"/>
      <c r="B2633" s="9"/>
      <c r="C2633" s="1855"/>
      <c r="D2633" s="1856"/>
      <c r="E2633" s="1856"/>
      <c r="F2633" s="1856"/>
      <c r="G2633" s="1857"/>
      <c r="H2633" s="1816"/>
      <c r="I2633" s="1816"/>
      <c r="J2633" s="1819"/>
      <c r="K2633" s="1826" t="s">
        <v>51</v>
      </c>
      <c r="L2633" s="1827"/>
      <c r="M2633" s="1828" t="str">
        <f>Master!$E$6</f>
        <v>2023-24</v>
      </c>
      <c r="N2633" s="1829"/>
    </row>
    <row r="2634" spans="1:15" ht="20.25" customHeight="1">
      <c r="A2634" s="1721"/>
      <c r="B2634" s="10" t="s">
        <v>69</v>
      </c>
      <c r="C2634" s="1779" t="s">
        <v>20</v>
      </c>
      <c r="D2634" s="1780"/>
      <c r="E2634" s="1780"/>
      <c r="F2634" s="1781"/>
      <c r="G2634" s="6" t="s">
        <v>149</v>
      </c>
      <c r="H2634" s="1782">
        <f>VLOOKUP($A2628,'Result Entry'!$B$9:$FW$108,4,0)</f>
        <v>0</v>
      </c>
      <c r="I2634" s="1782"/>
      <c r="J2634" s="1782"/>
      <c r="K2634" s="1782"/>
      <c r="L2634" s="1782"/>
      <c r="M2634" s="1782"/>
      <c r="N2634" s="1783"/>
    </row>
    <row r="2635" spans="1:15" ht="20.25" customHeight="1">
      <c r="A2635" s="1721"/>
      <c r="B2635" s="10" t="s">
        <v>69</v>
      </c>
      <c r="C2635" s="1763" t="s">
        <v>22</v>
      </c>
      <c r="D2635" s="1764"/>
      <c r="E2635" s="1764"/>
      <c r="F2635" s="1765"/>
      <c r="G2635" s="7" t="s">
        <v>149</v>
      </c>
      <c r="H2635" s="1766">
        <f>VLOOKUP($A2628,'Result Entry'!$B$9:$FW$108,7,0)</f>
        <v>0</v>
      </c>
      <c r="I2635" s="1766"/>
      <c r="J2635" s="1766"/>
      <c r="K2635" s="1766"/>
      <c r="L2635" s="1766"/>
      <c r="M2635" s="1766"/>
      <c r="N2635" s="1767"/>
    </row>
    <row r="2636" spans="1:15" ht="20.25" customHeight="1">
      <c r="A2636" s="1721"/>
      <c r="B2636" s="10" t="s">
        <v>69</v>
      </c>
      <c r="C2636" s="1763" t="s">
        <v>23</v>
      </c>
      <c r="D2636" s="1764"/>
      <c r="E2636" s="1764"/>
      <c r="F2636" s="1765"/>
      <c r="G2636" s="7" t="s">
        <v>149</v>
      </c>
      <c r="H2636" s="1766">
        <f>VLOOKUP($A2628,'Result Entry'!$B$9:$FW$108,8,0)</f>
        <v>0</v>
      </c>
      <c r="I2636" s="1766"/>
      <c r="J2636" s="1766"/>
      <c r="K2636" s="1766"/>
      <c r="L2636" s="1766"/>
      <c r="M2636" s="1766"/>
      <c r="N2636" s="1767"/>
    </row>
    <row r="2637" spans="1:15" ht="20.25" customHeight="1">
      <c r="A2637" s="1721"/>
      <c r="B2637" s="10" t="s">
        <v>69</v>
      </c>
      <c r="C2637" s="1763" t="s">
        <v>52</v>
      </c>
      <c r="D2637" s="1764"/>
      <c r="E2637" s="1764"/>
      <c r="F2637" s="1765"/>
      <c r="G2637" s="7" t="s">
        <v>149</v>
      </c>
      <c r="H2637" s="1766">
        <f>VLOOKUP($A2628,'Result Entry'!$B$9:$FW$108,9,0)</f>
        <v>0</v>
      </c>
      <c r="I2637" s="1766"/>
      <c r="J2637" s="1766"/>
      <c r="K2637" s="1766"/>
      <c r="L2637" s="1766"/>
      <c r="M2637" s="1766"/>
      <c r="N2637" s="1767"/>
    </row>
    <row r="2638" spans="1:15" ht="20.25" customHeight="1">
      <c r="A2638" s="1721"/>
      <c r="B2638" s="10" t="s">
        <v>69</v>
      </c>
      <c r="C2638" s="1763" t="s">
        <v>53</v>
      </c>
      <c r="D2638" s="1764"/>
      <c r="E2638" s="1764"/>
      <c r="F2638" s="1765"/>
      <c r="G2638" s="7" t="s">
        <v>149</v>
      </c>
      <c r="H2638" s="1768" t="str">
        <f>CONCATENATE('Result Entry'!$G$4,'Result Entry'!$J$4)</f>
        <v>11(A)</v>
      </c>
      <c r="I2638" s="1766"/>
      <c r="J2638" s="1766"/>
      <c r="K2638" s="1766"/>
      <c r="L2638" s="1766"/>
      <c r="M2638" s="1766"/>
      <c r="N2638" s="1767"/>
    </row>
    <row r="2639" spans="1:15" ht="20.25" customHeight="1" thickBot="1">
      <c r="A2639" s="1721"/>
      <c r="B2639" s="10" t="s">
        <v>69</v>
      </c>
      <c r="C2639" s="1789" t="s">
        <v>25</v>
      </c>
      <c r="D2639" s="1790"/>
      <c r="E2639" s="1790"/>
      <c r="F2639" s="1791"/>
      <c r="G2639" s="16" t="s">
        <v>149</v>
      </c>
      <c r="H2639" s="1792">
        <f>VLOOKUP($A2628,'Result Entry'!$B$9:$FW$108,10,0)</f>
        <v>0</v>
      </c>
      <c r="I2639" s="1792"/>
      <c r="J2639" s="1792"/>
      <c r="K2639" s="1792"/>
      <c r="L2639" s="1792"/>
      <c r="M2639" s="1792"/>
      <c r="N2639" s="1793"/>
    </row>
    <row r="2640" spans="1:15" ht="20.25" customHeight="1">
      <c r="A2640" s="1721"/>
      <c r="B2640" s="11" t="s">
        <v>69</v>
      </c>
      <c r="C2640" s="1794" t="s">
        <v>167</v>
      </c>
      <c r="D2640" s="1795"/>
      <c r="E2640" s="1798" t="s">
        <v>72</v>
      </c>
      <c r="F2640" s="1800" t="s">
        <v>73</v>
      </c>
      <c r="G2640" s="1802" t="s">
        <v>168</v>
      </c>
      <c r="H2640" s="1804" t="s">
        <v>55</v>
      </c>
      <c r="I2640" s="1805"/>
      <c r="J2640" s="1808" t="s">
        <v>84</v>
      </c>
      <c r="K2640" s="1809"/>
      <c r="L2640" s="1812" t="s">
        <v>169</v>
      </c>
      <c r="M2640" s="1832" t="s">
        <v>76</v>
      </c>
      <c r="N2640" s="1858" t="s">
        <v>98</v>
      </c>
    </row>
    <row r="2641" spans="1:14" ht="20.25" customHeight="1">
      <c r="A2641" s="1721"/>
      <c r="B2641" s="11"/>
      <c r="C2641" s="1796"/>
      <c r="D2641" s="1797"/>
      <c r="E2641" s="1799"/>
      <c r="F2641" s="1801"/>
      <c r="G2641" s="1803"/>
      <c r="H2641" s="1806"/>
      <c r="I2641" s="1807"/>
      <c r="J2641" s="1810"/>
      <c r="K2641" s="1811"/>
      <c r="L2641" s="1813"/>
      <c r="M2641" s="1833"/>
      <c r="N2641" s="1859"/>
    </row>
    <row r="2642" spans="1:14" ht="20.25" customHeight="1" thickBot="1">
      <c r="A2642" s="1721"/>
      <c r="B2642" s="11" t="s">
        <v>69</v>
      </c>
      <c r="C2642" s="1866" t="s">
        <v>56</v>
      </c>
      <c r="D2642" s="1867"/>
      <c r="E2642" s="61">
        <f>'Result Entry'!$L$7</f>
        <v>10</v>
      </c>
      <c r="F2642" s="62">
        <f>'Result Entry'!$M$7</f>
        <v>10</v>
      </c>
      <c r="G2642" s="53">
        <f>SUM(E2642:F2642)</f>
        <v>20</v>
      </c>
      <c r="H2642" s="1881">
        <f>'Result Entry'!$AU$7</f>
        <v>70</v>
      </c>
      <c r="I2642" s="1882"/>
      <c r="J2642" s="1883">
        <f>'Result Entry'!$AY$7</f>
        <v>100</v>
      </c>
      <c r="K2642" s="1882"/>
      <c r="L2642" s="53">
        <f t="shared" ref="L2642:L2647" si="148">H2642+J2642</f>
        <v>170</v>
      </c>
      <c r="M2642" s="63">
        <f t="shared" ref="M2642:M2647" si="149">G2642+L2642</f>
        <v>190</v>
      </c>
      <c r="N2642" s="1860"/>
    </row>
    <row r="2643" spans="1:14" s="52" customFormat="1" ht="20.25" customHeight="1">
      <c r="A2643" s="1721"/>
      <c r="B2643" s="50" t="s">
        <v>69</v>
      </c>
      <c r="C2643" s="1769" t="str">
        <f>'Result Entry'!$L$3</f>
        <v>HINDI Comp.</v>
      </c>
      <c r="D2643" s="1770"/>
      <c r="E2643" s="54">
        <f>IF($J2631="TC",0,IF($J2631="Nso",0,VLOOKUP($A2628,'Result Entry'!$B$9:$FW$108,11,0)))</f>
        <v>0</v>
      </c>
      <c r="F2643" s="51">
        <f>IF($J2631="TC",0,IF($J2631="Nso",0,VLOOKUP($A2628,'Result Entry'!$B$9:$FW$108,12,0)))</f>
        <v>0</v>
      </c>
      <c r="G2643" s="55">
        <f>E2643+F2643</f>
        <v>0</v>
      </c>
      <c r="H2643" s="1870">
        <f>IF($J2631="TC",0,IF($J2631="Nso",0,VLOOKUP($A2628,'Result Entry'!$B$9:$FW$108,16,0)))</f>
        <v>0</v>
      </c>
      <c r="I2643" s="1871"/>
      <c r="J2643" s="1872">
        <f>IF($J2631="TC",0,IF($J2631="Nso",0,VLOOKUP($A2628,'Result Entry'!$B$9:$FW$108,19,0)))</f>
        <v>0</v>
      </c>
      <c r="K2643" s="1871"/>
      <c r="L2643" s="66">
        <f t="shared" si="148"/>
        <v>0</v>
      </c>
      <c r="M2643" s="64">
        <f t="shared" si="149"/>
        <v>0</v>
      </c>
      <c r="N2643" s="60" t="str">
        <f>IF($J2631="TC",0,IF($J2631="Nso",0,VLOOKUP($A2628,'Result Entry'!$B$9:$FW$108,24,0)))</f>
        <v/>
      </c>
    </row>
    <row r="2644" spans="1:14" s="52" customFormat="1" ht="20.25" customHeight="1">
      <c r="A2644" s="1721"/>
      <c r="B2644" s="50" t="s">
        <v>69</v>
      </c>
      <c r="C2644" s="1717" t="str">
        <f>'Result Entry'!$Z$3</f>
        <v>ENGLISH Comp.</v>
      </c>
      <c r="D2644" s="1718"/>
      <c r="E2644" s="54">
        <f>IF($J2631="TC",0,IF($J2631="Nso",0,VLOOKUP($A2628,'Result Entry'!$B$9:$FW$108,25,0)))</f>
        <v>0</v>
      </c>
      <c r="F2644" s="51">
        <f>IF($J2631="TC",0,IF($J2631="Nso",0,VLOOKUP($A2628,'Result Entry'!$B$9:$FW$108,26,0)))</f>
        <v>0</v>
      </c>
      <c r="G2644" s="56">
        <f>E2644+F2644</f>
        <v>0</v>
      </c>
      <c r="H2644" s="1761">
        <f>IF($J2631="TC",0,IF($J2631="Nso",0,VLOOKUP($A2628,'Result Entry'!$B$9:$FW$108,30,0)))</f>
        <v>0</v>
      </c>
      <c r="I2644" s="1762"/>
      <c r="J2644" s="1784">
        <f>IF($J2631="TC",0,IF($J2631="Nso",0,VLOOKUP($A2628,'Result Entry'!$B$9:$FW$108,33,0)))</f>
        <v>0</v>
      </c>
      <c r="K2644" s="1762"/>
      <c r="L2644" s="66">
        <f t="shared" si="148"/>
        <v>0</v>
      </c>
      <c r="M2644" s="64">
        <f t="shared" si="149"/>
        <v>0</v>
      </c>
      <c r="N2644" s="60" t="str">
        <f>IF($J2631="TC",0,IF($J2631="Nso",0,VLOOKUP($A2628,'Result Entry'!$B$9:$FW$108,38,0)))</f>
        <v/>
      </c>
    </row>
    <row r="2645" spans="1:14" s="52" customFormat="1" ht="20.25" customHeight="1">
      <c r="A2645" s="1721"/>
      <c r="B2645" s="50" t="s">
        <v>69</v>
      </c>
      <c r="C2645" s="1717" t="str">
        <f>'Result Entry'!$AO$3</f>
        <v>PHYSICS</v>
      </c>
      <c r="D2645" s="1718"/>
      <c r="E2645" s="54">
        <f>IF($J2631="TC",0,IF($J2631="Nso",0,VLOOKUP($A2628,'Result Entry'!$B$9:$FW$108,39,0)))</f>
        <v>0</v>
      </c>
      <c r="F2645" s="51">
        <f>IF($J2631="TC",0,IF($J2631="Nso",0,VLOOKUP($A2628,'Result Entry'!$B$9:$FW$108,40,0)))</f>
        <v>0</v>
      </c>
      <c r="G2645" s="56">
        <f>E2645+F2645</f>
        <v>0</v>
      </c>
      <c r="H2645" s="1761">
        <f>IF($J2631="TC",0,IF($J2631="Nso",0,VLOOKUP($A2628,'Result Entry'!$B$9:$FW$108,45,0)))</f>
        <v>0</v>
      </c>
      <c r="I2645" s="1762"/>
      <c r="J2645" s="1784">
        <f>IF($J2631="TC",0,IF($J2631="Nso",0,VLOOKUP($A2628,'Result Entry'!$B$9:$FW$108,49,0)))</f>
        <v>0</v>
      </c>
      <c r="K2645" s="1762"/>
      <c r="L2645" s="66">
        <f t="shared" si="148"/>
        <v>0</v>
      </c>
      <c r="M2645" s="64">
        <f t="shared" si="149"/>
        <v>0</v>
      </c>
      <c r="N2645" s="60" t="str">
        <f>IF($J2631="TC",0,IF($J2631="Nso",0,VLOOKUP($A2628,'Result Entry'!$B$9:$FW$108,54,0)))</f>
        <v/>
      </c>
    </row>
    <row r="2646" spans="1:14" s="52" customFormat="1" ht="20.25" customHeight="1">
      <c r="A2646" s="1721"/>
      <c r="B2646" s="50" t="s">
        <v>69</v>
      </c>
      <c r="C2646" s="1717" t="str">
        <f>'Result Entry'!$BF$3</f>
        <v>CHEMISTRY</v>
      </c>
      <c r="D2646" s="1718"/>
      <c r="E2646" s="54" t="str">
        <f>IF($J2631="TC",0,IF($J2631="Nso",0,VLOOKUP($A2628,'Result Entry'!$B$9:$FW$108,55,0)))</f>
        <v/>
      </c>
      <c r="F2646" s="51">
        <f>IF($J2631="TC",0,IF($J2631="Nso",0,VLOOKUP($A2628,'Result Entry'!$B$9:$FW$108,56,0)))</f>
        <v>0</v>
      </c>
      <c r="G2646" s="56" t="e">
        <f>E2646+F2646</f>
        <v>#VALUE!</v>
      </c>
      <c r="H2646" s="1761">
        <f>IF($J2631="TC",0,IF($J2631="Nso",0,VLOOKUP($A2628,'Result Entry'!$B$9:$FW$108,61,0)))</f>
        <v>0</v>
      </c>
      <c r="I2646" s="1762"/>
      <c r="J2646" s="1784">
        <f>IF($J2631="TC",0,IF($J2631="Nso",0,VLOOKUP($A2628,'Result Entry'!$B$9:$FW$108,65,0)))</f>
        <v>0</v>
      </c>
      <c r="K2646" s="1762"/>
      <c r="L2646" s="66">
        <f t="shared" si="148"/>
        <v>0</v>
      </c>
      <c r="M2646" s="64" t="e">
        <f t="shared" si="149"/>
        <v>#VALUE!</v>
      </c>
      <c r="N2646" s="60" t="str">
        <f>IF($J2631="TC",0,IF($J2631="Nso",0,VLOOKUP($A2628,'Result Entry'!$B$9:$FW$108,70,0)))</f>
        <v/>
      </c>
    </row>
    <row r="2647" spans="1:14" s="52" customFormat="1" ht="20.25" customHeight="1" thickBot="1">
      <c r="A2647" s="1721"/>
      <c r="B2647" s="50" t="s">
        <v>69</v>
      </c>
      <c r="C2647" s="1717" t="str">
        <f>'Result Entry'!$BW$3</f>
        <v>BIOLOGY</v>
      </c>
      <c r="D2647" s="1718"/>
      <c r="E2647" s="57" t="str">
        <f>IF($J2631="TC",0,IF($J2631="Nso",0,VLOOKUP($A2628,'Result Entry'!$B$9:$FW$108,71,0)))</f>
        <v/>
      </c>
      <c r="F2647" s="58" t="str">
        <f>IF($J2631="TC",0,IF($J2631="Nso",0,VLOOKUP($A2628,'Result Entry'!$B$9:$FW$108,72,0)))</f>
        <v/>
      </c>
      <c r="G2647" s="59" t="e">
        <f>E2647+F2647</f>
        <v>#VALUE!</v>
      </c>
      <c r="H2647" s="1861">
        <f>IF($J2631="TC",0,IF($J2631="Nso",0,VLOOKUP($A2628,'Result Entry'!$B$9:$FW$108,77,0)))</f>
        <v>0</v>
      </c>
      <c r="I2647" s="1862"/>
      <c r="J2647" s="1863">
        <f>IF($J2631="TC",0,IF($J2631="Nso",0,VLOOKUP($A2628,'Result Entry'!$B$9:$FW$108,81,0)))</f>
        <v>0</v>
      </c>
      <c r="K2647" s="1862"/>
      <c r="L2647" s="67">
        <f t="shared" si="148"/>
        <v>0</v>
      </c>
      <c r="M2647" s="65" t="e">
        <f t="shared" si="149"/>
        <v>#VALUE!</v>
      </c>
      <c r="N2647" s="60">
        <f>IF($J2631="TC",0,IF($J2631="Nso",0,VLOOKUP($A2628,'Result Entry'!$B$9:$FW$108,86,0)))</f>
        <v>0</v>
      </c>
    </row>
    <row r="2648" spans="1:14" ht="20.25" customHeight="1">
      <c r="A2648" s="1721"/>
      <c r="B2648" s="11" t="s">
        <v>69</v>
      </c>
      <c r="C2648" s="1771" t="s">
        <v>77</v>
      </c>
      <c r="D2648" s="1772"/>
      <c r="E2648" s="1773"/>
      <c r="F2648" s="1777" t="s">
        <v>78</v>
      </c>
      <c r="G2648" s="1778"/>
      <c r="H2648" s="1868" t="s">
        <v>79</v>
      </c>
      <c r="I2648" s="1869"/>
      <c r="J2648" s="74" t="s">
        <v>41</v>
      </c>
      <c r="K2648" s="79" t="s">
        <v>91</v>
      </c>
      <c r="L2648" s="1785" t="s">
        <v>39</v>
      </c>
      <c r="M2648" s="1786"/>
      <c r="N2648" s="12" t="s">
        <v>43</v>
      </c>
    </row>
    <row r="2649" spans="1:14" ht="25.5" customHeight="1" thickBot="1">
      <c r="A2649" s="1721"/>
      <c r="B2649" s="11" t="s">
        <v>69</v>
      </c>
      <c r="C2649" s="1774"/>
      <c r="D2649" s="1775"/>
      <c r="E2649" s="1776"/>
      <c r="F2649" s="1787">
        <f>IF($J2631="TC",0,IF($J2631="Nso",0,VLOOKUP($A2628,'Result Entry'!$B$9:$FW$108,146,0)))</f>
        <v>0</v>
      </c>
      <c r="G2649" s="1788"/>
      <c r="H2649" s="1830">
        <f>IF($J2631="TC",0,IF($J2631="Nso",0,VLOOKUP($A2628,'Result Entry'!$B$9:$FW$108,147,0)))</f>
        <v>0</v>
      </c>
      <c r="I2649" s="1831"/>
      <c r="J2649" s="75">
        <f>IF($J2631="TC",0,IF($J2631="Nso",0,VLOOKUP($A2628,'Result Entry'!$B$9:$FW$108,148,0)))</f>
        <v>0</v>
      </c>
      <c r="K2649" s="86" t="str">
        <f>IF($J2631="TC",0,IF($J2631="Nso",0,VLOOKUP($A2628,'Result Entry'!$B$9:$FW$108,149,0)))</f>
        <v/>
      </c>
      <c r="L2649" s="1864">
        <f>IF($J2631="TC",0,IF($J2631="Nso",0,VLOOKUP($A2628,'Result Entry'!$B$9:$FW$108,150,0)))</f>
        <v>0</v>
      </c>
      <c r="M2649" s="1865"/>
      <c r="N2649" s="15">
        <f>IF($J2631="TC",0,IF($J2631="Nso",0,VLOOKUP($A2628,'Result Entry'!$B$9:$FW$108,152,0)))</f>
        <v>0</v>
      </c>
    </row>
    <row r="2650" spans="1:14" ht="20.25" customHeight="1">
      <c r="A2650" s="1721"/>
      <c r="B2650" s="11" t="s">
        <v>69</v>
      </c>
      <c r="C2650" s="1758" t="s">
        <v>58</v>
      </c>
      <c r="D2650" s="1759"/>
      <c r="E2650" s="1759"/>
      <c r="F2650" s="1759"/>
      <c r="G2650" s="1759"/>
      <c r="H2650" s="1760"/>
      <c r="I2650" s="1834" t="s">
        <v>59</v>
      </c>
      <c r="J2650" s="1835"/>
      <c r="K2650" s="1836">
        <f>VLOOKUP($A2628,'Result Entry'!$B$9:$FW$108,143,0)</f>
        <v>0</v>
      </c>
      <c r="L2650" s="1837"/>
      <c r="M2650" s="1839" t="s">
        <v>37</v>
      </c>
      <c r="N2650" s="1840"/>
    </row>
    <row r="2651" spans="1:14" ht="20.25" customHeight="1" thickBot="1">
      <c r="A2651" s="1721"/>
      <c r="B2651" s="11" t="s">
        <v>69</v>
      </c>
      <c r="C2651" s="1841" t="s">
        <v>54</v>
      </c>
      <c r="D2651" s="1842"/>
      <c r="E2651" s="1842"/>
      <c r="F2651" s="1843" t="s">
        <v>157</v>
      </c>
      <c r="G2651" s="1844"/>
      <c r="H2651" s="26" t="s">
        <v>47</v>
      </c>
      <c r="I2651" s="1847" t="s">
        <v>60</v>
      </c>
      <c r="J2651" s="1848"/>
      <c r="K2651" s="1873">
        <f>VLOOKUP($A2628,'Result Entry'!$B$9:$FW$108,144,0)</f>
        <v>0</v>
      </c>
      <c r="L2651" s="1874"/>
      <c r="M2651" s="1875">
        <f>VLOOKUP($A2628,'Result Entry'!$B$9:$FW$108,145,0)</f>
        <v>0</v>
      </c>
      <c r="N2651" s="1876"/>
    </row>
    <row r="2652" spans="1:14" ht="20.25" customHeight="1">
      <c r="A2652" s="1721"/>
      <c r="B2652" s="11" t="s">
        <v>69</v>
      </c>
      <c r="C2652" s="1841"/>
      <c r="D2652" s="1842"/>
      <c r="E2652" s="1842"/>
      <c r="F2652" s="1845"/>
      <c r="G2652" s="1846"/>
      <c r="H2652" s="27" t="s">
        <v>99</v>
      </c>
      <c r="I2652" s="1877" t="s">
        <v>61</v>
      </c>
      <c r="J2652" s="1878"/>
      <c r="K2652" s="1879">
        <f>IF($J2631="TC","Transferred",IF($J2631="Nso","NameSeparated",VLOOKUP($A2628,'Result Entry'!$B$9:$FW$108,153,0)))</f>
        <v>0</v>
      </c>
      <c r="L2652" s="1879"/>
      <c r="M2652" s="1879"/>
      <c r="N2652" s="1880"/>
    </row>
    <row r="2653" spans="1:14" ht="20.25" customHeight="1">
      <c r="A2653" s="1721"/>
      <c r="B2653" s="11" t="s">
        <v>69</v>
      </c>
      <c r="C2653" s="1744" t="str">
        <f>'Result Entry'!$DU$3</f>
        <v>Foundation Of Information Tech.</v>
      </c>
      <c r="D2653" s="1745"/>
      <c r="E2653" s="1746"/>
      <c r="F2653" s="1747" t="str">
        <f>IF($J2631="TC",0,IF($J2631="Nso",0,VLOOKUP($A2628,'Result Entry'!$B$9:$GS$108,170,0)))</f>
        <v/>
      </c>
      <c r="G2653" s="1747"/>
      <c r="H2653" s="14">
        <f>IF($J2631="TC",0,IF($J2631="Nso",0,VLOOKUP($A2628,'Result Entry'!$B$9:$GS$108,112,0)))</f>
        <v>0</v>
      </c>
      <c r="I2653" s="1748" t="s">
        <v>71</v>
      </c>
      <c r="J2653" s="1749"/>
      <c r="K2653" s="1750">
        <f>'Result Entry'!$T$2</f>
        <v>45419</v>
      </c>
      <c r="L2653" s="1751"/>
      <c r="M2653" s="1751"/>
      <c r="N2653" s="1752"/>
    </row>
    <row r="2654" spans="1:14" ht="20.25" customHeight="1">
      <c r="A2654" s="1721"/>
      <c r="B2654" s="11" t="s">
        <v>69</v>
      </c>
      <c r="C2654" s="1744" t="str">
        <f>'Result Entry'!$EI$3</f>
        <v>G.I.A.I.-II</v>
      </c>
      <c r="D2654" s="1745"/>
      <c r="E2654" s="1746"/>
      <c r="F2654" s="1747" t="str">
        <f>IF($J2631="TC",0,IF($J2631="Nso",0,VLOOKUP($A2628,'Result Entry'!$B$9:$GS$108,174,0)))</f>
        <v/>
      </c>
      <c r="G2654" s="1747"/>
      <c r="H2654" s="14">
        <f>IF($J2631="TC",0,IF($J2631="Nso",0,VLOOKUP($A2628,'Result Entry'!$B$9:$GS$108,124,0)))</f>
        <v>0</v>
      </c>
      <c r="I2654" s="1753"/>
      <c r="J2654" s="1754"/>
      <c r="K2654" s="1754"/>
      <c r="L2654" s="1754"/>
      <c r="M2654" s="1754"/>
      <c r="N2654" s="1755"/>
    </row>
    <row r="2655" spans="1:14" ht="20.25" customHeight="1">
      <c r="A2655" s="1721"/>
      <c r="B2655" s="11" t="s">
        <v>69</v>
      </c>
      <c r="C2655" s="1744" t="str">
        <f>'Result Entry'!$EU$3</f>
        <v>SOC.SER.PLAN</v>
      </c>
      <c r="D2655" s="1745"/>
      <c r="E2655" s="1746"/>
      <c r="F2655" s="1747">
        <f>IF($J2631="TC",0,IF($J2631="Nso",0,VLOOKUP($A2628,'Result Entry'!$B$9:$HS$108,178,0)))</f>
        <v>0</v>
      </c>
      <c r="G2655" s="1747"/>
      <c r="H2655" s="14">
        <f>IF($J2631="TC",0,IF($J2631="Nso",0,VLOOKUP($A2628,'Result Entry'!$B$9:$GS$108,136,0)))</f>
        <v>0</v>
      </c>
      <c r="I2655" s="1756" t="s">
        <v>174</v>
      </c>
      <c r="J2655" s="1757"/>
      <c r="K2655" s="76"/>
      <c r="L2655" s="77"/>
      <c r="M2655" s="77"/>
      <c r="N2655" s="78"/>
    </row>
    <row r="2656" spans="1:14" ht="20.25" customHeight="1" thickBot="1">
      <c r="A2656" s="1721"/>
      <c r="B2656" s="11" t="s">
        <v>69</v>
      </c>
      <c r="C2656" s="1744" t="str">
        <f>'Result Entry'!$FG$3</f>
        <v>Jeewan Kaushal</v>
      </c>
      <c r="D2656" s="1745"/>
      <c r="E2656" s="1746"/>
      <c r="F2656" s="1747" t="str">
        <f>IF($J2631="TC",0,IF($J2631="Nso",0,VLOOKUP($A2628,'Result Entry'!$B$9:$HS$108,182,0)))</f>
        <v/>
      </c>
      <c r="G2656" s="1747"/>
      <c r="H2656" s="14">
        <f>IF($J2631="TC",0,IF($J2631="Nso",0,VLOOKUP($A2628,'Result Entry'!$B$9:$HS$108,136,0)))</f>
        <v>0</v>
      </c>
      <c r="I2656" s="1756" t="s">
        <v>148</v>
      </c>
      <c r="J2656" s="1757"/>
      <c r="K2656" s="1757"/>
      <c r="L2656" s="1757"/>
      <c r="M2656" s="1757"/>
      <c r="N2656" s="1838"/>
    </row>
    <row r="2657" spans="1:15" ht="20.25" customHeight="1">
      <c r="A2657" s="1721"/>
      <c r="B2657" s="10" t="s">
        <v>69</v>
      </c>
      <c r="C2657" s="1706" t="s">
        <v>180</v>
      </c>
      <c r="D2657" s="1707"/>
      <c r="E2657" s="1708"/>
      <c r="F2657" s="1715" t="s">
        <v>181</v>
      </c>
      <c r="G2657" s="1716"/>
      <c r="H2657" s="82" t="s">
        <v>30</v>
      </c>
      <c r="I2657" s="1756" t="s">
        <v>175</v>
      </c>
      <c r="J2657" s="1757"/>
      <c r="K2657" s="1757"/>
      <c r="L2657" s="1757"/>
      <c r="M2657" s="1757"/>
      <c r="N2657" s="1838"/>
    </row>
    <row r="2658" spans="1:15" ht="20.25" customHeight="1">
      <c r="A2658" s="1721"/>
      <c r="B2658" s="10" t="s">
        <v>69</v>
      </c>
      <c r="C2658" s="1709"/>
      <c r="D2658" s="1710"/>
      <c r="E2658" s="1711"/>
      <c r="F2658" s="1702" t="s">
        <v>182</v>
      </c>
      <c r="G2658" s="1703"/>
      <c r="H2658" s="80" t="s">
        <v>179</v>
      </c>
      <c r="I2658" s="1732" t="s">
        <v>67</v>
      </c>
      <c r="J2658" s="1733"/>
      <c r="K2658" s="1733"/>
      <c r="L2658" s="1733"/>
      <c r="M2658" s="1733"/>
      <c r="N2658" s="1734"/>
    </row>
    <row r="2659" spans="1:15" ht="20.25" customHeight="1">
      <c r="A2659" s="1721"/>
      <c r="B2659" s="10" t="s">
        <v>69</v>
      </c>
      <c r="C2659" s="1709"/>
      <c r="D2659" s="1710"/>
      <c r="E2659" s="1711"/>
      <c r="F2659" s="1702" t="s">
        <v>185</v>
      </c>
      <c r="G2659" s="1703"/>
      <c r="H2659" s="80" t="s">
        <v>62</v>
      </c>
      <c r="I2659" s="1735"/>
      <c r="J2659" s="1736"/>
      <c r="K2659" s="1736"/>
      <c r="L2659" s="1736"/>
      <c r="M2659" s="1736"/>
      <c r="N2659" s="1737"/>
    </row>
    <row r="2660" spans="1:15" ht="20.25" customHeight="1">
      <c r="A2660" s="1721"/>
      <c r="B2660" s="10" t="s">
        <v>69</v>
      </c>
      <c r="C2660" s="1709"/>
      <c r="D2660" s="1710"/>
      <c r="E2660" s="1711"/>
      <c r="F2660" s="1702" t="s">
        <v>186</v>
      </c>
      <c r="G2660" s="1703"/>
      <c r="H2660" s="80" t="s">
        <v>63</v>
      </c>
      <c r="I2660" s="1735"/>
      <c r="J2660" s="1736"/>
      <c r="K2660" s="1736"/>
      <c r="L2660" s="1736"/>
      <c r="M2660" s="1736"/>
      <c r="N2660" s="1737"/>
    </row>
    <row r="2661" spans="1:15" ht="20.25" customHeight="1">
      <c r="A2661" s="1721"/>
      <c r="B2661" s="10" t="s">
        <v>69</v>
      </c>
      <c r="C2661" s="1709"/>
      <c r="D2661" s="1710"/>
      <c r="E2661" s="1711"/>
      <c r="F2661" s="1702" t="s">
        <v>183</v>
      </c>
      <c r="G2661" s="1703"/>
      <c r="H2661" s="80" t="s">
        <v>65</v>
      </c>
      <c r="I2661" s="1738" t="s">
        <v>80</v>
      </c>
      <c r="J2661" s="1739"/>
      <c r="K2661" s="1739"/>
      <c r="L2661" s="1739"/>
      <c r="M2661" s="1739"/>
      <c r="N2661" s="1740"/>
    </row>
    <row r="2662" spans="1:15" ht="20.25" customHeight="1" thickBot="1">
      <c r="A2662" s="1721"/>
      <c r="B2662" s="13" t="s">
        <v>69</v>
      </c>
      <c r="C2662" s="1712"/>
      <c r="D2662" s="1713"/>
      <c r="E2662" s="1714"/>
      <c r="F2662" s="1704" t="s">
        <v>184</v>
      </c>
      <c r="G2662" s="1705"/>
      <c r="H2662" s="81" t="s">
        <v>64</v>
      </c>
      <c r="I2662" s="1741"/>
      <c r="J2662" s="1742"/>
      <c r="K2662" s="1742"/>
      <c r="L2662" s="1742"/>
      <c r="M2662" s="1742"/>
      <c r="N2662" s="1743"/>
    </row>
    <row r="2663" spans="1:15" ht="15.75" thickTop="1">
      <c r="A2663" s="1719"/>
      <c r="B2663" s="1719"/>
      <c r="C2663" s="1719"/>
      <c r="D2663" s="1719"/>
      <c r="E2663" s="1719"/>
      <c r="F2663" s="1719"/>
      <c r="G2663" s="1719"/>
      <c r="H2663" s="1719"/>
      <c r="I2663" s="1719"/>
      <c r="J2663" s="1719"/>
      <c r="K2663" s="1719"/>
      <c r="L2663" s="1719"/>
      <c r="M2663" s="1719"/>
      <c r="N2663" s="1719"/>
    </row>
    <row r="2664" spans="1:15" ht="24.75" customHeight="1" thickBot="1">
      <c r="A2664" s="83">
        <f>A2628+1</f>
        <v>76</v>
      </c>
      <c r="B2664" s="1720" t="s">
        <v>50</v>
      </c>
      <c r="C2664" s="1720"/>
      <c r="D2664" s="1720"/>
      <c r="E2664" s="1720"/>
      <c r="F2664" s="1720"/>
      <c r="G2664" s="1720"/>
      <c r="H2664" s="1720"/>
      <c r="I2664" s="1720"/>
      <c r="J2664" s="1720"/>
      <c r="K2664" s="1720"/>
      <c r="L2664" s="1720"/>
      <c r="M2664" s="1720"/>
      <c r="N2664" s="1720"/>
    </row>
    <row r="2665" spans="1:15" ht="42.75" customHeight="1" thickTop="1">
      <c r="A2665" s="1721"/>
      <c r="B2665" s="1722"/>
      <c r="C2665" s="1723"/>
      <c r="D2665" s="1726" t="str">
        <f>Master!$E$8</f>
        <v xml:space="preserve">Govt. Sr. Secondary School </v>
      </c>
      <c r="E2665" s="1727"/>
      <c r="F2665" s="1727"/>
      <c r="G2665" s="1727"/>
      <c r="H2665" s="1727"/>
      <c r="I2665" s="1727"/>
      <c r="J2665" s="1727"/>
      <c r="K2665" s="1727"/>
      <c r="L2665" s="1727"/>
      <c r="M2665" s="1727"/>
      <c r="N2665" s="1728"/>
    </row>
    <row r="2666" spans="1:15" ht="26.25" customHeight="1" thickBot="1">
      <c r="A2666" s="1721"/>
      <c r="B2666" s="1724"/>
      <c r="C2666" s="1725"/>
      <c r="D2666" s="1729" t="str">
        <f>Master!$E$11</f>
        <v>P.S.-Bapini (Jodhpur)</v>
      </c>
      <c r="E2666" s="1730"/>
      <c r="F2666" s="1730"/>
      <c r="G2666" s="1730"/>
      <c r="H2666" s="1730"/>
      <c r="I2666" s="1730"/>
      <c r="J2666" s="1730"/>
      <c r="K2666" s="1730"/>
      <c r="L2666" s="1730"/>
      <c r="M2666" s="1730"/>
      <c r="N2666" s="1731"/>
    </row>
    <row r="2667" spans="1:15" ht="20.25" customHeight="1">
      <c r="A2667" s="1721"/>
      <c r="B2667" s="28"/>
      <c r="C2667" s="1849" t="s">
        <v>150</v>
      </c>
      <c r="D2667" s="1850"/>
      <c r="E2667" s="1850"/>
      <c r="F2667" s="1850"/>
      <c r="G2667" s="1851"/>
      <c r="H2667" s="1814" t="s">
        <v>127</v>
      </c>
      <c r="I2667" s="1814"/>
      <c r="J2667" s="1817">
        <f>VLOOKUP(A2664,'Result Entry'!$B$6:$K$108,6,0)</f>
        <v>0</v>
      </c>
      <c r="K2667" s="1820" t="s">
        <v>68</v>
      </c>
      <c r="L2667" s="1821"/>
      <c r="M2667" s="68">
        <f>Master!$E$14</f>
        <v>8151106901</v>
      </c>
      <c r="N2667" s="69"/>
    </row>
    <row r="2668" spans="1:15" ht="20.25" customHeight="1">
      <c r="A2668" s="1721"/>
      <c r="B2668" s="9"/>
      <c r="C2668" s="1852"/>
      <c r="D2668" s="1853"/>
      <c r="E2668" s="1853"/>
      <c r="F2668" s="1853"/>
      <c r="G2668" s="1854"/>
      <c r="H2668" s="1815"/>
      <c r="I2668" s="1815"/>
      <c r="J2668" s="1818"/>
      <c r="K2668" s="1822" t="s">
        <v>66</v>
      </c>
      <c r="L2668" s="1823"/>
      <c r="M2668" s="1824"/>
      <c r="N2668" s="1825"/>
      <c r="O2668" s="17" t="s">
        <v>156</v>
      </c>
    </row>
    <row r="2669" spans="1:15" ht="20.25" customHeight="1" thickBot="1">
      <c r="A2669" s="1721"/>
      <c r="B2669" s="9"/>
      <c r="C2669" s="1855"/>
      <c r="D2669" s="1856"/>
      <c r="E2669" s="1856"/>
      <c r="F2669" s="1856"/>
      <c r="G2669" s="1857"/>
      <c r="H2669" s="1816"/>
      <c r="I2669" s="1816"/>
      <c r="J2669" s="1819"/>
      <c r="K2669" s="1826" t="s">
        <v>51</v>
      </c>
      <c r="L2669" s="1827"/>
      <c r="M2669" s="1828" t="str">
        <f>Master!$E$6</f>
        <v>2023-24</v>
      </c>
      <c r="N2669" s="1829"/>
    </row>
    <row r="2670" spans="1:15" ht="20.25" customHeight="1">
      <c r="A2670" s="1721"/>
      <c r="B2670" s="10" t="s">
        <v>69</v>
      </c>
      <c r="C2670" s="1779" t="s">
        <v>20</v>
      </c>
      <c r="D2670" s="1780"/>
      <c r="E2670" s="1780"/>
      <c r="F2670" s="1781"/>
      <c r="G2670" s="6" t="s">
        <v>149</v>
      </c>
      <c r="H2670" s="1782">
        <f>VLOOKUP($A2664,'Result Entry'!$B$9:$FW$108,4,0)</f>
        <v>0</v>
      </c>
      <c r="I2670" s="1782"/>
      <c r="J2670" s="1782"/>
      <c r="K2670" s="1782"/>
      <c r="L2670" s="1782"/>
      <c r="M2670" s="1782"/>
      <c r="N2670" s="1783"/>
    </row>
    <row r="2671" spans="1:15" ht="20.25" customHeight="1">
      <c r="A2671" s="1721"/>
      <c r="B2671" s="10" t="s">
        <v>69</v>
      </c>
      <c r="C2671" s="1763" t="s">
        <v>22</v>
      </c>
      <c r="D2671" s="1764"/>
      <c r="E2671" s="1764"/>
      <c r="F2671" s="1765"/>
      <c r="G2671" s="7" t="s">
        <v>149</v>
      </c>
      <c r="H2671" s="1766">
        <f>VLOOKUP($A2664,'Result Entry'!$B$9:$FW$108,7,0)</f>
        <v>0</v>
      </c>
      <c r="I2671" s="1766"/>
      <c r="J2671" s="1766"/>
      <c r="K2671" s="1766"/>
      <c r="L2671" s="1766"/>
      <c r="M2671" s="1766"/>
      <c r="N2671" s="1767"/>
    </row>
    <row r="2672" spans="1:15" ht="20.25" customHeight="1">
      <c r="A2672" s="1721"/>
      <c r="B2672" s="10" t="s">
        <v>69</v>
      </c>
      <c r="C2672" s="1763" t="s">
        <v>23</v>
      </c>
      <c r="D2672" s="1764"/>
      <c r="E2672" s="1764"/>
      <c r="F2672" s="1765"/>
      <c r="G2672" s="7" t="s">
        <v>149</v>
      </c>
      <c r="H2672" s="1766">
        <f>VLOOKUP($A2664,'Result Entry'!$B$9:$FW$108,8,0)</f>
        <v>0</v>
      </c>
      <c r="I2672" s="1766"/>
      <c r="J2672" s="1766"/>
      <c r="K2672" s="1766"/>
      <c r="L2672" s="1766"/>
      <c r="M2672" s="1766"/>
      <c r="N2672" s="1767"/>
    </row>
    <row r="2673" spans="1:14" ht="20.25" customHeight="1">
      <c r="A2673" s="1721"/>
      <c r="B2673" s="10" t="s">
        <v>69</v>
      </c>
      <c r="C2673" s="1763" t="s">
        <v>52</v>
      </c>
      <c r="D2673" s="1764"/>
      <c r="E2673" s="1764"/>
      <c r="F2673" s="1765"/>
      <c r="G2673" s="7" t="s">
        <v>149</v>
      </c>
      <c r="H2673" s="1766">
        <f>VLOOKUP($A2664,'Result Entry'!$B$9:$FW$108,9,0)</f>
        <v>0</v>
      </c>
      <c r="I2673" s="1766"/>
      <c r="J2673" s="1766"/>
      <c r="K2673" s="1766"/>
      <c r="L2673" s="1766"/>
      <c r="M2673" s="1766"/>
      <c r="N2673" s="1767"/>
    </row>
    <row r="2674" spans="1:14" ht="20.25" customHeight="1">
      <c r="A2674" s="1721"/>
      <c r="B2674" s="10" t="s">
        <v>69</v>
      </c>
      <c r="C2674" s="1763" t="s">
        <v>53</v>
      </c>
      <c r="D2674" s="1764"/>
      <c r="E2674" s="1764"/>
      <c r="F2674" s="1765"/>
      <c r="G2674" s="7" t="s">
        <v>149</v>
      </c>
      <c r="H2674" s="1768" t="str">
        <f>CONCATENATE('Result Entry'!$G$4,'Result Entry'!$J$4)</f>
        <v>11(A)</v>
      </c>
      <c r="I2674" s="1766"/>
      <c r="J2674" s="1766"/>
      <c r="K2674" s="1766"/>
      <c r="L2674" s="1766"/>
      <c r="M2674" s="1766"/>
      <c r="N2674" s="1767"/>
    </row>
    <row r="2675" spans="1:14" ht="20.25" customHeight="1" thickBot="1">
      <c r="A2675" s="1721"/>
      <c r="B2675" s="10" t="s">
        <v>69</v>
      </c>
      <c r="C2675" s="1789" t="s">
        <v>25</v>
      </c>
      <c r="D2675" s="1790"/>
      <c r="E2675" s="1790"/>
      <c r="F2675" s="1791"/>
      <c r="G2675" s="16" t="s">
        <v>149</v>
      </c>
      <c r="H2675" s="1792">
        <f>VLOOKUP($A2664,'Result Entry'!$B$9:$FW$108,10,0)</f>
        <v>0</v>
      </c>
      <c r="I2675" s="1792"/>
      <c r="J2675" s="1792"/>
      <c r="K2675" s="1792"/>
      <c r="L2675" s="1792"/>
      <c r="M2675" s="1792"/>
      <c r="N2675" s="1793"/>
    </row>
    <row r="2676" spans="1:14" ht="20.25" customHeight="1">
      <c r="A2676" s="1721"/>
      <c r="B2676" s="11" t="s">
        <v>69</v>
      </c>
      <c r="C2676" s="1794" t="s">
        <v>167</v>
      </c>
      <c r="D2676" s="1795"/>
      <c r="E2676" s="1798" t="s">
        <v>72</v>
      </c>
      <c r="F2676" s="1800" t="s">
        <v>73</v>
      </c>
      <c r="G2676" s="1802" t="s">
        <v>168</v>
      </c>
      <c r="H2676" s="1804" t="s">
        <v>55</v>
      </c>
      <c r="I2676" s="1805"/>
      <c r="J2676" s="1808" t="s">
        <v>84</v>
      </c>
      <c r="K2676" s="1809"/>
      <c r="L2676" s="1812" t="s">
        <v>169</v>
      </c>
      <c r="M2676" s="1832" t="s">
        <v>76</v>
      </c>
      <c r="N2676" s="1858" t="s">
        <v>98</v>
      </c>
    </row>
    <row r="2677" spans="1:14" ht="20.25" customHeight="1">
      <c r="A2677" s="1721"/>
      <c r="B2677" s="11"/>
      <c r="C2677" s="1796"/>
      <c r="D2677" s="1797"/>
      <c r="E2677" s="1799"/>
      <c r="F2677" s="1801"/>
      <c r="G2677" s="1803"/>
      <c r="H2677" s="1806"/>
      <c r="I2677" s="1807"/>
      <c r="J2677" s="1810"/>
      <c r="K2677" s="1811"/>
      <c r="L2677" s="1813"/>
      <c r="M2677" s="1833"/>
      <c r="N2677" s="1859"/>
    </row>
    <row r="2678" spans="1:14" ht="20.25" customHeight="1" thickBot="1">
      <c r="A2678" s="1721"/>
      <c r="B2678" s="11" t="s">
        <v>69</v>
      </c>
      <c r="C2678" s="1866" t="s">
        <v>56</v>
      </c>
      <c r="D2678" s="1867"/>
      <c r="E2678" s="61">
        <f>'Result Entry'!$L$7</f>
        <v>10</v>
      </c>
      <c r="F2678" s="62">
        <f>'Result Entry'!$M$7</f>
        <v>10</v>
      </c>
      <c r="G2678" s="53">
        <f>SUM(E2678:F2678)</f>
        <v>20</v>
      </c>
      <c r="H2678" s="1881">
        <f>'Result Entry'!$AU$7</f>
        <v>70</v>
      </c>
      <c r="I2678" s="1882"/>
      <c r="J2678" s="1883">
        <f>'Result Entry'!$AY$7</f>
        <v>100</v>
      </c>
      <c r="K2678" s="1882"/>
      <c r="L2678" s="53">
        <f t="shared" ref="L2678:L2683" si="150">H2678+J2678</f>
        <v>170</v>
      </c>
      <c r="M2678" s="63">
        <f t="shared" ref="M2678:M2683" si="151">G2678+L2678</f>
        <v>190</v>
      </c>
      <c r="N2678" s="1860"/>
    </row>
    <row r="2679" spans="1:14" s="52" customFormat="1" ht="20.25" customHeight="1">
      <c r="A2679" s="1721"/>
      <c r="B2679" s="50" t="s">
        <v>69</v>
      </c>
      <c r="C2679" s="1769" t="str">
        <f>'Result Entry'!$L$3</f>
        <v>HINDI Comp.</v>
      </c>
      <c r="D2679" s="1770"/>
      <c r="E2679" s="54">
        <f>IF($J2667="TC",0,IF($J2667="Nso",0,VLOOKUP($A2664,'Result Entry'!$B$9:$FW$108,11,0)))</f>
        <v>0</v>
      </c>
      <c r="F2679" s="51">
        <f>IF($J2667="TC",0,IF($J2667="Nso",0,VLOOKUP($A2664,'Result Entry'!$B$9:$FW$108,12,0)))</f>
        <v>0</v>
      </c>
      <c r="G2679" s="55">
        <f>E2679+F2679</f>
        <v>0</v>
      </c>
      <c r="H2679" s="1870">
        <f>IF($J2667="TC",0,IF($J2667="Nso",0,VLOOKUP($A2664,'Result Entry'!$B$9:$FW$108,16,0)))</f>
        <v>0</v>
      </c>
      <c r="I2679" s="1871"/>
      <c r="J2679" s="1872">
        <f>IF($J2667="TC",0,IF($J2667="Nso",0,VLOOKUP($A2664,'Result Entry'!$B$9:$FW$108,19,0)))</f>
        <v>0</v>
      </c>
      <c r="K2679" s="1871"/>
      <c r="L2679" s="66">
        <f t="shared" si="150"/>
        <v>0</v>
      </c>
      <c r="M2679" s="64">
        <f t="shared" si="151"/>
        <v>0</v>
      </c>
      <c r="N2679" s="60" t="str">
        <f>IF($J2667="TC",0,IF($J2667="Nso",0,VLOOKUP($A2664,'Result Entry'!$B$9:$FW$108,24,0)))</f>
        <v/>
      </c>
    </row>
    <row r="2680" spans="1:14" s="52" customFormat="1" ht="20.25" customHeight="1">
      <c r="A2680" s="1721"/>
      <c r="B2680" s="50" t="s">
        <v>69</v>
      </c>
      <c r="C2680" s="1717" t="str">
        <f>'Result Entry'!$Z$3</f>
        <v>ENGLISH Comp.</v>
      </c>
      <c r="D2680" s="1718"/>
      <c r="E2680" s="54">
        <f>IF($J2667="TC",0,IF($J2667="Nso",0,VLOOKUP($A2664,'Result Entry'!$B$9:$FW$108,25,0)))</f>
        <v>0</v>
      </c>
      <c r="F2680" s="51">
        <f>IF($J2667="TC",0,IF($J2667="Nso",0,VLOOKUP($A2664,'Result Entry'!$B$9:$FW$108,26,0)))</f>
        <v>0</v>
      </c>
      <c r="G2680" s="56">
        <f>E2680+F2680</f>
        <v>0</v>
      </c>
      <c r="H2680" s="1761">
        <f>IF($J2667="TC",0,IF($J2667="Nso",0,VLOOKUP($A2664,'Result Entry'!$B$9:$FW$108,30,0)))</f>
        <v>0</v>
      </c>
      <c r="I2680" s="1762"/>
      <c r="J2680" s="1784">
        <f>IF($J2667="TC",0,IF($J2667="Nso",0,VLOOKUP($A2664,'Result Entry'!$B$9:$FW$108,33,0)))</f>
        <v>0</v>
      </c>
      <c r="K2680" s="1762"/>
      <c r="L2680" s="66">
        <f t="shared" si="150"/>
        <v>0</v>
      </c>
      <c r="M2680" s="64">
        <f t="shared" si="151"/>
        <v>0</v>
      </c>
      <c r="N2680" s="60" t="str">
        <f>IF($J2667="TC",0,IF($J2667="Nso",0,VLOOKUP($A2664,'Result Entry'!$B$9:$FW$108,38,0)))</f>
        <v/>
      </c>
    </row>
    <row r="2681" spans="1:14" s="52" customFormat="1" ht="20.25" customHeight="1">
      <c r="A2681" s="1721"/>
      <c r="B2681" s="50" t="s">
        <v>69</v>
      </c>
      <c r="C2681" s="1717" t="str">
        <f>'Result Entry'!$AO$3</f>
        <v>PHYSICS</v>
      </c>
      <c r="D2681" s="1718"/>
      <c r="E2681" s="54">
        <f>IF($J2667="TC",0,IF($J2667="Nso",0,VLOOKUP($A2664,'Result Entry'!$B$9:$FW$108,39,0)))</f>
        <v>0</v>
      </c>
      <c r="F2681" s="51">
        <f>IF($J2667="TC",0,IF($J2667="Nso",0,VLOOKUP($A2664,'Result Entry'!$B$9:$FW$108,40,0)))</f>
        <v>0</v>
      </c>
      <c r="G2681" s="56">
        <f>E2681+F2681</f>
        <v>0</v>
      </c>
      <c r="H2681" s="1761">
        <f>IF($J2667="TC",0,IF($J2667="Nso",0,VLOOKUP($A2664,'Result Entry'!$B$9:$FW$108,45,0)))</f>
        <v>0</v>
      </c>
      <c r="I2681" s="1762"/>
      <c r="J2681" s="1784">
        <f>IF($J2667="TC",0,IF($J2667="Nso",0,VLOOKUP($A2664,'Result Entry'!$B$9:$FW$108,49,0)))</f>
        <v>0</v>
      </c>
      <c r="K2681" s="1762"/>
      <c r="L2681" s="66">
        <f t="shared" si="150"/>
        <v>0</v>
      </c>
      <c r="M2681" s="64">
        <f t="shared" si="151"/>
        <v>0</v>
      </c>
      <c r="N2681" s="60" t="str">
        <f>IF($J2667="TC",0,IF($J2667="Nso",0,VLOOKUP($A2664,'Result Entry'!$B$9:$FW$108,54,0)))</f>
        <v/>
      </c>
    </row>
    <row r="2682" spans="1:14" s="52" customFormat="1" ht="20.25" customHeight="1">
      <c r="A2682" s="1721"/>
      <c r="B2682" s="50" t="s">
        <v>69</v>
      </c>
      <c r="C2682" s="1717" t="str">
        <f>'Result Entry'!$BF$3</f>
        <v>CHEMISTRY</v>
      </c>
      <c r="D2682" s="1718"/>
      <c r="E2682" s="54" t="str">
        <f>IF($J2667="TC",0,IF($J2667="Nso",0,VLOOKUP($A2664,'Result Entry'!$B$9:$FW$108,55,0)))</f>
        <v/>
      </c>
      <c r="F2682" s="51">
        <f>IF($J2667="TC",0,IF($J2667="Nso",0,VLOOKUP($A2664,'Result Entry'!$B$9:$FW$108,56,0)))</f>
        <v>0</v>
      </c>
      <c r="G2682" s="56" t="e">
        <f>E2682+F2682</f>
        <v>#VALUE!</v>
      </c>
      <c r="H2682" s="1761">
        <f>IF($J2667="TC",0,IF($J2667="Nso",0,VLOOKUP($A2664,'Result Entry'!$B$9:$FW$108,61,0)))</f>
        <v>0</v>
      </c>
      <c r="I2682" s="1762"/>
      <c r="J2682" s="1784">
        <f>IF($J2667="TC",0,IF($J2667="Nso",0,VLOOKUP($A2664,'Result Entry'!$B$9:$FW$108,65,0)))</f>
        <v>0</v>
      </c>
      <c r="K2682" s="1762"/>
      <c r="L2682" s="66">
        <f t="shared" si="150"/>
        <v>0</v>
      </c>
      <c r="M2682" s="64" t="e">
        <f t="shared" si="151"/>
        <v>#VALUE!</v>
      </c>
      <c r="N2682" s="60" t="str">
        <f>IF($J2667="TC",0,IF($J2667="Nso",0,VLOOKUP($A2664,'Result Entry'!$B$9:$FW$108,70,0)))</f>
        <v/>
      </c>
    </row>
    <row r="2683" spans="1:14" s="52" customFormat="1" ht="20.25" customHeight="1" thickBot="1">
      <c r="A2683" s="1721"/>
      <c r="B2683" s="50" t="s">
        <v>69</v>
      </c>
      <c r="C2683" s="1717" t="str">
        <f>'Result Entry'!$BW$3</f>
        <v>BIOLOGY</v>
      </c>
      <c r="D2683" s="1718"/>
      <c r="E2683" s="57" t="str">
        <f>IF($J2667="TC",0,IF($J2667="Nso",0,VLOOKUP($A2664,'Result Entry'!$B$9:$FW$108,71,0)))</f>
        <v/>
      </c>
      <c r="F2683" s="58" t="str">
        <f>IF($J2667="TC",0,IF($J2667="Nso",0,VLOOKUP($A2664,'Result Entry'!$B$9:$FW$108,72,0)))</f>
        <v/>
      </c>
      <c r="G2683" s="59" t="e">
        <f>E2683+F2683</f>
        <v>#VALUE!</v>
      </c>
      <c r="H2683" s="1861">
        <f>IF($J2667="TC",0,IF($J2667="Nso",0,VLOOKUP($A2664,'Result Entry'!$B$9:$FW$108,77,0)))</f>
        <v>0</v>
      </c>
      <c r="I2683" s="1862"/>
      <c r="J2683" s="1863">
        <f>IF($J2667="TC",0,IF($J2667="Nso",0,VLOOKUP($A2664,'Result Entry'!$B$9:$FW$108,81,0)))</f>
        <v>0</v>
      </c>
      <c r="K2683" s="1862"/>
      <c r="L2683" s="67">
        <f t="shared" si="150"/>
        <v>0</v>
      </c>
      <c r="M2683" s="65" t="e">
        <f t="shared" si="151"/>
        <v>#VALUE!</v>
      </c>
      <c r="N2683" s="60">
        <f>IF($J2667="TC",0,IF($J2667="Nso",0,VLOOKUP($A2664,'Result Entry'!$B$9:$FW$108,86,0)))</f>
        <v>0</v>
      </c>
    </row>
    <row r="2684" spans="1:14" ht="20.25" customHeight="1">
      <c r="A2684" s="1721"/>
      <c r="B2684" s="11" t="s">
        <v>69</v>
      </c>
      <c r="C2684" s="1771" t="s">
        <v>77</v>
      </c>
      <c r="D2684" s="1772"/>
      <c r="E2684" s="1773"/>
      <c r="F2684" s="1777" t="s">
        <v>78</v>
      </c>
      <c r="G2684" s="1778"/>
      <c r="H2684" s="1868" t="s">
        <v>79</v>
      </c>
      <c r="I2684" s="1869"/>
      <c r="J2684" s="74" t="s">
        <v>41</v>
      </c>
      <c r="K2684" s="79" t="s">
        <v>91</v>
      </c>
      <c r="L2684" s="1785" t="s">
        <v>39</v>
      </c>
      <c r="M2684" s="1786"/>
      <c r="N2684" s="12" t="s">
        <v>43</v>
      </c>
    </row>
    <row r="2685" spans="1:14" ht="25.5" customHeight="1" thickBot="1">
      <c r="A2685" s="1721"/>
      <c r="B2685" s="11" t="s">
        <v>69</v>
      </c>
      <c r="C2685" s="1774"/>
      <c r="D2685" s="1775"/>
      <c r="E2685" s="1776"/>
      <c r="F2685" s="1787">
        <f>IF($J2667="TC",0,IF($J2667="Nso",0,VLOOKUP($A2664,'Result Entry'!$B$9:$FW$108,146,0)))</f>
        <v>0</v>
      </c>
      <c r="G2685" s="1788"/>
      <c r="H2685" s="1830">
        <f>IF($J2667="TC",0,IF($J2667="Nso",0,VLOOKUP($A2664,'Result Entry'!$B$9:$FW$108,147,0)))</f>
        <v>0</v>
      </c>
      <c r="I2685" s="1831"/>
      <c r="J2685" s="75">
        <f>IF($J2667="TC",0,IF($J2667="Nso",0,VLOOKUP($A2664,'Result Entry'!$B$9:$FW$108,148,0)))</f>
        <v>0</v>
      </c>
      <c r="K2685" s="86" t="str">
        <f>IF($J2667="TC",0,IF($J2667="Nso",0,VLOOKUP($A2664,'Result Entry'!$B$9:$FW$108,149,0)))</f>
        <v/>
      </c>
      <c r="L2685" s="1864">
        <f>IF($J2667="TC",0,IF($J2667="Nso",0,VLOOKUP($A2664,'Result Entry'!$B$9:$FW$108,150,0)))</f>
        <v>0</v>
      </c>
      <c r="M2685" s="1865"/>
      <c r="N2685" s="15">
        <f>IF($J2667="TC",0,IF($J2667="Nso",0,VLOOKUP($A2664,'Result Entry'!$B$9:$FW$108,152,0)))</f>
        <v>0</v>
      </c>
    </row>
    <row r="2686" spans="1:14" ht="20.25" customHeight="1">
      <c r="A2686" s="1721"/>
      <c r="B2686" s="11" t="s">
        <v>69</v>
      </c>
      <c r="C2686" s="1758" t="s">
        <v>58</v>
      </c>
      <c r="D2686" s="1759"/>
      <c r="E2686" s="1759"/>
      <c r="F2686" s="1759"/>
      <c r="G2686" s="1759"/>
      <c r="H2686" s="1760"/>
      <c r="I2686" s="1834" t="s">
        <v>59</v>
      </c>
      <c r="J2686" s="1835"/>
      <c r="K2686" s="1836">
        <f>VLOOKUP($A2664,'Result Entry'!$B$9:$FW$108,143,0)</f>
        <v>0</v>
      </c>
      <c r="L2686" s="1837"/>
      <c r="M2686" s="1839" t="s">
        <v>37</v>
      </c>
      <c r="N2686" s="1840"/>
    </row>
    <row r="2687" spans="1:14" ht="20.25" customHeight="1" thickBot="1">
      <c r="A2687" s="1721"/>
      <c r="B2687" s="11" t="s">
        <v>69</v>
      </c>
      <c r="C2687" s="1841" t="s">
        <v>54</v>
      </c>
      <c r="D2687" s="1842"/>
      <c r="E2687" s="1842"/>
      <c r="F2687" s="1843" t="s">
        <v>157</v>
      </c>
      <c r="G2687" s="1844"/>
      <c r="H2687" s="26" t="s">
        <v>47</v>
      </c>
      <c r="I2687" s="1847" t="s">
        <v>60</v>
      </c>
      <c r="J2687" s="1848"/>
      <c r="K2687" s="1873">
        <f>VLOOKUP($A2664,'Result Entry'!$B$9:$FW$108,144,0)</f>
        <v>0</v>
      </c>
      <c r="L2687" s="1874"/>
      <c r="M2687" s="1875">
        <f>VLOOKUP($A2664,'Result Entry'!$B$9:$FW$108,145,0)</f>
        <v>0</v>
      </c>
      <c r="N2687" s="1876"/>
    </row>
    <row r="2688" spans="1:14" ht="20.25" customHeight="1">
      <c r="A2688" s="1721"/>
      <c r="B2688" s="11" t="s">
        <v>69</v>
      </c>
      <c r="C2688" s="1841"/>
      <c r="D2688" s="1842"/>
      <c r="E2688" s="1842"/>
      <c r="F2688" s="1845"/>
      <c r="G2688" s="1846"/>
      <c r="H2688" s="27" t="s">
        <v>99</v>
      </c>
      <c r="I2688" s="1877" t="s">
        <v>61</v>
      </c>
      <c r="J2688" s="1878"/>
      <c r="K2688" s="1879">
        <f>IF($J2667="TC","Transferred",IF($J2667="Nso","NameSeparated",VLOOKUP($A2664,'Result Entry'!$B$9:$FW$108,153,0)))</f>
        <v>0</v>
      </c>
      <c r="L2688" s="1879"/>
      <c r="M2688" s="1879"/>
      <c r="N2688" s="1880"/>
    </row>
    <row r="2689" spans="1:15" ht="20.25" customHeight="1">
      <c r="A2689" s="1721"/>
      <c r="B2689" s="11" t="s">
        <v>69</v>
      </c>
      <c r="C2689" s="1744" t="str">
        <f>'Result Entry'!$DU$3</f>
        <v>Foundation Of Information Tech.</v>
      </c>
      <c r="D2689" s="1745"/>
      <c r="E2689" s="1746"/>
      <c r="F2689" s="1747" t="str">
        <f>IF($J2667="TC",0,IF($J2667="Nso",0,VLOOKUP($A2664,'Result Entry'!$B$9:$GS$108,170,0)))</f>
        <v/>
      </c>
      <c r="G2689" s="1747"/>
      <c r="H2689" s="14">
        <f>IF($J2667="TC",0,IF($J2667="Nso",0,VLOOKUP($A2664,'Result Entry'!$B$9:$GS$108,112,0)))</f>
        <v>0</v>
      </c>
      <c r="I2689" s="1748" t="s">
        <v>71</v>
      </c>
      <c r="J2689" s="1749"/>
      <c r="K2689" s="1750">
        <f>'Result Entry'!$T$2</f>
        <v>45419</v>
      </c>
      <c r="L2689" s="1751"/>
      <c r="M2689" s="1751"/>
      <c r="N2689" s="1752"/>
    </row>
    <row r="2690" spans="1:15" ht="20.25" customHeight="1">
      <c r="A2690" s="1721"/>
      <c r="B2690" s="11" t="s">
        <v>69</v>
      </c>
      <c r="C2690" s="1744" t="str">
        <f>'Result Entry'!$EI$3</f>
        <v>G.I.A.I.-II</v>
      </c>
      <c r="D2690" s="1745"/>
      <c r="E2690" s="1746"/>
      <c r="F2690" s="1747" t="str">
        <f>IF($J2667="TC",0,IF($J2667="Nso",0,VLOOKUP($A2664,'Result Entry'!$B$9:$GS$108,174,0)))</f>
        <v/>
      </c>
      <c r="G2690" s="1747"/>
      <c r="H2690" s="14">
        <f>IF($J2667="TC",0,IF($J2667="Nso",0,VLOOKUP($A2664,'Result Entry'!$B$9:$GS$108,124,0)))</f>
        <v>0</v>
      </c>
      <c r="I2690" s="1753"/>
      <c r="J2690" s="1754"/>
      <c r="K2690" s="1754"/>
      <c r="L2690" s="1754"/>
      <c r="M2690" s="1754"/>
      <c r="N2690" s="1755"/>
    </row>
    <row r="2691" spans="1:15" ht="20.25" customHeight="1">
      <c r="A2691" s="1721"/>
      <c r="B2691" s="11" t="s">
        <v>69</v>
      </c>
      <c r="C2691" s="1744" t="str">
        <f>'Result Entry'!$EU$3</f>
        <v>SOC.SER.PLAN</v>
      </c>
      <c r="D2691" s="1745"/>
      <c r="E2691" s="1746"/>
      <c r="F2691" s="1747">
        <f>IF($J2667="TC",0,IF($J2667="Nso",0,VLOOKUP($A2664,'Result Entry'!$B$9:$HS$108,178,0)))</f>
        <v>0</v>
      </c>
      <c r="G2691" s="1747"/>
      <c r="H2691" s="14">
        <f>IF($J2667="TC",0,IF($J2667="Nso",0,VLOOKUP($A2664,'Result Entry'!$B$9:$GS$108,136,0)))</f>
        <v>0</v>
      </c>
      <c r="I2691" s="1756" t="s">
        <v>174</v>
      </c>
      <c r="J2691" s="1757"/>
      <c r="K2691" s="76"/>
      <c r="L2691" s="77"/>
      <c r="M2691" s="77"/>
      <c r="N2691" s="78"/>
    </row>
    <row r="2692" spans="1:15" ht="20.25" customHeight="1" thickBot="1">
      <c r="A2692" s="1721"/>
      <c r="B2692" s="11" t="s">
        <v>69</v>
      </c>
      <c r="C2692" s="1744" t="str">
        <f>'Result Entry'!$FG$3</f>
        <v>Jeewan Kaushal</v>
      </c>
      <c r="D2692" s="1745"/>
      <c r="E2692" s="1746"/>
      <c r="F2692" s="1747" t="str">
        <f>IF($J2667="TC",0,IF($J2667="Nso",0,VLOOKUP($A2664,'Result Entry'!$B$9:$HS$108,182,0)))</f>
        <v/>
      </c>
      <c r="G2692" s="1747"/>
      <c r="H2692" s="14">
        <f>IF($J2667="TC",0,IF($J2667="Nso",0,VLOOKUP($A2664,'Result Entry'!$B$9:$HS$108,136,0)))</f>
        <v>0</v>
      </c>
      <c r="I2692" s="1756" t="s">
        <v>148</v>
      </c>
      <c r="J2692" s="1757"/>
      <c r="K2692" s="1757"/>
      <c r="L2692" s="1757"/>
      <c r="M2692" s="1757"/>
      <c r="N2692" s="1838"/>
    </row>
    <row r="2693" spans="1:15" ht="20.25" customHeight="1">
      <c r="A2693" s="1721"/>
      <c r="B2693" s="10" t="s">
        <v>69</v>
      </c>
      <c r="C2693" s="1706" t="s">
        <v>180</v>
      </c>
      <c r="D2693" s="1707"/>
      <c r="E2693" s="1708"/>
      <c r="F2693" s="1715" t="s">
        <v>181</v>
      </c>
      <c r="G2693" s="1716"/>
      <c r="H2693" s="82" t="s">
        <v>30</v>
      </c>
      <c r="I2693" s="1756" t="s">
        <v>175</v>
      </c>
      <c r="J2693" s="1757"/>
      <c r="K2693" s="1757"/>
      <c r="L2693" s="1757"/>
      <c r="M2693" s="1757"/>
      <c r="N2693" s="1838"/>
    </row>
    <row r="2694" spans="1:15" ht="20.25" customHeight="1">
      <c r="A2694" s="1721"/>
      <c r="B2694" s="10" t="s">
        <v>69</v>
      </c>
      <c r="C2694" s="1709"/>
      <c r="D2694" s="1710"/>
      <c r="E2694" s="1711"/>
      <c r="F2694" s="1702" t="s">
        <v>182</v>
      </c>
      <c r="G2694" s="1703"/>
      <c r="H2694" s="80" t="s">
        <v>179</v>
      </c>
      <c r="I2694" s="1732" t="s">
        <v>67</v>
      </c>
      <c r="J2694" s="1733"/>
      <c r="K2694" s="1733"/>
      <c r="L2694" s="1733"/>
      <c r="M2694" s="1733"/>
      <c r="N2694" s="1734"/>
    </row>
    <row r="2695" spans="1:15" ht="20.25" customHeight="1">
      <c r="A2695" s="1721"/>
      <c r="B2695" s="10" t="s">
        <v>69</v>
      </c>
      <c r="C2695" s="1709"/>
      <c r="D2695" s="1710"/>
      <c r="E2695" s="1711"/>
      <c r="F2695" s="1702" t="s">
        <v>185</v>
      </c>
      <c r="G2695" s="1703"/>
      <c r="H2695" s="80" t="s">
        <v>62</v>
      </c>
      <c r="I2695" s="1735"/>
      <c r="J2695" s="1736"/>
      <c r="K2695" s="1736"/>
      <c r="L2695" s="1736"/>
      <c r="M2695" s="1736"/>
      <c r="N2695" s="1737"/>
    </row>
    <row r="2696" spans="1:15" ht="20.25" customHeight="1">
      <c r="A2696" s="1721"/>
      <c r="B2696" s="10" t="s">
        <v>69</v>
      </c>
      <c r="C2696" s="1709"/>
      <c r="D2696" s="1710"/>
      <c r="E2696" s="1711"/>
      <c r="F2696" s="1702" t="s">
        <v>186</v>
      </c>
      <c r="G2696" s="1703"/>
      <c r="H2696" s="80" t="s">
        <v>63</v>
      </c>
      <c r="I2696" s="1735"/>
      <c r="J2696" s="1736"/>
      <c r="K2696" s="1736"/>
      <c r="L2696" s="1736"/>
      <c r="M2696" s="1736"/>
      <c r="N2696" s="1737"/>
    </row>
    <row r="2697" spans="1:15" ht="20.25" customHeight="1">
      <c r="A2697" s="1721"/>
      <c r="B2697" s="10" t="s">
        <v>69</v>
      </c>
      <c r="C2697" s="1709"/>
      <c r="D2697" s="1710"/>
      <c r="E2697" s="1711"/>
      <c r="F2697" s="1702" t="s">
        <v>183</v>
      </c>
      <c r="G2697" s="1703"/>
      <c r="H2697" s="80" t="s">
        <v>65</v>
      </c>
      <c r="I2697" s="1738" t="s">
        <v>80</v>
      </c>
      <c r="J2697" s="1739"/>
      <c r="K2697" s="1739"/>
      <c r="L2697" s="1739"/>
      <c r="M2697" s="1739"/>
      <c r="N2697" s="1740"/>
    </row>
    <row r="2698" spans="1:15" ht="20.25" customHeight="1" thickBot="1">
      <c r="A2698" s="1721"/>
      <c r="B2698" s="13" t="s">
        <v>69</v>
      </c>
      <c r="C2698" s="1712"/>
      <c r="D2698" s="1713"/>
      <c r="E2698" s="1714"/>
      <c r="F2698" s="1704" t="s">
        <v>184</v>
      </c>
      <c r="G2698" s="1705"/>
      <c r="H2698" s="81" t="s">
        <v>64</v>
      </c>
      <c r="I2698" s="1741"/>
      <c r="J2698" s="1742"/>
      <c r="K2698" s="1742"/>
      <c r="L2698" s="1742"/>
      <c r="M2698" s="1742"/>
      <c r="N2698" s="1743"/>
    </row>
    <row r="2699" spans="1:15" ht="24.75" customHeight="1" thickTop="1" thickBot="1">
      <c r="A2699" s="83">
        <f>A2664+1</f>
        <v>77</v>
      </c>
      <c r="B2699" s="1720" t="s">
        <v>50</v>
      </c>
      <c r="C2699" s="1720"/>
      <c r="D2699" s="1720"/>
      <c r="E2699" s="1720"/>
      <c r="F2699" s="1720"/>
      <c r="G2699" s="1720"/>
      <c r="H2699" s="1720"/>
      <c r="I2699" s="1720"/>
      <c r="J2699" s="1720"/>
      <c r="K2699" s="1720"/>
      <c r="L2699" s="1720"/>
      <c r="M2699" s="1720"/>
      <c r="N2699" s="1720"/>
    </row>
    <row r="2700" spans="1:15" ht="42.75" customHeight="1" thickTop="1">
      <c r="A2700" s="1721"/>
      <c r="B2700" s="1722"/>
      <c r="C2700" s="1723"/>
      <c r="D2700" s="1726" t="str">
        <f>Master!$E$8</f>
        <v xml:space="preserve">Govt. Sr. Secondary School </v>
      </c>
      <c r="E2700" s="1727"/>
      <c r="F2700" s="1727"/>
      <c r="G2700" s="1727"/>
      <c r="H2700" s="1727"/>
      <c r="I2700" s="1727"/>
      <c r="J2700" s="1727"/>
      <c r="K2700" s="1727"/>
      <c r="L2700" s="1727"/>
      <c r="M2700" s="1727"/>
      <c r="N2700" s="1728"/>
    </row>
    <row r="2701" spans="1:15" ht="20.25" customHeight="1" thickBot="1">
      <c r="A2701" s="1721"/>
      <c r="B2701" s="1724"/>
      <c r="C2701" s="1725"/>
      <c r="D2701" s="1729" t="str">
        <f>Master!$E$11</f>
        <v>P.S.-Bapini (Jodhpur)</v>
      </c>
      <c r="E2701" s="1730"/>
      <c r="F2701" s="1730"/>
      <c r="G2701" s="1730"/>
      <c r="H2701" s="1730"/>
      <c r="I2701" s="1730"/>
      <c r="J2701" s="1730"/>
      <c r="K2701" s="1730"/>
      <c r="L2701" s="1730"/>
      <c r="M2701" s="1730"/>
      <c r="N2701" s="1731"/>
    </row>
    <row r="2702" spans="1:15" ht="20.25" customHeight="1">
      <c r="A2702" s="1721"/>
      <c r="B2702" s="28"/>
      <c r="C2702" s="1849" t="s">
        <v>150</v>
      </c>
      <c r="D2702" s="1850"/>
      <c r="E2702" s="1850"/>
      <c r="F2702" s="1850"/>
      <c r="G2702" s="1851"/>
      <c r="H2702" s="1814" t="s">
        <v>127</v>
      </c>
      <c r="I2702" s="1814"/>
      <c r="J2702" s="1817">
        <f>VLOOKUP(A2699,'Result Entry'!$B$6:$K$108,6,0)</f>
        <v>0</v>
      </c>
      <c r="K2702" s="1820" t="s">
        <v>68</v>
      </c>
      <c r="L2702" s="1821"/>
      <c r="M2702" s="68">
        <f>Master!$E$14</f>
        <v>8151106901</v>
      </c>
      <c r="N2702" s="69"/>
    </row>
    <row r="2703" spans="1:15" ht="20.25" customHeight="1">
      <c r="A2703" s="1721"/>
      <c r="B2703" s="9"/>
      <c r="C2703" s="1852"/>
      <c r="D2703" s="1853"/>
      <c r="E2703" s="1853"/>
      <c r="F2703" s="1853"/>
      <c r="G2703" s="1854"/>
      <c r="H2703" s="1815"/>
      <c r="I2703" s="1815"/>
      <c r="J2703" s="1818"/>
      <c r="K2703" s="1822" t="s">
        <v>66</v>
      </c>
      <c r="L2703" s="1823"/>
      <c r="M2703" s="1824"/>
      <c r="N2703" s="1825"/>
      <c r="O2703" s="17" t="s">
        <v>156</v>
      </c>
    </row>
    <row r="2704" spans="1:15" ht="20.25" customHeight="1" thickBot="1">
      <c r="A2704" s="1721"/>
      <c r="B2704" s="9"/>
      <c r="C2704" s="1855"/>
      <c r="D2704" s="1856"/>
      <c r="E2704" s="1856"/>
      <c r="F2704" s="1856"/>
      <c r="G2704" s="1857"/>
      <c r="H2704" s="1816"/>
      <c r="I2704" s="1816"/>
      <c r="J2704" s="1819"/>
      <c r="K2704" s="1826" t="s">
        <v>51</v>
      </c>
      <c r="L2704" s="1827"/>
      <c r="M2704" s="1828" t="str">
        <f>Master!$E$6</f>
        <v>2023-24</v>
      </c>
      <c r="N2704" s="1829"/>
    </row>
    <row r="2705" spans="1:14" ht="20.25" customHeight="1">
      <c r="A2705" s="1721"/>
      <c r="B2705" s="10" t="s">
        <v>69</v>
      </c>
      <c r="C2705" s="1779" t="s">
        <v>20</v>
      </c>
      <c r="D2705" s="1780"/>
      <c r="E2705" s="1780"/>
      <c r="F2705" s="1781"/>
      <c r="G2705" s="6" t="s">
        <v>149</v>
      </c>
      <c r="H2705" s="1782">
        <f>VLOOKUP($A2699,'Result Entry'!$B$9:$FW$108,4,0)</f>
        <v>0</v>
      </c>
      <c r="I2705" s="1782"/>
      <c r="J2705" s="1782"/>
      <c r="K2705" s="1782"/>
      <c r="L2705" s="1782"/>
      <c r="M2705" s="1782"/>
      <c r="N2705" s="1783"/>
    </row>
    <row r="2706" spans="1:14" ht="20.25" customHeight="1">
      <c r="A2706" s="1721"/>
      <c r="B2706" s="10" t="s">
        <v>69</v>
      </c>
      <c r="C2706" s="1763" t="s">
        <v>22</v>
      </c>
      <c r="D2706" s="1764"/>
      <c r="E2706" s="1764"/>
      <c r="F2706" s="1765"/>
      <c r="G2706" s="7" t="s">
        <v>149</v>
      </c>
      <c r="H2706" s="1766">
        <f>VLOOKUP($A2699,'Result Entry'!$B$9:$FW$108,7,0)</f>
        <v>0</v>
      </c>
      <c r="I2706" s="1766"/>
      <c r="J2706" s="1766"/>
      <c r="K2706" s="1766"/>
      <c r="L2706" s="1766"/>
      <c r="M2706" s="1766"/>
      <c r="N2706" s="1767"/>
    </row>
    <row r="2707" spans="1:14" ht="20.25" customHeight="1">
      <c r="A2707" s="1721"/>
      <c r="B2707" s="10" t="s">
        <v>69</v>
      </c>
      <c r="C2707" s="1763" t="s">
        <v>23</v>
      </c>
      <c r="D2707" s="1764"/>
      <c r="E2707" s="1764"/>
      <c r="F2707" s="1765"/>
      <c r="G2707" s="7" t="s">
        <v>149</v>
      </c>
      <c r="H2707" s="1766">
        <f>VLOOKUP($A2699,'Result Entry'!$B$9:$FW$108,8,0)</f>
        <v>0</v>
      </c>
      <c r="I2707" s="1766"/>
      <c r="J2707" s="1766"/>
      <c r="K2707" s="1766"/>
      <c r="L2707" s="1766"/>
      <c r="M2707" s="1766"/>
      <c r="N2707" s="1767"/>
    </row>
    <row r="2708" spans="1:14" ht="20.25" customHeight="1">
      <c r="A2708" s="1721"/>
      <c r="B2708" s="10" t="s">
        <v>69</v>
      </c>
      <c r="C2708" s="1763" t="s">
        <v>52</v>
      </c>
      <c r="D2708" s="1764"/>
      <c r="E2708" s="1764"/>
      <c r="F2708" s="1765"/>
      <c r="G2708" s="7" t="s">
        <v>149</v>
      </c>
      <c r="H2708" s="1766">
        <f>VLOOKUP($A2699,'Result Entry'!$B$9:$FW$108,9,0)</f>
        <v>0</v>
      </c>
      <c r="I2708" s="1766"/>
      <c r="J2708" s="1766"/>
      <c r="K2708" s="1766"/>
      <c r="L2708" s="1766"/>
      <c r="M2708" s="1766"/>
      <c r="N2708" s="1767"/>
    </row>
    <row r="2709" spans="1:14" ht="20.25" customHeight="1">
      <c r="A2709" s="1721"/>
      <c r="B2709" s="10" t="s">
        <v>69</v>
      </c>
      <c r="C2709" s="1763" t="s">
        <v>53</v>
      </c>
      <c r="D2709" s="1764"/>
      <c r="E2709" s="1764"/>
      <c r="F2709" s="1765"/>
      <c r="G2709" s="7" t="s">
        <v>149</v>
      </c>
      <c r="H2709" s="1768" t="str">
        <f>CONCATENATE('Result Entry'!$G$4,'Result Entry'!$J$4)</f>
        <v>11(A)</v>
      </c>
      <c r="I2709" s="1766"/>
      <c r="J2709" s="1766"/>
      <c r="K2709" s="1766"/>
      <c r="L2709" s="1766"/>
      <c r="M2709" s="1766"/>
      <c r="N2709" s="1767"/>
    </row>
    <row r="2710" spans="1:14" ht="20.25" customHeight="1" thickBot="1">
      <c r="A2710" s="1721"/>
      <c r="B2710" s="10" t="s">
        <v>69</v>
      </c>
      <c r="C2710" s="1789" t="s">
        <v>25</v>
      </c>
      <c r="D2710" s="1790"/>
      <c r="E2710" s="1790"/>
      <c r="F2710" s="1791"/>
      <c r="G2710" s="16" t="s">
        <v>149</v>
      </c>
      <c r="H2710" s="1792">
        <f>VLOOKUP($A2699,'Result Entry'!$B$9:$FW$108,10,0)</f>
        <v>0</v>
      </c>
      <c r="I2710" s="1792"/>
      <c r="J2710" s="1792"/>
      <c r="K2710" s="1792"/>
      <c r="L2710" s="1792"/>
      <c r="M2710" s="1792"/>
      <c r="N2710" s="1793"/>
    </row>
    <row r="2711" spans="1:14" ht="20.25" customHeight="1">
      <c r="A2711" s="1721"/>
      <c r="B2711" s="11" t="s">
        <v>69</v>
      </c>
      <c r="C2711" s="1794" t="s">
        <v>167</v>
      </c>
      <c r="D2711" s="1795"/>
      <c r="E2711" s="1798" t="s">
        <v>72</v>
      </c>
      <c r="F2711" s="1800" t="s">
        <v>73</v>
      </c>
      <c r="G2711" s="1802" t="s">
        <v>168</v>
      </c>
      <c r="H2711" s="1804" t="s">
        <v>55</v>
      </c>
      <c r="I2711" s="1805"/>
      <c r="J2711" s="1808" t="s">
        <v>84</v>
      </c>
      <c r="K2711" s="1809"/>
      <c r="L2711" s="1812" t="s">
        <v>169</v>
      </c>
      <c r="M2711" s="1832" t="s">
        <v>76</v>
      </c>
      <c r="N2711" s="1858" t="s">
        <v>98</v>
      </c>
    </row>
    <row r="2712" spans="1:14" ht="20.25" customHeight="1">
      <c r="A2712" s="1721"/>
      <c r="B2712" s="11"/>
      <c r="C2712" s="1796"/>
      <c r="D2712" s="1797"/>
      <c r="E2712" s="1799"/>
      <c r="F2712" s="1801"/>
      <c r="G2712" s="1803"/>
      <c r="H2712" s="1806"/>
      <c r="I2712" s="1807"/>
      <c r="J2712" s="1810"/>
      <c r="K2712" s="1811"/>
      <c r="L2712" s="1813"/>
      <c r="M2712" s="1833"/>
      <c r="N2712" s="1859"/>
    </row>
    <row r="2713" spans="1:14" ht="20.25" customHeight="1" thickBot="1">
      <c r="A2713" s="1721"/>
      <c r="B2713" s="11" t="s">
        <v>69</v>
      </c>
      <c r="C2713" s="1866" t="s">
        <v>56</v>
      </c>
      <c r="D2713" s="1867"/>
      <c r="E2713" s="61">
        <f>'Result Entry'!$L$7</f>
        <v>10</v>
      </c>
      <c r="F2713" s="62">
        <f>'Result Entry'!$M$7</f>
        <v>10</v>
      </c>
      <c r="G2713" s="53">
        <f>SUM(E2713:F2713)</f>
        <v>20</v>
      </c>
      <c r="H2713" s="1881">
        <f>'Result Entry'!$AU$7</f>
        <v>70</v>
      </c>
      <c r="I2713" s="1882"/>
      <c r="J2713" s="1883">
        <f>'Result Entry'!$AY$7</f>
        <v>100</v>
      </c>
      <c r="K2713" s="1882"/>
      <c r="L2713" s="53">
        <f t="shared" ref="L2713:L2718" si="152">H2713+J2713</f>
        <v>170</v>
      </c>
      <c r="M2713" s="63">
        <f t="shared" ref="M2713:M2718" si="153">G2713+L2713</f>
        <v>190</v>
      </c>
      <c r="N2713" s="1860"/>
    </row>
    <row r="2714" spans="1:14" s="52" customFormat="1" ht="20.25" customHeight="1">
      <c r="A2714" s="1721"/>
      <c r="B2714" s="50" t="s">
        <v>69</v>
      </c>
      <c r="C2714" s="1769" t="str">
        <f>'Result Entry'!$L$3</f>
        <v>HINDI Comp.</v>
      </c>
      <c r="D2714" s="1770"/>
      <c r="E2714" s="54">
        <f>IF($J2702="TC",0,IF($J2702="Nso",0,VLOOKUP($A2699,'Result Entry'!$B$9:$FW$108,11,0)))</f>
        <v>0</v>
      </c>
      <c r="F2714" s="51">
        <f>IF($J2702="TC",0,IF($J2702="Nso",0,VLOOKUP($A2699,'Result Entry'!$B$9:$FW$108,12,0)))</f>
        <v>0</v>
      </c>
      <c r="G2714" s="55">
        <f>E2714+F2714</f>
        <v>0</v>
      </c>
      <c r="H2714" s="1870">
        <f>IF($J2702="TC",0,IF($J2702="Nso",0,VLOOKUP($A2699,'Result Entry'!$B$9:$FW$108,16,0)))</f>
        <v>0</v>
      </c>
      <c r="I2714" s="1871"/>
      <c r="J2714" s="1872">
        <f>IF($J2702="TC",0,IF($J2702="Nso",0,VLOOKUP($A2699,'Result Entry'!$B$9:$FW$108,19,0)))</f>
        <v>0</v>
      </c>
      <c r="K2714" s="1871"/>
      <c r="L2714" s="66">
        <f t="shared" si="152"/>
        <v>0</v>
      </c>
      <c r="M2714" s="64">
        <f t="shared" si="153"/>
        <v>0</v>
      </c>
      <c r="N2714" s="60" t="str">
        <f>IF($J2702="TC",0,IF($J2702="Nso",0,VLOOKUP($A2699,'Result Entry'!$B$9:$FW$108,24,0)))</f>
        <v/>
      </c>
    </row>
    <row r="2715" spans="1:14" s="52" customFormat="1" ht="20.25" customHeight="1">
      <c r="A2715" s="1721"/>
      <c r="B2715" s="50" t="s">
        <v>69</v>
      </c>
      <c r="C2715" s="1717" t="str">
        <f>'Result Entry'!$Z$3</f>
        <v>ENGLISH Comp.</v>
      </c>
      <c r="D2715" s="1718"/>
      <c r="E2715" s="54">
        <f>IF($J2702="TC",0,IF($J2702="Nso",0,VLOOKUP($A2699,'Result Entry'!$B$9:$FW$108,25,0)))</f>
        <v>0</v>
      </c>
      <c r="F2715" s="51">
        <f>IF($J2702="TC",0,IF($J2702="Nso",0,VLOOKUP($A2699,'Result Entry'!$B$9:$FW$108,26,0)))</f>
        <v>0</v>
      </c>
      <c r="G2715" s="56">
        <f>E2715+F2715</f>
        <v>0</v>
      </c>
      <c r="H2715" s="1761">
        <f>IF($J2702="TC",0,IF($J2702="Nso",0,VLOOKUP($A2699,'Result Entry'!$B$9:$FW$108,30,0)))</f>
        <v>0</v>
      </c>
      <c r="I2715" s="1762"/>
      <c r="J2715" s="1784">
        <f>IF($J2702="TC",0,IF($J2702="Nso",0,VLOOKUP($A2699,'Result Entry'!$B$9:$FW$108,33,0)))</f>
        <v>0</v>
      </c>
      <c r="K2715" s="1762"/>
      <c r="L2715" s="66">
        <f t="shared" si="152"/>
        <v>0</v>
      </c>
      <c r="M2715" s="64">
        <f t="shared" si="153"/>
        <v>0</v>
      </c>
      <c r="N2715" s="60" t="str">
        <f>IF($J2702="TC",0,IF($J2702="Nso",0,VLOOKUP($A2699,'Result Entry'!$B$9:$FW$108,38,0)))</f>
        <v/>
      </c>
    </row>
    <row r="2716" spans="1:14" s="52" customFormat="1" ht="20.25" customHeight="1">
      <c r="A2716" s="1721"/>
      <c r="B2716" s="50" t="s">
        <v>69</v>
      </c>
      <c r="C2716" s="1717" t="str">
        <f>'Result Entry'!$AO$3</f>
        <v>PHYSICS</v>
      </c>
      <c r="D2716" s="1718"/>
      <c r="E2716" s="54">
        <f>IF($J2702="TC",0,IF($J2702="Nso",0,VLOOKUP($A2699,'Result Entry'!$B$9:$FW$108,39,0)))</f>
        <v>0</v>
      </c>
      <c r="F2716" s="51">
        <f>IF($J2702="TC",0,IF($J2702="Nso",0,VLOOKUP($A2699,'Result Entry'!$B$9:$FW$108,40,0)))</f>
        <v>0</v>
      </c>
      <c r="G2716" s="56">
        <f>E2716+F2716</f>
        <v>0</v>
      </c>
      <c r="H2716" s="1761">
        <f>IF($J2702="TC",0,IF($J2702="Nso",0,VLOOKUP($A2699,'Result Entry'!$B$9:$FW$108,45,0)))</f>
        <v>0</v>
      </c>
      <c r="I2716" s="1762"/>
      <c r="J2716" s="1784">
        <f>IF($J2702="TC",0,IF($J2702="Nso",0,VLOOKUP($A2699,'Result Entry'!$B$9:$FW$108,49,0)))</f>
        <v>0</v>
      </c>
      <c r="K2716" s="1762"/>
      <c r="L2716" s="66">
        <f t="shared" si="152"/>
        <v>0</v>
      </c>
      <c r="M2716" s="64">
        <f t="shared" si="153"/>
        <v>0</v>
      </c>
      <c r="N2716" s="60" t="str">
        <f>IF($J2702="TC",0,IF($J2702="Nso",0,VLOOKUP($A2699,'Result Entry'!$B$9:$FW$108,54,0)))</f>
        <v/>
      </c>
    </row>
    <row r="2717" spans="1:14" s="52" customFormat="1" ht="20.25" customHeight="1">
      <c r="A2717" s="1721"/>
      <c r="B2717" s="50" t="s">
        <v>69</v>
      </c>
      <c r="C2717" s="1717" t="str">
        <f>'Result Entry'!$BF$3</f>
        <v>CHEMISTRY</v>
      </c>
      <c r="D2717" s="1718"/>
      <c r="E2717" s="54" t="str">
        <f>IF($J2702="TC",0,IF($J2702="Nso",0,VLOOKUP($A2699,'Result Entry'!$B$9:$FW$108,55,0)))</f>
        <v/>
      </c>
      <c r="F2717" s="51">
        <f>IF($J2702="TC",0,IF($J2702="Nso",0,VLOOKUP($A2699,'Result Entry'!$B$9:$FW$108,56,0)))</f>
        <v>0</v>
      </c>
      <c r="G2717" s="56" t="e">
        <f>E2717+F2717</f>
        <v>#VALUE!</v>
      </c>
      <c r="H2717" s="1761">
        <f>IF($J2702="TC",0,IF($J2702="Nso",0,VLOOKUP($A2699,'Result Entry'!$B$9:$FW$108,61,0)))</f>
        <v>0</v>
      </c>
      <c r="I2717" s="1762"/>
      <c r="J2717" s="1784">
        <f>IF($J2702="TC",0,IF($J2702="Nso",0,VLOOKUP($A2699,'Result Entry'!$B$9:$FW$108,65,0)))</f>
        <v>0</v>
      </c>
      <c r="K2717" s="1762"/>
      <c r="L2717" s="66">
        <f t="shared" si="152"/>
        <v>0</v>
      </c>
      <c r="M2717" s="64" t="e">
        <f t="shared" si="153"/>
        <v>#VALUE!</v>
      </c>
      <c r="N2717" s="60" t="str">
        <f>IF($J2702="TC",0,IF($J2702="Nso",0,VLOOKUP($A2699,'Result Entry'!$B$9:$FW$108,70,0)))</f>
        <v/>
      </c>
    </row>
    <row r="2718" spans="1:14" s="52" customFormat="1" ht="20.25" customHeight="1" thickBot="1">
      <c r="A2718" s="1721"/>
      <c r="B2718" s="50" t="s">
        <v>69</v>
      </c>
      <c r="C2718" s="1717" t="str">
        <f>'Result Entry'!$BW$3</f>
        <v>BIOLOGY</v>
      </c>
      <c r="D2718" s="1718"/>
      <c r="E2718" s="57" t="str">
        <f>IF($J2702="TC",0,IF($J2702="Nso",0,VLOOKUP($A2699,'Result Entry'!$B$9:$FW$108,71,0)))</f>
        <v/>
      </c>
      <c r="F2718" s="58" t="str">
        <f>IF($J2702="TC",0,IF($J2702="Nso",0,VLOOKUP($A2699,'Result Entry'!$B$9:$FW$108,72,0)))</f>
        <v/>
      </c>
      <c r="G2718" s="59" t="e">
        <f>E2718+F2718</f>
        <v>#VALUE!</v>
      </c>
      <c r="H2718" s="1861">
        <f>IF($J2702="TC",0,IF($J2702="Nso",0,VLOOKUP($A2699,'Result Entry'!$B$9:$FW$108,77,0)))</f>
        <v>0</v>
      </c>
      <c r="I2718" s="1862"/>
      <c r="J2718" s="1863">
        <f>IF($J2702="TC",0,IF($J2702="Nso",0,VLOOKUP($A2699,'Result Entry'!$B$9:$FW$108,81,0)))</f>
        <v>0</v>
      </c>
      <c r="K2718" s="1862"/>
      <c r="L2718" s="67">
        <f t="shared" si="152"/>
        <v>0</v>
      </c>
      <c r="M2718" s="65" t="e">
        <f t="shared" si="153"/>
        <v>#VALUE!</v>
      </c>
      <c r="N2718" s="60">
        <f>IF($J2702="TC",0,IF($J2702="Nso",0,VLOOKUP($A2699,'Result Entry'!$B$9:$FW$108,86,0)))</f>
        <v>0</v>
      </c>
    </row>
    <row r="2719" spans="1:14" ht="20.25" customHeight="1">
      <c r="A2719" s="1721"/>
      <c r="B2719" s="11" t="s">
        <v>69</v>
      </c>
      <c r="C2719" s="1771" t="s">
        <v>77</v>
      </c>
      <c r="D2719" s="1772"/>
      <c r="E2719" s="1773"/>
      <c r="F2719" s="1777" t="s">
        <v>78</v>
      </c>
      <c r="G2719" s="1778"/>
      <c r="H2719" s="1868" t="s">
        <v>79</v>
      </c>
      <c r="I2719" s="1869"/>
      <c r="J2719" s="74" t="s">
        <v>41</v>
      </c>
      <c r="K2719" s="79" t="s">
        <v>91</v>
      </c>
      <c r="L2719" s="1785" t="s">
        <v>39</v>
      </c>
      <c r="M2719" s="1786"/>
      <c r="N2719" s="12" t="s">
        <v>43</v>
      </c>
    </row>
    <row r="2720" spans="1:14" ht="25.5" customHeight="1" thickBot="1">
      <c r="A2720" s="1721"/>
      <c r="B2720" s="11" t="s">
        <v>69</v>
      </c>
      <c r="C2720" s="1774"/>
      <c r="D2720" s="1775"/>
      <c r="E2720" s="1776"/>
      <c r="F2720" s="1787">
        <f>IF($J2702="TC",0,IF($J2702="Nso",0,VLOOKUP($A2699,'Result Entry'!$B$9:$FW$108,146,0)))</f>
        <v>0</v>
      </c>
      <c r="G2720" s="1788"/>
      <c r="H2720" s="1830">
        <f>IF($J2702="TC",0,IF($J2702="Nso",0,VLOOKUP($A2699,'Result Entry'!$B$9:$FW$108,147,0)))</f>
        <v>0</v>
      </c>
      <c r="I2720" s="1831"/>
      <c r="J2720" s="75">
        <f>IF($J2702="TC",0,IF($J2702="Nso",0,VLOOKUP($A2699,'Result Entry'!$B$9:$FW$108,148,0)))</f>
        <v>0</v>
      </c>
      <c r="K2720" s="86" t="str">
        <f>IF($J2702="TC",0,IF($J2702="Nso",0,VLOOKUP($A2699,'Result Entry'!$B$9:$FW$108,149,0)))</f>
        <v/>
      </c>
      <c r="L2720" s="1864">
        <f>IF($J2702="TC",0,IF($J2702="Nso",0,VLOOKUP($A2699,'Result Entry'!$B$9:$FW$108,150,0)))</f>
        <v>0</v>
      </c>
      <c r="M2720" s="1865"/>
      <c r="N2720" s="15">
        <f>IF($J2702="TC",0,IF($J2702="Nso",0,VLOOKUP($A2699,'Result Entry'!$B$9:$FW$108,152,0)))</f>
        <v>0</v>
      </c>
    </row>
    <row r="2721" spans="1:14" ht="20.25" customHeight="1">
      <c r="A2721" s="1721"/>
      <c r="B2721" s="11" t="s">
        <v>69</v>
      </c>
      <c r="C2721" s="1758" t="s">
        <v>58</v>
      </c>
      <c r="D2721" s="1759"/>
      <c r="E2721" s="1759"/>
      <c r="F2721" s="1759"/>
      <c r="G2721" s="1759"/>
      <c r="H2721" s="1760"/>
      <c r="I2721" s="1834" t="s">
        <v>59</v>
      </c>
      <c r="J2721" s="1835"/>
      <c r="K2721" s="1836">
        <f>VLOOKUP($A2699,'Result Entry'!$B$9:$FW$108,143,0)</f>
        <v>0</v>
      </c>
      <c r="L2721" s="1837"/>
      <c r="M2721" s="1839" t="s">
        <v>37</v>
      </c>
      <c r="N2721" s="1840"/>
    </row>
    <row r="2722" spans="1:14" ht="20.25" customHeight="1" thickBot="1">
      <c r="A2722" s="1721"/>
      <c r="B2722" s="11" t="s">
        <v>69</v>
      </c>
      <c r="C2722" s="1841" t="s">
        <v>54</v>
      </c>
      <c r="D2722" s="1842"/>
      <c r="E2722" s="1842"/>
      <c r="F2722" s="1843" t="s">
        <v>157</v>
      </c>
      <c r="G2722" s="1844"/>
      <c r="H2722" s="26" t="s">
        <v>47</v>
      </c>
      <c r="I2722" s="1847" t="s">
        <v>60</v>
      </c>
      <c r="J2722" s="1848"/>
      <c r="K2722" s="1873">
        <f>VLOOKUP($A2699,'Result Entry'!$B$9:$FW$108,144,0)</f>
        <v>0</v>
      </c>
      <c r="L2722" s="1874"/>
      <c r="M2722" s="1875">
        <f>VLOOKUP($A2699,'Result Entry'!$B$9:$FW$108,145,0)</f>
        <v>0</v>
      </c>
      <c r="N2722" s="1876"/>
    </row>
    <row r="2723" spans="1:14" ht="20.25" customHeight="1">
      <c r="A2723" s="1721"/>
      <c r="B2723" s="11" t="s">
        <v>69</v>
      </c>
      <c r="C2723" s="1841"/>
      <c r="D2723" s="1842"/>
      <c r="E2723" s="1842"/>
      <c r="F2723" s="1845"/>
      <c r="G2723" s="1846"/>
      <c r="H2723" s="27" t="s">
        <v>99</v>
      </c>
      <c r="I2723" s="1877" t="s">
        <v>61</v>
      </c>
      <c r="J2723" s="1878"/>
      <c r="K2723" s="1879">
        <f>IF($J2702="TC","Transferred",IF($J2702="Nso","NameSeparated",VLOOKUP($A2699,'Result Entry'!$B$9:$FW$108,153,0)))</f>
        <v>0</v>
      </c>
      <c r="L2723" s="1879"/>
      <c r="M2723" s="1879"/>
      <c r="N2723" s="1880"/>
    </row>
    <row r="2724" spans="1:14" ht="20.25" customHeight="1">
      <c r="A2724" s="1721"/>
      <c r="B2724" s="11" t="s">
        <v>69</v>
      </c>
      <c r="C2724" s="1744" t="str">
        <f>'Result Entry'!$DU$3</f>
        <v>Foundation Of Information Tech.</v>
      </c>
      <c r="D2724" s="1745"/>
      <c r="E2724" s="1746"/>
      <c r="F2724" s="1747" t="str">
        <f>IF($J2702="TC",0,IF($J2702="Nso",0,VLOOKUP($A2699,'Result Entry'!$B$9:$GS$108,170,0)))</f>
        <v/>
      </c>
      <c r="G2724" s="1747"/>
      <c r="H2724" s="14">
        <f>IF($J2702="TC",0,IF($J2702="Nso",0,VLOOKUP($A2699,'Result Entry'!$B$9:$GS$108,112,0)))</f>
        <v>0</v>
      </c>
      <c r="I2724" s="1748" t="s">
        <v>71</v>
      </c>
      <c r="J2724" s="1749"/>
      <c r="K2724" s="1750">
        <f>'Result Entry'!$T$2</f>
        <v>45419</v>
      </c>
      <c r="L2724" s="1751"/>
      <c r="M2724" s="1751"/>
      <c r="N2724" s="1752"/>
    </row>
    <row r="2725" spans="1:14" ht="20.25" customHeight="1">
      <c r="A2725" s="1721"/>
      <c r="B2725" s="11" t="s">
        <v>69</v>
      </c>
      <c r="C2725" s="1744" t="str">
        <f>'Result Entry'!$EI$3</f>
        <v>G.I.A.I.-II</v>
      </c>
      <c r="D2725" s="1745"/>
      <c r="E2725" s="1746"/>
      <c r="F2725" s="1747" t="str">
        <f>IF($J2702="TC",0,IF($J2702="Nso",0,VLOOKUP($A2699,'Result Entry'!$B$9:$GS$108,174,0)))</f>
        <v/>
      </c>
      <c r="G2725" s="1747"/>
      <c r="H2725" s="14">
        <f>IF($J2702="TC",0,IF($J2702="Nso",0,VLOOKUP($A2699,'Result Entry'!$B$9:$GS$108,124,0)))</f>
        <v>0</v>
      </c>
      <c r="I2725" s="1753"/>
      <c r="J2725" s="1754"/>
      <c r="K2725" s="1754"/>
      <c r="L2725" s="1754"/>
      <c r="M2725" s="1754"/>
      <c r="N2725" s="1755"/>
    </row>
    <row r="2726" spans="1:14" ht="20.25" customHeight="1">
      <c r="A2726" s="1721"/>
      <c r="B2726" s="11" t="s">
        <v>69</v>
      </c>
      <c r="C2726" s="1744" t="str">
        <f>'Result Entry'!$EU$3</f>
        <v>SOC.SER.PLAN</v>
      </c>
      <c r="D2726" s="1745"/>
      <c r="E2726" s="1746"/>
      <c r="F2726" s="1747">
        <f>IF($J2702="TC",0,IF($J2702="Nso",0,VLOOKUP($A2699,'Result Entry'!$B$9:$HS$108,178,0)))</f>
        <v>0</v>
      </c>
      <c r="G2726" s="1747"/>
      <c r="H2726" s="14">
        <f>IF($J2702="TC",0,IF($J2702="Nso",0,VLOOKUP($A2699,'Result Entry'!$B$9:$GS$108,136,0)))</f>
        <v>0</v>
      </c>
      <c r="I2726" s="1756" t="s">
        <v>174</v>
      </c>
      <c r="J2726" s="1757"/>
      <c r="K2726" s="76"/>
      <c r="L2726" s="77"/>
      <c r="M2726" s="77"/>
      <c r="N2726" s="78"/>
    </row>
    <row r="2727" spans="1:14" ht="20.25" customHeight="1" thickBot="1">
      <c r="A2727" s="1721"/>
      <c r="B2727" s="11" t="s">
        <v>69</v>
      </c>
      <c r="C2727" s="1744" t="str">
        <f>'Result Entry'!$FG$3</f>
        <v>Jeewan Kaushal</v>
      </c>
      <c r="D2727" s="1745"/>
      <c r="E2727" s="1746"/>
      <c r="F2727" s="1747" t="str">
        <f>IF($J2702="TC",0,IF($J2702="Nso",0,VLOOKUP($A2699,'Result Entry'!$B$9:$HS$108,182,0)))</f>
        <v/>
      </c>
      <c r="G2727" s="1747"/>
      <c r="H2727" s="14">
        <f>IF($J2702="TC",0,IF($J2702="Nso",0,VLOOKUP($A2699,'Result Entry'!$B$9:$HS$108,136,0)))</f>
        <v>0</v>
      </c>
      <c r="I2727" s="1756" t="s">
        <v>148</v>
      </c>
      <c r="J2727" s="1757"/>
      <c r="K2727" s="1757"/>
      <c r="L2727" s="1757"/>
      <c r="M2727" s="1757"/>
      <c r="N2727" s="1838"/>
    </row>
    <row r="2728" spans="1:14" ht="20.25" customHeight="1">
      <c r="A2728" s="1721"/>
      <c r="B2728" s="10" t="s">
        <v>69</v>
      </c>
      <c r="C2728" s="1706" t="s">
        <v>180</v>
      </c>
      <c r="D2728" s="1707"/>
      <c r="E2728" s="1708"/>
      <c r="F2728" s="1715" t="s">
        <v>181</v>
      </c>
      <c r="G2728" s="1716"/>
      <c r="H2728" s="82" t="s">
        <v>30</v>
      </c>
      <c r="I2728" s="1756" t="s">
        <v>175</v>
      </c>
      <c r="J2728" s="1757"/>
      <c r="K2728" s="1757"/>
      <c r="L2728" s="1757"/>
      <c r="M2728" s="1757"/>
      <c r="N2728" s="1838"/>
    </row>
    <row r="2729" spans="1:14" ht="20.25" customHeight="1">
      <c r="A2729" s="1721"/>
      <c r="B2729" s="10" t="s">
        <v>69</v>
      </c>
      <c r="C2729" s="1709"/>
      <c r="D2729" s="1710"/>
      <c r="E2729" s="1711"/>
      <c r="F2729" s="1702" t="s">
        <v>182</v>
      </c>
      <c r="G2729" s="1703"/>
      <c r="H2729" s="80" t="s">
        <v>179</v>
      </c>
      <c r="I2729" s="1732" t="s">
        <v>67</v>
      </c>
      <c r="J2729" s="1733"/>
      <c r="K2729" s="1733"/>
      <c r="L2729" s="1733"/>
      <c r="M2729" s="1733"/>
      <c r="N2729" s="1734"/>
    </row>
    <row r="2730" spans="1:14" ht="20.25" customHeight="1">
      <c r="A2730" s="1721"/>
      <c r="B2730" s="10" t="s">
        <v>69</v>
      </c>
      <c r="C2730" s="1709"/>
      <c r="D2730" s="1710"/>
      <c r="E2730" s="1711"/>
      <c r="F2730" s="1702" t="s">
        <v>185</v>
      </c>
      <c r="G2730" s="1703"/>
      <c r="H2730" s="80" t="s">
        <v>62</v>
      </c>
      <c r="I2730" s="1735"/>
      <c r="J2730" s="1736"/>
      <c r="K2730" s="1736"/>
      <c r="L2730" s="1736"/>
      <c r="M2730" s="1736"/>
      <c r="N2730" s="1737"/>
    </row>
    <row r="2731" spans="1:14" ht="20.25" customHeight="1">
      <c r="A2731" s="1721"/>
      <c r="B2731" s="10" t="s">
        <v>69</v>
      </c>
      <c r="C2731" s="1709"/>
      <c r="D2731" s="1710"/>
      <c r="E2731" s="1711"/>
      <c r="F2731" s="1702" t="s">
        <v>186</v>
      </c>
      <c r="G2731" s="1703"/>
      <c r="H2731" s="80" t="s">
        <v>63</v>
      </c>
      <c r="I2731" s="1735"/>
      <c r="J2731" s="1736"/>
      <c r="K2731" s="1736"/>
      <c r="L2731" s="1736"/>
      <c r="M2731" s="1736"/>
      <c r="N2731" s="1737"/>
    </row>
    <row r="2732" spans="1:14" ht="20.25" customHeight="1">
      <c r="A2732" s="1721"/>
      <c r="B2732" s="10" t="s">
        <v>69</v>
      </c>
      <c r="C2732" s="1709"/>
      <c r="D2732" s="1710"/>
      <c r="E2732" s="1711"/>
      <c r="F2732" s="1702" t="s">
        <v>183</v>
      </c>
      <c r="G2732" s="1703"/>
      <c r="H2732" s="80" t="s">
        <v>65</v>
      </c>
      <c r="I2732" s="1738" t="s">
        <v>80</v>
      </c>
      <c r="J2732" s="1739"/>
      <c r="K2732" s="1739"/>
      <c r="L2732" s="1739"/>
      <c r="M2732" s="1739"/>
      <c r="N2732" s="1740"/>
    </row>
    <row r="2733" spans="1:14" ht="20.25" customHeight="1" thickBot="1">
      <c r="A2733" s="1721"/>
      <c r="B2733" s="13" t="s">
        <v>69</v>
      </c>
      <c r="C2733" s="1712"/>
      <c r="D2733" s="1713"/>
      <c r="E2733" s="1714"/>
      <c r="F2733" s="1704" t="s">
        <v>184</v>
      </c>
      <c r="G2733" s="1705"/>
      <c r="H2733" s="81" t="s">
        <v>64</v>
      </c>
      <c r="I2733" s="1741"/>
      <c r="J2733" s="1742"/>
      <c r="K2733" s="1742"/>
      <c r="L2733" s="1742"/>
      <c r="M2733" s="1742"/>
      <c r="N2733" s="1743"/>
    </row>
    <row r="2734" spans="1:14" ht="15.75" thickTop="1">
      <c r="A2734" s="1719"/>
      <c r="B2734" s="1719"/>
      <c r="C2734" s="1719"/>
      <c r="D2734" s="1719"/>
      <c r="E2734" s="1719"/>
      <c r="F2734" s="1719"/>
      <c r="G2734" s="1719"/>
      <c r="H2734" s="1719"/>
      <c r="I2734" s="1719"/>
      <c r="J2734" s="1719"/>
      <c r="K2734" s="1719"/>
      <c r="L2734" s="1719"/>
      <c r="M2734" s="1719"/>
      <c r="N2734" s="1719"/>
    </row>
    <row r="2735" spans="1:14" ht="24.75" customHeight="1" thickBot="1">
      <c r="A2735" s="83">
        <f>A2699+1</f>
        <v>78</v>
      </c>
      <c r="B2735" s="1720" t="s">
        <v>50</v>
      </c>
      <c r="C2735" s="1720"/>
      <c r="D2735" s="1720"/>
      <c r="E2735" s="1720"/>
      <c r="F2735" s="1720"/>
      <c r="G2735" s="1720"/>
      <c r="H2735" s="1720"/>
      <c r="I2735" s="1720"/>
      <c r="J2735" s="1720"/>
      <c r="K2735" s="1720"/>
      <c r="L2735" s="1720"/>
      <c r="M2735" s="1720"/>
      <c r="N2735" s="1720"/>
    </row>
    <row r="2736" spans="1:14" ht="42.75" customHeight="1" thickTop="1">
      <c r="A2736" s="1721"/>
      <c r="B2736" s="1722"/>
      <c r="C2736" s="1723"/>
      <c r="D2736" s="1726" t="str">
        <f>Master!$E$8</f>
        <v xml:space="preserve">Govt. Sr. Secondary School </v>
      </c>
      <c r="E2736" s="1727"/>
      <c r="F2736" s="1727"/>
      <c r="G2736" s="1727"/>
      <c r="H2736" s="1727"/>
      <c r="I2736" s="1727"/>
      <c r="J2736" s="1727"/>
      <c r="K2736" s="1727"/>
      <c r="L2736" s="1727"/>
      <c r="M2736" s="1727"/>
      <c r="N2736" s="1728"/>
    </row>
    <row r="2737" spans="1:15" ht="26.25" customHeight="1" thickBot="1">
      <c r="A2737" s="1721"/>
      <c r="B2737" s="1724"/>
      <c r="C2737" s="1725"/>
      <c r="D2737" s="1729" t="str">
        <f>Master!$E$11</f>
        <v>P.S.-Bapini (Jodhpur)</v>
      </c>
      <c r="E2737" s="1730"/>
      <c r="F2737" s="1730"/>
      <c r="G2737" s="1730"/>
      <c r="H2737" s="1730"/>
      <c r="I2737" s="1730"/>
      <c r="J2737" s="1730"/>
      <c r="K2737" s="1730"/>
      <c r="L2737" s="1730"/>
      <c r="M2737" s="1730"/>
      <c r="N2737" s="1731"/>
    </row>
    <row r="2738" spans="1:15" ht="20.25" customHeight="1">
      <c r="A2738" s="1721"/>
      <c r="B2738" s="28"/>
      <c r="C2738" s="1849" t="s">
        <v>150</v>
      </c>
      <c r="D2738" s="1850"/>
      <c r="E2738" s="1850"/>
      <c r="F2738" s="1850"/>
      <c r="G2738" s="1851"/>
      <c r="H2738" s="1814" t="s">
        <v>127</v>
      </c>
      <c r="I2738" s="1814"/>
      <c r="J2738" s="1817">
        <f>VLOOKUP(A2735,'Result Entry'!$B$6:$K$108,6,0)</f>
        <v>0</v>
      </c>
      <c r="K2738" s="1820" t="s">
        <v>68</v>
      </c>
      <c r="L2738" s="1821"/>
      <c r="M2738" s="68">
        <f>Master!$E$14</f>
        <v>8151106901</v>
      </c>
      <c r="N2738" s="69"/>
    </row>
    <row r="2739" spans="1:15" ht="20.25" customHeight="1">
      <c r="A2739" s="1721"/>
      <c r="B2739" s="9"/>
      <c r="C2739" s="1852"/>
      <c r="D2739" s="1853"/>
      <c r="E2739" s="1853"/>
      <c r="F2739" s="1853"/>
      <c r="G2739" s="1854"/>
      <c r="H2739" s="1815"/>
      <c r="I2739" s="1815"/>
      <c r="J2739" s="1818"/>
      <c r="K2739" s="1822" t="s">
        <v>66</v>
      </c>
      <c r="L2739" s="1823"/>
      <c r="M2739" s="1824"/>
      <c r="N2739" s="1825"/>
      <c r="O2739" s="17" t="s">
        <v>156</v>
      </c>
    </row>
    <row r="2740" spans="1:15" ht="20.25" customHeight="1" thickBot="1">
      <c r="A2740" s="1721"/>
      <c r="B2740" s="9"/>
      <c r="C2740" s="1855"/>
      <c r="D2740" s="1856"/>
      <c r="E2740" s="1856"/>
      <c r="F2740" s="1856"/>
      <c r="G2740" s="1857"/>
      <c r="H2740" s="1816"/>
      <c r="I2740" s="1816"/>
      <c r="J2740" s="1819"/>
      <c r="K2740" s="1826" t="s">
        <v>51</v>
      </c>
      <c r="L2740" s="1827"/>
      <c r="M2740" s="1828" t="str">
        <f>Master!$E$6</f>
        <v>2023-24</v>
      </c>
      <c r="N2740" s="1829"/>
    </row>
    <row r="2741" spans="1:15" ht="20.25" customHeight="1">
      <c r="A2741" s="1721"/>
      <c r="B2741" s="10" t="s">
        <v>69</v>
      </c>
      <c r="C2741" s="1779" t="s">
        <v>20</v>
      </c>
      <c r="D2741" s="1780"/>
      <c r="E2741" s="1780"/>
      <c r="F2741" s="1781"/>
      <c r="G2741" s="6" t="s">
        <v>149</v>
      </c>
      <c r="H2741" s="1782">
        <f>VLOOKUP($A2735,'Result Entry'!$B$9:$FW$108,4,0)</f>
        <v>0</v>
      </c>
      <c r="I2741" s="1782"/>
      <c r="J2741" s="1782"/>
      <c r="K2741" s="1782"/>
      <c r="L2741" s="1782"/>
      <c r="M2741" s="1782"/>
      <c r="N2741" s="1783"/>
    </row>
    <row r="2742" spans="1:15" ht="20.25" customHeight="1">
      <c r="A2742" s="1721"/>
      <c r="B2742" s="10" t="s">
        <v>69</v>
      </c>
      <c r="C2742" s="1763" t="s">
        <v>22</v>
      </c>
      <c r="D2742" s="1764"/>
      <c r="E2742" s="1764"/>
      <c r="F2742" s="1765"/>
      <c r="G2742" s="7" t="s">
        <v>149</v>
      </c>
      <c r="H2742" s="1766">
        <f>VLOOKUP($A2735,'Result Entry'!$B$9:$FW$108,7,0)</f>
        <v>0</v>
      </c>
      <c r="I2742" s="1766"/>
      <c r="J2742" s="1766"/>
      <c r="K2742" s="1766"/>
      <c r="L2742" s="1766"/>
      <c r="M2742" s="1766"/>
      <c r="N2742" s="1767"/>
    </row>
    <row r="2743" spans="1:15" ht="20.25" customHeight="1">
      <c r="A2743" s="1721"/>
      <c r="B2743" s="10" t="s">
        <v>69</v>
      </c>
      <c r="C2743" s="1763" t="s">
        <v>23</v>
      </c>
      <c r="D2743" s="1764"/>
      <c r="E2743" s="1764"/>
      <c r="F2743" s="1765"/>
      <c r="G2743" s="7" t="s">
        <v>149</v>
      </c>
      <c r="H2743" s="1766">
        <f>VLOOKUP($A2735,'Result Entry'!$B$9:$FW$108,8,0)</f>
        <v>0</v>
      </c>
      <c r="I2743" s="1766"/>
      <c r="J2743" s="1766"/>
      <c r="K2743" s="1766"/>
      <c r="L2743" s="1766"/>
      <c r="M2743" s="1766"/>
      <c r="N2743" s="1767"/>
    </row>
    <row r="2744" spans="1:15" ht="20.25" customHeight="1">
      <c r="A2744" s="1721"/>
      <c r="B2744" s="10" t="s">
        <v>69</v>
      </c>
      <c r="C2744" s="1763" t="s">
        <v>52</v>
      </c>
      <c r="D2744" s="1764"/>
      <c r="E2744" s="1764"/>
      <c r="F2744" s="1765"/>
      <c r="G2744" s="7" t="s">
        <v>149</v>
      </c>
      <c r="H2744" s="1766">
        <f>VLOOKUP($A2735,'Result Entry'!$B$9:$FW$108,9,0)</f>
        <v>0</v>
      </c>
      <c r="I2744" s="1766"/>
      <c r="J2744" s="1766"/>
      <c r="K2744" s="1766"/>
      <c r="L2744" s="1766"/>
      <c r="M2744" s="1766"/>
      <c r="N2744" s="1767"/>
    </row>
    <row r="2745" spans="1:15" ht="20.25" customHeight="1">
      <c r="A2745" s="1721"/>
      <c r="B2745" s="10" t="s">
        <v>69</v>
      </c>
      <c r="C2745" s="1763" t="s">
        <v>53</v>
      </c>
      <c r="D2745" s="1764"/>
      <c r="E2745" s="1764"/>
      <c r="F2745" s="1765"/>
      <c r="G2745" s="7" t="s">
        <v>149</v>
      </c>
      <c r="H2745" s="1768" t="str">
        <f>CONCATENATE('Result Entry'!$G$4,'Result Entry'!$J$4)</f>
        <v>11(A)</v>
      </c>
      <c r="I2745" s="1766"/>
      <c r="J2745" s="1766"/>
      <c r="K2745" s="1766"/>
      <c r="L2745" s="1766"/>
      <c r="M2745" s="1766"/>
      <c r="N2745" s="1767"/>
    </row>
    <row r="2746" spans="1:15" ht="20.25" customHeight="1" thickBot="1">
      <c r="A2746" s="1721"/>
      <c r="B2746" s="10" t="s">
        <v>69</v>
      </c>
      <c r="C2746" s="1789" t="s">
        <v>25</v>
      </c>
      <c r="D2746" s="1790"/>
      <c r="E2746" s="1790"/>
      <c r="F2746" s="1791"/>
      <c r="G2746" s="16" t="s">
        <v>149</v>
      </c>
      <c r="H2746" s="1792">
        <f>VLOOKUP($A2735,'Result Entry'!$B$9:$FW$108,10,0)</f>
        <v>0</v>
      </c>
      <c r="I2746" s="1792"/>
      <c r="J2746" s="1792"/>
      <c r="K2746" s="1792"/>
      <c r="L2746" s="1792"/>
      <c r="M2746" s="1792"/>
      <c r="N2746" s="1793"/>
    </row>
    <row r="2747" spans="1:15" ht="20.25" customHeight="1">
      <c r="A2747" s="1721"/>
      <c r="B2747" s="11" t="s">
        <v>69</v>
      </c>
      <c r="C2747" s="1794" t="s">
        <v>167</v>
      </c>
      <c r="D2747" s="1795"/>
      <c r="E2747" s="1798" t="s">
        <v>72</v>
      </c>
      <c r="F2747" s="1800" t="s">
        <v>73</v>
      </c>
      <c r="G2747" s="1802" t="s">
        <v>168</v>
      </c>
      <c r="H2747" s="1804" t="s">
        <v>55</v>
      </c>
      <c r="I2747" s="1805"/>
      <c r="J2747" s="1808" t="s">
        <v>84</v>
      </c>
      <c r="K2747" s="1809"/>
      <c r="L2747" s="1812" t="s">
        <v>169</v>
      </c>
      <c r="M2747" s="1832" t="s">
        <v>76</v>
      </c>
      <c r="N2747" s="1858" t="s">
        <v>98</v>
      </c>
    </row>
    <row r="2748" spans="1:15" ht="20.25" customHeight="1">
      <c r="A2748" s="1721"/>
      <c r="B2748" s="11"/>
      <c r="C2748" s="1796"/>
      <c r="D2748" s="1797"/>
      <c r="E2748" s="1799"/>
      <c r="F2748" s="1801"/>
      <c r="G2748" s="1803"/>
      <c r="H2748" s="1806"/>
      <c r="I2748" s="1807"/>
      <c r="J2748" s="1810"/>
      <c r="K2748" s="1811"/>
      <c r="L2748" s="1813"/>
      <c r="M2748" s="1833"/>
      <c r="N2748" s="1859"/>
    </row>
    <row r="2749" spans="1:15" ht="20.25" customHeight="1" thickBot="1">
      <c r="A2749" s="1721"/>
      <c r="B2749" s="11" t="s">
        <v>69</v>
      </c>
      <c r="C2749" s="1866" t="s">
        <v>56</v>
      </c>
      <c r="D2749" s="1867"/>
      <c r="E2749" s="61">
        <f>'Result Entry'!$L$7</f>
        <v>10</v>
      </c>
      <c r="F2749" s="62">
        <f>'Result Entry'!$M$7</f>
        <v>10</v>
      </c>
      <c r="G2749" s="53">
        <f>SUM(E2749:F2749)</f>
        <v>20</v>
      </c>
      <c r="H2749" s="1881">
        <f>'Result Entry'!$AU$7</f>
        <v>70</v>
      </c>
      <c r="I2749" s="1882"/>
      <c r="J2749" s="1883">
        <f>'Result Entry'!$AY$7</f>
        <v>100</v>
      </c>
      <c r="K2749" s="1882"/>
      <c r="L2749" s="53">
        <f t="shared" ref="L2749:L2754" si="154">H2749+J2749</f>
        <v>170</v>
      </c>
      <c r="M2749" s="63">
        <f t="shared" ref="M2749:M2754" si="155">G2749+L2749</f>
        <v>190</v>
      </c>
      <c r="N2749" s="1860"/>
    </row>
    <row r="2750" spans="1:15" s="52" customFormat="1" ht="20.25" customHeight="1">
      <c r="A2750" s="1721"/>
      <c r="B2750" s="50" t="s">
        <v>69</v>
      </c>
      <c r="C2750" s="1769" t="str">
        <f>'Result Entry'!$L$3</f>
        <v>HINDI Comp.</v>
      </c>
      <c r="D2750" s="1770"/>
      <c r="E2750" s="54">
        <f>IF($J2738="TC",0,IF($J2738="Nso",0,VLOOKUP($A2735,'Result Entry'!$B$9:$FW$108,11,0)))</f>
        <v>0</v>
      </c>
      <c r="F2750" s="51">
        <f>IF($J2738="TC",0,IF($J2738="Nso",0,VLOOKUP($A2735,'Result Entry'!$B$9:$FW$108,12,0)))</f>
        <v>0</v>
      </c>
      <c r="G2750" s="55">
        <f>E2750+F2750</f>
        <v>0</v>
      </c>
      <c r="H2750" s="1870">
        <f>IF($J2738="TC",0,IF($J2738="Nso",0,VLOOKUP($A2735,'Result Entry'!$B$9:$FW$108,16,0)))</f>
        <v>0</v>
      </c>
      <c r="I2750" s="1871"/>
      <c r="J2750" s="1872">
        <f>IF($J2738="TC",0,IF($J2738="Nso",0,VLOOKUP($A2735,'Result Entry'!$B$9:$FW$108,19,0)))</f>
        <v>0</v>
      </c>
      <c r="K2750" s="1871"/>
      <c r="L2750" s="66">
        <f t="shared" si="154"/>
        <v>0</v>
      </c>
      <c r="M2750" s="64">
        <f t="shared" si="155"/>
        <v>0</v>
      </c>
      <c r="N2750" s="60" t="str">
        <f>IF($J2738="TC",0,IF($J2738="Nso",0,VLOOKUP($A2735,'Result Entry'!$B$9:$FW$108,24,0)))</f>
        <v/>
      </c>
    </row>
    <row r="2751" spans="1:15" s="52" customFormat="1" ht="20.25" customHeight="1">
      <c r="A2751" s="1721"/>
      <c r="B2751" s="50" t="s">
        <v>69</v>
      </c>
      <c r="C2751" s="1717" t="str">
        <f>'Result Entry'!$Z$3</f>
        <v>ENGLISH Comp.</v>
      </c>
      <c r="D2751" s="1718"/>
      <c r="E2751" s="54">
        <f>IF($J2738="TC",0,IF($J2738="Nso",0,VLOOKUP($A2735,'Result Entry'!$B$9:$FW$108,25,0)))</f>
        <v>0</v>
      </c>
      <c r="F2751" s="51">
        <f>IF($J2738="TC",0,IF($J2738="Nso",0,VLOOKUP($A2735,'Result Entry'!$B$9:$FW$108,26,0)))</f>
        <v>0</v>
      </c>
      <c r="G2751" s="56">
        <f>E2751+F2751</f>
        <v>0</v>
      </c>
      <c r="H2751" s="1761">
        <f>IF($J2738="TC",0,IF($J2738="Nso",0,VLOOKUP($A2735,'Result Entry'!$B$9:$FW$108,30,0)))</f>
        <v>0</v>
      </c>
      <c r="I2751" s="1762"/>
      <c r="J2751" s="1784">
        <f>IF($J2738="TC",0,IF($J2738="Nso",0,VLOOKUP($A2735,'Result Entry'!$B$9:$FW$108,33,0)))</f>
        <v>0</v>
      </c>
      <c r="K2751" s="1762"/>
      <c r="L2751" s="66">
        <f t="shared" si="154"/>
        <v>0</v>
      </c>
      <c r="M2751" s="64">
        <f t="shared" si="155"/>
        <v>0</v>
      </c>
      <c r="N2751" s="60" t="str">
        <f>IF($J2738="TC",0,IF($J2738="Nso",0,VLOOKUP($A2735,'Result Entry'!$B$9:$FW$108,38,0)))</f>
        <v/>
      </c>
    </row>
    <row r="2752" spans="1:15" s="52" customFormat="1" ht="20.25" customHeight="1">
      <c r="A2752" s="1721"/>
      <c r="B2752" s="50" t="s">
        <v>69</v>
      </c>
      <c r="C2752" s="1717" t="str">
        <f>'Result Entry'!$AO$3</f>
        <v>PHYSICS</v>
      </c>
      <c r="D2752" s="1718"/>
      <c r="E2752" s="54">
        <f>IF($J2738="TC",0,IF($J2738="Nso",0,VLOOKUP($A2735,'Result Entry'!$B$9:$FW$108,39,0)))</f>
        <v>0</v>
      </c>
      <c r="F2752" s="51">
        <f>IF($J2738="TC",0,IF($J2738="Nso",0,VLOOKUP($A2735,'Result Entry'!$B$9:$FW$108,40,0)))</f>
        <v>0</v>
      </c>
      <c r="G2752" s="56">
        <f>E2752+F2752</f>
        <v>0</v>
      </c>
      <c r="H2752" s="1761">
        <f>IF($J2738="TC",0,IF($J2738="Nso",0,VLOOKUP($A2735,'Result Entry'!$B$9:$FW$108,45,0)))</f>
        <v>0</v>
      </c>
      <c r="I2752" s="1762"/>
      <c r="J2752" s="1784">
        <f>IF($J2738="TC",0,IF($J2738="Nso",0,VLOOKUP($A2735,'Result Entry'!$B$9:$FW$108,49,0)))</f>
        <v>0</v>
      </c>
      <c r="K2752" s="1762"/>
      <c r="L2752" s="66">
        <f t="shared" si="154"/>
        <v>0</v>
      </c>
      <c r="M2752" s="64">
        <f t="shared" si="155"/>
        <v>0</v>
      </c>
      <c r="N2752" s="60" t="str">
        <f>IF($J2738="TC",0,IF($J2738="Nso",0,VLOOKUP($A2735,'Result Entry'!$B$9:$FW$108,54,0)))</f>
        <v/>
      </c>
    </row>
    <row r="2753" spans="1:14" s="52" customFormat="1" ht="20.25" customHeight="1">
      <c r="A2753" s="1721"/>
      <c r="B2753" s="50" t="s">
        <v>69</v>
      </c>
      <c r="C2753" s="1717" t="str">
        <f>'Result Entry'!$BF$3</f>
        <v>CHEMISTRY</v>
      </c>
      <c r="D2753" s="1718"/>
      <c r="E2753" s="54" t="str">
        <f>IF($J2738="TC",0,IF($J2738="Nso",0,VLOOKUP($A2735,'Result Entry'!$B$9:$FW$108,55,0)))</f>
        <v/>
      </c>
      <c r="F2753" s="51">
        <f>IF($J2738="TC",0,IF($J2738="Nso",0,VLOOKUP($A2735,'Result Entry'!$B$9:$FW$108,56,0)))</f>
        <v>0</v>
      </c>
      <c r="G2753" s="56" t="e">
        <f>E2753+F2753</f>
        <v>#VALUE!</v>
      </c>
      <c r="H2753" s="1761">
        <f>IF($J2738="TC",0,IF($J2738="Nso",0,VLOOKUP($A2735,'Result Entry'!$B$9:$FW$108,61,0)))</f>
        <v>0</v>
      </c>
      <c r="I2753" s="1762"/>
      <c r="J2753" s="1784">
        <f>IF($J2738="TC",0,IF($J2738="Nso",0,VLOOKUP($A2735,'Result Entry'!$B$9:$FW$108,65,0)))</f>
        <v>0</v>
      </c>
      <c r="K2753" s="1762"/>
      <c r="L2753" s="66">
        <f t="shared" si="154"/>
        <v>0</v>
      </c>
      <c r="M2753" s="64" t="e">
        <f t="shared" si="155"/>
        <v>#VALUE!</v>
      </c>
      <c r="N2753" s="60" t="str">
        <f>IF($J2738="TC",0,IF($J2738="Nso",0,VLOOKUP($A2735,'Result Entry'!$B$9:$FW$108,70,0)))</f>
        <v/>
      </c>
    </row>
    <row r="2754" spans="1:14" s="52" customFormat="1" ht="20.25" customHeight="1" thickBot="1">
      <c r="A2754" s="1721"/>
      <c r="B2754" s="50" t="s">
        <v>69</v>
      </c>
      <c r="C2754" s="1717" t="str">
        <f>'Result Entry'!$BW$3</f>
        <v>BIOLOGY</v>
      </c>
      <c r="D2754" s="1718"/>
      <c r="E2754" s="57" t="str">
        <f>IF($J2738="TC",0,IF($J2738="Nso",0,VLOOKUP($A2735,'Result Entry'!$B$9:$FW$108,71,0)))</f>
        <v/>
      </c>
      <c r="F2754" s="58" t="str">
        <f>IF($J2738="TC",0,IF($J2738="Nso",0,VLOOKUP($A2735,'Result Entry'!$B$9:$FW$108,72,0)))</f>
        <v/>
      </c>
      <c r="G2754" s="59" t="e">
        <f>E2754+F2754</f>
        <v>#VALUE!</v>
      </c>
      <c r="H2754" s="1861">
        <f>IF($J2738="TC",0,IF($J2738="Nso",0,VLOOKUP($A2735,'Result Entry'!$B$9:$FW$108,77,0)))</f>
        <v>0</v>
      </c>
      <c r="I2754" s="1862"/>
      <c r="J2754" s="1863">
        <f>IF($J2738="TC",0,IF($J2738="Nso",0,VLOOKUP($A2735,'Result Entry'!$B$9:$FW$108,81,0)))</f>
        <v>0</v>
      </c>
      <c r="K2754" s="1862"/>
      <c r="L2754" s="67">
        <f t="shared" si="154"/>
        <v>0</v>
      </c>
      <c r="M2754" s="65" t="e">
        <f t="shared" si="155"/>
        <v>#VALUE!</v>
      </c>
      <c r="N2754" s="60">
        <f>IF($J2738="TC",0,IF($J2738="Nso",0,VLOOKUP($A2735,'Result Entry'!$B$9:$FW$108,86,0)))</f>
        <v>0</v>
      </c>
    </row>
    <row r="2755" spans="1:14" ht="20.25" customHeight="1">
      <c r="A2755" s="1721"/>
      <c r="B2755" s="11" t="s">
        <v>69</v>
      </c>
      <c r="C2755" s="1771" t="s">
        <v>77</v>
      </c>
      <c r="D2755" s="1772"/>
      <c r="E2755" s="1773"/>
      <c r="F2755" s="1777" t="s">
        <v>78</v>
      </c>
      <c r="G2755" s="1778"/>
      <c r="H2755" s="1868" t="s">
        <v>79</v>
      </c>
      <c r="I2755" s="1869"/>
      <c r="J2755" s="74" t="s">
        <v>41</v>
      </c>
      <c r="K2755" s="79" t="s">
        <v>91</v>
      </c>
      <c r="L2755" s="1785" t="s">
        <v>39</v>
      </c>
      <c r="M2755" s="1786"/>
      <c r="N2755" s="12" t="s">
        <v>43</v>
      </c>
    </row>
    <row r="2756" spans="1:14" ht="25.5" customHeight="1" thickBot="1">
      <c r="A2756" s="1721"/>
      <c r="B2756" s="11" t="s">
        <v>69</v>
      </c>
      <c r="C2756" s="1774"/>
      <c r="D2756" s="1775"/>
      <c r="E2756" s="1776"/>
      <c r="F2756" s="1787">
        <f>IF($J2738="TC",0,IF($J2738="Nso",0,VLOOKUP($A2735,'Result Entry'!$B$9:$FW$108,146,0)))</f>
        <v>0</v>
      </c>
      <c r="G2756" s="1788"/>
      <c r="H2756" s="1830">
        <f>IF($J2738="TC",0,IF($J2738="Nso",0,VLOOKUP($A2735,'Result Entry'!$B$9:$FW$108,147,0)))</f>
        <v>0</v>
      </c>
      <c r="I2756" s="1831"/>
      <c r="J2756" s="75">
        <f>IF($J2738="TC",0,IF($J2738="Nso",0,VLOOKUP($A2735,'Result Entry'!$B$9:$FW$108,148,0)))</f>
        <v>0</v>
      </c>
      <c r="K2756" s="86" t="str">
        <f>IF($J2738="TC",0,IF($J2738="Nso",0,VLOOKUP($A2735,'Result Entry'!$B$9:$FW$108,149,0)))</f>
        <v/>
      </c>
      <c r="L2756" s="1864">
        <f>IF($J2738="TC",0,IF($J2738="Nso",0,VLOOKUP($A2735,'Result Entry'!$B$9:$FW$108,150,0)))</f>
        <v>0</v>
      </c>
      <c r="M2756" s="1865"/>
      <c r="N2756" s="15">
        <f>IF($J2738="TC",0,IF($J2738="Nso",0,VLOOKUP($A2735,'Result Entry'!$B$9:$FW$108,152,0)))</f>
        <v>0</v>
      </c>
    </row>
    <row r="2757" spans="1:14" ht="20.25" customHeight="1">
      <c r="A2757" s="1721"/>
      <c r="B2757" s="11" t="s">
        <v>69</v>
      </c>
      <c r="C2757" s="1758" t="s">
        <v>58</v>
      </c>
      <c r="D2757" s="1759"/>
      <c r="E2757" s="1759"/>
      <c r="F2757" s="1759"/>
      <c r="G2757" s="1759"/>
      <c r="H2757" s="1760"/>
      <c r="I2757" s="1834" t="s">
        <v>59</v>
      </c>
      <c r="J2757" s="1835"/>
      <c r="K2757" s="1836">
        <f>VLOOKUP($A2735,'Result Entry'!$B$9:$FW$108,143,0)</f>
        <v>0</v>
      </c>
      <c r="L2757" s="1837"/>
      <c r="M2757" s="1839" t="s">
        <v>37</v>
      </c>
      <c r="N2757" s="1840"/>
    </row>
    <row r="2758" spans="1:14" ht="20.25" customHeight="1" thickBot="1">
      <c r="A2758" s="1721"/>
      <c r="B2758" s="11" t="s">
        <v>69</v>
      </c>
      <c r="C2758" s="1841" t="s">
        <v>54</v>
      </c>
      <c r="D2758" s="1842"/>
      <c r="E2758" s="1842"/>
      <c r="F2758" s="1843" t="s">
        <v>157</v>
      </c>
      <c r="G2758" s="1844"/>
      <c r="H2758" s="26" t="s">
        <v>47</v>
      </c>
      <c r="I2758" s="1847" t="s">
        <v>60</v>
      </c>
      <c r="J2758" s="1848"/>
      <c r="K2758" s="1873">
        <f>VLOOKUP($A2735,'Result Entry'!$B$9:$FW$108,144,0)</f>
        <v>0</v>
      </c>
      <c r="L2758" s="1874"/>
      <c r="M2758" s="1875">
        <f>VLOOKUP($A2735,'Result Entry'!$B$9:$FW$108,145,0)</f>
        <v>0</v>
      </c>
      <c r="N2758" s="1876"/>
    </row>
    <row r="2759" spans="1:14" ht="20.25" customHeight="1">
      <c r="A2759" s="1721"/>
      <c r="B2759" s="11" t="s">
        <v>69</v>
      </c>
      <c r="C2759" s="1841"/>
      <c r="D2759" s="1842"/>
      <c r="E2759" s="1842"/>
      <c r="F2759" s="1845"/>
      <c r="G2759" s="1846"/>
      <c r="H2759" s="27" t="s">
        <v>99</v>
      </c>
      <c r="I2759" s="1877" t="s">
        <v>61</v>
      </c>
      <c r="J2759" s="1878"/>
      <c r="K2759" s="1879">
        <f>IF($J2738="TC","Transferred",IF($J2738="Nso","NameSeparated",VLOOKUP($A2735,'Result Entry'!$B$9:$FW$108,153,0)))</f>
        <v>0</v>
      </c>
      <c r="L2759" s="1879"/>
      <c r="M2759" s="1879"/>
      <c r="N2759" s="1880"/>
    </row>
    <row r="2760" spans="1:14" ht="20.25" customHeight="1">
      <c r="A2760" s="1721"/>
      <c r="B2760" s="11" t="s">
        <v>69</v>
      </c>
      <c r="C2760" s="1744" t="str">
        <f>'Result Entry'!$DU$3</f>
        <v>Foundation Of Information Tech.</v>
      </c>
      <c r="D2760" s="1745"/>
      <c r="E2760" s="1746"/>
      <c r="F2760" s="1747" t="str">
        <f>IF($J2738="TC",0,IF($J2738="Nso",0,VLOOKUP($A2735,'Result Entry'!$B$9:$GS$108,170,0)))</f>
        <v/>
      </c>
      <c r="G2760" s="1747"/>
      <c r="H2760" s="14">
        <f>IF($J2738="TC",0,IF($J2738="Nso",0,VLOOKUP($A2735,'Result Entry'!$B$9:$GS$108,112,0)))</f>
        <v>0</v>
      </c>
      <c r="I2760" s="1748" t="s">
        <v>71</v>
      </c>
      <c r="J2760" s="1749"/>
      <c r="K2760" s="1750">
        <f>'Result Entry'!$T$2</f>
        <v>45419</v>
      </c>
      <c r="L2760" s="1751"/>
      <c r="M2760" s="1751"/>
      <c r="N2760" s="1752"/>
    </row>
    <row r="2761" spans="1:14" ht="20.25" customHeight="1">
      <c r="A2761" s="1721"/>
      <c r="B2761" s="11" t="s">
        <v>69</v>
      </c>
      <c r="C2761" s="1744" t="str">
        <f>'Result Entry'!$EI$3</f>
        <v>G.I.A.I.-II</v>
      </c>
      <c r="D2761" s="1745"/>
      <c r="E2761" s="1746"/>
      <c r="F2761" s="1747" t="str">
        <f>IF($J2738="TC",0,IF($J2738="Nso",0,VLOOKUP($A2735,'Result Entry'!$B$9:$GS$108,174,0)))</f>
        <v/>
      </c>
      <c r="G2761" s="1747"/>
      <c r="H2761" s="14">
        <f>IF($J2738="TC",0,IF($J2738="Nso",0,VLOOKUP($A2735,'Result Entry'!$B$9:$GS$108,124,0)))</f>
        <v>0</v>
      </c>
      <c r="I2761" s="1753"/>
      <c r="J2761" s="1754"/>
      <c r="K2761" s="1754"/>
      <c r="L2761" s="1754"/>
      <c r="M2761" s="1754"/>
      <c r="N2761" s="1755"/>
    </row>
    <row r="2762" spans="1:14" ht="20.25" customHeight="1">
      <c r="A2762" s="1721"/>
      <c r="B2762" s="11" t="s">
        <v>69</v>
      </c>
      <c r="C2762" s="1744" t="str">
        <f>'Result Entry'!$EU$3</f>
        <v>SOC.SER.PLAN</v>
      </c>
      <c r="D2762" s="1745"/>
      <c r="E2762" s="1746"/>
      <c r="F2762" s="1747">
        <f>IF($J2738="TC",0,IF($J2738="Nso",0,VLOOKUP($A2735,'Result Entry'!$B$9:$HS$108,178,0)))</f>
        <v>0</v>
      </c>
      <c r="G2762" s="1747"/>
      <c r="H2762" s="14">
        <f>IF($J2738="TC",0,IF($J2738="Nso",0,VLOOKUP($A2735,'Result Entry'!$B$9:$GS$108,136,0)))</f>
        <v>0</v>
      </c>
      <c r="I2762" s="1756" t="s">
        <v>174</v>
      </c>
      <c r="J2762" s="1757"/>
      <c r="K2762" s="76"/>
      <c r="L2762" s="77"/>
      <c r="M2762" s="77"/>
      <c r="N2762" s="78"/>
    </row>
    <row r="2763" spans="1:14" ht="20.25" customHeight="1" thickBot="1">
      <c r="A2763" s="1721"/>
      <c r="B2763" s="11" t="s">
        <v>69</v>
      </c>
      <c r="C2763" s="1744" t="str">
        <f>'Result Entry'!$FG$3</f>
        <v>Jeewan Kaushal</v>
      </c>
      <c r="D2763" s="1745"/>
      <c r="E2763" s="1746"/>
      <c r="F2763" s="1747" t="str">
        <f>IF($J2738="TC",0,IF($J2738="Nso",0,VLOOKUP($A2735,'Result Entry'!$B$9:$HS$108,182,0)))</f>
        <v/>
      </c>
      <c r="G2763" s="1747"/>
      <c r="H2763" s="14">
        <f>IF($J2738="TC",0,IF($J2738="Nso",0,VLOOKUP($A2735,'Result Entry'!$B$9:$HS$108,136,0)))</f>
        <v>0</v>
      </c>
      <c r="I2763" s="1756" t="s">
        <v>148</v>
      </c>
      <c r="J2763" s="1757"/>
      <c r="K2763" s="1757"/>
      <c r="L2763" s="1757"/>
      <c r="M2763" s="1757"/>
      <c r="N2763" s="1838"/>
    </row>
    <row r="2764" spans="1:14" ht="20.25" customHeight="1">
      <c r="A2764" s="1721"/>
      <c r="B2764" s="10" t="s">
        <v>69</v>
      </c>
      <c r="C2764" s="1706" t="s">
        <v>180</v>
      </c>
      <c r="D2764" s="1707"/>
      <c r="E2764" s="1708"/>
      <c r="F2764" s="1715" t="s">
        <v>181</v>
      </c>
      <c r="G2764" s="1716"/>
      <c r="H2764" s="82" t="s">
        <v>30</v>
      </c>
      <c r="I2764" s="1756" t="s">
        <v>175</v>
      </c>
      <c r="J2764" s="1757"/>
      <c r="K2764" s="1757"/>
      <c r="L2764" s="1757"/>
      <c r="M2764" s="1757"/>
      <c r="N2764" s="1838"/>
    </row>
    <row r="2765" spans="1:14" ht="20.25" customHeight="1">
      <c r="A2765" s="1721"/>
      <c r="B2765" s="10" t="s">
        <v>69</v>
      </c>
      <c r="C2765" s="1709"/>
      <c r="D2765" s="1710"/>
      <c r="E2765" s="1711"/>
      <c r="F2765" s="1702" t="s">
        <v>182</v>
      </c>
      <c r="G2765" s="1703"/>
      <c r="H2765" s="80" t="s">
        <v>179</v>
      </c>
      <c r="I2765" s="1732" t="s">
        <v>67</v>
      </c>
      <c r="J2765" s="1733"/>
      <c r="K2765" s="1733"/>
      <c r="L2765" s="1733"/>
      <c r="M2765" s="1733"/>
      <c r="N2765" s="1734"/>
    </row>
    <row r="2766" spans="1:14" ht="20.25" customHeight="1">
      <c r="A2766" s="1721"/>
      <c r="B2766" s="10" t="s">
        <v>69</v>
      </c>
      <c r="C2766" s="1709"/>
      <c r="D2766" s="1710"/>
      <c r="E2766" s="1711"/>
      <c r="F2766" s="1702" t="s">
        <v>185</v>
      </c>
      <c r="G2766" s="1703"/>
      <c r="H2766" s="80" t="s">
        <v>62</v>
      </c>
      <c r="I2766" s="1735"/>
      <c r="J2766" s="1736"/>
      <c r="K2766" s="1736"/>
      <c r="L2766" s="1736"/>
      <c r="M2766" s="1736"/>
      <c r="N2766" s="1737"/>
    </row>
    <row r="2767" spans="1:14" ht="20.25" customHeight="1">
      <c r="A2767" s="1721"/>
      <c r="B2767" s="10" t="s">
        <v>69</v>
      </c>
      <c r="C2767" s="1709"/>
      <c r="D2767" s="1710"/>
      <c r="E2767" s="1711"/>
      <c r="F2767" s="1702" t="s">
        <v>186</v>
      </c>
      <c r="G2767" s="1703"/>
      <c r="H2767" s="80" t="s">
        <v>63</v>
      </c>
      <c r="I2767" s="1735"/>
      <c r="J2767" s="1736"/>
      <c r="K2767" s="1736"/>
      <c r="L2767" s="1736"/>
      <c r="M2767" s="1736"/>
      <c r="N2767" s="1737"/>
    </row>
    <row r="2768" spans="1:14" ht="20.25" customHeight="1">
      <c r="A2768" s="1721"/>
      <c r="B2768" s="10" t="s">
        <v>69</v>
      </c>
      <c r="C2768" s="1709"/>
      <c r="D2768" s="1710"/>
      <c r="E2768" s="1711"/>
      <c r="F2768" s="1702" t="s">
        <v>183</v>
      </c>
      <c r="G2768" s="1703"/>
      <c r="H2768" s="80" t="s">
        <v>65</v>
      </c>
      <c r="I2768" s="1738" t="s">
        <v>80</v>
      </c>
      <c r="J2768" s="1739"/>
      <c r="K2768" s="1739"/>
      <c r="L2768" s="1739"/>
      <c r="M2768" s="1739"/>
      <c r="N2768" s="1740"/>
    </row>
    <row r="2769" spans="1:15" ht="20.25" customHeight="1" thickBot="1">
      <c r="A2769" s="1721"/>
      <c r="B2769" s="13" t="s">
        <v>69</v>
      </c>
      <c r="C2769" s="1712"/>
      <c r="D2769" s="1713"/>
      <c r="E2769" s="1714"/>
      <c r="F2769" s="1704" t="s">
        <v>184</v>
      </c>
      <c r="G2769" s="1705"/>
      <c r="H2769" s="81" t="s">
        <v>64</v>
      </c>
      <c r="I2769" s="1741"/>
      <c r="J2769" s="1742"/>
      <c r="K2769" s="1742"/>
      <c r="L2769" s="1742"/>
      <c r="M2769" s="1742"/>
      <c r="N2769" s="1743"/>
    </row>
    <row r="2770" spans="1:15" ht="24.75" customHeight="1" thickTop="1" thickBot="1">
      <c r="A2770" s="83">
        <f>A2735+1</f>
        <v>79</v>
      </c>
      <c r="B2770" s="1720" t="s">
        <v>50</v>
      </c>
      <c r="C2770" s="1720"/>
      <c r="D2770" s="1720"/>
      <c r="E2770" s="1720"/>
      <c r="F2770" s="1720"/>
      <c r="G2770" s="1720"/>
      <c r="H2770" s="1720"/>
      <c r="I2770" s="1720"/>
      <c r="J2770" s="1720"/>
      <c r="K2770" s="1720"/>
      <c r="L2770" s="1720"/>
      <c r="M2770" s="1720"/>
      <c r="N2770" s="1720"/>
    </row>
    <row r="2771" spans="1:15" ht="42.75" customHeight="1" thickTop="1">
      <c r="A2771" s="1721"/>
      <c r="B2771" s="1722"/>
      <c r="C2771" s="1723"/>
      <c r="D2771" s="1726" t="str">
        <f>Master!$E$8</f>
        <v xml:space="preserve">Govt. Sr. Secondary School </v>
      </c>
      <c r="E2771" s="1727"/>
      <c r="F2771" s="1727"/>
      <c r="G2771" s="1727"/>
      <c r="H2771" s="1727"/>
      <c r="I2771" s="1727"/>
      <c r="J2771" s="1727"/>
      <c r="K2771" s="1727"/>
      <c r="L2771" s="1727"/>
      <c r="M2771" s="1727"/>
      <c r="N2771" s="1728"/>
    </row>
    <row r="2772" spans="1:15" ht="20.25" customHeight="1" thickBot="1">
      <c r="A2772" s="1721"/>
      <c r="B2772" s="1724"/>
      <c r="C2772" s="1725"/>
      <c r="D2772" s="1729" t="str">
        <f>Master!$E$11</f>
        <v>P.S.-Bapini (Jodhpur)</v>
      </c>
      <c r="E2772" s="1730"/>
      <c r="F2772" s="1730"/>
      <c r="G2772" s="1730"/>
      <c r="H2772" s="1730"/>
      <c r="I2772" s="1730"/>
      <c r="J2772" s="1730"/>
      <c r="K2772" s="1730"/>
      <c r="L2772" s="1730"/>
      <c r="M2772" s="1730"/>
      <c r="N2772" s="1731"/>
    </row>
    <row r="2773" spans="1:15" ht="20.25" customHeight="1">
      <c r="A2773" s="1721"/>
      <c r="B2773" s="28"/>
      <c r="C2773" s="1849" t="s">
        <v>150</v>
      </c>
      <c r="D2773" s="1850"/>
      <c r="E2773" s="1850"/>
      <c r="F2773" s="1850"/>
      <c r="G2773" s="1851"/>
      <c r="H2773" s="1814" t="s">
        <v>127</v>
      </c>
      <c r="I2773" s="1814"/>
      <c r="J2773" s="1817">
        <f>VLOOKUP(A2770,'Result Entry'!$B$6:$K$108,6,0)</f>
        <v>0</v>
      </c>
      <c r="K2773" s="1820" t="s">
        <v>68</v>
      </c>
      <c r="L2773" s="1821"/>
      <c r="M2773" s="68">
        <f>Master!$E$14</f>
        <v>8151106901</v>
      </c>
      <c r="N2773" s="69"/>
    </row>
    <row r="2774" spans="1:15" ht="20.25" customHeight="1">
      <c r="A2774" s="1721"/>
      <c r="B2774" s="9"/>
      <c r="C2774" s="1852"/>
      <c r="D2774" s="1853"/>
      <c r="E2774" s="1853"/>
      <c r="F2774" s="1853"/>
      <c r="G2774" s="1854"/>
      <c r="H2774" s="1815"/>
      <c r="I2774" s="1815"/>
      <c r="J2774" s="1818"/>
      <c r="K2774" s="1822" t="s">
        <v>66</v>
      </c>
      <c r="L2774" s="1823"/>
      <c r="M2774" s="1824"/>
      <c r="N2774" s="1825"/>
      <c r="O2774" s="17" t="s">
        <v>156</v>
      </c>
    </row>
    <row r="2775" spans="1:15" ht="20.25" customHeight="1" thickBot="1">
      <c r="A2775" s="1721"/>
      <c r="B2775" s="9"/>
      <c r="C2775" s="1855"/>
      <c r="D2775" s="1856"/>
      <c r="E2775" s="1856"/>
      <c r="F2775" s="1856"/>
      <c r="G2775" s="1857"/>
      <c r="H2775" s="1816"/>
      <c r="I2775" s="1816"/>
      <c r="J2775" s="1819"/>
      <c r="K2775" s="1826" t="s">
        <v>51</v>
      </c>
      <c r="L2775" s="1827"/>
      <c r="M2775" s="1828" t="str">
        <f>Master!$E$6</f>
        <v>2023-24</v>
      </c>
      <c r="N2775" s="1829"/>
    </row>
    <row r="2776" spans="1:15" ht="20.25" customHeight="1">
      <c r="A2776" s="1721"/>
      <c r="B2776" s="10" t="s">
        <v>69</v>
      </c>
      <c r="C2776" s="1779" t="s">
        <v>20</v>
      </c>
      <c r="D2776" s="1780"/>
      <c r="E2776" s="1780"/>
      <c r="F2776" s="1781"/>
      <c r="G2776" s="6" t="s">
        <v>149</v>
      </c>
      <c r="H2776" s="1782">
        <f>VLOOKUP($A2770,'Result Entry'!$B$9:$FW$108,4,0)</f>
        <v>0</v>
      </c>
      <c r="I2776" s="1782"/>
      <c r="J2776" s="1782"/>
      <c r="K2776" s="1782"/>
      <c r="L2776" s="1782"/>
      <c r="M2776" s="1782"/>
      <c r="N2776" s="1783"/>
    </row>
    <row r="2777" spans="1:15" ht="20.25" customHeight="1">
      <c r="A2777" s="1721"/>
      <c r="B2777" s="10" t="s">
        <v>69</v>
      </c>
      <c r="C2777" s="1763" t="s">
        <v>22</v>
      </c>
      <c r="D2777" s="1764"/>
      <c r="E2777" s="1764"/>
      <c r="F2777" s="1765"/>
      <c r="G2777" s="7" t="s">
        <v>149</v>
      </c>
      <c r="H2777" s="1766">
        <f>VLOOKUP($A2770,'Result Entry'!$B$9:$FW$108,7,0)</f>
        <v>0</v>
      </c>
      <c r="I2777" s="1766"/>
      <c r="J2777" s="1766"/>
      <c r="K2777" s="1766"/>
      <c r="L2777" s="1766"/>
      <c r="M2777" s="1766"/>
      <c r="N2777" s="1767"/>
    </row>
    <row r="2778" spans="1:15" ht="20.25" customHeight="1">
      <c r="A2778" s="1721"/>
      <c r="B2778" s="10" t="s">
        <v>69</v>
      </c>
      <c r="C2778" s="1763" t="s">
        <v>23</v>
      </c>
      <c r="D2778" s="1764"/>
      <c r="E2778" s="1764"/>
      <c r="F2778" s="1765"/>
      <c r="G2778" s="7" t="s">
        <v>149</v>
      </c>
      <c r="H2778" s="1766">
        <f>VLOOKUP($A2770,'Result Entry'!$B$9:$FW$108,8,0)</f>
        <v>0</v>
      </c>
      <c r="I2778" s="1766"/>
      <c r="J2778" s="1766"/>
      <c r="K2778" s="1766"/>
      <c r="L2778" s="1766"/>
      <c r="M2778" s="1766"/>
      <c r="N2778" s="1767"/>
    </row>
    <row r="2779" spans="1:15" ht="20.25" customHeight="1">
      <c r="A2779" s="1721"/>
      <c r="B2779" s="10" t="s">
        <v>69</v>
      </c>
      <c r="C2779" s="1763" t="s">
        <v>52</v>
      </c>
      <c r="D2779" s="1764"/>
      <c r="E2779" s="1764"/>
      <c r="F2779" s="1765"/>
      <c r="G2779" s="7" t="s">
        <v>149</v>
      </c>
      <c r="H2779" s="1766">
        <f>VLOOKUP($A2770,'Result Entry'!$B$9:$FW$108,9,0)</f>
        <v>0</v>
      </c>
      <c r="I2779" s="1766"/>
      <c r="J2779" s="1766"/>
      <c r="K2779" s="1766"/>
      <c r="L2779" s="1766"/>
      <c r="M2779" s="1766"/>
      <c r="N2779" s="1767"/>
    </row>
    <row r="2780" spans="1:15" ht="20.25" customHeight="1">
      <c r="A2780" s="1721"/>
      <c r="B2780" s="10" t="s">
        <v>69</v>
      </c>
      <c r="C2780" s="1763" t="s">
        <v>53</v>
      </c>
      <c r="D2780" s="1764"/>
      <c r="E2780" s="1764"/>
      <c r="F2780" s="1765"/>
      <c r="G2780" s="7" t="s">
        <v>149</v>
      </c>
      <c r="H2780" s="1768" t="str">
        <f>CONCATENATE('Result Entry'!$G$4,'Result Entry'!$J$4)</f>
        <v>11(A)</v>
      </c>
      <c r="I2780" s="1766"/>
      <c r="J2780" s="1766"/>
      <c r="K2780" s="1766"/>
      <c r="L2780" s="1766"/>
      <c r="M2780" s="1766"/>
      <c r="N2780" s="1767"/>
    </row>
    <row r="2781" spans="1:15" ht="20.25" customHeight="1" thickBot="1">
      <c r="A2781" s="1721"/>
      <c r="B2781" s="10" t="s">
        <v>69</v>
      </c>
      <c r="C2781" s="1789" t="s">
        <v>25</v>
      </c>
      <c r="D2781" s="1790"/>
      <c r="E2781" s="1790"/>
      <c r="F2781" s="1791"/>
      <c r="G2781" s="16" t="s">
        <v>149</v>
      </c>
      <c r="H2781" s="1792">
        <f>VLOOKUP($A2770,'Result Entry'!$B$9:$FW$108,10,0)</f>
        <v>0</v>
      </c>
      <c r="I2781" s="1792"/>
      <c r="J2781" s="1792"/>
      <c r="K2781" s="1792"/>
      <c r="L2781" s="1792"/>
      <c r="M2781" s="1792"/>
      <c r="N2781" s="1793"/>
    </row>
    <row r="2782" spans="1:15" ht="20.25" customHeight="1">
      <c r="A2782" s="1721"/>
      <c r="B2782" s="11" t="s">
        <v>69</v>
      </c>
      <c r="C2782" s="1794" t="s">
        <v>167</v>
      </c>
      <c r="D2782" s="1795"/>
      <c r="E2782" s="1798" t="s">
        <v>72</v>
      </c>
      <c r="F2782" s="1800" t="s">
        <v>73</v>
      </c>
      <c r="G2782" s="1802" t="s">
        <v>168</v>
      </c>
      <c r="H2782" s="1804" t="s">
        <v>55</v>
      </c>
      <c r="I2782" s="1805"/>
      <c r="J2782" s="1808" t="s">
        <v>84</v>
      </c>
      <c r="K2782" s="1809"/>
      <c r="L2782" s="1812" t="s">
        <v>169</v>
      </c>
      <c r="M2782" s="1832" t="s">
        <v>76</v>
      </c>
      <c r="N2782" s="1858" t="s">
        <v>98</v>
      </c>
    </row>
    <row r="2783" spans="1:15" ht="20.25" customHeight="1">
      <c r="A2783" s="1721"/>
      <c r="B2783" s="11"/>
      <c r="C2783" s="1796"/>
      <c r="D2783" s="1797"/>
      <c r="E2783" s="1799"/>
      <c r="F2783" s="1801"/>
      <c r="G2783" s="1803"/>
      <c r="H2783" s="1806"/>
      <c r="I2783" s="1807"/>
      <c r="J2783" s="1810"/>
      <c r="K2783" s="1811"/>
      <c r="L2783" s="1813"/>
      <c r="M2783" s="1833"/>
      <c r="N2783" s="1859"/>
    </row>
    <row r="2784" spans="1:15" ht="20.25" customHeight="1" thickBot="1">
      <c r="A2784" s="1721"/>
      <c r="B2784" s="11" t="s">
        <v>69</v>
      </c>
      <c r="C2784" s="1866" t="s">
        <v>56</v>
      </c>
      <c r="D2784" s="1867"/>
      <c r="E2784" s="61">
        <f>'Result Entry'!$L$7</f>
        <v>10</v>
      </c>
      <c r="F2784" s="62">
        <f>'Result Entry'!$M$7</f>
        <v>10</v>
      </c>
      <c r="G2784" s="53">
        <f>SUM(E2784:F2784)</f>
        <v>20</v>
      </c>
      <c r="H2784" s="1881">
        <f>'Result Entry'!$AU$7</f>
        <v>70</v>
      </c>
      <c r="I2784" s="1882"/>
      <c r="J2784" s="1883">
        <f>'Result Entry'!$AY$7</f>
        <v>100</v>
      </c>
      <c r="K2784" s="1882"/>
      <c r="L2784" s="53">
        <f t="shared" ref="L2784:L2789" si="156">H2784+J2784</f>
        <v>170</v>
      </c>
      <c r="M2784" s="63">
        <f t="shared" ref="M2784:M2789" si="157">G2784+L2784</f>
        <v>190</v>
      </c>
      <c r="N2784" s="1860"/>
    </row>
    <row r="2785" spans="1:14" s="52" customFormat="1" ht="20.25" customHeight="1">
      <c r="A2785" s="1721"/>
      <c r="B2785" s="50" t="s">
        <v>69</v>
      </c>
      <c r="C2785" s="1769" t="str">
        <f>'Result Entry'!$L$3</f>
        <v>HINDI Comp.</v>
      </c>
      <c r="D2785" s="1770"/>
      <c r="E2785" s="54">
        <f>IF($J2773="TC",0,IF($J2773="Nso",0,VLOOKUP($A2770,'Result Entry'!$B$9:$FW$108,11,0)))</f>
        <v>0</v>
      </c>
      <c r="F2785" s="51">
        <f>IF($J2773="TC",0,IF($J2773="Nso",0,VLOOKUP($A2770,'Result Entry'!$B$9:$FW$108,12,0)))</f>
        <v>0</v>
      </c>
      <c r="G2785" s="55">
        <f>E2785+F2785</f>
        <v>0</v>
      </c>
      <c r="H2785" s="1870">
        <f>IF($J2773="TC",0,IF($J2773="Nso",0,VLOOKUP($A2770,'Result Entry'!$B$9:$FW$108,16,0)))</f>
        <v>0</v>
      </c>
      <c r="I2785" s="1871"/>
      <c r="J2785" s="1872">
        <f>IF($J2773="TC",0,IF($J2773="Nso",0,VLOOKUP($A2770,'Result Entry'!$B$9:$FW$108,19,0)))</f>
        <v>0</v>
      </c>
      <c r="K2785" s="1871"/>
      <c r="L2785" s="66">
        <f t="shared" si="156"/>
        <v>0</v>
      </c>
      <c r="M2785" s="64">
        <f t="shared" si="157"/>
        <v>0</v>
      </c>
      <c r="N2785" s="60" t="str">
        <f>IF($J2773="TC",0,IF($J2773="Nso",0,VLOOKUP($A2770,'Result Entry'!$B$9:$FW$108,24,0)))</f>
        <v/>
      </c>
    </row>
    <row r="2786" spans="1:14" s="52" customFormat="1" ht="20.25" customHeight="1">
      <c r="A2786" s="1721"/>
      <c r="B2786" s="50" t="s">
        <v>69</v>
      </c>
      <c r="C2786" s="1717" t="str">
        <f>'Result Entry'!$Z$3</f>
        <v>ENGLISH Comp.</v>
      </c>
      <c r="D2786" s="1718"/>
      <c r="E2786" s="54">
        <f>IF($J2773="TC",0,IF($J2773="Nso",0,VLOOKUP($A2770,'Result Entry'!$B$9:$FW$108,25,0)))</f>
        <v>0</v>
      </c>
      <c r="F2786" s="51">
        <f>IF($J2773="TC",0,IF($J2773="Nso",0,VLOOKUP($A2770,'Result Entry'!$B$9:$FW$108,26,0)))</f>
        <v>0</v>
      </c>
      <c r="G2786" s="56">
        <f>E2786+F2786</f>
        <v>0</v>
      </c>
      <c r="H2786" s="1761">
        <f>IF($J2773="TC",0,IF($J2773="Nso",0,VLOOKUP($A2770,'Result Entry'!$B$9:$FW$108,30,0)))</f>
        <v>0</v>
      </c>
      <c r="I2786" s="1762"/>
      <c r="J2786" s="1784">
        <f>IF($J2773="TC",0,IF($J2773="Nso",0,VLOOKUP($A2770,'Result Entry'!$B$9:$FW$108,33,0)))</f>
        <v>0</v>
      </c>
      <c r="K2786" s="1762"/>
      <c r="L2786" s="66">
        <f t="shared" si="156"/>
        <v>0</v>
      </c>
      <c r="M2786" s="64">
        <f t="shared" si="157"/>
        <v>0</v>
      </c>
      <c r="N2786" s="60" t="str">
        <f>IF($J2773="TC",0,IF($J2773="Nso",0,VLOOKUP($A2770,'Result Entry'!$B$9:$FW$108,38,0)))</f>
        <v/>
      </c>
    </row>
    <row r="2787" spans="1:14" s="52" customFormat="1" ht="20.25" customHeight="1">
      <c r="A2787" s="1721"/>
      <c r="B2787" s="50" t="s">
        <v>69</v>
      </c>
      <c r="C2787" s="1717" t="str">
        <f>'Result Entry'!$AO$3</f>
        <v>PHYSICS</v>
      </c>
      <c r="D2787" s="1718"/>
      <c r="E2787" s="54">
        <f>IF($J2773="TC",0,IF($J2773="Nso",0,VLOOKUP($A2770,'Result Entry'!$B$9:$FW$108,39,0)))</f>
        <v>0</v>
      </c>
      <c r="F2787" s="51">
        <f>IF($J2773="TC",0,IF($J2773="Nso",0,VLOOKUP($A2770,'Result Entry'!$B$9:$FW$108,40,0)))</f>
        <v>0</v>
      </c>
      <c r="G2787" s="56">
        <f>E2787+F2787</f>
        <v>0</v>
      </c>
      <c r="H2787" s="1761">
        <f>IF($J2773="TC",0,IF($J2773="Nso",0,VLOOKUP($A2770,'Result Entry'!$B$9:$FW$108,45,0)))</f>
        <v>0</v>
      </c>
      <c r="I2787" s="1762"/>
      <c r="J2787" s="1784">
        <f>IF($J2773="TC",0,IF($J2773="Nso",0,VLOOKUP($A2770,'Result Entry'!$B$9:$FW$108,49,0)))</f>
        <v>0</v>
      </c>
      <c r="K2787" s="1762"/>
      <c r="L2787" s="66">
        <f t="shared" si="156"/>
        <v>0</v>
      </c>
      <c r="M2787" s="64">
        <f t="shared" si="157"/>
        <v>0</v>
      </c>
      <c r="N2787" s="60" t="str">
        <f>IF($J2773="TC",0,IF($J2773="Nso",0,VLOOKUP($A2770,'Result Entry'!$B$9:$FW$108,54,0)))</f>
        <v/>
      </c>
    </row>
    <row r="2788" spans="1:14" s="52" customFormat="1" ht="20.25" customHeight="1">
      <c r="A2788" s="1721"/>
      <c r="B2788" s="50" t="s">
        <v>69</v>
      </c>
      <c r="C2788" s="1717" t="str">
        <f>'Result Entry'!$BF$3</f>
        <v>CHEMISTRY</v>
      </c>
      <c r="D2788" s="1718"/>
      <c r="E2788" s="54" t="str">
        <f>IF($J2773="TC",0,IF($J2773="Nso",0,VLOOKUP($A2770,'Result Entry'!$B$9:$FW$108,55,0)))</f>
        <v/>
      </c>
      <c r="F2788" s="51">
        <f>IF($J2773="TC",0,IF($J2773="Nso",0,VLOOKUP($A2770,'Result Entry'!$B$9:$FW$108,56,0)))</f>
        <v>0</v>
      </c>
      <c r="G2788" s="56" t="e">
        <f>E2788+F2788</f>
        <v>#VALUE!</v>
      </c>
      <c r="H2788" s="1761">
        <f>IF($J2773="TC",0,IF($J2773="Nso",0,VLOOKUP($A2770,'Result Entry'!$B$9:$FW$108,61,0)))</f>
        <v>0</v>
      </c>
      <c r="I2788" s="1762"/>
      <c r="J2788" s="1784">
        <f>IF($J2773="TC",0,IF($J2773="Nso",0,VLOOKUP($A2770,'Result Entry'!$B$9:$FW$108,65,0)))</f>
        <v>0</v>
      </c>
      <c r="K2788" s="1762"/>
      <c r="L2788" s="66">
        <f t="shared" si="156"/>
        <v>0</v>
      </c>
      <c r="M2788" s="64" t="e">
        <f t="shared" si="157"/>
        <v>#VALUE!</v>
      </c>
      <c r="N2788" s="60" t="str">
        <f>IF($J2773="TC",0,IF($J2773="Nso",0,VLOOKUP($A2770,'Result Entry'!$B$9:$FW$108,70,0)))</f>
        <v/>
      </c>
    </row>
    <row r="2789" spans="1:14" s="52" customFormat="1" ht="20.25" customHeight="1" thickBot="1">
      <c r="A2789" s="1721"/>
      <c r="B2789" s="50" t="s">
        <v>69</v>
      </c>
      <c r="C2789" s="1717" t="str">
        <f>'Result Entry'!$BW$3</f>
        <v>BIOLOGY</v>
      </c>
      <c r="D2789" s="1718"/>
      <c r="E2789" s="57" t="str">
        <f>IF($J2773="TC",0,IF($J2773="Nso",0,VLOOKUP($A2770,'Result Entry'!$B$9:$FW$108,71,0)))</f>
        <v/>
      </c>
      <c r="F2789" s="58" t="str">
        <f>IF($J2773="TC",0,IF($J2773="Nso",0,VLOOKUP($A2770,'Result Entry'!$B$9:$FW$108,72,0)))</f>
        <v/>
      </c>
      <c r="G2789" s="59" t="e">
        <f>E2789+F2789</f>
        <v>#VALUE!</v>
      </c>
      <c r="H2789" s="1861">
        <f>IF($J2773="TC",0,IF($J2773="Nso",0,VLOOKUP($A2770,'Result Entry'!$B$9:$FW$108,77,0)))</f>
        <v>0</v>
      </c>
      <c r="I2789" s="1862"/>
      <c r="J2789" s="1863">
        <f>IF($J2773="TC",0,IF($J2773="Nso",0,VLOOKUP($A2770,'Result Entry'!$B$9:$FW$108,81,0)))</f>
        <v>0</v>
      </c>
      <c r="K2789" s="1862"/>
      <c r="L2789" s="67">
        <f t="shared" si="156"/>
        <v>0</v>
      </c>
      <c r="M2789" s="65" t="e">
        <f t="shared" si="157"/>
        <v>#VALUE!</v>
      </c>
      <c r="N2789" s="60">
        <f>IF($J2773="TC",0,IF($J2773="Nso",0,VLOOKUP($A2770,'Result Entry'!$B$9:$FW$108,86,0)))</f>
        <v>0</v>
      </c>
    </row>
    <row r="2790" spans="1:14" ht="20.25" customHeight="1">
      <c r="A2790" s="1721"/>
      <c r="B2790" s="11" t="s">
        <v>69</v>
      </c>
      <c r="C2790" s="1771" t="s">
        <v>77</v>
      </c>
      <c r="D2790" s="1772"/>
      <c r="E2790" s="1773"/>
      <c r="F2790" s="1777" t="s">
        <v>78</v>
      </c>
      <c r="G2790" s="1778"/>
      <c r="H2790" s="1868" t="s">
        <v>79</v>
      </c>
      <c r="I2790" s="1869"/>
      <c r="J2790" s="74" t="s">
        <v>41</v>
      </c>
      <c r="K2790" s="79" t="s">
        <v>91</v>
      </c>
      <c r="L2790" s="1785" t="s">
        <v>39</v>
      </c>
      <c r="M2790" s="1786"/>
      <c r="N2790" s="12" t="s">
        <v>43</v>
      </c>
    </row>
    <row r="2791" spans="1:14" ht="25.5" customHeight="1" thickBot="1">
      <c r="A2791" s="1721"/>
      <c r="B2791" s="11" t="s">
        <v>69</v>
      </c>
      <c r="C2791" s="1774"/>
      <c r="D2791" s="1775"/>
      <c r="E2791" s="1776"/>
      <c r="F2791" s="1787">
        <f>IF($J2773="TC",0,IF($J2773="Nso",0,VLOOKUP($A2770,'Result Entry'!$B$9:$FW$108,146,0)))</f>
        <v>0</v>
      </c>
      <c r="G2791" s="1788"/>
      <c r="H2791" s="1830">
        <f>IF($J2773="TC",0,IF($J2773="Nso",0,VLOOKUP($A2770,'Result Entry'!$B$9:$FW$108,147,0)))</f>
        <v>0</v>
      </c>
      <c r="I2791" s="1831"/>
      <c r="J2791" s="75">
        <f>IF($J2773="TC",0,IF($J2773="Nso",0,VLOOKUP($A2770,'Result Entry'!$B$9:$FW$108,148,0)))</f>
        <v>0</v>
      </c>
      <c r="K2791" s="86" t="str">
        <f>IF($J2773="TC",0,IF($J2773="Nso",0,VLOOKUP($A2770,'Result Entry'!$B$9:$FW$108,149,0)))</f>
        <v/>
      </c>
      <c r="L2791" s="1864">
        <f>IF($J2773="TC",0,IF($J2773="Nso",0,VLOOKUP($A2770,'Result Entry'!$B$9:$FW$108,150,0)))</f>
        <v>0</v>
      </c>
      <c r="M2791" s="1865"/>
      <c r="N2791" s="15">
        <f>IF($J2773="TC",0,IF($J2773="Nso",0,VLOOKUP($A2770,'Result Entry'!$B$9:$FW$108,152,0)))</f>
        <v>0</v>
      </c>
    </row>
    <row r="2792" spans="1:14" ht="20.25" customHeight="1">
      <c r="A2792" s="1721"/>
      <c r="B2792" s="11" t="s">
        <v>69</v>
      </c>
      <c r="C2792" s="1758" t="s">
        <v>58</v>
      </c>
      <c r="D2792" s="1759"/>
      <c r="E2792" s="1759"/>
      <c r="F2792" s="1759"/>
      <c r="G2792" s="1759"/>
      <c r="H2792" s="1760"/>
      <c r="I2792" s="1834" t="s">
        <v>59</v>
      </c>
      <c r="J2792" s="1835"/>
      <c r="K2792" s="1836">
        <f>VLOOKUP($A2770,'Result Entry'!$B$9:$FW$108,143,0)</f>
        <v>0</v>
      </c>
      <c r="L2792" s="1837"/>
      <c r="M2792" s="1839" t="s">
        <v>37</v>
      </c>
      <c r="N2792" s="1840"/>
    </row>
    <row r="2793" spans="1:14" ht="20.25" customHeight="1" thickBot="1">
      <c r="A2793" s="1721"/>
      <c r="B2793" s="11" t="s">
        <v>69</v>
      </c>
      <c r="C2793" s="1841" t="s">
        <v>54</v>
      </c>
      <c r="D2793" s="1842"/>
      <c r="E2793" s="1842"/>
      <c r="F2793" s="1843" t="s">
        <v>157</v>
      </c>
      <c r="G2793" s="1844"/>
      <c r="H2793" s="26" t="s">
        <v>47</v>
      </c>
      <c r="I2793" s="1847" t="s">
        <v>60</v>
      </c>
      <c r="J2793" s="1848"/>
      <c r="K2793" s="1873">
        <f>VLOOKUP($A2770,'Result Entry'!$B$9:$FW$108,144,0)</f>
        <v>0</v>
      </c>
      <c r="L2793" s="1874"/>
      <c r="M2793" s="1875">
        <f>VLOOKUP($A2770,'Result Entry'!$B$9:$FW$108,145,0)</f>
        <v>0</v>
      </c>
      <c r="N2793" s="1876"/>
    </row>
    <row r="2794" spans="1:14" ht="20.25" customHeight="1">
      <c r="A2794" s="1721"/>
      <c r="B2794" s="11" t="s">
        <v>69</v>
      </c>
      <c r="C2794" s="1841"/>
      <c r="D2794" s="1842"/>
      <c r="E2794" s="1842"/>
      <c r="F2794" s="1845"/>
      <c r="G2794" s="1846"/>
      <c r="H2794" s="27" t="s">
        <v>99</v>
      </c>
      <c r="I2794" s="1877" t="s">
        <v>61</v>
      </c>
      <c r="J2794" s="1878"/>
      <c r="K2794" s="1879">
        <f>IF($J2773="TC","Transferred",IF($J2773="Nso","NameSeparated",VLOOKUP($A2770,'Result Entry'!$B$9:$FW$108,153,0)))</f>
        <v>0</v>
      </c>
      <c r="L2794" s="1879"/>
      <c r="M2794" s="1879"/>
      <c r="N2794" s="1880"/>
    </row>
    <row r="2795" spans="1:14" ht="20.25" customHeight="1">
      <c r="A2795" s="1721"/>
      <c r="B2795" s="11" t="s">
        <v>69</v>
      </c>
      <c r="C2795" s="1744" t="str">
        <f>'Result Entry'!$DU$3</f>
        <v>Foundation Of Information Tech.</v>
      </c>
      <c r="D2795" s="1745"/>
      <c r="E2795" s="1746"/>
      <c r="F2795" s="1747" t="str">
        <f>IF($J2773="TC",0,IF($J2773="Nso",0,VLOOKUP($A2770,'Result Entry'!$B$9:$GS$108,170,0)))</f>
        <v/>
      </c>
      <c r="G2795" s="1747"/>
      <c r="H2795" s="14">
        <f>IF($J2773="TC",0,IF($J2773="Nso",0,VLOOKUP($A2770,'Result Entry'!$B$9:$GS$108,112,0)))</f>
        <v>0</v>
      </c>
      <c r="I2795" s="1748" t="s">
        <v>71</v>
      </c>
      <c r="J2795" s="1749"/>
      <c r="K2795" s="1750">
        <f>'Result Entry'!$T$2</f>
        <v>45419</v>
      </c>
      <c r="L2795" s="1751"/>
      <c r="M2795" s="1751"/>
      <c r="N2795" s="1752"/>
    </row>
    <row r="2796" spans="1:14" ht="20.25" customHeight="1">
      <c r="A2796" s="1721"/>
      <c r="B2796" s="11" t="s">
        <v>69</v>
      </c>
      <c r="C2796" s="1744" t="str">
        <f>'Result Entry'!$EI$3</f>
        <v>G.I.A.I.-II</v>
      </c>
      <c r="D2796" s="1745"/>
      <c r="E2796" s="1746"/>
      <c r="F2796" s="1747" t="str">
        <f>IF($J2773="TC",0,IF($J2773="Nso",0,VLOOKUP($A2770,'Result Entry'!$B$9:$GS$108,174,0)))</f>
        <v/>
      </c>
      <c r="G2796" s="1747"/>
      <c r="H2796" s="14">
        <f>IF($J2773="TC",0,IF($J2773="Nso",0,VLOOKUP($A2770,'Result Entry'!$B$9:$GS$108,124,0)))</f>
        <v>0</v>
      </c>
      <c r="I2796" s="1753"/>
      <c r="J2796" s="1754"/>
      <c r="K2796" s="1754"/>
      <c r="L2796" s="1754"/>
      <c r="M2796" s="1754"/>
      <c r="N2796" s="1755"/>
    </row>
    <row r="2797" spans="1:14" ht="20.25" customHeight="1">
      <c r="A2797" s="1721"/>
      <c r="B2797" s="11" t="s">
        <v>69</v>
      </c>
      <c r="C2797" s="1744" t="str">
        <f>'Result Entry'!$EU$3</f>
        <v>SOC.SER.PLAN</v>
      </c>
      <c r="D2797" s="1745"/>
      <c r="E2797" s="1746"/>
      <c r="F2797" s="1747">
        <f>IF($J2773="TC",0,IF($J2773="Nso",0,VLOOKUP($A2770,'Result Entry'!$B$9:$HS$108,178,0)))</f>
        <v>0</v>
      </c>
      <c r="G2797" s="1747"/>
      <c r="H2797" s="14">
        <f>IF($J2773="TC",0,IF($J2773="Nso",0,VLOOKUP($A2770,'Result Entry'!$B$9:$GS$108,136,0)))</f>
        <v>0</v>
      </c>
      <c r="I2797" s="1756" t="s">
        <v>174</v>
      </c>
      <c r="J2797" s="1757"/>
      <c r="K2797" s="76"/>
      <c r="L2797" s="77"/>
      <c r="M2797" s="77"/>
      <c r="N2797" s="78"/>
    </row>
    <row r="2798" spans="1:14" ht="20.25" customHeight="1" thickBot="1">
      <c r="A2798" s="1721"/>
      <c r="B2798" s="11" t="s">
        <v>69</v>
      </c>
      <c r="C2798" s="1744" t="str">
        <f>'Result Entry'!$FG$3</f>
        <v>Jeewan Kaushal</v>
      </c>
      <c r="D2798" s="1745"/>
      <c r="E2798" s="1746"/>
      <c r="F2798" s="1747" t="str">
        <f>IF($J2773="TC",0,IF($J2773="Nso",0,VLOOKUP($A2770,'Result Entry'!$B$9:$HS$108,182,0)))</f>
        <v/>
      </c>
      <c r="G2798" s="1747"/>
      <c r="H2798" s="14">
        <f>IF($J2773="TC",0,IF($J2773="Nso",0,VLOOKUP($A2770,'Result Entry'!$B$9:$HS$108,136,0)))</f>
        <v>0</v>
      </c>
      <c r="I2798" s="1756" t="s">
        <v>148</v>
      </c>
      <c r="J2798" s="1757"/>
      <c r="K2798" s="1757"/>
      <c r="L2798" s="1757"/>
      <c r="M2798" s="1757"/>
      <c r="N2798" s="1838"/>
    </row>
    <row r="2799" spans="1:14" ht="20.25" customHeight="1">
      <c r="A2799" s="1721"/>
      <c r="B2799" s="10" t="s">
        <v>69</v>
      </c>
      <c r="C2799" s="1706" t="s">
        <v>180</v>
      </c>
      <c r="D2799" s="1707"/>
      <c r="E2799" s="1708"/>
      <c r="F2799" s="1715" t="s">
        <v>181</v>
      </c>
      <c r="G2799" s="1716"/>
      <c r="H2799" s="82" t="s">
        <v>30</v>
      </c>
      <c r="I2799" s="1756" t="s">
        <v>175</v>
      </c>
      <c r="J2799" s="1757"/>
      <c r="K2799" s="1757"/>
      <c r="L2799" s="1757"/>
      <c r="M2799" s="1757"/>
      <c r="N2799" s="1838"/>
    </row>
    <row r="2800" spans="1:14" ht="20.25" customHeight="1">
      <c r="A2800" s="1721"/>
      <c r="B2800" s="10" t="s">
        <v>69</v>
      </c>
      <c r="C2800" s="1709"/>
      <c r="D2800" s="1710"/>
      <c r="E2800" s="1711"/>
      <c r="F2800" s="1702" t="s">
        <v>182</v>
      </c>
      <c r="G2800" s="1703"/>
      <c r="H2800" s="80" t="s">
        <v>179</v>
      </c>
      <c r="I2800" s="1732" t="s">
        <v>67</v>
      </c>
      <c r="J2800" s="1733"/>
      <c r="K2800" s="1733"/>
      <c r="L2800" s="1733"/>
      <c r="M2800" s="1733"/>
      <c r="N2800" s="1734"/>
    </row>
    <row r="2801" spans="1:15" ht="20.25" customHeight="1">
      <c r="A2801" s="1721"/>
      <c r="B2801" s="10" t="s">
        <v>69</v>
      </c>
      <c r="C2801" s="1709"/>
      <c r="D2801" s="1710"/>
      <c r="E2801" s="1711"/>
      <c r="F2801" s="1702" t="s">
        <v>185</v>
      </c>
      <c r="G2801" s="1703"/>
      <c r="H2801" s="80" t="s">
        <v>62</v>
      </c>
      <c r="I2801" s="1735"/>
      <c r="J2801" s="1736"/>
      <c r="K2801" s="1736"/>
      <c r="L2801" s="1736"/>
      <c r="M2801" s="1736"/>
      <c r="N2801" s="1737"/>
    </row>
    <row r="2802" spans="1:15" ht="20.25" customHeight="1">
      <c r="A2802" s="1721"/>
      <c r="B2802" s="10" t="s">
        <v>69</v>
      </c>
      <c r="C2802" s="1709"/>
      <c r="D2802" s="1710"/>
      <c r="E2802" s="1711"/>
      <c r="F2802" s="1702" t="s">
        <v>186</v>
      </c>
      <c r="G2802" s="1703"/>
      <c r="H2802" s="80" t="s">
        <v>63</v>
      </c>
      <c r="I2802" s="1735"/>
      <c r="J2802" s="1736"/>
      <c r="K2802" s="1736"/>
      <c r="L2802" s="1736"/>
      <c r="M2802" s="1736"/>
      <c r="N2802" s="1737"/>
    </row>
    <row r="2803" spans="1:15" ht="20.25" customHeight="1">
      <c r="A2803" s="1721"/>
      <c r="B2803" s="10" t="s">
        <v>69</v>
      </c>
      <c r="C2803" s="1709"/>
      <c r="D2803" s="1710"/>
      <c r="E2803" s="1711"/>
      <c r="F2803" s="1702" t="s">
        <v>183</v>
      </c>
      <c r="G2803" s="1703"/>
      <c r="H2803" s="80" t="s">
        <v>65</v>
      </c>
      <c r="I2803" s="1738" t="s">
        <v>80</v>
      </c>
      <c r="J2803" s="1739"/>
      <c r="K2803" s="1739"/>
      <c r="L2803" s="1739"/>
      <c r="M2803" s="1739"/>
      <c r="N2803" s="1740"/>
    </row>
    <row r="2804" spans="1:15" ht="20.25" customHeight="1" thickBot="1">
      <c r="A2804" s="1721"/>
      <c r="B2804" s="13" t="s">
        <v>69</v>
      </c>
      <c r="C2804" s="1712"/>
      <c r="D2804" s="1713"/>
      <c r="E2804" s="1714"/>
      <c r="F2804" s="1704" t="s">
        <v>184</v>
      </c>
      <c r="G2804" s="1705"/>
      <c r="H2804" s="81" t="s">
        <v>64</v>
      </c>
      <c r="I2804" s="1741"/>
      <c r="J2804" s="1742"/>
      <c r="K2804" s="1742"/>
      <c r="L2804" s="1742"/>
      <c r="M2804" s="1742"/>
      <c r="N2804" s="1743"/>
    </row>
    <row r="2805" spans="1:15" ht="15.75" thickTop="1">
      <c r="A2805" s="1719"/>
      <c r="B2805" s="1719"/>
      <c r="C2805" s="1719"/>
      <c r="D2805" s="1719"/>
      <c r="E2805" s="1719"/>
      <c r="F2805" s="1719"/>
      <c r="G2805" s="1719"/>
      <c r="H2805" s="1719"/>
      <c r="I2805" s="1719"/>
      <c r="J2805" s="1719"/>
      <c r="K2805" s="1719"/>
      <c r="L2805" s="1719"/>
      <c r="M2805" s="1719"/>
      <c r="N2805" s="1719"/>
    </row>
    <row r="2806" spans="1:15" ht="24.75" customHeight="1" thickBot="1">
      <c r="A2806" s="83">
        <f>A2770+1</f>
        <v>80</v>
      </c>
      <c r="B2806" s="1720" t="s">
        <v>50</v>
      </c>
      <c r="C2806" s="1720"/>
      <c r="D2806" s="1720"/>
      <c r="E2806" s="1720"/>
      <c r="F2806" s="1720"/>
      <c r="G2806" s="1720"/>
      <c r="H2806" s="1720"/>
      <c r="I2806" s="1720"/>
      <c r="J2806" s="1720"/>
      <c r="K2806" s="1720"/>
      <c r="L2806" s="1720"/>
      <c r="M2806" s="1720"/>
      <c r="N2806" s="1720"/>
    </row>
    <row r="2807" spans="1:15" ht="42.75" customHeight="1" thickTop="1">
      <c r="A2807" s="1721"/>
      <c r="B2807" s="1722"/>
      <c r="C2807" s="1723"/>
      <c r="D2807" s="1726" t="str">
        <f>Master!$E$8</f>
        <v xml:space="preserve">Govt. Sr. Secondary School </v>
      </c>
      <c r="E2807" s="1727"/>
      <c r="F2807" s="1727"/>
      <c r="G2807" s="1727"/>
      <c r="H2807" s="1727"/>
      <c r="I2807" s="1727"/>
      <c r="J2807" s="1727"/>
      <c r="K2807" s="1727"/>
      <c r="L2807" s="1727"/>
      <c r="M2807" s="1727"/>
      <c r="N2807" s="1728"/>
    </row>
    <row r="2808" spans="1:15" ht="26.25" customHeight="1" thickBot="1">
      <c r="A2808" s="1721"/>
      <c r="B2808" s="1724"/>
      <c r="C2808" s="1725"/>
      <c r="D2808" s="1729" t="str">
        <f>Master!$E$11</f>
        <v>P.S.-Bapini (Jodhpur)</v>
      </c>
      <c r="E2808" s="1730"/>
      <c r="F2808" s="1730"/>
      <c r="G2808" s="1730"/>
      <c r="H2808" s="1730"/>
      <c r="I2808" s="1730"/>
      <c r="J2808" s="1730"/>
      <c r="K2808" s="1730"/>
      <c r="L2808" s="1730"/>
      <c r="M2808" s="1730"/>
      <c r="N2808" s="1731"/>
    </row>
    <row r="2809" spans="1:15" ht="20.25" customHeight="1">
      <c r="A2809" s="1721"/>
      <c r="B2809" s="28"/>
      <c r="C2809" s="1849" t="s">
        <v>150</v>
      </c>
      <c r="D2809" s="1850"/>
      <c r="E2809" s="1850"/>
      <c r="F2809" s="1850"/>
      <c r="G2809" s="1851"/>
      <c r="H2809" s="1814" t="s">
        <v>127</v>
      </c>
      <c r="I2809" s="1814"/>
      <c r="J2809" s="1817">
        <f>VLOOKUP(A2806,'Result Entry'!$B$6:$K$108,6,0)</f>
        <v>0</v>
      </c>
      <c r="K2809" s="1820" t="s">
        <v>68</v>
      </c>
      <c r="L2809" s="1821"/>
      <c r="M2809" s="68">
        <f>Master!$E$14</f>
        <v>8151106901</v>
      </c>
      <c r="N2809" s="69"/>
    </row>
    <row r="2810" spans="1:15" ht="20.25" customHeight="1">
      <c r="A2810" s="1721"/>
      <c r="B2810" s="9"/>
      <c r="C2810" s="1852"/>
      <c r="D2810" s="1853"/>
      <c r="E2810" s="1853"/>
      <c r="F2810" s="1853"/>
      <c r="G2810" s="1854"/>
      <c r="H2810" s="1815"/>
      <c r="I2810" s="1815"/>
      <c r="J2810" s="1818"/>
      <c r="K2810" s="1822" t="s">
        <v>66</v>
      </c>
      <c r="L2810" s="1823"/>
      <c r="M2810" s="1824"/>
      <c r="N2810" s="1825"/>
      <c r="O2810" s="17" t="s">
        <v>156</v>
      </c>
    </row>
    <row r="2811" spans="1:15" ht="20.25" customHeight="1" thickBot="1">
      <c r="A2811" s="1721"/>
      <c r="B2811" s="9"/>
      <c r="C2811" s="1855"/>
      <c r="D2811" s="1856"/>
      <c r="E2811" s="1856"/>
      <c r="F2811" s="1856"/>
      <c r="G2811" s="1857"/>
      <c r="H2811" s="1816"/>
      <c r="I2811" s="1816"/>
      <c r="J2811" s="1819"/>
      <c r="K2811" s="1826" t="s">
        <v>51</v>
      </c>
      <c r="L2811" s="1827"/>
      <c r="M2811" s="1828" t="str">
        <f>Master!$E$6</f>
        <v>2023-24</v>
      </c>
      <c r="N2811" s="1829"/>
    </row>
    <row r="2812" spans="1:15" ht="20.25" customHeight="1">
      <c r="A2812" s="1721"/>
      <c r="B2812" s="10" t="s">
        <v>69</v>
      </c>
      <c r="C2812" s="1779" t="s">
        <v>20</v>
      </c>
      <c r="D2812" s="1780"/>
      <c r="E2812" s="1780"/>
      <c r="F2812" s="1781"/>
      <c r="G2812" s="6" t="s">
        <v>149</v>
      </c>
      <c r="H2812" s="1782">
        <f>VLOOKUP($A2806,'Result Entry'!$B$9:$FW$108,4,0)</f>
        <v>0</v>
      </c>
      <c r="I2812" s="1782"/>
      <c r="J2812" s="1782"/>
      <c r="K2812" s="1782"/>
      <c r="L2812" s="1782"/>
      <c r="M2812" s="1782"/>
      <c r="N2812" s="1783"/>
    </row>
    <row r="2813" spans="1:15" ht="20.25" customHeight="1">
      <c r="A2813" s="1721"/>
      <c r="B2813" s="10" t="s">
        <v>69</v>
      </c>
      <c r="C2813" s="1763" t="s">
        <v>22</v>
      </c>
      <c r="D2813" s="1764"/>
      <c r="E2813" s="1764"/>
      <c r="F2813" s="1765"/>
      <c r="G2813" s="7" t="s">
        <v>149</v>
      </c>
      <c r="H2813" s="1766">
        <f>VLOOKUP($A2806,'Result Entry'!$B$9:$FW$108,7,0)</f>
        <v>0</v>
      </c>
      <c r="I2813" s="1766"/>
      <c r="J2813" s="1766"/>
      <c r="K2813" s="1766"/>
      <c r="L2813" s="1766"/>
      <c r="M2813" s="1766"/>
      <c r="N2813" s="1767"/>
    </row>
    <row r="2814" spans="1:15" ht="20.25" customHeight="1">
      <c r="A2814" s="1721"/>
      <c r="B2814" s="10" t="s">
        <v>69</v>
      </c>
      <c r="C2814" s="1763" t="s">
        <v>23</v>
      </c>
      <c r="D2814" s="1764"/>
      <c r="E2814" s="1764"/>
      <c r="F2814" s="1765"/>
      <c r="G2814" s="7" t="s">
        <v>149</v>
      </c>
      <c r="H2814" s="1766">
        <f>VLOOKUP($A2806,'Result Entry'!$B$9:$FW$108,8,0)</f>
        <v>0</v>
      </c>
      <c r="I2814" s="1766"/>
      <c r="J2814" s="1766"/>
      <c r="K2814" s="1766"/>
      <c r="L2814" s="1766"/>
      <c r="M2814" s="1766"/>
      <c r="N2814" s="1767"/>
    </row>
    <row r="2815" spans="1:15" ht="20.25" customHeight="1">
      <c r="A2815" s="1721"/>
      <c r="B2815" s="10" t="s">
        <v>69</v>
      </c>
      <c r="C2815" s="1763" t="s">
        <v>52</v>
      </c>
      <c r="D2815" s="1764"/>
      <c r="E2815" s="1764"/>
      <c r="F2815" s="1765"/>
      <c r="G2815" s="7" t="s">
        <v>149</v>
      </c>
      <c r="H2815" s="1766">
        <f>VLOOKUP($A2806,'Result Entry'!$B$9:$FW$108,9,0)</f>
        <v>0</v>
      </c>
      <c r="I2815" s="1766"/>
      <c r="J2815" s="1766"/>
      <c r="K2815" s="1766"/>
      <c r="L2815" s="1766"/>
      <c r="M2815" s="1766"/>
      <c r="N2815" s="1767"/>
    </row>
    <row r="2816" spans="1:15" ht="20.25" customHeight="1">
      <c r="A2816" s="1721"/>
      <c r="B2816" s="10" t="s">
        <v>69</v>
      </c>
      <c r="C2816" s="1763" t="s">
        <v>53</v>
      </c>
      <c r="D2816" s="1764"/>
      <c r="E2816" s="1764"/>
      <c r="F2816" s="1765"/>
      <c r="G2816" s="7" t="s">
        <v>149</v>
      </c>
      <c r="H2816" s="1768" t="str">
        <f>CONCATENATE('Result Entry'!$G$4,'Result Entry'!$J$4)</f>
        <v>11(A)</v>
      </c>
      <c r="I2816" s="1766"/>
      <c r="J2816" s="1766"/>
      <c r="K2816" s="1766"/>
      <c r="L2816" s="1766"/>
      <c r="M2816" s="1766"/>
      <c r="N2816" s="1767"/>
    </row>
    <row r="2817" spans="1:14" ht="20.25" customHeight="1" thickBot="1">
      <c r="A2817" s="1721"/>
      <c r="B2817" s="10" t="s">
        <v>69</v>
      </c>
      <c r="C2817" s="1789" t="s">
        <v>25</v>
      </c>
      <c r="D2817" s="1790"/>
      <c r="E2817" s="1790"/>
      <c r="F2817" s="1791"/>
      <c r="G2817" s="16" t="s">
        <v>149</v>
      </c>
      <c r="H2817" s="1792">
        <f>VLOOKUP($A2806,'Result Entry'!$B$9:$FW$108,10,0)</f>
        <v>0</v>
      </c>
      <c r="I2817" s="1792"/>
      <c r="J2817" s="1792"/>
      <c r="K2817" s="1792"/>
      <c r="L2817" s="1792"/>
      <c r="M2817" s="1792"/>
      <c r="N2817" s="1793"/>
    </row>
    <row r="2818" spans="1:14" ht="20.25" customHeight="1">
      <c r="A2818" s="1721"/>
      <c r="B2818" s="11" t="s">
        <v>69</v>
      </c>
      <c r="C2818" s="1794" t="s">
        <v>167</v>
      </c>
      <c r="D2818" s="1795"/>
      <c r="E2818" s="1798" t="s">
        <v>72</v>
      </c>
      <c r="F2818" s="1800" t="s">
        <v>73</v>
      </c>
      <c r="G2818" s="1802" t="s">
        <v>168</v>
      </c>
      <c r="H2818" s="1804" t="s">
        <v>55</v>
      </c>
      <c r="I2818" s="1805"/>
      <c r="J2818" s="1808" t="s">
        <v>84</v>
      </c>
      <c r="K2818" s="1809"/>
      <c r="L2818" s="1812" t="s">
        <v>169</v>
      </c>
      <c r="M2818" s="1832" t="s">
        <v>76</v>
      </c>
      <c r="N2818" s="1858" t="s">
        <v>98</v>
      </c>
    </row>
    <row r="2819" spans="1:14" ht="20.25" customHeight="1">
      <c r="A2819" s="1721"/>
      <c r="B2819" s="11"/>
      <c r="C2819" s="1796"/>
      <c r="D2819" s="1797"/>
      <c r="E2819" s="1799"/>
      <c r="F2819" s="1801"/>
      <c r="G2819" s="1803"/>
      <c r="H2819" s="1806"/>
      <c r="I2819" s="1807"/>
      <c r="J2819" s="1810"/>
      <c r="K2819" s="1811"/>
      <c r="L2819" s="1813"/>
      <c r="M2819" s="1833"/>
      <c r="N2819" s="1859"/>
    </row>
    <row r="2820" spans="1:14" ht="20.25" customHeight="1" thickBot="1">
      <c r="A2820" s="1721"/>
      <c r="B2820" s="11" t="s">
        <v>69</v>
      </c>
      <c r="C2820" s="1866" t="s">
        <v>56</v>
      </c>
      <c r="D2820" s="1867"/>
      <c r="E2820" s="61">
        <f>'Result Entry'!$L$7</f>
        <v>10</v>
      </c>
      <c r="F2820" s="62">
        <f>'Result Entry'!$M$7</f>
        <v>10</v>
      </c>
      <c r="G2820" s="53">
        <f>SUM(E2820:F2820)</f>
        <v>20</v>
      </c>
      <c r="H2820" s="1881">
        <f>'Result Entry'!$AU$7</f>
        <v>70</v>
      </c>
      <c r="I2820" s="1882"/>
      <c r="J2820" s="1883">
        <f>'Result Entry'!$AY$7</f>
        <v>100</v>
      </c>
      <c r="K2820" s="1882"/>
      <c r="L2820" s="53">
        <f t="shared" ref="L2820:L2825" si="158">H2820+J2820</f>
        <v>170</v>
      </c>
      <c r="M2820" s="63">
        <f t="shared" ref="M2820:M2825" si="159">G2820+L2820</f>
        <v>190</v>
      </c>
      <c r="N2820" s="1860"/>
    </row>
    <row r="2821" spans="1:14" s="52" customFormat="1" ht="20.25" customHeight="1">
      <c r="A2821" s="1721"/>
      <c r="B2821" s="50" t="s">
        <v>69</v>
      </c>
      <c r="C2821" s="1769" t="str">
        <f>'Result Entry'!$L$3</f>
        <v>HINDI Comp.</v>
      </c>
      <c r="D2821" s="1770"/>
      <c r="E2821" s="54">
        <f>IF($J2809="TC",0,IF($J2809="Nso",0,VLOOKUP($A2806,'Result Entry'!$B$9:$FW$108,11,0)))</f>
        <v>0</v>
      </c>
      <c r="F2821" s="51">
        <f>IF($J2809="TC",0,IF($J2809="Nso",0,VLOOKUP($A2806,'Result Entry'!$B$9:$FW$108,12,0)))</f>
        <v>0</v>
      </c>
      <c r="G2821" s="55">
        <f>E2821+F2821</f>
        <v>0</v>
      </c>
      <c r="H2821" s="1870">
        <f>IF($J2809="TC",0,IF($J2809="Nso",0,VLOOKUP($A2806,'Result Entry'!$B$9:$FW$108,16,0)))</f>
        <v>0</v>
      </c>
      <c r="I2821" s="1871"/>
      <c r="J2821" s="1872">
        <f>IF($J2809="TC",0,IF($J2809="Nso",0,VLOOKUP($A2806,'Result Entry'!$B$9:$FW$108,19,0)))</f>
        <v>0</v>
      </c>
      <c r="K2821" s="1871"/>
      <c r="L2821" s="66">
        <f t="shared" si="158"/>
        <v>0</v>
      </c>
      <c r="M2821" s="64">
        <f t="shared" si="159"/>
        <v>0</v>
      </c>
      <c r="N2821" s="60" t="str">
        <f>IF($J2809="TC",0,IF($J2809="Nso",0,VLOOKUP($A2806,'Result Entry'!$B$9:$FW$108,24,0)))</f>
        <v/>
      </c>
    </row>
    <row r="2822" spans="1:14" s="52" customFormat="1" ht="20.25" customHeight="1">
      <c r="A2822" s="1721"/>
      <c r="B2822" s="50" t="s">
        <v>69</v>
      </c>
      <c r="C2822" s="1717" t="str">
        <f>'Result Entry'!$Z$3</f>
        <v>ENGLISH Comp.</v>
      </c>
      <c r="D2822" s="1718"/>
      <c r="E2822" s="54">
        <f>IF($J2809="TC",0,IF($J2809="Nso",0,VLOOKUP($A2806,'Result Entry'!$B$9:$FW$108,25,0)))</f>
        <v>0</v>
      </c>
      <c r="F2822" s="51">
        <f>IF($J2809="TC",0,IF($J2809="Nso",0,VLOOKUP($A2806,'Result Entry'!$B$9:$FW$108,26,0)))</f>
        <v>0</v>
      </c>
      <c r="G2822" s="56">
        <f>E2822+F2822</f>
        <v>0</v>
      </c>
      <c r="H2822" s="1761">
        <f>IF($J2809="TC",0,IF($J2809="Nso",0,VLOOKUP($A2806,'Result Entry'!$B$9:$FW$108,30,0)))</f>
        <v>0</v>
      </c>
      <c r="I2822" s="1762"/>
      <c r="J2822" s="1784">
        <f>IF($J2809="TC",0,IF($J2809="Nso",0,VLOOKUP($A2806,'Result Entry'!$B$9:$FW$108,33,0)))</f>
        <v>0</v>
      </c>
      <c r="K2822" s="1762"/>
      <c r="L2822" s="66">
        <f t="shared" si="158"/>
        <v>0</v>
      </c>
      <c r="M2822" s="64">
        <f t="shared" si="159"/>
        <v>0</v>
      </c>
      <c r="N2822" s="60" t="str">
        <f>IF($J2809="TC",0,IF($J2809="Nso",0,VLOOKUP($A2806,'Result Entry'!$B$9:$FW$108,38,0)))</f>
        <v/>
      </c>
    </row>
    <row r="2823" spans="1:14" s="52" customFormat="1" ht="20.25" customHeight="1">
      <c r="A2823" s="1721"/>
      <c r="B2823" s="50" t="s">
        <v>69</v>
      </c>
      <c r="C2823" s="1717" t="str">
        <f>'Result Entry'!$AO$3</f>
        <v>PHYSICS</v>
      </c>
      <c r="D2823" s="1718"/>
      <c r="E2823" s="54">
        <f>IF($J2809="TC",0,IF($J2809="Nso",0,VLOOKUP($A2806,'Result Entry'!$B$9:$FW$108,39,0)))</f>
        <v>0</v>
      </c>
      <c r="F2823" s="51">
        <f>IF($J2809="TC",0,IF($J2809="Nso",0,VLOOKUP($A2806,'Result Entry'!$B$9:$FW$108,40,0)))</f>
        <v>0</v>
      </c>
      <c r="G2823" s="56">
        <f>E2823+F2823</f>
        <v>0</v>
      </c>
      <c r="H2823" s="1761">
        <f>IF($J2809="TC",0,IF($J2809="Nso",0,VLOOKUP($A2806,'Result Entry'!$B$9:$FW$108,45,0)))</f>
        <v>0</v>
      </c>
      <c r="I2823" s="1762"/>
      <c r="J2823" s="1784">
        <f>IF($J2809="TC",0,IF($J2809="Nso",0,VLOOKUP($A2806,'Result Entry'!$B$9:$FW$108,49,0)))</f>
        <v>0</v>
      </c>
      <c r="K2823" s="1762"/>
      <c r="L2823" s="66">
        <f t="shared" si="158"/>
        <v>0</v>
      </c>
      <c r="M2823" s="64">
        <f t="shared" si="159"/>
        <v>0</v>
      </c>
      <c r="N2823" s="60" t="str">
        <f>IF($J2809="TC",0,IF($J2809="Nso",0,VLOOKUP($A2806,'Result Entry'!$B$9:$FW$108,54,0)))</f>
        <v/>
      </c>
    </row>
    <row r="2824" spans="1:14" s="52" customFormat="1" ht="20.25" customHeight="1">
      <c r="A2824" s="1721"/>
      <c r="B2824" s="50" t="s">
        <v>69</v>
      </c>
      <c r="C2824" s="1717" t="str">
        <f>'Result Entry'!$BF$3</f>
        <v>CHEMISTRY</v>
      </c>
      <c r="D2824" s="1718"/>
      <c r="E2824" s="54" t="str">
        <f>IF($J2809="TC",0,IF($J2809="Nso",0,VLOOKUP($A2806,'Result Entry'!$B$9:$FW$108,55,0)))</f>
        <v/>
      </c>
      <c r="F2824" s="51">
        <f>IF($J2809="TC",0,IF($J2809="Nso",0,VLOOKUP($A2806,'Result Entry'!$B$9:$FW$108,56,0)))</f>
        <v>0</v>
      </c>
      <c r="G2824" s="56" t="e">
        <f>E2824+F2824</f>
        <v>#VALUE!</v>
      </c>
      <c r="H2824" s="1761">
        <f>IF($J2809="TC",0,IF($J2809="Nso",0,VLOOKUP($A2806,'Result Entry'!$B$9:$FW$108,61,0)))</f>
        <v>0</v>
      </c>
      <c r="I2824" s="1762"/>
      <c r="J2824" s="1784">
        <f>IF($J2809="TC",0,IF($J2809="Nso",0,VLOOKUP($A2806,'Result Entry'!$B$9:$FW$108,65,0)))</f>
        <v>0</v>
      </c>
      <c r="K2824" s="1762"/>
      <c r="L2824" s="66">
        <f t="shared" si="158"/>
        <v>0</v>
      </c>
      <c r="M2824" s="64" t="e">
        <f t="shared" si="159"/>
        <v>#VALUE!</v>
      </c>
      <c r="N2824" s="60" t="str">
        <f>IF($J2809="TC",0,IF($J2809="Nso",0,VLOOKUP($A2806,'Result Entry'!$B$9:$FW$108,70,0)))</f>
        <v/>
      </c>
    </row>
    <row r="2825" spans="1:14" s="52" customFormat="1" ht="20.25" customHeight="1" thickBot="1">
      <c r="A2825" s="1721"/>
      <c r="B2825" s="50" t="s">
        <v>69</v>
      </c>
      <c r="C2825" s="1717" t="str">
        <f>'Result Entry'!$BW$3</f>
        <v>BIOLOGY</v>
      </c>
      <c r="D2825" s="1718"/>
      <c r="E2825" s="57" t="str">
        <f>IF($J2809="TC",0,IF($J2809="Nso",0,VLOOKUP($A2806,'Result Entry'!$B$9:$FW$108,71,0)))</f>
        <v/>
      </c>
      <c r="F2825" s="58" t="str">
        <f>IF($J2809="TC",0,IF($J2809="Nso",0,VLOOKUP($A2806,'Result Entry'!$B$9:$FW$108,72,0)))</f>
        <v/>
      </c>
      <c r="G2825" s="59" t="e">
        <f>E2825+F2825</f>
        <v>#VALUE!</v>
      </c>
      <c r="H2825" s="1861">
        <f>IF($J2809="TC",0,IF($J2809="Nso",0,VLOOKUP($A2806,'Result Entry'!$B$9:$FW$108,77,0)))</f>
        <v>0</v>
      </c>
      <c r="I2825" s="1862"/>
      <c r="J2825" s="1863">
        <f>IF($J2809="TC",0,IF($J2809="Nso",0,VLOOKUP($A2806,'Result Entry'!$B$9:$FW$108,81,0)))</f>
        <v>0</v>
      </c>
      <c r="K2825" s="1862"/>
      <c r="L2825" s="67">
        <f t="shared" si="158"/>
        <v>0</v>
      </c>
      <c r="M2825" s="65" t="e">
        <f t="shared" si="159"/>
        <v>#VALUE!</v>
      </c>
      <c r="N2825" s="60">
        <f>IF($J2809="TC",0,IF($J2809="Nso",0,VLOOKUP($A2806,'Result Entry'!$B$9:$FW$108,86,0)))</f>
        <v>0</v>
      </c>
    </row>
    <row r="2826" spans="1:14" ht="20.25" customHeight="1">
      <c r="A2826" s="1721"/>
      <c r="B2826" s="11" t="s">
        <v>69</v>
      </c>
      <c r="C2826" s="1771" t="s">
        <v>77</v>
      </c>
      <c r="D2826" s="1772"/>
      <c r="E2826" s="1773"/>
      <c r="F2826" s="1777" t="s">
        <v>78</v>
      </c>
      <c r="G2826" s="1778"/>
      <c r="H2826" s="1868" t="s">
        <v>79</v>
      </c>
      <c r="I2826" s="1869"/>
      <c r="J2826" s="74" t="s">
        <v>41</v>
      </c>
      <c r="K2826" s="79" t="s">
        <v>91</v>
      </c>
      <c r="L2826" s="1785" t="s">
        <v>39</v>
      </c>
      <c r="M2826" s="1786"/>
      <c r="N2826" s="12" t="s">
        <v>43</v>
      </c>
    </row>
    <row r="2827" spans="1:14" ht="25.5" customHeight="1" thickBot="1">
      <c r="A2827" s="1721"/>
      <c r="B2827" s="11" t="s">
        <v>69</v>
      </c>
      <c r="C2827" s="1774"/>
      <c r="D2827" s="1775"/>
      <c r="E2827" s="1776"/>
      <c r="F2827" s="1787">
        <f>IF($J2809="TC",0,IF($J2809="Nso",0,VLOOKUP($A2806,'Result Entry'!$B$9:$FW$108,146,0)))</f>
        <v>0</v>
      </c>
      <c r="G2827" s="1788"/>
      <c r="H2827" s="1830">
        <f>IF($J2809="TC",0,IF($J2809="Nso",0,VLOOKUP($A2806,'Result Entry'!$B$9:$FW$108,147,0)))</f>
        <v>0</v>
      </c>
      <c r="I2827" s="1831"/>
      <c r="J2827" s="75">
        <f>IF($J2809="TC",0,IF($J2809="Nso",0,VLOOKUP($A2806,'Result Entry'!$B$9:$FW$108,148,0)))</f>
        <v>0</v>
      </c>
      <c r="K2827" s="86" t="str">
        <f>IF($J2809="TC",0,IF($J2809="Nso",0,VLOOKUP($A2806,'Result Entry'!$B$9:$FW$108,149,0)))</f>
        <v/>
      </c>
      <c r="L2827" s="1864">
        <f>IF($J2809="TC",0,IF($J2809="Nso",0,VLOOKUP($A2806,'Result Entry'!$B$9:$FW$108,150,0)))</f>
        <v>0</v>
      </c>
      <c r="M2827" s="1865"/>
      <c r="N2827" s="15">
        <f>IF($J2809="TC",0,IF($J2809="Nso",0,VLOOKUP($A2806,'Result Entry'!$B$9:$FW$108,152,0)))</f>
        <v>0</v>
      </c>
    </row>
    <row r="2828" spans="1:14" ht="20.25" customHeight="1">
      <c r="A2828" s="1721"/>
      <c r="B2828" s="11" t="s">
        <v>69</v>
      </c>
      <c r="C2828" s="1758" t="s">
        <v>58</v>
      </c>
      <c r="D2828" s="1759"/>
      <c r="E2828" s="1759"/>
      <c r="F2828" s="1759"/>
      <c r="G2828" s="1759"/>
      <c r="H2828" s="1760"/>
      <c r="I2828" s="1834" t="s">
        <v>59</v>
      </c>
      <c r="J2828" s="1835"/>
      <c r="K2828" s="1836">
        <f>VLOOKUP($A2806,'Result Entry'!$B$9:$FW$108,143,0)</f>
        <v>0</v>
      </c>
      <c r="L2828" s="1837"/>
      <c r="M2828" s="1839" t="s">
        <v>37</v>
      </c>
      <c r="N2828" s="1840"/>
    </row>
    <row r="2829" spans="1:14" ht="20.25" customHeight="1" thickBot="1">
      <c r="A2829" s="1721"/>
      <c r="B2829" s="11" t="s">
        <v>69</v>
      </c>
      <c r="C2829" s="1841" t="s">
        <v>54</v>
      </c>
      <c r="D2829" s="1842"/>
      <c r="E2829" s="1842"/>
      <c r="F2829" s="1843" t="s">
        <v>157</v>
      </c>
      <c r="G2829" s="1844"/>
      <c r="H2829" s="26" t="s">
        <v>47</v>
      </c>
      <c r="I2829" s="1847" t="s">
        <v>60</v>
      </c>
      <c r="J2829" s="1848"/>
      <c r="K2829" s="1873">
        <f>VLOOKUP($A2806,'Result Entry'!$B$9:$FW$108,144,0)</f>
        <v>0</v>
      </c>
      <c r="L2829" s="1874"/>
      <c r="M2829" s="1875">
        <f>VLOOKUP($A2806,'Result Entry'!$B$9:$FW$108,145,0)</f>
        <v>0</v>
      </c>
      <c r="N2829" s="1876"/>
    </row>
    <row r="2830" spans="1:14" ht="20.25" customHeight="1">
      <c r="A2830" s="1721"/>
      <c r="B2830" s="11" t="s">
        <v>69</v>
      </c>
      <c r="C2830" s="1841"/>
      <c r="D2830" s="1842"/>
      <c r="E2830" s="1842"/>
      <c r="F2830" s="1845"/>
      <c r="G2830" s="1846"/>
      <c r="H2830" s="27" t="s">
        <v>99</v>
      </c>
      <c r="I2830" s="1877" t="s">
        <v>61</v>
      </c>
      <c r="J2830" s="1878"/>
      <c r="K2830" s="1879">
        <f>IF($J2809="TC","Transferred",IF($J2809="Nso","NameSeparated",VLOOKUP($A2806,'Result Entry'!$B$9:$FW$108,153,0)))</f>
        <v>0</v>
      </c>
      <c r="L2830" s="1879"/>
      <c r="M2830" s="1879"/>
      <c r="N2830" s="1880"/>
    </row>
    <row r="2831" spans="1:14" ht="20.25" customHeight="1">
      <c r="A2831" s="1721"/>
      <c r="B2831" s="11" t="s">
        <v>69</v>
      </c>
      <c r="C2831" s="1744" t="str">
        <f>'Result Entry'!$DU$3</f>
        <v>Foundation Of Information Tech.</v>
      </c>
      <c r="D2831" s="1745"/>
      <c r="E2831" s="1746"/>
      <c r="F2831" s="1747" t="str">
        <f>IF($J2809="TC",0,IF($J2809="Nso",0,VLOOKUP($A2806,'Result Entry'!$B$9:$GS$108,170,0)))</f>
        <v/>
      </c>
      <c r="G2831" s="1747"/>
      <c r="H2831" s="14">
        <f>IF($J2809="TC",0,IF($J2809="Nso",0,VLOOKUP($A2806,'Result Entry'!$B$9:$GS$108,112,0)))</f>
        <v>0</v>
      </c>
      <c r="I2831" s="1748" t="s">
        <v>71</v>
      </c>
      <c r="J2831" s="1749"/>
      <c r="K2831" s="1750">
        <f>'Result Entry'!$T$2</f>
        <v>45419</v>
      </c>
      <c r="L2831" s="1751"/>
      <c r="M2831" s="1751"/>
      <c r="N2831" s="1752"/>
    </row>
    <row r="2832" spans="1:14" ht="20.25" customHeight="1">
      <c r="A2832" s="1721"/>
      <c r="B2832" s="11" t="s">
        <v>69</v>
      </c>
      <c r="C2832" s="1744" t="str">
        <f>'Result Entry'!$EI$3</f>
        <v>G.I.A.I.-II</v>
      </c>
      <c r="D2832" s="1745"/>
      <c r="E2832" s="1746"/>
      <c r="F2832" s="1747" t="str">
        <f>IF($J2809="TC",0,IF($J2809="Nso",0,VLOOKUP($A2806,'Result Entry'!$B$9:$GS$108,174,0)))</f>
        <v/>
      </c>
      <c r="G2832" s="1747"/>
      <c r="H2832" s="14">
        <f>IF($J2809="TC",0,IF($J2809="Nso",0,VLOOKUP($A2806,'Result Entry'!$B$9:$GS$108,124,0)))</f>
        <v>0</v>
      </c>
      <c r="I2832" s="1753"/>
      <c r="J2832" s="1754"/>
      <c r="K2832" s="1754"/>
      <c r="L2832" s="1754"/>
      <c r="M2832" s="1754"/>
      <c r="N2832" s="1755"/>
    </row>
    <row r="2833" spans="1:15" ht="20.25" customHeight="1">
      <c r="A2833" s="1721"/>
      <c r="B2833" s="11" t="s">
        <v>69</v>
      </c>
      <c r="C2833" s="1744" t="str">
        <f>'Result Entry'!$EU$3</f>
        <v>SOC.SER.PLAN</v>
      </c>
      <c r="D2833" s="1745"/>
      <c r="E2833" s="1746"/>
      <c r="F2833" s="1747">
        <f>IF($J2809="TC",0,IF($J2809="Nso",0,VLOOKUP($A2806,'Result Entry'!$B$9:$HS$108,178,0)))</f>
        <v>0</v>
      </c>
      <c r="G2833" s="1747"/>
      <c r="H2833" s="14">
        <f>IF($J2809="TC",0,IF($J2809="Nso",0,VLOOKUP($A2806,'Result Entry'!$B$9:$GS$108,136,0)))</f>
        <v>0</v>
      </c>
      <c r="I2833" s="1756" t="s">
        <v>174</v>
      </c>
      <c r="J2833" s="1757"/>
      <c r="K2833" s="76"/>
      <c r="L2833" s="77"/>
      <c r="M2833" s="77"/>
      <c r="N2833" s="78"/>
    </row>
    <row r="2834" spans="1:15" ht="20.25" customHeight="1" thickBot="1">
      <c r="A2834" s="1721"/>
      <c r="B2834" s="11" t="s">
        <v>69</v>
      </c>
      <c r="C2834" s="1744" t="str">
        <f>'Result Entry'!$FG$3</f>
        <v>Jeewan Kaushal</v>
      </c>
      <c r="D2834" s="1745"/>
      <c r="E2834" s="1746"/>
      <c r="F2834" s="1747" t="str">
        <f>IF($J2809="TC",0,IF($J2809="Nso",0,VLOOKUP($A2806,'Result Entry'!$B$9:$HS$108,182,0)))</f>
        <v/>
      </c>
      <c r="G2834" s="1747"/>
      <c r="H2834" s="14">
        <f>IF($J2809="TC",0,IF($J2809="Nso",0,VLOOKUP($A2806,'Result Entry'!$B$9:$HS$108,136,0)))</f>
        <v>0</v>
      </c>
      <c r="I2834" s="1756" t="s">
        <v>148</v>
      </c>
      <c r="J2834" s="1757"/>
      <c r="K2834" s="1757"/>
      <c r="L2834" s="1757"/>
      <c r="M2834" s="1757"/>
      <c r="N2834" s="1838"/>
    </row>
    <row r="2835" spans="1:15" ht="20.25" customHeight="1">
      <c r="A2835" s="1721"/>
      <c r="B2835" s="10" t="s">
        <v>69</v>
      </c>
      <c r="C2835" s="1706" t="s">
        <v>180</v>
      </c>
      <c r="D2835" s="1707"/>
      <c r="E2835" s="1708"/>
      <c r="F2835" s="1715" t="s">
        <v>181</v>
      </c>
      <c r="G2835" s="1716"/>
      <c r="H2835" s="82" t="s">
        <v>30</v>
      </c>
      <c r="I2835" s="1756" t="s">
        <v>175</v>
      </c>
      <c r="J2835" s="1757"/>
      <c r="K2835" s="1757"/>
      <c r="L2835" s="1757"/>
      <c r="M2835" s="1757"/>
      <c r="N2835" s="1838"/>
    </row>
    <row r="2836" spans="1:15" ht="20.25" customHeight="1">
      <c r="A2836" s="1721"/>
      <c r="B2836" s="10" t="s">
        <v>69</v>
      </c>
      <c r="C2836" s="1709"/>
      <c r="D2836" s="1710"/>
      <c r="E2836" s="1711"/>
      <c r="F2836" s="1702" t="s">
        <v>182</v>
      </c>
      <c r="G2836" s="1703"/>
      <c r="H2836" s="80" t="s">
        <v>179</v>
      </c>
      <c r="I2836" s="1732" t="s">
        <v>67</v>
      </c>
      <c r="J2836" s="1733"/>
      <c r="K2836" s="1733"/>
      <c r="L2836" s="1733"/>
      <c r="M2836" s="1733"/>
      <c r="N2836" s="1734"/>
    </row>
    <row r="2837" spans="1:15" ht="20.25" customHeight="1">
      <c r="A2837" s="1721"/>
      <c r="B2837" s="10" t="s">
        <v>69</v>
      </c>
      <c r="C2837" s="1709"/>
      <c r="D2837" s="1710"/>
      <c r="E2837" s="1711"/>
      <c r="F2837" s="1702" t="s">
        <v>185</v>
      </c>
      <c r="G2837" s="1703"/>
      <c r="H2837" s="80" t="s">
        <v>62</v>
      </c>
      <c r="I2837" s="1735"/>
      <c r="J2837" s="1736"/>
      <c r="K2837" s="1736"/>
      <c r="L2837" s="1736"/>
      <c r="M2837" s="1736"/>
      <c r="N2837" s="1737"/>
    </row>
    <row r="2838" spans="1:15" ht="20.25" customHeight="1">
      <c r="A2838" s="1721"/>
      <c r="B2838" s="10" t="s">
        <v>69</v>
      </c>
      <c r="C2838" s="1709"/>
      <c r="D2838" s="1710"/>
      <c r="E2838" s="1711"/>
      <c r="F2838" s="1702" t="s">
        <v>186</v>
      </c>
      <c r="G2838" s="1703"/>
      <c r="H2838" s="80" t="s">
        <v>63</v>
      </c>
      <c r="I2838" s="1735"/>
      <c r="J2838" s="1736"/>
      <c r="K2838" s="1736"/>
      <c r="L2838" s="1736"/>
      <c r="M2838" s="1736"/>
      <c r="N2838" s="1737"/>
    </row>
    <row r="2839" spans="1:15" ht="20.25" customHeight="1">
      <c r="A2839" s="1721"/>
      <c r="B2839" s="10" t="s">
        <v>69</v>
      </c>
      <c r="C2839" s="1709"/>
      <c r="D2839" s="1710"/>
      <c r="E2839" s="1711"/>
      <c r="F2839" s="1702" t="s">
        <v>183</v>
      </c>
      <c r="G2839" s="1703"/>
      <c r="H2839" s="80" t="s">
        <v>65</v>
      </c>
      <c r="I2839" s="1738" t="s">
        <v>80</v>
      </c>
      <c r="J2839" s="1739"/>
      <c r="K2839" s="1739"/>
      <c r="L2839" s="1739"/>
      <c r="M2839" s="1739"/>
      <c r="N2839" s="1740"/>
    </row>
    <row r="2840" spans="1:15" ht="20.25" customHeight="1" thickBot="1">
      <c r="A2840" s="1721"/>
      <c r="B2840" s="13" t="s">
        <v>69</v>
      </c>
      <c r="C2840" s="1712"/>
      <c r="D2840" s="1713"/>
      <c r="E2840" s="1714"/>
      <c r="F2840" s="1704" t="s">
        <v>184</v>
      </c>
      <c r="G2840" s="1705"/>
      <c r="H2840" s="81" t="s">
        <v>64</v>
      </c>
      <c r="I2840" s="1741"/>
      <c r="J2840" s="1742"/>
      <c r="K2840" s="1742"/>
      <c r="L2840" s="1742"/>
      <c r="M2840" s="1742"/>
      <c r="N2840" s="1743"/>
    </row>
    <row r="2841" spans="1:15" ht="24.75" customHeight="1" thickTop="1" thickBot="1">
      <c r="A2841" s="83">
        <f>A2806+1</f>
        <v>81</v>
      </c>
      <c r="B2841" s="1720" t="s">
        <v>50</v>
      </c>
      <c r="C2841" s="1720"/>
      <c r="D2841" s="1720"/>
      <c r="E2841" s="1720"/>
      <c r="F2841" s="1720"/>
      <c r="G2841" s="1720"/>
      <c r="H2841" s="1720"/>
      <c r="I2841" s="1720"/>
      <c r="J2841" s="1720"/>
      <c r="K2841" s="1720"/>
      <c r="L2841" s="1720"/>
      <c r="M2841" s="1720"/>
      <c r="N2841" s="1720"/>
    </row>
    <row r="2842" spans="1:15" ht="42.75" customHeight="1" thickTop="1">
      <c r="A2842" s="1721"/>
      <c r="B2842" s="1722"/>
      <c r="C2842" s="1723"/>
      <c r="D2842" s="1726" t="str">
        <f>Master!$E$8</f>
        <v xml:space="preserve">Govt. Sr. Secondary School </v>
      </c>
      <c r="E2842" s="1727"/>
      <c r="F2842" s="1727"/>
      <c r="G2842" s="1727"/>
      <c r="H2842" s="1727"/>
      <c r="I2842" s="1727"/>
      <c r="J2842" s="1727"/>
      <c r="K2842" s="1727"/>
      <c r="L2842" s="1727"/>
      <c r="M2842" s="1727"/>
      <c r="N2842" s="1728"/>
    </row>
    <row r="2843" spans="1:15" ht="20.25" customHeight="1" thickBot="1">
      <c r="A2843" s="1721"/>
      <c r="B2843" s="1724"/>
      <c r="C2843" s="1725"/>
      <c r="D2843" s="1729" t="str">
        <f>Master!$E$11</f>
        <v>P.S.-Bapini (Jodhpur)</v>
      </c>
      <c r="E2843" s="1730"/>
      <c r="F2843" s="1730"/>
      <c r="G2843" s="1730"/>
      <c r="H2843" s="1730"/>
      <c r="I2843" s="1730"/>
      <c r="J2843" s="1730"/>
      <c r="K2843" s="1730"/>
      <c r="L2843" s="1730"/>
      <c r="M2843" s="1730"/>
      <c r="N2843" s="1731"/>
    </row>
    <row r="2844" spans="1:15" ht="20.25" customHeight="1">
      <c r="A2844" s="1721"/>
      <c r="B2844" s="28"/>
      <c r="C2844" s="1849" t="s">
        <v>150</v>
      </c>
      <c r="D2844" s="1850"/>
      <c r="E2844" s="1850"/>
      <c r="F2844" s="1850"/>
      <c r="G2844" s="1851"/>
      <c r="H2844" s="1814" t="s">
        <v>127</v>
      </c>
      <c r="I2844" s="1814"/>
      <c r="J2844" s="1817">
        <f>VLOOKUP(A2841,'Result Entry'!$B$6:$K$108,6,0)</f>
        <v>0</v>
      </c>
      <c r="K2844" s="1820" t="s">
        <v>68</v>
      </c>
      <c r="L2844" s="1821"/>
      <c r="M2844" s="68">
        <f>Master!$E$14</f>
        <v>8151106901</v>
      </c>
      <c r="N2844" s="69"/>
    </row>
    <row r="2845" spans="1:15" ht="20.25" customHeight="1">
      <c r="A2845" s="1721"/>
      <c r="B2845" s="9"/>
      <c r="C2845" s="1852"/>
      <c r="D2845" s="1853"/>
      <c r="E2845" s="1853"/>
      <c r="F2845" s="1853"/>
      <c r="G2845" s="1854"/>
      <c r="H2845" s="1815"/>
      <c r="I2845" s="1815"/>
      <c r="J2845" s="1818"/>
      <c r="K2845" s="1822" t="s">
        <v>66</v>
      </c>
      <c r="L2845" s="1823"/>
      <c r="M2845" s="1824"/>
      <c r="N2845" s="1825"/>
      <c r="O2845" s="17" t="s">
        <v>156</v>
      </c>
    </row>
    <row r="2846" spans="1:15" ht="20.25" customHeight="1" thickBot="1">
      <c r="A2846" s="1721"/>
      <c r="B2846" s="9"/>
      <c r="C2846" s="1855"/>
      <c r="D2846" s="1856"/>
      <c r="E2846" s="1856"/>
      <c r="F2846" s="1856"/>
      <c r="G2846" s="1857"/>
      <c r="H2846" s="1816"/>
      <c r="I2846" s="1816"/>
      <c r="J2846" s="1819"/>
      <c r="K2846" s="1826" t="s">
        <v>51</v>
      </c>
      <c r="L2846" s="1827"/>
      <c r="M2846" s="1828" t="str">
        <f>Master!$E$6</f>
        <v>2023-24</v>
      </c>
      <c r="N2846" s="1829"/>
    </row>
    <row r="2847" spans="1:15" ht="20.25" customHeight="1">
      <c r="A2847" s="1721"/>
      <c r="B2847" s="10" t="s">
        <v>69</v>
      </c>
      <c r="C2847" s="1779" t="s">
        <v>20</v>
      </c>
      <c r="D2847" s="1780"/>
      <c r="E2847" s="1780"/>
      <c r="F2847" s="1781"/>
      <c r="G2847" s="6" t="s">
        <v>149</v>
      </c>
      <c r="H2847" s="1782">
        <f>VLOOKUP($A2841,'Result Entry'!$B$9:$FW$108,4,0)</f>
        <v>0</v>
      </c>
      <c r="I2847" s="1782"/>
      <c r="J2847" s="1782"/>
      <c r="K2847" s="1782"/>
      <c r="L2847" s="1782"/>
      <c r="M2847" s="1782"/>
      <c r="N2847" s="1783"/>
    </row>
    <row r="2848" spans="1:15" ht="20.25" customHeight="1">
      <c r="A2848" s="1721"/>
      <c r="B2848" s="10" t="s">
        <v>69</v>
      </c>
      <c r="C2848" s="1763" t="s">
        <v>22</v>
      </c>
      <c r="D2848" s="1764"/>
      <c r="E2848" s="1764"/>
      <c r="F2848" s="1765"/>
      <c r="G2848" s="7" t="s">
        <v>149</v>
      </c>
      <c r="H2848" s="1766">
        <f>VLOOKUP($A2841,'Result Entry'!$B$9:$FW$108,7,0)</f>
        <v>0</v>
      </c>
      <c r="I2848" s="1766"/>
      <c r="J2848" s="1766"/>
      <c r="K2848" s="1766"/>
      <c r="L2848" s="1766"/>
      <c r="M2848" s="1766"/>
      <c r="N2848" s="1767"/>
    </row>
    <row r="2849" spans="1:14" ht="20.25" customHeight="1">
      <c r="A2849" s="1721"/>
      <c r="B2849" s="10" t="s">
        <v>69</v>
      </c>
      <c r="C2849" s="1763" t="s">
        <v>23</v>
      </c>
      <c r="D2849" s="1764"/>
      <c r="E2849" s="1764"/>
      <c r="F2849" s="1765"/>
      <c r="G2849" s="7" t="s">
        <v>149</v>
      </c>
      <c r="H2849" s="1766">
        <f>VLOOKUP($A2841,'Result Entry'!$B$9:$FW$108,8,0)</f>
        <v>0</v>
      </c>
      <c r="I2849" s="1766"/>
      <c r="J2849" s="1766"/>
      <c r="K2849" s="1766"/>
      <c r="L2849" s="1766"/>
      <c r="M2849" s="1766"/>
      <c r="N2849" s="1767"/>
    </row>
    <row r="2850" spans="1:14" ht="20.25" customHeight="1">
      <c r="A2850" s="1721"/>
      <c r="B2850" s="10" t="s">
        <v>69</v>
      </c>
      <c r="C2850" s="1763" t="s">
        <v>52</v>
      </c>
      <c r="D2850" s="1764"/>
      <c r="E2850" s="1764"/>
      <c r="F2850" s="1765"/>
      <c r="G2850" s="7" t="s">
        <v>149</v>
      </c>
      <c r="H2850" s="1766">
        <f>VLOOKUP($A2841,'Result Entry'!$B$9:$FW$108,9,0)</f>
        <v>0</v>
      </c>
      <c r="I2850" s="1766"/>
      <c r="J2850" s="1766"/>
      <c r="K2850" s="1766"/>
      <c r="L2850" s="1766"/>
      <c r="M2850" s="1766"/>
      <c r="N2850" s="1767"/>
    </row>
    <row r="2851" spans="1:14" ht="20.25" customHeight="1">
      <c r="A2851" s="1721"/>
      <c r="B2851" s="10" t="s">
        <v>69</v>
      </c>
      <c r="C2851" s="1763" t="s">
        <v>53</v>
      </c>
      <c r="D2851" s="1764"/>
      <c r="E2851" s="1764"/>
      <c r="F2851" s="1765"/>
      <c r="G2851" s="7" t="s">
        <v>149</v>
      </c>
      <c r="H2851" s="1768" t="str">
        <f>CONCATENATE('Result Entry'!$G$4,'Result Entry'!$J$4)</f>
        <v>11(A)</v>
      </c>
      <c r="I2851" s="1766"/>
      <c r="J2851" s="1766"/>
      <c r="K2851" s="1766"/>
      <c r="L2851" s="1766"/>
      <c r="M2851" s="1766"/>
      <c r="N2851" s="1767"/>
    </row>
    <row r="2852" spans="1:14" ht="20.25" customHeight="1" thickBot="1">
      <c r="A2852" s="1721"/>
      <c r="B2852" s="10" t="s">
        <v>69</v>
      </c>
      <c r="C2852" s="1789" t="s">
        <v>25</v>
      </c>
      <c r="D2852" s="1790"/>
      <c r="E2852" s="1790"/>
      <c r="F2852" s="1791"/>
      <c r="G2852" s="16" t="s">
        <v>149</v>
      </c>
      <c r="H2852" s="1792">
        <f>VLOOKUP($A2841,'Result Entry'!$B$9:$FW$108,10,0)</f>
        <v>0</v>
      </c>
      <c r="I2852" s="1792"/>
      <c r="J2852" s="1792"/>
      <c r="K2852" s="1792"/>
      <c r="L2852" s="1792"/>
      <c r="M2852" s="1792"/>
      <c r="N2852" s="1793"/>
    </row>
    <row r="2853" spans="1:14" ht="20.25" customHeight="1">
      <c r="A2853" s="1721"/>
      <c r="B2853" s="11" t="s">
        <v>69</v>
      </c>
      <c r="C2853" s="1794" t="s">
        <v>167</v>
      </c>
      <c r="D2853" s="1795"/>
      <c r="E2853" s="1798" t="s">
        <v>72</v>
      </c>
      <c r="F2853" s="1800" t="s">
        <v>73</v>
      </c>
      <c r="G2853" s="1802" t="s">
        <v>168</v>
      </c>
      <c r="H2853" s="1804" t="s">
        <v>55</v>
      </c>
      <c r="I2853" s="1805"/>
      <c r="J2853" s="1808" t="s">
        <v>84</v>
      </c>
      <c r="K2853" s="1809"/>
      <c r="L2853" s="1812" t="s">
        <v>169</v>
      </c>
      <c r="M2853" s="1832" t="s">
        <v>76</v>
      </c>
      <c r="N2853" s="1858" t="s">
        <v>98</v>
      </c>
    </row>
    <row r="2854" spans="1:14" ht="20.25" customHeight="1">
      <c r="A2854" s="1721"/>
      <c r="B2854" s="11"/>
      <c r="C2854" s="1796"/>
      <c r="D2854" s="1797"/>
      <c r="E2854" s="1799"/>
      <c r="F2854" s="1801"/>
      <c r="G2854" s="1803"/>
      <c r="H2854" s="1806"/>
      <c r="I2854" s="1807"/>
      <c r="J2854" s="1810"/>
      <c r="K2854" s="1811"/>
      <c r="L2854" s="1813"/>
      <c r="M2854" s="1833"/>
      <c r="N2854" s="1859"/>
    </row>
    <row r="2855" spans="1:14" ht="20.25" customHeight="1" thickBot="1">
      <c r="A2855" s="1721"/>
      <c r="B2855" s="11" t="s">
        <v>69</v>
      </c>
      <c r="C2855" s="1866" t="s">
        <v>56</v>
      </c>
      <c r="D2855" s="1867"/>
      <c r="E2855" s="61">
        <f>'Result Entry'!$L$7</f>
        <v>10</v>
      </c>
      <c r="F2855" s="62">
        <f>'Result Entry'!$M$7</f>
        <v>10</v>
      </c>
      <c r="G2855" s="53">
        <f>SUM(E2855:F2855)</f>
        <v>20</v>
      </c>
      <c r="H2855" s="1881">
        <f>'Result Entry'!$AU$7</f>
        <v>70</v>
      </c>
      <c r="I2855" s="1882"/>
      <c r="J2855" s="1883">
        <f>'Result Entry'!$AY$7</f>
        <v>100</v>
      </c>
      <c r="K2855" s="1882"/>
      <c r="L2855" s="53">
        <f t="shared" ref="L2855:L2860" si="160">H2855+J2855</f>
        <v>170</v>
      </c>
      <c r="M2855" s="63">
        <f t="shared" ref="M2855:M2860" si="161">G2855+L2855</f>
        <v>190</v>
      </c>
      <c r="N2855" s="1860"/>
    </row>
    <row r="2856" spans="1:14" s="52" customFormat="1" ht="20.25" customHeight="1">
      <c r="A2856" s="1721"/>
      <c r="B2856" s="50" t="s">
        <v>69</v>
      </c>
      <c r="C2856" s="1769" t="str">
        <f>'Result Entry'!$L$3</f>
        <v>HINDI Comp.</v>
      </c>
      <c r="D2856" s="1770"/>
      <c r="E2856" s="54">
        <f>IF($J2844="TC",0,IF($J2844="Nso",0,VLOOKUP($A2841,'Result Entry'!$B$9:$FW$108,11,0)))</f>
        <v>0</v>
      </c>
      <c r="F2856" s="51">
        <f>IF($J2844="TC",0,IF($J2844="Nso",0,VLOOKUP($A2841,'Result Entry'!$B$9:$FW$108,12,0)))</f>
        <v>0</v>
      </c>
      <c r="G2856" s="55">
        <f>E2856+F2856</f>
        <v>0</v>
      </c>
      <c r="H2856" s="1870">
        <f>IF($J2844="TC",0,IF($J2844="Nso",0,VLOOKUP($A2841,'Result Entry'!$B$9:$FW$108,16,0)))</f>
        <v>0</v>
      </c>
      <c r="I2856" s="1871"/>
      <c r="J2856" s="1872">
        <f>IF($J2844="TC",0,IF($J2844="Nso",0,VLOOKUP($A2841,'Result Entry'!$B$9:$FW$108,19,0)))</f>
        <v>0</v>
      </c>
      <c r="K2856" s="1871"/>
      <c r="L2856" s="66">
        <f t="shared" si="160"/>
        <v>0</v>
      </c>
      <c r="M2856" s="64">
        <f t="shared" si="161"/>
        <v>0</v>
      </c>
      <c r="N2856" s="60" t="str">
        <f>IF($J2844="TC",0,IF($J2844="Nso",0,VLOOKUP($A2841,'Result Entry'!$B$9:$FW$108,24,0)))</f>
        <v/>
      </c>
    </row>
    <row r="2857" spans="1:14" s="52" customFormat="1" ht="20.25" customHeight="1">
      <c r="A2857" s="1721"/>
      <c r="B2857" s="50" t="s">
        <v>69</v>
      </c>
      <c r="C2857" s="1717" t="str">
        <f>'Result Entry'!$Z$3</f>
        <v>ENGLISH Comp.</v>
      </c>
      <c r="D2857" s="1718"/>
      <c r="E2857" s="54">
        <f>IF($J2844="TC",0,IF($J2844="Nso",0,VLOOKUP($A2841,'Result Entry'!$B$9:$FW$108,25,0)))</f>
        <v>0</v>
      </c>
      <c r="F2857" s="51">
        <f>IF($J2844="TC",0,IF($J2844="Nso",0,VLOOKUP($A2841,'Result Entry'!$B$9:$FW$108,26,0)))</f>
        <v>0</v>
      </c>
      <c r="G2857" s="56">
        <f>E2857+F2857</f>
        <v>0</v>
      </c>
      <c r="H2857" s="1761">
        <f>IF($J2844="TC",0,IF($J2844="Nso",0,VLOOKUP($A2841,'Result Entry'!$B$9:$FW$108,30,0)))</f>
        <v>0</v>
      </c>
      <c r="I2857" s="1762"/>
      <c r="J2857" s="1784">
        <f>IF($J2844="TC",0,IF($J2844="Nso",0,VLOOKUP($A2841,'Result Entry'!$B$9:$FW$108,33,0)))</f>
        <v>0</v>
      </c>
      <c r="K2857" s="1762"/>
      <c r="L2857" s="66">
        <f t="shared" si="160"/>
        <v>0</v>
      </c>
      <c r="M2857" s="64">
        <f t="shared" si="161"/>
        <v>0</v>
      </c>
      <c r="N2857" s="60" t="str">
        <f>IF($J2844="TC",0,IF($J2844="Nso",0,VLOOKUP($A2841,'Result Entry'!$B$9:$FW$108,38,0)))</f>
        <v/>
      </c>
    </row>
    <row r="2858" spans="1:14" s="52" customFormat="1" ht="20.25" customHeight="1">
      <c r="A2858" s="1721"/>
      <c r="B2858" s="50" t="s">
        <v>69</v>
      </c>
      <c r="C2858" s="1717" t="str">
        <f>'Result Entry'!$AO$3</f>
        <v>PHYSICS</v>
      </c>
      <c r="D2858" s="1718"/>
      <c r="E2858" s="54">
        <f>IF($J2844="TC",0,IF($J2844="Nso",0,VLOOKUP($A2841,'Result Entry'!$B$9:$FW$108,39,0)))</f>
        <v>0</v>
      </c>
      <c r="F2858" s="51">
        <f>IF($J2844="TC",0,IF($J2844="Nso",0,VLOOKUP($A2841,'Result Entry'!$B$9:$FW$108,40,0)))</f>
        <v>0</v>
      </c>
      <c r="G2858" s="56">
        <f>E2858+F2858</f>
        <v>0</v>
      </c>
      <c r="H2858" s="1761">
        <f>IF($J2844="TC",0,IF($J2844="Nso",0,VLOOKUP($A2841,'Result Entry'!$B$9:$FW$108,45,0)))</f>
        <v>0</v>
      </c>
      <c r="I2858" s="1762"/>
      <c r="J2858" s="1784">
        <f>IF($J2844="TC",0,IF($J2844="Nso",0,VLOOKUP($A2841,'Result Entry'!$B$9:$FW$108,49,0)))</f>
        <v>0</v>
      </c>
      <c r="K2858" s="1762"/>
      <c r="L2858" s="66">
        <f t="shared" si="160"/>
        <v>0</v>
      </c>
      <c r="M2858" s="64">
        <f t="shared" si="161"/>
        <v>0</v>
      </c>
      <c r="N2858" s="60" t="str">
        <f>IF($J2844="TC",0,IF($J2844="Nso",0,VLOOKUP($A2841,'Result Entry'!$B$9:$FW$108,54,0)))</f>
        <v/>
      </c>
    </row>
    <row r="2859" spans="1:14" s="52" customFormat="1" ht="20.25" customHeight="1">
      <c r="A2859" s="1721"/>
      <c r="B2859" s="50" t="s">
        <v>69</v>
      </c>
      <c r="C2859" s="1717" t="str">
        <f>'Result Entry'!$BF$3</f>
        <v>CHEMISTRY</v>
      </c>
      <c r="D2859" s="1718"/>
      <c r="E2859" s="54" t="str">
        <f>IF($J2844="TC",0,IF($J2844="Nso",0,VLOOKUP($A2841,'Result Entry'!$B$9:$FW$108,55,0)))</f>
        <v/>
      </c>
      <c r="F2859" s="51">
        <f>IF($J2844="TC",0,IF($J2844="Nso",0,VLOOKUP($A2841,'Result Entry'!$B$9:$FW$108,56,0)))</f>
        <v>0</v>
      </c>
      <c r="G2859" s="56" t="e">
        <f>E2859+F2859</f>
        <v>#VALUE!</v>
      </c>
      <c r="H2859" s="1761">
        <f>IF($J2844="TC",0,IF($J2844="Nso",0,VLOOKUP($A2841,'Result Entry'!$B$9:$FW$108,61,0)))</f>
        <v>0</v>
      </c>
      <c r="I2859" s="1762"/>
      <c r="J2859" s="1784">
        <f>IF($J2844="TC",0,IF($J2844="Nso",0,VLOOKUP($A2841,'Result Entry'!$B$9:$FW$108,65,0)))</f>
        <v>0</v>
      </c>
      <c r="K2859" s="1762"/>
      <c r="L2859" s="66">
        <f t="shared" si="160"/>
        <v>0</v>
      </c>
      <c r="M2859" s="64" t="e">
        <f t="shared" si="161"/>
        <v>#VALUE!</v>
      </c>
      <c r="N2859" s="60" t="str">
        <f>IF($J2844="TC",0,IF($J2844="Nso",0,VLOOKUP($A2841,'Result Entry'!$B$9:$FW$108,70,0)))</f>
        <v/>
      </c>
    </row>
    <row r="2860" spans="1:14" s="52" customFormat="1" ht="20.25" customHeight="1" thickBot="1">
      <c r="A2860" s="1721"/>
      <c r="B2860" s="50" t="s">
        <v>69</v>
      </c>
      <c r="C2860" s="1717" t="str">
        <f>'Result Entry'!$BW$3</f>
        <v>BIOLOGY</v>
      </c>
      <c r="D2860" s="1718"/>
      <c r="E2860" s="57" t="str">
        <f>IF($J2844="TC",0,IF($J2844="Nso",0,VLOOKUP($A2841,'Result Entry'!$B$9:$FW$108,71,0)))</f>
        <v/>
      </c>
      <c r="F2860" s="58" t="str">
        <f>IF($J2844="TC",0,IF($J2844="Nso",0,VLOOKUP($A2841,'Result Entry'!$B$9:$FW$108,72,0)))</f>
        <v/>
      </c>
      <c r="G2860" s="59" t="e">
        <f>E2860+F2860</f>
        <v>#VALUE!</v>
      </c>
      <c r="H2860" s="1861">
        <f>IF($J2844="TC",0,IF($J2844="Nso",0,VLOOKUP($A2841,'Result Entry'!$B$9:$FW$108,77,0)))</f>
        <v>0</v>
      </c>
      <c r="I2860" s="1862"/>
      <c r="J2860" s="1863">
        <f>IF($J2844="TC",0,IF($J2844="Nso",0,VLOOKUP($A2841,'Result Entry'!$B$9:$FW$108,81,0)))</f>
        <v>0</v>
      </c>
      <c r="K2860" s="1862"/>
      <c r="L2860" s="67">
        <f t="shared" si="160"/>
        <v>0</v>
      </c>
      <c r="M2860" s="65" t="e">
        <f t="shared" si="161"/>
        <v>#VALUE!</v>
      </c>
      <c r="N2860" s="60">
        <f>IF($J2844="TC",0,IF($J2844="Nso",0,VLOOKUP($A2841,'Result Entry'!$B$9:$FW$108,86,0)))</f>
        <v>0</v>
      </c>
    </row>
    <row r="2861" spans="1:14" ht="20.25" customHeight="1">
      <c r="A2861" s="1721"/>
      <c r="B2861" s="11" t="s">
        <v>69</v>
      </c>
      <c r="C2861" s="1771" t="s">
        <v>77</v>
      </c>
      <c r="D2861" s="1772"/>
      <c r="E2861" s="1773"/>
      <c r="F2861" s="1777" t="s">
        <v>78</v>
      </c>
      <c r="G2861" s="1778"/>
      <c r="H2861" s="1868" t="s">
        <v>79</v>
      </c>
      <c r="I2861" s="1869"/>
      <c r="J2861" s="74" t="s">
        <v>41</v>
      </c>
      <c r="K2861" s="79" t="s">
        <v>91</v>
      </c>
      <c r="L2861" s="1785" t="s">
        <v>39</v>
      </c>
      <c r="M2861" s="1786"/>
      <c r="N2861" s="12" t="s">
        <v>43</v>
      </c>
    </row>
    <row r="2862" spans="1:14" ht="25.5" customHeight="1" thickBot="1">
      <c r="A2862" s="1721"/>
      <c r="B2862" s="11" t="s">
        <v>69</v>
      </c>
      <c r="C2862" s="1774"/>
      <c r="D2862" s="1775"/>
      <c r="E2862" s="1776"/>
      <c r="F2862" s="1787">
        <f>IF($J2844="TC",0,IF($J2844="Nso",0,VLOOKUP($A2841,'Result Entry'!$B$9:$FW$108,146,0)))</f>
        <v>0</v>
      </c>
      <c r="G2862" s="1788"/>
      <c r="H2862" s="1830">
        <f>IF($J2844="TC",0,IF($J2844="Nso",0,VLOOKUP($A2841,'Result Entry'!$B$9:$FW$108,147,0)))</f>
        <v>0</v>
      </c>
      <c r="I2862" s="1831"/>
      <c r="J2862" s="75">
        <f>IF($J2844="TC",0,IF($J2844="Nso",0,VLOOKUP($A2841,'Result Entry'!$B$9:$FW$108,148,0)))</f>
        <v>0</v>
      </c>
      <c r="K2862" s="86" t="str">
        <f>IF($J2844="TC",0,IF($J2844="Nso",0,VLOOKUP($A2841,'Result Entry'!$B$9:$FW$108,149,0)))</f>
        <v/>
      </c>
      <c r="L2862" s="1864">
        <f>IF($J2844="TC",0,IF($J2844="Nso",0,VLOOKUP($A2841,'Result Entry'!$B$9:$FW$108,150,0)))</f>
        <v>0</v>
      </c>
      <c r="M2862" s="1865"/>
      <c r="N2862" s="15">
        <f>IF($J2844="TC",0,IF($J2844="Nso",0,VLOOKUP($A2841,'Result Entry'!$B$9:$FW$108,152,0)))</f>
        <v>0</v>
      </c>
    </row>
    <row r="2863" spans="1:14" ht="20.25" customHeight="1">
      <c r="A2863" s="1721"/>
      <c r="B2863" s="11" t="s">
        <v>69</v>
      </c>
      <c r="C2863" s="1758" t="s">
        <v>58</v>
      </c>
      <c r="D2863" s="1759"/>
      <c r="E2863" s="1759"/>
      <c r="F2863" s="1759"/>
      <c r="G2863" s="1759"/>
      <c r="H2863" s="1760"/>
      <c r="I2863" s="1834" t="s">
        <v>59</v>
      </c>
      <c r="J2863" s="1835"/>
      <c r="K2863" s="1836">
        <f>VLOOKUP($A2841,'Result Entry'!$B$9:$FW$108,143,0)</f>
        <v>0</v>
      </c>
      <c r="L2863" s="1837"/>
      <c r="M2863" s="1839" t="s">
        <v>37</v>
      </c>
      <c r="N2863" s="1840"/>
    </row>
    <row r="2864" spans="1:14" ht="20.25" customHeight="1" thickBot="1">
      <c r="A2864" s="1721"/>
      <c r="B2864" s="11" t="s">
        <v>69</v>
      </c>
      <c r="C2864" s="1841" t="s">
        <v>54</v>
      </c>
      <c r="D2864" s="1842"/>
      <c r="E2864" s="1842"/>
      <c r="F2864" s="1843" t="s">
        <v>157</v>
      </c>
      <c r="G2864" s="1844"/>
      <c r="H2864" s="26" t="s">
        <v>47</v>
      </c>
      <c r="I2864" s="1847" t="s">
        <v>60</v>
      </c>
      <c r="J2864" s="1848"/>
      <c r="K2864" s="1873">
        <f>VLOOKUP($A2841,'Result Entry'!$B$9:$FW$108,144,0)</f>
        <v>0</v>
      </c>
      <c r="L2864" s="1874"/>
      <c r="M2864" s="1875">
        <f>VLOOKUP($A2841,'Result Entry'!$B$9:$FW$108,145,0)</f>
        <v>0</v>
      </c>
      <c r="N2864" s="1876"/>
    </row>
    <row r="2865" spans="1:14" ht="20.25" customHeight="1">
      <c r="A2865" s="1721"/>
      <c r="B2865" s="11" t="s">
        <v>69</v>
      </c>
      <c r="C2865" s="1841"/>
      <c r="D2865" s="1842"/>
      <c r="E2865" s="1842"/>
      <c r="F2865" s="1845"/>
      <c r="G2865" s="1846"/>
      <c r="H2865" s="27" t="s">
        <v>99</v>
      </c>
      <c r="I2865" s="1877" t="s">
        <v>61</v>
      </c>
      <c r="J2865" s="1878"/>
      <c r="K2865" s="1879">
        <f>IF($J2844="TC","Transferred",IF($J2844="Nso","NameSeparated",VLOOKUP($A2841,'Result Entry'!$B$9:$FW$108,153,0)))</f>
        <v>0</v>
      </c>
      <c r="L2865" s="1879"/>
      <c r="M2865" s="1879"/>
      <c r="N2865" s="1880"/>
    </row>
    <row r="2866" spans="1:14" ht="20.25" customHeight="1">
      <c r="A2866" s="1721"/>
      <c r="B2866" s="11" t="s">
        <v>69</v>
      </c>
      <c r="C2866" s="1744" t="str">
        <f>'Result Entry'!$DU$3</f>
        <v>Foundation Of Information Tech.</v>
      </c>
      <c r="D2866" s="1745"/>
      <c r="E2866" s="1746"/>
      <c r="F2866" s="1747" t="str">
        <f>IF($J2844="TC",0,IF($J2844="Nso",0,VLOOKUP($A2841,'Result Entry'!$B$9:$GS$108,170,0)))</f>
        <v/>
      </c>
      <c r="G2866" s="1747"/>
      <c r="H2866" s="14">
        <f>IF($J2844="TC",0,IF($J2844="Nso",0,VLOOKUP($A2841,'Result Entry'!$B$9:$GS$108,112,0)))</f>
        <v>0</v>
      </c>
      <c r="I2866" s="1748" t="s">
        <v>71</v>
      </c>
      <c r="J2866" s="1749"/>
      <c r="K2866" s="1750">
        <f>'Result Entry'!$T$2</f>
        <v>45419</v>
      </c>
      <c r="L2866" s="1751"/>
      <c r="M2866" s="1751"/>
      <c r="N2866" s="1752"/>
    </row>
    <row r="2867" spans="1:14" ht="20.25" customHeight="1">
      <c r="A2867" s="1721"/>
      <c r="B2867" s="11" t="s">
        <v>69</v>
      </c>
      <c r="C2867" s="1744" t="str">
        <f>'Result Entry'!$EI$3</f>
        <v>G.I.A.I.-II</v>
      </c>
      <c r="D2867" s="1745"/>
      <c r="E2867" s="1746"/>
      <c r="F2867" s="1747" t="str">
        <f>IF($J2844="TC",0,IF($J2844="Nso",0,VLOOKUP($A2841,'Result Entry'!$B$9:$GS$108,174,0)))</f>
        <v/>
      </c>
      <c r="G2867" s="1747"/>
      <c r="H2867" s="14">
        <f>IF($J2844="TC",0,IF($J2844="Nso",0,VLOOKUP($A2841,'Result Entry'!$B$9:$GS$108,124,0)))</f>
        <v>0</v>
      </c>
      <c r="I2867" s="1753"/>
      <c r="J2867" s="1754"/>
      <c r="K2867" s="1754"/>
      <c r="L2867" s="1754"/>
      <c r="M2867" s="1754"/>
      <c r="N2867" s="1755"/>
    </row>
    <row r="2868" spans="1:14" ht="20.25" customHeight="1">
      <c r="A2868" s="1721"/>
      <c r="B2868" s="11" t="s">
        <v>69</v>
      </c>
      <c r="C2868" s="1744" t="str">
        <f>'Result Entry'!$EU$3</f>
        <v>SOC.SER.PLAN</v>
      </c>
      <c r="D2868" s="1745"/>
      <c r="E2868" s="1746"/>
      <c r="F2868" s="1747">
        <f>IF($J2844="TC",0,IF($J2844="Nso",0,VLOOKUP($A2841,'Result Entry'!$B$9:$HS$108,178,0)))</f>
        <v>0</v>
      </c>
      <c r="G2868" s="1747"/>
      <c r="H2868" s="14">
        <f>IF($J2844="TC",0,IF($J2844="Nso",0,VLOOKUP($A2841,'Result Entry'!$B$9:$GS$108,136,0)))</f>
        <v>0</v>
      </c>
      <c r="I2868" s="1756" t="s">
        <v>174</v>
      </c>
      <c r="J2868" s="1757"/>
      <c r="K2868" s="76"/>
      <c r="L2868" s="77"/>
      <c r="M2868" s="77"/>
      <c r="N2868" s="78"/>
    </row>
    <row r="2869" spans="1:14" ht="20.25" customHeight="1" thickBot="1">
      <c r="A2869" s="1721"/>
      <c r="B2869" s="11" t="s">
        <v>69</v>
      </c>
      <c r="C2869" s="1744" t="str">
        <f>'Result Entry'!$FG$3</f>
        <v>Jeewan Kaushal</v>
      </c>
      <c r="D2869" s="1745"/>
      <c r="E2869" s="1746"/>
      <c r="F2869" s="1747" t="str">
        <f>IF($J2844="TC",0,IF($J2844="Nso",0,VLOOKUP($A2841,'Result Entry'!$B$9:$HS$108,182,0)))</f>
        <v/>
      </c>
      <c r="G2869" s="1747"/>
      <c r="H2869" s="14">
        <f>IF($J2844="TC",0,IF($J2844="Nso",0,VLOOKUP($A2841,'Result Entry'!$B$9:$HS$108,136,0)))</f>
        <v>0</v>
      </c>
      <c r="I2869" s="1756" t="s">
        <v>148</v>
      </c>
      <c r="J2869" s="1757"/>
      <c r="K2869" s="1757"/>
      <c r="L2869" s="1757"/>
      <c r="M2869" s="1757"/>
      <c r="N2869" s="1838"/>
    </row>
    <row r="2870" spans="1:14" ht="20.25" customHeight="1">
      <c r="A2870" s="1721"/>
      <c r="B2870" s="10" t="s">
        <v>69</v>
      </c>
      <c r="C2870" s="1706" t="s">
        <v>180</v>
      </c>
      <c r="D2870" s="1707"/>
      <c r="E2870" s="1708"/>
      <c r="F2870" s="1715" t="s">
        <v>181</v>
      </c>
      <c r="G2870" s="1716"/>
      <c r="H2870" s="82" t="s">
        <v>30</v>
      </c>
      <c r="I2870" s="1756" t="s">
        <v>175</v>
      </c>
      <c r="J2870" s="1757"/>
      <c r="K2870" s="1757"/>
      <c r="L2870" s="1757"/>
      <c r="M2870" s="1757"/>
      <c r="N2870" s="1838"/>
    </row>
    <row r="2871" spans="1:14" ht="20.25" customHeight="1">
      <c r="A2871" s="1721"/>
      <c r="B2871" s="10" t="s">
        <v>69</v>
      </c>
      <c r="C2871" s="1709"/>
      <c r="D2871" s="1710"/>
      <c r="E2871" s="1711"/>
      <c r="F2871" s="1702" t="s">
        <v>182</v>
      </c>
      <c r="G2871" s="1703"/>
      <c r="H2871" s="80" t="s">
        <v>179</v>
      </c>
      <c r="I2871" s="1732" t="s">
        <v>67</v>
      </c>
      <c r="J2871" s="1733"/>
      <c r="K2871" s="1733"/>
      <c r="L2871" s="1733"/>
      <c r="M2871" s="1733"/>
      <c r="N2871" s="1734"/>
    </row>
    <row r="2872" spans="1:14" ht="20.25" customHeight="1">
      <c r="A2872" s="1721"/>
      <c r="B2872" s="10" t="s">
        <v>69</v>
      </c>
      <c r="C2872" s="1709"/>
      <c r="D2872" s="1710"/>
      <c r="E2872" s="1711"/>
      <c r="F2872" s="1702" t="s">
        <v>185</v>
      </c>
      <c r="G2872" s="1703"/>
      <c r="H2872" s="80" t="s">
        <v>62</v>
      </c>
      <c r="I2872" s="1735"/>
      <c r="J2872" s="1736"/>
      <c r="K2872" s="1736"/>
      <c r="L2872" s="1736"/>
      <c r="M2872" s="1736"/>
      <c r="N2872" s="1737"/>
    </row>
    <row r="2873" spans="1:14" ht="20.25" customHeight="1">
      <c r="A2873" s="1721"/>
      <c r="B2873" s="10" t="s">
        <v>69</v>
      </c>
      <c r="C2873" s="1709"/>
      <c r="D2873" s="1710"/>
      <c r="E2873" s="1711"/>
      <c r="F2873" s="1702" t="s">
        <v>186</v>
      </c>
      <c r="G2873" s="1703"/>
      <c r="H2873" s="80" t="s">
        <v>63</v>
      </c>
      <c r="I2873" s="1735"/>
      <c r="J2873" s="1736"/>
      <c r="K2873" s="1736"/>
      <c r="L2873" s="1736"/>
      <c r="M2873" s="1736"/>
      <c r="N2873" s="1737"/>
    </row>
    <row r="2874" spans="1:14" ht="20.25" customHeight="1">
      <c r="A2874" s="1721"/>
      <c r="B2874" s="10" t="s">
        <v>69</v>
      </c>
      <c r="C2874" s="1709"/>
      <c r="D2874" s="1710"/>
      <c r="E2874" s="1711"/>
      <c r="F2874" s="1702" t="s">
        <v>183</v>
      </c>
      <c r="G2874" s="1703"/>
      <c r="H2874" s="80" t="s">
        <v>65</v>
      </c>
      <c r="I2874" s="1738" t="s">
        <v>80</v>
      </c>
      <c r="J2874" s="1739"/>
      <c r="K2874" s="1739"/>
      <c r="L2874" s="1739"/>
      <c r="M2874" s="1739"/>
      <c r="N2874" s="1740"/>
    </row>
    <row r="2875" spans="1:14" ht="20.25" customHeight="1" thickBot="1">
      <c r="A2875" s="1721"/>
      <c r="B2875" s="13" t="s">
        <v>69</v>
      </c>
      <c r="C2875" s="1712"/>
      <c r="D2875" s="1713"/>
      <c r="E2875" s="1714"/>
      <c r="F2875" s="1704" t="s">
        <v>184</v>
      </c>
      <c r="G2875" s="1705"/>
      <c r="H2875" s="81" t="s">
        <v>64</v>
      </c>
      <c r="I2875" s="1741"/>
      <c r="J2875" s="1742"/>
      <c r="K2875" s="1742"/>
      <c r="L2875" s="1742"/>
      <c r="M2875" s="1742"/>
      <c r="N2875" s="1743"/>
    </row>
    <row r="2876" spans="1:14" ht="15.75" thickTop="1">
      <c r="A2876" s="1719"/>
      <c r="B2876" s="1719"/>
      <c r="C2876" s="1719"/>
      <c r="D2876" s="1719"/>
      <c r="E2876" s="1719"/>
      <c r="F2876" s="1719"/>
      <c r="G2876" s="1719"/>
      <c r="H2876" s="1719"/>
      <c r="I2876" s="1719"/>
      <c r="J2876" s="1719"/>
      <c r="K2876" s="1719"/>
      <c r="L2876" s="1719"/>
      <c r="M2876" s="1719"/>
      <c r="N2876" s="1719"/>
    </row>
    <row r="2877" spans="1:14" ht="24.75" customHeight="1" thickBot="1">
      <c r="A2877" s="83">
        <f>A2841+1</f>
        <v>82</v>
      </c>
      <c r="B2877" s="1720" t="s">
        <v>50</v>
      </c>
      <c r="C2877" s="1720"/>
      <c r="D2877" s="1720"/>
      <c r="E2877" s="1720"/>
      <c r="F2877" s="1720"/>
      <c r="G2877" s="1720"/>
      <c r="H2877" s="1720"/>
      <c r="I2877" s="1720"/>
      <c r="J2877" s="1720"/>
      <c r="K2877" s="1720"/>
      <c r="L2877" s="1720"/>
      <c r="M2877" s="1720"/>
      <c r="N2877" s="1720"/>
    </row>
    <row r="2878" spans="1:14" ht="42.75" customHeight="1" thickTop="1">
      <c r="A2878" s="1721"/>
      <c r="B2878" s="1722"/>
      <c r="C2878" s="1723"/>
      <c r="D2878" s="1726" t="str">
        <f>Master!$E$8</f>
        <v xml:space="preserve">Govt. Sr. Secondary School </v>
      </c>
      <c r="E2878" s="1727"/>
      <c r="F2878" s="1727"/>
      <c r="G2878" s="1727"/>
      <c r="H2878" s="1727"/>
      <c r="I2878" s="1727"/>
      <c r="J2878" s="1727"/>
      <c r="K2878" s="1727"/>
      <c r="L2878" s="1727"/>
      <c r="M2878" s="1727"/>
      <c r="N2878" s="1728"/>
    </row>
    <row r="2879" spans="1:14" ht="26.25" customHeight="1" thickBot="1">
      <c r="A2879" s="1721"/>
      <c r="B2879" s="1724"/>
      <c r="C2879" s="1725"/>
      <c r="D2879" s="1729" t="str">
        <f>Master!$E$11</f>
        <v>P.S.-Bapini (Jodhpur)</v>
      </c>
      <c r="E2879" s="1730"/>
      <c r="F2879" s="1730"/>
      <c r="G2879" s="1730"/>
      <c r="H2879" s="1730"/>
      <c r="I2879" s="1730"/>
      <c r="J2879" s="1730"/>
      <c r="K2879" s="1730"/>
      <c r="L2879" s="1730"/>
      <c r="M2879" s="1730"/>
      <c r="N2879" s="1731"/>
    </row>
    <row r="2880" spans="1:14" ht="20.25" customHeight="1">
      <c r="A2880" s="1721"/>
      <c r="B2880" s="28"/>
      <c r="C2880" s="1849" t="s">
        <v>150</v>
      </c>
      <c r="D2880" s="1850"/>
      <c r="E2880" s="1850"/>
      <c r="F2880" s="1850"/>
      <c r="G2880" s="1851"/>
      <c r="H2880" s="1814" t="s">
        <v>127</v>
      </c>
      <c r="I2880" s="1814"/>
      <c r="J2880" s="1817">
        <f>VLOOKUP(A2877,'Result Entry'!$B$6:$K$108,6,0)</f>
        <v>0</v>
      </c>
      <c r="K2880" s="1820" t="s">
        <v>68</v>
      </c>
      <c r="L2880" s="1821"/>
      <c r="M2880" s="68">
        <f>Master!$E$14</f>
        <v>8151106901</v>
      </c>
      <c r="N2880" s="69"/>
    </row>
    <row r="2881" spans="1:15" ht="20.25" customHeight="1">
      <c r="A2881" s="1721"/>
      <c r="B2881" s="9"/>
      <c r="C2881" s="1852"/>
      <c r="D2881" s="1853"/>
      <c r="E2881" s="1853"/>
      <c r="F2881" s="1853"/>
      <c r="G2881" s="1854"/>
      <c r="H2881" s="1815"/>
      <c r="I2881" s="1815"/>
      <c r="J2881" s="1818"/>
      <c r="K2881" s="1822" t="s">
        <v>66</v>
      </c>
      <c r="L2881" s="1823"/>
      <c r="M2881" s="1824"/>
      <c r="N2881" s="1825"/>
      <c r="O2881" s="17" t="s">
        <v>156</v>
      </c>
    </row>
    <row r="2882" spans="1:15" ht="20.25" customHeight="1" thickBot="1">
      <c r="A2882" s="1721"/>
      <c r="B2882" s="9"/>
      <c r="C2882" s="1855"/>
      <c r="D2882" s="1856"/>
      <c r="E2882" s="1856"/>
      <c r="F2882" s="1856"/>
      <c r="G2882" s="1857"/>
      <c r="H2882" s="1816"/>
      <c r="I2882" s="1816"/>
      <c r="J2882" s="1819"/>
      <c r="K2882" s="1826" t="s">
        <v>51</v>
      </c>
      <c r="L2882" s="1827"/>
      <c r="M2882" s="1828" t="str">
        <f>Master!$E$6</f>
        <v>2023-24</v>
      </c>
      <c r="N2882" s="1829"/>
    </row>
    <row r="2883" spans="1:15" ht="20.25" customHeight="1">
      <c r="A2883" s="1721"/>
      <c r="B2883" s="10" t="s">
        <v>69</v>
      </c>
      <c r="C2883" s="1779" t="s">
        <v>20</v>
      </c>
      <c r="D2883" s="1780"/>
      <c r="E2883" s="1780"/>
      <c r="F2883" s="1781"/>
      <c r="G2883" s="6" t="s">
        <v>149</v>
      </c>
      <c r="H2883" s="1782">
        <f>VLOOKUP($A2877,'Result Entry'!$B$9:$FW$108,4,0)</f>
        <v>0</v>
      </c>
      <c r="I2883" s="1782"/>
      <c r="J2883" s="1782"/>
      <c r="K2883" s="1782"/>
      <c r="L2883" s="1782"/>
      <c r="M2883" s="1782"/>
      <c r="N2883" s="1783"/>
    </row>
    <row r="2884" spans="1:15" ht="20.25" customHeight="1">
      <c r="A2884" s="1721"/>
      <c r="B2884" s="10" t="s">
        <v>69</v>
      </c>
      <c r="C2884" s="1763" t="s">
        <v>22</v>
      </c>
      <c r="D2884" s="1764"/>
      <c r="E2884" s="1764"/>
      <c r="F2884" s="1765"/>
      <c r="G2884" s="7" t="s">
        <v>149</v>
      </c>
      <c r="H2884" s="1766">
        <f>VLOOKUP($A2877,'Result Entry'!$B$9:$FW$108,7,0)</f>
        <v>0</v>
      </c>
      <c r="I2884" s="1766"/>
      <c r="J2884" s="1766"/>
      <c r="K2884" s="1766"/>
      <c r="L2884" s="1766"/>
      <c r="M2884" s="1766"/>
      <c r="N2884" s="1767"/>
    </row>
    <row r="2885" spans="1:15" ht="20.25" customHeight="1">
      <c r="A2885" s="1721"/>
      <c r="B2885" s="10" t="s">
        <v>69</v>
      </c>
      <c r="C2885" s="1763" t="s">
        <v>23</v>
      </c>
      <c r="D2885" s="1764"/>
      <c r="E2885" s="1764"/>
      <c r="F2885" s="1765"/>
      <c r="G2885" s="7" t="s">
        <v>149</v>
      </c>
      <c r="H2885" s="1766">
        <f>VLOOKUP($A2877,'Result Entry'!$B$9:$FW$108,8,0)</f>
        <v>0</v>
      </c>
      <c r="I2885" s="1766"/>
      <c r="J2885" s="1766"/>
      <c r="K2885" s="1766"/>
      <c r="L2885" s="1766"/>
      <c r="M2885" s="1766"/>
      <c r="N2885" s="1767"/>
    </row>
    <row r="2886" spans="1:15" ht="20.25" customHeight="1">
      <c r="A2886" s="1721"/>
      <c r="B2886" s="10" t="s">
        <v>69</v>
      </c>
      <c r="C2886" s="1763" t="s">
        <v>52</v>
      </c>
      <c r="D2886" s="1764"/>
      <c r="E2886" s="1764"/>
      <c r="F2886" s="1765"/>
      <c r="G2886" s="7" t="s">
        <v>149</v>
      </c>
      <c r="H2886" s="1766">
        <f>VLOOKUP($A2877,'Result Entry'!$B$9:$FW$108,9,0)</f>
        <v>0</v>
      </c>
      <c r="I2886" s="1766"/>
      <c r="J2886" s="1766"/>
      <c r="K2886" s="1766"/>
      <c r="L2886" s="1766"/>
      <c r="M2886" s="1766"/>
      <c r="N2886" s="1767"/>
    </row>
    <row r="2887" spans="1:15" ht="20.25" customHeight="1">
      <c r="A2887" s="1721"/>
      <c r="B2887" s="10" t="s">
        <v>69</v>
      </c>
      <c r="C2887" s="1763" t="s">
        <v>53</v>
      </c>
      <c r="D2887" s="1764"/>
      <c r="E2887" s="1764"/>
      <c r="F2887" s="1765"/>
      <c r="G2887" s="7" t="s">
        <v>149</v>
      </c>
      <c r="H2887" s="1768" t="str">
        <f>CONCATENATE('Result Entry'!$G$4,'Result Entry'!$J$4)</f>
        <v>11(A)</v>
      </c>
      <c r="I2887" s="1766"/>
      <c r="J2887" s="1766"/>
      <c r="K2887" s="1766"/>
      <c r="L2887" s="1766"/>
      <c r="M2887" s="1766"/>
      <c r="N2887" s="1767"/>
    </row>
    <row r="2888" spans="1:15" ht="20.25" customHeight="1" thickBot="1">
      <c r="A2888" s="1721"/>
      <c r="B2888" s="10" t="s">
        <v>69</v>
      </c>
      <c r="C2888" s="1789" t="s">
        <v>25</v>
      </c>
      <c r="D2888" s="1790"/>
      <c r="E2888" s="1790"/>
      <c r="F2888" s="1791"/>
      <c r="G2888" s="16" t="s">
        <v>149</v>
      </c>
      <c r="H2888" s="1792">
        <f>VLOOKUP($A2877,'Result Entry'!$B$9:$FW$108,10,0)</f>
        <v>0</v>
      </c>
      <c r="I2888" s="1792"/>
      <c r="J2888" s="1792"/>
      <c r="K2888" s="1792"/>
      <c r="L2888" s="1792"/>
      <c r="M2888" s="1792"/>
      <c r="N2888" s="1793"/>
    </row>
    <row r="2889" spans="1:15" ht="20.25" customHeight="1">
      <c r="A2889" s="1721"/>
      <c r="B2889" s="11" t="s">
        <v>69</v>
      </c>
      <c r="C2889" s="1794" t="s">
        <v>167</v>
      </c>
      <c r="D2889" s="1795"/>
      <c r="E2889" s="1798" t="s">
        <v>72</v>
      </c>
      <c r="F2889" s="1800" t="s">
        <v>73</v>
      </c>
      <c r="G2889" s="1802" t="s">
        <v>168</v>
      </c>
      <c r="H2889" s="1804" t="s">
        <v>55</v>
      </c>
      <c r="I2889" s="1805"/>
      <c r="J2889" s="1808" t="s">
        <v>84</v>
      </c>
      <c r="K2889" s="1809"/>
      <c r="L2889" s="1812" t="s">
        <v>169</v>
      </c>
      <c r="M2889" s="1832" t="s">
        <v>76</v>
      </c>
      <c r="N2889" s="1858" t="s">
        <v>98</v>
      </c>
    </row>
    <row r="2890" spans="1:15" ht="20.25" customHeight="1">
      <c r="A2890" s="1721"/>
      <c r="B2890" s="11"/>
      <c r="C2890" s="1796"/>
      <c r="D2890" s="1797"/>
      <c r="E2890" s="1799"/>
      <c r="F2890" s="1801"/>
      <c r="G2890" s="1803"/>
      <c r="H2890" s="1806"/>
      <c r="I2890" s="1807"/>
      <c r="J2890" s="1810"/>
      <c r="K2890" s="1811"/>
      <c r="L2890" s="1813"/>
      <c r="M2890" s="1833"/>
      <c r="N2890" s="1859"/>
    </row>
    <row r="2891" spans="1:15" ht="20.25" customHeight="1" thickBot="1">
      <c r="A2891" s="1721"/>
      <c r="B2891" s="11" t="s">
        <v>69</v>
      </c>
      <c r="C2891" s="1866" t="s">
        <v>56</v>
      </c>
      <c r="D2891" s="1867"/>
      <c r="E2891" s="61">
        <f>'Result Entry'!$L$7</f>
        <v>10</v>
      </c>
      <c r="F2891" s="62">
        <f>'Result Entry'!$M$7</f>
        <v>10</v>
      </c>
      <c r="G2891" s="53">
        <f>SUM(E2891:F2891)</f>
        <v>20</v>
      </c>
      <c r="H2891" s="1881">
        <f>'Result Entry'!$AU$7</f>
        <v>70</v>
      </c>
      <c r="I2891" s="1882"/>
      <c r="J2891" s="1883">
        <f>'Result Entry'!$AY$7</f>
        <v>100</v>
      </c>
      <c r="K2891" s="1882"/>
      <c r="L2891" s="53">
        <f t="shared" ref="L2891:L2896" si="162">H2891+J2891</f>
        <v>170</v>
      </c>
      <c r="M2891" s="63">
        <f t="shared" ref="M2891:M2896" si="163">G2891+L2891</f>
        <v>190</v>
      </c>
      <c r="N2891" s="1860"/>
    </row>
    <row r="2892" spans="1:15" s="52" customFormat="1" ht="20.25" customHeight="1">
      <c r="A2892" s="1721"/>
      <c r="B2892" s="50" t="s">
        <v>69</v>
      </c>
      <c r="C2892" s="1769" t="str">
        <f>'Result Entry'!$L$3</f>
        <v>HINDI Comp.</v>
      </c>
      <c r="D2892" s="1770"/>
      <c r="E2892" s="54">
        <f>IF($J2880="TC",0,IF($J2880="Nso",0,VLOOKUP($A2877,'Result Entry'!$B$9:$FW$108,11,0)))</f>
        <v>0</v>
      </c>
      <c r="F2892" s="51">
        <f>IF($J2880="TC",0,IF($J2880="Nso",0,VLOOKUP($A2877,'Result Entry'!$B$9:$FW$108,12,0)))</f>
        <v>0</v>
      </c>
      <c r="G2892" s="55">
        <f>E2892+F2892</f>
        <v>0</v>
      </c>
      <c r="H2892" s="1870">
        <f>IF($J2880="TC",0,IF($J2880="Nso",0,VLOOKUP($A2877,'Result Entry'!$B$9:$FW$108,16,0)))</f>
        <v>0</v>
      </c>
      <c r="I2892" s="1871"/>
      <c r="J2892" s="1872">
        <f>IF($J2880="TC",0,IF($J2880="Nso",0,VLOOKUP($A2877,'Result Entry'!$B$9:$FW$108,19,0)))</f>
        <v>0</v>
      </c>
      <c r="K2892" s="1871"/>
      <c r="L2892" s="66">
        <f t="shared" si="162"/>
        <v>0</v>
      </c>
      <c r="M2892" s="64">
        <f t="shared" si="163"/>
        <v>0</v>
      </c>
      <c r="N2892" s="60" t="str">
        <f>IF($J2880="TC",0,IF($J2880="Nso",0,VLOOKUP($A2877,'Result Entry'!$B$9:$FW$108,24,0)))</f>
        <v/>
      </c>
    </row>
    <row r="2893" spans="1:15" s="52" customFormat="1" ht="20.25" customHeight="1">
      <c r="A2893" s="1721"/>
      <c r="B2893" s="50" t="s">
        <v>69</v>
      </c>
      <c r="C2893" s="1717" t="str">
        <f>'Result Entry'!$Z$3</f>
        <v>ENGLISH Comp.</v>
      </c>
      <c r="D2893" s="1718"/>
      <c r="E2893" s="54">
        <f>IF($J2880="TC",0,IF($J2880="Nso",0,VLOOKUP($A2877,'Result Entry'!$B$9:$FW$108,25,0)))</f>
        <v>0</v>
      </c>
      <c r="F2893" s="51">
        <f>IF($J2880="TC",0,IF($J2880="Nso",0,VLOOKUP($A2877,'Result Entry'!$B$9:$FW$108,26,0)))</f>
        <v>0</v>
      </c>
      <c r="G2893" s="56">
        <f>E2893+F2893</f>
        <v>0</v>
      </c>
      <c r="H2893" s="1761">
        <f>IF($J2880="TC",0,IF($J2880="Nso",0,VLOOKUP($A2877,'Result Entry'!$B$9:$FW$108,30,0)))</f>
        <v>0</v>
      </c>
      <c r="I2893" s="1762"/>
      <c r="J2893" s="1784">
        <f>IF($J2880="TC",0,IF($J2880="Nso",0,VLOOKUP($A2877,'Result Entry'!$B$9:$FW$108,33,0)))</f>
        <v>0</v>
      </c>
      <c r="K2893" s="1762"/>
      <c r="L2893" s="66">
        <f t="shared" si="162"/>
        <v>0</v>
      </c>
      <c r="M2893" s="64">
        <f t="shared" si="163"/>
        <v>0</v>
      </c>
      <c r="N2893" s="60" t="str">
        <f>IF($J2880="TC",0,IF($J2880="Nso",0,VLOOKUP($A2877,'Result Entry'!$B$9:$FW$108,38,0)))</f>
        <v/>
      </c>
    </row>
    <row r="2894" spans="1:15" s="52" customFormat="1" ht="20.25" customHeight="1">
      <c r="A2894" s="1721"/>
      <c r="B2894" s="50" t="s">
        <v>69</v>
      </c>
      <c r="C2894" s="1717" t="str">
        <f>'Result Entry'!$AO$3</f>
        <v>PHYSICS</v>
      </c>
      <c r="D2894" s="1718"/>
      <c r="E2894" s="54">
        <f>IF($J2880="TC",0,IF($J2880="Nso",0,VLOOKUP($A2877,'Result Entry'!$B$9:$FW$108,39,0)))</f>
        <v>0</v>
      </c>
      <c r="F2894" s="51">
        <f>IF($J2880="TC",0,IF($J2880="Nso",0,VLOOKUP($A2877,'Result Entry'!$B$9:$FW$108,40,0)))</f>
        <v>0</v>
      </c>
      <c r="G2894" s="56">
        <f>E2894+F2894</f>
        <v>0</v>
      </c>
      <c r="H2894" s="1761">
        <f>IF($J2880="TC",0,IF($J2880="Nso",0,VLOOKUP($A2877,'Result Entry'!$B$9:$FW$108,45,0)))</f>
        <v>0</v>
      </c>
      <c r="I2894" s="1762"/>
      <c r="J2894" s="1784">
        <f>IF($J2880="TC",0,IF($J2880="Nso",0,VLOOKUP($A2877,'Result Entry'!$B$9:$FW$108,49,0)))</f>
        <v>0</v>
      </c>
      <c r="K2894" s="1762"/>
      <c r="L2894" s="66">
        <f t="shared" si="162"/>
        <v>0</v>
      </c>
      <c r="M2894" s="64">
        <f t="shared" si="163"/>
        <v>0</v>
      </c>
      <c r="N2894" s="60" t="str">
        <f>IF($J2880="TC",0,IF($J2880="Nso",0,VLOOKUP($A2877,'Result Entry'!$B$9:$FW$108,54,0)))</f>
        <v/>
      </c>
    </row>
    <row r="2895" spans="1:15" s="52" customFormat="1" ht="20.25" customHeight="1">
      <c r="A2895" s="1721"/>
      <c r="B2895" s="50" t="s">
        <v>69</v>
      </c>
      <c r="C2895" s="1717" t="str">
        <f>'Result Entry'!$BF$3</f>
        <v>CHEMISTRY</v>
      </c>
      <c r="D2895" s="1718"/>
      <c r="E2895" s="54" t="str">
        <f>IF($J2880="TC",0,IF($J2880="Nso",0,VLOOKUP($A2877,'Result Entry'!$B$9:$FW$108,55,0)))</f>
        <v/>
      </c>
      <c r="F2895" s="51">
        <f>IF($J2880="TC",0,IF($J2880="Nso",0,VLOOKUP($A2877,'Result Entry'!$B$9:$FW$108,56,0)))</f>
        <v>0</v>
      </c>
      <c r="G2895" s="56" t="e">
        <f>E2895+F2895</f>
        <v>#VALUE!</v>
      </c>
      <c r="H2895" s="1761">
        <f>IF($J2880="TC",0,IF($J2880="Nso",0,VLOOKUP($A2877,'Result Entry'!$B$9:$FW$108,61,0)))</f>
        <v>0</v>
      </c>
      <c r="I2895" s="1762"/>
      <c r="J2895" s="1784">
        <f>IF($J2880="TC",0,IF($J2880="Nso",0,VLOOKUP($A2877,'Result Entry'!$B$9:$FW$108,65,0)))</f>
        <v>0</v>
      </c>
      <c r="K2895" s="1762"/>
      <c r="L2895" s="66">
        <f t="shared" si="162"/>
        <v>0</v>
      </c>
      <c r="M2895" s="64" t="e">
        <f t="shared" si="163"/>
        <v>#VALUE!</v>
      </c>
      <c r="N2895" s="60" t="str">
        <f>IF($J2880="TC",0,IF($J2880="Nso",0,VLOOKUP($A2877,'Result Entry'!$B$9:$FW$108,70,0)))</f>
        <v/>
      </c>
    </row>
    <row r="2896" spans="1:15" s="52" customFormat="1" ht="20.25" customHeight="1" thickBot="1">
      <c r="A2896" s="1721"/>
      <c r="B2896" s="50" t="s">
        <v>69</v>
      </c>
      <c r="C2896" s="1717" t="str">
        <f>'Result Entry'!$BW$3</f>
        <v>BIOLOGY</v>
      </c>
      <c r="D2896" s="1718"/>
      <c r="E2896" s="57" t="str">
        <f>IF($J2880="TC",0,IF($J2880="Nso",0,VLOOKUP($A2877,'Result Entry'!$B$9:$FW$108,71,0)))</f>
        <v/>
      </c>
      <c r="F2896" s="58" t="str">
        <f>IF($J2880="TC",0,IF($J2880="Nso",0,VLOOKUP($A2877,'Result Entry'!$B$9:$FW$108,72,0)))</f>
        <v/>
      </c>
      <c r="G2896" s="59" t="e">
        <f>E2896+F2896</f>
        <v>#VALUE!</v>
      </c>
      <c r="H2896" s="1861">
        <f>IF($J2880="TC",0,IF($J2880="Nso",0,VLOOKUP($A2877,'Result Entry'!$B$9:$FW$108,77,0)))</f>
        <v>0</v>
      </c>
      <c r="I2896" s="1862"/>
      <c r="J2896" s="1863">
        <f>IF($J2880="TC",0,IF($J2880="Nso",0,VLOOKUP($A2877,'Result Entry'!$B$9:$FW$108,81,0)))</f>
        <v>0</v>
      </c>
      <c r="K2896" s="1862"/>
      <c r="L2896" s="67">
        <f t="shared" si="162"/>
        <v>0</v>
      </c>
      <c r="M2896" s="65" t="e">
        <f t="shared" si="163"/>
        <v>#VALUE!</v>
      </c>
      <c r="N2896" s="60">
        <f>IF($J2880="TC",0,IF($J2880="Nso",0,VLOOKUP($A2877,'Result Entry'!$B$9:$FW$108,86,0)))</f>
        <v>0</v>
      </c>
    </row>
    <row r="2897" spans="1:14" ht="20.25" customHeight="1">
      <c r="A2897" s="1721"/>
      <c r="B2897" s="11" t="s">
        <v>69</v>
      </c>
      <c r="C2897" s="1771" t="s">
        <v>77</v>
      </c>
      <c r="D2897" s="1772"/>
      <c r="E2897" s="1773"/>
      <c r="F2897" s="1777" t="s">
        <v>78</v>
      </c>
      <c r="G2897" s="1778"/>
      <c r="H2897" s="1868" t="s">
        <v>79</v>
      </c>
      <c r="I2897" s="1869"/>
      <c r="J2897" s="74" t="s">
        <v>41</v>
      </c>
      <c r="K2897" s="79" t="s">
        <v>91</v>
      </c>
      <c r="L2897" s="1785" t="s">
        <v>39</v>
      </c>
      <c r="M2897" s="1786"/>
      <c r="N2897" s="12" t="s">
        <v>43</v>
      </c>
    </row>
    <row r="2898" spans="1:14" ht="25.5" customHeight="1" thickBot="1">
      <c r="A2898" s="1721"/>
      <c r="B2898" s="11" t="s">
        <v>69</v>
      </c>
      <c r="C2898" s="1774"/>
      <c r="D2898" s="1775"/>
      <c r="E2898" s="1776"/>
      <c r="F2898" s="1787">
        <f>IF($J2880="TC",0,IF($J2880="Nso",0,VLOOKUP($A2877,'Result Entry'!$B$9:$FW$108,146,0)))</f>
        <v>0</v>
      </c>
      <c r="G2898" s="1788"/>
      <c r="H2898" s="1830">
        <f>IF($J2880="TC",0,IF($J2880="Nso",0,VLOOKUP($A2877,'Result Entry'!$B$9:$FW$108,147,0)))</f>
        <v>0</v>
      </c>
      <c r="I2898" s="1831"/>
      <c r="J2898" s="75">
        <f>IF($J2880="TC",0,IF($J2880="Nso",0,VLOOKUP($A2877,'Result Entry'!$B$9:$FW$108,148,0)))</f>
        <v>0</v>
      </c>
      <c r="K2898" s="86" t="str">
        <f>IF($J2880="TC",0,IF($J2880="Nso",0,VLOOKUP($A2877,'Result Entry'!$B$9:$FW$108,149,0)))</f>
        <v/>
      </c>
      <c r="L2898" s="1864">
        <f>IF($J2880="TC",0,IF($J2880="Nso",0,VLOOKUP($A2877,'Result Entry'!$B$9:$FW$108,150,0)))</f>
        <v>0</v>
      </c>
      <c r="M2898" s="1865"/>
      <c r="N2898" s="15">
        <f>IF($J2880="TC",0,IF($J2880="Nso",0,VLOOKUP($A2877,'Result Entry'!$B$9:$FW$108,152,0)))</f>
        <v>0</v>
      </c>
    </row>
    <row r="2899" spans="1:14" ht="20.25" customHeight="1">
      <c r="A2899" s="1721"/>
      <c r="B2899" s="11" t="s">
        <v>69</v>
      </c>
      <c r="C2899" s="1758" t="s">
        <v>58</v>
      </c>
      <c r="D2899" s="1759"/>
      <c r="E2899" s="1759"/>
      <c r="F2899" s="1759"/>
      <c r="G2899" s="1759"/>
      <c r="H2899" s="1760"/>
      <c r="I2899" s="1834" t="s">
        <v>59</v>
      </c>
      <c r="J2899" s="1835"/>
      <c r="K2899" s="1836">
        <f>VLOOKUP($A2877,'Result Entry'!$B$9:$FW$108,143,0)</f>
        <v>0</v>
      </c>
      <c r="L2899" s="1837"/>
      <c r="M2899" s="1839" t="s">
        <v>37</v>
      </c>
      <c r="N2899" s="1840"/>
    </row>
    <row r="2900" spans="1:14" ht="20.25" customHeight="1" thickBot="1">
      <c r="A2900" s="1721"/>
      <c r="B2900" s="11" t="s">
        <v>69</v>
      </c>
      <c r="C2900" s="1841" t="s">
        <v>54</v>
      </c>
      <c r="D2900" s="1842"/>
      <c r="E2900" s="1842"/>
      <c r="F2900" s="1843" t="s">
        <v>157</v>
      </c>
      <c r="G2900" s="1844"/>
      <c r="H2900" s="26" t="s">
        <v>47</v>
      </c>
      <c r="I2900" s="1847" t="s">
        <v>60</v>
      </c>
      <c r="J2900" s="1848"/>
      <c r="K2900" s="1873">
        <f>VLOOKUP($A2877,'Result Entry'!$B$9:$FW$108,144,0)</f>
        <v>0</v>
      </c>
      <c r="L2900" s="1874"/>
      <c r="M2900" s="1875">
        <f>VLOOKUP($A2877,'Result Entry'!$B$9:$FW$108,145,0)</f>
        <v>0</v>
      </c>
      <c r="N2900" s="1876"/>
    </row>
    <row r="2901" spans="1:14" ht="20.25" customHeight="1">
      <c r="A2901" s="1721"/>
      <c r="B2901" s="11" t="s">
        <v>69</v>
      </c>
      <c r="C2901" s="1841"/>
      <c r="D2901" s="1842"/>
      <c r="E2901" s="1842"/>
      <c r="F2901" s="1845"/>
      <c r="G2901" s="1846"/>
      <c r="H2901" s="27" t="s">
        <v>99</v>
      </c>
      <c r="I2901" s="1877" t="s">
        <v>61</v>
      </c>
      <c r="J2901" s="1878"/>
      <c r="K2901" s="1879">
        <f>IF($J2880="TC","Transferred",IF($J2880="Nso","NameSeparated",VLOOKUP($A2877,'Result Entry'!$B$9:$FW$108,153,0)))</f>
        <v>0</v>
      </c>
      <c r="L2901" s="1879"/>
      <c r="M2901" s="1879"/>
      <c r="N2901" s="1880"/>
    </row>
    <row r="2902" spans="1:14" ht="20.25" customHeight="1">
      <c r="A2902" s="1721"/>
      <c r="B2902" s="11" t="s">
        <v>69</v>
      </c>
      <c r="C2902" s="1744" t="str">
        <f>'Result Entry'!$DU$3</f>
        <v>Foundation Of Information Tech.</v>
      </c>
      <c r="D2902" s="1745"/>
      <c r="E2902" s="1746"/>
      <c r="F2902" s="1747" t="str">
        <f>IF($J2880="TC",0,IF($J2880="Nso",0,VLOOKUP($A2877,'Result Entry'!$B$9:$GS$108,170,0)))</f>
        <v/>
      </c>
      <c r="G2902" s="1747"/>
      <c r="H2902" s="14">
        <f>IF($J2880="TC",0,IF($J2880="Nso",0,VLOOKUP($A2877,'Result Entry'!$B$9:$GS$108,112,0)))</f>
        <v>0</v>
      </c>
      <c r="I2902" s="1748" t="s">
        <v>71</v>
      </c>
      <c r="J2902" s="1749"/>
      <c r="K2902" s="1750">
        <f>'Result Entry'!$T$2</f>
        <v>45419</v>
      </c>
      <c r="L2902" s="1751"/>
      <c r="M2902" s="1751"/>
      <c r="N2902" s="1752"/>
    </row>
    <row r="2903" spans="1:14" ht="20.25" customHeight="1">
      <c r="A2903" s="1721"/>
      <c r="B2903" s="11" t="s">
        <v>69</v>
      </c>
      <c r="C2903" s="1744" t="str">
        <f>'Result Entry'!$EI$3</f>
        <v>G.I.A.I.-II</v>
      </c>
      <c r="D2903" s="1745"/>
      <c r="E2903" s="1746"/>
      <c r="F2903" s="1747" t="str">
        <f>IF($J2880="TC",0,IF($J2880="Nso",0,VLOOKUP($A2877,'Result Entry'!$B$9:$GS$108,174,0)))</f>
        <v/>
      </c>
      <c r="G2903" s="1747"/>
      <c r="H2903" s="14">
        <f>IF($J2880="TC",0,IF($J2880="Nso",0,VLOOKUP($A2877,'Result Entry'!$B$9:$GS$108,124,0)))</f>
        <v>0</v>
      </c>
      <c r="I2903" s="1753"/>
      <c r="J2903" s="1754"/>
      <c r="K2903" s="1754"/>
      <c r="L2903" s="1754"/>
      <c r="M2903" s="1754"/>
      <c r="N2903" s="1755"/>
    </row>
    <row r="2904" spans="1:14" ht="20.25" customHeight="1">
      <c r="A2904" s="1721"/>
      <c r="B2904" s="11" t="s">
        <v>69</v>
      </c>
      <c r="C2904" s="1744" t="str">
        <f>'Result Entry'!$EU$3</f>
        <v>SOC.SER.PLAN</v>
      </c>
      <c r="D2904" s="1745"/>
      <c r="E2904" s="1746"/>
      <c r="F2904" s="1747">
        <f>IF($J2880="TC",0,IF($J2880="Nso",0,VLOOKUP($A2877,'Result Entry'!$B$9:$HS$108,178,0)))</f>
        <v>0</v>
      </c>
      <c r="G2904" s="1747"/>
      <c r="H2904" s="14">
        <f>IF($J2880="TC",0,IF($J2880="Nso",0,VLOOKUP($A2877,'Result Entry'!$B$9:$GS$108,136,0)))</f>
        <v>0</v>
      </c>
      <c r="I2904" s="1756" t="s">
        <v>174</v>
      </c>
      <c r="J2904" s="1757"/>
      <c r="K2904" s="76"/>
      <c r="L2904" s="77"/>
      <c r="M2904" s="77"/>
      <c r="N2904" s="78"/>
    </row>
    <row r="2905" spans="1:14" ht="20.25" customHeight="1" thickBot="1">
      <c r="A2905" s="1721"/>
      <c r="B2905" s="11" t="s">
        <v>69</v>
      </c>
      <c r="C2905" s="1744" t="str">
        <f>'Result Entry'!$FG$3</f>
        <v>Jeewan Kaushal</v>
      </c>
      <c r="D2905" s="1745"/>
      <c r="E2905" s="1746"/>
      <c r="F2905" s="1747" t="str">
        <f>IF($J2880="TC",0,IF($J2880="Nso",0,VLOOKUP($A2877,'Result Entry'!$B$9:$HS$108,182,0)))</f>
        <v/>
      </c>
      <c r="G2905" s="1747"/>
      <c r="H2905" s="14">
        <f>IF($J2880="TC",0,IF($J2880="Nso",0,VLOOKUP($A2877,'Result Entry'!$B$9:$HS$108,136,0)))</f>
        <v>0</v>
      </c>
      <c r="I2905" s="1756" t="s">
        <v>148</v>
      </c>
      <c r="J2905" s="1757"/>
      <c r="K2905" s="1757"/>
      <c r="L2905" s="1757"/>
      <c r="M2905" s="1757"/>
      <c r="N2905" s="1838"/>
    </row>
    <row r="2906" spans="1:14" ht="20.25" customHeight="1">
      <c r="A2906" s="1721"/>
      <c r="B2906" s="10" t="s">
        <v>69</v>
      </c>
      <c r="C2906" s="1706" t="s">
        <v>180</v>
      </c>
      <c r="D2906" s="1707"/>
      <c r="E2906" s="1708"/>
      <c r="F2906" s="1715" t="s">
        <v>181</v>
      </c>
      <c r="G2906" s="1716"/>
      <c r="H2906" s="82" t="s">
        <v>30</v>
      </c>
      <c r="I2906" s="1756" t="s">
        <v>175</v>
      </c>
      <c r="J2906" s="1757"/>
      <c r="K2906" s="1757"/>
      <c r="L2906" s="1757"/>
      <c r="M2906" s="1757"/>
      <c r="N2906" s="1838"/>
    </row>
    <row r="2907" spans="1:14" ht="20.25" customHeight="1">
      <c r="A2907" s="1721"/>
      <c r="B2907" s="10" t="s">
        <v>69</v>
      </c>
      <c r="C2907" s="1709"/>
      <c r="D2907" s="1710"/>
      <c r="E2907" s="1711"/>
      <c r="F2907" s="1702" t="s">
        <v>182</v>
      </c>
      <c r="G2907" s="1703"/>
      <c r="H2907" s="80" t="s">
        <v>179</v>
      </c>
      <c r="I2907" s="1732" t="s">
        <v>67</v>
      </c>
      <c r="J2907" s="1733"/>
      <c r="K2907" s="1733"/>
      <c r="L2907" s="1733"/>
      <c r="M2907" s="1733"/>
      <c r="N2907" s="1734"/>
    </row>
    <row r="2908" spans="1:14" ht="20.25" customHeight="1">
      <c r="A2908" s="1721"/>
      <c r="B2908" s="10" t="s">
        <v>69</v>
      </c>
      <c r="C2908" s="1709"/>
      <c r="D2908" s="1710"/>
      <c r="E2908" s="1711"/>
      <c r="F2908" s="1702" t="s">
        <v>185</v>
      </c>
      <c r="G2908" s="1703"/>
      <c r="H2908" s="80" t="s">
        <v>62</v>
      </c>
      <c r="I2908" s="1735"/>
      <c r="J2908" s="1736"/>
      <c r="K2908" s="1736"/>
      <c r="L2908" s="1736"/>
      <c r="M2908" s="1736"/>
      <c r="N2908" s="1737"/>
    </row>
    <row r="2909" spans="1:14" ht="20.25" customHeight="1">
      <c r="A2909" s="1721"/>
      <c r="B2909" s="10" t="s">
        <v>69</v>
      </c>
      <c r="C2909" s="1709"/>
      <c r="D2909" s="1710"/>
      <c r="E2909" s="1711"/>
      <c r="F2909" s="1702" t="s">
        <v>186</v>
      </c>
      <c r="G2909" s="1703"/>
      <c r="H2909" s="80" t="s">
        <v>63</v>
      </c>
      <c r="I2909" s="1735"/>
      <c r="J2909" s="1736"/>
      <c r="K2909" s="1736"/>
      <c r="L2909" s="1736"/>
      <c r="M2909" s="1736"/>
      <c r="N2909" s="1737"/>
    </row>
    <row r="2910" spans="1:14" ht="20.25" customHeight="1">
      <c r="A2910" s="1721"/>
      <c r="B2910" s="10" t="s">
        <v>69</v>
      </c>
      <c r="C2910" s="1709"/>
      <c r="D2910" s="1710"/>
      <c r="E2910" s="1711"/>
      <c r="F2910" s="1702" t="s">
        <v>183</v>
      </c>
      <c r="G2910" s="1703"/>
      <c r="H2910" s="80" t="s">
        <v>65</v>
      </c>
      <c r="I2910" s="1738" t="s">
        <v>80</v>
      </c>
      <c r="J2910" s="1739"/>
      <c r="K2910" s="1739"/>
      <c r="L2910" s="1739"/>
      <c r="M2910" s="1739"/>
      <c r="N2910" s="1740"/>
    </row>
    <row r="2911" spans="1:14" ht="20.25" customHeight="1" thickBot="1">
      <c r="A2911" s="1721"/>
      <c r="B2911" s="13" t="s">
        <v>69</v>
      </c>
      <c r="C2911" s="1712"/>
      <c r="D2911" s="1713"/>
      <c r="E2911" s="1714"/>
      <c r="F2911" s="1704" t="s">
        <v>184</v>
      </c>
      <c r="G2911" s="1705"/>
      <c r="H2911" s="81" t="s">
        <v>64</v>
      </c>
      <c r="I2911" s="1741"/>
      <c r="J2911" s="1742"/>
      <c r="K2911" s="1742"/>
      <c r="L2911" s="1742"/>
      <c r="M2911" s="1742"/>
      <c r="N2911" s="1743"/>
    </row>
    <row r="2912" spans="1:14" ht="24.75" customHeight="1" thickTop="1" thickBot="1">
      <c r="A2912" s="83">
        <f>A2877+1</f>
        <v>83</v>
      </c>
      <c r="B2912" s="1720" t="s">
        <v>50</v>
      </c>
      <c r="C2912" s="1720"/>
      <c r="D2912" s="1720"/>
      <c r="E2912" s="1720"/>
      <c r="F2912" s="1720"/>
      <c r="G2912" s="1720"/>
      <c r="H2912" s="1720"/>
      <c r="I2912" s="1720"/>
      <c r="J2912" s="1720"/>
      <c r="K2912" s="1720"/>
      <c r="L2912" s="1720"/>
      <c r="M2912" s="1720"/>
      <c r="N2912" s="1720"/>
    </row>
    <row r="2913" spans="1:15" ht="42.75" customHeight="1" thickTop="1">
      <c r="A2913" s="1721"/>
      <c r="B2913" s="1722"/>
      <c r="C2913" s="1723"/>
      <c r="D2913" s="1726" t="str">
        <f>Master!$E$8</f>
        <v xml:space="preserve">Govt. Sr. Secondary School </v>
      </c>
      <c r="E2913" s="1727"/>
      <c r="F2913" s="1727"/>
      <c r="G2913" s="1727"/>
      <c r="H2913" s="1727"/>
      <c r="I2913" s="1727"/>
      <c r="J2913" s="1727"/>
      <c r="K2913" s="1727"/>
      <c r="L2913" s="1727"/>
      <c r="M2913" s="1727"/>
      <c r="N2913" s="1728"/>
    </row>
    <row r="2914" spans="1:15" ht="20.25" customHeight="1" thickBot="1">
      <c r="A2914" s="1721"/>
      <c r="B2914" s="1724"/>
      <c r="C2914" s="1725"/>
      <c r="D2914" s="1729" t="str">
        <f>Master!$E$11</f>
        <v>P.S.-Bapini (Jodhpur)</v>
      </c>
      <c r="E2914" s="1730"/>
      <c r="F2914" s="1730"/>
      <c r="G2914" s="1730"/>
      <c r="H2914" s="1730"/>
      <c r="I2914" s="1730"/>
      <c r="J2914" s="1730"/>
      <c r="K2914" s="1730"/>
      <c r="L2914" s="1730"/>
      <c r="M2914" s="1730"/>
      <c r="N2914" s="1731"/>
    </row>
    <row r="2915" spans="1:15" ht="20.25" customHeight="1">
      <c r="A2915" s="1721"/>
      <c r="B2915" s="28"/>
      <c r="C2915" s="1849" t="s">
        <v>150</v>
      </c>
      <c r="D2915" s="1850"/>
      <c r="E2915" s="1850"/>
      <c r="F2915" s="1850"/>
      <c r="G2915" s="1851"/>
      <c r="H2915" s="1814" t="s">
        <v>127</v>
      </c>
      <c r="I2915" s="1814"/>
      <c r="J2915" s="1817">
        <f>VLOOKUP(A2912,'Result Entry'!$B$6:$K$108,6,0)</f>
        <v>0</v>
      </c>
      <c r="K2915" s="1820" t="s">
        <v>68</v>
      </c>
      <c r="L2915" s="1821"/>
      <c r="M2915" s="68">
        <f>Master!$E$14</f>
        <v>8151106901</v>
      </c>
      <c r="N2915" s="69"/>
    </row>
    <row r="2916" spans="1:15" ht="20.25" customHeight="1">
      <c r="A2916" s="1721"/>
      <c r="B2916" s="9"/>
      <c r="C2916" s="1852"/>
      <c r="D2916" s="1853"/>
      <c r="E2916" s="1853"/>
      <c r="F2916" s="1853"/>
      <c r="G2916" s="1854"/>
      <c r="H2916" s="1815"/>
      <c r="I2916" s="1815"/>
      <c r="J2916" s="1818"/>
      <c r="K2916" s="1822" t="s">
        <v>66</v>
      </c>
      <c r="L2916" s="1823"/>
      <c r="M2916" s="1824"/>
      <c r="N2916" s="1825"/>
      <c r="O2916" s="17" t="s">
        <v>156</v>
      </c>
    </row>
    <row r="2917" spans="1:15" ht="20.25" customHeight="1" thickBot="1">
      <c r="A2917" s="1721"/>
      <c r="B2917" s="9"/>
      <c r="C2917" s="1855"/>
      <c r="D2917" s="1856"/>
      <c r="E2917" s="1856"/>
      <c r="F2917" s="1856"/>
      <c r="G2917" s="1857"/>
      <c r="H2917" s="1816"/>
      <c r="I2917" s="1816"/>
      <c r="J2917" s="1819"/>
      <c r="K2917" s="1826" t="s">
        <v>51</v>
      </c>
      <c r="L2917" s="1827"/>
      <c r="M2917" s="1828" t="str">
        <f>Master!$E$6</f>
        <v>2023-24</v>
      </c>
      <c r="N2917" s="1829"/>
    </row>
    <row r="2918" spans="1:15" ht="20.25" customHeight="1">
      <c r="A2918" s="1721"/>
      <c r="B2918" s="10" t="s">
        <v>69</v>
      </c>
      <c r="C2918" s="1779" t="s">
        <v>20</v>
      </c>
      <c r="D2918" s="1780"/>
      <c r="E2918" s="1780"/>
      <c r="F2918" s="1781"/>
      <c r="G2918" s="6" t="s">
        <v>149</v>
      </c>
      <c r="H2918" s="1782">
        <f>VLOOKUP($A2912,'Result Entry'!$B$9:$FW$108,4,0)</f>
        <v>0</v>
      </c>
      <c r="I2918" s="1782"/>
      <c r="J2918" s="1782"/>
      <c r="K2918" s="1782"/>
      <c r="L2918" s="1782"/>
      <c r="M2918" s="1782"/>
      <c r="N2918" s="1783"/>
    </row>
    <row r="2919" spans="1:15" ht="20.25" customHeight="1">
      <c r="A2919" s="1721"/>
      <c r="B2919" s="10" t="s">
        <v>69</v>
      </c>
      <c r="C2919" s="1763" t="s">
        <v>22</v>
      </c>
      <c r="D2919" s="1764"/>
      <c r="E2919" s="1764"/>
      <c r="F2919" s="1765"/>
      <c r="G2919" s="7" t="s">
        <v>149</v>
      </c>
      <c r="H2919" s="1766">
        <f>VLOOKUP($A2912,'Result Entry'!$B$9:$FW$108,7,0)</f>
        <v>0</v>
      </c>
      <c r="I2919" s="1766"/>
      <c r="J2919" s="1766"/>
      <c r="K2919" s="1766"/>
      <c r="L2919" s="1766"/>
      <c r="M2919" s="1766"/>
      <c r="N2919" s="1767"/>
    </row>
    <row r="2920" spans="1:15" ht="20.25" customHeight="1">
      <c r="A2920" s="1721"/>
      <c r="B2920" s="10" t="s">
        <v>69</v>
      </c>
      <c r="C2920" s="1763" t="s">
        <v>23</v>
      </c>
      <c r="D2920" s="1764"/>
      <c r="E2920" s="1764"/>
      <c r="F2920" s="1765"/>
      <c r="G2920" s="7" t="s">
        <v>149</v>
      </c>
      <c r="H2920" s="1766">
        <f>VLOOKUP($A2912,'Result Entry'!$B$9:$FW$108,8,0)</f>
        <v>0</v>
      </c>
      <c r="I2920" s="1766"/>
      <c r="J2920" s="1766"/>
      <c r="K2920" s="1766"/>
      <c r="L2920" s="1766"/>
      <c r="M2920" s="1766"/>
      <c r="N2920" s="1767"/>
    </row>
    <row r="2921" spans="1:15" ht="20.25" customHeight="1">
      <c r="A2921" s="1721"/>
      <c r="B2921" s="10" t="s">
        <v>69</v>
      </c>
      <c r="C2921" s="1763" t="s">
        <v>52</v>
      </c>
      <c r="D2921" s="1764"/>
      <c r="E2921" s="1764"/>
      <c r="F2921" s="1765"/>
      <c r="G2921" s="7" t="s">
        <v>149</v>
      </c>
      <c r="H2921" s="1766">
        <f>VLOOKUP($A2912,'Result Entry'!$B$9:$FW$108,9,0)</f>
        <v>0</v>
      </c>
      <c r="I2921" s="1766"/>
      <c r="J2921" s="1766"/>
      <c r="K2921" s="1766"/>
      <c r="L2921" s="1766"/>
      <c r="M2921" s="1766"/>
      <c r="N2921" s="1767"/>
    </row>
    <row r="2922" spans="1:15" ht="20.25" customHeight="1">
      <c r="A2922" s="1721"/>
      <c r="B2922" s="10" t="s">
        <v>69</v>
      </c>
      <c r="C2922" s="1763" t="s">
        <v>53</v>
      </c>
      <c r="D2922" s="1764"/>
      <c r="E2922" s="1764"/>
      <c r="F2922" s="1765"/>
      <c r="G2922" s="7" t="s">
        <v>149</v>
      </c>
      <c r="H2922" s="1768" t="str">
        <f>CONCATENATE('Result Entry'!$G$4,'Result Entry'!$J$4)</f>
        <v>11(A)</v>
      </c>
      <c r="I2922" s="1766"/>
      <c r="J2922" s="1766"/>
      <c r="K2922" s="1766"/>
      <c r="L2922" s="1766"/>
      <c r="M2922" s="1766"/>
      <c r="N2922" s="1767"/>
    </row>
    <row r="2923" spans="1:15" ht="20.25" customHeight="1" thickBot="1">
      <c r="A2923" s="1721"/>
      <c r="B2923" s="10" t="s">
        <v>69</v>
      </c>
      <c r="C2923" s="1789" t="s">
        <v>25</v>
      </c>
      <c r="D2923" s="1790"/>
      <c r="E2923" s="1790"/>
      <c r="F2923" s="1791"/>
      <c r="G2923" s="16" t="s">
        <v>149</v>
      </c>
      <c r="H2923" s="1792">
        <f>VLOOKUP($A2912,'Result Entry'!$B$9:$FW$108,10,0)</f>
        <v>0</v>
      </c>
      <c r="I2923" s="1792"/>
      <c r="J2923" s="1792"/>
      <c r="K2923" s="1792"/>
      <c r="L2923" s="1792"/>
      <c r="M2923" s="1792"/>
      <c r="N2923" s="1793"/>
    </row>
    <row r="2924" spans="1:15" ht="20.25" customHeight="1">
      <c r="A2924" s="1721"/>
      <c r="B2924" s="11" t="s">
        <v>69</v>
      </c>
      <c r="C2924" s="1794" t="s">
        <v>167</v>
      </c>
      <c r="D2924" s="1795"/>
      <c r="E2924" s="1798" t="s">
        <v>72</v>
      </c>
      <c r="F2924" s="1800" t="s">
        <v>73</v>
      </c>
      <c r="G2924" s="1802" t="s">
        <v>168</v>
      </c>
      <c r="H2924" s="1804" t="s">
        <v>55</v>
      </c>
      <c r="I2924" s="1805"/>
      <c r="J2924" s="1808" t="s">
        <v>84</v>
      </c>
      <c r="K2924" s="1809"/>
      <c r="L2924" s="1812" t="s">
        <v>169</v>
      </c>
      <c r="M2924" s="1832" t="s">
        <v>76</v>
      </c>
      <c r="N2924" s="1858" t="s">
        <v>98</v>
      </c>
    </row>
    <row r="2925" spans="1:15" ht="20.25" customHeight="1">
      <c r="A2925" s="1721"/>
      <c r="B2925" s="11"/>
      <c r="C2925" s="1796"/>
      <c r="D2925" s="1797"/>
      <c r="E2925" s="1799"/>
      <c r="F2925" s="1801"/>
      <c r="G2925" s="1803"/>
      <c r="H2925" s="1806"/>
      <c r="I2925" s="1807"/>
      <c r="J2925" s="1810"/>
      <c r="K2925" s="1811"/>
      <c r="L2925" s="1813"/>
      <c r="M2925" s="1833"/>
      <c r="N2925" s="1859"/>
    </row>
    <row r="2926" spans="1:15" ht="20.25" customHeight="1" thickBot="1">
      <c r="A2926" s="1721"/>
      <c r="B2926" s="11" t="s">
        <v>69</v>
      </c>
      <c r="C2926" s="1866" t="s">
        <v>56</v>
      </c>
      <c r="D2926" s="1867"/>
      <c r="E2926" s="61">
        <f>'Result Entry'!$L$7</f>
        <v>10</v>
      </c>
      <c r="F2926" s="62">
        <f>'Result Entry'!$M$7</f>
        <v>10</v>
      </c>
      <c r="G2926" s="53">
        <f>SUM(E2926:F2926)</f>
        <v>20</v>
      </c>
      <c r="H2926" s="1881">
        <f>'Result Entry'!$AU$7</f>
        <v>70</v>
      </c>
      <c r="I2926" s="1882"/>
      <c r="J2926" s="1883">
        <f>'Result Entry'!$AY$7</f>
        <v>100</v>
      </c>
      <c r="K2926" s="1882"/>
      <c r="L2926" s="53">
        <f t="shared" ref="L2926:L2931" si="164">H2926+J2926</f>
        <v>170</v>
      </c>
      <c r="M2926" s="63">
        <f t="shared" ref="M2926:M2931" si="165">G2926+L2926</f>
        <v>190</v>
      </c>
      <c r="N2926" s="1860"/>
    </row>
    <row r="2927" spans="1:15" s="52" customFormat="1" ht="20.25" customHeight="1">
      <c r="A2927" s="1721"/>
      <c r="B2927" s="50" t="s">
        <v>69</v>
      </c>
      <c r="C2927" s="1769" t="str">
        <f>'Result Entry'!$L$3</f>
        <v>HINDI Comp.</v>
      </c>
      <c r="D2927" s="1770"/>
      <c r="E2927" s="54">
        <f>IF($J2915="TC",0,IF($J2915="Nso",0,VLOOKUP($A2912,'Result Entry'!$B$9:$FW$108,11,0)))</f>
        <v>0</v>
      </c>
      <c r="F2927" s="51">
        <f>IF($J2915="TC",0,IF($J2915="Nso",0,VLOOKUP($A2912,'Result Entry'!$B$9:$FW$108,12,0)))</f>
        <v>0</v>
      </c>
      <c r="G2927" s="55">
        <f>E2927+F2927</f>
        <v>0</v>
      </c>
      <c r="H2927" s="1870">
        <f>IF($J2915="TC",0,IF($J2915="Nso",0,VLOOKUP($A2912,'Result Entry'!$B$9:$FW$108,16,0)))</f>
        <v>0</v>
      </c>
      <c r="I2927" s="1871"/>
      <c r="J2927" s="1872">
        <f>IF($J2915="TC",0,IF($J2915="Nso",0,VLOOKUP($A2912,'Result Entry'!$B$9:$FW$108,19,0)))</f>
        <v>0</v>
      </c>
      <c r="K2927" s="1871"/>
      <c r="L2927" s="66">
        <f t="shared" si="164"/>
        <v>0</v>
      </c>
      <c r="M2927" s="64">
        <f t="shared" si="165"/>
        <v>0</v>
      </c>
      <c r="N2927" s="60" t="str">
        <f>IF($J2915="TC",0,IF($J2915="Nso",0,VLOOKUP($A2912,'Result Entry'!$B$9:$FW$108,24,0)))</f>
        <v/>
      </c>
    </row>
    <row r="2928" spans="1:15" s="52" customFormat="1" ht="20.25" customHeight="1">
      <c r="A2928" s="1721"/>
      <c r="B2928" s="50" t="s">
        <v>69</v>
      </c>
      <c r="C2928" s="1717" t="str">
        <f>'Result Entry'!$Z$3</f>
        <v>ENGLISH Comp.</v>
      </c>
      <c r="D2928" s="1718"/>
      <c r="E2928" s="54">
        <f>IF($J2915="TC",0,IF($J2915="Nso",0,VLOOKUP($A2912,'Result Entry'!$B$9:$FW$108,25,0)))</f>
        <v>0</v>
      </c>
      <c r="F2928" s="51">
        <f>IF($J2915="TC",0,IF($J2915="Nso",0,VLOOKUP($A2912,'Result Entry'!$B$9:$FW$108,26,0)))</f>
        <v>0</v>
      </c>
      <c r="G2928" s="56">
        <f>E2928+F2928</f>
        <v>0</v>
      </c>
      <c r="H2928" s="1761">
        <f>IF($J2915="TC",0,IF($J2915="Nso",0,VLOOKUP($A2912,'Result Entry'!$B$9:$FW$108,30,0)))</f>
        <v>0</v>
      </c>
      <c r="I2928" s="1762"/>
      <c r="J2928" s="1784">
        <f>IF($J2915="TC",0,IF($J2915="Nso",0,VLOOKUP($A2912,'Result Entry'!$B$9:$FW$108,33,0)))</f>
        <v>0</v>
      </c>
      <c r="K2928" s="1762"/>
      <c r="L2928" s="66">
        <f t="shared" si="164"/>
        <v>0</v>
      </c>
      <c r="M2928" s="64">
        <f t="shared" si="165"/>
        <v>0</v>
      </c>
      <c r="N2928" s="60" t="str">
        <f>IF($J2915="TC",0,IF($J2915="Nso",0,VLOOKUP($A2912,'Result Entry'!$B$9:$FW$108,38,0)))</f>
        <v/>
      </c>
    </row>
    <row r="2929" spans="1:14" s="52" customFormat="1" ht="20.25" customHeight="1">
      <c r="A2929" s="1721"/>
      <c r="B2929" s="50" t="s">
        <v>69</v>
      </c>
      <c r="C2929" s="1717" t="str">
        <f>'Result Entry'!$AO$3</f>
        <v>PHYSICS</v>
      </c>
      <c r="D2929" s="1718"/>
      <c r="E2929" s="54">
        <f>IF($J2915="TC",0,IF($J2915="Nso",0,VLOOKUP($A2912,'Result Entry'!$B$9:$FW$108,39,0)))</f>
        <v>0</v>
      </c>
      <c r="F2929" s="51">
        <f>IF($J2915="TC",0,IF($J2915="Nso",0,VLOOKUP($A2912,'Result Entry'!$B$9:$FW$108,40,0)))</f>
        <v>0</v>
      </c>
      <c r="G2929" s="56">
        <f>E2929+F2929</f>
        <v>0</v>
      </c>
      <c r="H2929" s="1761">
        <f>IF($J2915="TC",0,IF($J2915="Nso",0,VLOOKUP($A2912,'Result Entry'!$B$9:$FW$108,45,0)))</f>
        <v>0</v>
      </c>
      <c r="I2929" s="1762"/>
      <c r="J2929" s="1784">
        <f>IF($J2915="TC",0,IF($J2915="Nso",0,VLOOKUP($A2912,'Result Entry'!$B$9:$FW$108,49,0)))</f>
        <v>0</v>
      </c>
      <c r="K2929" s="1762"/>
      <c r="L2929" s="66">
        <f t="shared" si="164"/>
        <v>0</v>
      </c>
      <c r="M2929" s="64">
        <f t="shared" si="165"/>
        <v>0</v>
      </c>
      <c r="N2929" s="60" t="str">
        <f>IF($J2915="TC",0,IF($J2915="Nso",0,VLOOKUP($A2912,'Result Entry'!$B$9:$FW$108,54,0)))</f>
        <v/>
      </c>
    </row>
    <row r="2930" spans="1:14" s="52" customFormat="1" ht="20.25" customHeight="1">
      <c r="A2930" s="1721"/>
      <c r="B2930" s="50" t="s">
        <v>69</v>
      </c>
      <c r="C2930" s="1717" t="str">
        <f>'Result Entry'!$BF$3</f>
        <v>CHEMISTRY</v>
      </c>
      <c r="D2930" s="1718"/>
      <c r="E2930" s="54" t="str">
        <f>IF($J2915="TC",0,IF($J2915="Nso",0,VLOOKUP($A2912,'Result Entry'!$B$9:$FW$108,55,0)))</f>
        <v/>
      </c>
      <c r="F2930" s="51">
        <f>IF($J2915="TC",0,IF($J2915="Nso",0,VLOOKUP($A2912,'Result Entry'!$B$9:$FW$108,56,0)))</f>
        <v>0</v>
      </c>
      <c r="G2930" s="56" t="e">
        <f>E2930+F2930</f>
        <v>#VALUE!</v>
      </c>
      <c r="H2930" s="1761">
        <f>IF($J2915="TC",0,IF($J2915="Nso",0,VLOOKUP($A2912,'Result Entry'!$B$9:$FW$108,61,0)))</f>
        <v>0</v>
      </c>
      <c r="I2930" s="1762"/>
      <c r="J2930" s="1784">
        <f>IF($J2915="TC",0,IF($J2915="Nso",0,VLOOKUP($A2912,'Result Entry'!$B$9:$FW$108,65,0)))</f>
        <v>0</v>
      </c>
      <c r="K2930" s="1762"/>
      <c r="L2930" s="66">
        <f t="shared" si="164"/>
        <v>0</v>
      </c>
      <c r="M2930" s="64" t="e">
        <f t="shared" si="165"/>
        <v>#VALUE!</v>
      </c>
      <c r="N2930" s="60" t="str">
        <f>IF($J2915="TC",0,IF($J2915="Nso",0,VLOOKUP($A2912,'Result Entry'!$B$9:$FW$108,70,0)))</f>
        <v/>
      </c>
    </row>
    <row r="2931" spans="1:14" s="52" customFormat="1" ht="20.25" customHeight="1" thickBot="1">
      <c r="A2931" s="1721"/>
      <c r="B2931" s="50" t="s">
        <v>69</v>
      </c>
      <c r="C2931" s="1717" t="str">
        <f>'Result Entry'!$BW$3</f>
        <v>BIOLOGY</v>
      </c>
      <c r="D2931" s="1718"/>
      <c r="E2931" s="57" t="str">
        <f>IF($J2915="TC",0,IF($J2915="Nso",0,VLOOKUP($A2912,'Result Entry'!$B$9:$FW$108,71,0)))</f>
        <v/>
      </c>
      <c r="F2931" s="58" t="str">
        <f>IF($J2915="TC",0,IF($J2915="Nso",0,VLOOKUP($A2912,'Result Entry'!$B$9:$FW$108,72,0)))</f>
        <v/>
      </c>
      <c r="G2931" s="59" t="e">
        <f>E2931+F2931</f>
        <v>#VALUE!</v>
      </c>
      <c r="H2931" s="1861">
        <f>IF($J2915="TC",0,IF($J2915="Nso",0,VLOOKUP($A2912,'Result Entry'!$B$9:$FW$108,77,0)))</f>
        <v>0</v>
      </c>
      <c r="I2931" s="1862"/>
      <c r="J2931" s="1863">
        <f>IF($J2915="TC",0,IF($J2915="Nso",0,VLOOKUP($A2912,'Result Entry'!$B$9:$FW$108,81,0)))</f>
        <v>0</v>
      </c>
      <c r="K2931" s="1862"/>
      <c r="L2931" s="67">
        <f t="shared" si="164"/>
        <v>0</v>
      </c>
      <c r="M2931" s="65" t="e">
        <f t="shared" si="165"/>
        <v>#VALUE!</v>
      </c>
      <c r="N2931" s="60">
        <f>IF($J2915="TC",0,IF($J2915="Nso",0,VLOOKUP($A2912,'Result Entry'!$B$9:$FW$108,86,0)))</f>
        <v>0</v>
      </c>
    </row>
    <row r="2932" spans="1:14" ht="20.25" customHeight="1">
      <c r="A2932" s="1721"/>
      <c r="B2932" s="11" t="s">
        <v>69</v>
      </c>
      <c r="C2932" s="1771" t="s">
        <v>77</v>
      </c>
      <c r="D2932" s="1772"/>
      <c r="E2932" s="1773"/>
      <c r="F2932" s="1777" t="s">
        <v>78</v>
      </c>
      <c r="G2932" s="1778"/>
      <c r="H2932" s="1868" t="s">
        <v>79</v>
      </c>
      <c r="I2932" s="1869"/>
      <c r="J2932" s="74" t="s">
        <v>41</v>
      </c>
      <c r="K2932" s="79" t="s">
        <v>91</v>
      </c>
      <c r="L2932" s="1785" t="s">
        <v>39</v>
      </c>
      <c r="M2932" s="1786"/>
      <c r="N2932" s="12" t="s">
        <v>43</v>
      </c>
    </row>
    <row r="2933" spans="1:14" ht="25.5" customHeight="1" thickBot="1">
      <c r="A2933" s="1721"/>
      <c r="B2933" s="11" t="s">
        <v>69</v>
      </c>
      <c r="C2933" s="1774"/>
      <c r="D2933" s="1775"/>
      <c r="E2933" s="1776"/>
      <c r="F2933" s="1787">
        <f>IF($J2915="TC",0,IF($J2915="Nso",0,VLOOKUP($A2912,'Result Entry'!$B$9:$FW$108,146,0)))</f>
        <v>0</v>
      </c>
      <c r="G2933" s="1788"/>
      <c r="H2933" s="1830">
        <f>IF($J2915="TC",0,IF($J2915="Nso",0,VLOOKUP($A2912,'Result Entry'!$B$9:$FW$108,147,0)))</f>
        <v>0</v>
      </c>
      <c r="I2933" s="1831"/>
      <c r="J2933" s="75">
        <f>IF($J2915="TC",0,IF($J2915="Nso",0,VLOOKUP($A2912,'Result Entry'!$B$9:$FW$108,148,0)))</f>
        <v>0</v>
      </c>
      <c r="K2933" s="86" t="str">
        <f>IF($J2915="TC",0,IF($J2915="Nso",0,VLOOKUP($A2912,'Result Entry'!$B$9:$FW$108,149,0)))</f>
        <v/>
      </c>
      <c r="L2933" s="1864">
        <f>IF($J2915="TC",0,IF($J2915="Nso",0,VLOOKUP($A2912,'Result Entry'!$B$9:$FW$108,150,0)))</f>
        <v>0</v>
      </c>
      <c r="M2933" s="1865"/>
      <c r="N2933" s="15">
        <f>IF($J2915="TC",0,IF($J2915="Nso",0,VLOOKUP($A2912,'Result Entry'!$B$9:$FW$108,152,0)))</f>
        <v>0</v>
      </c>
    </row>
    <row r="2934" spans="1:14" ht="20.25" customHeight="1">
      <c r="A2934" s="1721"/>
      <c r="B2934" s="11" t="s">
        <v>69</v>
      </c>
      <c r="C2934" s="1758" t="s">
        <v>58</v>
      </c>
      <c r="D2934" s="1759"/>
      <c r="E2934" s="1759"/>
      <c r="F2934" s="1759"/>
      <c r="G2934" s="1759"/>
      <c r="H2934" s="1760"/>
      <c r="I2934" s="1834" t="s">
        <v>59</v>
      </c>
      <c r="J2934" s="1835"/>
      <c r="K2934" s="1836">
        <f>VLOOKUP($A2912,'Result Entry'!$B$9:$FW$108,143,0)</f>
        <v>0</v>
      </c>
      <c r="L2934" s="1837"/>
      <c r="M2934" s="1839" t="s">
        <v>37</v>
      </c>
      <c r="N2934" s="1840"/>
    </row>
    <row r="2935" spans="1:14" ht="20.25" customHeight="1" thickBot="1">
      <c r="A2935" s="1721"/>
      <c r="B2935" s="11" t="s">
        <v>69</v>
      </c>
      <c r="C2935" s="1841" t="s">
        <v>54</v>
      </c>
      <c r="D2935" s="1842"/>
      <c r="E2935" s="1842"/>
      <c r="F2935" s="1843" t="s">
        <v>157</v>
      </c>
      <c r="G2935" s="1844"/>
      <c r="H2935" s="26" t="s">
        <v>47</v>
      </c>
      <c r="I2935" s="1847" t="s">
        <v>60</v>
      </c>
      <c r="J2935" s="1848"/>
      <c r="K2935" s="1873">
        <f>VLOOKUP($A2912,'Result Entry'!$B$9:$FW$108,144,0)</f>
        <v>0</v>
      </c>
      <c r="L2935" s="1874"/>
      <c r="M2935" s="1875">
        <f>VLOOKUP($A2912,'Result Entry'!$B$9:$FW$108,145,0)</f>
        <v>0</v>
      </c>
      <c r="N2935" s="1876"/>
    </row>
    <row r="2936" spans="1:14" ht="20.25" customHeight="1">
      <c r="A2936" s="1721"/>
      <c r="B2936" s="11" t="s">
        <v>69</v>
      </c>
      <c r="C2936" s="1841"/>
      <c r="D2936" s="1842"/>
      <c r="E2936" s="1842"/>
      <c r="F2936" s="1845"/>
      <c r="G2936" s="1846"/>
      <c r="H2936" s="27" t="s">
        <v>99</v>
      </c>
      <c r="I2936" s="1877" t="s">
        <v>61</v>
      </c>
      <c r="J2936" s="1878"/>
      <c r="K2936" s="1879">
        <f>IF($J2915="TC","Transferred",IF($J2915="Nso","NameSeparated",VLOOKUP($A2912,'Result Entry'!$B$9:$FW$108,153,0)))</f>
        <v>0</v>
      </c>
      <c r="L2936" s="1879"/>
      <c r="M2936" s="1879"/>
      <c r="N2936" s="1880"/>
    </row>
    <row r="2937" spans="1:14" ht="20.25" customHeight="1">
      <c r="A2937" s="1721"/>
      <c r="B2937" s="11" t="s">
        <v>69</v>
      </c>
      <c r="C2937" s="1744" t="str">
        <f>'Result Entry'!$DU$3</f>
        <v>Foundation Of Information Tech.</v>
      </c>
      <c r="D2937" s="1745"/>
      <c r="E2937" s="1746"/>
      <c r="F2937" s="1747" t="str">
        <f>IF($J2915="TC",0,IF($J2915="Nso",0,VLOOKUP($A2912,'Result Entry'!$B$9:$GS$108,170,0)))</f>
        <v/>
      </c>
      <c r="G2937" s="1747"/>
      <c r="H2937" s="14">
        <f>IF($J2915="TC",0,IF($J2915="Nso",0,VLOOKUP($A2912,'Result Entry'!$B$9:$GS$108,112,0)))</f>
        <v>0</v>
      </c>
      <c r="I2937" s="1748" t="s">
        <v>71</v>
      </c>
      <c r="J2937" s="1749"/>
      <c r="K2937" s="1750">
        <f>'Result Entry'!$T$2</f>
        <v>45419</v>
      </c>
      <c r="L2937" s="1751"/>
      <c r="M2937" s="1751"/>
      <c r="N2937" s="1752"/>
    </row>
    <row r="2938" spans="1:14" ht="20.25" customHeight="1">
      <c r="A2938" s="1721"/>
      <c r="B2938" s="11" t="s">
        <v>69</v>
      </c>
      <c r="C2938" s="1744" t="str">
        <f>'Result Entry'!$EI$3</f>
        <v>G.I.A.I.-II</v>
      </c>
      <c r="D2938" s="1745"/>
      <c r="E2938" s="1746"/>
      <c r="F2938" s="1747" t="str">
        <f>IF($J2915="TC",0,IF($J2915="Nso",0,VLOOKUP($A2912,'Result Entry'!$B$9:$GS$108,174,0)))</f>
        <v/>
      </c>
      <c r="G2938" s="1747"/>
      <c r="H2938" s="14">
        <f>IF($J2915="TC",0,IF($J2915="Nso",0,VLOOKUP($A2912,'Result Entry'!$B$9:$GS$108,124,0)))</f>
        <v>0</v>
      </c>
      <c r="I2938" s="1753"/>
      <c r="J2938" s="1754"/>
      <c r="K2938" s="1754"/>
      <c r="L2938" s="1754"/>
      <c r="M2938" s="1754"/>
      <c r="N2938" s="1755"/>
    </row>
    <row r="2939" spans="1:14" ht="20.25" customHeight="1">
      <c r="A2939" s="1721"/>
      <c r="B2939" s="11" t="s">
        <v>69</v>
      </c>
      <c r="C2939" s="1744" t="str">
        <f>'Result Entry'!$EU$3</f>
        <v>SOC.SER.PLAN</v>
      </c>
      <c r="D2939" s="1745"/>
      <c r="E2939" s="1746"/>
      <c r="F2939" s="1747">
        <f>IF($J2915="TC",0,IF($J2915="Nso",0,VLOOKUP($A2912,'Result Entry'!$B$9:$HS$108,178,0)))</f>
        <v>0</v>
      </c>
      <c r="G2939" s="1747"/>
      <c r="H2939" s="14">
        <f>IF($J2915="TC",0,IF($J2915="Nso",0,VLOOKUP($A2912,'Result Entry'!$B$9:$GS$108,136,0)))</f>
        <v>0</v>
      </c>
      <c r="I2939" s="1756" t="s">
        <v>174</v>
      </c>
      <c r="J2939" s="1757"/>
      <c r="K2939" s="76"/>
      <c r="L2939" s="77"/>
      <c r="M2939" s="77"/>
      <c r="N2939" s="78"/>
    </row>
    <row r="2940" spans="1:14" ht="20.25" customHeight="1" thickBot="1">
      <c r="A2940" s="1721"/>
      <c r="B2940" s="11" t="s">
        <v>69</v>
      </c>
      <c r="C2940" s="1744" t="str">
        <f>'Result Entry'!$FG$3</f>
        <v>Jeewan Kaushal</v>
      </c>
      <c r="D2940" s="1745"/>
      <c r="E2940" s="1746"/>
      <c r="F2940" s="1747" t="str">
        <f>IF($J2915="TC",0,IF($J2915="Nso",0,VLOOKUP($A2912,'Result Entry'!$B$9:$HS$108,182,0)))</f>
        <v/>
      </c>
      <c r="G2940" s="1747"/>
      <c r="H2940" s="14">
        <f>IF($J2915="TC",0,IF($J2915="Nso",0,VLOOKUP($A2912,'Result Entry'!$B$9:$HS$108,136,0)))</f>
        <v>0</v>
      </c>
      <c r="I2940" s="1756" t="s">
        <v>148</v>
      </c>
      <c r="J2940" s="1757"/>
      <c r="K2940" s="1757"/>
      <c r="L2940" s="1757"/>
      <c r="M2940" s="1757"/>
      <c r="N2940" s="1838"/>
    </row>
    <row r="2941" spans="1:14" ht="20.25" customHeight="1">
      <c r="A2941" s="1721"/>
      <c r="B2941" s="10" t="s">
        <v>69</v>
      </c>
      <c r="C2941" s="1706" t="s">
        <v>180</v>
      </c>
      <c r="D2941" s="1707"/>
      <c r="E2941" s="1708"/>
      <c r="F2941" s="1715" t="s">
        <v>181</v>
      </c>
      <c r="G2941" s="1716"/>
      <c r="H2941" s="82" t="s">
        <v>30</v>
      </c>
      <c r="I2941" s="1756" t="s">
        <v>175</v>
      </c>
      <c r="J2941" s="1757"/>
      <c r="K2941" s="1757"/>
      <c r="L2941" s="1757"/>
      <c r="M2941" s="1757"/>
      <c r="N2941" s="1838"/>
    </row>
    <row r="2942" spans="1:14" ht="20.25" customHeight="1">
      <c r="A2942" s="1721"/>
      <c r="B2942" s="10" t="s">
        <v>69</v>
      </c>
      <c r="C2942" s="1709"/>
      <c r="D2942" s="1710"/>
      <c r="E2942" s="1711"/>
      <c r="F2942" s="1702" t="s">
        <v>182</v>
      </c>
      <c r="G2942" s="1703"/>
      <c r="H2942" s="80" t="s">
        <v>179</v>
      </c>
      <c r="I2942" s="1732" t="s">
        <v>67</v>
      </c>
      <c r="J2942" s="1733"/>
      <c r="K2942" s="1733"/>
      <c r="L2942" s="1733"/>
      <c r="M2942" s="1733"/>
      <c r="N2942" s="1734"/>
    </row>
    <row r="2943" spans="1:14" ht="20.25" customHeight="1">
      <c r="A2943" s="1721"/>
      <c r="B2943" s="10" t="s">
        <v>69</v>
      </c>
      <c r="C2943" s="1709"/>
      <c r="D2943" s="1710"/>
      <c r="E2943" s="1711"/>
      <c r="F2943" s="1702" t="s">
        <v>185</v>
      </c>
      <c r="G2943" s="1703"/>
      <c r="H2943" s="80" t="s">
        <v>62</v>
      </c>
      <c r="I2943" s="1735"/>
      <c r="J2943" s="1736"/>
      <c r="K2943" s="1736"/>
      <c r="L2943" s="1736"/>
      <c r="M2943" s="1736"/>
      <c r="N2943" s="1737"/>
    </row>
    <row r="2944" spans="1:14" ht="20.25" customHeight="1">
      <c r="A2944" s="1721"/>
      <c r="B2944" s="10" t="s">
        <v>69</v>
      </c>
      <c r="C2944" s="1709"/>
      <c r="D2944" s="1710"/>
      <c r="E2944" s="1711"/>
      <c r="F2944" s="1702" t="s">
        <v>186</v>
      </c>
      <c r="G2944" s="1703"/>
      <c r="H2944" s="80" t="s">
        <v>63</v>
      </c>
      <c r="I2944" s="1735"/>
      <c r="J2944" s="1736"/>
      <c r="K2944" s="1736"/>
      <c r="L2944" s="1736"/>
      <c r="M2944" s="1736"/>
      <c r="N2944" s="1737"/>
    </row>
    <row r="2945" spans="1:15" ht="20.25" customHeight="1">
      <c r="A2945" s="1721"/>
      <c r="B2945" s="10" t="s">
        <v>69</v>
      </c>
      <c r="C2945" s="1709"/>
      <c r="D2945" s="1710"/>
      <c r="E2945" s="1711"/>
      <c r="F2945" s="1702" t="s">
        <v>183</v>
      </c>
      <c r="G2945" s="1703"/>
      <c r="H2945" s="80" t="s">
        <v>65</v>
      </c>
      <c r="I2945" s="1738" t="s">
        <v>80</v>
      </c>
      <c r="J2945" s="1739"/>
      <c r="K2945" s="1739"/>
      <c r="L2945" s="1739"/>
      <c r="M2945" s="1739"/>
      <c r="N2945" s="1740"/>
    </row>
    <row r="2946" spans="1:15" ht="20.25" customHeight="1" thickBot="1">
      <c r="A2946" s="1721"/>
      <c r="B2946" s="13" t="s">
        <v>69</v>
      </c>
      <c r="C2946" s="1712"/>
      <c r="D2946" s="1713"/>
      <c r="E2946" s="1714"/>
      <c r="F2946" s="1704" t="s">
        <v>184</v>
      </c>
      <c r="G2946" s="1705"/>
      <c r="H2946" s="81" t="s">
        <v>64</v>
      </c>
      <c r="I2946" s="1741"/>
      <c r="J2946" s="1742"/>
      <c r="K2946" s="1742"/>
      <c r="L2946" s="1742"/>
      <c r="M2946" s="1742"/>
      <c r="N2946" s="1743"/>
    </row>
    <row r="2947" spans="1:15" ht="15.75" thickTop="1">
      <c r="A2947" s="1719"/>
      <c r="B2947" s="1719"/>
      <c r="C2947" s="1719"/>
      <c r="D2947" s="1719"/>
      <c r="E2947" s="1719"/>
      <c r="F2947" s="1719"/>
      <c r="G2947" s="1719"/>
      <c r="H2947" s="1719"/>
      <c r="I2947" s="1719"/>
      <c r="J2947" s="1719"/>
      <c r="K2947" s="1719"/>
      <c r="L2947" s="1719"/>
      <c r="M2947" s="1719"/>
      <c r="N2947" s="1719"/>
    </row>
    <row r="2948" spans="1:15" ht="24.75" customHeight="1" thickBot="1">
      <c r="A2948" s="83">
        <f>A2912+1</f>
        <v>84</v>
      </c>
      <c r="B2948" s="1720" t="s">
        <v>50</v>
      </c>
      <c r="C2948" s="1720"/>
      <c r="D2948" s="1720"/>
      <c r="E2948" s="1720"/>
      <c r="F2948" s="1720"/>
      <c r="G2948" s="1720"/>
      <c r="H2948" s="1720"/>
      <c r="I2948" s="1720"/>
      <c r="J2948" s="1720"/>
      <c r="K2948" s="1720"/>
      <c r="L2948" s="1720"/>
      <c r="M2948" s="1720"/>
      <c r="N2948" s="1720"/>
    </row>
    <row r="2949" spans="1:15" ht="42.75" customHeight="1" thickTop="1">
      <c r="A2949" s="1721"/>
      <c r="B2949" s="1722"/>
      <c r="C2949" s="1723"/>
      <c r="D2949" s="1726" t="str">
        <f>Master!$E$8</f>
        <v xml:space="preserve">Govt. Sr. Secondary School </v>
      </c>
      <c r="E2949" s="1727"/>
      <c r="F2949" s="1727"/>
      <c r="G2949" s="1727"/>
      <c r="H2949" s="1727"/>
      <c r="I2949" s="1727"/>
      <c r="J2949" s="1727"/>
      <c r="K2949" s="1727"/>
      <c r="L2949" s="1727"/>
      <c r="M2949" s="1727"/>
      <c r="N2949" s="1728"/>
    </row>
    <row r="2950" spans="1:15" ht="26.25" customHeight="1" thickBot="1">
      <c r="A2950" s="1721"/>
      <c r="B2950" s="1724"/>
      <c r="C2950" s="1725"/>
      <c r="D2950" s="1729" t="str">
        <f>Master!$E$11</f>
        <v>P.S.-Bapini (Jodhpur)</v>
      </c>
      <c r="E2950" s="1730"/>
      <c r="F2950" s="1730"/>
      <c r="G2950" s="1730"/>
      <c r="H2950" s="1730"/>
      <c r="I2950" s="1730"/>
      <c r="J2950" s="1730"/>
      <c r="K2950" s="1730"/>
      <c r="L2950" s="1730"/>
      <c r="M2950" s="1730"/>
      <c r="N2950" s="1731"/>
    </row>
    <row r="2951" spans="1:15" ht="20.25" customHeight="1">
      <c r="A2951" s="1721"/>
      <c r="B2951" s="28"/>
      <c r="C2951" s="1849" t="s">
        <v>150</v>
      </c>
      <c r="D2951" s="1850"/>
      <c r="E2951" s="1850"/>
      <c r="F2951" s="1850"/>
      <c r="G2951" s="1851"/>
      <c r="H2951" s="1814" t="s">
        <v>127</v>
      </c>
      <c r="I2951" s="1814"/>
      <c r="J2951" s="1817">
        <f>VLOOKUP(A2948,'Result Entry'!$B$6:$K$108,6,0)</f>
        <v>0</v>
      </c>
      <c r="K2951" s="1820" t="s">
        <v>68</v>
      </c>
      <c r="L2951" s="1821"/>
      <c r="M2951" s="68">
        <f>Master!$E$14</f>
        <v>8151106901</v>
      </c>
      <c r="N2951" s="69"/>
    </row>
    <row r="2952" spans="1:15" ht="20.25" customHeight="1">
      <c r="A2952" s="1721"/>
      <c r="B2952" s="9"/>
      <c r="C2952" s="1852"/>
      <c r="D2952" s="1853"/>
      <c r="E2952" s="1853"/>
      <c r="F2952" s="1853"/>
      <c r="G2952" s="1854"/>
      <c r="H2952" s="1815"/>
      <c r="I2952" s="1815"/>
      <c r="J2952" s="1818"/>
      <c r="K2952" s="1822" t="s">
        <v>66</v>
      </c>
      <c r="L2952" s="1823"/>
      <c r="M2952" s="1824"/>
      <c r="N2952" s="1825"/>
      <c r="O2952" s="17" t="s">
        <v>156</v>
      </c>
    </row>
    <row r="2953" spans="1:15" ht="20.25" customHeight="1" thickBot="1">
      <c r="A2953" s="1721"/>
      <c r="B2953" s="9"/>
      <c r="C2953" s="1855"/>
      <c r="D2953" s="1856"/>
      <c r="E2953" s="1856"/>
      <c r="F2953" s="1856"/>
      <c r="G2953" s="1857"/>
      <c r="H2953" s="1816"/>
      <c r="I2953" s="1816"/>
      <c r="J2953" s="1819"/>
      <c r="K2953" s="1826" t="s">
        <v>51</v>
      </c>
      <c r="L2953" s="1827"/>
      <c r="M2953" s="1828" t="str">
        <f>Master!$E$6</f>
        <v>2023-24</v>
      </c>
      <c r="N2953" s="1829"/>
    </row>
    <row r="2954" spans="1:15" ht="20.25" customHeight="1">
      <c r="A2954" s="1721"/>
      <c r="B2954" s="10" t="s">
        <v>69</v>
      </c>
      <c r="C2954" s="1779" t="s">
        <v>20</v>
      </c>
      <c r="D2954" s="1780"/>
      <c r="E2954" s="1780"/>
      <c r="F2954" s="1781"/>
      <c r="G2954" s="6" t="s">
        <v>149</v>
      </c>
      <c r="H2954" s="1782">
        <f>VLOOKUP($A2948,'Result Entry'!$B$9:$FW$108,4,0)</f>
        <v>0</v>
      </c>
      <c r="I2954" s="1782"/>
      <c r="J2954" s="1782"/>
      <c r="K2954" s="1782"/>
      <c r="L2954" s="1782"/>
      <c r="M2954" s="1782"/>
      <c r="N2954" s="1783"/>
    </row>
    <row r="2955" spans="1:15" ht="20.25" customHeight="1">
      <c r="A2955" s="1721"/>
      <c r="B2955" s="10" t="s">
        <v>69</v>
      </c>
      <c r="C2955" s="1763" t="s">
        <v>22</v>
      </c>
      <c r="D2955" s="1764"/>
      <c r="E2955" s="1764"/>
      <c r="F2955" s="1765"/>
      <c r="G2955" s="7" t="s">
        <v>149</v>
      </c>
      <c r="H2955" s="1766">
        <f>VLOOKUP($A2948,'Result Entry'!$B$9:$FW$108,7,0)</f>
        <v>0</v>
      </c>
      <c r="I2955" s="1766"/>
      <c r="J2955" s="1766"/>
      <c r="K2955" s="1766"/>
      <c r="L2955" s="1766"/>
      <c r="M2955" s="1766"/>
      <c r="N2955" s="1767"/>
    </row>
    <row r="2956" spans="1:15" ht="20.25" customHeight="1">
      <c r="A2956" s="1721"/>
      <c r="B2956" s="10" t="s">
        <v>69</v>
      </c>
      <c r="C2956" s="1763" t="s">
        <v>23</v>
      </c>
      <c r="D2956" s="1764"/>
      <c r="E2956" s="1764"/>
      <c r="F2956" s="1765"/>
      <c r="G2956" s="7" t="s">
        <v>149</v>
      </c>
      <c r="H2956" s="1766">
        <f>VLOOKUP($A2948,'Result Entry'!$B$9:$FW$108,8,0)</f>
        <v>0</v>
      </c>
      <c r="I2956" s="1766"/>
      <c r="J2956" s="1766"/>
      <c r="K2956" s="1766"/>
      <c r="L2956" s="1766"/>
      <c r="M2956" s="1766"/>
      <c r="N2956" s="1767"/>
    </row>
    <row r="2957" spans="1:15" ht="20.25" customHeight="1">
      <c r="A2957" s="1721"/>
      <c r="B2957" s="10" t="s">
        <v>69</v>
      </c>
      <c r="C2957" s="1763" t="s">
        <v>52</v>
      </c>
      <c r="D2957" s="1764"/>
      <c r="E2957" s="1764"/>
      <c r="F2957" s="1765"/>
      <c r="G2957" s="7" t="s">
        <v>149</v>
      </c>
      <c r="H2957" s="1766">
        <f>VLOOKUP($A2948,'Result Entry'!$B$9:$FW$108,9,0)</f>
        <v>0</v>
      </c>
      <c r="I2957" s="1766"/>
      <c r="J2957" s="1766"/>
      <c r="K2957" s="1766"/>
      <c r="L2957" s="1766"/>
      <c r="M2957" s="1766"/>
      <c r="N2957" s="1767"/>
    </row>
    <row r="2958" spans="1:15" ht="20.25" customHeight="1">
      <c r="A2958" s="1721"/>
      <c r="B2958" s="10" t="s">
        <v>69</v>
      </c>
      <c r="C2958" s="1763" t="s">
        <v>53</v>
      </c>
      <c r="D2958" s="1764"/>
      <c r="E2958" s="1764"/>
      <c r="F2958" s="1765"/>
      <c r="G2958" s="7" t="s">
        <v>149</v>
      </c>
      <c r="H2958" s="1768" t="str">
        <f>CONCATENATE('Result Entry'!$G$4,'Result Entry'!$J$4)</f>
        <v>11(A)</v>
      </c>
      <c r="I2958" s="1766"/>
      <c r="J2958" s="1766"/>
      <c r="K2958" s="1766"/>
      <c r="L2958" s="1766"/>
      <c r="M2958" s="1766"/>
      <c r="N2958" s="1767"/>
    </row>
    <row r="2959" spans="1:15" ht="20.25" customHeight="1" thickBot="1">
      <c r="A2959" s="1721"/>
      <c r="B2959" s="10" t="s">
        <v>69</v>
      </c>
      <c r="C2959" s="1789" t="s">
        <v>25</v>
      </c>
      <c r="D2959" s="1790"/>
      <c r="E2959" s="1790"/>
      <c r="F2959" s="1791"/>
      <c r="G2959" s="16" t="s">
        <v>149</v>
      </c>
      <c r="H2959" s="1792">
        <f>VLOOKUP($A2948,'Result Entry'!$B$9:$FW$108,10,0)</f>
        <v>0</v>
      </c>
      <c r="I2959" s="1792"/>
      <c r="J2959" s="1792"/>
      <c r="K2959" s="1792"/>
      <c r="L2959" s="1792"/>
      <c r="M2959" s="1792"/>
      <c r="N2959" s="1793"/>
    </row>
    <row r="2960" spans="1:15" ht="20.25" customHeight="1">
      <c r="A2960" s="1721"/>
      <c r="B2960" s="11" t="s">
        <v>69</v>
      </c>
      <c r="C2960" s="1794" t="s">
        <v>167</v>
      </c>
      <c r="D2960" s="1795"/>
      <c r="E2960" s="1798" t="s">
        <v>72</v>
      </c>
      <c r="F2960" s="1800" t="s">
        <v>73</v>
      </c>
      <c r="G2960" s="1802" t="s">
        <v>168</v>
      </c>
      <c r="H2960" s="1804" t="s">
        <v>55</v>
      </c>
      <c r="I2960" s="1805"/>
      <c r="J2960" s="1808" t="s">
        <v>84</v>
      </c>
      <c r="K2960" s="1809"/>
      <c r="L2960" s="1812" t="s">
        <v>169</v>
      </c>
      <c r="M2960" s="1832" t="s">
        <v>76</v>
      </c>
      <c r="N2960" s="1858" t="s">
        <v>98</v>
      </c>
    </row>
    <row r="2961" spans="1:14" ht="20.25" customHeight="1">
      <c r="A2961" s="1721"/>
      <c r="B2961" s="11"/>
      <c r="C2961" s="1796"/>
      <c r="D2961" s="1797"/>
      <c r="E2961" s="1799"/>
      <c r="F2961" s="1801"/>
      <c r="G2961" s="1803"/>
      <c r="H2961" s="1806"/>
      <c r="I2961" s="1807"/>
      <c r="J2961" s="1810"/>
      <c r="K2961" s="1811"/>
      <c r="L2961" s="1813"/>
      <c r="M2961" s="1833"/>
      <c r="N2961" s="1859"/>
    </row>
    <row r="2962" spans="1:14" ht="20.25" customHeight="1" thickBot="1">
      <c r="A2962" s="1721"/>
      <c r="B2962" s="11" t="s">
        <v>69</v>
      </c>
      <c r="C2962" s="1866" t="s">
        <v>56</v>
      </c>
      <c r="D2962" s="1867"/>
      <c r="E2962" s="61">
        <f>'Result Entry'!$L$7</f>
        <v>10</v>
      </c>
      <c r="F2962" s="62">
        <f>'Result Entry'!$M$7</f>
        <v>10</v>
      </c>
      <c r="G2962" s="53">
        <f>SUM(E2962:F2962)</f>
        <v>20</v>
      </c>
      <c r="H2962" s="1881">
        <f>'Result Entry'!$AU$7</f>
        <v>70</v>
      </c>
      <c r="I2962" s="1882"/>
      <c r="J2962" s="1883">
        <f>'Result Entry'!$AY$7</f>
        <v>100</v>
      </c>
      <c r="K2962" s="1882"/>
      <c r="L2962" s="53">
        <f t="shared" ref="L2962:L2967" si="166">H2962+J2962</f>
        <v>170</v>
      </c>
      <c r="M2962" s="63">
        <f t="shared" ref="M2962:M2967" si="167">G2962+L2962</f>
        <v>190</v>
      </c>
      <c r="N2962" s="1860"/>
    </row>
    <row r="2963" spans="1:14" s="52" customFormat="1" ht="20.25" customHeight="1">
      <c r="A2963" s="1721"/>
      <c r="B2963" s="50" t="s">
        <v>69</v>
      </c>
      <c r="C2963" s="1769" t="str">
        <f>'Result Entry'!$L$3</f>
        <v>HINDI Comp.</v>
      </c>
      <c r="D2963" s="1770"/>
      <c r="E2963" s="54">
        <f>IF($J2951="TC",0,IF($J2951="Nso",0,VLOOKUP($A2948,'Result Entry'!$B$9:$FW$108,11,0)))</f>
        <v>0</v>
      </c>
      <c r="F2963" s="51">
        <f>IF($J2951="TC",0,IF($J2951="Nso",0,VLOOKUP($A2948,'Result Entry'!$B$9:$FW$108,12,0)))</f>
        <v>0</v>
      </c>
      <c r="G2963" s="55">
        <f>E2963+F2963</f>
        <v>0</v>
      </c>
      <c r="H2963" s="1870">
        <f>IF($J2951="TC",0,IF($J2951="Nso",0,VLOOKUP($A2948,'Result Entry'!$B$9:$FW$108,16,0)))</f>
        <v>0</v>
      </c>
      <c r="I2963" s="1871"/>
      <c r="J2963" s="1872">
        <f>IF($J2951="TC",0,IF($J2951="Nso",0,VLOOKUP($A2948,'Result Entry'!$B$9:$FW$108,19,0)))</f>
        <v>0</v>
      </c>
      <c r="K2963" s="1871"/>
      <c r="L2963" s="66">
        <f t="shared" si="166"/>
        <v>0</v>
      </c>
      <c r="M2963" s="64">
        <f t="shared" si="167"/>
        <v>0</v>
      </c>
      <c r="N2963" s="60" t="str">
        <f>IF($J2951="TC",0,IF($J2951="Nso",0,VLOOKUP($A2948,'Result Entry'!$B$9:$FW$108,24,0)))</f>
        <v/>
      </c>
    </row>
    <row r="2964" spans="1:14" s="52" customFormat="1" ht="20.25" customHeight="1">
      <c r="A2964" s="1721"/>
      <c r="B2964" s="50" t="s">
        <v>69</v>
      </c>
      <c r="C2964" s="1717" t="str">
        <f>'Result Entry'!$Z$3</f>
        <v>ENGLISH Comp.</v>
      </c>
      <c r="D2964" s="1718"/>
      <c r="E2964" s="54">
        <f>IF($J2951="TC",0,IF($J2951="Nso",0,VLOOKUP($A2948,'Result Entry'!$B$9:$FW$108,25,0)))</f>
        <v>0</v>
      </c>
      <c r="F2964" s="51">
        <f>IF($J2951="TC",0,IF($J2951="Nso",0,VLOOKUP($A2948,'Result Entry'!$B$9:$FW$108,26,0)))</f>
        <v>0</v>
      </c>
      <c r="G2964" s="56">
        <f>E2964+F2964</f>
        <v>0</v>
      </c>
      <c r="H2964" s="1761">
        <f>IF($J2951="TC",0,IF($J2951="Nso",0,VLOOKUP($A2948,'Result Entry'!$B$9:$FW$108,30,0)))</f>
        <v>0</v>
      </c>
      <c r="I2964" s="1762"/>
      <c r="J2964" s="1784">
        <f>IF($J2951="TC",0,IF($J2951="Nso",0,VLOOKUP($A2948,'Result Entry'!$B$9:$FW$108,33,0)))</f>
        <v>0</v>
      </c>
      <c r="K2964" s="1762"/>
      <c r="L2964" s="66">
        <f t="shared" si="166"/>
        <v>0</v>
      </c>
      <c r="M2964" s="64">
        <f t="shared" si="167"/>
        <v>0</v>
      </c>
      <c r="N2964" s="60" t="str">
        <f>IF($J2951="TC",0,IF($J2951="Nso",0,VLOOKUP($A2948,'Result Entry'!$B$9:$FW$108,38,0)))</f>
        <v/>
      </c>
    </row>
    <row r="2965" spans="1:14" s="52" customFormat="1" ht="20.25" customHeight="1">
      <c r="A2965" s="1721"/>
      <c r="B2965" s="50" t="s">
        <v>69</v>
      </c>
      <c r="C2965" s="1717" t="str">
        <f>'Result Entry'!$AO$3</f>
        <v>PHYSICS</v>
      </c>
      <c r="D2965" s="1718"/>
      <c r="E2965" s="54">
        <f>IF($J2951="TC",0,IF($J2951="Nso",0,VLOOKUP($A2948,'Result Entry'!$B$9:$FW$108,39,0)))</f>
        <v>0</v>
      </c>
      <c r="F2965" s="51">
        <f>IF($J2951="TC",0,IF($J2951="Nso",0,VLOOKUP($A2948,'Result Entry'!$B$9:$FW$108,40,0)))</f>
        <v>0</v>
      </c>
      <c r="G2965" s="56">
        <f>E2965+F2965</f>
        <v>0</v>
      </c>
      <c r="H2965" s="1761">
        <f>IF($J2951="TC",0,IF($J2951="Nso",0,VLOOKUP($A2948,'Result Entry'!$B$9:$FW$108,45,0)))</f>
        <v>0</v>
      </c>
      <c r="I2965" s="1762"/>
      <c r="J2965" s="1784">
        <f>IF($J2951="TC",0,IF($J2951="Nso",0,VLOOKUP($A2948,'Result Entry'!$B$9:$FW$108,49,0)))</f>
        <v>0</v>
      </c>
      <c r="K2965" s="1762"/>
      <c r="L2965" s="66">
        <f t="shared" si="166"/>
        <v>0</v>
      </c>
      <c r="M2965" s="64">
        <f t="shared" si="167"/>
        <v>0</v>
      </c>
      <c r="N2965" s="60" t="str">
        <f>IF($J2951="TC",0,IF($J2951="Nso",0,VLOOKUP($A2948,'Result Entry'!$B$9:$FW$108,54,0)))</f>
        <v/>
      </c>
    </row>
    <row r="2966" spans="1:14" s="52" customFormat="1" ht="20.25" customHeight="1">
      <c r="A2966" s="1721"/>
      <c r="B2966" s="50" t="s">
        <v>69</v>
      </c>
      <c r="C2966" s="1717" t="str">
        <f>'Result Entry'!$BF$3</f>
        <v>CHEMISTRY</v>
      </c>
      <c r="D2966" s="1718"/>
      <c r="E2966" s="54" t="str">
        <f>IF($J2951="TC",0,IF($J2951="Nso",0,VLOOKUP($A2948,'Result Entry'!$B$9:$FW$108,55,0)))</f>
        <v/>
      </c>
      <c r="F2966" s="51">
        <f>IF($J2951="TC",0,IF($J2951="Nso",0,VLOOKUP($A2948,'Result Entry'!$B$9:$FW$108,56,0)))</f>
        <v>0</v>
      </c>
      <c r="G2966" s="56" t="e">
        <f>E2966+F2966</f>
        <v>#VALUE!</v>
      </c>
      <c r="H2966" s="1761">
        <f>IF($J2951="TC",0,IF($J2951="Nso",0,VLOOKUP($A2948,'Result Entry'!$B$9:$FW$108,61,0)))</f>
        <v>0</v>
      </c>
      <c r="I2966" s="1762"/>
      <c r="J2966" s="1784">
        <f>IF($J2951="TC",0,IF($J2951="Nso",0,VLOOKUP($A2948,'Result Entry'!$B$9:$FW$108,65,0)))</f>
        <v>0</v>
      </c>
      <c r="K2966" s="1762"/>
      <c r="L2966" s="66">
        <f t="shared" si="166"/>
        <v>0</v>
      </c>
      <c r="M2966" s="64" t="e">
        <f t="shared" si="167"/>
        <v>#VALUE!</v>
      </c>
      <c r="N2966" s="60" t="str">
        <f>IF($J2951="TC",0,IF($J2951="Nso",0,VLOOKUP($A2948,'Result Entry'!$B$9:$FW$108,70,0)))</f>
        <v/>
      </c>
    </row>
    <row r="2967" spans="1:14" s="52" customFormat="1" ht="20.25" customHeight="1" thickBot="1">
      <c r="A2967" s="1721"/>
      <c r="B2967" s="50" t="s">
        <v>69</v>
      </c>
      <c r="C2967" s="1717" t="str">
        <f>'Result Entry'!$BW$3</f>
        <v>BIOLOGY</v>
      </c>
      <c r="D2967" s="1718"/>
      <c r="E2967" s="57" t="str">
        <f>IF($J2951="TC",0,IF($J2951="Nso",0,VLOOKUP($A2948,'Result Entry'!$B$9:$FW$108,71,0)))</f>
        <v/>
      </c>
      <c r="F2967" s="58" t="str">
        <f>IF($J2951="TC",0,IF($J2951="Nso",0,VLOOKUP($A2948,'Result Entry'!$B$9:$FW$108,72,0)))</f>
        <v/>
      </c>
      <c r="G2967" s="59" t="e">
        <f>E2967+F2967</f>
        <v>#VALUE!</v>
      </c>
      <c r="H2967" s="1861">
        <f>IF($J2951="TC",0,IF($J2951="Nso",0,VLOOKUP($A2948,'Result Entry'!$B$9:$FW$108,77,0)))</f>
        <v>0</v>
      </c>
      <c r="I2967" s="1862"/>
      <c r="J2967" s="1863">
        <f>IF($J2951="TC",0,IF($J2951="Nso",0,VLOOKUP($A2948,'Result Entry'!$B$9:$FW$108,81,0)))</f>
        <v>0</v>
      </c>
      <c r="K2967" s="1862"/>
      <c r="L2967" s="67">
        <f t="shared" si="166"/>
        <v>0</v>
      </c>
      <c r="M2967" s="65" t="e">
        <f t="shared" si="167"/>
        <v>#VALUE!</v>
      </c>
      <c r="N2967" s="60">
        <f>IF($J2951="TC",0,IF($J2951="Nso",0,VLOOKUP($A2948,'Result Entry'!$B$9:$FW$108,86,0)))</f>
        <v>0</v>
      </c>
    </row>
    <row r="2968" spans="1:14" ht="20.25" customHeight="1">
      <c r="A2968" s="1721"/>
      <c r="B2968" s="11" t="s">
        <v>69</v>
      </c>
      <c r="C2968" s="1771" t="s">
        <v>77</v>
      </c>
      <c r="D2968" s="1772"/>
      <c r="E2968" s="1773"/>
      <c r="F2968" s="1777" t="s">
        <v>78</v>
      </c>
      <c r="G2968" s="1778"/>
      <c r="H2968" s="1868" t="s">
        <v>79</v>
      </c>
      <c r="I2968" s="1869"/>
      <c r="J2968" s="74" t="s">
        <v>41</v>
      </c>
      <c r="K2968" s="79" t="s">
        <v>91</v>
      </c>
      <c r="L2968" s="1785" t="s">
        <v>39</v>
      </c>
      <c r="M2968" s="1786"/>
      <c r="N2968" s="12" t="s">
        <v>43</v>
      </c>
    </row>
    <row r="2969" spans="1:14" ht="25.5" customHeight="1" thickBot="1">
      <c r="A2969" s="1721"/>
      <c r="B2969" s="11" t="s">
        <v>69</v>
      </c>
      <c r="C2969" s="1774"/>
      <c r="D2969" s="1775"/>
      <c r="E2969" s="1776"/>
      <c r="F2969" s="1787">
        <f>IF($J2951="TC",0,IF($J2951="Nso",0,VLOOKUP($A2948,'Result Entry'!$B$9:$FW$108,146,0)))</f>
        <v>0</v>
      </c>
      <c r="G2969" s="1788"/>
      <c r="H2969" s="1830">
        <f>IF($J2951="TC",0,IF($J2951="Nso",0,VLOOKUP($A2948,'Result Entry'!$B$9:$FW$108,147,0)))</f>
        <v>0</v>
      </c>
      <c r="I2969" s="1831"/>
      <c r="J2969" s="75">
        <f>IF($J2951="TC",0,IF($J2951="Nso",0,VLOOKUP($A2948,'Result Entry'!$B$9:$FW$108,148,0)))</f>
        <v>0</v>
      </c>
      <c r="K2969" s="86" t="str">
        <f>IF($J2951="TC",0,IF($J2951="Nso",0,VLOOKUP($A2948,'Result Entry'!$B$9:$FW$108,149,0)))</f>
        <v/>
      </c>
      <c r="L2969" s="1864">
        <f>IF($J2951="TC",0,IF($J2951="Nso",0,VLOOKUP($A2948,'Result Entry'!$B$9:$FW$108,150,0)))</f>
        <v>0</v>
      </c>
      <c r="M2969" s="1865"/>
      <c r="N2969" s="15">
        <f>IF($J2951="TC",0,IF($J2951="Nso",0,VLOOKUP($A2948,'Result Entry'!$B$9:$FW$108,152,0)))</f>
        <v>0</v>
      </c>
    </row>
    <row r="2970" spans="1:14" ht="20.25" customHeight="1">
      <c r="A2970" s="1721"/>
      <c r="B2970" s="11" t="s">
        <v>69</v>
      </c>
      <c r="C2970" s="1758" t="s">
        <v>58</v>
      </c>
      <c r="D2970" s="1759"/>
      <c r="E2970" s="1759"/>
      <c r="F2970" s="1759"/>
      <c r="G2970" s="1759"/>
      <c r="H2970" s="1760"/>
      <c r="I2970" s="1834" t="s">
        <v>59</v>
      </c>
      <c r="J2970" s="1835"/>
      <c r="K2970" s="1836">
        <f>VLOOKUP($A2948,'Result Entry'!$B$9:$FW$108,143,0)</f>
        <v>0</v>
      </c>
      <c r="L2970" s="1837"/>
      <c r="M2970" s="1839" t="s">
        <v>37</v>
      </c>
      <c r="N2970" s="1840"/>
    </row>
    <row r="2971" spans="1:14" ht="20.25" customHeight="1" thickBot="1">
      <c r="A2971" s="1721"/>
      <c r="B2971" s="11" t="s">
        <v>69</v>
      </c>
      <c r="C2971" s="1841" t="s">
        <v>54</v>
      </c>
      <c r="D2971" s="1842"/>
      <c r="E2971" s="1842"/>
      <c r="F2971" s="1843" t="s">
        <v>157</v>
      </c>
      <c r="G2971" s="1844"/>
      <c r="H2971" s="26" t="s">
        <v>47</v>
      </c>
      <c r="I2971" s="1847" t="s">
        <v>60</v>
      </c>
      <c r="J2971" s="1848"/>
      <c r="K2971" s="1873">
        <f>VLOOKUP($A2948,'Result Entry'!$B$9:$FW$108,144,0)</f>
        <v>0</v>
      </c>
      <c r="L2971" s="1874"/>
      <c r="M2971" s="1875">
        <f>VLOOKUP($A2948,'Result Entry'!$B$9:$FW$108,145,0)</f>
        <v>0</v>
      </c>
      <c r="N2971" s="1876"/>
    </row>
    <row r="2972" spans="1:14" ht="20.25" customHeight="1">
      <c r="A2972" s="1721"/>
      <c r="B2972" s="11" t="s">
        <v>69</v>
      </c>
      <c r="C2972" s="1841"/>
      <c r="D2972" s="1842"/>
      <c r="E2972" s="1842"/>
      <c r="F2972" s="1845"/>
      <c r="G2972" s="1846"/>
      <c r="H2972" s="27" t="s">
        <v>99</v>
      </c>
      <c r="I2972" s="1877" t="s">
        <v>61</v>
      </c>
      <c r="J2972" s="1878"/>
      <c r="K2972" s="1879">
        <f>IF($J2951="TC","Transferred",IF($J2951="Nso","NameSeparated",VLOOKUP($A2948,'Result Entry'!$B$9:$FW$108,153,0)))</f>
        <v>0</v>
      </c>
      <c r="L2972" s="1879"/>
      <c r="M2972" s="1879"/>
      <c r="N2972" s="1880"/>
    </row>
    <row r="2973" spans="1:14" ht="20.25" customHeight="1">
      <c r="A2973" s="1721"/>
      <c r="B2973" s="11" t="s">
        <v>69</v>
      </c>
      <c r="C2973" s="1744" t="str">
        <f>'Result Entry'!$DU$3</f>
        <v>Foundation Of Information Tech.</v>
      </c>
      <c r="D2973" s="1745"/>
      <c r="E2973" s="1746"/>
      <c r="F2973" s="1747" t="str">
        <f>IF($J2951="TC",0,IF($J2951="Nso",0,VLOOKUP($A2948,'Result Entry'!$B$9:$GS$108,170,0)))</f>
        <v/>
      </c>
      <c r="G2973" s="1747"/>
      <c r="H2973" s="14">
        <f>IF($J2951="TC",0,IF($J2951="Nso",0,VLOOKUP($A2948,'Result Entry'!$B$9:$GS$108,112,0)))</f>
        <v>0</v>
      </c>
      <c r="I2973" s="1748" t="s">
        <v>71</v>
      </c>
      <c r="J2973" s="1749"/>
      <c r="K2973" s="1750">
        <f>'Result Entry'!$T$2</f>
        <v>45419</v>
      </c>
      <c r="L2973" s="1751"/>
      <c r="M2973" s="1751"/>
      <c r="N2973" s="1752"/>
    </row>
    <row r="2974" spans="1:14" ht="20.25" customHeight="1">
      <c r="A2974" s="1721"/>
      <c r="B2974" s="11" t="s">
        <v>69</v>
      </c>
      <c r="C2974" s="1744" t="str">
        <f>'Result Entry'!$EI$3</f>
        <v>G.I.A.I.-II</v>
      </c>
      <c r="D2974" s="1745"/>
      <c r="E2974" s="1746"/>
      <c r="F2974" s="1747" t="str">
        <f>IF($J2951="TC",0,IF($J2951="Nso",0,VLOOKUP($A2948,'Result Entry'!$B$9:$GS$108,174,0)))</f>
        <v/>
      </c>
      <c r="G2974" s="1747"/>
      <c r="H2974" s="14">
        <f>IF($J2951="TC",0,IF($J2951="Nso",0,VLOOKUP($A2948,'Result Entry'!$B$9:$GS$108,124,0)))</f>
        <v>0</v>
      </c>
      <c r="I2974" s="1753"/>
      <c r="J2974" s="1754"/>
      <c r="K2974" s="1754"/>
      <c r="L2974" s="1754"/>
      <c r="M2974" s="1754"/>
      <c r="N2974" s="1755"/>
    </row>
    <row r="2975" spans="1:14" ht="20.25" customHeight="1">
      <c r="A2975" s="1721"/>
      <c r="B2975" s="11" t="s">
        <v>69</v>
      </c>
      <c r="C2975" s="1744" t="str">
        <f>'Result Entry'!$EU$3</f>
        <v>SOC.SER.PLAN</v>
      </c>
      <c r="D2975" s="1745"/>
      <c r="E2975" s="1746"/>
      <c r="F2975" s="1747">
        <f>IF($J2951="TC",0,IF($J2951="Nso",0,VLOOKUP($A2948,'Result Entry'!$B$9:$HS$108,178,0)))</f>
        <v>0</v>
      </c>
      <c r="G2975" s="1747"/>
      <c r="H2975" s="14">
        <f>IF($J2951="TC",0,IF($J2951="Nso",0,VLOOKUP($A2948,'Result Entry'!$B$9:$GS$108,136,0)))</f>
        <v>0</v>
      </c>
      <c r="I2975" s="1756" t="s">
        <v>174</v>
      </c>
      <c r="J2975" s="1757"/>
      <c r="K2975" s="76"/>
      <c r="L2975" s="77"/>
      <c r="M2975" s="77"/>
      <c r="N2975" s="78"/>
    </row>
    <row r="2976" spans="1:14" ht="20.25" customHeight="1" thickBot="1">
      <c r="A2976" s="1721"/>
      <c r="B2976" s="11" t="s">
        <v>69</v>
      </c>
      <c r="C2976" s="1744" t="str">
        <f>'Result Entry'!$FG$3</f>
        <v>Jeewan Kaushal</v>
      </c>
      <c r="D2976" s="1745"/>
      <c r="E2976" s="1746"/>
      <c r="F2976" s="1747" t="str">
        <f>IF($J2951="TC",0,IF($J2951="Nso",0,VLOOKUP($A2948,'Result Entry'!$B$9:$HS$108,182,0)))</f>
        <v/>
      </c>
      <c r="G2976" s="1747"/>
      <c r="H2976" s="14">
        <f>IF($J2951="TC",0,IF($J2951="Nso",0,VLOOKUP($A2948,'Result Entry'!$B$9:$HS$108,136,0)))</f>
        <v>0</v>
      </c>
      <c r="I2976" s="1756" t="s">
        <v>148</v>
      </c>
      <c r="J2976" s="1757"/>
      <c r="K2976" s="1757"/>
      <c r="L2976" s="1757"/>
      <c r="M2976" s="1757"/>
      <c r="N2976" s="1838"/>
    </row>
    <row r="2977" spans="1:15" ht="20.25" customHeight="1">
      <c r="A2977" s="1721"/>
      <c r="B2977" s="10" t="s">
        <v>69</v>
      </c>
      <c r="C2977" s="1706" t="s">
        <v>180</v>
      </c>
      <c r="D2977" s="1707"/>
      <c r="E2977" s="1708"/>
      <c r="F2977" s="1715" t="s">
        <v>181</v>
      </c>
      <c r="G2977" s="1716"/>
      <c r="H2977" s="82" t="s">
        <v>30</v>
      </c>
      <c r="I2977" s="1756" t="s">
        <v>175</v>
      </c>
      <c r="J2977" s="1757"/>
      <c r="K2977" s="1757"/>
      <c r="L2977" s="1757"/>
      <c r="M2977" s="1757"/>
      <c r="N2977" s="1838"/>
    </row>
    <row r="2978" spans="1:15" ht="20.25" customHeight="1">
      <c r="A2978" s="1721"/>
      <c r="B2978" s="10" t="s">
        <v>69</v>
      </c>
      <c r="C2978" s="1709"/>
      <c r="D2978" s="1710"/>
      <c r="E2978" s="1711"/>
      <c r="F2978" s="1702" t="s">
        <v>182</v>
      </c>
      <c r="G2978" s="1703"/>
      <c r="H2978" s="80" t="s">
        <v>179</v>
      </c>
      <c r="I2978" s="1732" t="s">
        <v>67</v>
      </c>
      <c r="J2978" s="1733"/>
      <c r="K2978" s="1733"/>
      <c r="L2978" s="1733"/>
      <c r="M2978" s="1733"/>
      <c r="N2978" s="1734"/>
    </row>
    <row r="2979" spans="1:15" ht="20.25" customHeight="1">
      <c r="A2979" s="1721"/>
      <c r="B2979" s="10" t="s">
        <v>69</v>
      </c>
      <c r="C2979" s="1709"/>
      <c r="D2979" s="1710"/>
      <c r="E2979" s="1711"/>
      <c r="F2979" s="1702" t="s">
        <v>185</v>
      </c>
      <c r="G2979" s="1703"/>
      <c r="H2979" s="80" t="s">
        <v>62</v>
      </c>
      <c r="I2979" s="1735"/>
      <c r="J2979" s="1736"/>
      <c r="K2979" s="1736"/>
      <c r="L2979" s="1736"/>
      <c r="M2979" s="1736"/>
      <c r="N2979" s="1737"/>
    </row>
    <row r="2980" spans="1:15" ht="20.25" customHeight="1">
      <c r="A2980" s="1721"/>
      <c r="B2980" s="10" t="s">
        <v>69</v>
      </c>
      <c r="C2980" s="1709"/>
      <c r="D2980" s="1710"/>
      <c r="E2980" s="1711"/>
      <c r="F2980" s="1702" t="s">
        <v>186</v>
      </c>
      <c r="G2980" s="1703"/>
      <c r="H2980" s="80" t="s">
        <v>63</v>
      </c>
      <c r="I2980" s="1735"/>
      <c r="J2980" s="1736"/>
      <c r="K2980" s="1736"/>
      <c r="L2980" s="1736"/>
      <c r="M2980" s="1736"/>
      <c r="N2980" s="1737"/>
    </row>
    <row r="2981" spans="1:15" ht="20.25" customHeight="1">
      <c r="A2981" s="1721"/>
      <c r="B2981" s="10" t="s">
        <v>69</v>
      </c>
      <c r="C2981" s="1709"/>
      <c r="D2981" s="1710"/>
      <c r="E2981" s="1711"/>
      <c r="F2981" s="1702" t="s">
        <v>183</v>
      </c>
      <c r="G2981" s="1703"/>
      <c r="H2981" s="80" t="s">
        <v>65</v>
      </c>
      <c r="I2981" s="1738" t="s">
        <v>80</v>
      </c>
      <c r="J2981" s="1739"/>
      <c r="K2981" s="1739"/>
      <c r="L2981" s="1739"/>
      <c r="M2981" s="1739"/>
      <c r="N2981" s="1740"/>
    </row>
    <row r="2982" spans="1:15" ht="20.25" customHeight="1" thickBot="1">
      <c r="A2982" s="1721"/>
      <c r="B2982" s="13" t="s">
        <v>69</v>
      </c>
      <c r="C2982" s="1712"/>
      <c r="D2982" s="1713"/>
      <c r="E2982" s="1714"/>
      <c r="F2982" s="1704" t="s">
        <v>184</v>
      </c>
      <c r="G2982" s="1705"/>
      <c r="H2982" s="81" t="s">
        <v>64</v>
      </c>
      <c r="I2982" s="1741"/>
      <c r="J2982" s="1742"/>
      <c r="K2982" s="1742"/>
      <c r="L2982" s="1742"/>
      <c r="M2982" s="1742"/>
      <c r="N2982" s="1743"/>
    </row>
    <row r="2983" spans="1:15" ht="24.75" customHeight="1" thickTop="1" thickBot="1">
      <c r="A2983" s="83">
        <f>A2948+1</f>
        <v>85</v>
      </c>
      <c r="B2983" s="1720" t="s">
        <v>50</v>
      </c>
      <c r="C2983" s="1720"/>
      <c r="D2983" s="1720"/>
      <c r="E2983" s="1720"/>
      <c r="F2983" s="1720"/>
      <c r="G2983" s="1720"/>
      <c r="H2983" s="1720"/>
      <c r="I2983" s="1720"/>
      <c r="J2983" s="1720"/>
      <c r="K2983" s="1720"/>
      <c r="L2983" s="1720"/>
      <c r="M2983" s="1720"/>
      <c r="N2983" s="1720"/>
    </row>
    <row r="2984" spans="1:15" ht="42.75" customHeight="1" thickTop="1">
      <c r="A2984" s="1721"/>
      <c r="B2984" s="1722"/>
      <c r="C2984" s="1723"/>
      <c r="D2984" s="1726" t="str">
        <f>Master!$E$8</f>
        <v xml:space="preserve">Govt. Sr. Secondary School </v>
      </c>
      <c r="E2984" s="1727"/>
      <c r="F2984" s="1727"/>
      <c r="G2984" s="1727"/>
      <c r="H2984" s="1727"/>
      <c r="I2984" s="1727"/>
      <c r="J2984" s="1727"/>
      <c r="K2984" s="1727"/>
      <c r="L2984" s="1727"/>
      <c r="M2984" s="1727"/>
      <c r="N2984" s="1728"/>
    </row>
    <row r="2985" spans="1:15" ht="20.25" customHeight="1" thickBot="1">
      <c r="A2985" s="1721"/>
      <c r="B2985" s="1724"/>
      <c r="C2985" s="1725"/>
      <c r="D2985" s="1729" t="str">
        <f>Master!$E$11</f>
        <v>P.S.-Bapini (Jodhpur)</v>
      </c>
      <c r="E2985" s="1730"/>
      <c r="F2985" s="1730"/>
      <c r="G2985" s="1730"/>
      <c r="H2985" s="1730"/>
      <c r="I2985" s="1730"/>
      <c r="J2985" s="1730"/>
      <c r="K2985" s="1730"/>
      <c r="L2985" s="1730"/>
      <c r="M2985" s="1730"/>
      <c r="N2985" s="1731"/>
    </row>
    <row r="2986" spans="1:15" ht="20.25" customHeight="1">
      <c r="A2986" s="1721"/>
      <c r="B2986" s="28"/>
      <c r="C2986" s="1849" t="s">
        <v>150</v>
      </c>
      <c r="D2986" s="1850"/>
      <c r="E2986" s="1850"/>
      <c r="F2986" s="1850"/>
      <c r="G2986" s="1851"/>
      <c r="H2986" s="1814" t="s">
        <v>127</v>
      </c>
      <c r="I2986" s="1814"/>
      <c r="J2986" s="1817">
        <f>VLOOKUP(A2983,'Result Entry'!$B$6:$K$108,6,0)</f>
        <v>0</v>
      </c>
      <c r="K2986" s="1820" t="s">
        <v>68</v>
      </c>
      <c r="L2986" s="1821"/>
      <c r="M2986" s="68">
        <f>Master!$E$14</f>
        <v>8151106901</v>
      </c>
      <c r="N2986" s="69"/>
    </row>
    <row r="2987" spans="1:15" ht="20.25" customHeight="1">
      <c r="A2987" s="1721"/>
      <c r="B2987" s="9"/>
      <c r="C2987" s="1852"/>
      <c r="D2987" s="1853"/>
      <c r="E2987" s="1853"/>
      <c r="F2987" s="1853"/>
      <c r="G2987" s="1854"/>
      <c r="H2987" s="1815"/>
      <c r="I2987" s="1815"/>
      <c r="J2987" s="1818"/>
      <c r="K2987" s="1822" t="s">
        <v>66</v>
      </c>
      <c r="L2987" s="1823"/>
      <c r="M2987" s="1824"/>
      <c r="N2987" s="1825"/>
      <c r="O2987" s="17" t="s">
        <v>156</v>
      </c>
    </row>
    <row r="2988" spans="1:15" ht="20.25" customHeight="1" thickBot="1">
      <c r="A2988" s="1721"/>
      <c r="B2988" s="9"/>
      <c r="C2988" s="1855"/>
      <c r="D2988" s="1856"/>
      <c r="E2988" s="1856"/>
      <c r="F2988" s="1856"/>
      <c r="G2988" s="1857"/>
      <c r="H2988" s="1816"/>
      <c r="I2988" s="1816"/>
      <c r="J2988" s="1819"/>
      <c r="K2988" s="1826" t="s">
        <v>51</v>
      </c>
      <c r="L2988" s="1827"/>
      <c r="M2988" s="1828" t="str">
        <f>Master!$E$6</f>
        <v>2023-24</v>
      </c>
      <c r="N2988" s="1829"/>
    </row>
    <row r="2989" spans="1:15" ht="20.25" customHeight="1">
      <c r="A2989" s="1721"/>
      <c r="B2989" s="10" t="s">
        <v>69</v>
      </c>
      <c r="C2989" s="1779" t="s">
        <v>20</v>
      </c>
      <c r="D2989" s="1780"/>
      <c r="E2989" s="1780"/>
      <c r="F2989" s="1781"/>
      <c r="G2989" s="6" t="s">
        <v>149</v>
      </c>
      <c r="H2989" s="1782">
        <f>VLOOKUP($A2983,'Result Entry'!$B$9:$FW$108,4,0)</f>
        <v>0</v>
      </c>
      <c r="I2989" s="1782"/>
      <c r="J2989" s="1782"/>
      <c r="K2989" s="1782"/>
      <c r="L2989" s="1782"/>
      <c r="M2989" s="1782"/>
      <c r="N2989" s="1783"/>
    </row>
    <row r="2990" spans="1:15" ht="20.25" customHeight="1">
      <c r="A2990" s="1721"/>
      <c r="B2990" s="10" t="s">
        <v>69</v>
      </c>
      <c r="C2990" s="1763" t="s">
        <v>22</v>
      </c>
      <c r="D2990" s="1764"/>
      <c r="E2990" s="1764"/>
      <c r="F2990" s="1765"/>
      <c r="G2990" s="7" t="s">
        <v>149</v>
      </c>
      <c r="H2990" s="1766">
        <f>VLOOKUP($A2983,'Result Entry'!$B$9:$FW$108,7,0)</f>
        <v>0</v>
      </c>
      <c r="I2990" s="1766"/>
      <c r="J2990" s="1766"/>
      <c r="K2990" s="1766"/>
      <c r="L2990" s="1766"/>
      <c r="M2990" s="1766"/>
      <c r="N2990" s="1767"/>
    </row>
    <row r="2991" spans="1:15" ht="20.25" customHeight="1">
      <c r="A2991" s="1721"/>
      <c r="B2991" s="10" t="s">
        <v>69</v>
      </c>
      <c r="C2991" s="1763" t="s">
        <v>23</v>
      </c>
      <c r="D2991" s="1764"/>
      <c r="E2991" s="1764"/>
      <c r="F2991" s="1765"/>
      <c r="G2991" s="7" t="s">
        <v>149</v>
      </c>
      <c r="H2991" s="1766">
        <f>VLOOKUP($A2983,'Result Entry'!$B$9:$FW$108,8,0)</f>
        <v>0</v>
      </c>
      <c r="I2991" s="1766"/>
      <c r="J2991" s="1766"/>
      <c r="K2991" s="1766"/>
      <c r="L2991" s="1766"/>
      <c r="M2991" s="1766"/>
      <c r="N2991" s="1767"/>
    </row>
    <row r="2992" spans="1:15" ht="20.25" customHeight="1">
      <c r="A2992" s="1721"/>
      <c r="B2992" s="10" t="s">
        <v>69</v>
      </c>
      <c r="C2992" s="1763" t="s">
        <v>52</v>
      </c>
      <c r="D2992" s="1764"/>
      <c r="E2992" s="1764"/>
      <c r="F2992" s="1765"/>
      <c r="G2992" s="7" t="s">
        <v>149</v>
      </c>
      <c r="H2992" s="1766">
        <f>VLOOKUP($A2983,'Result Entry'!$B$9:$FW$108,9,0)</f>
        <v>0</v>
      </c>
      <c r="I2992" s="1766"/>
      <c r="J2992" s="1766"/>
      <c r="K2992" s="1766"/>
      <c r="L2992" s="1766"/>
      <c r="M2992" s="1766"/>
      <c r="N2992" s="1767"/>
    </row>
    <row r="2993" spans="1:14" ht="20.25" customHeight="1">
      <c r="A2993" s="1721"/>
      <c r="B2993" s="10" t="s">
        <v>69</v>
      </c>
      <c r="C2993" s="1763" t="s">
        <v>53</v>
      </c>
      <c r="D2993" s="1764"/>
      <c r="E2993" s="1764"/>
      <c r="F2993" s="1765"/>
      <c r="G2993" s="7" t="s">
        <v>149</v>
      </c>
      <c r="H2993" s="1768" t="str">
        <f>CONCATENATE('Result Entry'!$G$4,'Result Entry'!$J$4)</f>
        <v>11(A)</v>
      </c>
      <c r="I2993" s="1766"/>
      <c r="J2993" s="1766"/>
      <c r="K2993" s="1766"/>
      <c r="L2993" s="1766"/>
      <c r="M2993" s="1766"/>
      <c r="N2993" s="1767"/>
    </row>
    <row r="2994" spans="1:14" ht="20.25" customHeight="1" thickBot="1">
      <c r="A2994" s="1721"/>
      <c r="B2994" s="10" t="s">
        <v>69</v>
      </c>
      <c r="C2994" s="1789" t="s">
        <v>25</v>
      </c>
      <c r="D2994" s="1790"/>
      <c r="E2994" s="1790"/>
      <c r="F2994" s="1791"/>
      <c r="G2994" s="16" t="s">
        <v>149</v>
      </c>
      <c r="H2994" s="1792">
        <f>VLOOKUP($A2983,'Result Entry'!$B$9:$FW$108,10,0)</f>
        <v>0</v>
      </c>
      <c r="I2994" s="1792"/>
      <c r="J2994" s="1792"/>
      <c r="K2994" s="1792"/>
      <c r="L2994" s="1792"/>
      <c r="M2994" s="1792"/>
      <c r="N2994" s="1793"/>
    </row>
    <row r="2995" spans="1:14" ht="20.25" customHeight="1">
      <c r="A2995" s="1721"/>
      <c r="B2995" s="11" t="s">
        <v>69</v>
      </c>
      <c r="C2995" s="1794" t="s">
        <v>167</v>
      </c>
      <c r="D2995" s="1795"/>
      <c r="E2995" s="1798" t="s">
        <v>72</v>
      </c>
      <c r="F2995" s="1800" t="s">
        <v>73</v>
      </c>
      <c r="G2995" s="1802" t="s">
        <v>168</v>
      </c>
      <c r="H2995" s="1804" t="s">
        <v>55</v>
      </c>
      <c r="I2995" s="1805"/>
      <c r="J2995" s="1808" t="s">
        <v>84</v>
      </c>
      <c r="K2995" s="1809"/>
      <c r="L2995" s="1812" t="s">
        <v>169</v>
      </c>
      <c r="M2995" s="1832" t="s">
        <v>76</v>
      </c>
      <c r="N2995" s="1858" t="s">
        <v>98</v>
      </c>
    </row>
    <row r="2996" spans="1:14" ht="20.25" customHeight="1">
      <c r="A2996" s="1721"/>
      <c r="B2996" s="11"/>
      <c r="C2996" s="1796"/>
      <c r="D2996" s="1797"/>
      <c r="E2996" s="1799"/>
      <c r="F2996" s="1801"/>
      <c r="G2996" s="1803"/>
      <c r="H2996" s="1806"/>
      <c r="I2996" s="1807"/>
      <c r="J2996" s="1810"/>
      <c r="K2996" s="1811"/>
      <c r="L2996" s="1813"/>
      <c r="M2996" s="1833"/>
      <c r="N2996" s="1859"/>
    </row>
    <row r="2997" spans="1:14" ht="20.25" customHeight="1" thickBot="1">
      <c r="A2997" s="1721"/>
      <c r="B2997" s="11" t="s">
        <v>69</v>
      </c>
      <c r="C2997" s="1866" t="s">
        <v>56</v>
      </c>
      <c r="D2997" s="1867"/>
      <c r="E2997" s="61">
        <f>'Result Entry'!$L$7</f>
        <v>10</v>
      </c>
      <c r="F2997" s="62">
        <f>'Result Entry'!$M$7</f>
        <v>10</v>
      </c>
      <c r="G2997" s="53">
        <f>SUM(E2997:F2997)</f>
        <v>20</v>
      </c>
      <c r="H2997" s="1881">
        <f>'Result Entry'!$AU$7</f>
        <v>70</v>
      </c>
      <c r="I2997" s="1882"/>
      <c r="J2997" s="1883">
        <f>'Result Entry'!$AY$7</f>
        <v>100</v>
      </c>
      <c r="K2997" s="1882"/>
      <c r="L2997" s="53">
        <f t="shared" ref="L2997:L3002" si="168">H2997+J2997</f>
        <v>170</v>
      </c>
      <c r="M2997" s="63">
        <f t="shared" ref="M2997:M3002" si="169">G2997+L2997</f>
        <v>190</v>
      </c>
      <c r="N2997" s="1860"/>
    </row>
    <row r="2998" spans="1:14" s="52" customFormat="1" ht="20.25" customHeight="1">
      <c r="A2998" s="1721"/>
      <c r="B2998" s="50" t="s">
        <v>69</v>
      </c>
      <c r="C2998" s="1769" t="str">
        <f>'Result Entry'!$L$3</f>
        <v>HINDI Comp.</v>
      </c>
      <c r="D2998" s="1770"/>
      <c r="E2998" s="54">
        <f>IF($J2986="TC",0,IF($J2986="Nso",0,VLOOKUP($A2983,'Result Entry'!$B$9:$FW$108,11,0)))</f>
        <v>0</v>
      </c>
      <c r="F2998" s="51">
        <f>IF($J2986="TC",0,IF($J2986="Nso",0,VLOOKUP($A2983,'Result Entry'!$B$9:$FW$108,12,0)))</f>
        <v>0</v>
      </c>
      <c r="G2998" s="55">
        <f>E2998+F2998</f>
        <v>0</v>
      </c>
      <c r="H2998" s="1870">
        <f>IF($J2986="TC",0,IF($J2986="Nso",0,VLOOKUP($A2983,'Result Entry'!$B$9:$FW$108,16,0)))</f>
        <v>0</v>
      </c>
      <c r="I2998" s="1871"/>
      <c r="J2998" s="1872">
        <f>IF($J2986="TC",0,IF($J2986="Nso",0,VLOOKUP($A2983,'Result Entry'!$B$9:$FW$108,19,0)))</f>
        <v>0</v>
      </c>
      <c r="K2998" s="1871"/>
      <c r="L2998" s="66">
        <f t="shared" si="168"/>
        <v>0</v>
      </c>
      <c r="M2998" s="64">
        <f t="shared" si="169"/>
        <v>0</v>
      </c>
      <c r="N2998" s="60" t="str">
        <f>IF($J2986="TC",0,IF($J2986="Nso",0,VLOOKUP($A2983,'Result Entry'!$B$9:$FW$108,24,0)))</f>
        <v/>
      </c>
    </row>
    <row r="2999" spans="1:14" s="52" customFormat="1" ht="20.25" customHeight="1">
      <c r="A2999" s="1721"/>
      <c r="B2999" s="50" t="s">
        <v>69</v>
      </c>
      <c r="C2999" s="1717" t="str">
        <f>'Result Entry'!$Z$3</f>
        <v>ENGLISH Comp.</v>
      </c>
      <c r="D2999" s="1718"/>
      <c r="E2999" s="54">
        <f>IF($J2986="TC",0,IF($J2986="Nso",0,VLOOKUP($A2983,'Result Entry'!$B$9:$FW$108,25,0)))</f>
        <v>0</v>
      </c>
      <c r="F2999" s="51">
        <f>IF($J2986="TC",0,IF($J2986="Nso",0,VLOOKUP($A2983,'Result Entry'!$B$9:$FW$108,26,0)))</f>
        <v>0</v>
      </c>
      <c r="G2999" s="56">
        <f>E2999+F2999</f>
        <v>0</v>
      </c>
      <c r="H2999" s="1761">
        <f>IF($J2986="TC",0,IF($J2986="Nso",0,VLOOKUP($A2983,'Result Entry'!$B$9:$FW$108,30,0)))</f>
        <v>0</v>
      </c>
      <c r="I2999" s="1762"/>
      <c r="J2999" s="1784">
        <f>IF($J2986="TC",0,IF($J2986="Nso",0,VLOOKUP($A2983,'Result Entry'!$B$9:$FW$108,33,0)))</f>
        <v>0</v>
      </c>
      <c r="K2999" s="1762"/>
      <c r="L2999" s="66">
        <f t="shared" si="168"/>
        <v>0</v>
      </c>
      <c r="M2999" s="64">
        <f t="shared" si="169"/>
        <v>0</v>
      </c>
      <c r="N2999" s="60" t="str">
        <f>IF($J2986="TC",0,IF($J2986="Nso",0,VLOOKUP($A2983,'Result Entry'!$B$9:$FW$108,38,0)))</f>
        <v/>
      </c>
    </row>
    <row r="3000" spans="1:14" s="52" customFormat="1" ht="20.25" customHeight="1">
      <c r="A3000" s="1721"/>
      <c r="B3000" s="50" t="s">
        <v>69</v>
      </c>
      <c r="C3000" s="1717" t="str">
        <f>'Result Entry'!$AO$3</f>
        <v>PHYSICS</v>
      </c>
      <c r="D3000" s="1718"/>
      <c r="E3000" s="54">
        <f>IF($J2986="TC",0,IF($J2986="Nso",0,VLOOKUP($A2983,'Result Entry'!$B$9:$FW$108,39,0)))</f>
        <v>0</v>
      </c>
      <c r="F3000" s="51">
        <f>IF($J2986="TC",0,IF($J2986="Nso",0,VLOOKUP($A2983,'Result Entry'!$B$9:$FW$108,40,0)))</f>
        <v>0</v>
      </c>
      <c r="G3000" s="56">
        <f>E3000+F3000</f>
        <v>0</v>
      </c>
      <c r="H3000" s="1761">
        <f>IF($J2986="TC",0,IF($J2986="Nso",0,VLOOKUP($A2983,'Result Entry'!$B$9:$FW$108,45,0)))</f>
        <v>0</v>
      </c>
      <c r="I3000" s="1762"/>
      <c r="J3000" s="1784">
        <f>IF($J2986="TC",0,IF($J2986="Nso",0,VLOOKUP($A2983,'Result Entry'!$B$9:$FW$108,49,0)))</f>
        <v>0</v>
      </c>
      <c r="K3000" s="1762"/>
      <c r="L3000" s="66">
        <f t="shared" si="168"/>
        <v>0</v>
      </c>
      <c r="M3000" s="64">
        <f t="shared" si="169"/>
        <v>0</v>
      </c>
      <c r="N3000" s="60" t="str">
        <f>IF($J2986="TC",0,IF($J2986="Nso",0,VLOOKUP($A2983,'Result Entry'!$B$9:$FW$108,54,0)))</f>
        <v/>
      </c>
    </row>
    <row r="3001" spans="1:14" s="52" customFormat="1" ht="20.25" customHeight="1">
      <c r="A3001" s="1721"/>
      <c r="B3001" s="50" t="s">
        <v>69</v>
      </c>
      <c r="C3001" s="1717" t="str">
        <f>'Result Entry'!$BF$3</f>
        <v>CHEMISTRY</v>
      </c>
      <c r="D3001" s="1718"/>
      <c r="E3001" s="54" t="str">
        <f>IF($J2986="TC",0,IF($J2986="Nso",0,VLOOKUP($A2983,'Result Entry'!$B$9:$FW$108,55,0)))</f>
        <v/>
      </c>
      <c r="F3001" s="51">
        <f>IF($J2986="TC",0,IF($J2986="Nso",0,VLOOKUP($A2983,'Result Entry'!$B$9:$FW$108,56,0)))</f>
        <v>0</v>
      </c>
      <c r="G3001" s="56" t="e">
        <f>E3001+F3001</f>
        <v>#VALUE!</v>
      </c>
      <c r="H3001" s="1761">
        <f>IF($J2986="TC",0,IF($J2986="Nso",0,VLOOKUP($A2983,'Result Entry'!$B$9:$FW$108,61,0)))</f>
        <v>0</v>
      </c>
      <c r="I3001" s="1762"/>
      <c r="J3001" s="1784">
        <f>IF($J2986="TC",0,IF($J2986="Nso",0,VLOOKUP($A2983,'Result Entry'!$B$9:$FW$108,65,0)))</f>
        <v>0</v>
      </c>
      <c r="K3001" s="1762"/>
      <c r="L3001" s="66">
        <f t="shared" si="168"/>
        <v>0</v>
      </c>
      <c r="M3001" s="64" t="e">
        <f t="shared" si="169"/>
        <v>#VALUE!</v>
      </c>
      <c r="N3001" s="60" t="str">
        <f>IF($J2986="TC",0,IF($J2986="Nso",0,VLOOKUP($A2983,'Result Entry'!$B$9:$FW$108,70,0)))</f>
        <v/>
      </c>
    </row>
    <row r="3002" spans="1:14" s="52" customFormat="1" ht="20.25" customHeight="1" thickBot="1">
      <c r="A3002" s="1721"/>
      <c r="B3002" s="50" t="s">
        <v>69</v>
      </c>
      <c r="C3002" s="1717" t="str">
        <f>'Result Entry'!$BW$3</f>
        <v>BIOLOGY</v>
      </c>
      <c r="D3002" s="1718"/>
      <c r="E3002" s="57" t="str">
        <f>IF($J2986="TC",0,IF($J2986="Nso",0,VLOOKUP($A2983,'Result Entry'!$B$9:$FW$108,71,0)))</f>
        <v/>
      </c>
      <c r="F3002" s="58" t="str">
        <f>IF($J2986="TC",0,IF($J2986="Nso",0,VLOOKUP($A2983,'Result Entry'!$B$9:$FW$108,72,0)))</f>
        <v/>
      </c>
      <c r="G3002" s="59" t="e">
        <f>E3002+F3002</f>
        <v>#VALUE!</v>
      </c>
      <c r="H3002" s="1861">
        <f>IF($J2986="TC",0,IF($J2986="Nso",0,VLOOKUP($A2983,'Result Entry'!$B$9:$FW$108,77,0)))</f>
        <v>0</v>
      </c>
      <c r="I3002" s="1862"/>
      <c r="J3002" s="1863">
        <f>IF($J2986="TC",0,IF($J2986="Nso",0,VLOOKUP($A2983,'Result Entry'!$B$9:$FW$108,81,0)))</f>
        <v>0</v>
      </c>
      <c r="K3002" s="1862"/>
      <c r="L3002" s="67">
        <f t="shared" si="168"/>
        <v>0</v>
      </c>
      <c r="M3002" s="65" t="e">
        <f t="shared" si="169"/>
        <v>#VALUE!</v>
      </c>
      <c r="N3002" s="60">
        <f>IF($J2986="TC",0,IF($J2986="Nso",0,VLOOKUP($A2983,'Result Entry'!$B$9:$FW$108,86,0)))</f>
        <v>0</v>
      </c>
    </row>
    <row r="3003" spans="1:14" ht="20.25" customHeight="1">
      <c r="A3003" s="1721"/>
      <c r="B3003" s="11" t="s">
        <v>69</v>
      </c>
      <c r="C3003" s="1771" t="s">
        <v>77</v>
      </c>
      <c r="D3003" s="1772"/>
      <c r="E3003" s="1773"/>
      <c r="F3003" s="1777" t="s">
        <v>78</v>
      </c>
      <c r="G3003" s="1778"/>
      <c r="H3003" s="1868" t="s">
        <v>79</v>
      </c>
      <c r="I3003" s="1869"/>
      <c r="J3003" s="74" t="s">
        <v>41</v>
      </c>
      <c r="K3003" s="79" t="s">
        <v>91</v>
      </c>
      <c r="L3003" s="1785" t="s">
        <v>39</v>
      </c>
      <c r="M3003" s="1786"/>
      <c r="N3003" s="12" t="s">
        <v>43</v>
      </c>
    </row>
    <row r="3004" spans="1:14" ht="25.5" customHeight="1" thickBot="1">
      <c r="A3004" s="1721"/>
      <c r="B3004" s="11" t="s">
        <v>69</v>
      </c>
      <c r="C3004" s="1774"/>
      <c r="D3004" s="1775"/>
      <c r="E3004" s="1776"/>
      <c r="F3004" s="1787">
        <f>IF($J2986="TC",0,IF($J2986="Nso",0,VLOOKUP($A2983,'Result Entry'!$B$9:$FW$108,146,0)))</f>
        <v>0</v>
      </c>
      <c r="G3004" s="1788"/>
      <c r="H3004" s="1830">
        <f>IF($J2986="TC",0,IF($J2986="Nso",0,VLOOKUP($A2983,'Result Entry'!$B$9:$FW$108,147,0)))</f>
        <v>0</v>
      </c>
      <c r="I3004" s="1831"/>
      <c r="J3004" s="75">
        <f>IF($J2986="TC",0,IF($J2986="Nso",0,VLOOKUP($A2983,'Result Entry'!$B$9:$FW$108,148,0)))</f>
        <v>0</v>
      </c>
      <c r="K3004" s="86" t="str">
        <f>IF($J2986="TC",0,IF($J2986="Nso",0,VLOOKUP($A2983,'Result Entry'!$B$9:$FW$108,149,0)))</f>
        <v/>
      </c>
      <c r="L3004" s="1864">
        <f>IF($J2986="TC",0,IF($J2986="Nso",0,VLOOKUP($A2983,'Result Entry'!$B$9:$FW$108,150,0)))</f>
        <v>0</v>
      </c>
      <c r="M3004" s="1865"/>
      <c r="N3004" s="15">
        <f>IF($J2986="TC",0,IF($J2986="Nso",0,VLOOKUP($A2983,'Result Entry'!$B$9:$FW$108,152,0)))</f>
        <v>0</v>
      </c>
    </row>
    <row r="3005" spans="1:14" ht="20.25" customHeight="1">
      <c r="A3005" s="1721"/>
      <c r="B3005" s="11" t="s">
        <v>69</v>
      </c>
      <c r="C3005" s="1758" t="s">
        <v>58</v>
      </c>
      <c r="D3005" s="1759"/>
      <c r="E3005" s="1759"/>
      <c r="F3005" s="1759"/>
      <c r="G3005" s="1759"/>
      <c r="H3005" s="1760"/>
      <c r="I3005" s="1834" t="s">
        <v>59</v>
      </c>
      <c r="J3005" s="1835"/>
      <c r="K3005" s="1836">
        <f>VLOOKUP($A2983,'Result Entry'!$B$9:$FW$108,143,0)</f>
        <v>0</v>
      </c>
      <c r="L3005" s="1837"/>
      <c r="M3005" s="1839" t="s">
        <v>37</v>
      </c>
      <c r="N3005" s="1840"/>
    </row>
    <row r="3006" spans="1:14" ht="20.25" customHeight="1" thickBot="1">
      <c r="A3006" s="1721"/>
      <c r="B3006" s="11" t="s">
        <v>69</v>
      </c>
      <c r="C3006" s="1841" t="s">
        <v>54</v>
      </c>
      <c r="D3006" s="1842"/>
      <c r="E3006" s="1842"/>
      <c r="F3006" s="1843" t="s">
        <v>157</v>
      </c>
      <c r="G3006" s="1844"/>
      <c r="H3006" s="26" t="s">
        <v>47</v>
      </c>
      <c r="I3006" s="1847" t="s">
        <v>60</v>
      </c>
      <c r="J3006" s="1848"/>
      <c r="K3006" s="1873">
        <f>VLOOKUP($A2983,'Result Entry'!$B$9:$FW$108,144,0)</f>
        <v>0</v>
      </c>
      <c r="L3006" s="1874"/>
      <c r="M3006" s="1875">
        <f>VLOOKUP($A2983,'Result Entry'!$B$9:$FW$108,145,0)</f>
        <v>0</v>
      </c>
      <c r="N3006" s="1876"/>
    </row>
    <row r="3007" spans="1:14" ht="20.25" customHeight="1">
      <c r="A3007" s="1721"/>
      <c r="B3007" s="11" t="s">
        <v>69</v>
      </c>
      <c r="C3007" s="1841"/>
      <c r="D3007" s="1842"/>
      <c r="E3007" s="1842"/>
      <c r="F3007" s="1845"/>
      <c r="G3007" s="1846"/>
      <c r="H3007" s="27" t="s">
        <v>99</v>
      </c>
      <c r="I3007" s="1877" t="s">
        <v>61</v>
      </c>
      <c r="J3007" s="1878"/>
      <c r="K3007" s="1879">
        <f>IF($J2986="TC","Transferred",IF($J2986="Nso","NameSeparated",VLOOKUP($A2983,'Result Entry'!$B$9:$FW$108,153,0)))</f>
        <v>0</v>
      </c>
      <c r="L3007" s="1879"/>
      <c r="M3007" s="1879"/>
      <c r="N3007" s="1880"/>
    </row>
    <row r="3008" spans="1:14" ht="20.25" customHeight="1">
      <c r="A3008" s="1721"/>
      <c r="B3008" s="11" t="s">
        <v>69</v>
      </c>
      <c r="C3008" s="1744" t="str">
        <f>'Result Entry'!$DU$3</f>
        <v>Foundation Of Information Tech.</v>
      </c>
      <c r="D3008" s="1745"/>
      <c r="E3008" s="1746"/>
      <c r="F3008" s="1747" t="str">
        <f>IF($J2986="TC",0,IF($J2986="Nso",0,VLOOKUP($A2983,'Result Entry'!$B$9:$GS$108,170,0)))</f>
        <v/>
      </c>
      <c r="G3008" s="1747"/>
      <c r="H3008" s="14">
        <f>IF($J2986="TC",0,IF($J2986="Nso",0,VLOOKUP($A2983,'Result Entry'!$B$9:$GS$108,112,0)))</f>
        <v>0</v>
      </c>
      <c r="I3008" s="1748" t="s">
        <v>71</v>
      </c>
      <c r="J3008" s="1749"/>
      <c r="K3008" s="1750">
        <f>'Result Entry'!$T$2</f>
        <v>45419</v>
      </c>
      <c r="L3008" s="1751"/>
      <c r="M3008" s="1751"/>
      <c r="N3008" s="1752"/>
    </row>
    <row r="3009" spans="1:15" ht="20.25" customHeight="1">
      <c r="A3009" s="1721"/>
      <c r="B3009" s="11" t="s">
        <v>69</v>
      </c>
      <c r="C3009" s="1744" t="str">
        <f>'Result Entry'!$EI$3</f>
        <v>G.I.A.I.-II</v>
      </c>
      <c r="D3009" s="1745"/>
      <c r="E3009" s="1746"/>
      <c r="F3009" s="1747" t="str">
        <f>IF($J2986="TC",0,IF($J2986="Nso",0,VLOOKUP($A2983,'Result Entry'!$B$9:$GS$108,174,0)))</f>
        <v/>
      </c>
      <c r="G3009" s="1747"/>
      <c r="H3009" s="14">
        <f>IF($J2986="TC",0,IF($J2986="Nso",0,VLOOKUP($A2983,'Result Entry'!$B$9:$GS$108,124,0)))</f>
        <v>0</v>
      </c>
      <c r="I3009" s="1753"/>
      <c r="J3009" s="1754"/>
      <c r="K3009" s="1754"/>
      <c r="L3009" s="1754"/>
      <c r="M3009" s="1754"/>
      <c r="N3009" s="1755"/>
    </row>
    <row r="3010" spans="1:15" ht="20.25" customHeight="1">
      <c r="A3010" s="1721"/>
      <c r="B3010" s="11" t="s">
        <v>69</v>
      </c>
      <c r="C3010" s="1744" t="str">
        <f>'Result Entry'!$EU$3</f>
        <v>SOC.SER.PLAN</v>
      </c>
      <c r="D3010" s="1745"/>
      <c r="E3010" s="1746"/>
      <c r="F3010" s="1747">
        <f>IF($J2986="TC",0,IF($J2986="Nso",0,VLOOKUP($A2983,'Result Entry'!$B$9:$HS$108,178,0)))</f>
        <v>0</v>
      </c>
      <c r="G3010" s="1747"/>
      <c r="H3010" s="14">
        <f>IF($J2986="TC",0,IF($J2986="Nso",0,VLOOKUP($A2983,'Result Entry'!$B$9:$GS$108,136,0)))</f>
        <v>0</v>
      </c>
      <c r="I3010" s="1756" t="s">
        <v>174</v>
      </c>
      <c r="J3010" s="1757"/>
      <c r="K3010" s="76"/>
      <c r="L3010" s="77"/>
      <c r="M3010" s="77"/>
      <c r="N3010" s="78"/>
    </row>
    <row r="3011" spans="1:15" ht="20.25" customHeight="1" thickBot="1">
      <c r="A3011" s="1721"/>
      <c r="B3011" s="11" t="s">
        <v>69</v>
      </c>
      <c r="C3011" s="1744" t="str">
        <f>'Result Entry'!$FG$3</f>
        <v>Jeewan Kaushal</v>
      </c>
      <c r="D3011" s="1745"/>
      <c r="E3011" s="1746"/>
      <c r="F3011" s="1747" t="str">
        <f>IF($J2986="TC",0,IF($J2986="Nso",0,VLOOKUP($A2983,'Result Entry'!$B$9:$HS$108,182,0)))</f>
        <v/>
      </c>
      <c r="G3011" s="1747"/>
      <c r="H3011" s="14">
        <f>IF($J2986="TC",0,IF($J2986="Nso",0,VLOOKUP($A2983,'Result Entry'!$B$9:$HS$108,136,0)))</f>
        <v>0</v>
      </c>
      <c r="I3011" s="1756" t="s">
        <v>148</v>
      </c>
      <c r="J3011" s="1757"/>
      <c r="K3011" s="1757"/>
      <c r="L3011" s="1757"/>
      <c r="M3011" s="1757"/>
      <c r="N3011" s="1838"/>
    </row>
    <row r="3012" spans="1:15" ht="20.25" customHeight="1">
      <c r="A3012" s="1721"/>
      <c r="B3012" s="10" t="s">
        <v>69</v>
      </c>
      <c r="C3012" s="1706" t="s">
        <v>180</v>
      </c>
      <c r="D3012" s="1707"/>
      <c r="E3012" s="1708"/>
      <c r="F3012" s="1715" t="s">
        <v>181</v>
      </c>
      <c r="G3012" s="1716"/>
      <c r="H3012" s="82" t="s">
        <v>30</v>
      </c>
      <c r="I3012" s="1756" t="s">
        <v>175</v>
      </c>
      <c r="J3012" s="1757"/>
      <c r="K3012" s="1757"/>
      <c r="L3012" s="1757"/>
      <c r="M3012" s="1757"/>
      <c r="N3012" s="1838"/>
    </row>
    <row r="3013" spans="1:15" ht="20.25" customHeight="1">
      <c r="A3013" s="1721"/>
      <c r="B3013" s="10" t="s">
        <v>69</v>
      </c>
      <c r="C3013" s="1709"/>
      <c r="D3013" s="1710"/>
      <c r="E3013" s="1711"/>
      <c r="F3013" s="1702" t="s">
        <v>182</v>
      </c>
      <c r="G3013" s="1703"/>
      <c r="H3013" s="80" t="s">
        <v>179</v>
      </c>
      <c r="I3013" s="1732" t="s">
        <v>67</v>
      </c>
      <c r="J3013" s="1733"/>
      <c r="K3013" s="1733"/>
      <c r="L3013" s="1733"/>
      <c r="M3013" s="1733"/>
      <c r="N3013" s="1734"/>
    </row>
    <row r="3014" spans="1:15" ht="20.25" customHeight="1">
      <c r="A3014" s="1721"/>
      <c r="B3014" s="10" t="s">
        <v>69</v>
      </c>
      <c r="C3014" s="1709"/>
      <c r="D3014" s="1710"/>
      <c r="E3014" s="1711"/>
      <c r="F3014" s="1702" t="s">
        <v>185</v>
      </c>
      <c r="G3014" s="1703"/>
      <c r="H3014" s="80" t="s">
        <v>62</v>
      </c>
      <c r="I3014" s="1735"/>
      <c r="J3014" s="1736"/>
      <c r="K3014" s="1736"/>
      <c r="L3014" s="1736"/>
      <c r="M3014" s="1736"/>
      <c r="N3014" s="1737"/>
    </row>
    <row r="3015" spans="1:15" ht="20.25" customHeight="1">
      <c r="A3015" s="1721"/>
      <c r="B3015" s="10" t="s">
        <v>69</v>
      </c>
      <c r="C3015" s="1709"/>
      <c r="D3015" s="1710"/>
      <c r="E3015" s="1711"/>
      <c r="F3015" s="1702" t="s">
        <v>186</v>
      </c>
      <c r="G3015" s="1703"/>
      <c r="H3015" s="80" t="s">
        <v>63</v>
      </c>
      <c r="I3015" s="1735"/>
      <c r="J3015" s="1736"/>
      <c r="K3015" s="1736"/>
      <c r="L3015" s="1736"/>
      <c r="M3015" s="1736"/>
      <c r="N3015" s="1737"/>
    </row>
    <row r="3016" spans="1:15" ht="20.25" customHeight="1">
      <c r="A3016" s="1721"/>
      <c r="B3016" s="10" t="s">
        <v>69</v>
      </c>
      <c r="C3016" s="1709"/>
      <c r="D3016" s="1710"/>
      <c r="E3016" s="1711"/>
      <c r="F3016" s="1702" t="s">
        <v>183</v>
      </c>
      <c r="G3016" s="1703"/>
      <c r="H3016" s="80" t="s">
        <v>65</v>
      </c>
      <c r="I3016" s="1738" t="s">
        <v>80</v>
      </c>
      <c r="J3016" s="1739"/>
      <c r="K3016" s="1739"/>
      <c r="L3016" s="1739"/>
      <c r="M3016" s="1739"/>
      <c r="N3016" s="1740"/>
    </row>
    <row r="3017" spans="1:15" ht="20.25" customHeight="1" thickBot="1">
      <c r="A3017" s="1721"/>
      <c r="B3017" s="13" t="s">
        <v>69</v>
      </c>
      <c r="C3017" s="1712"/>
      <c r="D3017" s="1713"/>
      <c r="E3017" s="1714"/>
      <c r="F3017" s="1704" t="s">
        <v>184</v>
      </c>
      <c r="G3017" s="1705"/>
      <c r="H3017" s="81" t="s">
        <v>64</v>
      </c>
      <c r="I3017" s="1741"/>
      <c r="J3017" s="1742"/>
      <c r="K3017" s="1742"/>
      <c r="L3017" s="1742"/>
      <c r="M3017" s="1742"/>
      <c r="N3017" s="1743"/>
    </row>
    <row r="3018" spans="1:15" ht="15.75" thickTop="1">
      <c r="A3018" s="1719"/>
      <c r="B3018" s="1719"/>
      <c r="C3018" s="1719"/>
      <c r="D3018" s="1719"/>
      <c r="E3018" s="1719"/>
      <c r="F3018" s="1719"/>
      <c r="G3018" s="1719"/>
      <c r="H3018" s="1719"/>
      <c r="I3018" s="1719"/>
      <c r="J3018" s="1719"/>
      <c r="K3018" s="1719"/>
      <c r="L3018" s="1719"/>
      <c r="M3018" s="1719"/>
      <c r="N3018" s="1719"/>
    </row>
    <row r="3019" spans="1:15" ht="24.75" customHeight="1" thickBot="1">
      <c r="A3019" s="83">
        <f>A2983+1</f>
        <v>86</v>
      </c>
      <c r="B3019" s="1720" t="s">
        <v>50</v>
      </c>
      <c r="C3019" s="1720"/>
      <c r="D3019" s="1720"/>
      <c r="E3019" s="1720"/>
      <c r="F3019" s="1720"/>
      <c r="G3019" s="1720"/>
      <c r="H3019" s="1720"/>
      <c r="I3019" s="1720"/>
      <c r="J3019" s="1720"/>
      <c r="K3019" s="1720"/>
      <c r="L3019" s="1720"/>
      <c r="M3019" s="1720"/>
      <c r="N3019" s="1720"/>
    </row>
    <row r="3020" spans="1:15" ht="42.75" customHeight="1" thickTop="1">
      <c r="A3020" s="1721"/>
      <c r="B3020" s="1722"/>
      <c r="C3020" s="1723"/>
      <c r="D3020" s="1726" t="str">
        <f>Master!$E$8</f>
        <v xml:space="preserve">Govt. Sr. Secondary School </v>
      </c>
      <c r="E3020" s="1727"/>
      <c r="F3020" s="1727"/>
      <c r="G3020" s="1727"/>
      <c r="H3020" s="1727"/>
      <c r="I3020" s="1727"/>
      <c r="J3020" s="1727"/>
      <c r="K3020" s="1727"/>
      <c r="L3020" s="1727"/>
      <c r="M3020" s="1727"/>
      <c r="N3020" s="1728"/>
    </row>
    <row r="3021" spans="1:15" ht="26.25" customHeight="1" thickBot="1">
      <c r="A3021" s="1721"/>
      <c r="B3021" s="1724"/>
      <c r="C3021" s="1725"/>
      <c r="D3021" s="1729" t="str">
        <f>Master!$E$11</f>
        <v>P.S.-Bapini (Jodhpur)</v>
      </c>
      <c r="E3021" s="1730"/>
      <c r="F3021" s="1730"/>
      <c r="G3021" s="1730"/>
      <c r="H3021" s="1730"/>
      <c r="I3021" s="1730"/>
      <c r="J3021" s="1730"/>
      <c r="K3021" s="1730"/>
      <c r="L3021" s="1730"/>
      <c r="M3021" s="1730"/>
      <c r="N3021" s="1731"/>
    </row>
    <row r="3022" spans="1:15" ht="20.25" customHeight="1">
      <c r="A3022" s="1721"/>
      <c r="B3022" s="28"/>
      <c r="C3022" s="1849" t="s">
        <v>150</v>
      </c>
      <c r="D3022" s="1850"/>
      <c r="E3022" s="1850"/>
      <c r="F3022" s="1850"/>
      <c r="G3022" s="1851"/>
      <c r="H3022" s="1814" t="s">
        <v>127</v>
      </c>
      <c r="I3022" s="1814"/>
      <c r="J3022" s="1817">
        <f>VLOOKUP(A3019,'Result Entry'!$B$6:$K$108,6,0)</f>
        <v>0</v>
      </c>
      <c r="K3022" s="1820" t="s">
        <v>68</v>
      </c>
      <c r="L3022" s="1821"/>
      <c r="M3022" s="68">
        <f>Master!$E$14</f>
        <v>8151106901</v>
      </c>
      <c r="N3022" s="69"/>
    </row>
    <row r="3023" spans="1:15" ht="20.25" customHeight="1">
      <c r="A3023" s="1721"/>
      <c r="B3023" s="9"/>
      <c r="C3023" s="1852"/>
      <c r="D3023" s="1853"/>
      <c r="E3023" s="1853"/>
      <c r="F3023" s="1853"/>
      <c r="G3023" s="1854"/>
      <c r="H3023" s="1815"/>
      <c r="I3023" s="1815"/>
      <c r="J3023" s="1818"/>
      <c r="K3023" s="1822" t="s">
        <v>66</v>
      </c>
      <c r="L3023" s="1823"/>
      <c r="M3023" s="1824"/>
      <c r="N3023" s="1825"/>
      <c r="O3023" s="17" t="s">
        <v>156</v>
      </c>
    </row>
    <row r="3024" spans="1:15" ht="20.25" customHeight="1" thickBot="1">
      <c r="A3024" s="1721"/>
      <c r="B3024" s="9"/>
      <c r="C3024" s="1855"/>
      <c r="D3024" s="1856"/>
      <c r="E3024" s="1856"/>
      <c r="F3024" s="1856"/>
      <c r="G3024" s="1857"/>
      <c r="H3024" s="1816"/>
      <c r="I3024" s="1816"/>
      <c r="J3024" s="1819"/>
      <c r="K3024" s="1826" t="s">
        <v>51</v>
      </c>
      <c r="L3024" s="1827"/>
      <c r="M3024" s="1828" t="str">
        <f>Master!$E$6</f>
        <v>2023-24</v>
      </c>
      <c r="N3024" s="1829"/>
    </row>
    <row r="3025" spans="1:14" ht="20.25" customHeight="1">
      <c r="A3025" s="1721"/>
      <c r="B3025" s="10" t="s">
        <v>69</v>
      </c>
      <c r="C3025" s="1779" t="s">
        <v>20</v>
      </c>
      <c r="D3025" s="1780"/>
      <c r="E3025" s="1780"/>
      <c r="F3025" s="1781"/>
      <c r="G3025" s="6" t="s">
        <v>149</v>
      </c>
      <c r="H3025" s="1782">
        <f>VLOOKUP($A3019,'Result Entry'!$B$9:$FW$108,4,0)</f>
        <v>0</v>
      </c>
      <c r="I3025" s="1782"/>
      <c r="J3025" s="1782"/>
      <c r="K3025" s="1782"/>
      <c r="L3025" s="1782"/>
      <c r="M3025" s="1782"/>
      <c r="N3025" s="1783"/>
    </row>
    <row r="3026" spans="1:14" ht="20.25" customHeight="1">
      <c r="A3026" s="1721"/>
      <c r="B3026" s="10" t="s">
        <v>69</v>
      </c>
      <c r="C3026" s="1763" t="s">
        <v>22</v>
      </c>
      <c r="D3026" s="1764"/>
      <c r="E3026" s="1764"/>
      <c r="F3026" s="1765"/>
      <c r="G3026" s="7" t="s">
        <v>149</v>
      </c>
      <c r="H3026" s="1766">
        <f>VLOOKUP($A3019,'Result Entry'!$B$9:$FW$108,7,0)</f>
        <v>0</v>
      </c>
      <c r="I3026" s="1766"/>
      <c r="J3026" s="1766"/>
      <c r="K3026" s="1766"/>
      <c r="L3026" s="1766"/>
      <c r="M3026" s="1766"/>
      <c r="N3026" s="1767"/>
    </row>
    <row r="3027" spans="1:14" ht="20.25" customHeight="1">
      <c r="A3027" s="1721"/>
      <c r="B3027" s="10" t="s">
        <v>69</v>
      </c>
      <c r="C3027" s="1763" t="s">
        <v>23</v>
      </c>
      <c r="D3027" s="1764"/>
      <c r="E3027" s="1764"/>
      <c r="F3027" s="1765"/>
      <c r="G3027" s="7" t="s">
        <v>149</v>
      </c>
      <c r="H3027" s="1766">
        <f>VLOOKUP($A3019,'Result Entry'!$B$9:$FW$108,8,0)</f>
        <v>0</v>
      </c>
      <c r="I3027" s="1766"/>
      <c r="J3027" s="1766"/>
      <c r="K3027" s="1766"/>
      <c r="L3027" s="1766"/>
      <c r="M3027" s="1766"/>
      <c r="N3027" s="1767"/>
    </row>
    <row r="3028" spans="1:14" ht="20.25" customHeight="1">
      <c r="A3028" s="1721"/>
      <c r="B3028" s="10" t="s">
        <v>69</v>
      </c>
      <c r="C3028" s="1763" t="s">
        <v>52</v>
      </c>
      <c r="D3028" s="1764"/>
      <c r="E3028" s="1764"/>
      <c r="F3028" s="1765"/>
      <c r="G3028" s="7" t="s">
        <v>149</v>
      </c>
      <c r="H3028" s="1766">
        <f>VLOOKUP($A3019,'Result Entry'!$B$9:$FW$108,9,0)</f>
        <v>0</v>
      </c>
      <c r="I3028" s="1766"/>
      <c r="J3028" s="1766"/>
      <c r="K3028" s="1766"/>
      <c r="L3028" s="1766"/>
      <c r="M3028" s="1766"/>
      <c r="N3028" s="1767"/>
    </row>
    <row r="3029" spans="1:14" ht="20.25" customHeight="1">
      <c r="A3029" s="1721"/>
      <c r="B3029" s="10" t="s">
        <v>69</v>
      </c>
      <c r="C3029" s="1763" t="s">
        <v>53</v>
      </c>
      <c r="D3029" s="1764"/>
      <c r="E3029" s="1764"/>
      <c r="F3029" s="1765"/>
      <c r="G3029" s="7" t="s">
        <v>149</v>
      </c>
      <c r="H3029" s="1768" t="str">
        <f>CONCATENATE('Result Entry'!$G$4,'Result Entry'!$J$4)</f>
        <v>11(A)</v>
      </c>
      <c r="I3029" s="1766"/>
      <c r="J3029" s="1766"/>
      <c r="K3029" s="1766"/>
      <c r="L3029" s="1766"/>
      <c r="M3029" s="1766"/>
      <c r="N3029" s="1767"/>
    </row>
    <row r="3030" spans="1:14" ht="20.25" customHeight="1" thickBot="1">
      <c r="A3030" s="1721"/>
      <c r="B3030" s="10" t="s">
        <v>69</v>
      </c>
      <c r="C3030" s="1789" t="s">
        <v>25</v>
      </c>
      <c r="D3030" s="1790"/>
      <c r="E3030" s="1790"/>
      <c r="F3030" s="1791"/>
      <c r="G3030" s="16" t="s">
        <v>149</v>
      </c>
      <c r="H3030" s="1792">
        <f>VLOOKUP($A3019,'Result Entry'!$B$9:$FW$108,10,0)</f>
        <v>0</v>
      </c>
      <c r="I3030" s="1792"/>
      <c r="J3030" s="1792"/>
      <c r="K3030" s="1792"/>
      <c r="L3030" s="1792"/>
      <c r="M3030" s="1792"/>
      <c r="N3030" s="1793"/>
    </row>
    <row r="3031" spans="1:14" ht="20.25" customHeight="1">
      <c r="A3031" s="1721"/>
      <c r="B3031" s="11" t="s">
        <v>69</v>
      </c>
      <c r="C3031" s="1794" t="s">
        <v>167</v>
      </c>
      <c r="D3031" s="1795"/>
      <c r="E3031" s="1798" t="s">
        <v>72</v>
      </c>
      <c r="F3031" s="1800" t="s">
        <v>73</v>
      </c>
      <c r="G3031" s="1802" t="s">
        <v>168</v>
      </c>
      <c r="H3031" s="1804" t="s">
        <v>55</v>
      </c>
      <c r="I3031" s="1805"/>
      <c r="J3031" s="1808" t="s">
        <v>84</v>
      </c>
      <c r="K3031" s="1809"/>
      <c r="L3031" s="1812" t="s">
        <v>169</v>
      </c>
      <c r="M3031" s="1832" t="s">
        <v>76</v>
      </c>
      <c r="N3031" s="1858" t="s">
        <v>98</v>
      </c>
    </row>
    <row r="3032" spans="1:14" ht="20.25" customHeight="1">
      <c r="A3032" s="1721"/>
      <c r="B3032" s="11"/>
      <c r="C3032" s="1796"/>
      <c r="D3032" s="1797"/>
      <c r="E3032" s="1799"/>
      <c r="F3032" s="1801"/>
      <c r="G3032" s="1803"/>
      <c r="H3032" s="1806"/>
      <c r="I3032" s="1807"/>
      <c r="J3032" s="1810"/>
      <c r="K3032" s="1811"/>
      <c r="L3032" s="1813"/>
      <c r="M3032" s="1833"/>
      <c r="N3032" s="1859"/>
    </row>
    <row r="3033" spans="1:14" ht="20.25" customHeight="1" thickBot="1">
      <c r="A3033" s="1721"/>
      <c r="B3033" s="11" t="s">
        <v>69</v>
      </c>
      <c r="C3033" s="1866" t="s">
        <v>56</v>
      </c>
      <c r="D3033" s="1867"/>
      <c r="E3033" s="61">
        <f>'Result Entry'!$L$7</f>
        <v>10</v>
      </c>
      <c r="F3033" s="62">
        <f>'Result Entry'!$M$7</f>
        <v>10</v>
      </c>
      <c r="G3033" s="53">
        <f>SUM(E3033:F3033)</f>
        <v>20</v>
      </c>
      <c r="H3033" s="1881">
        <f>'Result Entry'!$AU$7</f>
        <v>70</v>
      </c>
      <c r="I3033" s="1882"/>
      <c r="J3033" s="1883">
        <f>'Result Entry'!$AY$7</f>
        <v>100</v>
      </c>
      <c r="K3033" s="1882"/>
      <c r="L3033" s="53">
        <f t="shared" ref="L3033:L3038" si="170">H3033+J3033</f>
        <v>170</v>
      </c>
      <c r="M3033" s="63">
        <f t="shared" ref="M3033:M3038" si="171">G3033+L3033</f>
        <v>190</v>
      </c>
      <c r="N3033" s="1860"/>
    </row>
    <row r="3034" spans="1:14" s="52" customFormat="1" ht="20.25" customHeight="1">
      <c r="A3034" s="1721"/>
      <c r="B3034" s="50" t="s">
        <v>69</v>
      </c>
      <c r="C3034" s="1769" t="str">
        <f>'Result Entry'!$L$3</f>
        <v>HINDI Comp.</v>
      </c>
      <c r="D3034" s="1770"/>
      <c r="E3034" s="54">
        <f>IF($J3022="TC",0,IF($J3022="Nso",0,VLOOKUP($A3019,'Result Entry'!$B$9:$FW$108,11,0)))</f>
        <v>0</v>
      </c>
      <c r="F3034" s="51">
        <f>IF($J3022="TC",0,IF($J3022="Nso",0,VLOOKUP($A3019,'Result Entry'!$B$9:$FW$108,12,0)))</f>
        <v>0</v>
      </c>
      <c r="G3034" s="55">
        <f>E3034+F3034</f>
        <v>0</v>
      </c>
      <c r="H3034" s="1870">
        <f>IF($J3022="TC",0,IF($J3022="Nso",0,VLOOKUP($A3019,'Result Entry'!$B$9:$FW$108,16,0)))</f>
        <v>0</v>
      </c>
      <c r="I3034" s="1871"/>
      <c r="J3034" s="1872">
        <f>IF($J3022="TC",0,IF($J3022="Nso",0,VLOOKUP($A3019,'Result Entry'!$B$9:$FW$108,19,0)))</f>
        <v>0</v>
      </c>
      <c r="K3034" s="1871"/>
      <c r="L3034" s="66">
        <f t="shared" si="170"/>
        <v>0</v>
      </c>
      <c r="M3034" s="64">
        <f t="shared" si="171"/>
        <v>0</v>
      </c>
      <c r="N3034" s="60" t="str">
        <f>IF($J3022="TC",0,IF($J3022="Nso",0,VLOOKUP($A3019,'Result Entry'!$B$9:$FW$108,24,0)))</f>
        <v/>
      </c>
    </row>
    <row r="3035" spans="1:14" s="52" customFormat="1" ht="20.25" customHeight="1">
      <c r="A3035" s="1721"/>
      <c r="B3035" s="50" t="s">
        <v>69</v>
      </c>
      <c r="C3035" s="1717" t="str">
        <f>'Result Entry'!$Z$3</f>
        <v>ENGLISH Comp.</v>
      </c>
      <c r="D3035" s="1718"/>
      <c r="E3035" s="54">
        <f>IF($J3022="TC",0,IF($J3022="Nso",0,VLOOKUP($A3019,'Result Entry'!$B$9:$FW$108,25,0)))</f>
        <v>0</v>
      </c>
      <c r="F3035" s="51">
        <f>IF($J3022="TC",0,IF($J3022="Nso",0,VLOOKUP($A3019,'Result Entry'!$B$9:$FW$108,26,0)))</f>
        <v>0</v>
      </c>
      <c r="G3035" s="56">
        <f>E3035+F3035</f>
        <v>0</v>
      </c>
      <c r="H3035" s="1761">
        <f>IF($J3022="TC",0,IF($J3022="Nso",0,VLOOKUP($A3019,'Result Entry'!$B$9:$FW$108,30,0)))</f>
        <v>0</v>
      </c>
      <c r="I3035" s="1762"/>
      <c r="J3035" s="1784">
        <f>IF($J3022="TC",0,IF($J3022="Nso",0,VLOOKUP($A3019,'Result Entry'!$B$9:$FW$108,33,0)))</f>
        <v>0</v>
      </c>
      <c r="K3035" s="1762"/>
      <c r="L3035" s="66">
        <f t="shared" si="170"/>
        <v>0</v>
      </c>
      <c r="M3035" s="64">
        <f t="shared" si="171"/>
        <v>0</v>
      </c>
      <c r="N3035" s="60" t="str">
        <f>IF($J3022="TC",0,IF($J3022="Nso",0,VLOOKUP($A3019,'Result Entry'!$B$9:$FW$108,38,0)))</f>
        <v/>
      </c>
    </row>
    <row r="3036" spans="1:14" s="52" customFormat="1" ht="20.25" customHeight="1">
      <c r="A3036" s="1721"/>
      <c r="B3036" s="50" t="s">
        <v>69</v>
      </c>
      <c r="C3036" s="1717" t="str">
        <f>'Result Entry'!$AO$3</f>
        <v>PHYSICS</v>
      </c>
      <c r="D3036" s="1718"/>
      <c r="E3036" s="54">
        <f>IF($J3022="TC",0,IF($J3022="Nso",0,VLOOKUP($A3019,'Result Entry'!$B$9:$FW$108,39,0)))</f>
        <v>0</v>
      </c>
      <c r="F3036" s="51">
        <f>IF($J3022="TC",0,IF($J3022="Nso",0,VLOOKUP($A3019,'Result Entry'!$B$9:$FW$108,40,0)))</f>
        <v>0</v>
      </c>
      <c r="G3036" s="56">
        <f>E3036+F3036</f>
        <v>0</v>
      </c>
      <c r="H3036" s="1761">
        <f>IF($J3022="TC",0,IF($J3022="Nso",0,VLOOKUP($A3019,'Result Entry'!$B$9:$FW$108,45,0)))</f>
        <v>0</v>
      </c>
      <c r="I3036" s="1762"/>
      <c r="J3036" s="1784">
        <f>IF($J3022="TC",0,IF($J3022="Nso",0,VLOOKUP($A3019,'Result Entry'!$B$9:$FW$108,49,0)))</f>
        <v>0</v>
      </c>
      <c r="K3036" s="1762"/>
      <c r="L3036" s="66">
        <f t="shared" si="170"/>
        <v>0</v>
      </c>
      <c r="M3036" s="64">
        <f t="shared" si="171"/>
        <v>0</v>
      </c>
      <c r="N3036" s="60" t="str">
        <f>IF($J3022="TC",0,IF($J3022="Nso",0,VLOOKUP($A3019,'Result Entry'!$B$9:$FW$108,54,0)))</f>
        <v/>
      </c>
    </row>
    <row r="3037" spans="1:14" s="52" customFormat="1" ht="20.25" customHeight="1">
      <c r="A3037" s="1721"/>
      <c r="B3037" s="50" t="s">
        <v>69</v>
      </c>
      <c r="C3037" s="1717" t="str">
        <f>'Result Entry'!$BF$3</f>
        <v>CHEMISTRY</v>
      </c>
      <c r="D3037" s="1718"/>
      <c r="E3037" s="54" t="str">
        <f>IF($J3022="TC",0,IF($J3022="Nso",0,VLOOKUP($A3019,'Result Entry'!$B$9:$FW$108,55,0)))</f>
        <v/>
      </c>
      <c r="F3037" s="51">
        <f>IF($J3022="TC",0,IF($J3022="Nso",0,VLOOKUP($A3019,'Result Entry'!$B$9:$FW$108,56,0)))</f>
        <v>0</v>
      </c>
      <c r="G3037" s="56" t="e">
        <f>E3037+F3037</f>
        <v>#VALUE!</v>
      </c>
      <c r="H3037" s="1761">
        <f>IF($J3022="TC",0,IF($J3022="Nso",0,VLOOKUP($A3019,'Result Entry'!$B$9:$FW$108,61,0)))</f>
        <v>0</v>
      </c>
      <c r="I3037" s="1762"/>
      <c r="J3037" s="1784">
        <f>IF($J3022="TC",0,IF($J3022="Nso",0,VLOOKUP($A3019,'Result Entry'!$B$9:$FW$108,65,0)))</f>
        <v>0</v>
      </c>
      <c r="K3037" s="1762"/>
      <c r="L3037" s="66">
        <f t="shared" si="170"/>
        <v>0</v>
      </c>
      <c r="M3037" s="64" t="e">
        <f t="shared" si="171"/>
        <v>#VALUE!</v>
      </c>
      <c r="N3037" s="60" t="str">
        <f>IF($J3022="TC",0,IF($J3022="Nso",0,VLOOKUP($A3019,'Result Entry'!$B$9:$FW$108,70,0)))</f>
        <v/>
      </c>
    </row>
    <row r="3038" spans="1:14" s="52" customFormat="1" ht="20.25" customHeight="1" thickBot="1">
      <c r="A3038" s="1721"/>
      <c r="B3038" s="50" t="s">
        <v>69</v>
      </c>
      <c r="C3038" s="1717" t="str">
        <f>'Result Entry'!$BW$3</f>
        <v>BIOLOGY</v>
      </c>
      <c r="D3038" s="1718"/>
      <c r="E3038" s="57" t="str">
        <f>IF($J3022="TC",0,IF($J3022="Nso",0,VLOOKUP($A3019,'Result Entry'!$B$9:$FW$108,71,0)))</f>
        <v/>
      </c>
      <c r="F3038" s="58" t="str">
        <f>IF($J3022="TC",0,IF($J3022="Nso",0,VLOOKUP($A3019,'Result Entry'!$B$9:$FW$108,72,0)))</f>
        <v/>
      </c>
      <c r="G3038" s="59" t="e">
        <f>E3038+F3038</f>
        <v>#VALUE!</v>
      </c>
      <c r="H3038" s="1861">
        <f>IF($J3022="TC",0,IF($J3022="Nso",0,VLOOKUP($A3019,'Result Entry'!$B$9:$FW$108,77,0)))</f>
        <v>0</v>
      </c>
      <c r="I3038" s="1862"/>
      <c r="J3038" s="1863">
        <f>IF($J3022="TC",0,IF($J3022="Nso",0,VLOOKUP($A3019,'Result Entry'!$B$9:$FW$108,81,0)))</f>
        <v>0</v>
      </c>
      <c r="K3038" s="1862"/>
      <c r="L3038" s="67">
        <f t="shared" si="170"/>
        <v>0</v>
      </c>
      <c r="M3038" s="65" t="e">
        <f t="shared" si="171"/>
        <v>#VALUE!</v>
      </c>
      <c r="N3038" s="60">
        <f>IF($J3022="TC",0,IF($J3022="Nso",0,VLOOKUP($A3019,'Result Entry'!$B$9:$FW$108,86,0)))</f>
        <v>0</v>
      </c>
    </row>
    <row r="3039" spans="1:14" ht="20.25" customHeight="1">
      <c r="A3039" s="1721"/>
      <c r="B3039" s="11" t="s">
        <v>69</v>
      </c>
      <c r="C3039" s="1771" t="s">
        <v>77</v>
      </c>
      <c r="D3039" s="1772"/>
      <c r="E3039" s="1773"/>
      <c r="F3039" s="1777" t="s">
        <v>78</v>
      </c>
      <c r="G3039" s="1778"/>
      <c r="H3039" s="1868" t="s">
        <v>79</v>
      </c>
      <c r="I3039" s="1869"/>
      <c r="J3039" s="74" t="s">
        <v>41</v>
      </c>
      <c r="K3039" s="79" t="s">
        <v>91</v>
      </c>
      <c r="L3039" s="1785" t="s">
        <v>39</v>
      </c>
      <c r="M3039" s="1786"/>
      <c r="N3039" s="12" t="s">
        <v>43</v>
      </c>
    </row>
    <row r="3040" spans="1:14" ht="25.5" customHeight="1" thickBot="1">
      <c r="A3040" s="1721"/>
      <c r="B3040" s="11" t="s">
        <v>69</v>
      </c>
      <c r="C3040" s="1774"/>
      <c r="D3040" s="1775"/>
      <c r="E3040" s="1776"/>
      <c r="F3040" s="1787">
        <f>IF($J3022="TC",0,IF($J3022="Nso",0,VLOOKUP($A3019,'Result Entry'!$B$9:$FW$108,146,0)))</f>
        <v>0</v>
      </c>
      <c r="G3040" s="1788"/>
      <c r="H3040" s="1830">
        <f>IF($J3022="TC",0,IF($J3022="Nso",0,VLOOKUP($A3019,'Result Entry'!$B$9:$FW$108,147,0)))</f>
        <v>0</v>
      </c>
      <c r="I3040" s="1831"/>
      <c r="J3040" s="75">
        <f>IF($J3022="TC",0,IF($J3022="Nso",0,VLOOKUP($A3019,'Result Entry'!$B$9:$FW$108,148,0)))</f>
        <v>0</v>
      </c>
      <c r="K3040" s="86" t="str">
        <f>IF($J3022="TC",0,IF($J3022="Nso",0,VLOOKUP($A3019,'Result Entry'!$B$9:$FW$108,149,0)))</f>
        <v/>
      </c>
      <c r="L3040" s="1864">
        <f>IF($J3022="TC",0,IF($J3022="Nso",0,VLOOKUP($A3019,'Result Entry'!$B$9:$FW$108,150,0)))</f>
        <v>0</v>
      </c>
      <c r="M3040" s="1865"/>
      <c r="N3040" s="15">
        <f>IF($J3022="TC",0,IF($J3022="Nso",0,VLOOKUP($A3019,'Result Entry'!$B$9:$FW$108,152,0)))</f>
        <v>0</v>
      </c>
    </row>
    <row r="3041" spans="1:14" ht="20.25" customHeight="1">
      <c r="A3041" s="1721"/>
      <c r="B3041" s="11" t="s">
        <v>69</v>
      </c>
      <c r="C3041" s="1758" t="s">
        <v>58</v>
      </c>
      <c r="D3041" s="1759"/>
      <c r="E3041" s="1759"/>
      <c r="F3041" s="1759"/>
      <c r="G3041" s="1759"/>
      <c r="H3041" s="1760"/>
      <c r="I3041" s="1834" t="s">
        <v>59</v>
      </c>
      <c r="J3041" s="1835"/>
      <c r="K3041" s="1836">
        <f>VLOOKUP($A3019,'Result Entry'!$B$9:$FW$108,143,0)</f>
        <v>0</v>
      </c>
      <c r="L3041" s="1837"/>
      <c r="M3041" s="1839" t="s">
        <v>37</v>
      </c>
      <c r="N3041" s="1840"/>
    </row>
    <row r="3042" spans="1:14" ht="20.25" customHeight="1" thickBot="1">
      <c r="A3042" s="1721"/>
      <c r="B3042" s="11" t="s">
        <v>69</v>
      </c>
      <c r="C3042" s="1841" t="s">
        <v>54</v>
      </c>
      <c r="D3042" s="1842"/>
      <c r="E3042" s="1842"/>
      <c r="F3042" s="1843" t="s">
        <v>157</v>
      </c>
      <c r="G3042" s="1844"/>
      <c r="H3042" s="26" t="s">
        <v>47</v>
      </c>
      <c r="I3042" s="1847" t="s">
        <v>60</v>
      </c>
      <c r="J3042" s="1848"/>
      <c r="K3042" s="1873">
        <f>VLOOKUP($A3019,'Result Entry'!$B$9:$FW$108,144,0)</f>
        <v>0</v>
      </c>
      <c r="L3042" s="1874"/>
      <c r="M3042" s="1875">
        <f>VLOOKUP($A3019,'Result Entry'!$B$9:$FW$108,145,0)</f>
        <v>0</v>
      </c>
      <c r="N3042" s="1876"/>
    </row>
    <row r="3043" spans="1:14" ht="20.25" customHeight="1">
      <c r="A3043" s="1721"/>
      <c r="B3043" s="11" t="s">
        <v>69</v>
      </c>
      <c r="C3043" s="1841"/>
      <c r="D3043" s="1842"/>
      <c r="E3043" s="1842"/>
      <c r="F3043" s="1845"/>
      <c r="G3043" s="1846"/>
      <c r="H3043" s="27" t="s">
        <v>99</v>
      </c>
      <c r="I3043" s="1877" t="s">
        <v>61</v>
      </c>
      <c r="J3043" s="1878"/>
      <c r="K3043" s="1879">
        <f>IF($J3022="TC","Transferred",IF($J3022="Nso","NameSeparated",VLOOKUP($A3019,'Result Entry'!$B$9:$FW$108,153,0)))</f>
        <v>0</v>
      </c>
      <c r="L3043" s="1879"/>
      <c r="M3043" s="1879"/>
      <c r="N3043" s="1880"/>
    </row>
    <row r="3044" spans="1:14" ht="20.25" customHeight="1">
      <c r="A3044" s="1721"/>
      <c r="B3044" s="11" t="s">
        <v>69</v>
      </c>
      <c r="C3044" s="1744" t="str">
        <f>'Result Entry'!$DU$3</f>
        <v>Foundation Of Information Tech.</v>
      </c>
      <c r="D3044" s="1745"/>
      <c r="E3044" s="1746"/>
      <c r="F3044" s="1747" t="str">
        <f>IF($J3022="TC",0,IF($J3022="Nso",0,VLOOKUP($A3019,'Result Entry'!$B$9:$GS$108,170,0)))</f>
        <v/>
      </c>
      <c r="G3044" s="1747"/>
      <c r="H3044" s="14">
        <f>IF($J3022="TC",0,IF($J3022="Nso",0,VLOOKUP($A3019,'Result Entry'!$B$9:$GS$108,112,0)))</f>
        <v>0</v>
      </c>
      <c r="I3044" s="1748" t="s">
        <v>71</v>
      </c>
      <c r="J3044" s="1749"/>
      <c r="K3044" s="1750">
        <f>'Result Entry'!$T$2</f>
        <v>45419</v>
      </c>
      <c r="L3044" s="1751"/>
      <c r="M3044" s="1751"/>
      <c r="N3044" s="1752"/>
    </row>
    <row r="3045" spans="1:14" ht="20.25" customHeight="1">
      <c r="A3045" s="1721"/>
      <c r="B3045" s="11" t="s">
        <v>69</v>
      </c>
      <c r="C3045" s="1744" t="str">
        <f>'Result Entry'!$EI$3</f>
        <v>G.I.A.I.-II</v>
      </c>
      <c r="D3045" s="1745"/>
      <c r="E3045" s="1746"/>
      <c r="F3045" s="1747" t="str">
        <f>IF($J3022="TC",0,IF($J3022="Nso",0,VLOOKUP($A3019,'Result Entry'!$B$9:$GS$108,174,0)))</f>
        <v/>
      </c>
      <c r="G3045" s="1747"/>
      <c r="H3045" s="14">
        <f>IF($J3022="TC",0,IF($J3022="Nso",0,VLOOKUP($A3019,'Result Entry'!$B$9:$GS$108,124,0)))</f>
        <v>0</v>
      </c>
      <c r="I3045" s="1753"/>
      <c r="J3045" s="1754"/>
      <c r="K3045" s="1754"/>
      <c r="L3045" s="1754"/>
      <c r="M3045" s="1754"/>
      <c r="N3045" s="1755"/>
    </row>
    <row r="3046" spans="1:14" ht="20.25" customHeight="1">
      <c r="A3046" s="1721"/>
      <c r="B3046" s="11" t="s">
        <v>69</v>
      </c>
      <c r="C3046" s="1744" t="str">
        <f>'Result Entry'!$EU$3</f>
        <v>SOC.SER.PLAN</v>
      </c>
      <c r="D3046" s="1745"/>
      <c r="E3046" s="1746"/>
      <c r="F3046" s="1747">
        <f>IF($J3022="TC",0,IF($J3022="Nso",0,VLOOKUP($A3019,'Result Entry'!$B$9:$HS$108,178,0)))</f>
        <v>0</v>
      </c>
      <c r="G3046" s="1747"/>
      <c r="H3046" s="14">
        <f>IF($J3022="TC",0,IF($J3022="Nso",0,VLOOKUP($A3019,'Result Entry'!$B$9:$GS$108,136,0)))</f>
        <v>0</v>
      </c>
      <c r="I3046" s="1756" t="s">
        <v>174</v>
      </c>
      <c r="J3046" s="1757"/>
      <c r="K3046" s="76"/>
      <c r="L3046" s="77"/>
      <c r="M3046" s="77"/>
      <c r="N3046" s="78"/>
    </row>
    <row r="3047" spans="1:14" ht="20.25" customHeight="1" thickBot="1">
      <c r="A3047" s="1721"/>
      <c r="B3047" s="11" t="s">
        <v>69</v>
      </c>
      <c r="C3047" s="1744" t="str">
        <f>'Result Entry'!$FG$3</f>
        <v>Jeewan Kaushal</v>
      </c>
      <c r="D3047" s="1745"/>
      <c r="E3047" s="1746"/>
      <c r="F3047" s="1747" t="str">
        <f>IF($J3022="TC",0,IF($J3022="Nso",0,VLOOKUP($A3019,'Result Entry'!$B$9:$HS$108,182,0)))</f>
        <v/>
      </c>
      <c r="G3047" s="1747"/>
      <c r="H3047" s="14">
        <f>IF($J3022="TC",0,IF($J3022="Nso",0,VLOOKUP($A3019,'Result Entry'!$B$9:$HS$108,136,0)))</f>
        <v>0</v>
      </c>
      <c r="I3047" s="1756" t="s">
        <v>148</v>
      </c>
      <c r="J3047" s="1757"/>
      <c r="K3047" s="1757"/>
      <c r="L3047" s="1757"/>
      <c r="M3047" s="1757"/>
      <c r="N3047" s="1838"/>
    </row>
    <row r="3048" spans="1:14" ht="20.25" customHeight="1">
      <c r="A3048" s="1721"/>
      <c r="B3048" s="10" t="s">
        <v>69</v>
      </c>
      <c r="C3048" s="1706" t="s">
        <v>180</v>
      </c>
      <c r="D3048" s="1707"/>
      <c r="E3048" s="1708"/>
      <c r="F3048" s="1715" t="s">
        <v>181</v>
      </c>
      <c r="G3048" s="1716"/>
      <c r="H3048" s="82" t="s">
        <v>30</v>
      </c>
      <c r="I3048" s="1756" t="s">
        <v>175</v>
      </c>
      <c r="J3048" s="1757"/>
      <c r="K3048" s="1757"/>
      <c r="L3048" s="1757"/>
      <c r="M3048" s="1757"/>
      <c r="N3048" s="1838"/>
    </row>
    <row r="3049" spans="1:14" ht="20.25" customHeight="1">
      <c r="A3049" s="1721"/>
      <c r="B3049" s="10" t="s">
        <v>69</v>
      </c>
      <c r="C3049" s="1709"/>
      <c r="D3049" s="1710"/>
      <c r="E3049" s="1711"/>
      <c r="F3049" s="1702" t="s">
        <v>182</v>
      </c>
      <c r="G3049" s="1703"/>
      <c r="H3049" s="80" t="s">
        <v>179</v>
      </c>
      <c r="I3049" s="1732" t="s">
        <v>67</v>
      </c>
      <c r="J3049" s="1733"/>
      <c r="K3049" s="1733"/>
      <c r="L3049" s="1733"/>
      <c r="M3049" s="1733"/>
      <c r="N3049" s="1734"/>
    </row>
    <row r="3050" spans="1:14" ht="20.25" customHeight="1">
      <c r="A3050" s="1721"/>
      <c r="B3050" s="10" t="s">
        <v>69</v>
      </c>
      <c r="C3050" s="1709"/>
      <c r="D3050" s="1710"/>
      <c r="E3050" s="1711"/>
      <c r="F3050" s="1702" t="s">
        <v>185</v>
      </c>
      <c r="G3050" s="1703"/>
      <c r="H3050" s="80" t="s">
        <v>62</v>
      </c>
      <c r="I3050" s="1735"/>
      <c r="J3050" s="1736"/>
      <c r="K3050" s="1736"/>
      <c r="L3050" s="1736"/>
      <c r="M3050" s="1736"/>
      <c r="N3050" s="1737"/>
    </row>
    <row r="3051" spans="1:14" ht="20.25" customHeight="1">
      <c r="A3051" s="1721"/>
      <c r="B3051" s="10" t="s">
        <v>69</v>
      </c>
      <c r="C3051" s="1709"/>
      <c r="D3051" s="1710"/>
      <c r="E3051" s="1711"/>
      <c r="F3051" s="1702" t="s">
        <v>186</v>
      </c>
      <c r="G3051" s="1703"/>
      <c r="H3051" s="80" t="s">
        <v>63</v>
      </c>
      <c r="I3051" s="1735"/>
      <c r="J3051" s="1736"/>
      <c r="K3051" s="1736"/>
      <c r="L3051" s="1736"/>
      <c r="M3051" s="1736"/>
      <c r="N3051" s="1737"/>
    </row>
    <row r="3052" spans="1:14" ht="20.25" customHeight="1">
      <c r="A3052" s="1721"/>
      <c r="B3052" s="10" t="s">
        <v>69</v>
      </c>
      <c r="C3052" s="1709"/>
      <c r="D3052" s="1710"/>
      <c r="E3052" s="1711"/>
      <c r="F3052" s="1702" t="s">
        <v>183</v>
      </c>
      <c r="G3052" s="1703"/>
      <c r="H3052" s="80" t="s">
        <v>65</v>
      </c>
      <c r="I3052" s="1738" t="s">
        <v>80</v>
      </c>
      <c r="J3052" s="1739"/>
      <c r="K3052" s="1739"/>
      <c r="L3052" s="1739"/>
      <c r="M3052" s="1739"/>
      <c r="N3052" s="1740"/>
    </row>
    <row r="3053" spans="1:14" ht="20.25" customHeight="1" thickBot="1">
      <c r="A3053" s="1721"/>
      <c r="B3053" s="13" t="s">
        <v>69</v>
      </c>
      <c r="C3053" s="1712"/>
      <c r="D3053" s="1713"/>
      <c r="E3053" s="1714"/>
      <c r="F3053" s="1704" t="s">
        <v>184</v>
      </c>
      <c r="G3053" s="1705"/>
      <c r="H3053" s="81" t="s">
        <v>64</v>
      </c>
      <c r="I3053" s="1741"/>
      <c r="J3053" s="1742"/>
      <c r="K3053" s="1742"/>
      <c r="L3053" s="1742"/>
      <c r="M3053" s="1742"/>
      <c r="N3053" s="1743"/>
    </row>
    <row r="3054" spans="1:14" ht="24.75" customHeight="1" thickTop="1" thickBot="1">
      <c r="A3054" s="83">
        <f>A3019+1</f>
        <v>87</v>
      </c>
      <c r="B3054" s="1720" t="s">
        <v>50</v>
      </c>
      <c r="C3054" s="1720"/>
      <c r="D3054" s="1720"/>
      <c r="E3054" s="1720"/>
      <c r="F3054" s="1720"/>
      <c r="G3054" s="1720"/>
      <c r="H3054" s="1720"/>
      <c r="I3054" s="1720"/>
      <c r="J3054" s="1720"/>
      <c r="K3054" s="1720"/>
      <c r="L3054" s="1720"/>
      <c r="M3054" s="1720"/>
      <c r="N3054" s="1720"/>
    </row>
    <row r="3055" spans="1:14" ht="42.75" customHeight="1" thickTop="1">
      <c r="A3055" s="1721"/>
      <c r="B3055" s="1722"/>
      <c r="C3055" s="1723"/>
      <c r="D3055" s="1726" t="str">
        <f>Master!$E$8</f>
        <v xml:space="preserve">Govt. Sr. Secondary School </v>
      </c>
      <c r="E3055" s="1727"/>
      <c r="F3055" s="1727"/>
      <c r="G3055" s="1727"/>
      <c r="H3055" s="1727"/>
      <c r="I3055" s="1727"/>
      <c r="J3055" s="1727"/>
      <c r="K3055" s="1727"/>
      <c r="L3055" s="1727"/>
      <c r="M3055" s="1727"/>
      <c r="N3055" s="1728"/>
    </row>
    <row r="3056" spans="1:14" ht="20.25" customHeight="1" thickBot="1">
      <c r="A3056" s="1721"/>
      <c r="B3056" s="1724"/>
      <c r="C3056" s="1725"/>
      <c r="D3056" s="1729" t="str">
        <f>Master!$E$11</f>
        <v>P.S.-Bapini (Jodhpur)</v>
      </c>
      <c r="E3056" s="1730"/>
      <c r="F3056" s="1730"/>
      <c r="G3056" s="1730"/>
      <c r="H3056" s="1730"/>
      <c r="I3056" s="1730"/>
      <c r="J3056" s="1730"/>
      <c r="K3056" s="1730"/>
      <c r="L3056" s="1730"/>
      <c r="M3056" s="1730"/>
      <c r="N3056" s="1731"/>
    </row>
    <row r="3057" spans="1:15" ht="20.25" customHeight="1">
      <c r="A3057" s="1721"/>
      <c r="B3057" s="28"/>
      <c r="C3057" s="1849" t="s">
        <v>150</v>
      </c>
      <c r="D3057" s="1850"/>
      <c r="E3057" s="1850"/>
      <c r="F3057" s="1850"/>
      <c r="G3057" s="1851"/>
      <c r="H3057" s="1814" t="s">
        <v>127</v>
      </c>
      <c r="I3057" s="1814"/>
      <c r="J3057" s="1817">
        <f>VLOOKUP(A3054,'Result Entry'!$B$6:$K$108,6,0)</f>
        <v>0</v>
      </c>
      <c r="K3057" s="1820" t="s">
        <v>68</v>
      </c>
      <c r="L3057" s="1821"/>
      <c r="M3057" s="68">
        <f>Master!$E$14</f>
        <v>8151106901</v>
      </c>
      <c r="N3057" s="69"/>
    </row>
    <row r="3058" spans="1:15" ht="20.25" customHeight="1">
      <c r="A3058" s="1721"/>
      <c r="B3058" s="9"/>
      <c r="C3058" s="1852"/>
      <c r="D3058" s="1853"/>
      <c r="E3058" s="1853"/>
      <c r="F3058" s="1853"/>
      <c r="G3058" s="1854"/>
      <c r="H3058" s="1815"/>
      <c r="I3058" s="1815"/>
      <c r="J3058" s="1818"/>
      <c r="K3058" s="1822" t="s">
        <v>66</v>
      </c>
      <c r="L3058" s="1823"/>
      <c r="M3058" s="1824"/>
      <c r="N3058" s="1825"/>
      <c r="O3058" s="17" t="s">
        <v>156</v>
      </c>
    </row>
    <row r="3059" spans="1:15" ht="20.25" customHeight="1" thickBot="1">
      <c r="A3059" s="1721"/>
      <c r="B3059" s="9"/>
      <c r="C3059" s="1855"/>
      <c r="D3059" s="1856"/>
      <c r="E3059" s="1856"/>
      <c r="F3059" s="1856"/>
      <c r="G3059" s="1857"/>
      <c r="H3059" s="1816"/>
      <c r="I3059" s="1816"/>
      <c r="J3059" s="1819"/>
      <c r="K3059" s="1826" t="s">
        <v>51</v>
      </c>
      <c r="L3059" s="1827"/>
      <c r="M3059" s="1828" t="str">
        <f>Master!$E$6</f>
        <v>2023-24</v>
      </c>
      <c r="N3059" s="1829"/>
    </row>
    <row r="3060" spans="1:15" ht="20.25" customHeight="1">
      <c r="A3060" s="1721"/>
      <c r="B3060" s="10" t="s">
        <v>69</v>
      </c>
      <c r="C3060" s="1779" t="s">
        <v>20</v>
      </c>
      <c r="D3060" s="1780"/>
      <c r="E3060" s="1780"/>
      <c r="F3060" s="1781"/>
      <c r="G3060" s="6" t="s">
        <v>149</v>
      </c>
      <c r="H3060" s="1782">
        <f>VLOOKUP($A3054,'Result Entry'!$B$9:$FW$108,4,0)</f>
        <v>0</v>
      </c>
      <c r="I3060" s="1782"/>
      <c r="J3060" s="1782"/>
      <c r="K3060" s="1782"/>
      <c r="L3060" s="1782"/>
      <c r="M3060" s="1782"/>
      <c r="N3060" s="1783"/>
    </row>
    <row r="3061" spans="1:15" ht="20.25" customHeight="1">
      <c r="A3061" s="1721"/>
      <c r="B3061" s="10" t="s">
        <v>69</v>
      </c>
      <c r="C3061" s="1763" t="s">
        <v>22</v>
      </c>
      <c r="D3061" s="1764"/>
      <c r="E3061" s="1764"/>
      <c r="F3061" s="1765"/>
      <c r="G3061" s="7" t="s">
        <v>149</v>
      </c>
      <c r="H3061" s="1766">
        <f>VLOOKUP($A3054,'Result Entry'!$B$9:$FW$108,7,0)</f>
        <v>0</v>
      </c>
      <c r="I3061" s="1766"/>
      <c r="J3061" s="1766"/>
      <c r="K3061" s="1766"/>
      <c r="L3061" s="1766"/>
      <c r="M3061" s="1766"/>
      <c r="N3061" s="1767"/>
    </row>
    <row r="3062" spans="1:15" ht="20.25" customHeight="1">
      <c r="A3062" s="1721"/>
      <c r="B3062" s="10" t="s">
        <v>69</v>
      </c>
      <c r="C3062" s="1763" t="s">
        <v>23</v>
      </c>
      <c r="D3062" s="1764"/>
      <c r="E3062" s="1764"/>
      <c r="F3062" s="1765"/>
      <c r="G3062" s="7" t="s">
        <v>149</v>
      </c>
      <c r="H3062" s="1766">
        <f>VLOOKUP($A3054,'Result Entry'!$B$9:$FW$108,8,0)</f>
        <v>0</v>
      </c>
      <c r="I3062" s="1766"/>
      <c r="J3062" s="1766"/>
      <c r="K3062" s="1766"/>
      <c r="L3062" s="1766"/>
      <c r="M3062" s="1766"/>
      <c r="N3062" s="1767"/>
    </row>
    <row r="3063" spans="1:15" ht="20.25" customHeight="1">
      <c r="A3063" s="1721"/>
      <c r="B3063" s="10" t="s">
        <v>69</v>
      </c>
      <c r="C3063" s="1763" t="s">
        <v>52</v>
      </c>
      <c r="D3063" s="1764"/>
      <c r="E3063" s="1764"/>
      <c r="F3063" s="1765"/>
      <c r="G3063" s="7" t="s">
        <v>149</v>
      </c>
      <c r="H3063" s="1766">
        <f>VLOOKUP($A3054,'Result Entry'!$B$9:$FW$108,9,0)</f>
        <v>0</v>
      </c>
      <c r="I3063" s="1766"/>
      <c r="J3063" s="1766"/>
      <c r="K3063" s="1766"/>
      <c r="L3063" s="1766"/>
      <c r="M3063" s="1766"/>
      <c r="N3063" s="1767"/>
    </row>
    <row r="3064" spans="1:15" ht="20.25" customHeight="1">
      <c r="A3064" s="1721"/>
      <c r="B3064" s="10" t="s">
        <v>69</v>
      </c>
      <c r="C3064" s="1763" t="s">
        <v>53</v>
      </c>
      <c r="D3064" s="1764"/>
      <c r="E3064" s="1764"/>
      <c r="F3064" s="1765"/>
      <c r="G3064" s="7" t="s">
        <v>149</v>
      </c>
      <c r="H3064" s="1768" t="str">
        <f>CONCATENATE('Result Entry'!$G$4,'Result Entry'!$J$4)</f>
        <v>11(A)</v>
      </c>
      <c r="I3064" s="1766"/>
      <c r="J3064" s="1766"/>
      <c r="K3064" s="1766"/>
      <c r="L3064" s="1766"/>
      <c r="M3064" s="1766"/>
      <c r="N3064" s="1767"/>
    </row>
    <row r="3065" spans="1:15" ht="20.25" customHeight="1" thickBot="1">
      <c r="A3065" s="1721"/>
      <c r="B3065" s="10" t="s">
        <v>69</v>
      </c>
      <c r="C3065" s="1789" t="s">
        <v>25</v>
      </c>
      <c r="D3065" s="1790"/>
      <c r="E3065" s="1790"/>
      <c r="F3065" s="1791"/>
      <c r="G3065" s="16" t="s">
        <v>149</v>
      </c>
      <c r="H3065" s="1792">
        <f>VLOOKUP($A3054,'Result Entry'!$B$9:$FW$108,10,0)</f>
        <v>0</v>
      </c>
      <c r="I3065" s="1792"/>
      <c r="J3065" s="1792"/>
      <c r="K3065" s="1792"/>
      <c r="L3065" s="1792"/>
      <c r="M3065" s="1792"/>
      <c r="N3065" s="1793"/>
    </row>
    <row r="3066" spans="1:15" ht="20.25" customHeight="1">
      <c r="A3066" s="1721"/>
      <c r="B3066" s="11" t="s">
        <v>69</v>
      </c>
      <c r="C3066" s="1794" t="s">
        <v>167</v>
      </c>
      <c r="D3066" s="1795"/>
      <c r="E3066" s="1798" t="s">
        <v>72</v>
      </c>
      <c r="F3066" s="1800" t="s">
        <v>73</v>
      </c>
      <c r="G3066" s="1802" t="s">
        <v>168</v>
      </c>
      <c r="H3066" s="1804" t="s">
        <v>55</v>
      </c>
      <c r="I3066" s="1805"/>
      <c r="J3066" s="1808" t="s">
        <v>84</v>
      </c>
      <c r="K3066" s="1809"/>
      <c r="L3066" s="1812" t="s">
        <v>169</v>
      </c>
      <c r="M3066" s="1832" t="s">
        <v>76</v>
      </c>
      <c r="N3066" s="1858" t="s">
        <v>98</v>
      </c>
    </row>
    <row r="3067" spans="1:15" ht="20.25" customHeight="1">
      <c r="A3067" s="1721"/>
      <c r="B3067" s="11"/>
      <c r="C3067" s="1796"/>
      <c r="D3067" s="1797"/>
      <c r="E3067" s="1799"/>
      <c r="F3067" s="1801"/>
      <c r="G3067" s="1803"/>
      <c r="H3067" s="1806"/>
      <c r="I3067" s="1807"/>
      <c r="J3067" s="1810"/>
      <c r="K3067" s="1811"/>
      <c r="L3067" s="1813"/>
      <c r="M3067" s="1833"/>
      <c r="N3067" s="1859"/>
    </row>
    <row r="3068" spans="1:15" ht="20.25" customHeight="1" thickBot="1">
      <c r="A3068" s="1721"/>
      <c r="B3068" s="11" t="s">
        <v>69</v>
      </c>
      <c r="C3068" s="1866" t="s">
        <v>56</v>
      </c>
      <c r="D3068" s="1867"/>
      <c r="E3068" s="61">
        <f>'Result Entry'!$L$7</f>
        <v>10</v>
      </c>
      <c r="F3068" s="62">
        <f>'Result Entry'!$M$7</f>
        <v>10</v>
      </c>
      <c r="G3068" s="53">
        <f>SUM(E3068:F3068)</f>
        <v>20</v>
      </c>
      <c r="H3068" s="1881">
        <f>'Result Entry'!$AU$7</f>
        <v>70</v>
      </c>
      <c r="I3068" s="1882"/>
      <c r="J3068" s="1883">
        <f>'Result Entry'!$AY$7</f>
        <v>100</v>
      </c>
      <c r="K3068" s="1882"/>
      <c r="L3068" s="53">
        <f t="shared" ref="L3068:L3073" si="172">H3068+J3068</f>
        <v>170</v>
      </c>
      <c r="M3068" s="63">
        <f t="shared" ref="M3068:M3073" si="173">G3068+L3068</f>
        <v>190</v>
      </c>
      <c r="N3068" s="1860"/>
    </row>
    <row r="3069" spans="1:15" s="52" customFormat="1" ht="20.25" customHeight="1">
      <c r="A3069" s="1721"/>
      <c r="B3069" s="50" t="s">
        <v>69</v>
      </c>
      <c r="C3069" s="1769" t="str">
        <f>'Result Entry'!$L$3</f>
        <v>HINDI Comp.</v>
      </c>
      <c r="D3069" s="1770"/>
      <c r="E3069" s="54">
        <f>IF($J3057="TC",0,IF($J3057="Nso",0,VLOOKUP($A3054,'Result Entry'!$B$9:$FW$108,11,0)))</f>
        <v>0</v>
      </c>
      <c r="F3069" s="51">
        <f>IF($J3057="TC",0,IF($J3057="Nso",0,VLOOKUP($A3054,'Result Entry'!$B$9:$FW$108,12,0)))</f>
        <v>0</v>
      </c>
      <c r="G3069" s="55">
        <f>E3069+F3069</f>
        <v>0</v>
      </c>
      <c r="H3069" s="1870">
        <f>IF($J3057="TC",0,IF($J3057="Nso",0,VLOOKUP($A3054,'Result Entry'!$B$9:$FW$108,16,0)))</f>
        <v>0</v>
      </c>
      <c r="I3069" s="1871"/>
      <c r="J3069" s="1872">
        <f>IF($J3057="TC",0,IF($J3057="Nso",0,VLOOKUP($A3054,'Result Entry'!$B$9:$FW$108,19,0)))</f>
        <v>0</v>
      </c>
      <c r="K3069" s="1871"/>
      <c r="L3069" s="66">
        <f t="shared" si="172"/>
        <v>0</v>
      </c>
      <c r="M3069" s="64">
        <f t="shared" si="173"/>
        <v>0</v>
      </c>
      <c r="N3069" s="60" t="str">
        <f>IF($J3057="TC",0,IF($J3057="Nso",0,VLOOKUP($A3054,'Result Entry'!$B$9:$FW$108,24,0)))</f>
        <v/>
      </c>
    </row>
    <row r="3070" spans="1:15" s="52" customFormat="1" ht="20.25" customHeight="1">
      <c r="A3070" s="1721"/>
      <c r="B3070" s="50" t="s">
        <v>69</v>
      </c>
      <c r="C3070" s="1717" t="str">
        <f>'Result Entry'!$Z$3</f>
        <v>ENGLISH Comp.</v>
      </c>
      <c r="D3070" s="1718"/>
      <c r="E3070" s="54">
        <f>IF($J3057="TC",0,IF($J3057="Nso",0,VLOOKUP($A3054,'Result Entry'!$B$9:$FW$108,25,0)))</f>
        <v>0</v>
      </c>
      <c r="F3070" s="51">
        <f>IF($J3057="TC",0,IF($J3057="Nso",0,VLOOKUP($A3054,'Result Entry'!$B$9:$FW$108,26,0)))</f>
        <v>0</v>
      </c>
      <c r="G3070" s="56">
        <f>E3070+F3070</f>
        <v>0</v>
      </c>
      <c r="H3070" s="1761">
        <f>IF($J3057="TC",0,IF($J3057="Nso",0,VLOOKUP($A3054,'Result Entry'!$B$9:$FW$108,30,0)))</f>
        <v>0</v>
      </c>
      <c r="I3070" s="1762"/>
      <c r="J3070" s="1784">
        <f>IF($J3057="TC",0,IF($J3057="Nso",0,VLOOKUP($A3054,'Result Entry'!$B$9:$FW$108,33,0)))</f>
        <v>0</v>
      </c>
      <c r="K3070" s="1762"/>
      <c r="L3070" s="66">
        <f t="shared" si="172"/>
        <v>0</v>
      </c>
      <c r="M3070" s="64">
        <f t="shared" si="173"/>
        <v>0</v>
      </c>
      <c r="N3070" s="60" t="str">
        <f>IF($J3057="TC",0,IF($J3057="Nso",0,VLOOKUP($A3054,'Result Entry'!$B$9:$FW$108,38,0)))</f>
        <v/>
      </c>
    </row>
    <row r="3071" spans="1:15" s="52" customFormat="1" ht="20.25" customHeight="1">
      <c r="A3071" s="1721"/>
      <c r="B3071" s="50" t="s">
        <v>69</v>
      </c>
      <c r="C3071" s="1717" t="str">
        <f>'Result Entry'!$AO$3</f>
        <v>PHYSICS</v>
      </c>
      <c r="D3071" s="1718"/>
      <c r="E3071" s="54">
        <f>IF($J3057="TC",0,IF($J3057="Nso",0,VLOOKUP($A3054,'Result Entry'!$B$9:$FW$108,39,0)))</f>
        <v>0</v>
      </c>
      <c r="F3071" s="51">
        <f>IF($J3057="TC",0,IF($J3057="Nso",0,VLOOKUP($A3054,'Result Entry'!$B$9:$FW$108,40,0)))</f>
        <v>0</v>
      </c>
      <c r="G3071" s="56">
        <f>E3071+F3071</f>
        <v>0</v>
      </c>
      <c r="H3071" s="1761">
        <f>IF($J3057="TC",0,IF($J3057="Nso",0,VLOOKUP($A3054,'Result Entry'!$B$9:$FW$108,45,0)))</f>
        <v>0</v>
      </c>
      <c r="I3071" s="1762"/>
      <c r="J3071" s="1784">
        <f>IF($J3057="TC",0,IF($J3057="Nso",0,VLOOKUP($A3054,'Result Entry'!$B$9:$FW$108,49,0)))</f>
        <v>0</v>
      </c>
      <c r="K3071" s="1762"/>
      <c r="L3071" s="66">
        <f t="shared" si="172"/>
        <v>0</v>
      </c>
      <c r="M3071" s="64">
        <f t="shared" si="173"/>
        <v>0</v>
      </c>
      <c r="N3071" s="60" t="str">
        <f>IF($J3057="TC",0,IF($J3057="Nso",0,VLOOKUP($A3054,'Result Entry'!$B$9:$FW$108,54,0)))</f>
        <v/>
      </c>
    </row>
    <row r="3072" spans="1:15" s="52" customFormat="1" ht="20.25" customHeight="1">
      <c r="A3072" s="1721"/>
      <c r="B3072" s="50" t="s">
        <v>69</v>
      </c>
      <c r="C3072" s="1717" t="str">
        <f>'Result Entry'!$BF$3</f>
        <v>CHEMISTRY</v>
      </c>
      <c r="D3072" s="1718"/>
      <c r="E3072" s="54" t="str">
        <f>IF($J3057="TC",0,IF($J3057="Nso",0,VLOOKUP($A3054,'Result Entry'!$B$9:$FW$108,55,0)))</f>
        <v/>
      </c>
      <c r="F3072" s="51">
        <f>IF($J3057="TC",0,IF($J3057="Nso",0,VLOOKUP($A3054,'Result Entry'!$B$9:$FW$108,56,0)))</f>
        <v>0</v>
      </c>
      <c r="G3072" s="56" t="e">
        <f>E3072+F3072</f>
        <v>#VALUE!</v>
      </c>
      <c r="H3072" s="1761">
        <f>IF($J3057="TC",0,IF($J3057="Nso",0,VLOOKUP($A3054,'Result Entry'!$B$9:$FW$108,61,0)))</f>
        <v>0</v>
      </c>
      <c r="I3072" s="1762"/>
      <c r="J3072" s="1784">
        <f>IF($J3057="TC",0,IF($J3057="Nso",0,VLOOKUP($A3054,'Result Entry'!$B$9:$FW$108,65,0)))</f>
        <v>0</v>
      </c>
      <c r="K3072" s="1762"/>
      <c r="L3072" s="66">
        <f t="shared" si="172"/>
        <v>0</v>
      </c>
      <c r="M3072" s="64" t="e">
        <f t="shared" si="173"/>
        <v>#VALUE!</v>
      </c>
      <c r="N3072" s="60" t="str">
        <f>IF($J3057="TC",0,IF($J3057="Nso",0,VLOOKUP($A3054,'Result Entry'!$B$9:$FW$108,70,0)))</f>
        <v/>
      </c>
    </row>
    <row r="3073" spans="1:14" s="52" customFormat="1" ht="20.25" customHeight="1" thickBot="1">
      <c r="A3073" s="1721"/>
      <c r="B3073" s="50" t="s">
        <v>69</v>
      </c>
      <c r="C3073" s="1717" t="str">
        <f>'Result Entry'!$BW$3</f>
        <v>BIOLOGY</v>
      </c>
      <c r="D3073" s="1718"/>
      <c r="E3073" s="57" t="str">
        <f>IF($J3057="TC",0,IF($J3057="Nso",0,VLOOKUP($A3054,'Result Entry'!$B$9:$FW$108,71,0)))</f>
        <v/>
      </c>
      <c r="F3073" s="58" t="str">
        <f>IF($J3057="TC",0,IF($J3057="Nso",0,VLOOKUP($A3054,'Result Entry'!$B$9:$FW$108,72,0)))</f>
        <v/>
      </c>
      <c r="G3073" s="59" t="e">
        <f>E3073+F3073</f>
        <v>#VALUE!</v>
      </c>
      <c r="H3073" s="1861">
        <f>IF($J3057="TC",0,IF($J3057="Nso",0,VLOOKUP($A3054,'Result Entry'!$B$9:$FW$108,77,0)))</f>
        <v>0</v>
      </c>
      <c r="I3073" s="1862"/>
      <c r="J3073" s="1863">
        <f>IF($J3057="TC",0,IF($J3057="Nso",0,VLOOKUP($A3054,'Result Entry'!$B$9:$FW$108,81,0)))</f>
        <v>0</v>
      </c>
      <c r="K3073" s="1862"/>
      <c r="L3073" s="67">
        <f t="shared" si="172"/>
        <v>0</v>
      </c>
      <c r="M3073" s="65" t="e">
        <f t="shared" si="173"/>
        <v>#VALUE!</v>
      </c>
      <c r="N3073" s="60">
        <f>IF($J3057="TC",0,IF($J3057="Nso",0,VLOOKUP($A3054,'Result Entry'!$B$9:$FW$108,86,0)))</f>
        <v>0</v>
      </c>
    </row>
    <row r="3074" spans="1:14" ht="20.25" customHeight="1">
      <c r="A3074" s="1721"/>
      <c r="B3074" s="11" t="s">
        <v>69</v>
      </c>
      <c r="C3074" s="1771" t="s">
        <v>77</v>
      </c>
      <c r="D3074" s="1772"/>
      <c r="E3074" s="1773"/>
      <c r="F3074" s="1777" t="s">
        <v>78</v>
      </c>
      <c r="G3074" s="1778"/>
      <c r="H3074" s="1868" t="s">
        <v>79</v>
      </c>
      <c r="I3074" s="1869"/>
      <c r="J3074" s="74" t="s">
        <v>41</v>
      </c>
      <c r="K3074" s="79" t="s">
        <v>91</v>
      </c>
      <c r="L3074" s="1785" t="s">
        <v>39</v>
      </c>
      <c r="M3074" s="1786"/>
      <c r="N3074" s="12" t="s">
        <v>43</v>
      </c>
    </row>
    <row r="3075" spans="1:14" ht="25.5" customHeight="1" thickBot="1">
      <c r="A3075" s="1721"/>
      <c r="B3075" s="11" t="s">
        <v>69</v>
      </c>
      <c r="C3075" s="1774"/>
      <c r="D3075" s="1775"/>
      <c r="E3075" s="1776"/>
      <c r="F3075" s="1787">
        <f>IF($J3057="TC",0,IF($J3057="Nso",0,VLOOKUP($A3054,'Result Entry'!$B$9:$FW$108,146,0)))</f>
        <v>0</v>
      </c>
      <c r="G3075" s="1788"/>
      <c r="H3075" s="1830">
        <f>IF($J3057="TC",0,IF($J3057="Nso",0,VLOOKUP($A3054,'Result Entry'!$B$9:$FW$108,147,0)))</f>
        <v>0</v>
      </c>
      <c r="I3075" s="1831"/>
      <c r="J3075" s="75">
        <f>IF($J3057="TC",0,IF($J3057="Nso",0,VLOOKUP($A3054,'Result Entry'!$B$9:$FW$108,148,0)))</f>
        <v>0</v>
      </c>
      <c r="K3075" s="86" t="str">
        <f>IF($J3057="TC",0,IF($J3057="Nso",0,VLOOKUP($A3054,'Result Entry'!$B$9:$FW$108,149,0)))</f>
        <v/>
      </c>
      <c r="L3075" s="1864">
        <f>IF($J3057="TC",0,IF($J3057="Nso",0,VLOOKUP($A3054,'Result Entry'!$B$9:$FW$108,150,0)))</f>
        <v>0</v>
      </c>
      <c r="M3075" s="1865"/>
      <c r="N3075" s="15">
        <f>IF($J3057="TC",0,IF($J3057="Nso",0,VLOOKUP($A3054,'Result Entry'!$B$9:$FW$108,152,0)))</f>
        <v>0</v>
      </c>
    </row>
    <row r="3076" spans="1:14" ht="20.25" customHeight="1">
      <c r="A3076" s="1721"/>
      <c r="B3076" s="11" t="s">
        <v>69</v>
      </c>
      <c r="C3076" s="1758" t="s">
        <v>58</v>
      </c>
      <c r="D3076" s="1759"/>
      <c r="E3076" s="1759"/>
      <c r="F3076" s="1759"/>
      <c r="G3076" s="1759"/>
      <c r="H3076" s="1760"/>
      <c r="I3076" s="1834" t="s">
        <v>59</v>
      </c>
      <c r="J3076" s="1835"/>
      <c r="K3076" s="1836">
        <f>VLOOKUP($A3054,'Result Entry'!$B$9:$FW$108,143,0)</f>
        <v>0</v>
      </c>
      <c r="L3076" s="1837"/>
      <c r="M3076" s="1839" t="s">
        <v>37</v>
      </c>
      <c r="N3076" s="1840"/>
    </row>
    <row r="3077" spans="1:14" ht="20.25" customHeight="1" thickBot="1">
      <c r="A3077" s="1721"/>
      <c r="B3077" s="11" t="s">
        <v>69</v>
      </c>
      <c r="C3077" s="1841" t="s">
        <v>54</v>
      </c>
      <c r="D3077" s="1842"/>
      <c r="E3077" s="1842"/>
      <c r="F3077" s="1843" t="s">
        <v>157</v>
      </c>
      <c r="G3077" s="1844"/>
      <c r="H3077" s="26" t="s">
        <v>47</v>
      </c>
      <c r="I3077" s="1847" t="s">
        <v>60</v>
      </c>
      <c r="J3077" s="1848"/>
      <c r="K3077" s="1873">
        <f>VLOOKUP($A3054,'Result Entry'!$B$9:$FW$108,144,0)</f>
        <v>0</v>
      </c>
      <c r="L3077" s="1874"/>
      <c r="M3077" s="1875">
        <f>VLOOKUP($A3054,'Result Entry'!$B$9:$FW$108,145,0)</f>
        <v>0</v>
      </c>
      <c r="N3077" s="1876"/>
    </row>
    <row r="3078" spans="1:14" ht="20.25" customHeight="1">
      <c r="A3078" s="1721"/>
      <c r="B3078" s="11" t="s">
        <v>69</v>
      </c>
      <c r="C3078" s="1841"/>
      <c r="D3078" s="1842"/>
      <c r="E3078" s="1842"/>
      <c r="F3078" s="1845"/>
      <c r="G3078" s="1846"/>
      <c r="H3078" s="27" t="s">
        <v>99</v>
      </c>
      <c r="I3078" s="1877" t="s">
        <v>61</v>
      </c>
      <c r="J3078" s="1878"/>
      <c r="K3078" s="1879">
        <f>IF($J3057="TC","Transferred",IF($J3057="Nso","NameSeparated",VLOOKUP($A3054,'Result Entry'!$B$9:$FW$108,153,0)))</f>
        <v>0</v>
      </c>
      <c r="L3078" s="1879"/>
      <c r="M3078" s="1879"/>
      <c r="N3078" s="1880"/>
    </row>
    <row r="3079" spans="1:14" ht="20.25" customHeight="1">
      <c r="A3079" s="1721"/>
      <c r="B3079" s="11" t="s">
        <v>69</v>
      </c>
      <c r="C3079" s="1744" t="str">
        <f>'Result Entry'!$DU$3</f>
        <v>Foundation Of Information Tech.</v>
      </c>
      <c r="D3079" s="1745"/>
      <c r="E3079" s="1746"/>
      <c r="F3079" s="1747" t="str">
        <f>IF($J3057="TC",0,IF($J3057="Nso",0,VLOOKUP($A3054,'Result Entry'!$B$9:$GS$108,170,0)))</f>
        <v/>
      </c>
      <c r="G3079" s="1747"/>
      <c r="H3079" s="14">
        <f>IF($J3057="TC",0,IF($J3057="Nso",0,VLOOKUP($A3054,'Result Entry'!$B$9:$GS$108,112,0)))</f>
        <v>0</v>
      </c>
      <c r="I3079" s="1748" t="s">
        <v>71</v>
      </c>
      <c r="J3079" s="1749"/>
      <c r="K3079" s="1750">
        <f>'Result Entry'!$T$2</f>
        <v>45419</v>
      </c>
      <c r="L3079" s="1751"/>
      <c r="M3079" s="1751"/>
      <c r="N3079" s="1752"/>
    </row>
    <row r="3080" spans="1:14" ht="20.25" customHeight="1">
      <c r="A3080" s="1721"/>
      <c r="B3080" s="11" t="s">
        <v>69</v>
      </c>
      <c r="C3080" s="1744" t="str">
        <f>'Result Entry'!$EI$3</f>
        <v>G.I.A.I.-II</v>
      </c>
      <c r="D3080" s="1745"/>
      <c r="E3080" s="1746"/>
      <c r="F3080" s="1747" t="str">
        <f>IF($J3057="TC",0,IF($J3057="Nso",0,VLOOKUP($A3054,'Result Entry'!$B$9:$GS$108,174,0)))</f>
        <v/>
      </c>
      <c r="G3080" s="1747"/>
      <c r="H3080" s="14">
        <f>IF($J3057="TC",0,IF($J3057="Nso",0,VLOOKUP($A3054,'Result Entry'!$B$9:$GS$108,124,0)))</f>
        <v>0</v>
      </c>
      <c r="I3080" s="1753"/>
      <c r="J3080" s="1754"/>
      <c r="K3080" s="1754"/>
      <c r="L3080" s="1754"/>
      <c r="M3080" s="1754"/>
      <c r="N3080" s="1755"/>
    </row>
    <row r="3081" spans="1:14" ht="20.25" customHeight="1">
      <c r="A3081" s="1721"/>
      <c r="B3081" s="11" t="s">
        <v>69</v>
      </c>
      <c r="C3081" s="1744" t="str">
        <f>'Result Entry'!$EU$3</f>
        <v>SOC.SER.PLAN</v>
      </c>
      <c r="D3081" s="1745"/>
      <c r="E3081" s="1746"/>
      <c r="F3081" s="1747">
        <f>IF($J3057="TC",0,IF($J3057="Nso",0,VLOOKUP($A3054,'Result Entry'!$B$9:$HS$108,178,0)))</f>
        <v>0</v>
      </c>
      <c r="G3081" s="1747"/>
      <c r="H3081" s="14">
        <f>IF($J3057="TC",0,IF($J3057="Nso",0,VLOOKUP($A3054,'Result Entry'!$B$9:$GS$108,136,0)))</f>
        <v>0</v>
      </c>
      <c r="I3081" s="1756" t="s">
        <v>174</v>
      </c>
      <c r="J3081" s="1757"/>
      <c r="K3081" s="76"/>
      <c r="L3081" s="77"/>
      <c r="M3081" s="77"/>
      <c r="N3081" s="78"/>
    </row>
    <row r="3082" spans="1:14" ht="20.25" customHeight="1" thickBot="1">
      <c r="A3082" s="1721"/>
      <c r="B3082" s="11" t="s">
        <v>69</v>
      </c>
      <c r="C3082" s="1744" t="str">
        <f>'Result Entry'!$FG$3</f>
        <v>Jeewan Kaushal</v>
      </c>
      <c r="D3082" s="1745"/>
      <c r="E3082" s="1746"/>
      <c r="F3082" s="1747" t="str">
        <f>IF($J3057="TC",0,IF($J3057="Nso",0,VLOOKUP($A3054,'Result Entry'!$B$9:$HS$108,182,0)))</f>
        <v/>
      </c>
      <c r="G3082" s="1747"/>
      <c r="H3082" s="14">
        <f>IF($J3057="TC",0,IF($J3057="Nso",0,VLOOKUP($A3054,'Result Entry'!$B$9:$HS$108,136,0)))</f>
        <v>0</v>
      </c>
      <c r="I3082" s="1756" t="s">
        <v>148</v>
      </c>
      <c r="J3082" s="1757"/>
      <c r="K3082" s="1757"/>
      <c r="L3082" s="1757"/>
      <c r="M3082" s="1757"/>
      <c r="N3082" s="1838"/>
    </row>
    <row r="3083" spans="1:14" ht="20.25" customHeight="1">
      <c r="A3083" s="1721"/>
      <c r="B3083" s="10" t="s">
        <v>69</v>
      </c>
      <c r="C3083" s="1706" t="s">
        <v>180</v>
      </c>
      <c r="D3083" s="1707"/>
      <c r="E3083" s="1708"/>
      <c r="F3083" s="1715" t="s">
        <v>181</v>
      </c>
      <c r="G3083" s="1716"/>
      <c r="H3083" s="82" t="s">
        <v>30</v>
      </c>
      <c r="I3083" s="1756" t="s">
        <v>175</v>
      </c>
      <c r="J3083" s="1757"/>
      <c r="K3083" s="1757"/>
      <c r="L3083" s="1757"/>
      <c r="M3083" s="1757"/>
      <c r="N3083" s="1838"/>
    </row>
    <row r="3084" spans="1:14" ht="20.25" customHeight="1">
      <c r="A3084" s="1721"/>
      <c r="B3084" s="10" t="s">
        <v>69</v>
      </c>
      <c r="C3084" s="1709"/>
      <c r="D3084" s="1710"/>
      <c r="E3084" s="1711"/>
      <c r="F3084" s="1702" t="s">
        <v>182</v>
      </c>
      <c r="G3084" s="1703"/>
      <c r="H3084" s="80" t="s">
        <v>179</v>
      </c>
      <c r="I3084" s="1732" t="s">
        <v>67</v>
      </c>
      <c r="J3084" s="1733"/>
      <c r="K3084" s="1733"/>
      <c r="L3084" s="1733"/>
      <c r="M3084" s="1733"/>
      <c r="N3084" s="1734"/>
    </row>
    <row r="3085" spans="1:14" ht="20.25" customHeight="1">
      <c r="A3085" s="1721"/>
      <c r="B3085" s="10" t="s">
        <v>69</v>
      </c>
      <c r="C3085" s="1709"/>
      <c r="D3085" s="1710"/>
      <c r="E3085" s="1711"/>
      <c r="F3085" s="1702" t="s">
        <v>185</v>
      </c>
      <c r="G3085" s="1703"/>
      <c r="H3085" s="80" t="s">
        <v>62</v>
      </c>
      <c r="I3085" s="1735"/>
      <c r="J3085" s="1736"/>
      <c r="K3085" s="1736"/>
      <c r="L3085" s="1736"/>
      <c r="M3085" s="1736"/>
      <c r="N3085" s="1737"/>
    </row>
    <row r="3086" spans="1:14" ht="20.25" customHeight="1">
      <c r="A3086" s="1721"/>
      <c r="B3086" s="10" t="s">
        <v>69</v>
      </c>
      <c r="C3086" s="1709"/>
      <c r="D3086" s="1710"/>
      <c r="E3086" s="1711"/>
      <c r="F3086" s="1702" t="s">
        <v>186</v>
      </c>
      <c r="G3086" s="1703"/>
      <c r="H3086" s="80" t="s">
        <v>63</v>
      </c>
      <c r="I3086" s="1735"/>
      <c r="J3086" s="1736"/>
      <c r="K3086" s="1736"/>
      <c r="L3086" s="1736"/>
      <c r="M3086" s="1736"/>
      <c r="N3086" s="1737"/>
    </row>
    <row r="3087" spans="1:14" ht="20.25" customHeight="1">
      <c r="A3087" s="1721"/>
      <c r="B3087" s="10" t="s">
        <v>69</v>
      </c>
      <c r="C3087" s="1709"/>
      <c r="D3087" s="1710"/>
      <c r="E3087" s="1711"/>
      <c r="F3087" s="1702" t="s">
        <v>183</v>
      </c>
      <c r="G3087" s="1703"/>
      <c r="H3087" s="80" t="s">
        <v>65</v>
      </c>
      <c r="I3087" s="1738" t="s">
        <v>80</v>
      </c>
      <c r="J3087" s="1739"/>
      <c r="K3087" s="1739"/>
      <c r="L3087" s="1739"/>
      <c r="M3087" s="1739"/>
      <c r="N3087" s="1740"/>
    </row>
    <row r="3088" spans="1:14" ht="20.25" customHeight="1" thickBot="1">
      <c r="A3088" s="1721"/>
      <c r="B3088" s="13" t="s">
        <v>69</v>
      </c>
      <c r="C3088" s="1712"/>
      <c r="D3088" s="1713"/>
      <c r="E3088" s="1714"/>
      <c r="F3088" s="1704" t="s">
        <v>184</v>
      </c>
      <c r="G3088" s="1705"/>
      <c r="H3088" s="81" t="s">
        <v>64</v>
      </c>
      <c r="I3088" s="1741"/>
      <c r="J3088" s="1742"/>
      <c r="K3088" s="1742"/>
      <c r="L3088" s="1742"/>
      <c r="M3088" s="1742"/>
      <c r="N3088" s="1743"/>
    </row>
    <row r="3089" spans="1:15" ht="15.75" thickTop="1">
      <c r="A3089" s="1719"/>
      <c r="B3089" s="1719"/>
      <c r="C3089" s="1719"/>
      <c r="D3089" s="1719"/>
      <c r="E3089" s="1719"/>
      <c r="F3089" s="1719"/>
      <c r="G3089" s="1719"/>
      <c r="H3089" s="1719"/>
      <c r="I3089" s="1719"/>
      <c r="J3089" s="1719"/>
      <c r="K3089" s="1719"/>
      <c r="L3089" s="1719"/>
      <c r="M3089" s="1719"/>
      <c r="N3089" s="1719"/>
    </row>
    <row r="3090" spans="1:15" ht="24.75" customHeight="1" thickBot="1">
      <c r="A3090" s="83">
        <f>A3054+1</f>
        <v>88</v>
      </c>
      <c r="B3090" s="1720" t="s">
        <v>50</v>
      </c>
      <c r="C3090" s="1720"/>
      <c r="D3090" s="1720"/>
      <c r="E3090" s="1720"/>
      <c r="F3090" s="1720"/>
      <c r="G3090" s="1720"/>
      <c r="H3090" s="1720"/>
      <c r="I3090" s="1720"/>
      <c r="J3090" s="1720"/>
      <c r="K3090" s="1720"/>
      <c r="L3090" s="1720"/>
      <c r="M3090" s="1720"/>
      <c r="N3090" s="1720"/>
    </row>
    <row r="3091" spans="1:15" ht="42.75" customHeight="1" thickTop="1">
      <c r="A3091" s="1721"/>
      <c r="B3091" s="1722"/>
      <c r="C3091" s="1723"/>
      <c r="D3091" s="1726" t="str">
        <f>Master!$E$8</f>
        <v xml:space="preserve">Govt. Sr. Secondary School </v>
      </c>
      <c r="E3091" s="1727"/>
      <c r="F3091" s="1727"/>
      <c r="G3091" s="1727"/>
      <c r="H3091" s="1727"/>
      <c r="I3091" s="1727"/>
      <c r="J3091" s="1727"/>
      <c r="K3091" s="1727"/>
      <c r="L3091" s="1727"/>
      <c r="M3091" s="1727"/>
      <c r="N3091" s="1728"/>
    </row>
    <row r="3092" spans="1:15" ht="26.25" customHeight="1" thickBot="1">
      <c r="A3092" s="1721"/>
      <c r="B3092" s="1724"/>
      <c r="C3092" s="1725"/>
      <c r="D3092" s="1729" t="str">
        <f>Master!$E$11</f>
        <v>P.S.-Bapini (Jodhpur)</v>
      </c>
      <c r="E3092" s="1730"/>
      <c r="F3092" s="1730"/>
      <c r="G3092" s="1730"/>
      <c r="H3092" s="1730"/>
      <c r="I3092" s="1730"/>
      <c r="J3092" s="1730"/>
      <c r="K3092" s="1730"/>
      <c r="L3092" s="1730"/>
      <c r="M3092" s="1730"/>
      <c r="N3092" s="1731"/>
    </row>
    <row r="3093" spans="1:15" ht="20.25" customHeight="1">
      <c r="A3093" s="1721"/>
      <c r="B3093" s="28"/>
      <c r="C3093" s="1849" t="s">
        <v>150</v>
      </c>
      <c r="D3093" s="1850"/>
      <c r="E3093" s="1850"/>
      <c r="F3093" s="1850"/>
      <c r="G3093" s="1851"/>
      <c r="H3093" s="1814" t="s">
        <v>127</v>
      </c>
      <c r="I3093" s="1814"/>
      <c r="J3093" s="1817">
        <f>VLOOKUP(A3090,'Result Entry'!$B$6:$K$108,6,0)</f>
        <v>0</v>
      </c>
      <c r="K3093" s="1820" t="s">
        <v>68</v>
      </c>
      <c r="L3093" s="1821"/>
      <c r="M3093" s="68">
        <f>Master!$E$14</f>
        <v>8151106901</v>
      </c>
      <c r="N3093" s="69"/>
    </row>
    <row r="3094" spans="1:15" ht="20.25" customHeight="1">
      <c r="A3094" s="1721"/>
      <c r="B3094" s="9"/>
      <c r="C3094" s="1852"/>
      <c r="D3094" s="1853"/>
      <c r="E3094" s="1853"/>
      <c r="F3094" s="1853"/>
      <c r="G3094" s="1854"/>
      <c r="H3094" s="1815"/>
      <c r="I3094" s="1815"/>
      <c r="J3094" s="1818"/>
      <c r="K3094" s="1822" t="s">
        <v>66</v>
      </c>
      <c r="L3094" s="1823"/>
      <c r="M3094" s="1824"/>
      <c r="N3094" s="1825"/>
      <c r="O3094" s="17" t="s">
        <v>156</v>
      </c>
    </row>
    <row r="3095" spans="1:15" ht="20.25" customHeight="1" thickBot="1">
      <c r="A3095" s="1721"/>
      <c r="B3095" s="9"/>
      <c r="C3095" s="1855"/>
      <c r="D3095" s="1856"/>
      <c r="E3095" s="1856"/>
      <c r="F3095" s="1856"/>
      <c r="G3095" s="1857"/>
      <c r="H3095" s="1816"/>
      <c r="I3095" s="1816"/>
      <c r="J3095" s="1819"/>
      <c r="K3095" s="1826" t="s">
        <v>51</v>
      </c>
      <c r="L3095" s="1827"/>
      <c r="M3095" s="1828" t="str">
        <f>Master!$E$6</f>
        <v>2023-24</v>
      </c>
      <c r="N3095" s="1829"/>
    </row>
    <row r="3096" spans="1:15" ht="20.25" customHeight="1">
      <c r="A3096" s="1721"/>
      <c r="B3096" s="10" t="s">
        <v>69</v>
      </c>
      <c r="C3096" s="1779" t="s">
        <v>20</v>
      </c>
      <c r="D3096" s="1780"/>
      <c r="E3096" s="1780"/>
      <c r="F3096" s="1781"/>
      <c r="G3096" s="6" t="s">
        <v>149</v>
      </c>
      <c r="H3096" s="1782">
        <f>VLOOKUP($A3090,'Result Entry'!$B$9:$FW$108,4,0)</f>
        <v>0</v>
      </c>
      <c r="I3096" s="1782"/>
      <c r="J3096" s="1782"/>
      <c r="K3096" s="1782"/>
      <c r="L3096" s="1782"/>
      <c r="M3096" s="1782"/>
      <c r="N3096" s="1783"/>
    </row>
    <row r="3097" spans="1:15" ht="20.25" customHeight="1">
      <c r="A3097" s="1721"/>
      <c r="B3097" s="10" t="s">
        <v>69</v>
      </c>
      <c r="C3097" s="1763" t="s">
        <v>22</v>
      </c>
      <c r="D3097" s="1764"/>
      <c r="E3097" s="1764"/>
      <c r="F3097" s="1765"/>
      <c r="G3097" s="7" t="s">
        <v>149</v>
      </c>
      <c r="H3097" s="1766">
        <f>VLOOKUP($A3090,'Result Entry'!$B$9:$FW$108,7,0)</f>
        <v>0</v>
      </c>
      <c r="I3097" s="1766"/>
      <c r="J3097" s="1766"/>
      <c r="K3097" s="1766"/>
      <c r="L3097" s="1766"/>
      <c r="M3097" s="1766"/>
      <c r="N3097" s="1767"/>
    </row>
    <row r="3098" spans="1:15" ht="20.25" customHeight="1">
      <c r="A3098" s="1721"/>
      <c r="B3098" s="10" t="s">
        <v>69</v>
      </c>
      <c r="C3098" s="1763" t="s">
        <v>23</v>
      </c>
      <c r="D3098" s="1764"/>
      <c r="E3098" s="1764"/>
      <c r="F3098" s="1765"/>
      <c r="G3098" s="7" t="s">
        <v>149</v>
      </c>
      <c r="H3098" s="1766">
        <f>VLOOKUP($A3090,'Result Entry'!$B$9:$FW$108,8,0)</f>
        <v>0</v>
      </c>
      <c r="I3098" s="1766"/>
      <c r="J3098" s="1766"/>
      <c r="K3098" s="1766"/>
      <c r="L3098" s="1766"/>
      <c r="M3098" s="1766"/>
      <c r="N3098" s="1767"/>
    </row>
    <row r="3099" spans="1:15" ht="20.25" customHeight="1">
      <c r="A3099" s="1721"/>
      <c r="B3099" s="10" t="s">
        <v>69</v>
      </c>
      <c r="C3099" s="1763" t="s">
        <v>52</v>
      </c>
      <c r="D3099" s="1764"/>
      <c r="E3099" s="1764"/>
      <c r="F3099" s="1765"/>
      <c r="G3099" s="7" t="s">
        <v>149</v>
      </c>
      <c r="H3099" s="1766">
        <f>VLOOKUP($A3090,'Result Entry'!$B$9:$FW$108,9,0)</f>
        <v>0</v>
      </c>
      <c r="I3099" s="1766"/>
      <c r="J3099" s="1766"/>
      <c r="K3099" s="1766"/>
      <c r="L3099" s="1766"/>
      <c r="M3099" s="1766"/>
      <c r="N3099" s="1767"/>
    </row>
    <row r="3100" spans="1:15" ht="20.25" customHeight="1">
      <c r="A3100" s="1721"/>
      <c r="B3100" s="10" t="s">
        <v>69</v>
      </c>
      <c r="C3100" s="1763" t="s">
        <v>53</v>
      </c>
      <c r="D3100" s="1764"/>
      <c r="E3100" s="1764"/>
      <c r="F3100" s="1765"/>
      <c r="G3100" s="7" t="s">
        <v>149</v>
      </c>
      <c r="H3100" s="1768" t="str">
        <f>CONCATENATE('Result Entry'!$G$4,'Result Entry'!$J$4)</f>
        <v>11(A)</v>
      </c>
      <c r="I3100" s="1766"/>
      <c r="J3100" s="1766"/>
      <c r="K3100" s="1766"/>
      <c r="L3100" s="1766"/>
      <c r="M3100" s="1766"/>
      <c r="N3100" s="1767"/>
    </row>
    <row r="3101" spans="1:15" ht="20.25" customHeight="1" thickBot="1">
      <c r="A3101" s="1721"/>
      <c r="B3101" s="10" t="s">
        <v>69</v>
      </c>
      <c r="C3101" s="1789" t="s">
        <v>25</v>
      </c>
      <c r="D3101" s="1790"/>
      <c r="E3101" s="1790"/>
      <c r="F3101" s="1791"/>
      <c r="G3101" s="16" t="s">
        <v>149</v>
      </c>
      <c r="H3101" s="1792">
        <f>VLOOKUP($A3090,'Result Entry'!$B$9:$FW$108,10,0)</f>
        <v>0</v>
      </c>
      <c r="I3101" s="1792"/>
      <c r="J3101" s="1792"/>
      <c r="K3101" s="1792"/>
      <c r="L3101" s="1792"/>
      <c r="M3101" s="1792"/>
      <c r="N3101" s="1793"/>
    </row>
    <row r="3102" spans="1:15" ht="20.25" customHeight="1">
      <c r="A3102" s="1721"/>
      <c r="B3102" s="11" t="s">
        <v>69</v>
      </c>
      <c r="C3102" s="1794" t="s">
        <v>167</v>
      </c>
      <c r="D3102" s="1795"/>
      <c r="E3102" s="1798" t="s">
        <v>72</v>
      </c>
      <c r="F3102" s="1800" t="s">
        <v>73</v>
      </c>
      <c r="G3102" s="1802" t="s">
        <v>168</v>
      </c>
      <c r="H3102" s="1804" t="s">
        <v>55</v>
      </c>
      <c r="I3102" s="1805"/>
      <c r="J3102" s="1808" t="s">
        <v>84</v>
      </c>
      <c r="K3102" s="1809"/>
      <c r="L3102" s="1812" t="s">
        <v>169</v>
      </c>
      <c r="M3102" s="1832" t="s">
        <v>76</v>
      </c>
      <c r="N3102" s="1858" t="s">
        <v>98</v>
      </c>
    </row>
    <row r="3103" spans="1:15" ht="20.25" customHeight="1">
      <c r="A3103" s="1721"/>
      <c r="B3103" s="11"/>
      <c r="C3103" s="1796"/>
      <c r="D3103" s="1797"/>
      <c r="E3103" s="1799"/>
      <c r="F3103" s="1801"/>
      <c r="G3103" s="1803"/>
      <c r="H3103" s="1806"/>
      <c r="I3103" s="1807"/>
      <c r="J3103" s="1810"/>
      <c r="K3103" s="1811"/>
      <c r="L3103" s="1813"/>
      <c r="M3103" s="1833"/>
      <c r="N3103" s="1859"/>
    </row>
    <row r="3104" spans="1:15" ht="20.25" customHeight="1" thickBot="1">
      <c r="A3104" s="1721"/>
      <c r="B3104" s="11" t="s">
        <v>69</v>
      </c>
      <c r="C3104" s="1866" t="s">
        <v>56</v>
      </c>
      <c r="D3104" s="1867"/>
      <c r="E3104" s="61">
        <f>'Result Entry'!$L$7</f>
        <v>10</v>
      </c>
      <c r="F3104" s="62">
        <f>'Result Entry'!$M$7</f>
        <v>10</v>
      </c>
      <c r="G3104" s="53">
        <f>SUM(E3104:F3104)</f>
        <v>20</v>
      </c>
      <c r="H3104" s="1881">
        <f>'Result Entry'!$AU$7</f>
        <v>70</v>
      </c>
      <c r="I3104" s="1882"/>
      <c r="J3104" s="1883">
        <f>'Result Entry'!$AY$7</f>
        <v>100</v>
      </c>
      <c r="K3104" s="1882"/>
      <c r="L3104" s="53">
        <f t="shared" ref="L3104:L3109" si="174">H3104+J3104</f>
        <v>170</v>
      </c>
      <c r="M3104" s="63">
        <f t="shared" ref="M3104:M3109" si="175">G3104+L3104</f>
        <v>190</v>
      </c>
      <c r="N3104" s="1860"/>
    </row>
    <row r="3105" spans="1:14" s="52" customFormat="1" ht="20.25" customHeight="1">
      <c r="A3105" s="1721"/>
      <c r="B3105" s="50" t="s">
        <v>69</v>
      </c>
      <c r="C3105" s="1769" t="str">
        <f>'Result Entry'!$L$3</f>
        <v>HINDI Comp.</v>
      </c>
      <c r="D3105" s="1770"/>
      <c r="E3105" s="54">
        <f>IF($J3093="TC",0,IF($J3093="Nso",0,VLOOKUP($A3090,'Result Entry'!$B$9:$FW$108,11,0)))</f>
        <v>0</v>
      </c>
      <c r="F3105" s="51">
        <f>IF($J3093="TC",0,IF($J3093="Nso",0,VLOOKUP($A3090,'Result Entry'!$B$9:$FW$108,12,0)))</f>
        <v>0</v>
      </c>
      <c r="G3105" s="55">
        <f>E3105+F3105</f>
        <v>0</v>
      </c>
      <c r="H3105" s="1870">
        <f>IF($J3093="TC",0,IF($J3093="Nso",0,VLOOKUP($A3090,'Result Entry'!$B$9:$FW$108,16,0)))</f>
        <v>0</v>
      </c>
      <c r="I3105" s="1871"/>
      <c r="J3105" s="1872">
        <f>IF($J3093="TC",0,IF($J3093="Nso",0,VLOOKUP($A3090,'Result Entry'!$B$9:$FW$108,19,0)))</f>
        <v>0</v>
      </c>
      <c r="K3105" s="1871"/>
      <c r="L3105" s="66">
        <f t="shared" si="174"/>
        <v>0</v>
      </c>
      <c r="M3105" s="64">
        <f t="shared" si="175"/>
        <v>0</v>
      </c>
      <c r="N3105" s="60" t="str">
        <f>IF($J3093="TC",0,IF($J3093="Nso",0,VLOOKUP($A3090,'Result Entry'!$B$9:$FW$108,24,0)))</f>
        <v/>
      </c>
    </row>
    <row r="3106" spans="1:14" s="52" customFormat="1" ht="20.25" customHeight="1">
      <c r="A3106" s="1721"/>
      <c r="B3106" s="50" t="s">
        <v>69</v>
      </c>
      <c r="C3106" s="1717" t="str">
        <f>'Result Entry'!$Z$3</f>
        <v>ENGLISH Comp.</v>
      </c>
      <c r="D3106" s="1718"/>
      <c r="E3106" s="54">
        <f>IF($J3093="TC",0,IF($J3093="Nso",0,VLOOKUP($A3090,'Result Entry'!$B$9:$FW$108,25,0)))</f>
        <v>0</v>
      </c>
      <c r="F3106" s="51">
        <f>IF($J3093="TC",0,IF($J3093="Nso",0,VLOOKUP($A3090,'Result Entry'!$B$9:$FW$108,26,0)))</f>
        <v>0</v>
      </c>
      <c r="G3106" s="56">
        <f>E3106+F3106</f>
        <v>0</v>
      </c>
      <c r="H3106" s="1761">
        <f>IF($J3093="TC",0,IF($J3093="Nso",0,VLOOKUP($A3090,'Result Entry'!$B$9:$FW$108,30,0)))</f>
        <v>0</v>
      </c>
      <c r="I3106" s="1762"/>
      <c r="J3106" s="1784">
        <f>IF($J3093="TC",0,IF($J3093="Nso",0,VLOOKUP($A3090,'Result Entry'!$B$9:$FW$108,33,0)))</f>
        <v>0</v>
      </c>
      <c r="K3106" s="1762"/>
      <c r="L3106" s="66">
        <f t="shared" si="174"/>
        <v>0</v>
      </c>
      <c r="M3106" s="64">
        <f t="shared" si="175"/>
        <v>0</v>
      </c>
      <c r="N3106" s="60" t="str">
        <f>IF($J3093="TC",0,IF($J3093="Nso",0,VLOOKUP($A3090,'Result Entry'!$B$9:$FW$108,38,0)))</f>
        <v/>
      </c>
    </row>
    <row r="3107" spans="1:14" s="52" customFormat="1" ht="20.25" customHeight="1">
      <c r="A3107" s="1721"/>
      <c r="B3107" s="50" t="s">
        <v>69</v>
      </c>
      <c r="C3107" s="1717" t="str">
        <f>'Result Entry'!$AO$3</f>
        <v>PHYSICS</v>
      </c>
      <c r="D3107" s="1718"/>
      <c r="E3107" s="54">
        <f>IF($J3093="TC",0,IF($J3093="Nso",0,VLOOKUP($A3090,'Result Entry'!$B$9:$FW$108,39,0)))</f>
        <v>0</v>
      </c>
      <c r="F3107" s="51">
        <f>IF($J3093="TC",0,IF($J3093="Nso",0,VLOOKUP($A3090,'Result Entry'!$B$9:$FW$108,40,0)))</f>
        <v>0</v>
      </c>
      <c r="G3107" s="56">
        <f>E3107+F3107</f>
        <v>0</v>
      </c>
      <c r="H3107" s="1761">
        <f>IF($J3093="TC",0,IF($J3093="Nso",0,VLOOKUP($A3090,'Result Entry'!$B$9:$FW$108,45,0)))</f>
        <v>0</v>
      </c>
      <c r="I3107" s="1762"/>
      <c r="J3107" s="1784">
        <f>IF($J3093="TC",0,IF($J3093="Nso",0,VLOOKUP($A3090,'Result Entry'!$B$9:$FW$108,49,0)))</f>
        <v>0</v>
      </c>
      <c r="K3107" s="1762"/>
      <c r="L3107" s="66">
        <f t="shared" si="174"/>
        <v>0</v>
      </c>
      <c r="M3107" s="64">
        <f t="shared" si="175"/>
        <v>0</v>
      </c>
      <c r="N3107" s="60" t="str">
        <f>IF($J3093="TC",0,IF($J3093="Nso",0,VLOOKUP($A3090,'Result Entry'!$B$9:$FW$108,54,0)))</f>
        <v/>
      </c>
    </row>
    <row r="3108" spans="1:14" s="52" customFormat="1" ht="20.25" customHeight="1">
      <c r="A3108" s="1721"/>
      <c r="B3108" s="50" t="s">
        <v>69</v>
      </c>
      <c r="C3108" s="1717" t="str">
        <f>'Result Entry'!$BF$3</f>
        <v>CHEMISTRY</v>
      </c>
      <c r="D3108" s="1718"/>
      <c r="E3108" s="54" t="str">
        <f>IF($J3093="TC",0,IF($J3093="Nso",0,VLOOKUP($A3090,'Result Entry'!$B$9:$FW$108,55,0)))</f>
        <v/>
      </c>
      <c r="F3108" s="51">
        <f>IF($J3093="TC",0,IF($J3093="Nso",0,VLOOKUP($A3090,'Result Entry'!$B$9:$FW$108,56,0)))</f>
        <v>0</v>
      </c>
      <c r="G3108" s="56" t="e">
        <f>E3108+F3108</f>
        <v>#VALUE!</v>
      </c>
      <c r="H3108" s="1761">
        <f>IF($J3093="TC",0,IF($J3093="Nso",0,VLOOKUP($A3090,'Result Entry'!$B$9:$FW$108,61,0)))</f>
        <v>0</v>
      </c>
      <c r="I3108" s="1762"/>
      <c r="J3108" s="1784">
        <f>IF($J3093="TC",0,IF($J3093="Nso",0,VLOOKUP($A3090,'Result Entry'!$B$9:$FW$108,65,0)))</f>
        <v>0</v>
      </c>
      <c r="K3108" s="1762"/>
      <c r="L3108" s="66">
        <f t="shared" si="174"/>
        <v>0</v>
      </c>
      <c r="M3108" s="64" t="e">
        <f t="shared" si="175"/>
        <v>#VALUE!</v>
      </c>
      <c r="N3108" s="60" t="str">
        <f>IF($J3093="TC",0,IF($J3093="Nso",0,VLOOKUP($A3090,'Result Entry'!$B$9:$FW$108,70,0)))</f>
        <v/>
      </c>
    </row>
    <row r="3109" spans="1:14" s="52" customFormat="1" ht="20.25" customHeight="1" thickBot="1">
      <c r="A3109" s="1721"/>
      <c r="B3109" s="50" t="s">
        <v>69</v>
      </c>
      <c r="C3109" s="1717" t="str">
        <f>'Result Entry'!$BW$3</f>
        <v>BIOLOGY</v>
      </c>
      <c r="D3109" s="1718"/>
      <c r="E3109" s="57" t="str">
        <f>IF($J3093="TC",0,IF($J3093="Nso",0,VLOOKUP($A3090,'Result Entry'!$B$9:$FW$108,71,0)))</f>
        <v/>
      </c>
      <c r="F3109" s="58" t="str">
        <f>IF($J3093="TC",0,IF($J3093="Nso",0,VLOOKUP($A3090,'Result Entry'!$B$9:$FW$108,72,0)))</f>
        <v/>
      </c>
      <c r="G3109" s="59" t="e">
        <f>E3109+F3109</f>
        <v>#VALUE!</v>
      </c>
      <c r="H3109" s="1861">
        <f>IF($J3093="TC",0,IF($J3093="Nso",0,VLOOKUP($A3090,'Result Entry'!$B$9:$FW$108,77,0)))</f>
        <v>0</v>
      </c>
      <c r="I3109" s="1862"/>
      <c r="J3109" s="1863">
        <f>IF($J3093="TC",0,IF($J3093="Nso",0,VLOOKUP($A3090,'Result Entry'!$B$9:$FW$108,81,0)))</f>
        <v>0</v>
      </c>
      <c r="K3109" s="1862"/>
      <c r="L3109" s="67">
        <f t="shared" si="174"/>
        <v>0</v>
      </c>
      <c r="M3109" s="65" t="e">
        <f t="shared" si="175"/>
        <v>#VALUE!</v>
      </c>
      <c r="N3109" s="60">
        <f>IF($J3093="TC",0,IF($J3093="Nso",0,VLOOKUP($A3090,'Result Entry'!$B$9:$FW$108,86,0)))</f>
        <v>0</v>
      </c>
    </row>
    <row r="3110" spans="1:14" ht="20.25" customHeight="1">
      <c r="A3110" s="1721"/>
      <c r="B3110" s="11" t="s">
        <v>69</v>
      </c>
      <c r="C3110" s="1771" t="s">
        <v>77</v>
      </c>
      <c r="D3110" s="1772"/>
      <c r="E3110" s="1773"/>
      <c r="F3110" s="1777" t="s">
        <v>78</v>
      </c>
      <c r="G3110" s="1778"/>
      <c r="H3110" s="1868" t="s">
        <v>79</v>
      </c>
      <c r="I3110" s="1869"/>
      <c r="J3110" s="74" t="s">
        <v>41</v>
      </c>
      <c r="K3110" s="79" t="s">
        <v>91</v>
      </c>
      <c r="L3110" s="1785" t="s">
        <v>39</v>
      </c>
      <c r="M3110" s="1786"/>
      <c r="N3110" s="12" t="s">
        <v>43</v>
      </c>
    </row>
    <row r="3111" spans="1:14" ht="25.5" customHeight="1" thickBot="1">
      <c r="A3111" s="1721"/>
      <c r="B3111" s="11" t="s">
        <v>69</v>
      </c>
      <c r="C3111" s="1774"/>
      <c r="D3111" s="1775"/>
      <c r="E3111" s="1776"/>
      <c r="F3111" s="1787">
        <f>IF($J3093="TC",0,IF($J3093="Nso",0,VLOOKUP($A3090,'Result Entry'!$B$9:$FW$108,146,0)))</f>
        <v>0</v>
      </c>
      <c r="G3111" s="1788"/>
      <c r="H3111" s="1830">
        <f>IF($J3093="TC",0,IF($J3093="Nso",0,VLOOKUP($A3090,'Result Entry'!$B$9:$FW$108,147,0)))</f>
        <v>0</v>
      </c>
      <c r="I3111" s="1831"/>
      <c r="J3111" s="75">
        <f>IF($J3093="TC",0,IF($J3093="Nso",0,VLOOKUP($A3090,'Result Entry'!$B$9:$FW$108,148,0)))</f>
        <v>0</v>
      </c>
      <c r="K3111" s="86" t="str">
        <f>IF($J3093="TC",0,IF($J3093="Nso",0,VLOOKUP($A3090,'Result Entry'!$B$9:$FW$108,149,0)))</f>
        <v/>
      </c>
      <c r="L3111" s="1864">
        <f>IF($J3093="TC",0,IF($J3093="Nso",0,VLOOKUP($A3090,'Result Entry'!$B$9:$FW$108,150,0)))</f>
        <v>0</v>
      </c>
      <c r="M3111" s="1865"/>
      <c r="N3111" s="15">
        <f>IF($J3093="TC",0,IF($J3093="Nso",0,VLOOKUP($A3090,'Result Entry'!$B$9:$FW$108,152,0)))</f>
        <v>0</v>
      </c>
    </row>
    <row r="3112" spans="1:14" ht="20.25" customHeight="1">
      <c r="A3112" s="1721"/>
      <c r="B3112" s="11" t="s">
        <v>69</v>
      </c>
      <c r="C3112" s="1758" t="s">
        <v>58</v>
      </c>
      <c r="D3112" s="1759"/>
      <c r="E3112" s="1759"/>
      <c r="F3112" s="1759"/>
      <c r="G3112" s="1759"/>
      <c r="H3112" s="1760"/>
      <c r="I3112" s="1834" t="s">
        <v>59</v>
      </c>
      <c r="J3112" s="1835"/>
      <c r="K3112" s="1836">
        <f>VLOOKUP($A3090,'Result Entry'!$B$9:$FW$108,143,0)</f>
        <v>0</v>
      </c>
      <c r="L3112" s="1837"/>
      <c r="M3112" s="1839" t="s">
        <v>37</v>
      </c>
      <c r="N3112" s="1840"/>
    </row>
    <row r="3113" spans="1:14" ht="20.25" customHeight="1" thickBot="1">
      <c r="A3113" s="1721"/>
      <c r="B3113" s="11" t="s">
        <v>69</v>
      </c>
      <c r="C3113" s="1841" t="s">
        <v>54</v>
      </c>
      <c r="D3113" s="1842"/>
      <c r="E3113" s="1842"/>
      <c r="F3113" s="1843" t="s">
        <v>157</v>
      </c>
      <c r="G3113" s="1844"/>
      <c r="H3113" s="26" t="s">
        <v>47</v>
      </c>
      <c r="I3113" s="1847" t="s">
        <v>60</v>
      </c>
      <c r="J3113" s="1848"/>
      <c r="K3113" s="1873">
        <f>VLOOKUP($A3090,'Result Entry'!$B$9:$FW$108,144,0)</f>
        <v>0</v>
      </c>
      <c r="L3113" s="1874"/>
      <c r="M3113" s="1875">
        <f>VLOOKUP($A3090,'Result Entry'!$B$9:$FW$108,145,0)</f>
        <v>0</v>
      </c>
      <c r="N3113" s="1876"/>
    </row>
    <row r="3114" spans="1:14" ht="20.25" customHeight="1">
      <c r="A3114" s="1721"/>
      <c r="B3114" s="11" t="s">
        <v>69</v>
      </c>
      <c r="C3114" s="1841"/>
      <c r="D3114" s="1842"/>
      <c r="E3114" s="1842"/>
      <c r="F3114" s="1845"/>
      <c r="G3114" s="1846"/>
      <c r="H3114" s="27" t="s">
        <v>99</v>
      </c>
      <c r="I3114" s="1877" t="s">
        <v>61</v>
      </c>
      <c r="J3114" s="1878"/>
      <c r="K3114" s="1879">
        <f>IF($J3093="TC","Transferred",IF($J3093="Nso","NameSeparated",VLOOKUP($A3090,'Result Entry'!$B$9:$FW$108,153,0)))</f>
        <v>0</v>
      </c>
      <c r="L3114" s="1879"/>
      <c r="M3114" s="1879"/>
      <c r="N3114" s="1880"/>
    </row>
    <row r="3115" spans="1:14" ht="20.25" customHeight="1">
      <c r="A3115" s="1721"/>
      <c r="B3115" s="11" t="s">
        <v>69</v>
      </c>
      <c r="C3115" s="1744" t="str">
        <f>'Result Entry'!$DU$3</f>
        <v>Foundation Of Information Tech.</v>
      </c>
      <c r="D3115" s="1745"/>
      <c r="E3115" s="1746"/>
      <c r="F3115" s="1747" t="str">
        <f>IF($J3093="TC",0,IF($J3093="Nso",0,VLOOKUP($A3090,'Result Entry'!$B$9:$GS$108,170,0)))</f>
        <v/>
      </c>
      <c r="G3115" s="1747"/>
      <c r="H3115" s="14">
        <f>IF($J3093="TC",0,IF($J3093="Nso",0,VLOOKUP($A3090,'Result Entry'!$B$9:$GS$108,112,0)))</f>
        <v>0</v>
      </c>
      <c r="I3115" s="1748" t="s">
        <v>71</v>
      </c>
      <c r="J3115" s="1749"/>
      <c r="K3115" s="1750">
        <f>'Result Entry'!$T$2</f>
        <v>45419</v>
      </c>
      <c r="L3115" s="1751"/>
      <c r="M3115" s="1751"/>
      <c r="N3115" s="1752"/>
    </row>
    <row r="3116" spans="1:14" ht="20.25" customHeight="1">
      <c r="A3116" s="1721"/>
      <c r="B3116" s="11" t="s">
        <v>69</v>
      </c>
      <c r="C3116" s="1744" t="str">
        <f>'Result Entry'!$EI$3</f>
        <v>G.I.A.I.-II</v>
      </c>
      <c r="D3116" s="1745"/>
      <c r="E3116" s="1746"/>
      <c r="F3116" s="1747" t="str">
        <f>IF($J3093="TC",0,IF($J3093="Nso",0,VLOOKUP($A3090,'Result Entry'!$B$9:$GS$108,174,0)))</f>
        <v/>
      </c>
      <c r="G3116" s="1747"/>
      <c r="H3116" s="14">
        <f>IF($J3093="TC",0,IF($J3093="Nso",0,VLOOKUP($A3090,'Result Entry'!$B$9:$GS$108,124,0)))</f>
        <v>0</v>
      </c>
      <c r="I3116" s="1753"/>
      <c r="J3116" s="1754"/>
      <c r="K3116" s="1754"/>
      <c r="L3116" s="1754"/>
      <c r="M3116" s="1754"/>
      <c r="N3116" s="1755"/>
    </row>
    <row r="3117" spans="1:14" ht="20.25" customHeight="1">
      <c r="A3117" s="1721"/>
      <c r="B3117" s="11" t="s">
        <v>69</v>
      </c>
      <c r="C3117" s="1744" t="str">
        <f>'Result Entry'!$EU$3</f>
        <v>SOC.SER.PLAN</v>
      </c>
      <c r="D3117" s="1745"/>
      <c r="E3117" s="1746"/>
      <c r="F3117" s="1747">
        <f>IF($J3093="TC",0,IF($J3093="Nso",0,VLOOKUP($A3090,'Result Entry'!$B$9:$HS$108,178,0)))</f>
        <v>0</v>
      </c>
      <c r="G3117" s="1747"/>
      <c r="H3117" s="14">
        <f>IF($J3093="TC",0,IF($J3093="Nso",0,VLOOKUP($A3090,'Result Entry'!$B$9:$GS$108,136,0)))</f>
        <v>0</v>
      </c>
      <c r="I3117" s="1756" t="s">
        <v>174</v>
      </c>
      <c r="J3117" s="1757"/>
      <c r="K3117" s="76"/>
      <c r="L3117" s="77"/>
      <c r="M3117" s="77"/>
      <c r="N3117" s="78"/>
    </row>
    <row r="3118" spans="1:14" ht="20.25" customHeight="1" thickBot="1">
      <c r="A3118" s="1721"/>
      <c r="B3118" s="11" t="s">
        <v>69</v>
      </c>
      <c r="C3118" s="1744" t="str">
        <f>'Result Entry'!$FG$3</f>
        <v>Jeewan Kaushal</v>
      </c>
      <c r="D3118" s="1745"/>
      <c r="E3118" s="1746"/>
      <c r="F3118" s="1747" t="str">
        <f>IF($J3093="TC",0,IF($J3093="Nso",0,VLOOKUP($A3090,'Result Entry'!$B$9:$HS$108,182,0)))</f>
        <v/>
      </c>
      <c r="G3118" s="1747"/>
      <c r="H3118" s="14">
        <f>IF($J3093="TC",0,IF($J3093="Nso",0,VLOOKUP($A3090,'Result Entry'!$B$9:$HS$108,136,0)))</f>
        <v>0</v>
      </c>
      <c r="I3118" s="1756" t="s">
        <v>148</v>
      </c>
      <c r="J3118" s="1757"/>
      <c r="K3118" s="1757"/>
      <c r="L3118" s="1757"/>
      <c r="M3118" s="1757"/>
      <c r="N3118" s="1838"/>
    </row>
    <row r="3119" spans="1:14" ht="20.25" customHeight="1">
      <c r="A3119" s="1721"/>
      <c r="B3119" s="10" t="s">
        <v>69</v>
      </c>
      <c r="C3119" s="1706" t="s">
        <v>180</v>
      </c>
      <c r="D3119" s="1707"/>
      <c r="E3119" s="1708"/>
      <c r="F3119" s="1715" t="s">
        <v>181</v>
      </c>
      <c r="G3119" s="1716"/>
      <c r="H3119" s="82" t="s">
        <v>30</v>
      </c>
      <c r="I3119" s="1756" t="s">
        <v>175</v>
      </c>
      <c r="J3119" s="1757"/>
      <c r="K3119" s="1757"/>
      <c r="L3119" s="1757"/>
      <c r="M3119" s="1757"/>
      <c r="N3119" s="1838"/>
    </row>
    <row r="3120" spans="1:14" ht="20.25" customHeight="1">
      <c r="A3120" s="1721"/>
      <c r="B3120" s="10" t="s">
        <v>69</v>
      </c>
      <c r="C3120" s="1709"/>
      <c r="D3120" s="1710"/>
      <c r="E3120" s="1711"/>
      <c r="F3120" s="1702" t="s">
        <v>182</v>
      </c>
      <c r="G3120" s="1703"/>
      <c r="H3120" s="80" t="s">
        <v>179</v>
      </c>
      <c r="I3120" s="1732" t="s">
        <v>67</v>
      </c>
      <c r="J3120" s="1733"/>
      <c r="K3120" s="1733"/>
      <c r="L3120" s="1733"/>
      <c r="M3120" s="1733"/>
      <c r="N3120" s="1734"/>
    </row>
    <row r="3121" spans="1:15" ht="20.25" customHeight="1">
      <c r="A3121" s="1721"/>
      <c r="B3121" s="10" t="s">
        <v>69</v>
      </c>
      <c r="C3121" s="1709"/>
      <c r="D3121" s="1710"/>
      <c r="E3121" s="1711"/>
      <c r="F3121" s="1702" t="s">
        <v>185</v>
      </c>
      <c r="G3121" s="1703"/>
      <c r="H3121" s="80" t="s">
        <v>62</v>
      </c>
      <c r="I3121" s="1735"/>
      <c r="J3121" s="1736"/>
      <c r="K3121" s="1736"/>
      <c r="L3121" s="1736"/>
      <c r="M3121" s="1736"/>
      <c r="N3121" s="1737"/>
    </row>
    <row r="3122" spans="1:15" ht="20.25" customHeight="1">
      <c r="A3122" s="1721"/>
      <c r="B3122" s="10" t="s">
        <v>69</v>
      </c>
      <c r="C3122" s="1709"/>
      <c r="D3122" s="1710"/>
      <c r="E3122" s="1711"/>
      <c r="F3122" s="1702" t="s">
        <v>186</v>
      </c>
      <c r="G3122" s="1703"/>
      <c r="H3122" s="80" t="s">
        <v>63</v>
      </c>
      <c r="I3122" s="1735"/>
      <c r="J3122" s="1736"/>
      <c r="K3122" s="1736"/>
      <c r="L3122" s="1736"/>
      <c r="M3122" s="1736"/>
      <c r="N3122" s="1737"/>
    </row>
    <row r="3123" spans="1:15" ht="20.25" customHeight="1">
      <c r="A3123" s="1721"/>
      <c r="B3123" s="10" t="s">
        <v>69</v>
      </c>
      <c r="C3123" s="1709"/>
      <c r="D3123" s="1710"/>
      <c r="E3123" s="1711"/>
      <c r="F3123" s="1702" t="s">
        <v>183</v>
      </c>
      <c r="G3123" s="1703"/>
      <c r="H3123" s="80" t="s">
        <v>65</v>
      </c>
      <c r="I3123" s="1738" t="s">
        <v>80</v>
      </c>
      <c r="J3123" s="1739"/>
      <c r="K3123" s="1739"/>
      <c r="L3123" s="1739"/>
      <c r="M3123" s="1739"/>
      <c r="N3123" s="1740"/>
    </row>
    <row r="3124" spans="1:15" ht="20.25" customHeight="1" thickBot="1">
      <c r="A3124" s="1721"/>
      <c r="B3124" s="13" t="s">
        <v>69</v>
      </c>
      <c r="C3124" s="1712"/>
      <c r="D3124" s="1713"/>
      <c r="E3124" s="1714"/>
      <c r="F3124" s="1704" t="s">
        <v>184</v>
      </c>
      <c r="G3124" s="1705"/>
      <c r="H3124" s="81" t="s">
        <v>64</v>
      </c>
      <c r="I3124" s="1741"/>
      <c r="J3124" s="1742"/>
      <c r="K3124" s="1742"/>
      <c r="L3124" s="1742"/>
      <c r="M3124" s="1742"/>
      <c r="N3124" s="1743"/>
    </row>
    <row r="3125" spans="1:15" ht="24.75" customHeight="1" thickTop="1" thickBot="1">
      <c r="A3125" s="83">
        <f>A3090+1</f>
        <v>89</v>
      </c>
      <c r="B3125" s="1720" t="s">
        <v>50</v>
      </c>
      <c r="C3125" s="1720"/>
      <c r="D3125" s="1720"/>
      <c r="E3125" s="1720"/>
      <c r="F3125" s="1720"/>
      <c r="G3125" s="1720"/>
      <c r="H3125" s="1720"/>
      <c r="I3125" s="1720"/>
      <c r="J3125" s="1720"/>
      <c r="K3125" s="1720"/>
      <c r="L3125" s="1720"/>
      <c r="M3125" s="1720"/>
      <c r="N3125" s="1720"/>
    </row>
    <row r="3126" spans="1:15" ht="42.75" customHeight="1" thickTop="1">
      <c r="A3126" s="1721"/>
      <c r="B3126" s="1722"/>
      <c r="C3126" s="1723"/>
      <c r="D3126" s="1726" t="str">
        <f>Master!$E$8</f>
        <v xml:space="preserve">Govt. Sr. Secondary School </v>
      </c>
      <c r="E3126" s="1727"/>
      <c r="F3126" s="1727"/>
      <c r="G3126" s="1727"/>
      <c r="H3126" s="1727"/>
      <c r="I3126" s="1727"/>
      <c r="J3126" s="1727"/>
      <c r="K3126" s="1727"/>
      <c r="L3126" s="1727"/>
      <c r="M3126" s="1727"/>
      <c r="N3126" s="1728"/>
    </row>
    <row r="3127" spans="1:15" ht="20.25" customHeight="1" thickBot="1">
      <c r="A3127" s="1721"/>
      <c r="B3127" s="1724"/>
      <c r="C3127" s="1725"/>
      <c r="D3127" s="1729" t="str">
        <f>Master!$E$11</f>
        <v>P.S.-Bapini (Jodhpur)</v>
      </c>
      <c r="E3127" s="1730"/>
      <c r="F3127" s="1730"/>
      <c r="G3127" s="1730"/>
      <c r="H3127" s="1730"/>
      <c r="I3127" s="1730"/>
      <c r="J3127" s="1730"/>
      <c r="K3127" s="1730"/>
      <c r="L3127" s="1730"/>
      <c r="M3127" s="1730"/>
      <c r="N3127" s="1731"/>
    </row>
    <row r="3128" spans="1:15" ht="20.25" customHeight="1">
      <c r="A3128" s="1721"/>
      <c r="B3128" s="28"/>
      <c r="C3128" s="1849" t="s">
        <v>150</v>
      </c>
      <c r="D3128" s="1850"/>
      <c r="E3128" s="1850"/>
      <c r="F3128" s="1850"/>
      <c r="G3128" s="1851"/>
      <c r="H3128" s="1814" t="s">
        <v>127</v>
      </c>
      <c r="I3128" s="1814"/>
      <c r="J3128" s="1817">
        <f>VLOOKUP(A3125,'Result Entry'!$B$6:$K$108,6,0)</f>
        <v>0</v>
      </c>
      <c r="K3128" s="1820" t="s">
        <v>68</v>
      </c>
      <c r="L3128" s="1821"/>
      <c r="M3128" s="68">
        <f>Master!$E$14</f>
        <v>8151106901</v>
      </c>
      <c r="N3128" s="69"/>
    </row>
    <row r="3129" spans="1:15" ht="20.25" customHeight="1">
      <c r="A3129" s="1721"/>
      <c r="B3129" s="9"/>
      <c r="C3129" s="1852"/>
      <c r="D3129" s="1853"/>
      <c r="E3129" s="1853"/>
      <c r="F3129" s="1853"/>
      <c r="G3129" s="1854"/>
      <c r="H3129" s="1815"/>
      <c r="I3129" s="1815"/>
      <c r="J3129" s="1818"/>
      <c r="K3129" s="1822" t="s">
        <v>66</v>
      </c>
      <c r="L3129" s="1823"/>
      <c r="M3129" s="1824"/>
      <c r="N3129" s="1825"/>
      <c r="O3129" s="17" t="s">
        <v>156</v>
      </c>
    </row>
    <row r="3130" spans="1:15" ht="20.25" customHeight="1" thickBot="1">
      <c r="A3130" s="1721"/>
      <c r="B3130" s="9"/>
      <c r="C3130" s="1855"/>
      <c r="D3130" s="1856"/>
      <c r="E3130" s="1856"/>
      <c r="F3130" s="1856"/>
      <c r="G3130" s="1857"/>
      <c r="H3130" s="1816"/>
      <c r="I3130" s="1816"/>
      <c r="J3130" s="1819"/>
      <c r="K3130" s="1826" t="s">
        <v>51</v>
      </c>
      <c r="L3130" s="1827"/>
      <c r="M3130" s="1828" t="str">
        <f>Master!$E$6</f>
        <v>2023-24</v>
      </c>
      <c r="N3130" s="1829"/>
    </row>
    <row r="3131" spans="1:15" ht="20.25" customHeight="1">
      <c r="A3131" s="1721"/>
      <c r="B3131" s="10" t="s">
        <v>69</v>
      </c>
      <c r="C3131" s="1779" t="s">
        <v>20</v>
      </c>
      <c r="D3131" s="1780"/>
      <c r="E3131" s="1780"/>
      <c r="F3131" s="1781"/>
      <c r="G3131" s="6" t="s">
        <v>149</v>
      </c>
      <c r="H3131" s="1782">
        <f>VLOOKUP($A3125,'Result Entry'!$B$9:$FW$108,4,0)</f>
        <v>0</v>
      </c>
      <c r="I3131" s="1782"/>
      <c r="J3131" s="1782"/>
      <c r="K3131" s="1782"/>
      <c r="L3131" s="1782"/>
      <c r="M3131" s="1782"/>
      <c r="N3131" s="1783"/>
    </row>
    <row r="3132" spans="1:15" ht="20.25" customHeight="1">
      <c r="A3132" s="1721"/>
      <c r="B3132" s="10" t="s">
        <v>69</v>
      </c>
      <c r="C3132" s="1763" t="s">
        <v>22</v>
      </c>
      <c r="D3132" s="1764"/>
      <c r="E3132" s="1764"/>
      <c r="F3132" s="1765"/>
      <c r="G3132" s="7" t="s">
        <v>149</v>
      </c>
      <c r="H3132" s="1766">
        <f>VLOOKUP($A3125,'Result Entry'!$B$9:$FW$108,7,0)</f>
        <v>0</v>
      </c>
      <c r="I3132" s="1766"/>
      <c r="J3132" s="1766"/>
      <c r="K3132" s="1766"/>
      <c r="L3132" s="1766"/>
      <c r="M3132" s="1766"/>
      <c r="N3132" s="1767"/>
    </row>
    <row r="3133" spans="1:15" ht="20.25" customHeight="1">
      <c r="A3133" s="1721"/>
      <c r="B3133" s="10" t="s">
        <v>69</v>
      </c>
      <c r="C3133" s="1763" t="s">
        <v>23</v>
      </c>
      <c r="D3133" s="1764"/>
      <c r="E3133" s="1764"/>
      <c r="F3133" s="1765"/>
      <c r="G3133" s="7" t="s">
        <v>149</v>
      </c>
      <c r="H3133" s="1766">
        <f>VLOOKUP($A3125,'Result Entry'!$B$9:$FW$108,8,0)</f>
        <v>0</v>
      </c>
      <c r="I3133" s="1766"/>
      <c r="J3133" s="1766"/>
      <c r="K3133" s="1766"/>
      <c r="L3133" s="1766"/>
      <c r="M3133" s="1766"/>
      <c r="N3133" s="1767"/>
    </row>
    <row r="3134" spans="1:15" ht="20.25" customHeight="1">
      <c r="A3134" s="1721"/>
      <c r="B3134" s="10" t="s">
        <v>69</v>
      </c>
      <c r="C3134" s="1763" t="s">
        <v>52</v>
      </c>
      <c r="D3134" s="1764"/>
      <c r="E3134" s="1764"/>
      <c r="F3134" s="1765"/>
      <c r="G3134" s="7" t="s">
        <v>149</v>
      </c>
      <c r="H3134" s="1766">
        <f>VLOOKUP($A3125,'Result Entry'!$B$9:$FW$108,9,0)</f>
        <v>0</v>
      </c>
      <c r="I3134" s="1766"/>
      <c r="J3134" s="1766"/>
      <c r="K3134" s="1766"/>
      <c r="L3134" s="1766"/>
      <c r="M3134" s="1766"/>
      <c r="N3134" s="1767"/>
    </row>
    <row r="3135" spans="1:15" ht="20.25" customHeight="1">
      <c r="A3135" s="1721"/>
      <c r="B3135" s="10" t="s">
        <v>69</v>
      </c>
      <c r="C3135" s="1763" t="s">
        <v>53</v>
      </c>
      <c r="D3135" s="1764"/>
      <c r="E3135" s="1764"/>
      <c r="F3135" s="1765"/>
      <c r="G3135" s="7" t="s">
        <v>149</v>
      </c>
      <c r="H3135" s="1768" t="str">
        <f>CONCATENATE('Result Entry'!$G$4,'Result Entry'!$J$4)</f>
        <v>11(A)</v>
      </c>
      <c r="I3135" s="1766"/>
      <c r="J3135" s="1766"/>
      <c r="K3135" s="1766"/>
      <c r="L3135" s="1766"/>
      <c r="M3135" s="1766"/>
      <c r="N3135" s="1767"/>
    </row>
    <row r="3136" spans="1:15" ht="20.25" customHeight="1" thickBot="1">
      <c r="A3136" s="1721"/>
      <c r="B3136" s="10" t="s">
        <v>69</v>
      </c>
      <c r="C3136" s="1789" t="s">
        <v>25</v>
      </c>
      <c r="D3136" s="1790"/>
      <c r="E3136" s="1790"/>
      <c r="F3136" s="1791"/>
      <c r="G3136" s="16" t="s">
        <v>149</v>
      </c>
      <c r="H3136" s="1792">
        <f>VLOOKUP($A3125,'Result Entry'!$B$9:$FW$108,10,0)</f>
        <v>0</v>
      </c>
      <c r="I3136" s="1792"/>
      <c r="J3136" s="1792"/>
      <c r="K3136" s="1792"/>
      <c r="L3136" s="1792"/>
      <c r="M3136" s="1792"/>
      <c r="N3136" s="1793"/>
    </row>
    <row r="3137" spans="1:14" ht="20.25" customHeight="1">
      <c r="A3137" s="1721"/>
      <c r="B3137" s="11" t="s">
        <v>69</v>
      </c>
      <c r="C3137" s="1794" t="s">
        <v>167</v>
      </c>
      <c r="D3137" s="1795"/>
      <c r="E3137" s="1798" t="s">
        <v>72</v>
      </c>
      <c r="F3137" s="1800" t="s">
        <v>73</v>
      </c>
      <c r="G3137" s="1802" t="s">
        <v>168</v>
      </c>
      <c r="H3137" s="1804" t="s">
        <v>55</v>
      </c>
      <c r="I3137" s="1805"/>
      <c r="J3137" s="1808" t="s">
        <v>84</v>
      </c>
      <c r="K3137" s="1809"/>
      <c r="L3137" s="1812" t="s">
        <v>169</v>
      </c>
      <c r="M3137" s="1832" t="s">
        <v>76</v>
      </c>
      <c r="N3137" s="1858" t="s">
        <v>98</v>
      </c>
    </row>
    <row r="3138" spans="1:14" ht="20.25" customHeight="1">
      <c r="A3138" s="1721"/>
      <c r="B3138" s="11"/>
      <c r="C3138" s="1796"/>
      <c r="D3138" s="1797"/>
      <c r="E3138" s="1799"/>
      <c r="F3138" s="1801"/>
      <c r="G3138" s="1803"/>
      <c r="H3138" s="1806"/>
      <c r="I3138" s="1807"/>
      <c r="J3138" s="1810"/>
      <c r="K3138" s="1811"/>
      <c r="L3138" s="1813"/>
      <c r="M3138" s="1833"/>
      <c r="N3138" s="1859"/>
    </row>
    <row r="3139" spans="1:14" ht="20.25" customHeight="1" thickBot="1">
      <c r="A3139" s="1721"/>
      <c r="B3139" s="11" t="s">
        <v>69</v>
      </c>
      <c r="C3139" s="1866" t="s">
        <v>56</v>
      </c>
      <c r="D3139" s="1867"/>
      <c r="E3139" s="61">
        <f>'Result Entry'!$L$7</f>
        <v>10</v>
      </c>
      <c r="F3139" s="62">
        <f>'Result Entry'!$M$7</f>
        <v>10</v>
      </c>
      <c r="G3139" s="53">
        <f>SUM(E3139:F3139)</f>
        <v>20</v>
      </c>
      <c r="H3139" s="1881">
        <f>'Result Entry'!$AU$7</f>
        <v>70</v>
      </c>
      <c r="I3139" s="1882"/>
      <c r="J3139" s="1883">
        <f>'Result Entry'!$AY$7</f>
        <v>100</v>
      </c>
      <c r="K3139" s="1882"/>
      <c r="L3139" s="53">
        <f t="shared" ref="L3139:L3144" si="176">H3139+J3139</f>
        <v>170</v>
      </c>
      <c r="M3139" s="63">
        <f t="shared" ref="M3139:M3144" si="177">G3139+L3139</f>
        <v>190</v>
      </c>
      <c r="N3139" s="1860"/>
    </row>
    <row r="3140" spans="1:14" s="52" customFormat="1" ht="20.25" customHeight="1">
      <c r="A3140" s="1721"/>
      <c r="B3140" s="50" t="s">
        <v>69</v>
      </c>
      <c r="C3140" s="1769" t="str">
        <f>'Result Entry'!$L$3</f>
        <v>HINDI Comp.</v>
      </c>
      <c r="D3140" s="1770"/>
      <c r="E3140" s="54">
        <f>IF($J3128="TC",0,IF($J3128="Nso",0,VLOOKUP($A3125,'Result Entry'!$B$9:$FW$108,11,0)))</f>
        <v>0</v>
      </c>
      <c r="F3140" s="51">
        <f>IF($J3128="TC",0,IF($J3128="Nso",0,VLOOKUP($A3125,'Result Entry'!$B$9:$FW$108,12,0)))</f>
        <v>0</v>
      </c>
      <c r="G3140" s="55">
        <f>E3140+F3140</f>
        <v>0</v>
      </c>
      <c r="H3140" s="1870">
        <f>IF($J3128="TC",0,IF($J3128="Nso",0,VLOOKUP($A3125,'Result Entry'!$B$9:$FW$108,16,0)))</f>
        <v>0</v>
      </c>
      <c r="I3140" s="1871"/>
      <c r="J3140" s="1872">
        <f>IF($J3128="TC",0,IF($J3128="Nso",0,VLOOKUP($A3125,'Result Entry'!$B$9:$FW$108,19,0)))</f>
        <v>0</v>
      </c>
      <c r="K3140" s="1871"/>
      <c r="L3140" s="66">
        <f t="shared" si="176"/>
        <v>0</v>
      </c>
      <c r="M3140" s="64">
        <f t="shared" si="177"/>
        <v>0</v>
      </c>
      <c r="N3140" s="60" t="str">
        <f>IF($J3128="TC",0,IF($J3128="Nso",0,VLOOKUP($A3125,'Result Entry'!$B$9:$FW$108,24,0)))</f>
        <v/>
      </c>
    </row>
    <row r="3141" spans="1:14" s="52" customFormat="1" ht="20.25" customHeight="1">
      <c r="A3141" s="1721"/>
      <c r="B3141" s="50" t="s">
        <v>69</v>
      </c>
      <c r="C3141" s="1717" t="str">
        <f>'Result Entry'!$Z$3</f>
        <v>ENGLISH Comp.</v>
      </c>
      <c r="D3141" s="1718"/>
      <c r="E3141" s="54">
        <f>IF($J3128="TC",0,IF($J3128="Nso",0,VLOOKUP($A3125,'Result Entry'!$B$9:$FW$108,25,0)))</f>
        <v>0</v>
      </c>
      <c r="F3141" s="51">
        <f>IF($J3128="TC",0,IF($J3128="Nso",0,VLOOKUP($A3125,'Result Entry'!$B$9:$FW$108,26,0)))</f>
        <v>0</v>
      </c>
      <c r="G3141" s="56">
        <f>E3141+F3141</f>
        <v>0</v>
      </c>
      <c r="H3141" s="1761">
        <f>IF($J3128="TC",0,IF($J3128="Nso",0,VLOOKUP($A3125,'Result Entry'!$B$9:$FW$108,30,0)))</f>
        <v>0</v>
      </c>
      <c r="I3141" s="1762"/>
      <c r="J3141" s="1784">
        <f>IF($J3128="TC",0,IF($J3128="Nso",0,VLOOKUP($A3125,'Result Entry'!$B$9:$FW$108,33,0)))</f>
        <v>0</v>
      </c>
      <c r="K3141" s="1762"/>
      <c r="L3141" s="66">
        <f t="shared" si="176"/>
        <v>0</v>
      </c>
      <c r="M3141" s="64">
        <f t="shared" si="177"/>
        <v>0</v>
      </c>
      <c r="N3141" s="60" t="str">
        <f>IF($J3128="TC",0,IF($J3128="Nso",0,VLOOKUP($A3125,'Result Entry'!$B$9:$FW$108,38,0)))</f>
        <v/>
      </c>
    </row>
    <row r="3142" spans="1:14" s="52" customFormat="1" ht="20.25" customHeight="1">
      <c r="A3142" s="1721"/>
      <c r="B3142" s="50" t="s">
        <v>69</v>
      </c>
      <c r="C3142" s="1717" t="str">
        <f>'Result Entry'!$AO$3</f>
        <v>PHYSICS</v>
      </c>
      <c r="D3142" s="1718"/>
      <c r="E3142" s="54">
        <f>IF($J3128="TC",0,IF($J3128="Nso",0,VLOOKUP($A3125,'Result Entry'!$B$9:$FW$108,39,0)))</f>
        <v>0</v>
      </c>
      <c r="F3142" s="51">
        <f>IF($J3128="TC",0,IF($J3128="Nso",0,VLOOKUP($A3125,'Result Entry'!$B$9:$FW$108,40,0)))</f>
        <v>0</v>
      </c>
      <c r="G3142" s="56">
        <f>E3142+F3142</f>
        <v>0</v>
      </c>
      <c r="H3142" s="1761">
        <f>IF($J3128="TC",0,IF($J3128="Nso",0,VLOOKUP($A3125,'Result Entry'!$B$9:$FW$108,45,0)))</f>
        <v>0</v>
      </c>
      <c r="I3142" s="1762"/>
      <c r="J3142" s="1784">
        <f>IF($J3128="TC",0,IF($J3128="Nso",0,VLOOKUP($A3125,'Result Entry'!$B$9:$FW$108,49,0)))</f>
        <v>0</v>
      </c>
      <c r="K3142" s="1762"/>
      <c r="L3142" s="66">
        <f t="shared" si="176"/>
        <v>0</v>
      </c>
      <c r="M3142" s="64">
        <f t="shared" si="177"/>
        <v>0</v>
      </c>
      <c r="N3142" s="60" t="str">
        <f>IF($J3128="TC",0,IF($J3128="Nso",0,VLOOKUP($A3125,'Result Entry'!$B$9:$FW$108,54,0)))</f>
        <v/>
      </c>
    </row>
    <row r="3143" spans="1:14" s="52" customFormat="1" ht="20.25" customHeight="1">
      <c r="A3143" s="1721"/>
      <c r="B3143" s="50" t="s">
        <v>69</v>
      </c>
      <c r="C3143" s="1717" t="str">
        <f>'Result Entry'!$BF$3</f>
        <v>CHEMISTRY</v>
      </c>
      <c r="D3143" s="1718"/>
      <c r="E3143" s="54" t="str">
        <f>IF($J3128="TC",0,IF($J3128="Nso",0,VLOOKUP($A3125,'Result Entry'!$B$9:$FW$108,55,0)))</f>
        <v/>
      </c>
      <c r="F3143" s="51">
        <f>IF($J3128="TC",0,IF($J3128="Nso",0,VLOOKUP($A3125,'Result Entry'!$B$9:$FW$108,56,0)))</f>
        <v>0</v>
      </c>
      <c r="G3143" s="56" t="e">
        <f>E3143+F3143</f>
        <v>#VALUE!</v>
      </c>
      <c r="H3143" s="1761">
        <f>IF($J3128="TC",0,IF($J3128="Nso",0,VLOOKUP($A3125,'Result Entry'!$B$9:$FW$108,61,0)))</f>
        <v>0</v>
      </c>
      <c r="I3143" s="1762"/>
      <c r="J3143" s="1784">
        <f>IF($J3128="TC",0,IF($J3128="Nso",0,VLOOKUP($A3125,'Result Entry'!$B$9:$FW$108,65,0)))</f>
        <v>0</v>
      </c>
      <c r="K3143" s="1762"/>
      <c r="L3143" s="66">
        <f t="shared" si="176"/>
        <v>0</v>
      </c>
      <c r="M3143" s="64" t="e">
        <f t="shared" si="177"/>
        <v>#VALUE!</v>
      </c>
      <c r="N3143" s="60" t="str">
        <f>IF($J3128="TC",0,IF($J3128="Nso",0,VLOOKUP($A3125,'Result Entry'!$B$9:$FW$108,70,0)))</f>
        <v/>
      </c>
    </row>
    <row r="3144" spans="1:14" s="52" customFormat="1" ht="20.25" customHeight="1" thickBot="1">
      <c r="A3144" s="1721"/>
      <c r="B3144" s="50" t="s">
        <v>69</v>
      </c>
      <c r="C3144" s="1717" t="str">
        <f>'Result Entry'!$BW$3</f>
        <v>BIOLOGY</v>
      </c>
      <c r="D3144" s="1718"/>
      <c r="E3144" s="57" t="str">
        <f>IF($J3128="TC",0,IF($J3128="Nso",0,VLOOKUP($A3125,'Result Entry'!$B$9:$FW$108,71,0)))</f>
        <v/>
      </c>
      <c r="F3144" s="58" t="str">
        <f>IF($J3128="TC",0,IF($J3128="Nso",0,VLOOKUP($A3125,'Result Entry'!$B$9:$FW$108,72,0)))</f>
        <v/>
      </c>
      <c r="G3144" s="59" t="e">
        <f>E3144+F3144</f>
        <v>#VALUE!</v>
      </c>
      <c r="H3144" s="1861">
        <f>IF($J3128="TC",0,IF($J3128="Nso",0,VLOOKUP($A3125,'Result Entry'!$B$9:$FW$108,77,0)))</f>
        <v>0</v>
      </c>
      <c r="I3144" s="1862"/>
      <c r="J3144" s="1863">
        <f>IF($J3128="TC",0,IF($J3128="Nso",0,VLOOKUP($A3125,'Result Entry'!$B$9:$FW$108,81,0)))</f>
        <v>0</v>
      </c>
      <c r="K3144" s="1862"/>
      <c r="L3144" s="67">
        <f t="shared" si="176"/>
        <v>0</v>
      </c>
      <c r="M3144" s="65" t="e">
        <f t="shared" si="177"/>
        <v>#VALUE!</v>
      </c>
      <c r="N3144" s="60">
        <f>IF($J3128="TC",0,IF($J3128="Nso",0,VLOOKUP($A3125,'Result Entry'!$B$9:$FW$108,86,0)))</f>
        <v>0</v>
      </c>
    </row>
    <row r="3145" spans="1:14" ht="20.25" customHeight="1">
      <c r="A3145" s="1721"/>
      <c r="B3145" s="11" t="s">
        <v>69</v>
      </c>
      <c r="C3145" s="1771" t="s">
        <v>77</v>
      </c>
      <c r="D3145" s="1772"/>
      <c r="E3145" s="1773"/>
      <c r="F3145" s="1777" t="s">
        <v>78</v>
      </c>
      <c r="G3145" s="1778"/>
      <c r="H3145" s="1868" t="s">
        <v>79</v>
      </c>
      <c r="I3145" s="1869"/>
      <c r="J3145" s="74" t="s">
        <v>41</v>
      </c>
      <c r="K3145" s="79" t="s">
        <v>91</v>
      </c>
      <c r="L3145" s="1785" t="s">
        <v>39</v>
      </c>
      <c r="M3145" s="1786"/>
      <c r="N3145" s="12" t="s">
        <v>43</v>
      </c>
    </row>
    <row r="3146" spans="1:14" ht="25.5" customHeight="1" thickBot="1">
      <c r="A3146" s="1721"/>
      <c r="B3146" s="11" t="s">
        <v>69</v>
      </c>
      <c r="C3146" s="1774"/>
      <c r="D3146" s="1775"/>
      <c r="E3146" s="1776"/>
      <c r="F3146" s="1787">
        <f>IF($J3128="TC",0,IF($J3128="Nso",0,VLOOKUP($A3125,'Result Entry'!$B$9:$FW$108,146,0)))</f>
        <v>0</v>
      </c>
      <c r="G3146" s="1788"/>
      <c r="H3146" s="1830">
        <f>IF($J3128="TC",0,IF($J3128="Nso",0,VLOOKUP($A3125,'Result Entry'!$B$9:$FW$108,147,0)))</f>
        <v>0</v>
      </c>
      <c r="I3146" s="1831"/>
      <c r="J3146" s="75">
        <f>IF($J3128="TC",0,IF($J3128="Nso",0,VLOOKUP($A3125,'Result Entry'!$B$9:$FW$108,148,0)))</f>
        <v>0</v>
      </c>
      <c r="K3146" s="86" t="str">
        <f>IF($J3128="TC",0,IF($J3128="Nso",0,VLOOKUP($A3125,'Result Entry'!$B$9:$FW$108,149,0)))</f>
        <v/>
      </c>
      <c r="L3146" s="1864">
        <f>IF($J3128="TC",0,IF($J3128="Nso",0,VLOOKUP($A3125,'Result Entry'!$B$9:$FW$108,150,0)))</f>
        <v>0</v>
      </c>
      <c r="M3146" s="1865"/>
      <c r="N3146" s="15">
        <f>IF($J3128="TC",0,IF($J3128="Nso",0,VLOOKUP($A3125,'Result Entry'!$B$9:$FW$108,152,0)))</f>
        <v>0</v>
      </c>
    </row>
    <row r="3147" spans="1:14" ht="20.25" customHeight="1">
      <c r="A3147" s="1721"/>
      <c r="B3147" s="11" t="s">
        <v>69</v>
      </c>
      <c r="C3147" s="1758" t="s">
        <v>58</v>
      </c>
      <c r="D3147" s="1759"/>
      <c r="E3147" s="1759"/>
      <c r="F3147" s="1759"/>
      <c r="G3147" s="1759"/>
      <c r="H3147" s="1760"/>
      <c r="I3147" s="1834" t="s">
        <v>59</v>
      </c>
      <c r="J3147" s="1835"/>
      <c r="K3147" s="1836">
        <f>VLOOKUP($A3125,'Result Entry'!$B$9:$FW$108,143,0)</f>
        <v>0</v>
      </c>
      <c r="L3147" s="1837"/>
      <c r="M3147" s="1839" t="s">
        <v>37</v>
      </c>
      <c r="N3147" s="1840"/>
    </row>
    <row r="3148" spans="1:14" ht="20.25" customHeight="1" thickBot="1">
      <c r="A3148" s="1721"/>
      <c r="B3148" s="11" t="s">
        <v>69</v>
      </c>
      <c r="C3148" s="1841" t="s">
        <v>54</v>
      </c>
      <c r="D3148" s="1842"/>
      <c r="E3148" s="1842"/>
      <c r="F3148" s="1843" t="s">
        <v>157</v>
      </c>
      <c r="G3148" s="1844"/>
      <c r="H3148" s="26" t="s">
        <v>47</v>
      </c>
      <c r="I3148" s="1847" t="s">
        <v>60</v>
      </c>
      <c r="J3148" s="1848"/>
      <c r="K3148" s="1873">
        <f>VLOOKUP($A3125,'Result Entry'!$B$9:$FW$108,144,0)</f>
        <v>0</v>
      </c>
      <c r="L3148" s="1874"/>
      <c r="M3148" s="1875">
        <f>VLOOKUP($A3125,'Result Entry'!$B$9:$FW$108,145,0)</f>
        <v>0</v>
      </c>
      <c r="N3148" s="1876"/>
    </row>
    <row r="3149" spans="1:14" ht="20.25" customHeight="1">
      <c r="A3149" s="1721"/>
      <c r="B3149" s="11" t="s">
        <v>69</v>
      </c>
      <c r="C3149" s="1841"/>
      <c r="D3149" s="1842"/>
      <c r="E3149" s="1842"/>
      <c r="F3149" s="1845"/>
      <c r="G3149" s="1846"/>
      <c r="H3149" s="27" t="s">
        <v>99</v>
      </c>
      <c r="I3149" s="1877" t="s">
        <v>61</v>
      </c>
      <c r="J3149" s="1878"/>
      <c r="K3149" s="1879">
        <f>IF($J3128="TC","Transferred",IF($J3128="Nso","NameSeparated",VLOOKUP($A3125,'Result Entry'!$B$9:$FW$108,153,0)))</f>
        <v>0</v>
      </c>
      <c r="L3149" s="1879"/>
      <c r="M3149" s="1879"/>
      <c r="N3149" s="1880"/>
    </row>
    <row r="3150" spans="1:14" ht="20.25" customHeight="1">
      <c r="A3150" s="1721"/>
      <c r="B3150" s="11" t="s">
        <v>69</v>
      </c>
      <c r="C3150" s="1744" t="str">
        <f>'Result Entry'!$DU$3</f>
        <v>Foundation Of Information Tech.</v>
      </c>
      <c r="D3150" s="1745"/>
      <c r="E3150" s="1746"/>
      <c r="F3150" s="1747" t="str">
        <f>IF($J3128="TC",0,IF($J3128="Nso",0,VLOOKUP($A3125,'Result Entry'!$B$9:$GS$108,170,0)))</f>
        <v/>
      </c>
      <c r="G3150" s="1747"/>
      <c r="H3150" s="14">
        <f>IF($J3128="TC",0,IF($J3128="Nso",0,VLOOKUP($A3125,'Result Entry'!$B$9:$GS$108,112,0)))</f>
        <v>0</v>
      </c>
      <c r="I3150" s="1748" t="s">
        <v>71</v>
      </c>
      <c r="J3150" s="1749"/>
      <c r="K3150" s="1750">
        <f>'Result Entry'!$T$2</f>
        <v>45419</v>
      </c>
      <c r="L3150" s="1751"/>
      <c r="M3150" s="1751"/>
      <c r="N3150" s="1752"/>
    </row>
    <row r="3151" spans="1:14" ht="20.25" customHeight="1">
      <c r="A3151" s="1721"/>
      <c r="B3151" s="11" t="s">
        <v>69</v>
      </c>
      <c r="C3151" s="1744" t="str">
        <f>'Result Entry'!$EI$3</f>
        <v>G.I.A.I.-II</v>
      </c>
      <c r="D3151" s="1745"/>
      <c r="E3151" s="1746"/>
      <c r="F3151" s="1747" t="str">
        <f>IF($J3128="TC",0,IF($J3128="Nso",0,VLOOKUP($A3125,'Result Entry'!$B$9:$GS$108,174,0)))</f>
        <v/>
      </c>
      <c r="G3151" s="1747"/>
      <c r="H3151" s="14">
        <f>IF($J3128="TC",0,IF($J3128="Nso",0,VLOOKUP($A3125,'Result Entry'!$B$9:$GS$108,124,0)))</f>
        <v>0</v>
      </c>
      <c r="I3151" s="1753"/>
      <c r="J3151" s="1754"/>
      <c r="K3151" s="1754"/>
      <c r="L3151" s="1754"/>
      <c r="M3151" s="1754"/>
      <c r="N3151" s="1755"/>
    </row>
    <row r="3152" spans="1:14" ht="20.25" customHeight="1">
      <c r="A3152" s="1721"/>
      <c r="B3152" s="11" t="s">
        <v>69</v>
      </c>
      <c r="C3152" s="1744" t="str">
        <f>'Result Entry'!$EU$3</f>
        <v>SOC.SER.PLAN</v>
      </c>
      <c r="D3152" s="1745"/>
      <c r="E3152" s="1746"/>
      <c r="F3152" s="1747">
        <f>IF($J3128="TC",0,IF($J3128="Nso",0,VLOOKUP($A3125,'Result Entry'!$B$9:$HS$108,178,0)))</f>
        <v>0</v>
      </c>
      <c r="G3152" s="1747"/>
      <c r="H3152" s="14">
        <f>IF($J3128="TC",0,IF($J3128="Nso",0,VLOOKUP($A3125,'Result Entry'!$B$9:$GS$108,136,0)))</f>
        <v>0</v>
      </c>
      <c r="I3152" s="1756" t="s">
        <v>174</v>
      </c>
      <c r="J3152" s="1757"/>
      <c r="K3152" s="76"/>
      <c r="L3152" s="77"/>
      <c r="M3152" s="77"/>
      <c r="N3152" s="78"/>
    </row>
    <row r="3153" spans="1:15" ht="20.25" customHeight="1" thickBot="1">
      <c r="A3153" s="1721"/>
      <c r="B3153" s="11" t="s">
        <v>69</v>
      </c>
      <c r="C3153" s="1744" t="str">
        <f>'Result Entry'!$FG$3</f>
        <v>Jeewan Kaushal</v>
      </c>
      <c r="D3153" s="1745"/>
      <c r="E3153" s="1746"/>
      <c r="F3153" s="1747" t="str">
        <f>IF($J3128="TC",0,IF($J3128="Nso",0,VLOOKUP($A3125,'Result Entry'!$B$9:$HS$108,182,0)))</f>
        <v/>
      </c>
      <c r="G3153" s="1747"/>
      <c r="H3153" s="14">
        <f>IF($J3128="TC",0,IF($J3128="Nso",0,VLOOKUP($A3125,'Result Entry'!$B$9:$HS$108,136,0)))</f>
        <v>0</v>
      </c>
      <c r="I3153" s="1756" t="s">
        <v>148</v>
      </c>
      <c r="J3153" s="1757"/>
      <c r="K3153" s="1757"/>
      <c r="L3153" s="1757"/>
      <c r="M3153" s="1757"/>
      <c r="N3153" s="1838"/>
    </row>
    <row r="3154" spans="1:15" ht="20.25" customHeight="1">
      <c r="A3154" s="1721"/>
      <c r="B3154" s="10" t="s">
        <v>69</v>
      </c>
      <c r="C3154" s="1706" t="s">
        <v>180</v>
      </c>
      <c r="D3154" s="1707"/>
      <c r="E3154" s="1708"/>
      <c r="F3154" s="1715" t="s">
        <v>181</v>
      </c>
      <c r="G3154" s="1716"/>
      <c r="H3154" s="82" t="s">
        <v>30</v>
      </c>
      <c r="I3154" s="1756" t="s">
        <v>175</v>
      </c>
      <c r="J3154" s="1757"/>
      <c r="K3154" s="1757"/>
      <c r="L3154" s="1757"/>
      <c r="M3154" s="1757"/>
      <c r="N3154" s="1838"/>
    </row>
    <row r="3155" spans="1:15" ht="20.25" customHeight="1">
      <c r="A3155" s="1721"/>
      <c r="B3155" s="10" t="s">
        <v>69</v>
      </c>
      <c r="C3155" s="1709"/>
      <c r="D3155" s="1710"/>
      <c r="E3155" s="1711"/>
      <c r="F3155" s="1702" t="s">
        <v>182</v>
      </c>
      <c r="G3155" s="1703"/>
      <c r="H3155" s="80" t="s">
        <v>179</v>
      </c>
      <c r="I3155" s="1732" t="s">
        <v>67</v>
      </c>
      <c r="J3155" s="1733"/>
      <c r="K3155" s="1733"/>
      <c r="L3155" s="1733"/>
      <c r="M3155" s="1733"/>
      <c r="N3155" s="1734"/>
    </row>
    <row r="3156" spans="1:15" ht="20.25" customHeight="1">
      <c r="A3156" s="1721"/>
      <c r="B3156" s="10" t="s">
        <v>69</v>
      </c>
      <c r="C3156" s="1709"/>
      <c r="D3156" s="1710"/>
      <c r="E3156" s="1711"/>
      <c r="F3156" s="1702" t="s">
        <v>185</v>
      </c>
      <c r="G3156" s="1703"/>
      <c r="H3156" s="80" t="s">
        <v>62</v>
      </c>
      <c r="I3156" s="1735"/>
      <c r="J3156" s="1736"/>
      <c r="K3156" s="1736"/>
      <c r="L3156" s="1736"/>
      <c r="M3156" s="1736"/>
      <c r="N3156" s="1737"/>
    </row>
    <row r="3157" spans="1:15" ht="20.25" customHeight="1">
      <c r="A3157" s="1721"/>
      <c r="B3157" s="10" t="s">
        <v>69</v>
      </c>
      <c r="C3157" s="1709"/>
      <c r="D3157" s="1710"/>
      <c r="E3157" s="1711"/>
      <c r="F3157" s="1702" t="s">
        <v>186</v>
      </c>
      <c r="G3157" s="1703"/>
      <c r="H3157" s="80" t="s">
        <v>63</v>
      </c>
      <c r="I3157" s="1735"/>
      <c r="J3157" s="1736"/>
      <c r="K3157" s="1736"/>
      <c r="L3157" s="1736"/>
      <c r="M3157" s="1736"/>
      <c r="N3157" s="1737"/>
    </row>
    <row r="3158" spans="1:15" ht="20.25" customHeight="1">
      <c r="A3158" s="1721"/>
      <c r="B3158" s="10" t="s">
        <v>69</v>
      </c>
      <c r="C3158" s="1709"/>
      <c r="D3158" s="1710"/>
      <c r="E3158" s="1711"/>
      <c r="F3158" s="1702" t="s">
        <v>183</v>
      </c>
      <c r="G3158" s="1703"/>
      <c r="H3158" s="80" t="s">
        <v>65</v>
      </c>
      <c r="I3158" s="1738" t="s">
        <v>80</v>
      </c>
      <c r="J3158" s="1739"/>
      <c r="K3158" s="1739"/>
      <c r="L3158" s="1739"/>
      <c r="M3158" s="1739"/>
      <c r="N3158" s="1740"/>
    </row>
    <row r="3159" spans="1:15" ht="20.25" customHeight="1" thickBot="1">
      <c r="A3159" s="1721"/>
      <c r="B3159" s="13" t="s">
        <v>69</v>
      </c>
      <c r="C3159" s="1712"/>
      <c r="D3159" s="1713"/>
      <c r="E3159" s="1714"/>
      <c r="F3159" s="1704" t="s">
        <v>184</v>
      </c>
      <c r="G3159" s="1705"/>
      <c r="H3159" s="81" t="s">
        <v>64</v>
      </c>
      <c r="I3159" s="1741"/>
      <c r="J3159" s="1742"/>
      <c r="K3159" s="1742"/>
      <c r="L3159" s="1742"/>
      <c r="M3159" s="1742"/>
      <c r="N3159" s="1743"/>
    </row>
    <row r="3160" spans="1:15" ht="15.75" thickTop="1">
      <c r="A3160" s="1719"/>
      <c r="B3160" s="1719"/>
      <c r="C3160" s="1719"/>
      <c r="D3160" s="1719"/>
      <c r="E3160" s="1719"/>
      <c r="F3160" s="1719"/>
      <c r="G3160" s="1719"/>
      <c r="H3160" s="1719"/>
      <c r="I3160" s="1719"/>
      <c r="J3160" s="1719"/>
      <c r="K3160" s="1719"/>
      <c r="L3160" s="1719"/>
      <c r="M3160" s="1719"/>
      <c r="N3160" s="1719"/>
    </row>
    <row r="3161" spans="1:15" ht="24.75" customHeight="1" thickBot="1">
      <c r="A3161" s="83">
        <f>A3125+1</f>
        <v>90</v>
      </c>
      <c r="B3161" s="1720" t="s">
        <v>50</v>
      </c>
      <c r="C3161" s="1720"/>
      <c r="D3161" s="1720"/>
      <c r="E3161" s="1720"/>
      <c r="F3161" s="1720"/>
      <c r="G3161" s="1720"/>
      <c r="H3161" s="1720"/>
      <c r="I3161" s="1720"/>
      <c r="J3161" s="1720"/>
      <c r="K3161" s="1720"/>
      <c r="L3161" s="1720"/>
      <c r="M3161" s="1720"/>
      <c r="N3161" s="1720"/>
    </row>
    <row r="3162" spans="1:15" ht="42.75" customHeight="1" thickTop="1">
      <c r="A3162" s="1721"/>
      <c r="B3162" s="1722"/>
      <c r="C3162" s="1723"/>
      <c r="D3162" s="1726" t="str">
        <f>Master!$E$8</f>
        <v xml:space="preserve">Govt. Sr. Secondary School </v>
      </c>
      <c r="E3162" s="1727"/>
      <c r="F3162" s="1727"/>
      <c r="G3162" s="1727"/>
      <c r="H3162" s="1727"/>
      <c r="I3162" s="1727"/>
      <c r="J3162" s="1727"/>
      <c r="K3162" s="1727"/>
      <c r="L3162" s="1727"/>
      <c r="M3162" s="1727"/>
      <c r="N3162" s="1728"/>
    </row>
    <row r="3163" spans="1:15" ht="26.25" customHeight="1" thickBot="1">
      <c r="A3163" s="1721"/>
      <c r="B3163" s="1724"/>
      <c r="C3163" s="1725"/>
      <c r="D3163" s="1729" t="str">
        <f>Master!$E$11</f>
        <v>P.S.-Bapini (Jodhpur)</v>
      </c>
      <c r="E3163" s="1730"/>
      <c r="F3163" s="1730"/>
      <c r="G3163" s="1730"/>
      <c r="H3163" s="1730"/>
      <c r="I3163" s="1730"/>
      <c r="J3163" s="1730"/>
      <c r="K3163" s="1730"/>
      <c r="L3163" s="1730"/>
      <c r="M3163" s="1730"/>
      <c r="N3163" s="1731"/>
    </row>
    <row r="3164" spans="1:15" ht="20.25" customHeight="1">
      <c r="A3164" s="1721"/>
      <c r="B3164" s="28"/>
      <c r="C3164" s="1849" t="s">
        <v>150</v>
      </c>
      <c r="D3164" s="1850"/>
      <c r="E3164" s="1850"/>
      <c r="F3164" s="1850"/>
      <c r="G3164" s="1851"/>
      <c r="H3164" s="1814" t="s">
        <v>127</v>
      </c>
      <c r="I3164" s="1814"/>
      <c r="J3164" s="1817">
        <f>VLOOKUP(A3161,'Result Entry'!$B$6:$K$108,6,0)</f>
        <v>0</v>
      </c>
      <c r="K3164" s="1820" t="s">
        <v>68</v>
      </c>
      <c r="L3164" s="1821"/>
      <c r="M3164" s="68">
        <f>Master!$E$14</f>
        <v>8151106901</v>
      </c>
      <c r="N3164" s="69"/>
    </row>
    <row r="3165" spans="1:15" ht="20.25" customHeight="1">
      <c r="A3165" s="1721"/>
      <c r="B3165" s="9"/>
      <c r="C3165" s="1852"/>
      <c r="D3165" s="1853"/>
      <c r="E3165" s="1853"/>
      <c r="F3165" s="1853"/>
      <c r="G3165" s="1854"/>
      <c r="H3165" s="1815"/>
      <c r="I3165" s="1815"/>
      <c r="J3165" s="1818"/>
      <c r="K3165" s="1822" t="s">
        <v>66</v>
      </c>
      <c r="L3165" s="1823"/>
      <c r="M3165" s="1824"/>
      <c r="N3165" s="1825"/>
      <c r="O3165" s="17" t="s">
        <v>156</v>
      </c>
    </row>
    <row r="3166" spans="1:15" ht="20.25" customHeight="1" thickBot="1">
      <c r="A3166" s="1721"/>
      <c r="B3166" s="9"/>
      <c r="C3166" s="1855"/>
      <c r="D3166" s="1856"/>
      <c r="E3166" s="1856"/>
      <c r="F3166" s="1856"/>
      <c r="G3166" s="1857"/>
      <c r="H3166" s="1816"/>
      <c r="I3166" s="1816"/>
      <c r="J3166" s="1819"/>
      <c r="K3166" s="1826" t="s">
        <v>51</v>
      </c>
      <c r="L3166" s="1827"/>
      <c r="M3166" s="1828" t="str">
        <f>Master!$E$6</f>
        <v>2023-24</v>
      </c>
      <c r="N3166" s="1829"/>
    </row>
    <row r="3167" spans="1:15" ht="20.25" customHeight="1">
      <c r="A3167" s="1721"/>
      <c r="B3167" s="10" t="s">
        <v>69</v>
      </c>
      <c r="C3167" s="1779" t="s">
        <v>20</v>
      </c>
      <c r="D3167" s="1780"/>
      <c r="E3167" s="1780"/>
      <c r="F3167" s="1781"/>
      <c r="G3167" s="6" t="s">
        <v>149</v>
      </c>
      <c r="H3167" s="1782">
        <f>VLOOKUP($A3161,'Result Entry'!$B$9:$FW$108,4,0)</f>
        <v>0</v>
      </c>
      <c r="I3167" s="1782"/>
      <c r="J3167" s="1782"/>
      <c r="K3167" s="1782"/>
      <c r="L3167" s="1782"/>
      <c r="M3167" s="1782"/>
      <c r="N3167" s="1783"/>
    </row>
    <row r="3168" spans="1:15" ht="20.25" customHeight="1">
      <c r="A3168" s="1721"/>
      <c r="B3168" s="10" t="s">
        <v>69</v>
      </c>
      <c r="C3168" s="1763" t="s">
        <v>22</v>
      </c>
      <c r="D3168" s="1764"/>
      <c r="E3168" s="1764"/>
      <c r="F3168" s="1765"/>
      <c r="G3168" s="7" t="s">
        <v>149</v>
      </c>
      <c r="H3168" s="1766">
        <f>VLOOKUP($A3161,'Result Entry'!$B$9:$FW$108,7,0)</f>
        <v>0</v>
      </c>
      <c r="I3168" s="1766"/>
      <c r="J3168" s="1766"/>
      <c r="K3168" s="1766"/>
      <c r="L3168" s="1766"/>
      <c r="M3168" s="1766"/>
      <c r="N3168" s="1767"/>
    </row>
    <row r="3169" spans="1:14" ht="20.25" customHeight="1">
      <c r="A3169" s="1721"/>
      <c r="B3169" s="10" t="s">
        <v>69</v>
      </c>
      <c r="C3169" s="1763" t="s">
        <v>23</v>
      </c>
      <c r="D3169" s="1764"/>
      <c r="E3169" s="1764"/>
      <c r="F3169" s="1765"/>
      <c r="G3169" s="7" t="s">
        <v>149</v>
      </c>
      <c r="H3169" s="1766">
        <f>VLOOKUP($A3161,'Result Entry'!$B$9:$FW$108,8,0)</f>
        <v>0</v>
      </c>
      <c r="I3169" s="1766"/>
      <c r="J3169" s="1766"/>
      <c r="K3169" s="1766"/>
      <c r="L3169" s="1766"/>
      <c r="M3169" s="1766"/>
      <c r="N3169" s="1767"/>
    </row>
    <row r="3170" spans="1:14" ht="20.25" customHeight="1">
      <c r="A3170" s="1721"/>
      <c r="B3170" s="10" t="s">
        <v>69</v>
      </c>
      <c r="C3170" s="1763" t="s">
        <v>52</v>
      </c>
      <c r="D3170" s="1764"/>
      <c r="E3170" s="1764"/>
      <c r="F3170" s="1765"/>
      <c r="G3170" s="7" t="s">
        <v>149</v>
      </c>
      <c r="H3170" s="1766">
        <f>VLOOKUP($A3161,'Result Entry'!$B$9:$FW$108,9,0)</f>
        <v>0</v>
      </c>
      <c r="I3170" s="1766"/>
      <c r="J3170" s="1766"/>
      <c r="K3170" s="1766"/>
      <c r="L3170" s="1766"/>
      <c r="M3170" s="1766"/>
      <c r="N3170" s="1767"/>
    </row>
    <row r="3171" spans="1:14" ht="20.25" customHeight="1">
      <c r="A3171" s="1721"/>
      <c r="B3171" s="10" t="s">
        <v>69</v>
      </c>
      <c r="C3171" s="1763" t="s">
        <v>53</v>
      </c>
      <c r="D3171" s="1764"/>
      <c r="E3171" s="1764"/>
      <c r="F3171" s="1765"/>
      <c r="G3171" s="7" t="s">
        <v>149</v>
      </c>
      <c r="H3171" s="1768" t="str">
        <f>CONCATENATE('Result Entry'!$G$4,'Result Entry'!$J$4)</f>
        <v>11(A)</v>
      </c>
      <c r="I3171" s="1766"/>
      <c r="J3171" s="1766"/>
      <c r="K3171" s="1766"/>
      <c r="L3171" s="1766"/>
      <c r="M3171" s="1766"/>
      <c r="N3171" s="1767"/>
    </row>
    <row r="3172" spans="1:14" ht="20.25" customHeight="1" thickBot="1">
      <c r="A3172" s="1721"/>
      <c r="B3172" s="10" t="s">
        <v>69</v>
      </c>
      <c r="C3172" s="1789" t="s">
        <v>25</v>
      </c>
      <c r="D3172" s="1790"/>
      <c r="E3172" s="1790"/>
      <c r="F3172" s="1791"/>
      <c r="G3172" s="16" t="s">
        <v>149</v>
      </c>
      <c r="H3172" s="1792">
        <f>VLOOKUP($A3161,'Result Entry'!$B$9:$FW$108,10,0)</f>
        <v>0</v>
      </c>
      <c r="I3172" s="1792"/>
      <c r="J3172" s="1792"/>
      <c r="K3172" s="1792"/>
      <c r="L3172" s="1792"/>
      <c r="M3172" s="1792"/>
      <c r="N3172" s="1793"/>
    </row>
    <row r="3173" spans="1:14" ht="20.25" customHeight="1">
      <c r="A3173" s="1721"/>
      <c r="B3173" s="11" t="s">
        <v>69</v>
      </c>
      <c r="C3173" s="1794" t="s">
        <v>167</v>
      </c>
      <c r="D3173" s="1795"/>
      <c r="E3173" s="1798" t="s">
        <v>72</v>
      </c>
      <c r="F3173" s="1800" t="s">
        <v>73</v>
      </c>
      <c r="G3173" s="1802" t="s">
        <v>168</v>
      </c>
      <c r="H3173" s="1804" t="s">
        <v>55</v>
      </c>
      <c r="I3173" s="1805"/>
      <c r="J3173" s="1808" t="s">
        <v>84</v>
      </c>
      <c r="K3173" s="1809"/>
      <c r="L3173" s="1812" t="s">
        <v>169</v>
      </c>
      <c r="M3173" s="1832" t="s">
        <v>76</v>
      </c>
      <c r="N3173" s="1858" t="s">
        <v>98</v>
      </c>
    </row>
    <row r="3174" spans="1:14" ht="20.25" customHeight="1">
      <c r="A3174" s="1721"/>
      <c r="B3174" s="11"/>
      <c r="C3174" s="1796"/>
      <c r="D3174" s="1797"/>
      <c r="E3174" s="1799"/>
      <c r="F3174" s="1801"/>
      <c r="G3174" s="1803"/>
      <c r="H3174" s="1806"/>
      <c r="I3174" s="1807"/>
      <c r="J3174" s="1810"/>
      <c r="K3174" s="1811"/>
      <c r="L3174" s="1813"/>
      <c r="M3174" s="1833"/>
      <c r="N3174" s="1859"/>
    </row>
    <row r="3175" spans="1:14" ht="20.25" customHeight="1" thickBot="1">
      <c r="A3175" s="1721"/>
      <c r="B3175" s="11" t="s">
        <v>69</v>
      </c>
      <c r="C3175" s="1866" t="s">
        <v>56</v>
      </c>
      <c r="D3175" s="1867"/>
      <c r="E3175" s="61">
        <f>'Result Entry'!$L$7</f>
        <v>10</v>
      </c>
      <c r="F3175" s="62">
        <f>'Result Entry'!$M$7</f>
        <v>10</v>
      </c>
      <c r="G3175" s="53">
        <f>SUM(E3175:F3175)</f>
        <v>20</v>
      </c>
      <c r="H3175" s="1881">
        <f>'Result Entry'!$AU$7</f>
        <v>70</v>
      </c>
      <c r="I3175" s="1882"/>
      <c r="J3175" s="1883">
        <f>'Result Entry'!$AY$7</f>
        <v>100</v>
      </c>
      <c r="K3175" s="1882"/>
      <c r="L3175" s="53">
        <f t="shared" ref="L3175:L3180" si="178">H3175+J3175</f>
        <v>170</v>
      </c>
      <c r="M3175" s="63">
        <f t="shared" ref="M3175:M3180" si="179">G3175+L3175</f>
        <v>190</v>
      </c>
      <c r="N3175" s="1860"/>
    </row>
    <row r="3176" spans="1:14" s="52" customFormat="1" ht="20.25" customHeight="1">
      <c r="A3176" s="1721"/>
      <c r="B3176" s="50" t="s">
        <v>69</v>
      </c>
      <c r="C3176" s="1769" t="str">
        <f>'Result Entry'!$L$3</f>
        <v>HINDI Comp.</v>
      </c>
      <c r="D3176" s="1770"/>
      <c r="E3176" s="54">
        <f>IF($J3164="TC",0,IF($J3164="Nso",0,VLOOKUP($A3161,'Result Entry'!$B$9:$FW$108,11,0)))</f>
        <v>0</v>
      </c>
      <c r="F3176" s="51">
        <f>IF($J3164="TC",0,IF($J3164="Nso",0,VLOOKUP($A3161,'Result Entry'!$B$9:$FW$108,12,0)))</f>
        <v>0</v>
      </c>
      <c r="G3176" s="55">
        <f>E3176+F3176</f>
        <v>0</v>
      </c>
      <c r="H3176" s="1870">
        <f>IF($J3164="TC",0,IF($J3164="Nso",0,VLOOKUP($A3161,'Result Entry'!$B$9:$FW$108,16,0)))</f>
        <v>0</v>
      </c>
      <c r="I3176" s="1871"/>
      <c r="J3176" s="1872">
        <f>IF($J3164="TC",0,IF($J3164="Nso",0,VLOOKUP($A3161,'Result Entry'!$B$9:$FW$108,19,0)))</f>
        <v>0</v>
      </c>
      <c r="K3176" s="1871"/>
      <c r="L3176" s="66">
        <f t="shared" si="178"/>
        <v>0</v>
      </c>
      <c r="M3176" s="64">
        <f t="shared" si="179"/>
        <v>0</v>
      </c>
      <c r="N3176" s="60" t="str">
        <f>IF($J3164="TC",0,IF($J3164="Nso",0,VLOOKUP($A3161,'Result Entry'!$B$9:$FW$108,24,0)))</f>
        <v/>
      </c>
    </row>
    <row r="3177" spans="1:14" s="52" customFormat="1" ht="20.25" customHeight="1">
      <c r="A3177" s="1721"/>
      <c r="B3177" s="50" t="s">
        <v>69</v>
      </c>
      <c r="C3177" s="1717" t="str">
        <f>'Result Entry'!$Z$3</f>
        <v>ENGLISH Comp.</v>
      </c>
      <c r="D3177" s="1718"/>
      <c r="E3177" s="54">
        <f>IF($J3164="TC",0,IF($J3164="Nso",0,VLOOKUP($A3161,'Result Entry'!$B$9:$FW$108,25,0)))</f>
        <v>0</v>
      </c>
      <c r="F3177" s="51">
        <f>IF($J3164="TC",0,IF($J3164="Nso",0,VLOOKUP($A3161,'Result Entry'!$B$9:$FW$108,26,0)))</f>
        <v>0</v>
      </c>
      <c r="G3177" s="56">
        <f>E3177+F3177</f>
        <v>0</v>
      </c>
      <c r="H3177" s="1761">
        <f>IF($J3164="TC",0,IF($J3164="Nso",0,VLOOKUP($A3161,'Result Entry'!$B$9:$FW$108,30,0)))</f>
        <v>0</v>
      </c>
      <c r="I3177" s="1762"/>
      <c r="J3177" s="1784">
        <f>IF($J3164="TC",0,IF($J3164="Nso",0,VLOOKUP($A3161,'Result Entry'!$B$9:$FW$108,33,0)))</f>
        <v>0</v>
      </c>
      <c r="K3177" s="1762"/>
      <c r="L3177" s="66">
        <f t="shared" si="178"/>
        <v>0</v>
      </c>
      <c r="M3177" s="64">
        <f t="shared" si="179"/>
        <v>0</v>
      </c>
      <c r="N3177" s="60" t="str">
        <f>IF($J3164="TC",0,IF($J3164="Nso",0,VLOOKUP($A3161,'Result Entry'!$B$9:$FW$108,38,0)))</f>
        <v/>
      </c>
    </row>
    <row r="3178" spans="1:14" s="52" customFormat="1" ht="20.25" customHeight="1">
      <c r="A3178" s="1721"/>
      <c r="B3178" s="50" t="s">
        <v>69</v>
      </c>
      <c r="C3178" s="1717" t="str">
        <f>'Result Entry'!$AO$3</f>
        <v>PHYSICS</v>
      </c>
      <c r="D3178" s="1718"/>
      <c r="E3178" s="54">
        <f>IF($J3164="TC",0,IF($J3164="Nso",0,VLOOKUP($A3161,'Result Entry'!$B$9:$FW$108,39,0)))</f>
        <v>0</v>
      </c>
      <c r="F3178" s="51">
        <f>IF($J3164="TC",0,IF($J3164="Nso",0,VLOOKUP($A3161,'Result Entry'!$B$9:$FW$108,40,0)))</f>
        <v>0</v>
      </c>
      <c r="G3178" s="56">
        <f>E3178+F3178</f>
        <v>0</v>
      </c>
      <c r="H3178" s="1761">
        <f>IF($J3164="TC",0,IF($J3164="Nso",0,VLOOKUP($A3161,'Result Entry'!$B$9:$FW$108,45,0)))</f>
        <v>0</v>
      </c>
      <c r="I3178" s="1762"/>
      <c r="J3178" s="1784">
        <f>IF($J3164="TC",0,IF($J3164="Nso",0,VLOOKUP($A3161,'Result Entry'!$B$9:$FW$108,49,0)))</f>
        <v>0</v>
      </c>
      <c r="K3178" s="1762"/>
      <c r="L3178" s="66">
        <f t="shared" si="178"/>
        <v>0</v>
      </c>
      <c r="M3178" s="64">
        <f t="shared" si="179"/>
        <v>0</v>
      </c>
      <c r="N3178" s="60" t="str">
        <f>IF($J3164="TC",0,IF($J3164="Nso",0,VLOOKUP($A3161,'Result Entry'!$B$9:$FW$108,54,0)))</f>
        <v/>
      </c>
    </row>
    <row r="3179" spans="1:14" s="52" customFormat="1" ht="20.25" customHeight="1">
      <c r="A3179" s="1721"/>
      <c r="B3179" s="50" t="s">
        <v>69</v>
      </c>
      <c r="C3179" s="1717" t="str">
        <f>'Result Entry'!$BF$3</f>
        <v>CHEMISTRY</v>
      </c>
      <c r="D3179" s="1718"/>
      <c r="E3179" s="54" t="str">
        <f>IF($J3164="TC",0,IF($J3164="Nso",0,VLOOKUP($A3161,'Result Entry'!$B$9:$FW$108,55,0)))</f>
        <v/>
      </c>
      <c r="F3179" s="51">
        <f>IF($J3164="TC",0,IF($J3164="Nso",0,VLOOKUP($A3161,'Result Entry'!$B$9:$FW$108,56,0)))</f>
        <v>0</v>
      </c>
      <c r="G3179" s="56" t="e">
        <f>E3179+F3179</f>
        <v>#VALUE!</v>
      </c>
      <c r="H3179" s="1761">
        <f>IF($J3164="TC",0,IF($J3164="Nso",0,VLOOKUP($A3161,'Result Entry'!$B$9:$FW$108,61,0)))</f>
        <v>0</v>
      </c>
      <c r="I3179" s="1762"/>
      <c r="J3179" s="1784">
        <f>IF($J3164="TC",0,IF($J3164="Nso",0,VLOOKUP($A3161,'Result Entry'!$B$9:$FW$108,65,0)))</f>
        <v>0</v>
      </c>
      <c r="K3179" s="1762"/>
      <c r="L3179" s="66">
        <f t="shared" si="178"/>
        <v>0</v>
      </c>
      <c r="M3179" s="64" t="e">
        <f t="shared" si="179"/>
        <v>#VALUE!</v>
      </c>
      <c r="N3179" s="60" t="str">
        <f>IF($J3164="TC",0,IF($J3164="Nso",0,VLOOKUP($A3161,'Result Entry'!$B$9:$FW$108,70,0)))</f>
        <v/>
      </c>
    </row>
    <row r="3180" spans="1:14" s="52" customFormat="1" ht="20.25" customHeight="1" thickBot="1">
      <c r="A3180" s="1721"/>
      <c r="B3180" s="50" t="s">
        <v>69</v>
      </c>
      <c r="C3180" s="1717" t="str">
        <f>'Result Entry'!$BW$3</f>
        <v>BIOLOGY</v>
      </c>
      <c r="D3180" s="1718"/>
      <c r="E3180" s="57" t="str">
        <f>IF($J3164="TC",0,IF($J3164="Nso",0,VLOOKUP($A3161,'Result Entry'!$B$9:$FW$108,71,0)))</f>
        <v/>
      </c>
      <c r="F3180" s="58" t="str">
        <f>IF($J3164="TC",0,IF($J3164="Nso",0,VLOOKUP($A3161,'Result Entry'!$B$9:$FW$108,72,0)))</f>
        <v/>
      </c>
      <c r="G3180" s="59" t="e">
        <f>E3180+F3180</f>
        <v>#VALUE!</v>
      </c>
      <c r="H3180" s="1861">
        <f>IF($J3164="TC",0,IF($J3164="Nso",0,VLOOKUP($A3161,'Result Entry'!$B$9:$FW$108,77,0)))</f>
        <v>0</v>
      </c>
      <c r="I3180" s="1862"/>
      <c r="J3180" s="1863">
        <f>IF($J3164="TC",0,IF($J3164="Nso",0,VLOOKUP($A3161,'Result Entry'!$B$9:$FW$108,81,0)))</f>
        <v>0</v>
      </c>
      <c r="K3180" s="1862"/>
      <c r="L3180" s="67">
        <f t="shared" si="178"/>
        <v>0</v>
      </c>
      <c r="M3180" s="65" t="e">
        <f t="shared" si="179"/>
        <v>#VALUE!</v>
      </c>
      <c r="N3180" s="60">
        <f>IF($J3164="TC",0,IF($J3164="Nso",0,VLOOKUP($A3161,'Result Entry'!$B$9:$FW$108,86,0)))</f>
        <v>0</v>
      </c>
    </row>
    <row r="3181" spans="1:14" ht="20.25" customHeight="1">
      <c r="A3181" s="1721"/>
      <c r="B3181" s="11" t="s">
        <v>69</v>
      </c>
      <c r="C3181" s="1771" t="s">
        <v>77</v>
      </c>
      <c r="D3181" s="1772"/>
      <c r="E3181" s="1773"/>
      <c r="F3181" s="1777" t="s">
        <v>78</v>
      </c>
      <c r="G3181" s="1778"/>
      <c r="H3181" s="1868" t="s">
        <v>79</v>
      </c>
      <c r="I3181" s="1869"/>
      <c r="J3181" s="74" t="s">
        <v>41</v>
      </c>
      <c r="K3181" s="79" t="s">
        <v>91</v>
      </c>
      <c r="L3181" s="1785" t="s">
        <v>39</v>
      </c>
      <c r="M3181" s="1786"/>
      <c r="N3181" s="12" t="s">
        <v>43</v>
      </c>
    </row>
    <row r="3182" spans="1:14" ht="25.5" customHeight="1" thickBot="1">
      <c r="A3182" s="1721"/>
      <c r="B3182" s="11" t="s">
        <v>69</v>
      </c>
      <c r="C3182" s="1774"/>
      <c r="D3182" s="1775"/>
      <c r="E3182" s="1776"/>
      <c r="F3182" s="1787">
        <f>IF($J3164="TC",0,IF($J3164="Nso",0,VLOOKUP($A3161,'Result Entry'!$B$9:$FW$108,146,0)))</f>
        <v>0</v>
      </c>
      <c r="G3182" s="1788"/>
      <c r="H3182" s="1830">
        <f>IF($J3164="TC",0,IF($J3164="Nso",0,VLOOKUP($A3161,'Result Entry'!$B$9:$FW$108,147,0)))</f>
        <v>0</v>
      </c>
      <c r="I3182" s="1831"/>
      <c r="J3182" s="75">
        <f>IF($J3164="TC",0,IF($J3164="Nso",0,VLOOKUP($A3161,'Result Entry'!$B$9:$FW$108,148,0)))</f>
        <v>0</v>
      </c>
      <c r="K3182" s="86" t="str">
        <f>IF($J3164="TC",0,IF($J3164="Nso",0,VLOOKUP($A3161,'Result Entry'!$B$9:$FW$108,149,0)))</f>
        <v/>
      </c>
      <c r="L3182" s="1864">
        <f>IF($J3164="TC",0,IF($J3164="Nso",0,VLOOKUP($A3161,'Result Entry'!$B$9:$FW$108,150,0)))</f>
        <v>0</v>
      </c>
      <c r="M3182" s="1865"/>
      <c r="N3182" s="15">
        <f>IF($J3164="TC",0,IF($J3164="Nso",0,VLOOKUP($A3161,'Result Entry'!$B$9:$FW$108,152,0)))</f>
        <v>0</v>
      </c>
    </row>
    <row r="3183" spans="1:14" ht="20.25" customHeight="1">
      <c r="A3183" s="1721"/>
      <c r="B3183" s="11" t="s">
        <v>69</v>
      </c>
      <c r="C3183" s="1758" t="s">
        <v>58</v>
      </c>
      <c r="D3183" s="1759"/>
      <c r="E3183" s="1759"/>
      <c r="F3183" s="1759"/>
      <c r="G3183" s="1759"/>
      <c r="H3183" s="1760"/>
      <c r="I3183" s="1834" t="s">
        <v>59</v>
      </c>
      <c r="J3183" s="1835"/>
      <c r="K3183" s="1836">
        <f>VLOOKUP($A3161,'Result Entry'!$B$9:$FW$108,143,0)</f>
        <v>0</v>
      </c>
      <c r="L3183" s="1837"/>
      <c r="M3183" s="1839" t="s">
        <v>37</v>
      </c>
      <c r="N3183" s="1840"/>
    </row>
    <row r="3184" spans="1:14" ht="20.25" customHeight="1" thickBot="1">
      <c r="A3184" s="1721"/>
      <c r="B3184" s="11" t="s">
        <v>69</v>
      </c>
      <c r="C3184" s="1841" t="s">
        <v>54</v>
      </c>
      <c r="D3184" s="1842"/>
      <c r="E3184" s="1842"/>
      <c r="F3184" s="1843" t="s">
        <v>157</v>
      </c>
      <c r="G3184" s="1844"/>
      <c r="H3184" s="26" t="s">
        <v>47</v>
      </c>
      <c r="I3184" s="1847" t="s">
        <v>60</v>
      </c>
      <c r="J3184" s="1848"/>
      <c r="K3184" s="1873">
        <f>VLOOKUP($A3161,'Result Entry'!$B$9:$FW$108,144,0)</f>
        <v>0</v>
      </c>
      <c r="L3184" s="1874"/>
      <c r="M3184" s="1875">
        <f>VLOOKUP($A3161,'Result Entry'!$B$9:$FW$108,145,0)</f>
        <v>0</v>
      </c>
      <c r="N3184" s="1876"/>
    </row>
    <row r="3185" spans="1:15" ht="20.25" customHeight="1">
      <c r="A3185" s="1721"/>
      <c r="B3185" s="11" t="s">
        <v>69</v>
      </c>
      <c r="C3185" s="1841"/>
      <c r="D3185" s="1842"/>
      <c r="E3185" s="1842"/>
      <c r="F3185" s="1845"/>
      <c r="G3185" s="1846"/>
      <c r="H3185" s="27" t="s">
        <v>99</v>
      </c>
      <c r="I3185" s="1877" t="s">
        <v>61</v>
      </c>
      <c r="J3185" s="1878"/>
      <c r="K3185" s="1879">
        <f>IF($J3164="TC","Transferred",IF($J3164="Nso","NameSeparated",VLOOKUP($A3161,'Result Entry'!$B$9:$FW$108,153,0)))</f>
        <v>0</v>
      </c>
      <c r="L3185" s="1879"/>
      <c r="M3185" s="1879"/>
      <c r="N3185" s="1880"/>
    </row>
    <row r="3186" spans="1:15" ht="20.25" customHeight="1">
      <c r="A3186" s="1721"/>
      <c r="B3186" s="11" t="s">
        <v>69</v>
      </c>
      <c r="C3186" s="1744" t="str">
        <f>'Result Entry'!$DU$3</f>
        <v>Foundation Of Information Tech.</v>
      </c>
      <c r="D3186" s="1745"/>
      <c r="E3186" s="1746"/>
      <c r="F3186" s="1747" t="str">
        <f>IF($J3164="TC",0,IF($J3164="Nso",0,VLOOKUP($A3161,'Result Entry'!$B$9:$GS$108,170,0)))</f>
        <v/>
      </c>
      <c r="G3186" s="1747"/>
      <c r="H3186" s="14">
        <f>IF($J3164="TC",0,IF($J3164="Nso",0,VLOOKUP($A3161,'Result Entry'!$B$9:$GS$108,112,0)))</f>
        <v>0</v>
      </c>
      <c r="I3186" s="1748" t="s">
        <v>71</v>
      </c>
      <c r="J3186" s="1749"/>
      <c r="K3186" s="1750">
        <f>'Result Entry'!$T$2</f>
        <v>45419</v>
      </c>
      <c r="L3186" s="1751"/>
      <c r="M3186" s="1751"/>
      <c r="N3186" s="1752"/>
    </row>
    <row r="3187" spans="1:15" ht="20.25" customHeight="1">
      <c r="A3187" s="1721"/>
      <c r="B3187" s="11" t="s">
        <v>69</v>
      </c>
      <c r="C3187" s="1744" t="str">
        <f>'Result Entry'!$EI$3</f>
        <v>G.I.A.I.-II</v>
      </c>
      <c r="D3187" s="1745"/>
      <c r="E3187" s="1746"/>
      <c r="F3187" s="1747" t="str">
        <f>IF($J3164="TC",0,IF($J3164="Nso",0,VLOOKUP($A3161,'Result Entry'!$B$9:$GS$108,174,0)))</f>
        <v/>
      </c>
      <c r="G3187" s="1747"/>
      <c r="H3187" s="14">
        <f>IF($J3164="TC",0,IF($J3164="Nso",0,VLOOKUP($A3161,'Result Entry'!$B$9:$GS$108,124,0)))</f>
        <v>0</v>
      </c>
      <c r="I3187" s="1753"/>
      <c r="J3187" s="1754"/>
      <c r="K3187" s="1754"/>
      <c r="L3187" s="1754"/>
      <c r="M3187" s="1754"/>
      <c r="N3187" s="1755"/>
    </row>
    <row r="3188" spans="1:15" ht="20.25" customHeight="1">
      <c r="A3188" s="1721"/>
      <c r="B3188" s="11" t="s">
        <v>69</v>
      </c>
      <c r="C3188" s="1744" t="str">
        <f>'Result Entry'!$EU$3</f>
        <v>SOC.SER.PLAN</v>
      </c>
      <c r="D3188" s="1745"/>
      <c r="E3188" s="1746"/>
      <c r="F3188" s="1747">
        <f>IF($J3164="TC",0,IF($J3164="Nso",0,VLOOKUP($A3161,'Result Entry'!$B$9:$HS$108,178,0)))</f>
        <v>0</v>
      </c>
      <c r="G3188" s="1747"/>
      <c r="H3188" s="14">
        <f>IF($J3164="TC",0,IF($J3164="Nso",0,VLOOKUP($A3161,'Result Entry'!$B$9:$GS$108,136,0)))</f>
        <v>0</v>
      </c>
      <c r="I3188" s="1756" t="s">
        <v>174</v>
      </c>
      <c r="J3188" s="1757"/>
      <c r="K3188" s="76"/>
      <c r="L3188" s="77"/>
      <c r="M3188" s="77"/>
      <c r="N3188" s="78"/>
    </row>
    <row r="3189" spans="1:15" ht="20.25" customHeight="1" thickBot="1">
      <c r="A3189" s="1721"/>
      <c r="B3189" s="11" t="s">
        <v>69</v>
      </c>
      <c r="C3189" s="1744" t="str">
        <f>'Result Entry'!$FG$3</f>
        <v>Jeewan Kaushal</v>
      </c>
      <c r="D3189" s="1745"/>
      <c r="E3189" s="1746"/>
      <c r="F3189" s="1747" t="str">
        <f>IF($J3164="TC",0,IF($J3164="Nso",0,VLOOKUP($A3161,'Result Entry'!$B$9:$HS$108,182,0)))</f>
        <v/>
      </c>
      <c r="G3189" s="1747"/>
      <c r="H3189" s="14">
        <f>IF($J3164="TC",0,IF($J3164="Nso",0,VLOOKUP($A3161,'Result Entry'!$B$9:$HS$108,136,0)))</f>
        <v>0</v>
      </c>
      <c r="I3189" s="1756" t="s">
        <v>148</v>
      </c>
      <c r="J3189" s="1757"/>
      <c r="K3189" s="1757"/>
      <c r="L3189" s="1757"/>
      <c r="M3189" s="1757"/>
      <c r="N3189" s="1838"/>
    </row>
    <row r="3190" spans="1:15" ht="20.25" customHeight="1">
      <c r="A3190" s="1721"/>
      <c r="B3190" s="10" t="s">
        <v>69</v>
      </c>
      <c r="C3190" s="1706" t="s">
        <v>180</v>
      </c>
      <c r="D3190" s="1707"/>
      <c r="E3190" s="1708"/>
      <c r="F3190" s="1715" t="s">
        <v>181</v>
      </c>
      <c r="G3190" s="1716"/>
      <c r="H3190" s="82" t="s">
        <v>30</v>
      </c>
      <c r="I3190" s="1756" t="s">
        <v>175</v>
      </c>
      <c r="J3190" s="1757"/>
      <c r="K3190" s="1757"/>
      <c r="L3190" s="1757"/>
      <c r="M3190" s="1757"/>
      <c r="N3190" s="1838"/>
    </row>
    <row r="3191" spans="1:15" ht="20.25" customHeight="1">
      <c r="A3191" s="1721"/>
      <c r="B3191" s="10" t="s">
        <v>69</v>
      </c>
      <c r="C3191" s="1709"/>
      <c r="D3191" s="1710"/>
      <c r="E3191" s="1711"/>
      <c r="F3191" s="1702" t="s">
        <v>182</v>
      </c>
      <c r="G3191" s="1703"/>
      <c r="H3191" s="80" t="s">
        <v>179</v>
      </c>
      <c r="I3191" s="1732" t="s">
        <v>67</v>
      </c>
      <c r="J3191" s="1733"/>
      <c r="K3191" s="1733"/>
      <c r="L3191" s="1733"/>
      <c r="M3191" s="1733"/>
      <c r="N3191" s="1734"/>
    </row>
    <row r="3192" spans="1:15" ht="20.25" customHeight="1">
      <c r="A3192" s="1721"/>
      <c r="B3192" s="10" t="s">
        <v>69</v>
      </c>
      <c r="C3192" s="1709"/>
      <c r="D3192" s="1710"/>
      <c r="E3192" s="1711"/>
      <c r="F3192" s="1702" t="s">
        <v>185</v>
      </c>
      <c r="G3192" s="1703"/>
      <c r="H3192" s="80" t="s">
        <v>62</v>
      </c>
      <c r="I3192" s="1735"/>
      <c r="J3192" s="1736"/>
      <c r="K3192" s="1736"/>
      <c r="L3192" s="1736"/>
      <c r="M3192" s="1736"/>
      <c r="N3192" s="1737"/>
    </row>
    <row r="3193" spans="1:15" ht="20.25" customHeight="1">
      <c r="A3193" s="1721"/>
      <c r="B3193" s="10" t="s">
        <v>69</v>
      </c>
      <c r="C3193" s="1709"/>
      <c r="D3193" s="1710"/>
      <c r="E3193" s="1711"/>
      <c r="F3193" s="1702" t="s">
        <v>186</v>
      </c>
      <c r="G3193" s="1703"/>
      <c r="H3193" s="80" t="s">
        <v>63</v>
      </c>
      <c r="I3193" s="1735"/>
      <c r="J3193" s="1736"/>
      <c r="K3193" s="1736"/>
      <c r="L3193" s="1736"/>
      <c r="M3193" s="1736"/>
      <c r="N3193" s="1737"/>
    </row>
    <row r="3194" spans="1:15" ht="20.25" customHeight="1">
      <c r="A3194" s="1721"/>
      <c r="B3194" s="10" t="s">
        <v>69</v>
      </c>
      <c r="C3194" s="1709"/>
      <c r="D3194" s="1710"/>
      <c r="E3194" s="1711"/>
      <c r="F3194" s="1702" t="s">
        <v>183</v>
      </c>
      <c r="G3194" s="1703"/>
      <c r="H3194" s="80" t="s">
        <v>65</v>
      </c>
      <c r="I3194" s="1738" t="s">
        <v>80</v>
      </c>
      <c r="J3194" s="1739"/>
      <c r="K3194" s="1739"/>
      <c r="L3194" s="1739"/>
      <c r="M3194" s="1739"/>
      <c r="N3194" s="1740"/>
    </row>
    <row r="3195" spans="1:15" ht="20.25" customHeight="1" thickBot="1">
      <c r="A3195" s="1721"/>
      <c r="B3195" s="13" t="s">
        <v>69</v>
      </c>
      <c r="C3195" s="1712"/>
      <c r="D3195" s="1713"/>
      <c r="E3195" s="1714"/>
      <c r="F3195" s="1704" t="s">
        <v>184</v>
      </c>
      <c r="G3195" s="1705"/>
      <c r="H3195" s="81" t="s">
        <v>64</v>
      </c>
      <c r="I3195" s="1741"/>
      <c r="J3195" s="1742"/>
      <c r="K3195" s="1742"/>
      <c r="L3195" s="1742"/>
      <c r="M3195" s="1742"/>
      <c r="N3195" s="1743"/>
    </row>
    <row r="3196" spans="1:15" ht="24.75" customHeight="1" thickTop="1" thickBot="1">
      <c r="A3196" s="83">
        <f>A3161+1</f>
        <v>91</v>
      </c>
      <c r="B3196" s="1720" t="s">
        <v>50</v>
      </c>
      <c r="C3196" s="1720"/>
      <c r="D3196" s="1720"/>
      <c r="E3196" s="1720"/>
      <c r="F3196" s="1720"/>
      <c r="G3196" s="1720"/>
      <c r="H3196" s="1720"/>
      <c r="I3196" s="1720"/>
      <c r="J3196" s="1720"/>
      <c r="K3196" s="1720"/>
      <c r="L3196" s="1720"/>
      <c r="M3196" s="1720"/>
      <c r="N3196" s="1720"/>
    </row>
    <row r="3197" spans="1:15" ht="42.75" customHeight="1" thickTop="1">
      <c r="A3197" s="1721"/>
      <c r="B3197" s="1722"/>
      <c r="C3197" s="1723"/>
      <c r="D3197" s="1726" t="str">
        <f>Master!$E$8</f>
        <v xml:space="preserve">Govt. Sr. Secondary School </v>
      </c>
      <c r="E3197" s="1727"/>
      <c r="F3197" s="1727"/>
      <c r="G3197" s="1727"/>
      <c r="H3197" s="1727"/>
      <c r="I3197" s="1727"/>
      <c r="J3197" s="1727"/>
      <c r="K3197" s="1727"/>
      <c r="L3197" s="1727"/>
      <c r="M3197" s="1727"/>
      <c r="N3197" s="1728"/>
    </row>
    <row r="3198" spans="1:15" ht="20.25" customHeight="1" thickBot="1">
      <c r="A3198" s="1721"/>
      <c r="B3198" s="1724"/>
      <c r="C3198" s="1725"/>
      <c r="D3198" s="1729" t="str">
        <f>Master!$E$11</f>
        <v>P.S.-Bapini (Jodhpur)</v>
      </c>
      <c r="E3198" s="1730"/>
      <c r="F3198" s="1730"/>
      <c r="G3198" s="1730"/>
      <c r="H3198" s="1730"/>
      <c r="I3198" s="1730"/>
      <c r="J3198" s="1730"/>
      <c r="K3198" s="1730"/>
      <c r="L3198" s="1730"/>
      <c r="M3198" s="1730"/>
      <c r="N3198" s="1731"/>
    </row>
    <row r="3199" spans="1:15" ht="20.25" customHeight="1">
      <c r="A3199" s="1721"/>
      <c r="B3199" s="28"/>
      <c r="C3199" s="1849" t="s">
        <v>150</v>
      </c>
      <c r="D3199" s="1850"/>
      <c r="E3199" s="1850"/>
      <c r="F3199" s="1850"/>
      <c r="G3199" s="1851"/>
      <c r="H3199" s="1814" t="s">
        <v>127</v>
      </c>
      <c r="I3199" s="1814"/>
      <c r="J3199" s="1817">
        <f>VLOOKUP(A3196,'Result Entry'!$B$6:$K$108,6,0)</f>
        <v>0</v>
      </c>
      <c r="K3199" s="1820" t="s">
        <v>68</v>
      </c>
      <c r="L3199" s="1821"/>
      <c r="M3199" s="68">
        <f>Master!$E$14</f>
        <v>8151106901</v>
      </c>
      <c r="N3199" s="69"/>
    </row>
    <row r="3200" spans="1:15" ht="20.25" customHeight="1">
      <c r="A3200" s="1721"/>
      <c r="B3200" s="9"/>
      <c r="C3200" s="1852"/>
      <c r="D3200" s="1853"/>
      <c r="E3200" s="1853"/>
      <c r="F3200" s="1853"/>
      <c r="G3200" s="1854"/>
      <c r="H3200" s="1815"/>
      <c r="I3200" s="1815"/>
      <c r="J3200" s="1818"/>
      <c r="K3200" s="1822" t="s">
        <v>66</v>
      </c>
      <c r="L3200" s="1823"/>
      <c r="M3200" s="1824"/>
      <c r="N3200" s="1825"/>
      <c r="O3200" s="17" t="s">
        <v>156</v>
      </c>
    </row>
    <row r="3201" spans="1:14" ht="20.25" customHeight="1" thickBot="1">
      <c r="A3201" s="1721"/>
      <c r="B3201" s="9"/>
      <c r="C3201" s="1855"/>
      <c r="D3201" s="1856"/>
      <c r="E3201" s="1856"/>
      <c r="F3201" s="1856"/>
      <c r="G3201" s="1857"/>
      <c r="H3201" s="1816"/>
      <c r="I3201" s="1816"/>
      <c r="J3201" s="1819"/>
      <c r="K3201" s="1826" t="s">
        <v>51</v>
      </c>
      <c r="L3201" s="1827"/>
      <c r="M3201" s="1828" t="str">
        <f>Master!$E$6</f>
        <v>2023-24</v>
      </c>
      <c r="N3201" s="1829"/>
    </row>
    <row r="3202" spans="1:14" ht="20.25" customHeight="1">
      <c r="A3202" s="1721"/>
      <c r="B3202" s="10" t="s">
        <v>69</v>
      </c>
      <c r="C3202" s="1779" t="s">
        <v>20</v>
      </c>
      <c r="D3202" s="1780"/>
      <c r="E3202" s="1780"/>
      <c r="F3202" s="1781"/>
      <c r="G3202" s="6" t="s">
        <v>149</v>
      </c>
      <c r="H3202" s="1782">
        <f>VLOOKUP($A3196,'Result Entry'!$B$9:$FW$108,4,0)</f>
        <v>0</v>
      </c>
      <c r="I3202" s="1782"/>
      <c r="J3202" s="1782"/>
      <c r="K3202" s="1782"/>
      <c r="L3202" s="1782"/>
      <c r="M3202" s="1782"/>
      <c r="N3202" s="1783"/>
    </row>
    <row r="3203" spans="1:14" ht="20.25" customHeight="1">
      <c r="A3203" s="1721"/>
      <c r="B3203" s="10" t="s">
        <v>69</v>
      </c>
      <c r="C3203" s="1763" t="s">
        <v>22</v>
      </c>
      <c r="D3203" s="1764"/>
      <c r="E3203" s="1764"/>
      <c r="F3203" s="1765"/>
      <c r="G3203" s="7" t="s">
        <v>149</v>
      </c>
      <c r="H3203" s="1766">
        <f>VLOOKUP($A3196,'Result Entry'!$B$9:$FW$108,7,0)</f>
        <v>0</v>
      </c>
      <c r="I3203" s="1766"/>
      <c r="J3203" s="1766"/>
      <c r="K3203" s="1766"/>
      <c r="L3203" s="1766"/>
      <c r="M3203" s="1766"/>
      <c r="N3203" s="1767"/>
    </row>
    <row r="3204" spans="1:14" ht="20.25" customHeight="1">
      <c r="A3204" s="1721"/>
      <c r="B3204" s="10" t="s">
        <v>69</v>
      </c>
      <c r="C3204" s="1763" t="s">
        <v>23</v>
      </c>
      <c r="D3204" s="1764"/>
      <c r="E3204" s="1764"/>
      <c r="F3204" s="1765"/>
      <c r="G3204" s="7" t="s">
        <v>149</v>
      </c>
      <c r="H3204" s="1766">
        <f>VLOOKUP($A3196,'Result Entry'!$B$9:$FW$108,8,0)</f>
        <v>0</v>
      </c>
      <c r="I3204" s="1766"/>
      <c r="J3204" s="1766"/>
      <c r="K3204" s="1766"/>
      <c r="L3204" s="1766"/>
      <c r="M3204" s="1766"/>
      <c r="N3204" s="1767"/>
    </row>
    <row r="3205" spans="1:14" ht="20.25" customHeight="1">
      <c r="A3205" s="1721"/>
      <c r="B3205" s="10" t="s">
        <v>69</v>
      </c>
      <c r="C3205" s="1763" t="s">
        <v>52</v>
      </c>
      <c r="D3205" s="1764"/>
      <c r="E3205" s="1764"/>
      <c r="F3205" s="1765"/>
      <c r="G3205" s="7" t="s">
        <v>149</v>
      </c>
      <c r="H3205" s="1766">
        <f>VLOOKUP($A3196,'Result Entry'!$B$9:$FW$108,9,0)</f>
        <v>0</v>
      </c>
      <c r="I3205" s="1766"/>
      <c r="J3205" s="1766"/>
      <c r="K3205" s="1766"/>
      <c r="L3205" s="1766"/>
      <c r="M3205" s="1766"/>
      <c r="N3205" s="1767"/>
    </row>
    <row r="3206" spans="1:14" ht="20.25" customHeight="1">
      <c r="A3206" s="1721"/>
      <c r="B3206" s="10" t="s">
        <v>69</v>
      </c>
      <c r="C3206" s="1763" t="s">
        <v>53</v>
      </c>
      <c r="D3206" s="1764"/>
      <c r="E3206" s="1764"/>
      <c r="F3206" s="1765"/>
      <c r="G3206" s="7" t="s">
        <v>149</v>
      </c>
      <c r="H3206" s="1768" t="str">
        <f>CONCATENATE('Result Entry'!$G$4,'Result Entry'!$J$4)</f>
        <v>11(A)</v>
      </c>
      <c r="I3206" s="1766"/>
      <c r="J3206" s="1766"/>
      <c r="K3206" s="1766"/>
      <c r="L3206" s="1766"/>
      <c r="M3206" s="1766"/>
      <c r="N3206" s="1767"/>
    </row>
    <row r="3207" spans="1:14" ht="20.25" customHeight="1" thickBot="1">
      <c r="A3207" s="1721"/>
      <c r="B3207" s="10" t="s">
        <v>69</v>
      </c>
      <c r="C3207" s="1789" t="s">
        <v>25</v>
      </c>
      <c r="D3207" s="1790"/>
      <c r="E3207" s="1790"/>
      <c r="F3207" s="1791"/>
      <c r="G3207" s="16" t="s">
        <v>149</v>
      </c>
      <c r="H3207" s="1792">
        <f>VLOOKUP($A3196,'Result Entry'!$B$9:$FW$108,10,0)</f>
        <v>0</v>
      </c>
      <c r="I3207" s="1792"/>
      <c r="J3207" s="1792"/>
      <c r="K3207" s="1792"/>
      <c r="L3207" s="1792"/>
      <c r="M3207" s="1792"/>
      <c r="N3207" s="1793"/>
    </row>
    <row r="3208" spans="1:14" ht="20.25" customHeight="1">
      <c r="A3208" s="1721"/>
      <c r="B3208" s="11" t="s">
        <v>69</v>
      </c>
      <c r="C3208" s="1794" t="s">
        <v>167</v>
      </c>
      <c r="D3208" s="1795"/>
      <c r="E3208" s="1798" t="s">
        <v>72</v>
      </c>
      <c r="F3208" s="1800" t="s">
        <v>73</v>
      </c>
      <c r="G3208" s="1802" t="s">
        <v>168</v>
      </c>
      <c r="H3208" s="1804" t="s">
        <v>55</v>
      </c>
      <c r="I3208" s="1805"/>
      <c r="J3208" s="1808" t="s">
        <v>84</v>
      </c>
      <c r="K3208" s="1809"/>
      <c r="L3208" s="1812" t="s">
        <v>169</v>
      </c>
      <c r="M3208" s="1832" t="s">
        <v>76</v>
      </c>
      <c r="N3208" s="1858" t="s">
        <v>98</v>
      </c>
    </row>
    <row r="3209" spans="1:14" ht="20.25" customHeight="1">
      <c r="A3209" s="1721"/>
      <c r="B3209" s="11"/>
      <c r="C3209" s="1796"/>
      <c r="D3209" s="1797"/>
      <c r="E3209" s="1799"/>
      <c r="F3209" s="1801"/>
      <c r="G3209" s="1803"/>
      <c r="H3209" s="1806"/>
      <c r="I3209" s="1807"/>
      <c r="J3209" s="1810"/>
      <c r="K3209" s="1811"/>
      <c r="L3209" s="1813"/>
      <c r="M3209" s="1833"/>
      <c r="N3209" s="1859"/>
    </row>
    <row r="3210" spans="1:14" ht="20.25" customHeight="1" thickBot="1">
      <c r="A3210" s="1721"/>
      <c r="B3210" s="11" t="s">
        <v>69</v>
      </c>
      <c r="C3210" s="1866" t="s">
        <v>56</v>
      </c>
      <c r="D3210" s="1867"/>
      <c r="E3210" s="61">
        <f>'Result Entry'!$L$7</f>
        <v>10</v>
      </c>
      <c r="F3210" s="62">
        <f>'Result Entry'!$M$7</f>
        <v>10</v>
      </c>
      <c r="G3210" s="53">
        <f>SUM(E3210:F3210)</f>
        <v>20</v>
      </c>
      <c r="H3210" s="1881">
        <f>'Result Entry'!$AU$7</f>
        <v>70</v>
      </c>
      <c r="I3210" s="1882"/>
      <c r="J3210" s="1883">
        <f>'Result Entry'!$AY$7</f>
        <v>100</v>
      </c>
      <c r="K3210" s="1882"/>
      <c r="L3210" s="53">
        <f t="shared" ref="L3210:L3215" si="180">H3210+J3210</f>
        <v>170</v>
      </c>
      <c r="M3210" s="63">
        <f t="shared" ref="M3210:M3215" si="181">G3210+L3210</f>
        <v>190</v>
      </c>
      <c r="N3210" s="1860"/>
    </row>
    <row r="3211" spans="1:14" s="52" customFormat="1" ht="20.25" customHeight="1">
      <c r="A3211" s="1721"/>
      <c r="B3211" s="50" t="s">
        <v>69</v>
      </c>
      <c r="C3211" s="1769" t="str">
        <f>'Result Entry'!$L$3</f>
        <v>HINDI Comp.</v>
      </c>
      <c r="D3211" s="1770"/>
      <c r="E3211" s="54">
        <f>IF($J3199="TC",0,IF($J3199="Nso",0,VLOOKUP($A3196,'Result Entry'!$B$9:$FW$108,11,0)))</f>
        <v>0</v>
      </c>
      <c r="F3211" s="51">
        <f>IF($J3199="TC",0,IF($J3199="Nso",0,VLOOKUP($A3196,'Result Entry'!$B$9:$FW$108,12,0)))</f>
        <v>0</v>
      </c>
      <c r="G3211" s="55">
        <f>E3211+F3211</f>
        <v>0</v>
      </c>
      <c r="H3211" s="1870">
        <f>IF($J3199="TC",0,IF($J3199="Nso",0,VLOOKUP($A3196,'Result Entry'!$B$9:$FW$108,16,0)))</f>
        <v>0</v>
      </c>
      <c r="I3211" s="1871"/>
      <c r="J3211" s="1872">
        <f>IF($J3199="TC",0,IF($J3199="Nso",0,VLOOKUP($A3196,'Result Entry'!$B$9:$FW$108,19,0)))</f>
        <v>0</v>
      </c>
      <c r="K3211" s="1871"/>
      <c r="L3211" s="66">
        <f t="shared" si="180"/>
        <v>0</v>
      </c>
      <c r="M3211" s="64">
        <f t="shared" si="181"/>
        <v>0</v>
      </c>
      <c r="N3211" s="60" t="str">
        <f>IF($J3199="TC",0,IF($J3199="Nso",0,VLOOKUP($A3196,'Result Entry'!$B$9:$FW$108,24,0)))</f>
        <v/>
      </c>
    </row>
    <row r="3212" spans="1:14" s="52" customFormat="1" ht="20.25" customHeight="1">
      <c r="A3212" s="1721"/>
      <c r="B3212" s="50" t="s">
        <v>69</v>
      </c>
      <c r="C3212" s="1717" t="str">
        <f>'Result Entry'!$Z$3</f>
        <v>ENGLISH Comp.</v>
      </c>
      <c r="D3212" s="1718"/>
      <c r="E3212" s="54">
        <f>IF($J3199="TC",0,IF($J3199="Nso",0,VLOOKUP($A3196,'Result Entry'!$B$9:$FW$108,25,0)))</f>
        <v>0</v>
      </c>
      <c r="F3212" s="51">
        <f>IF($J3199="TC",0,IF($J3199="Nso",0,VLOOKUP($A3196,'Result Entry'!$B$9:$FW$108,26,0)))</f>
        <v>0</v>
      </c>
      <c r="G3212" s="56">
        <f>E3212+F3212</f>
        <v>0</v>
      </c>
      <c r="H3212" s="1761">
        <f>IF($J3199="TC",0,IF($J3199="Nso",0,VLOOKUP($A3196,'Result Entry'!$B$9:$FW$108,30,0)))</f>
        <v>0</v>
      </c>
      <c r="I3212" s="1762"/>
      <c r="J3212" s="1784">
        <f>IF($J3199="TC",0,IF($J3199="Nso",0,VLOOKUP($A3196,'Result Entry'!$B$9:$FW$108,33,0)))</f>
        <v>0</v>
      </c>
      <c r="K3212" s="1762"/>
      <c r="L3212" s="66">
        <f t="shared" si="180"/>
        <v>0</v>
      </c>
      <c r="M3212" s="64">
        <f t="shared" si="181"/>
        <v>0</v>
      </c>
      <c r="N3212" s="60" t="str">
        <f>IF($J3199="TC",0,IF($J3199="Nso",0,VLOOKUP($A3196,'Result Entry'!$B$9:$FW$108,38,0)))</f>
        <v/>
      </c>
    </row>
    <row r="3213" spans="1:14" s="52" customFormat="1" ht="20.25" customHeight="1">
      <c r="A3213" s="1721"/>
      <c r="B3213" s="50" t="s">
        <v>69</v>
      </c>
      <c r="C3213" s="1717" t="str">
        <f>'Result Entry'!$AO$3</f>
        <v>PHYSICS</v>
      </c>
      <c r="D3213" s="1718"/>
      <c r="E3213" s="54">
        <f>IF($J3199="TC",0,IF($J3199="Nso",0,VLOOKUP($A3196,'Result Entry'!$B$9:$FW$108,39,0)))</f>
        <v>0</v>
      </c>
      <c r="F3213" s="51">
        <f>IF($J3199="TC",0,IF($J3199="Nso",0,VLOOKUP($A3196,'Result Entry'!$B$9:$FW$108,40,0)))</f>
        <v>0</v>
      </c>
      <c r="G3213" s="56">
        <f>E3213+F3213</f>
        <v>0</v>
      </c>
      <c r="H3213" s="1761">
        <f>IF($J3199="TC",0,IF($J3199="Nso",0,VLOOKUP($A3196,'Result Entry'!$B$9:$FW$108,45,0)))</f>
        <v>0</v>
      </c>
      <c r="I3213" s="1762"/>
      <c r="J3213" s="1784">
        <f>IF($J3199="TC",0,IF($J3199="Nso",0,VLOOKUP($A3196,'Result Entry'!$B$9:$FW$108,49,0)))</f>
        <v>0</v>
      </c>
      <c r="K3213" s="1762"/>
      <c r="L3213" s="66">
        <f t="shared" si="180"/>
        <v>0</v>
      </c>
      <c r="M3213" s="64">
        <f t="shared" si="181"/>
        <v>0</v>
      </c>
      <c r="N3213" s="60" t="str">
        <f>IF($J3199="TC",0,IF($J3199="Nso",0,VLOOKUP($A3196,'Result Entry'!$B$9:$FW$108,54,0)))</f>
        <v/>
      </c>
    </row>
    <row r="3214" spans="1:14" s="52" customFormat="1" ht="20.25" customHeight="1">
      <c r="A3214" s="1721"/>
      <c r="B3214" s="50" t="s">
        <v>69</v>
      </c>
      <c r="C3214" s="1717" t="str">
        <f>'Result Entry'!$BF$3</f>
        <v>CHEMISTRY</v>
      </c>
      <c r="D3214" s="1718"/>
      <c r="E3214" s="54" t="str">
        <f>IF($J3199="TC",0,IF($J3199="Nso",0,VLOOKUP($A3196,'Result Entry'!$B$9:$FW$108,55,0)))</f>
        <v/>
      </c>
      <c r="F3214" s="51">
        <f>IF($J3199="TC",0,IF($J3199="Nso",0,VLOOKUP($A3196,'Result Entry'!$B$9:$FW$108,56,0)))</f>
        <v>0</v>
      </c>
      <c r="G3214" s="56" t="e">
        <f>E3214+F3214</f>
        <v>#VALUE!</v>
      </c>
      <c r="H3214" s="1761">
        <f>IF($J3199="TC",0,IF($J3199="Nso",0,VLOOKUP($A3196,'Result Entry'!$B$9:$FW$108,61,0)))</f>
        <v>0</v>
      </c>
      <c r="I3214" s="1762"/>
      <c r="J3214" s="1784">
        <f>IF($J3199="TC",0,IF($J3199="Nso",0,VLOOKUP($A3196,'Result Entry'!$B$9:$FW$108,65,0)))</f>
        <v>0</v>
      </c>
      <c r="K3214" s="1762"/>
      <c r="L3214" s="66">
        <f t="shared" si="180"/>
        <v>0</v>
      </c>
      <c r="M3214" s="64" t="e">
        <f t="shared" si="181"/>
        <v>#VALUE!</v>
      </c>
      <c r="N3214" s="60" t="str">
        <f>IF($J3199="TC",0,IF($J3199="Nso",0,VLOOKUP($A3196,'Result Entry'!$B$9:$FW$108,70,0)))</f>
        <v/>
      </c>
    </row>
    <row r="3215" spans="1:14" s="52" customFormat="1" ht="20.25" customHeight="1" thickBot="1">
      <c r="A3215" s="1721"/>
      <c r="B3215" s="50" t="s">
        <v>69</v>
      </c>
      <c r="C3215" s="1717" t="str">
        <f>'Result Entry'!$BW$3</f>
        <v>BIOLOGY</v>
      </c>
      <c r="D3215" s="1718"/>
      <c r="E3215" s="57" t="str">
        <f>IF($J3199="TC",0,IF($J3199="Nso",0,VLOOKUP($A3196,'Result Entry'!$B$9:$FW$108,71,0)))</f>
        <v/>
      </c>
      <c r="F3215" s="58" t="str">
        <f>IF($J3199="TC",0,IF($J3199="Nso",0,VLOOKUP($A3196,'Result Entry'!$B$9:$FW$108,72,0)))</f>
        <v/>
      </c>
      <c r="G3215" s="59" t="e">
        <f>E3215+F3215</f>
        <v>#VALUE!</v>
      </c>
      <c r="H3215" s="1861">
        <f>IF($J3199="TC",0,IF($J3199="Nso",0,VLOOKUP($A3196,'Result Entry'!$B$9:$FW$108,77,0)))</f>
        <v>0</v>
      </c>
      <c r="I3215" s="1862"/>
      <c r="J3215" s="1863">
        <f>IF($J3199="TC",0,IF($J3199="Nso",0,VLOOKUP($A3196,'Result Entry'!$B$9:$FW$108,81,0)))</f>
        <v>0</v>
      </c>
      <c r="K3215" s="1862"/>
      <c r="L3215" s="67">
        <f t="shared" si="180"/>
        <v>0</v>
      </c>
      <c r="M3215" s="65" t="e">
        <f t="shared" si="181"/>
        <v>#VALUE!</v>
      </c>
      <c r="N3215" s="60">
        <f>IF($J3199="TC",0,IF($J3199="Nso",0,VLOOKUP($A3196,'Result Entry'!$B$9:$FW$108,86,0)))</f>
        <v>0</v>
      </c>
    </row>
    <row r="3216" spans="1:14" ht="20.25" customHeight="1">
      <c r="A3216" s="1721"/>
      <c r="B3216" s="11" t="s">
        <v>69</v>
      </c>
      <c r="C3216" s="1771" t="s">
        <v>77</v>
      </c>
      <c r="D3216" s="1772"/>
      <c r="E3216" s="1773"/>
      <c r="F3216" s="1777" t="s">
        <v>78</v>
      </c>
      <c r="G3216" s="1778"/>
      <c r="H3216" s="1868" t="s">
        <v>79</v>
      </c>
      <c r="I3216" s="1869"/>
      <c r="J3216" s="74" t="s">
        <v>41</v>
      </c>
      <c r="K3216" s="79" t="s">
        <v>91</v>
      </c>
      <c r="L3216" s="1785" t="s">
        <v>39</v>
      </c>
      <c r="M3216" s="1786"/>
      <c r="N3216" s="12" t="s">
        <v>43</v>
      </c>
    </row>
    <row r="3217" spans="1:14" ht="25.5" customHeight="1" thickBot="1">
      <c r="A3217" s="1721"/>
      <c r="B3217" s="11" t="s">
        <v>69</v>
      </c>
      <c r="C3217" s="1774"/>
      <c r="D3217" s="1775"/>
      <c r="E3217" s="1776"/>
      <c r="F3217" s="1787">
        <f>IF($J3199="TC",0,IF($J3199="Nso",0,VLOOKUP($A3196,'Result Entry'!$B$9:$FW$108,146,0)))</f>
        <v>0</v>
      </c>
      <c r="G3217" s="1788"/>
      <c r="H3217" s="1830">
        <f>IF($J3199="TC",0,IF($J3199="Nso",0,VLOOKUP($A3196,'Result Entry'!$B$9:$FW$108,147,0)))</f>
        <v>0</v>
      </c>
      <c r="I3217" s="1831"/>
      <c r="J3217" s="75">
        <f>IF($J3199="TC",0,IF($J3199="Nso",0,VLOOKUP($A3196,'Result Entry'!$B$9:$FW$108,148,0)))</f>
        <v>0</v>
      </c>
      <c r="K3217" s="86" t="str">
        <f>IF($J3199="TC",0,IF($J3199="Nso",0,VLOOKUP($A3196,'Result Entry'!$B$9:$FW$108,149,0)))</f>
        <v/>
      </c>
      <c r="L3217" s="1864">
        <f>IF($J3199="TC",0,IF($J3199="Nso",0,VLOOKUP($A3196,'Result Entry'!$B$9:$FW$108,150,0)))</f>
        <v>0</v>
      </c>
      <c r="M3217" s="1865"/>
      <c r="N3217" s="15">
        <f>IF($J3199="TC",0,IF($J3199="Nso",0,VLOOKUP($A3196,'Result Entry'!$B$9:$FW$108,152,0)))</f>
        <v>0</v>
      </c>
    </row>
    <row r="3218" spans="1:14" ht="20.25" customHeight="1">
      <c r="A3218" s="1721"/>
      <c r="B3218" s="11" t="s">
        <v>69</v>
      </c>
      <c r="C3218" s="1758" t="s">
        <v>58</v>
      </c>
      <c r="D3218" s="1759"/>
      <c r="E3218" s="1759"/>
      <c r="F3218" s="1759"/>
      <c r="G3218" s="1759"/>
      <c r="H3218" s="1760"/>
      <c r="I3218" s="1834" t="s">
        <v>59</v>
      </c>
      <c r="J3218" s="1835"/>
      <c r="K3218" s="1836">
        <f>VLOOKUP($A3196,'Result Entry'!$B$9:$FW$108,143,0)</f>
        <v>0</v>
      </c>
      <c r="L3218" s="1837"/>
      <c r="M3218" s="1839" t="s">
        <v>37</v>
      </c>
      <c r="N3218" s="1840"/>
    </row>
    <row r="3219" spans="1:14" ht="20.25" customHeight="1" thickBot="1">
      <c r="A3219" s="1721"/>
      <c r="B3219" s="11" t="s">
        <v>69</v>
      </c>
      <c r="C3219" s="1841" t="s">
        <v>54</v>
      </c>
      <c r="D3219" s="1842"/>
      <c r="E3219" s="1842"/>
      <c r="F3219" s="1843" t="s">
        <v>157</v>
      </c>
      <c r="G3219" s="1844"/>
      <c r="H3219" s="26" t="s">
        <v>47</v>
      </c>
      <c r="I3219" s="1847" t="s">
        <v>60</v>
      </c>
      <c r="J3219" s="1848"/>
      <c r="K3219" s="1873">
        <f>VLOOKUP($A3196,'Result Entry'!$B$9:$FW$108,144,0)</f>
        <v>0</v>
      </c>
      <c r="L3219" s="1874"/>
      <c r="M3219" s="1875">
        <f>VLOOKUP($A3196,'Result Entry'!$B$9:$FW$108,145,0)</f>
        <v>0</v>
      </c>
      <c r="N3219" s="1876"/>
    </row>
    <row r="3220" spans="1:14" ht="20.25" customHeight="1">
      <c r="A3220" s="1721"/>
      <c r="B3220" s="11" t="s">
        <v>69</v>
      </c>
      <c r="C3220" s="1841"/>
      <c r="D3220" s="1842"/>
      <c r="E3220" s="1842"/>
      <c r="F3220" s="1845"/>
      <c r="G3220" s="1846"/>
      <c r="H3220" s="27" t="s">
        <v>99</v>
      </c>
      <c r="I3220" s="1877" t="s">
        <v>61</v>
      </c>
      <c r="J3220" s="1878"/>
      <c r="K3220" s="1879">
        <f>IF($J3199="TC","Transferred",IF($J3199="Nso","NameSeparated",VLOOKUP($A3196,'Result Entry'!$B$9:$FW$108,153,0)))</f>
        <v>0</v>
      </c>
      <c r="L3220" s="1879"/>
      <c r="M3220" s="1879"/>
      <c r="N3220" s="1880"/>
    </row>
    <row r="3221" spans="1:14" ht="20.25" customHeight="1">
      <c r="A3221" s="1721"/>
      <c r="B3221" s="11" t="s">
        <v>69</v>
      </c>
      <c r="C3221" s="1744" t="str">
        <f>'Result Entry'!$DU$3</f>
        <v>Foundation Of Information Tech.</v>
      </c>
      <c r="D3221" s="1745"/>
      <c r="E3221" s="1746"/>
      <c r="F3221" s="1747" t="str">
        <f>IF($J3199="TC",0,IF($J3199="Nso",0,VLOOKUP($A3196,'Result Entry'!$B$9:$GS$108,170,0)))</f>
        <v/>
      </c>
      <c r="G3221" s="1747"/>
      <c r="H3221" s="14">
        <f>IF($J3199="TC",0,IF($J3199="Nso",0,VLOOKUP($A3196,'Result Entry'!$B$9:$GS$108,112,0)))</f>
        <v>0</v>
      </c>
      <c r="I3221" s="1748" t="s">
        <v>71</v>
      </c>
      <c r="J3221" s="1749"/>
      <c r="K3221" s="1750">
        <f>'Result Entry'!$T$2</f>
        <v>45419</v>
      </c>
      <c r="L3221" s="1751"/>
      <c r="M3221" s="1751"/>
      <c r="N3221" s="1752"/>
    </row>
    <row r="3222" spans="1:14" ht="20.25" customHeight="1">
      <c r="A3222" s="1721"/>
      <c r="B3222" s="11" t="s">
        <v>69</v>
      </c>
      <c r="C3222" s="1744" t="str">
        <f>'Result Entry'!$EI$3</f>
        <v>G.I.A.I.-II</v>
      </c>
      <c r="D3222" s="1745"/>
      <c r="E3222" s="1746"/>
      <c r="F3222" s="1747" t="str">
        <f>IF($J3199="TC",0,IF($J3199="Nso",0,VLOOKUP($A3196,'Result Entry'!$B$9:$GS$108,174,0)))</f>
        <v/>
      </c>
      <c r="G3222" s="1747"/>
      <c r="H3222" s="14">
        <f>IF($J3199="TC",0,IF($J3199="Nso",0,VLOOKUP($A3196,'Result Entry'!$B$9:$GS$108,124,0)))</f>
        <v>0</v>
      </c>
      <c r="I3222" s="1753"/>
      <c r="J3222" s="1754"/>
      <c r="K3222" s="1754"/>
      <c r="L3222" s="1754"/>
      <c r="M3222" s="1754"/>
      <c r="N3222" s="1755"/>
    </row>
    <row r="3223" spans="1:14" ht="20.25" customHeight="1">
      <c r="A3223" s="1721"/>
      <c r="B3223" s="11" t="s">
        <v>69</v>
      </c>
      <c r="C3223" s="1744" t="str">
        <f>'Result Entry'!$EU$3</f>
        <v>SOC.SER.PLAN</v>
      </c>
      <c r="D3223" s="1745"/>
      <c r="E3223" s="1746"/>
      <c r="F3223" s="1747">
        <f>IF($J3199="TC",0,IF($J3199="Nso",0,VLOOKUP($A3196,'Result Entry'!$B$9:$HS$108,178,0)))</f>
        <v>0</v>
      </c>
      <c r="G3223" s="1747"/>
      <c r="H3223" s="14">
        <f>IF($J3199="TC",0,IF($J3199="Nso",0,VLOOKUP($A3196,'Result Entry'!$B$9:$GS$108,136,0)))</f>
        <v>0</v>
      </c>
      <c r="I3223" s="1756" t="s">
        <v>174</v>
      </c>
      <c r="J3223" s="1757"/>
      <c r="K3223" s="76"/>
      <c r="L3223" s="77"/>
      <c r="M3223" s="77"/>
      <c r="N3223" s="78"/>
    </row>
    <row r="3224" spans="1:14" ht="20.25" customHeight="1" thickBot="1">
      <c r="A3224" s="1721"/>
      <c r="B3224" s="11" t="s">
        <v>69</v>
      </c>
      <c r="C3224" s="1744" t="str">
        <f>'Result Entry'!$FG$3</f>
        <v>Jeewan Kaushal</v>
      </c>
      <c r="D3224" s="1745"/>
      <c r="E3224" s="1746"/>
      <c r="F3224" s="1747" t="str">
        <f>IF($J3199="TC",0,IF($J3199="Nso",0,VLOOKUP($A3196,'Result Entry'!$B$9:$HS$108,182,0)))</f>
        <v/>
      </c>
      <c r="G3224" s="1747"/>
      <c r="H3224" s="14">
        <f>IF($J3199="TC",0,IF($J3199="Nso",0,VLOOKUP($A3196,'Result Entry'!$B$9:$HS$108,136,0)))</f>
        <v>0</v>
      </c>
      <c r="I3224" s="1756" t="s">
        <v>148</v>
      </c>
      <c r="J3224" s="1757"/>
      <c r="K3224" s="1757"/>
      <c r="L3224" s="1757"/>
      <c r="M3224" s="1757"/>
      <c r="N3224" s="1838"/>
    </row>
    <row r="3225" spans="1:14" ht="20.25" customHeight="1">
      <c r="A3225" s="1721"/>
      <c r="B3225" s="10" t="s">
        <v>69</v>
      </c>
      <c r="C3225" s="1706" t="s">
        <v>180</v>
      </c>
      <c r="D3225" s="1707"/>
      <c r="E3225" s="1708"/>
      <c r="F3225" s="1715" t="s">
        <v>181</v>
      </c>
      <c r="G3225" s="1716"/>
      <c r="H3225" s="82" t="s">
        <v>30</v>
      </c>
      <c r="I3225" s="1756" t="s">
        <v>175</v>
      </c>
      <c r="J3225" s="1757"/>
      <c r="K3225" s="1757"/>
      <c r="L3225" s="1757"/>
      <c r="M3225" s="1757"/>
      <c r="N3225" s="1838"/>
    </row>
    <row r="3226" spans="1:14" ht="20.25" customHeight="1">
      <c r="A3226" s="1721"/>
      <c r="B3226" s="10" t="s">
        <v>69</v>
      </c>
      <c r="C3226" s="1709"/>
      <c r="D3226" s="1710"/>
      <c r="E3226" s="1711"/>
      <c r="F3226" s="1702" t="s">
        <v>182</v>
      </c>
      <c r="G3226" s="1703"/>
      <c r="H3226" s="80" t="s">
        <v>179</v>
      </c>
      <c r="I3226" s="1732" t="s">
        <v>67</v>
      </c>
      <c r="J3226" s="1733"/>
      <c r="K3226" s="1733"/>
      <c r="L3226" s="1733"/>
      <c r="M3226" s="1733"/>
      <c r="N3226" s="1734"/>
    </row>
    <row r="3227" spans="1:14" ht="20.25" customHeight="1">
      <c r="A3227" s="1721"/>
      <c r="B3227" s="10" t="s">
        <v>69</v>
      </c>
      <c r="C3227" s="1709"/>
      <c r="D3227" s="1710"/>
      <c r="E3227" s="1711"/>
      <c r="F3227" s="1702" t="s">
        <v>185</v>
      </c>
      <c r="G3227" s="1703"/>
      <c r="H3227" s="80" t="s">
        <v>62</v>
      </c>
      <c r="I3227" s="1735"/>
      <c r="J3227" s="1736"/>
      <c r="K3227" s="1736"/>
      <c r="L3227" s="1736"/>
      <c r="M3227" s="1736"/>
      <c r="N3227" s="1737"/>
    </row>
    <row r="3228" spans="1:14" ht="20.25" customHeight="1">
      <c r="A3228" s="1721"/>
      <c r="B3228" s="10" t="s">
        <v>69</v>
      </c>
      <c r="C3228" s="1709"/>
      <c r="D3228" s="1710"/>
      <c r="E3228" s="1711"/>
      <c r="F3228" s="1702" t="s">
        <v>186</v>
      </c>
      <c r="G3228" s="1703"/>
      <c r="H3228" s="80" t="s">
        <v>63</v>
      </c>
      <c r="I3228" s="1735"/>
      <c r="J3228" s="1736"/>
      <c r="K3228" s="1736"/>
      <c r="L3228" s="1736"/>
      <c r="M3228" s="1736"/>
      <c r="N3228" s="1737"/>
    </row>
    <row r="3229" spans="1:14" ht="20.25" customHeight="1">
      <c r="A3229" s="1721"/>
      <c r="B3229" s="10" t="s">
        <v>69</v>
      </c>
      <c r="C3229" s="1709"/>
      <c r="D3229" s="1710"/>
      <c r="E3229" s="1711"/>
      <c r="F3229" s="1702" t="s">
        <v>183</v>
      </c>
      <c r="G3229" s="1703"/>
      <c r="H3229" s="80" t="s">
        <v>65</v>
      </c>
      <c r="I3229" s="1738" t="s">
        <v>80</v>
      </c>
      <c r="J3229" s="1739"/>
      <c r="K3229" s="1739"/>
      <c r="L3229" s="1739"/>
      <c r="M3229" s="1739"/>
      <c r="N3229" s="1740"/>
    </row>
    <row r="3230" spans="1:14" ht="20.25" customHeight="1" thickBot="1">
      <c r="A3230" s="1721"/>
      <c r="B3230" s="13" t="s">
        <v>69</v>
      </c>
      <c r="C3230" s="1712"/>
      <c r="D3230" s="1713"/>
      <c r="E3230" s="1714"/>
      <c r="F3230" s="1704" t="s">
        <v>184</v>
      </c>
      <c r="G3230" s="1705"/>
      <c r="H3230" s="81" t="s">
        <v>64</v>
      </c>
      <c r="I3230" s="1741"/>
      <c r="J3230" s="1742"/>
      <c r="K3230" s="1742"/>
      <c r="L3230" s="1742"/>
      <c r="M3230" s="1742"/>
      <c r="N3230" s="1743"/>
    </row>
    <row r="3231" spans="1:14" ht="15.75" thickTop="1">
      <c r="A3231" s="1719"/>
      <c r="B3231" s="1719"/>
      <c r="C3231" s="1719"/>
      <c r="D3231" s="1719"/>
      <c r="E3231" s="1719"/>
      <c r="F3231" s="1719"/>
      <c r="G3231" s="1719"/>
      <c r="H3231" s="1719"/>
      <c r="I3231" s="1719"/>
      <c r="J3231" s="1719"/>
      <c r="K3231" s="1719"/>
      <c r="L3231" s="1719"/>
      <c r="M3231" s="1719"/>
      <c r="N3231" s="1719"/>
    </row>
    <row r="3232" spans="1:14" ht="24.75" customHeight="1" thickBot="1">
      <c r="A3232" s="83">
        <f>A3196+1</f>
        <v>92</v>
      </c>
      <c r="B3232" s="1720" t="s">
        <v>50</v>
      </c>
      <c r="C3232" s="1720"/>
      <c r="D3232" s="1720"/>
      <c r="E3232" s="1720"/>
      <c r="F3232" s="1720"/>
      <c r="G3232" s="1720"/>
      <c r="H3232" s="1720"/>
      <c r="I3232" s="1720"/>
      <c r="J3232" s="1720"/>
      <c r="K3232" s="1720"/>
      <c r="L3232" s="1720"/>
      <c r="M3232" s="1720"/>
      <c r="N3232" s="1720"/>
    </row>
    <row r="3233" spans="1:15" ht="42.75" customHeight="1" thickTop="1">
      <c r="A3233" s="1721"/>
      <c r="B3233" s="1722"/>
      <c r="C3233" s="1723"/>
      <c r="D3233" s="1726" t="str">
        <f>Master!$E$8</f>
        <v xml:space="preserve">Govt. Sr. Secondary School </v>
      </c>
      <c r="E3233" s="1727"/>
      <c r="F3233" s="1727"/>
      <c r="G3233" s="1727"/>
      <c r="H3233" s="1727"/>
      <c r="I3233" s="1727"/>
      <c r="J3233" s="1727"/>
      <c r="K3233" s="1727"/>
      <c r="L3233" s="1727"/>
      <c r="M3233" s="1727"/>
      <c r="N3233" s="1728"/>
    </row>
    <row r="3234" spans="1:15" ht="26.25" customHeight="1" thickBot="1">
      <c r="A3234" s="1721"/>
      <c r="B3234" s="1724"/>
      <c r="C3234" s="1725"/>
      <c r="D3234" s="1729" t="str">
        <f>Master!$E$11</f>
        <v>P.S.-Bapini (Jodhpur)</v>
      </c>
      <c r="E3234" s="1730"/>
      <c r="F3234" s="1730"/>
      <c r="G3234" s="1730"/>
      <c r="H3234" s="1730"/>
      <c r="I3234" s="1730"/>
      <c r="J3234" s="1730"/>
      <c r="K3234" s="1730"/>
      <c r="L3234" s="1730"/>
      <c r="M3234" s="1730"/>
      <c r="N3234" s="1731"/>
    </row>
    <row r="3235" spans="1:15" ht="20.25" customHeight="1">
      <c r="A3235" s="1721"/>
      <c r="B3235" s="28"/>
      <c r="C3235" s="1849" t="s">
        <v>150</v>
      </c>
      <c r="D3235" s="1850"/>
      <c r="E3235" s="1850"/>
      <c r="F3235" s="1850"/>
      <c r="G3235" s="1851"/>
      <c r="H3235" s="1814" t="s">
        <v>127</v>
      </c>
      <c r="I3235" s="1814"/>
      <c r="J3235" s="1817">
        <f>VLOOKUP(A3232,'Result Entry'!$B$6:$K$108,6,0)</f>
        <v>0</v>
      </c>
      <c r="K3235" s="1820" t="s">
        <v>68</v>
      </c>
      <c r="L3235" s="1821"/>
      <c r="M3235" s="68">
        <f>Master!$E$14</f>
        <v>8151106901</v>
      </c>
      <c r="N3235" s="69"/>
    </row>
    <row r="3236" spans="1:15" ht="20.25" customHeight="1">
      <c r="A3236" s="1721"/>
      <c r="B3236" s="9"/>
      <c r="C3236" s="1852"/>
      <c r="D3236" s="1853"/>
      <c r="E3236" s="1853"/>
      <c r="F3236" s="1853"/>
      <c r="G3236" s="1854"/>
      <c r="H3236" s="1815"/>
      <c r="I3236" s="1815"/>
      <c r="J3236" s="1818"/>
      <c r="K3236" s="1822" t="s">
        <v>66</v>
      </c>
      <c r="L3236" s="1823"/>
      <c r="M3236" s="1824"/>
      <c r="N3236" s="1825"/>
      <c r="O3236" s="17" t="s">
        <v>156</v>
      </c>
    </row>
    <row r="3237" spans="1:15" ht="20.25" customHeight="1" thickBot="1">
      <c r="A3237" s="1721"/>
      <c r="B3237" s="9"/>
      <c r="C3237" s="1855"/>
      <c r="D3237" s="1856"/>
      <c r="E3237" s="1856"/>
      <c r="F3237" s="1856"/>
      <c r="G3237" s="1857"/>
      <c r="H3237" s="1816"/>
      <c r="I3237" s="1816"/>
      <c r="J3237" s="1819"/>
      <c r="K3237" s="1826" t="s">
        <v>51</v>
      </c>
      <c r="L3237" s="1827"/>
      <c r="M3237" s="1828" t="str">
        <f>Master!$E$6</f>
        <v>2023-24</v>
      </c>
      <c r="N3237" s="1829"/>
    </row>
    <row r="3238" spans="1:15" ht="20.25" customHeight="1">
      <c r="A3238" s="1721"/>
      <c r="B3238" s="10" t="s">
        <v>69</v>
      </c>
      <c r="C3238" s="1779" t="s">
        <v>20</v>
      </c>
      <c r="D3238" s="1780"/>
      <c r="E3238" s="1780"/>
      <c r="F3238" s="1781"/>
      <c r="G3238" s="6" t="s">
        <v>149</v>
      </c>
      <c r="H3238" s="1782">
        <f>VLOOKUP($A3232,'Result Entry'!$B$9:$FW$108,4,0)</f>
        <v>0</v>
      </c>
      <c r="I3238" s="1782"/>
      <c r="J3238" s="1782"/>
      <c r="K3238" s="1782"/>
      <c r="L3238" s="1782"/>
      <c r="M3238" s="1782"/>
      <c r="N3238" s="1783"/>
    </row>
    <row r="3239" spans="1:15" ht="20.25" customHeight="1">
      <c r="A3239" s="1721"/>
      <c r="B3239" s="10" t="s">
        <v>69</v>
      </c>
      <c r="C3239" s="1763" t="s">
        <v>22</v>
      </c>
      <c r="D3239" s="1764"/>
      <c r="E3239" s="1764"/>
      <c r="F3239" s="1765"/>
      <c r="G3239" s="7" t="s">
        <v>149</v>
      </c>
      <c r="H3239" s="1766">
        <f>VLOOKUP($A3232,'Result Entry'!$B$9:$FW$108,7,0)</f>
        <v>0</v>
      </c>
      <c r="I3239" s="1766"/>
      <c r="J3239" s="1766"/>
      <c r="K3239" s="1766"/>
      <c r="L3239" s="1766"/>
      <c r="M3239" s="1766"/>
      <c r="N3239" s="1767"/>
    </row>
    <row r="3240" spans="1:15" ht="20.25" customHeight="1">
      <c r="A3240" s="1721"/>
      <c r="B3240" s="10" t="s">
        <v>69</v>
      </c>
      <c r="C3240" s="1763" t="s">
        <v>23</v>
      </c>
      <c r="D3240" s="1764"/>
      <c r="E3240" s="1764"/>
      <c r="F3240" s="1765"/>
      <c r="G3240" s="7" t="s">
        <v>149</v>
      </c>
      <c r="H3240" s="1766">
        <f>VLOOKUP($A3232,'Result Entry'!$B$9:$FW$108,8,0)</f>
        <v>0</v>
      </c>
      <c r="I3240" s="1766"/>
      <c r="J3240" s="1766"/>
      <c r="K3240" s="1766"/>
      <c r="L3240" s="1766"/>
      <c r="M3240" s="1766"/>
      <c r="N3240" s="1767"/>
    </row>
    <row r="3241" spans="1:15" ht="20.25" customHeight="1">
      <c r="A3241" s="1721"/>
      <c r="B3241" s="10" t="s">
        <v>69</v>
      </c>
      <c r="C3241" s="1763" t="s">
        <v>52</v>
      </c>
      <c r="D3241" s="1764"/>
      <c r="E3241" s="1764"/>
      <c r="F3241" s="1765"/>
      <c r="G3241" s="7" t="s">
        <v>149</v>
      </c>
      <c r="H3241" s="1766">
        <f>VLOOKUP($A3232,'Result Entry'!$B$9:$FW$108,9,0)</f>
        <v>0</v>
      </c>
      <c r="I3241" s="1766"/>
      <c r="J3241" s="1766"/>
      <c r="K3241" s="1766"/>
      <c r="L3241" s="1766"/>
      <c r="M3241" s="1766"/>
      <c r="N3241" s="1767"/>
    </row>
    <row r="3242" spans="1:15" ht="20.25" customHeight="1">
      <c r="A3242" s="1721"/>
      <c r="B3242" s="10" t="s">
        <v>69</v>
      </c>
      <c r="C3242" s="1763" t="s">
        <v>53</v>
      </c>
      <c r="D3242" s="1764"/>
      <c r="E3242" s="1764"/>
      <c r="F3242" s="1765"/>
      <c r="G3242" s="7" t="s">
        <v>149</v>
      </c>
      <c r="H3242" s="1768" t="str">
        <f>CONCATENATE('Result Entry'!$G$4,'Result Entry'!$J$4)</f>
        <v>11(A)</v>
      </c>
      <c r="I3242" s="1766"/>
      <c r="J3242" s="1766"/>
      <c r="K3242" s="1766"/>
      <c r="L3242" s="1766"/>
      <c r="M3242" s="1766"/>
      <c r="N3242" s="1767"/>
    </row>
    <row r="3243" spans="1:15" ht="20.25" customHeight="1" thickBot="1">
      <c r="A3243" s="1721"/>
      <c r="B3243" s="10" t="s">
        <v>69</v>
      </c>
      <c r="C3243" s="1789" t="s">
        <v>25</v>
      </c>
      <c r="D3243" s="1790"/>
      <c r="E3243" s="1790"/>
      <c r="F3243" s="1791"/>
      <c r="G3243" s="16" t="s">
        <v>149</v>
      </c>
      <c r="H3243" s="1792">
        <f>VLOOKUP($A3232,'Result Entry'!$B$9:$FW$108,10,0)</f>
        <v>0</v>
      </c>
      <c r="I3243" s="1792"/>
      <c r="J3243" s="1792"/>
      <c r="K3243" s="1792"/>
      <c r="L3243" s="1792"/>
      <c r="M3243" s="1792"/>
      <c r="N3243" s="1793"/>
    </row>
    <row r="3244" spans="1:15" ht="20.25" customHeight="1">
      <c r="A3244" s="1721"/>
      <c r="B3244" s="11" t="s">
        <v>69</v>
      </c>
      <c r="C3244" s="1794" t="s">
        <v>167</v>
      </c>
      <c r="D3244" s="1795"/>
      <c r="E3244" s="1798" t="s">
        <v>72</v>
      </c>
      <c r="F3244" s="1800" t="s">
        <v>73</v>
      </c>
      <c r="G3244" s="1802" t="s">
        <v>168</v>
      </c>
      <c r="H3244" s="1804" t="s">
        <v>55</v>
      </c>
      <c r="I3244" s="1805"/>
      <c r="J3244" s="1808" t="s">
        <v>84</v>
      </c>
      <c r="K3244" s="1809"/>
      <c r="L3244" s="1812" t="s">
        <v>169</v>
      </c>
      <c r="M3244" s="1832" t="s">
        <v>76</v>
      </c>
      <c r="N3244" s="1858" t="s">
        <v>98</v>
      </c>
    </row>
    <row r="3245" spans="1:15" ht="20.25" customHeight="1">
      <c r="A3245" s="1721"/>
      <c r="B3245" s="11"/>
      <c r="C3245" s="1796"/>
      <c r="D3245" s="1797"/>
      <c r="E3245" s="1799"/>
      <c r="F3245" s="1801"/>
      <c r="G3245" s="1803"/>
      <c r="H3245" s="1806"/>
      <c r="I3245" s="1807"/>
      <c r="J3245" s="1810"/>
      <c r="K3245" s="1811"/>
      <c r="L3245" s="1813"/>
      <c r="M3245" s="1833"/>
      <c r="N3245" s="1859"/>
    </row>
    <row r="3246" spans="1:15" ht="20.25" customHeight="1" thickBot="1">
      <c r="A3246" s="1721"/>
      <c r="B3246" s="11" t="s">
        <v>69</v>
      </c>
      <c r="C3246" s="1866" t="s">
        <v>56</v>
      </c>
      <c r="D3246" s="1867"/>
      <c r="E3246" s="61">
        <f>'Result Entry'!$L$7</f>
        <v>10</v>
      </c>
      <c r="F3246" s="62">
        <f>'Result Entry'!$M$7</f>
        <v>10</v>
      </c>
      <c r="G3246" s="53">
        <f>SUM(E3246:F3246)</f>
        <v>20</v>
      </c>
      <c r="H3246" s="1881">
        <f>'Result Entry'!$AU$7</f>
        <v>70</v>
      </c>
      <c r="I3246" s="1882"/>
      <c r="J3246" s="1883">
        <f>'Result Entry'!$AY$7</f>
        <v>100</v>
      </c>
      <c r="K3246" s="1882"/>
      <c r="L3246" s="53">
        <f t="shared" ref="L3246:L3251" si="182">H3246+J3246</f>
        <v>170</v>
      </c>
      <c r="M3246" s="63">
        <f t="shared" ref="M3246:M3251" si="183">G3246+L3246</f>
        <v>190</v>
      </c>
      <c r="N3246" s="1860"/>
    </row>
    <row r="3247" spans="1:15" s="52" customFormat="1" ht="20.25" customHeight="1">
      <c r="A3247" s="1721"/>
      <c r="B3247" s="50" t="s">
        <v>69</v>
      </c>
      <c r="C3247" s="1769" t="str">
        <f>'Result Entry'!$L$3</f>
        <v>HINDI Comp.</v>
      </c>
      <c r="D3247" s="1770"/>
      <c r="E3247" s="54">
        <f>IF($J3235="TC",0,IF($J3235="Nso",0,VLOOKUP($A3232,'Result Entry'!$B$9:$FW$108,11,0)))</f>
        <v>0</v>
      </c>
      <c r="F3247" s="51">
        <f>IF($J3235="TC",0,IF($J3235="Nso",0,VLOOKUP($A3232,'Result Entry'!$B$9:$FW$108,12,0)))</f>
        <v>0</v>
      </c>
      <c r="G3247" s="55">
        <f>E3247+F3247</f>
        <v>0</v>
      </c>
      <c r="H3247" s="1870">
        <f>IF($J3235="TC",0,IF($J3235="Nso",0,VLOOKUP($A3232,'Result Entry'!$B$9:$FW$108,16,0)))</f>
        <v>0</v>
      </c>
      <c r="I3247" s="1871"/>
      <c r="J3247" s="1872">
        <f>IF($J3235="TC",0,IF($J3235="Nso",0,VLOOKUP($A3232,'Result Entry'!$B$9:$FW$108,19,0)))</f>
        <v>0</v>
      </c>
      <c r="K3247" s="1871"/>
      <c r="L3247" s="66">
        <f t="shared" si="182"/>
        <v>0</v>
      </c>
      <c r="M3247" s="64">
        <f t="shared" si="183"/>
        <v>0</v>
      </c>
      <c r="N3247" s="60" t="str">
        <f>IF($J3235="TC",0,IF($J3235="Nso",0,VLOOKUP($A3232,'Result Entry'!$B$9:$FW$108,24,0)))</f>
        <v/>
      </c>
    </row>
    <row r="3248" spans="1:15" s="52" customFormat="1" ht="20.25" customHeight="1">
      <c r="A3248" s="1721"/>
      <c r="B3248" s="50" t="s">
        <v>69</v>
      </c>
      <c r="C3248" s="1717" t="str">
        <f>'Result Entry'!$Z$3</f>
        <v>ENGLISH Comp.</v>
      </c>
      <c r="D3248" s="1718"/>
      <c r="E3248" s="54">
        <f>IF($J3235="TC",0,IF($J3235="Nso",0,VLOOKUP($A3232,'Result Entry'!$B$9:$FW$108,25,0)))</f>
        <v>0</v>
      </c>
      <c r="F3248" s="51">
        <f>IF($J3235="TC",0,IF($J3235="Nso",0,VLOOKUP($A3232,'Result Entry'!$B$9:$FW$108,26,0)))</f>
        <v>0</v>
      </c>
      <c r="G3248" s="56">
        <f>E3248+F3248</f>
        <v>0</v>
      </c>
      <c r="H3248" s="1761">
        <f>IF($J3235="TC",0,IF($J3235="Nso",0,VLOOKUP($A3232,'Result Entry'!$B$9:$FW$108,30,0)))</f>
        <v>0</v>
      </c>
      <c r="I3248" s="1762"/>
      <c r="J3248" s="1784">
        <f>IF($J3235="TC",0,IF($J3235="Nso",0,VLOOKUP($A3232,'Result Entry'!$B$9:$FW$108,33,0)))</f>
        <v>0</v>
      </c>
      <c r="K3248" s="1762"/>
      <c r="L3248" s="66">
        <f t="shared" si="182"/>
        <v>0</v>
      </c>
      <c r="M3248" s="64">
        <f t="shared" si="183"/>
        <v>0</v>
      </c>
      <c r="N3248" s="60" t="str">
        <f>IF($J3235="TC",0,IF($J3235="Nso",0,VLOOKUP($A3232,'Result Entry'!$B$9:$FW$108,38,0)))</f>
        <v/>
      </c>
    </row>
    <row r="3249" spans="1:14" s="52" customFormat="1" ht="20.25" customHeight="1">
      <c r="A3249" s="1721"/>
      <c r="B3249" s="50" t="s">
        <v>69</v>
      </c>
      <c r="C3249" s="1717" t="str">
        <f>'Result Entry'!$AO$3</f>
        <v>PHYSICS</v>
      </c>
      <c r="D3249" s="1718"/>
      <c r="E3249" s="54">
        <f>IF($J3235="TC",0,IF($J3235="Nso",0,VLOOKUP($A3232,'Result Entry'!$B$9:$FW$108,39,0)))</f>
        <v>0</v>
      </c>
      <c r="F3249" s="51">
        <f>IF($J3235="TC",0,IF($J3235="Nso",0,VLOOKUP($A3232,'Result Entry'!$B$9:$FW$108,40,0)))</f>
        <v>0</v>
      </c>
      <c r="G3249" s="56">
        <f>E3249+F3249</f>
        <v>0</v>
      </c>
      <c r="H3249" s="1761">
        <f>IF($J3235="TC",0,IF($J3235="Nso",0,VLOOKUP($A3232,'Result Entry'!$B$9:$FW$108,45,0)))</f>
        <v>0</v>
      </c>
      <c r="I3249" s="1762"/>
      <c r="J3249" s="1784">
        <f>IF($J3235="TC",0,IF($J3235="Nso",0,VLOOKUP($A3232,'Result Entry'!$B$9:$FW$108,49,0)))</f>
        <v>0</v>
      </c>
      <c r="K3249" s="1762"/>
      <c r="L3249" s="66">
        <f t="shared" si="182"/>
        <v>0</v>
      </c>
      <c r="M3249" s="64">
        <f t="shared" si="183"/>
        <v>0</v>
      </c>
      <c r="N3249" s="60" t="str">
        <f>IF($J3235="TC",0,IF($J3235="Nso",0,VLOOKUP($A3232,'Result Entry'!$B$9:$FW$108,54,0)))</f>
        <v/>
      </c>
    </row>
    <row r="3250" spans="1:14" s="52" customFormat="1" ht="20.25" customHeight="1">
      <c r="A3250" s="1721"/>
      <c r="B3250" s="50" t="s">
        <v>69</v>
      </c>
      <c r="C3250" s="1717" t="str">
        <f>'Result Entry'!$BF$3</f>
        <v>CHEMISTRY</v>
      </c>
      <c r="D3250" s="1718"/>
      <c r="E3250" s="54" t="str">
        <f>IF($J3235="TC",0,IF($J3235="Nso",0,VLOOKUP($A3232,'Result Entry'!$B$9:$FW$108,55,0)))</f>
        <v/>
      </c>
      <c r="F3250" s="51">
        <f>IF($J3235="TC",0,IF($J3235="Nso",0,VLOOKUP($A3232,'Result Entry'!$B$9:$FW$108,56,0)))</f>
        <v>0</v>
      </c>
      <c r="G3250" s="56" t="e">
        <f>E3250+F3250</f>
        <v>#VALUE!</v>
      </c>
      <c r="H3250" s="1761">
        <f>IF($J3235="TC",0,IF($J3235="Nso",0,VLOOKUP($A3232,'Result Entry'!$B$9:$FW$108,61,0)))</f>
        <v>0</v>
      </c>
      <c r="I3250" s="1762"/>
      <c r="J3250" s="1784">
        <f>IF($J3235="TC",0,IF($J3235="Nso",0,VLOOKUP($A3232,'Result Entry'!$B$9:$FW$108,65,0)))</f>
        <v>0</v>
      </c>
      <c r="K3250" s="1762"/>
      <c r="L3250" s="66">
        <f t="shared" si="182"/>
        <v>0</v>
      </c>
      <c r="M3250" s="64" t="e">
        <f t="shared" si="183"/>
        <v>#VALUE!</v>
      </c>
      <c r="N3250" s="60" t="str">
        <f>IF($J3235="TC",0,IF($J3235="Nso",0,VLOOKUP($A3232,'Result Entry'!$B$9:$FW$108,70,0)))</f>
        <v/>
      </c>
    </row>
    <row r="3251" spans="1:14" s="52" customFormat="1" ht="20.25" customHeight="1" thickBot="1">
      <c r="A3251" s="1721"/>
      <c r="B3251" s="50" t="s">
        <v>69</v>
      </c>
      <c r="C3251" s="1717" t="str">
        <f>'Result Entry'!$BW$3</f>
        <v>BIOLOGY</v>
      </c>
      <c r="D3251" s="1718"/>
      <c r="E3251" s="57" t="str">
        <f>IF($J3235="TC",0,IF($J3235="Nso",0,VLOOKUP($A3232,'Result Entry'!$B$9:$FW$108,71,0)))</f>
        <v/>
      </c>
      <c r="F3251" s="58" t="str">
        <f>IF($J3235="TC",0,IF($J3235="Nso",0,VLOOKUP($A3232,'Result Entry'!$B$9:$FW$108,72,0)))</f>
        <v/>
      </c>
      <c r="G3251" s="59" t="e">
        <f>E3251+F3251</f>
        <v>#VALUE!</v>
      </c>
      <c r="H3251" s="1861">
        <f>IF($J3235="TC",0,IF($J3235="Nso",0,VLOOKUP($A3232,'Result Entry'!$B$9:$FW$108,77,0)))</f>
        <v>0</v>
      </c>
      <c r="I3251" s="1862"/>
      <c r="J3251" s="1863">
        <f>IF($J3235="TC",0,IF($J3235="Nso",0,VLOOKUP($A3232,'Result Entry'!$B$9:$FW$108,81,0)))</f>
        <v>0</v>
      </c>
      <c r="K3251" s="1862"/>
      <c r="L3251" s="67">
        <f t="shared" si="182"/>
        <v>0</v>
      </c>
      <c r="M3251" s="65" t="e">
        <f t="shared" si="183"/>
        <v>#VALUE!</v>
      </c>
      <c r="N3251" s="60">
        <f>IF($J3235="TC",0,IF($J3235="Nso",0,VLOOKUP($A3232,'Result Entry'!$B$9:$FW$108,86,0)))</f>
        <v>0</v>
      </c>
    </row>
    <row r="3252" spans="1:14" ht="20.25" customHeight="1">
      <c r="A3252" s="1721"/>
      <c r="B3252" s="11" t="s">
        <v>69</v>
      </c>
      <c r="C3252" s="1771" t="s">
        <v>77</v>
      </c>
      <c r="D3252" s="1772"/>
      <c r="E3252" s="1773"/>
      <c r="F3252" s="1777" t="s">
        <v>78</v>
      </c>
      <c r="G3252" s="1778"/>
      <c r="H3252" s="1868" t="s">
        <v>79</v>
      </c>
      <c r="I3252" s="1869"/>
      <c r="J3252" s="74" t="s">
        <v>41</v>
      </c>
      <c r="K3252" s="79" t="s">
        <v>91</v>
      </c>
      <c r="L3252" s="1785" t="s">
        <v>39</v>
      </c>
      <c r="M3252" s="1786"/>
      <c r="N3252" s="12" t="s">
        <v>43</v>
      </c>
    </row>
    <row r="3253" spans="1:14" ht="25.5" customHeight="1" thickBot="1">
      <c r="A3253" s="1721"/>
      <c r="B3253" s="11" t="s">
        <v>69</v>
      </c>
      <c r="C3253" s="1774"/>
      <c r="D3253" s="1775"/>
      <c r="E3253" s="1776"/>
      <c r="F3253" s="1787">
        <f>IF($J3235="TC",0,IF($J3235="Nso",0,VLOOKUP($A3232,'Result Entry'!$B$9:$FW$108,146,0)))</f>
        <v>0</v>
      </c>
      <c r="G3253" s="1788"/>
      <c r="H3253" s="1830">
        <f>IF($J3235="TC",0,IF($J3235="Nso",0,VLOOKUP($A3232,'Result Entry'!$B$9:$FW$108,147,0)))</f>
        <v>0</v>
      </c>
      <c r="I3253" s="1831"/>
      <c r="J3253" s="75">
        <f>IF($J3235="TC",0,IF($J3235="Nso",0,VLOOKUP($A3232,'Result Entry'!$B$9:$FW$108,148,0)))</f>
        <v>0</v>
      </c>
      <c r="K3253" s="86" t="str">
        <f>IF($J3235="TC",0,IF($J3235="Nso",0,VLOOKUP($A3232,'Result Entry'!$B$9:$FW$108,149,0)))</f>
        <v/>
      </c>
      <c r="L3253" s="1864">
        <f>IF($J3235="TC",0,IF($J3235="Nso",0,VLOOKUP($A3232,'Result Entry'!$B$9:$FW$108,150,0)))</f>
        <v>0</v>
      </c>
      <c r="M3253" s="1865"/>
      <c r="N3253" s="15">
        <f>IF($J3235="TC",0,IF($J3235="Nso",0,VLOOKUP($A3232,'Result Entry'!$B$9:$FW$108,152,0)))</f>
        <v>0</v>
      </c>
    </row>
    <row r="3254" spans="1:14" ht="20.25" customHeight="1">
      <c r="A3254" s="1721"/>
      <c r="B3254" s="11" t="s">
        <v>69</v>
      </c>
      <c r="C3254" s="1758" t="s">
        <v>58</v>
      </c>
      <c r="D3254" s="1759"/>
      <c r="E3254" s="1759"/>
      <c r="F3254" s="1759"/>
      <c r="G3254" s="1759"/>
      <c r="H3254" s="1760"/>
      <c r="I3254" s="1834" t="s">
        <v>59</v>
      </c>
      <c r="J3254" s="1835"/>
      <c r="K3254" s="1836">
        <f>VLOOKUP($A3232,'Result Entry'!$B$9:$FW$108,143,0)</f>
        <v>0</v>
      </c>
      <c r="L3254" s="1837"/>
      <c r="M3254" s="1839" t="s">
        <v>37</v>
      </c>
      <c r="N3254" s="1840"/>
    </row>
    <row r="3255" spans="1:14" ht="20.25" customHeight="1" thickBot="1">
      <c r="A3255" s="1721"/>
      <c r="B3255" s="11" t="s">
        <v>69</v>
      </c>
      <c r="C3255" s="1841" t="s">
        <v>54</v>
      </c>
      <c r="D3255" s="1842"/>
      <c r="E3255" s="1842"/>
      <c r="F3255" s="1843" t="s">
        <v>157</v>
      </c>
      <c r="G3255" s="1844"/>
      <c r="H3255" s="26" t="s">
        <v>47</v>
      </c>
      <c r="I3255" s="1847" t="s">
        <v>60</v>
      </c>
      <c r="J3255" s="1848"/>
      <c r="K3255" s="1873">
        <f>VLOOKUP($A3232,'Result Entry'!$B$9:$FW$108,144,0)</f>
        <v>0</v>
      </c>
      <c r="L3255" s="1874"/>
      <c r="M3255" s="1875">
        <f>VLOOKUP($A3232,'Result Entry'!$B$9:$FW$108,145,0)</f>
        <v>0</v>
      </c>
      <c r="N3255" s="1876"/>
    </row>
    <row r="3256" spans="1:14" ht="20.25" customHeight="1">
      <c r="A3256" s="1721"/>
      <c r="B3256" s="11" t="s">
        <v>69</v>
      </c>
      <c r="C3256" s="1841"/>
      <c r="D3256" s="1842"/>
      <c r="E3256" s="1842"/>
      <c r="F3256" s="1845"/>
      <c r="G3256" s="1846"/>
      <c r="H3256" s="27" t="s">
        <v>99</v>
      </c>
      <c r="I3256" s="1877" t="s">
        <v>61</v>
      </c>
      <c r="J3256" s="1878"/>
      <c r="K3256" s="1879">
        <f>IF($J3235="TC","Transferred",IF($J3235="Nso","NameSeparated",VLOOKUP($A3232,'Result Entry'!$B$9:$FW$108,153,0)))</f>
        <v>0</v>
      </c>
      <c r="L3256" s="1879"/>
      <c r="M3256" s="1879"/>
      <c r="N3256" s="1880"/>
    </row>
    <row r="3257" spans="1:14" ht="20.25" customHeight="1">
      <c r="A3257" s="1721"/>
      <c r="B3257" s="11" t="s">
        <v>69</v>
      </c>
      <c r="C3257" s="1744" t="str">
        <f>'Result Entry'!$DU$3</f>
        <v>Foundation Of Information Tech.</v>
      </c>
      <c r="D3257" s="1745"/>
      <c r="E3257" s="1746"/>
      <c r="F3257" s="1747" t="str">
        <f>IF($J3235="TC",0,IF($J3235="Nso",0,VLOOKUP($A3232,'Result Entry'!$B$9:$GS$108,170,0)))</f>
        <v/>
      </c>
      <c r="G3257" s="1747"/>
      <c r="H3257" s="14">
        <f>IF($J3235="TC",0,IF($J3235="Nso",0,VLOOKUP($A3232,'Result Entry'!$B$9:$GS$108,112,0)))</f>
        <v>0</v>
      </c>
      <c r="I3257" s="1748" t="s">
        <v>71</v>
      </c>
      <c r="J3257" s="1749"/>
      <c r="K3257" s="1750">
        <f>'Result Entry'!$T$2</f>
        <v>45419</v>
      </c>
      <c r="L3257" s="1751"/>
      <c r="M3257" s="1751"/>
      <c r="N3257" s="1752"/>
    </row>
    <row r="3258" spans="1:14" ht="20.25" customHeight="1">
      <c r="A3258" s="1721"/>
      <c r="B3258" s="11" t="s">
        <v>69</v>
      </c>
      <c r="C3258" s="1744" t="str">
        <f>'Result Entry'!$EI$3</f>
        <v>G.I.A.I.-II</v>
      </c>
      <c r="D3258" s="1745"/>
      <c r="E3258" s="1746"/>
      <c r="F3258" s="1747" t="str">
        <f>IF($J3235="TC",0,IF($J3235="Nso",0,VLOOKUP($A3232,'Result Entry'!$B$9:$GS$108,174,0)))</f>
        <v/>
      </c>
      <c r="G3258" s="1747"/>
      <c r="H3258" s="14">
        <f>IF($J3235="TC",0,IF($J3235="Nso",0,VLOOKUP($A3232,'Result Entry'!$B$9:$GS$108,124,0)))</f>
        <v>0</v>
      </c>
      <c r="I3258" s="1753"/>
      <c r="J3258" s="1754"/>
      <c r="K3258" s="1754"/>
      <c r="L3258" s="1754"/>
      <c r="M3258" s="1754"/>
      <c r="N3258" s="1755"/>
    </row>
    <row r="3259" spans="1:14" ht="20.25" customHeight="1">
      <c r="A3259" s="1721"/>
      <c r="B3259" s="11" t="s">
        <v>69</v>
      </c>
      <c r="C3259" s="1744" t="str">
        <f>'Result Entry'!$EU$3</f>
        <v>SOC.SER.PLAN</v>
      </c>
      <c r="D3259" s="1745"/>
      <c r="E3259" s="1746"/>
      <c r="F3259" s="1747">
        <f>IF($J3235="TC",0,IF($J3235="Nso",0,VLOOKUP($A3232,'Result Entry'!$B$9:$HS$108,178,0)))</f>
        <v>0</v>
      </c>
      <c r="G3259" s="1747"/>
      <c r="H3259" s="14">
        <f>IF($J3235="TC",0,IF($J3235="Nso",0,VLOOKUP($A3232,'Result Entry'!$B$9:$GS$108,136,0)))</f>
        <v>0</v>
      </c>
      <c r="I3259" s="1756" t="s">
        <v>174</v>
      </c>
      <c r="J3259" s="1757"/>
      <c r="K3259" s="76"/>
      <c r="L3259" s="77"/>
      <c r="M3259" s="77"/>
      <c r="N3259" s="78"/>
    </row>
    <row r="3260" spans="1:14" ht="20.25" customHeight="1" thickBot="1">
      <c r="A3260" s="1721"/>
      <c r="B3260" s="11" t="s">
        <v>69</v>
      </c>
      <c r="C3260" s="1744" t="str">
        <f>'Result Entry'!$FG$3</f>
        <v>Jeewan Kaushal</v>
      </c>
      <c r="D3260" s="1745"/>
      <c r="E3260" s="1746"/>
      <c r="F3260" s="1747" t="str">
        <f>IF($J3235="TC",0,IF($J3235="Nso",0,VLOOKUP($A3232,'Result Entry'!$B$9:$HS$108,182,0)))</f>
        <v/>
      </c>
      <c r="G3260" s="1747"/>
      <c r="H3260" s="14">
        <f>IF($J3235="TC",0,IF($J3235="Nso",0,VLOOKUP($A3232,'Result Entry'!$B$9:$HS$108,136,0)))</f>
        <v>0</v>
      </c>
      <c r="I3260" s="1756" t="s">
        <v>148</v>
      </c>
      <c r="J3260" s="1757"/>
      <c r="K3260" s="1757"/>
      <c r="L3260" s="1757"/>
      <c r="M3260" s="1757"/>
      <c r="N3260" s="1838"/>
    </row>
    <row r="3261" spans="1:14" ht="20.25" customHeight="1">
      <c r="A3261" s="1721"/>
      <c r="B3261" s="10" t="s">
        <v>69</v>
      </c>
      <c r="C3261" s="1706" t="s">
        <v>180</v>
      </c>
      <c r="D3261" s="1707"/>
      <c r="E3261" s="1708"/>
      <c r="F3261" s="1715" t="s">
        <v>181</v>
      </c>
      <c r="G3261" s="1716"/>
      <c r="H3261" s="82" t="s">
        <v>30</v>
      </c>
      <c r="I3261" s="1756" t="s">
        <v>175</v>
      </c>
      <c r="J3261" s="1757"/>
      <c r="K3261" s="1757"/>
      <c r="L3261" s="1757"/>
      <c r="M3261" s="1757"/>
      <c r="N3261" s="1838"/>
    </row>
    <row r="3262" spans="1:14" ht="20.25" customHeight="1">
      <c r="A3262" s="1721"/>
      <c r="B3262" s="10" t="s">
        <v>69</v>
      </c>
      <c r="C3262" s="1709"/>
      <c r="D3262" s="1710"/>
      <c r="E3262" s="1711"/>
      <c r="F3262" s="1702" t="s">
        <v>182</v>
      </c>
      <c r="G3262" s="1703"/>
      <c r="H3262" s="80" t="s">
        <v>179</v>
      </c>
      <c r="I3262" s="1732" t="s">
        <v>67</v>
      </c>
      <c r="J3262" s="1733"/>
      <c r="K3262" s="1733"/>
      <c r="L3262" s="1733"/>
      <c r="M3262" s="1733"/>
      <c r="N3262" s="1734"/>
    </row>
    <row r="3263" spans="1:14" ht="20.25" customHeight="1">
      <c r="A3263" s="1721"/>
      <c r="B3263" s="10" t="s">
        <v>69</v>
      </c>
      <c r="C3263" s="1709"/>
      <c r="D3263" s="1710"/>
      <c r="E3263" s="1711"/>
      <c r="F3263" s="1702" t="s">
        <v>185</v>
      </c>
      <c r="G3263" s="1703"/>
      <c r="H3263" s="80" t="s">
        <v>62</v>
      </c>
      <c r="I3263" s="1735"/>
      <c r="J3263" s="1736"/>
      <c r="K3263" s="1736"/>
      <c r="L3263" s="1736"/>
      <c r="M3263" s="1736"/>
      <c r="N3263" s="1737"/>
    </row>
    <row r="3264" spans="1:14" ht="20.25" customHeight="1">
      <c r="A3264" s="1721"/>
      <c r="B3264" s="10" t="s">
        <v>69</v>
      </c>
      <c r="C3264" s="1709"/>
      <c r="D3264" s="1710"/>
      <c r="E3264" s="1711"/>
      <c r="F3264" s="1702" t="s">
        <v>186</v>
      </c>
      <c r="G3264" s="1703"/>
      <c r="H3264" s="80" t="s">
        <v>63</v>
      </c>
      <c r="I3264" s="1735"/>
      <c r="J3264" s="1736"/>
      <c r="K3264" s="1736"/>
      <c r="L3264" s="1736"/>
      <c r="M3264" s="1736"/>
      <c r="N3264" s="1737"/>
    </row>
    <row r="3265" spans="1:15" ht="20.25" customHeight="1">
      <c r="A3265" s="1721"/>
      <c r="B3265" s="10" t="s">
        <v>69</v>
      </c>
      <c r="C3265" s="1709"/>
      <c r="D3265" s="1710"/>
      <c r="E3265" s="1711"/>
      <c r="F3265" s="1702" t="s">
        <v>183</v>
      </c>
      <c r="G3265" s="1703"/>
      <c r="H3265" s="80" t="s">
        <v>65</v>
      </c>
      <c r="I3265" s="1738" t="s">
        <v>80</v>
      </c>
      <c r="J3265" s="1739"/>
      <c r="K3265" s="1739"/>
      <c r="L3265" s="1739"/>
      <c r="M3265" s="1739"/>
      <c r="N3265" s="1740"/>
    </row>
    <row r="3266" spans="1:15" ht="20.25" customHeight="1" thickBot="1">
      <c r="A3266" s="1721"/>
      <c r="B3266" s="13" t="s">
        <v>69</v>
      </c>
      <c r="C3266" s="1712"/>
      <c r="D3266" s="1713"/>
      <c r="E3266" s="1714"/>
      <c r="F3266" s="1704" t="s">
        <v>184</v>
      </c>
      <c r="G3266" s="1705"/>
      <c r="H3266" s="81" t="s">
        <v>64</v>
      </c>
      <c r="I3266" s="1741"/>
      <c r="J3266" s="1742"/>
      <c r="K3266" s="1742"/>
      <c r="L3266" s="1742"/>
      <c r="M3266" s="1742"/>
      <c r="N3266" s="1743"/>
    </row>
    <row r="3267" spans="1:15" ht="24.75" customHeight="1" thickTop="1" thickBot="1">
      <c r="A3267" s="83">
        <f>A3232+1</f>
        <v>93</v>
      </c>
      <c r="B3267" s="1720" t="s">
        <v>50</v>
      </c>
      <c r="C3267" s="1720"/>
      <c r="D3267" s="1720"/>
      <c r="E3267" s="1720"/>
      <c r="F3267" s="1720"/>
      <c r="G3267" s="1720"/>
      <c r="H3267" s="1720"/>
      <c r="I3267" s="1720"/>
      <c r="J3267" s="1720"/>
      <c r="K3267" s="1720"/>
      <c r="L3267" s="1720"/>
      <c r="M3267" s="1720"/>
      <c r="N3267" s="1720"/>
    </row>
    <row r="3268" spans="1:15" ht="42.75" customHeight="1" thickTop="1">
      <c r="A3268" s="1721"/>
      <c r="B3268" s="1722"/>
      <c r="C3268" s="1723"/>
      <c r="D3268" s="1726" t="str">
        <f>Master!$E$8</f>
        <v xml:space="preserve">Govt. Sr. Secondary School </v>
      </c>
      <c r="E3268" s="1727"/>
      <c r="F3268" s="1727"/>
      <c r="G3268" s="1727"/>
      <c r="H3268" s="1727"/>
      <c r="I3268" s="1727"/>
      <c r="J3268" s="1727"/>
      <c r="K3268" s="1727"/>
      <c r="L3268" s="1727"/>
      <c r="M3268" s="1727"/>
      <c r="N3268" s="1728"/>
    </row>
    <row r="3269" spans="1:15" ht="20.25" customHeight="1" thickBot="1">
      <c r="A3269" s="1721"/>
      <c r="B3269" s="1724"/>
      <c r="C3269" s="1725"/>
      <c r="D3269" s="1729" t="str">
        <f>Master!$E$11</f>
        <v>P.S.-Bapini (Jodhpur)</v>
      </c>
      <c r="E3269" s="1730"/>
      <c r="F3269" s="1730"/>
      <c r="G3269" s="1730"/>
      <c r="H3269" s="1730"/>
      <c r="I3269" s="1730"/>
      <c r="J3269" s="1730"/>
      <c r="K3269" s="1730"/>
      <c r="L3269" s="1730"/>
      <c r="M3269" s="1730"/>
      <c r="N3269" s="1731"/>
    </row>
    <row r="3270" spans="1:15" ht="20.25" customHeight="1">
      <c r="A3270" s="1721"/>
      <c r="B3270" s="28"/>
      <c r="C3270" s="1849" t="s">
        <v>150</v>
      </c>
      <c r="D3270" s="1850"/>
      <c r="E3270" s="1850"/>
      <c r="F3270" s="1850"/>
      <c r="G3270" s="1851"/>
      <c r="H3270" s="1814" t="s">
        <v>127</v>
      </c>
      <c r="I3270" s="1814"/>
      <c r="J3270" s="1817">
        <f>VLOOKUP(A3267,'Result Entry'!$B$6:$K$108,6,0)</f>
        <v>0</v>
      </c>
      <c r="K3270" s="1820" t="s">
        <v>68</v>
      </c>
      <c r="L3270" s="1821"/>
      <c r="M3270" s="68">
        <f>Master!$E$14</f>
        <v>8151106901</v>
      </c>
      <c r="N3270" s="69"/>
    </row>
    <row r="3271" spans="1:15" ht="20.25" customHeight="1">
      <c r="A3271" s="1721"/>
      <c r="B3271" s="9"/>
      <c r="C3271" s="1852"/>
      <c r="D3271" s="1853"/>
      <c r="E3271" s="1853"/>
      <c r="F3271" s="1853"/>
      <c r="G3271" s="1854"/>
      <c r="H3271" s="1815"/>
      <c r="I3271" s="1815"/>
      <c r="J3271" s="1818"/>
      <c r="K3271" s="1822" t="s">
        <v>66</v>
      </c>
      <c r="L3271" s="1823"/>
      <c r="M3271" s="1824"/>
      <c r="N3271" s="1825"/>
      <c r="O3271" s="17" t="s">
        <v>156</v>
      </c>
    </row>
    <row r="3272" spans="1:15" ht="20.25" customHeight="1" thickBot="1">
      <c r="A3272" s="1721"/>
      <c r="B3272" s="9"/>
      <c r="C3272" s="1855"/>
      <c r="D3272" s="1856"/>
      <c r="E3272" s="1856"/>
      <c r="F3272" s="1856"/>
      <c r="G3272" s="1857"/>
      <c r="H3272" s="1816"/>
      <c r="I3272" s="1816"/>
      <c r="J3272" s="1819"/>
      <c r="K3272" s="1826" t="s">
        <v>51</v>
      </c>
      <c r="L3272" s="1827"/>
      <c r="M3272" s="1828" t="str">
        <f>Master!$E$6</f>
        <v>2023-24</v>
      </c>
      <c r="N3272" s="1829"/>
    </row>
    <row r="3273" spans="1:15" ht="20.25" customHeight="1">
      <c r="A3273" s="1721"/>
      <c r="B3273" s="10" t="s">
        <v>69</v>
      </c>
      <c r="C3273" s="1779" t="s">
        <v>20</v>
      </c>
      <c r="D3273" s="1780"/>
      <c r="E3273" s="1780"/>
      <c r="F3273" s="1781"/>
      <c r="G3273" s="6" t="s">
        <v>149</v>
      </c>
      <c r="H3273" s="1782">
        <f>VLOOKUP($A3267,'Result Entry'!$B$9:$FW$108,4,0)</f>
        <v>0</v>
      </c>
      <c r="I3273" s="1782"/>
      <c r="J3273" s="1782"/>
      <c r="K3273" s="1782"/>
      <c r="L3273" s="1782"/>
      <c r="M3273" s="1782"/>
      <c r="N3273" s="1783"/>
    </row>
    <row r="3274" spans="1:15" ht="20.25" customHeight="1">
      <c r="A3274" s="1721"/>
      <c r="B3274" s="10" t="s">
        <v>69</v>
      </c>
      <c r="C3274" s="1763" t="s">
        <v>22</v>
      </c>
      <c r="D3274" s="1764"/>
      <c r="E3274" s="1764"/>
      <c r="F3274" s="1765"/>
      <c r="G3274" s="7" t="s">
        <v>149</v>
      </c>
      <c r="H3274" s="1766">
        <f>VLOOKUP($A3267,'Result Entry'!$B$9:$FW$108,7,0)</f>
        <v>0</v>
      </c>
      <c r="I3274" s="1766"/>
      <c r="J3274" s="1766"/>
      <c r="K3274" s="1766"/>
      <c r="L3274" s="1766"/>
      <c r="M3274" s="1766"/>
      <c r="N3274" s="1767"/>
    </row>
    <row r="3275" spans="1:15" ht="20.25" customHeight="1">
      <c r="A3275" s="1721"/>
      <c r="B3275" s="10" t="s">
        <v>69</v>
      </c>
      <c r="C3275" s="1763" t="s">
        <v>23</v>
      </c>
      <c r="D3275" s="1764"/>
      <c r="E3275" s="1764"/>
      <c r="F3275" s="1765"/>
      <c r="G3275" s="7" t="s">
        <v>149</v>
      </c>
      <c r="H3275" s="1766">
        <f>VLOOKUP($A3267,'Result Entry'!$B$9:$FW$108,8,0)</f>
        <v>0</v>
      </c>
      <c r="I3275" s="1766"/>
      <c r="J3275" s="1766"/>
      <c r="K3275" s="1766"/>
      <c r="L3275" s="1766"/>
      <c r="M3275" s="1766"/>
      <c r="N3275" s="1767"/>
    </row>
    <row r="3276" spans="1:15" ht="20.25" customHeight="1">
      <c r="A3276" s="1721"/>
      <c r="B3276" s="10" t="s">
        <v>69</v>
      </c>
      <c r="C3276" s="1763" t="s">
        <v>52</v>
      </c>
      <c r="D3276" s="1764"/>
      <c r="E3276" s="1764"/>
      <c r="F3276" s="1765"/>
      <c r="G3276" s="7" t="s">
        <v>149</v>
      </c>
      <c r="H3276" s="1766">
        <f>VLOOKUP($A3267,'Result Entry'!$B$9:$FW$108,9,0)</f>
        <v>0</v>
      </c>
      <c r="I3276" s="1766"/>
      <c r="J3276" s="1766"/>
      <c r="K3276" s="1766"/>
      <c r="L3276" s="1766"/>
      <c r="M3276" s="1766"/>
      <c r="N3276" s="1767"/>
    </row>
    <row r="3277" spans="1:15" ht="20.25" customHeight="1">
      <c r="A3277" s="1721"/>
      <c r="B3277" s="10" t="s">
        <v>69</v>
      </c>
      <c r="C3277" s="1763" t="s">
        <v>53</v>
      </c>
      <c r="D3277" s="1764"/>
      <c r="E3277" s="1764"/>
      <c r="F3277" s="1765"/>
      <c r="G3277" s="7" t="s">
        <v>149</v>
      </c>
      <c r="H3277" s="1768" t="str">
        <f>CONCATENATE('Result Entry'!$G$4,'Result Entry'!$J$4)</f>
        <v>11(A)</v>
      </c>
      <c r="I3277" s="1766"/>
      <c r="J3277" s="1766"/>
      <c r="K3277" s="1766"/>
      <c r="L3277" s="1766"/>
      <c r="M3277" s="1766"/>
      <c r="N3277" s="1767"/>
    </row>
    <row r="3278" spans="1:15" ht="20.25" customHeight="1" thickBot="1">
      <c r="A3278" s="1721"/>
      <c r="B3278" s="10" t="s">
        <v>69</v>
      </c>
      <c r="C3278" s="1789" t="s">
        <v>25</v>
      </c>
      <c r="D3278" s="1790"/>
      <c r="E3278" s="1790"/>
      <c r="F3278" s="1791"/>
      <c r="G3278" s="16" t="s">
        <v>149</v>
      </c>
      <c r="H3278" s="1792">
        <f>VLOOKUP($A3267,'Result Entry'!$B$9:$FW$108,10,0)</f>
        <v>0</v>
      </c>
      <c r="I3278" s="1792"/>
      <c r="J3278" s="1792"/>
      <c r="K3278" s="1792"/>
      <c r="L3278" s="1792"/>
      <c r="M3278" s="1792"/>
      <c r="N3278" s="1793"/>
    </row>
    <row r="3279" spans="1:15" ht="20.25" customHeight="1">
      <c r="A3279" s="1721"/>
      <c r="B3279" s="11" t="s">
        <v>69</v>
      </c>
      <c r="C3279" s="1794" t="s">
        <v>167</v>
      </c>
      <c r="D3279" s="1795"/>
      <c r="E3279" s="1798" t="s">
        <v>72</v>
      </c>
      <c r="F3279" s="1800" t="s">
        <v>73</v>
      </c>
      <c r="G3279" s="1802" t="s">
        <v>168</v>
      </c>
      <c r="H3279" s="1804" t="s">
        <v>55</v>
      </c>
      <c r="I3279" s="1805"/>
      <c r="J3279" s="1808" t="s">
        <v>84</v>
      </c>
      <c r="K3279" s="1809"/>
      <c r="L3279" s="1812" t="s">
        <v>169</v>
      </c>
      <c r="M3279" s="1832" t="s">
        <v>76</v>
      </c>
      <c r="N3279" s="1858" t="s">
        <v>98</v>
      </c>
    </row>
    <row r="3280" spans="1:15" ht="20.25" customHeight="1">
      <c r="A3280" s="1721"/>
      <c r="B3280" s="11"/>
      <c r="C3280" s="1796"/>
      <c r="D3280" s="1797"/>
      <c r="E3280" s="1799"/>
      <c r="F3280" s="1801"/>
      <c r="G3280" s="1803"/>
      <c r="H3280" s="1806"/>
      <c r="I3280" s="1807"/>
      <c r="J3280" s="1810"/>
      <c r="K3280" s="1811"/>
      <c r="L3280" s="1813"/>
      <c r="M3280" s="1833"/>
      <c r="N3280" s="1859"/>
    </row>
    <row r="3281" spans="1:14" ht="20.25" customHeight="1" thickBot="1">
      <c r="A3281" s="1721"/>
      <c r="B3281" s="11" t="s">
        <v>69</v>
      </c>
      <c r="C3281" s="1866" t="s">
        <v>56</v>
      </c>
      <c r="D3281" s="1867"/>
      <c r="E3281" s="61">
        <f>'Result Entry'!$L$7</f>
        <v>10</v>
      </c>
      <c r="F3281" s="62">
        <f>'Result Entry'!$M$7</f>
        <v>10</v>
      </c>
      <c r="G3281" s="53">
        <f>SUM(E3281:F3281)</f>
        <v>20</v>
      </c>
      <c r="H3281" s="1881">
        <f>'Result Entry'!$AU$7</f>
        <v>70</v>
      </c>
      <c r="I3281" s="1882"/>
      <c r="J3281" s="1883">
        <f>'Result Entry'!$AY$7</f>
        <v>100</v>
      </c>
      <c r="K3281" s="1882"/>
      <c r="L3281" s="53">
        <f t="shared" ref="L3281:L3286" si="184">H3281+J3281</f>
        <v>170</v>
      </c>
      <c r="M3281" s="63">
        <f t="shared" ref="M3281:M3286" si="185">G3281+L3281</f>
        <v>190</v>
      </c>
      <c r="N3281" s="1860"/>
    </row>
    <row r="3282" spans="1:14" s="52" customFormat="1" ht="20.25" customHeight="1">
      <c r="A3282" s="1721"/>
      <c r="B3282" s="50" t="s">
        <v>69</v>
      </c>
      <c r="C3282" s="1769" t="str">
        <f>'Result Entry'!$L$3</f>
        <v>HINDI Comp.</v>
      </c>
      <c r="D3282" s="1770"/>
      <c r="E3282" s="54">
        <f>IF($J3270="TC",0,IF($J3270="Nso",0,VLOOKUP($A3267,'Result Entry'!$B$9:$FW$108,11,0)))</f>
        <v>0</v>
      </c>
      <c r="F3282" s="51">
        <f>IF($J3270="TC",0,IF($J3270="Nso",0,VLOOKUP($A3267,'Result Entry'!$B$9:$FW$108,12,0)))</f>
        <v>0</v>
      </c>
      <c r="G3282" s="55">
        <f>E3282+F3282</f>
        <v>0</v>
      </c>
      <c r="H3282" s="1870">
        <f>IF($J3270="TC",0,IF($J3270="Nso",0,VLOOKUP($A3267,'Result Entry'!$B$9:$FW$108,16,0)))</f>
        <v>0</v>
      </c>
      <c r="I3282" s="1871"/>
      <c r="J3282" s="1872">
        <f>IF($J3270="TC",0,IF($J3270="Nso",0,VLOOKUP($A3267,'Result Entry'!$B$9:$FW$108,19,0)))</f>
        <v>0</v>
      </c>
      <c r="K3282" s="1871"/>
      <c r="L3282" s="66">
        <f t="shared" si="184"/>
        <v>0</v>
      </c>
      <c r="M3282" s="64">
        <f t="shared" si="185"/>
        <v>0</v>
      </c>
      <c r="N3282" s="60" t="str">
        <f>IF($J3270="TC",0,IF($J3270="Nso",0,VLOOKUP($A3267,'Result Entry'!$B$9:$FW$108,24,0)))</f>
        <v/>
      </c>
    </row>
    <row r="3283" spans="1:14" s="52" customFormat="1" ht="20.25" customHeight="1">
      <c r="A3283" s="1721"/>
      <c r="B3283" s="50" t="s">
        <v>69</v>
      </c>
      <c r="C3283" s="1717" t="str">
        <f>'Result Entry'!$Z$3</f>
        <v>ENGLISH Comp.</v>
      </c>
      <c r="D3283" s="1718"/>
      <c r="E3283" s="54">
        <f>IF($J3270="TC",0,IF($J3270="Nso",0,VLOOKUP($A3267,'Result Entry'!$B$9:$FW$108,25,0)))</f>
        <v>0</v>
      </c>
      <c r="F3283" s="51">
        <f>IF($J3270="TC",0,IF($J3270="Nso",0,VLOOKUP($A3267,'Result Entry'!$B$9:$FW$108,26,0)))</f>
        <v>0</v>
      </c>
      <c r="G3283" s="56">
        <f>E3283+F3283</f>
        <v>0</v>
      </c>
      <c r="H3283" s="1761">
        <f>IF($J3270="TC",0,IF($J3270="Nso",0,VLOOKUP($A3267,'Result Entry'!$B$9:$FW$108,30,0)))</f>
        <v>0</v>
      </c>
      <c r="I3283" s="1762"/>
      <c r="J3283" s="1784">
        <f>IF($J3270="TC",0,IF($J3270="Nso",0,VLOOKUP($A3267,'Result Entry'!$B$9:$FW$108,33,0)))</f>
        <v>0</v>
      </c>
      <c r="K3283" s="1762"/>
      <c r="L3283" s="66">
        <f t="shared" si="184"/>
        <v>0</v>
      </c>
      <c r="M3283" s="64">
        <f t="shared" si="185"/>
        <v>0</v>
      </c>
      <c r="N3283" s="60" t="str">
        <f>IF($J3270="TC",0,IF($J3270="Nso",0,VLOOKUP($A3267,'Result Entry'!$B$9:$FW$108,38,0)))</f>
        <v/>
      </c>
    </row>
    <row r="3284" spans="1:14" s="52" customFormat="1" ht="20.25" customHeight="1">
      <c r="A3284" s="1721"/>
      <c r="B3284" s="50" t="s">
        <v>69</v>
      </c>
      <c r="C3284" s="1717" t="str">
        <f>'Result Entry'!$AO$3</f>
        <v>PHYSICS</v>
      </c>
      <c r="D3284" s="1718"/>
      <c r="E3284" s="54">
        <f>IF($J3270="TC",0,IF($J3270="Nso",0,VLOOKUP($A3267,'Result Entry'!$B$9:$FW$108,39,0)))</f>
        <v>0</v>
      </c>
      <c r="F3284" s="51">
        <f>IF($J3270="TC",0,IF($J3270="Nso",0,VLOOKUP($A3267,'Result Entry'!$B$9:$FW$108,40,0)))</f>
        <v>0</v>
      </c>
      <c r="G3284" s="56">
        <f>E3284+F3284</f>
        <v>0</v>
      </c>
      <c r="H3284" s="1761">
        <f>IF($J3270="TC",0,IF($J3270="Nso",0,VLOOKUP($A3267,'Result Entry'!$B$9:$FW$108,45,0)))</f>
        <v>0</v>
      </c>
      <c r="I3284" s="1762"/>
      <c r="J3284" s="1784">
        <f>IF($J3270="TC",0,IF($J3270="Nso",0,VLOOKUP($A3267,'Result Entry'!$B$9:$FW$108,49,0)))</f>
        <v>0</v>
      </c>
      <c r="K3284" s="1762"/>
      <c r="L3284" s="66">
        <f t="shared" si="184"/>
        <v>0</v>
      </c>
      <c r="M3284" s="64">
        <f t="shared" si="185"/>
        <v>0</v>
      </c>
      <c r="N3284" s="60" t="str">
        <f>IF($J3270="TC",0,IF($J3270="Nso",0,VLOOKUP($A3267,'Result Entry'!$B$9:$FW$108,54,0)))</f>
        <v/>
      </c>
    </row>
    <row r="3285" spans="1:14" s="52" customFormat="1" ht="20.25" customHeight="1">
      <c r="A3285" s="1721"/>
      <c r="B3285" s="50" t="s">
        <v>69</v>
      </c>
      <c r="C3285" s="1717" t="str">
        <f>'Result Entry'!$BF$3</f>
        <v>CHEMISTRY</v>
      </c>
      <c r="D3285" s="1718"/>
      <c r="E3285" s="54" t="str">
        <f>IF($J3270="TC",0,IF($J3270="Nso",0,VLOOKUP($A3267,'Result Entry'!$B$9:$FW$108,55,0)))</f>
        <v/>
      </c>
      <c r="F3285" s="51">
        <f>IF($J3270="TC",0,IF($J3270="Nso",0,VLOOKUP($A3267,'Result Entry'!$B$9:$FW$108,56,0)))</f>
        <v>0</v>
      </c>
      <c r="G3285" s="56" t="e">
        <f>E3285+F3285</f>
        <v>#VALUE!</v>
      </c>
      <c r="H3285" s="1761">
        <f>IF($J3270="TC",0,IF($J3270="Nso",0,VLOOKUP($A3267,'Result Entry'!$B$9:$FW$108,61,0)))</f>
        <v>0</v>
      </c>
      <c r="I3285" s="1762"/>
      <c r="J3285" s="1784">
        <f>IF($J3270="TC",0,IF($J3270="Nso",0,VLOOKUP($A3267,'Result Entry'!$B$9:$FW$108,65,0)))</f>
        <v>0</v>
      </c>
      <c r="K3285" s="1762"/>
      <c r="L3285" s="66">
        <f t="shared" si="184"/>
        <v>0</v>
      </c>
      <c r="M3285" s="64" t="e">
        <f t="shared" si="185"/>
        <v>#VALUE!</v>
      </c>
      <c r="N3285" s="60" t="str">
        <f>IF($J3270="TC",0,IF($J3270="Nso",0,VLOOKUP($A3267,'Result Entry'!$B$9:$FW$108,70,0)))</f>
        <v/>
      </c>
    </row>
    <row r="3286" spans="1:14" s="52" customFormat="1" ht="20.25" customHeight="1" thickBot="1">
      <c r="A3286" s="1721"/>
      <c r="B3286" s="50" t="s">
        <v>69</v>
      </c>
      <c r="C3286" s="1717" t="str">
        <f>'Result Entry'!$BW$3</f>
        <v>BIOLOGY</v>
      </c>
      <c r="D3286" s="1718"/>
      <c r="E3286" s="57" t="str">
        <f>IF($J3270="TC",0,IF($J3270="Nso",0,VLOOKUP($A3267,'Result Entry'!$B$9:$FW$108,71,0)))</f>
        <v/>
      </c>
      <c r="F3286" s="58" t="str">
        <f>IF($J3270="TC",0,IF($J3270="Nso",0,VLOOKUP($A3267,'Result Entry'!$B$9:$FW$108,72,0)))</f>
        <v/>
      </c>
      <c r="G3286" s="59" t="e">
        <f>E3286+F3286</f>
        <v>#VALUE!</v>
      </c>
      <c r="H3286" s="1861">
        <f>IF($J3270="TC",0,IF($J3270="Nso",0,VLOOKUP($A3267,'Result Entry'!$B$9:$FW$108,77,0)))</f>
        <v>0</v>
      </c>
      <c r="I3286" s="1862"/>
      <c r="J3286" s="1863">
        <f>IF($J3270="TC",0,IF($J3270="Nso",0,VLOOKUP($A3267,'Result Entry'!$B$9:$FW$108,81,0)))</f>
        <v>0</v>
      </c>
      <c r="K3286" s="1862"/>
      <c r="L3286" s="67">
        <f t="shared" si="184"/>
        <v>0</v>
      </c>
      <c r="M3286" s="65" t="e">
        <f t="shared" si="185"/>
        <v>#VALUE!</v>
      </c>
      <c r="N3286" s="60">
        <f>IF($J3270="TC",0,IF($J3270="Nso",0,VLOOKUP($A3267,'Result Entry'!$B$9:$FW$108,86,0)))</f>
        <v>0</v>
      </c>
    </row>
    <row r="3287" spans="1:14" ht="20.25" customHeight="1">
      <c r="A3287" s="1721"/>
      <c r="B3287" s="11" t="s">
        <v>69</v>
      </c>
      <c r="C3287" s="1771" t="s">
        <v>77</v>
      </c>
      <c r="D3287" s="1772"/>
      <c r="E3287" s="1773"/>
      <c r="F3287" s="1777" t="s">
        <v>78</v>
      </c>
      <c r="G3287" s="1778"/>
      <c r="H3287" s="1868" t="s">
        <v>79</v>
      </c>
      <c r="I3287" s="1869"/>
      <c r="J3287" s="74" t="s">
        <v>41</v>
      </c>
      <c r="K3287" s="79" t="s">
        <v>91</v>
      </c>
      <c r="L3287" s="1785" t="s">
        <v>39</v>
      </c>
      <c r="M3287" s="1786"/>
      <c r="N3287" s="12" t="s">
        <v>43</v>
      </c>
    </row>
    <row r="3288" spans="1:14" ht="25.5" customHeight="1" thickBot="1">
      <c r="A3288" s="1721"/>
      <c r="B3288" s="11" t="s">
        <v>69</v>
      </c>
      <c r="C3288" s="1774"/>
      <c r="D3288" s="1775"/>
      <c r="E3288" s="1776"/>
      <c r="F3288" s="1787">
        <f>IF($J3270="TC",0,IF($J3270="Nso",0,VLOOKUP($A3267,'Result Entry'!$B$9:$FW$108,146,0)))</f>
        <v>0</v>
      </c>
      <c r="G3288" s="1788"/>
      <c r="H3288" s="1830">
        <f>IF($J3270="TC",0,IF($J3270="Nso",0,VLOOKUP($A3267,'Result Entry'!$B$9:$FW$108,147,0)))</f>
        <v>0</v>
      </c>
      <c r="I3288" s="1831"/>
      <c r="J3288" s="75">
        <f>IF($J3270="TC",0,IF($J3270="Nso",0,VLOOKUP($A3267,'Result Entry'!$B$9:$FW$108,148,0)))</f>
        <v>0</v>
      </c>
      <c r="K3288" s="86" t="str">
        <f>IF($J3270="TC",0,IF($J3270="Nso",0,VLOOKUP($A3267,'Result Entry'!$B$9:$FW$108,149,0)))</f>
        <v/>
      </c>
      <c r="L3288" s="1864">
        <f>IF($J3270="TC",0,IF($J3270="Nso",0,VLOOKUP($A3267,'Result Entry'!$B$9:$FW$108,150,0)))</f>
        <v>0</v>
      </c>
      <c r="M3288" s="1865"/>
      <c r="N3288" s="15">
        <f>IF($J3270="TC",0,IF($J3270="Nso",0,VLOOKUP($A3267,'Result Entry'!$B$9:$FW$108,152,0)))</f>
        <v>0</v>
      </c>
    </row>
    <row r="3289" spans="1:14" ht="20.25" customHeight="1">
      <c r="A3289" s="1721"/>
      <c r="B3289" s="11" t="s">
        <v>69</v>
      </c>
      <c r="C3289" s="1758" t="s">
        <v>58</v>
      </c>
      <c r="D3289" s="1759"/>
      <c r="E3289" s="1759"/>
      <c r="F3289" s="1759"/>
      <c r="G3289" s="1759"/>
      <c r="H3289" s="1760"/>
      <c r="I3289" s="1834" t="s">
        <v>59</v>
      </c>
      <c r="J3289" s="1835"/>
      <c r="K3289" s="1836">
        <f>VLOOKUP($A3267,'Result Entry'!$B$9:$FW$108,143,0)</f>
        <v>0</v>
      </c>
      <c r="L3289" s="1837"/>
      <c r="M3289" s="1839" t="s">
        <v>37</v>
      </c>
      <c r="N3289" s="1840"/>
    </row>
    <row r="3290" spans="1:14" ht="20.25" customHeight="1" thickBot="1">
      <c r="A3290" s="1721"/>
      <c r="B3290" s="11" t="s">
        <v>69</v>
      </c>
      <c r="C3290" s="1841" t="s">
        <v>54</v>
      </c>
      <c r="D3290" s="1842"/>
      <c r="E3290" s="1842"/>
      <c r="F3290" s="1843" t="s">
        <v>157</v>
      </c>
      <c r="G3290" s="1844"/>
      <c r="H3290" s="26" t="s">
        <v>47</v>
      </c>
      <c r="I3290" s="1847" t="s">
        <v>60</v>
      </c>
      <c r="J3290" s="1848"/>
      <c r="K3290" s="1873">
        <f>VLOOKUP($A3267,'Result Entry'!$B$9:$FW$108,144,0)</f>
        <v>0</v>
      </c>
      <c r="L3290" s="1874"/>
      <c r="M3290" s="1875">
        <f>VLOOKUP($A3267,'Result Entry'!$B$9:$FW$108,145,0)</f>
        <v>0</v>
      </c>
      <c r="N3290" s="1876"/>
    </row>
    <row r="3291" spans="1:14" ht="20.25" customHeight="1">
      <c r="A3291" s="1721"/>
      <c r="B3291" s="11" t="s">
        <v>69</v>
      </c>
      <c r="C3291" s="1841"/>
      <c r="D3291" s="1842"/>
      <c r="E3291" s="1842"/>
      <c r="F3291" s="1845"/>
      <c r="G3291" s="1846"/>
      <c r="H3291" s="27" t="s">
        <v>99</v>
      </c>
      <c r="I3291" s="1877" t="s">
        <v>61</v>
      </c>
      <c r="J3291" s="1878"/>
      <c r="K3291" s="1879">
        <f>IF($J3270="TC","Transferred",IF($J3270="Nso","NameSeparated",VLOOKUP($A3267,'Result Entry'!$B$9:$FW$108,153,0)))</f>
        <v>0</v>
      </c>
      <c r="L3291" s="1879"/>
      <c r="M3291" s="1879"/>
      <c r="N3291" s="1880"/>
    </row>
    <row r="3292" spans="1:14" ht="20.25" customHeight="1">
      <c r="A3292" s="1721"/>
      <c r="B3292" s="11" t="s">
        <v>69</v>
      </c>
      <c r="C3292" s="1744" t="str">
        <f>'Result Entry'!$DU$3</f>
        <v>Foundation Of Information Tech.</v>
      </c>
      <c r="D3292" s="1745"/>
      <c r="E3292" s="1746"/>
      <c r="F3292" s="1747" t="str">
        <f>IF($J3270="TC",0,IF($J3270="Nso",0,VLOOKUP($A3267,'Result Entry'!$B$9:$GS$108,170,0)))</f>
        <v/>
      </c>
      <c r="G3292" s="1747"/>
      <c r="H3292" s="14">
        <f>IF($J3270="TC",0,IF($J3270="Nso",0,VLOOKUP($A3267,'Result Entry'!$B$9:$GS$108,112,0)))</f>
        <v>0</v>
      </c>
      <c r="I3292" s="1748" t="s">
        <v>71</v>
      </c>
      <c r="J3292" s="1749"/>
      <c r="K3292" s="1750">
        <f>'Result Entry'!$T$2</f>
        <v>45419</v>
      </c>
      <c r="L3292" s="1751"/>
      <c r="M3292" s="1751"/>
      <c r="N3292" s="1752"/>
    </row>
    <row r="3293" spans="1:14" ht="20.25" customHeight="1">
      <c r="A3293" s="1721"/>
      <c r="B3293" s="11" t="s">
        <v>69</v>
      </c>
      <c r="C3293" s="1744" t="str">
        <f>'Result Entry'!$EI$3</f>
        <v>G.I.A.I.-II</v>
      </c>
      <c r="D3293" s="1745"/>
      <c r="E3293" s="1746"/>
      <c r="F3293" s="1747" t="str">
        <f>IF($J3270="TC",0,IF($J3270="Nso",0,VLOOKUP($A3267,'Result Entry'!$B$9:$GS$108,174,0)))</f>
        <v/>
      </c>
      <c r="G3293" s="1747"/>
      <c r="H3293" s="14">
        <f>IF($J3270="TC",0,IF($J3270="Nso",0,VLOOKUP($A3267,'Result Entry'!$B$9:$GS$108,124,0)))</f>
        <v>0</v>
      </c>
      <c r="I3293" s="1753"/>
      <c r="J3293" s="1754"/>
      <c r="K3293" s="1754"/>
      <c r="L3293" s="1754"/>
      <c r="M3293" s="1754"/>
      <c r="N3293" s="1755"/>
    </row>
    <row r="3294" spans="1:14" ht="20.25" customHeight="1">
      <c r="A3294" s="1721"/>
      <c r="B3294" s="11" t="s">
        <v>69</v>
      </c>
      <c r="C3294" s="1744" t="str">
        <f>'Result Entry'!$EU$3</f>
        <v>SOC.SER.PLAN</v>
      </c>
      <c r="D3294" s="1745"/>
      <c r="E3294" s="1746"/>
      <c r="F3294" s="1747">
        <f>IF($J3270="TC",0,IF($J3270="Nso",0,VLOOKUP($A3267,'Result Entry'!$B$9:$HS$108,178,0)))</f>
        <v>0</v>
      </c>
      <c r="G3294" s="1747"/>
      <c r="H3294" s="14">
        <f>IF($J3270="TC",0,IF($J3270="Nso",0,VLOOKUP($A3267,'Result Entry'!$B$9:$GS$108,136,0)))</f>
        <v>0</v>
      </c>
      <c r="I3294" s="1756" t="s">
        <v>174</v>
      </c>
      <c r="J3294" s="1757"/>
      <c r="K3294" s="76"/>
      <c r="L3294" s="77"/>
      <c r="M3294" s="77"/>
      <c r="N3294" s="78"/>
    </row>
    <row r="3295" spans="1:14" ht="20.25" customHeight="1" thickBot="1">
      <c r="A3295" s="1721"/>
      <c r="B3295" s="11" t="s">
        <v>69</v>
      </c>
      <c r="C3295" s="1744" t="str">
        <f>'Result Entry'!$FG$3</f>
        <v>Jeewan Kaushal</v>
      </c>
      <c r="D3295" s="1745"/>
      <c r="E3295" s="1746"/>
      <c r="F3295" s="1747" t="str">
        <f>IF($J3270="TC",0,IF($J3270="Nso",0,VLOOKUP($A3267,'Result Entry'!$B$9:$HS$108,182,0)))</f>
        <v/>
      </c>
      <c r="G3295" s="1747"/>
      <c r="H3295" s="14">
        <f>IF($J3270="TC",0,IF($J3270="Nso",0,VLOOKUP($A3267,'Result Entry'!$B$9:$HS$108,136,0)))</f>
        <v>0</v>
      </c>
      <c r="I3295" s="1756" t="s">
        <v>148</v>
      </c>
      <c r="J3295" s="1757"/>
      <c r="K3295" s="1757"/>
      <c r="L3295" s="1757"/>
      <c r="M3295" s="1757"/>
      <c r="N3295" s="1838"/>
    </row>
    <row r="3296" spans="1:14" ht="20.25" customHeight="1">
      <c r="A3296" s="1721"/>
      <c r="B3296" s="10" t="s">
        <v>69</v>
      </c>
      <c r="C3296" s="1706" t="s">
        <v>180</v>
      </c>
      <c r="D3296" s="1707"/>
      <c r="E3296" s="1708"/>
      <c r="F3296" s="1715" t="s">
        <v>181</v>
      </c>
      <c r="G3296" s="1716"/>
      <c r="H3296" s="82" t="s">
        <v>30</v>
      </c>
      <c r="I3296" s="1756" t="s">
        <v>175</v>
      </c>
      <c r="J3296" s="1757"/>
      <c r="K3296" s="1757"/>
      <c r="L3296" s="1757"/>
      <c r="M3296" s="1757"/>
      <c r="N3296" s="1838"/>
    </row>
    <row r="3297" spans="1:15" ht="20.25" customHeight="1">
      <c r="A3297" s="1721"/>
      <c r="B3297" s="10" t="s">
        <v>69</v>
      </c>
      <c r="C3297" s="1709"/>
      <c r="D3297" s="1710"/>
      <c r="E3297" s="1711"/>
      <c r="F3297" s="1702" t="s">
        <v>182</v>
      </c>
      <c r="G3297" s="1703"/>
      <c r="H3297" s="80" t="s">
        <v>179</v>
      </c>
      <c r="I3297" s="1732" t="s">
        <v>67</v>
      </c>
      <c r="J3297" s="1733"/>
      <c r="K3297" s="1733"/>
      <c r="L3297" s="1733"/>
      <c r="M3297" s="1733"/>
      <c r="N3297" s="1734"/>
    </row>
    <row r="3298" spans="1:15" ht="20.25" customHeight="1">
      <c r="A3298" s="1721"/>
      <c r="B3298" s="10" t="s">
        <v>69</v>
      </c>
      <c r="C3298" s="1709"/>
      <c r="D3298" s="1710"/>
      <c r="E3298" s="1711"/>
      <c r="F3298" s="1702" t="s">
        <v>185</v>
      </c>
      <c r="G3298" s="1703"/>
      <c r="H3298" s="80" t="s">
        <v>62</v>
      </c>
      <c r="I3298" s="1735"/>
      <c r="J3298" s="1736"/>
      <c r="K3298" s="1736"/>
      <c r="L3298" s="1736"/>
      <c r="M3298" s="1736"/>
      <c r="N3298" s="1737"/>
    </row>
    <row r="3299" spans="1:15" ht="20.25" customHeight="1">
      <c r="A3299" s="1721"/>
      <c r="B3299" s="10" t="s">
        <v>69</v>
      </c>
      <c r="C3299" s="1709"/>
      <c r="D3299" s="1710"/>
      <c r="E3299" s="1711"/>
      <c r="F3299" s="1702" t="s">
        <v>186</v>
      </c>
      <c r="G3299" s="1703"/>
      <c r="H3299" s="80" t="s">
        <v>63</v>
      </c>
      <c r="I3299" s="1735"/>
      <c r="J3299" s="1736"/>
      <c r="K3299" s="1736"/>
      <c r="L3299" s="1736"/>
      <c r="M3299" s="1736"/>
      <c r="N3299" s="1737"/>
    </row>
    <row r="3300" spans="1:15" ht="20.25" customHeight="1">
      <c r="A3300" s="1721"/>
      <c r="B3300" s="10" t="s">
        <v>69</v>
      </c>
      <c r="C3300" s="1709"/>
      <c r="D3300" s="1710"/>
      <c r="E3300" s="1711"/>
      <c r="F3300" s="1702" t="s">
        <v>183</v>
      </c>
      <c r="G3300" s="1703"/>
      <c r="H3300" s="80" t="s">
        <v>65</v>
      </c>
      <c r="I3300" s="1738" t="s">
        <v>80</v>
      </c>
      <c r="J3300" s="1739"/>
      <c r="K3300" s="1739"/>
      <c r="L3300" s="1739"/>
      <c r="M3300" s="1739"/>
      <c r="N3300" s="1740"/>
    </row>
    <row r="3301" spans="1:15" ht="20.25" customHeight="1" thickBot="1">
      <c r="A3301" s="1721"/>
      <c r="B3301" s="13" t="s">
        <v>69</v>
      </c>
      <c r="C3301" s="1712"/>
      <c r="D3301" s="1713"/>
      <c r="E3301" s="1714"/>
      <c r="F3301" s="1704" t="s">
        <v>184</v>
      </c>
      <c r="G3301" s="1705"/>
      <c r="H3301" s="81" t="s">
        <v>64</v>
      </c>
      <c r="I3301" s="1741"/>
      <c r="J3301" s="1742"/>
      <c r="K3301" s="1742"/>
      <c r="L3301" s="1742"/>
      <c r="M3301" s="1742"/>
      <c r="N3301" s="1743"/>
    </row>
    <row r="3302" spans="1:15" ht="15.75" thickTop="1">
      <c r="A3302" s="1719"/>
      <c r="B3302" s="1719"/>
      <c r="C3302" s="1719"/>
      <c r="D3302" s="1719"/>
      <c r="E3302" s="1719"/>
      <c r="F3302" s="1719"/>
      <c r="G3302" s="1719"/>
      <c r="H3302" s="1719"/>
      <c r="I3302" s="1719"/>
      <c r="J3302" s="1719"/>
      <c r="K3302" s="1719"/>
      <c r="L3302" s="1719"/>
      <c r="M3302" s="1719"/>
      <c r="N3302" s="1719"/>
    </row>
    <row r="3303" spans="1:15" ht="24.75" customHeight="1" thickBot="1">
      <c r="A3303" s="83">
        <f>A3267+1</f>
        <v>94</v>
      </c>
      <c r="B3303" s="1720" t="s">
        <v>50</v>
      </c>
      <c r="C3303" s="1720"/>
      <c r="D3303" s="1720"/>
      <c r="E3303" s="1720"/>
      <c r="F3303" s="1720"/>
      <c r="G3303" s="1720"/>
      <c r="H3303" s="1720"/>
      <c r="I3303" s="1720"/>
      <c r="J3303" s="1720"/>
      <c r="K3303" s="1720"/>
      <c r="L3303" s="1720"/>
      <c r="M3303" s="1720"/>
      <c r="N3303" s="1720"/>
    </row>
    <row r="3304" spans="1:15" ht="42.75" customHeight="1" thickTop="1">
      <c r="A3304" s="1721"/>
      <c r="B3304" s="1722"/>
      <c r="C3304" s="1723"/>
      <c r="D3304" s="1726" t="str">
        <f>Master!$E$8</f>
        <v xml:space="preserve">Govt. Sr. Secondary School </v>
      </c>
      <c r="E3304" s="1727"/>
      <c r="F3304" s="1727"/>
      <c r="G3304" s="1727"/>
      <c r="H3304" s="1727"/>
      <c r="I3304" s="1727"/>
      <c r="J3304" s="1727"/>
      <c r="K3304" s="1727"/>
      <c r="L3304" s="1727"/>
      <c r="M3304" s="1727"/>
      <c r="N3304" s="1728"/>
    </row>
    <row r="3305" spans="1:15" ht="26.25" customHeight="1" thickBot="1">
      <c r="A3305" s="1721"/>
      <c r="B3305" s="1724"/>
      <c r="C3305" s="1725"/>
      <c r="D3305" s="1729" t="str">
        <f>Master!$E$11</f>
        <v>P.S.-Bapini (Jodhpur)</v>
      </c>
      <c r="E3305" s="1730"/>
      <c r="F3305" s="1730"/>
      <c r="G3305" s="1730"/>
      <c r="H3305" s="1730"/>
      <c r="I3305" s="1730"/>
      <c r="J3305" s="1730"/>
      <c r="K3305" s="1730"/>
      <c r="L3305" s="1730"/>
      <c r="M3305" s="1730"/>
      <c r="N3305" s="1731"/>
    </row>
    <row r="3306" spans="1:15" ht="20.25" customHeight="1">
      <c r="A3306" s="1721"/>
      <c r="B3306" s="28"/>
      <c r="C3306" s="1849" t="s">
        <v>150</v>
      </c>
      <c r="D3306" s="1850"/>
      <c r="E3306" s="1850"/>
      <c r="F3306" s="1850"/>
      <c r="G3306" s="1851"/>
      <c r="H3306" s="1814" t="s">
        <v>127</v>
      </c>
      <c r="I3306" s="1814"/>
      <c r="J3306" s="1817">
        <f>VLOOKUP(A3303,'Result Entry'!$B$6:$K$108,6,0)</f>
        <v>0</v>
      </c>
      <c r="K3306" s="1820" t="s">
        <v>68</v>
      </c>
      <c r="L3306" s="1821"/>
      <c r="M3306" s="68">
        <f>Master!$E$14</f>
        <v>8151106901</v>
      </c>
      <c r="N3306" s="69"/>
    </row>
    <row r="3307" spans="1:15" ht="20.25" customHeight="1">
      <c r="A3307" s="1721"/>
      <c r="B3307" s="9"/>
      <c r="C3307" s="1852"/>
      <c r="D3307" s="1853"/>
      <c r="E3307" s="1853"/>
      <c r="F3307" s="1853"/>
      <c r="G3307" s="1854"/>
      <c r="H3307" s="1815"/>
      <c r="I3307" s="1815"/>
      <c r="J3307" s="1818"/>
      <c r="K3307" s="1822" t="s">
        <v>66</v>
      </c>
      <c r="L3307" s="1823"/>
      <c r="M3307" s="1824"/>
      <c r="N3307" s="1825"/>
      <c r="O3307" s="17" t="s">
        <v>156</v>
      </c>
    </row>
    <row r="3308" spans="1:15" ht="20.25" customHeight="1" thickBot="1">
      <c r="A3308" s="1721"/>
      <c r="B3308" s="9"/>
      <c r="C3308" s="1855"/>
      <c r="D3308" s="1856"/>
      <c r="E3308" s="1856"/>
      <c r="F3308" s="1856"/>
      <c r="G3308" s="1857"/>
      <c r="H3308" s="1816"/>
      <c r="I3308" s="1816"/>
      <c r="J3308" s="1819"/>
      <c r="K3308" s="1826" t="s">
        <v>51</v>
      </c>
      <c r="L3308" s="1827"/>
      <c r="M3308" s="1828" t="str">
        <f>Master!$E$6</f>
        <v>2023-24</v>
      </c>
      <c r="N3308" s="1829"/>
    </row>
    <row r="3309" spans="1:15" ht="20.25" customHeight="1">
      <c r="A3309" s="1721"/>
      <c r="B3309" s="10" t="s">
        <v>69</v>
      </c>
      <c r="C3309" s="1779" t="s">
        <v>20</v>
      </c>
      <c r="D3309" s="1780"/>
      <c r="E3309" s="1780"/>
      <c r="F3309" s="1781"/>
      <c r="G3309" s="6" t="s">
        <v>149</v>
      </c>
      <c r="H3309" s="1782">
        <f>VLOOKUP($A3303,'Result Entry'!$B$9:$FW$108,4,0)</f>
        <v>0</v>
      </c>
      <c r="I3309" s="1782"/>
      <c r="J3309" s="1782"/>
      <c r="K3309" s="1782"/>
      <c r="L3309" s="1782"/>
      <c r="M3309" s="1782"/>
      <c r="N3309" s="1783"/>
    </row>
    <row r="3310" spans="1:15" ht="20.25" customHeight="1">
      <c r="A3310" s="1721"/>
      <c r="B3310" s="10" t="s">
        <v>69</v>
      </c>
      <c r="C3310" s="1763" t="s">
        <v>22</v>
      </c>
      <c r="D3310" s="1764"/>
      <c r="E3310" s="1764"/>
      <c r="F3310" s="1765"/>
      <c r="G3310" s="7" t="s">
        <v>149</v>
      </c>
      <c r="H3310" s="1766">
        <f>VLOOKUP($A3303,'Result Entry'!$B$9:$FW$108,7,0)</f>
        <v>0</v>
      </c>
      <c r="I3310" s="1766"/>
      <c r="J3310" s="1766"/>
      <c r="K3310" s="1766"/>
      <c r="L3310" s="1766"/>
      <c r="M3310" s="1766"/>
      <c r="N3310" s="1767"/>
    </row>
    <row r="3311" spans="1:15" ht="20.25" customHeight="1">
      <c r="A3311" s="1721"/>
      <c r="B3311" s="10" t="s">
        <v>69</v>
      </c>
      <c r="C3311" s="1763" t="s">
        <v>23</v>
      </c>
      <c r="D3311" s="1764"/>
      <c r="E3311" s="1764"/>
      <c r="F3311" s="1765"/>
      <c r="G3311" s="7" t="s">
        <v>149</v>
      </c>
      <c r="H3311" s="1766">
        <f>VLOOKUP($A3303,'Result Entry'!$B$9:$FW$108,8,0)</f>
        <v>0</v>
      </c>
      <c r="I3311" s="1766"/>
      <c r="J3311" s="1766"/>
      <c r="K3311" s="1766"/>
      <c r="L3311" s="1766"/>
      <c r="M3311" s="1766"/>
      <c r="N3311" s="1767"/>
    </row>
    <row r="3312" spans="1:15" ht="20.25" customHeight="1">
      <c r="A3312" s="1721"/>
      <c r="B3312" s="10" t="s">
        <v>69</v>
      </c>
      <c r="C3312" s="1763" t="s">
        <v>52</v>
      </c>
      <c r="D3312" s="1764"/>
      <c r="E3312" s="1764"/>
      <c r="F3312" s="1765"/>
      <c r="G3312" s="7" t="s">
        <v>149</v>
      </c>
      <c r="H3312" s="1766">
        <f>VLOOKUP($A3303,'Result Entry'!$B$9:$FW$108,9,0)</f>
        <v>0</v>
      </c>
      <c r="I3312" s="1766"/>
      <c r="J3312" s="1766"/>
      <c r="K3312" s="1766"/>
      <c r="L3312" s="1766"/>
      <c r="M3312" s="1766"/>
      <c r="N3312" s="1767"/>
    </row>
    <row r="3313" spans="1:14" ht="20.25" customHeight="1">
      <c r="A3313" s="1721"/>
      <c r="B3313" s="10" t="s">
        <v>69</v>
      </c>
      <c r="C3313" s="1763" t="s">
        <v>53</v>
      </c>
      <c r="D3313" s="1764"/>
      <c r="E3313" s="1764"/>
      <c r="F3313" s="1765"/>
      <c r="G3313" s="7" t="s">
        <v>149</v>
      </c>
      <c r="H3313" s="1768" t="str">
        <f>CONCATENATE('Result Entry'!$G$4,'Result Entry'!$J$4)</f>
        <v>11(A)</v>
      </c>
      <c r="I3313" s="1766"/>
      <c r="J3313" s="1766"/>
      <c r="K3313" s="1766"/>
      <c r="L3313" s="1766"/>
      <c r="M3313" s="1766"/>
      <c r="N3313" s="1767"/>
    </row>
    <row r="3314" spans="1:14" ht="20.25" customHeight="1" thickBot="1">
      <c r="A3314" s="1721"/>
      <c r="B3314" s="10" t="s">
        <v>69</v>
      </c>
      <c r="C3314" s="1789" t="s">
        <v>25</v>
      </c>
      <c r="D3314" s="1790"/>
      <c r="E3314" s="1790"/>
      <c r="F3314" s="1791"/>
      <c r="G3314" s="16" t="s">
        <v>149</v>
      </c>
      <c r="H3314" s="1792">
        <f>VLOOKUP($A3303,'Result Entry'!$B$9:$FW$108,10,0)</f>
        <v>0</v>
      </c>
      <c r="I3314" s="1792"/>
      <c r="J3314" s="1792"/>
      <c r="K3314" s="1792"/>
      <c r="L3314" s="1792"/>
      <c r="M3314" s="1792"/>
      <c r="N3314" s="1793"/>
    </row>
    <row r="3315" spans="1:14" ht="20.25" customHeight="1">
      <c r="A3315" s="1721"/>
      <c r="B3315" s="11" t="s">
        <v>69</v>
      </c>
      <c r="C3315" s="1794" t="s">
        <v>167</v>
      </c>
      <c r="D3315" s="1795"/>
      <c r="E3315" s="1798" t="s">
        <v>72</v>
      </c>
      <c r="F3315" s="1800" t="s">
        <v>73</v>
      </c>
      <c r="G3315" s="1802" t="s">
        <v>168</v>
      </c>
      <c r="H3315" s="1804" t="s">
        <v>55</v>
      </c>
      <c r="I3315" s="1805"/>
      <c r="J3315" s="1808" t="s">
        <v>84</v>
      </c>
      <c r="K3315" s="1809"/>
      <c r="L3315" s="1812" t="s">
        <v>169</v>
      </c>
      <c r="M3315" s="1832" t="s">
        <v>76</v>
      </c>
      <c r="N3315" s="1858" t="s">
        <v>98</v>
      </c>
    </row>
    <row r="3316" spans="1:14" ht="20.25" customHeight="1">
      <c r="A3316" s="1721"/>
      <c r="B3316" s="11"/>
      <c r="C3316" s="1796"/>
      <c r="D3316" s="1797"/>
      <c r="E3316" s="1799"/>
      <c r="F3316" s="1801"/>
      <c r="G3316" s="1803"/>
      <c r="H3316" s="1806"/>
      <c r="I3316" s="1807"/>
      <c r="J3316" s="1810"/>
      <c r="K3316" s="1811"/>
      <c r="L3316" s="1813"/>
      <c r="M3316" s="1833"/>
      <c r="N3316" s="1859"/>
    </row>
    <row r="3317" spans="1:14" ht="20.25" customHeight="1" thickBot="1">
      <c r="A3317" s="1721"/>
      <c r="B3317" s="11" t="s">
        <v>69</v>
      </c>
      <c r="C3317" s="1866" t="s">
        <v>56</v>
      </c>
      <c r="D3317" s="1867"/>
      <c r="E3317" s="61">
        <f>'Result Entry'!$L$7</f>
        <v>10</v>
      </c>
      <c r="F3317" s="62">
        <f>'Result Entry'!$M$7</f>
        <v>10</v>
      </c>
      <c r="G3317" s="53">
        <f>SUM(E3317:F3317)</f>
        <v>20</v>
      </c>
      <c r="H3317" s="1881">
        <f>'Result Entry'!$AU$7</f>
        <v>70</v>
      </c>
      <c r="I3317" s="1882"/>
      <c r="J3317" s="1883">
        <f>'Result Entry'!$AY$7</f>
        <v>100</v>
      </c>
      <c r="K3317" s="1882"/>
      <c r="L3317" s="53">
        <f t="shared" ref="L3317:L3322" si="186">H3317+J3317</f>
        <v>170</v>
      </c>
      <c r="M3317" s="63">
        <f t="shared" ref="M3317:M3322" si="187">G3317+L3317</f>
        <v>190</v>
      </c>
      <c r="N3317" s="1860"/>
    </row>
    <row r="3318" spans="1:14" s="52" customFormat="1" ht="20.25" customHeight="1">
      <c r="A3318" s="1721"/>
      <c r="B3318" s="50" t="s">
        <v>69</v>
      </c>
      <c r="C3318" s="1769" t="str">
        <f>'Result Entry'!$L$3</f>
        <v>HINDI Comp.</v>
      </c>
      <c r="D3318" s="1770"/>
      <c r="E3318" s="54">
        <f>IF($J3306="TC",0,IF($J3306="Nso",0,VLOOKUP($A3303,'Result Entry'!$B$9:$FW$108,11,0)))</f>
        <v>0</v>
      </c>
      <c r="F3318" s="51">
        <f>IF($J3306="TC",0,IF($J3306="Nso",0,VLOOKUP($A3303,'Result Entry'!$B$9:$FW$108,12,0)))</f>
        <v>0</v>
      </c>
      <c r="G3318" s="55">
        <f>E3318+F3318</f>
        <v>0</v>
      </c>
      <c r="H3318" s="1870">
        <f>IF($J3306="TC",0,IF($J3306="Nso",0,VLOOKUP($A3303,'Result Entry'!$B$9:$FW$108,16,0)))</f>
        <v>0</v>
      </c>
      <c r="I3318" s="1871"/>
      <c r="J3318" s="1872">
        <f>IF($J3306="TC",0,IF($J3306="Nso",0,VLOOKUP($A3303,'Result Entry'!$B$9:$FW$108,19,0)))</f>
        <v>0</v>
      </c>
      <c r="K3318" s="1871"/>
      <c r="L3318" s="66">
        <f t="shared" si="186"/>
        <v>0</v>
      </c>
      <c r="M3318" s="64">
        <f t="shared" si="187"/>
        <v>0</v>
      </c>
      <c r="N3318" s="60" t="str">
        <f>IF($J3306="TC",0,IF($J3306="Nso",0,VLOOKUP($A3303,'Result Entry'!$B$9:$FW$108,24,0)))</f>
        <v/>
      </c>
    </row>
    <row r="3319" spans="1:14" s="52" customFormat="1" ht="20.25" customHeight="1">
      <c r="A3319" s="1721"/>
      <c r="B3319" s="50" t="s">
        <v>69</v>
      </c>
      <c r="C3319" s="1717" t="str">
        <f>'Result Entry'!$Z$3</f>
        <v>ENGLISH Comp.</v>
      </c>
      <c r="D3319" s="1718"/>
      <c r="E3319" s="54">
        <f>IF($J3306="TC",0,IF($J3306="Nso",0,VLOOKUP($A3303,'Result Entry'!$B$9:$FW$108,25,0)))</f>
        <v>0</v>
      </c>
      <c r="F3319" s="51">
        <f>IF($J3306="TC",0,IF($J3306="Nso",0,VLOOKUP($A3303,'Result Entry'!$B$9:$FW$108,26,0)))</f>
        <v>0</v>
      </c>
      <c r="G3319" s="56">
        <f>E3319+F3319</f>
        <v>0</v>
      </c>
      <c r="H3319" s="1761">
        <f>IF($J3306="TC",0,IF($J3306="Nso",0,VLOOKUP($A3303,'Result Entry'!$B$9:$FW$108,30,0)))</f>
        <v>0</v>
      </c>
      <c r="I3319" s="1762"/>
      <c r="J3319" s="1784">
        <f>IF($J3306="TC",0,IF($J3306="Nso",0,VLOOKUP($A3303,'Result Entry'!$B$9:$FW$108,33,0)))</f>
        <v>0</v>
      </c>
      <c r="K3319" s="1762"/>
      <c r="L3319" s="66">
        <f t="shared" si="186"/>
        <v>0</v>
      </c>
      <c r="M3319" s="64">
        <f t="shared" si="187"/>
        <v>0</v>
      </c>
      <c r="N3319" s="60" t="str">
        <f>IF($J3306="TC",0,IF($J3306="Nso",0,VLOOKUP($A3303,'Result Entry'!$B$9:$FW$108,38,0)))</f>
        <v/>
      </c>
    </row>
    <row r="3320" spans="1:14" s="52" customFormat="1" ht="20.25" customHeight="1">
      <c r="A3320" s="1721"/>
      <c r="B3320" s="50" t="s">
        <v>69</v>
      </c>
      <c r="C3320" s="1717" t="str">
        <f>'Result Entry'!$AO$3</f>
        <v>PHYSICS</v>
      </c>
      <c r="D3320" s="1718"/>
      <c r="E3320" s="54">
        <f>IF($J3306="TC",0,IF($J3306="Nso",0,VLOOKUP($A3303,'Result Entry'!$B$9:$FW$108,39,0)))</f>
        <v>0</v>
      </c>
      <c r="F3320" s="51">
        <f>IF($J3306="TC",0,IF($J3306="Nso",0,VLOOKUP($A3303,'Result Entry'!$B$9:$FW$108,40,0)))</f>
        <v>0</v>
      </c>
      <c r="G3320" s="56">
        <f>E3320+F3320</f>
        <v>0</v>
      </c>
      <c r="H3320" s="1761">
        <f>IF($J3306="TC",0,IF($J3306="Nso",0,VLOOKUP($A3303,'Result Entry'!$B$9:$FW$108,45,0)))</f>
        <v>0</v>
      </c>
      <c r="I3320" s="1762"/>
      <c r="J3320" s="1784">
        <f>IF($J3306="TC",0,IF($J3306="Nso",0,VLOOKUP($A3303,'Result Entry'!$B$9:$FW$108,49,0)))</f>
        <v>0</v>
      </c>
      <c r="K3320" s="1762"/>
      <c r="L3320" s="66">
        <f t="shared" si="186"/>
        <v>0</v>
      </c>
      <c r="M3320" s="64">
        <f t="shared" si="187"/>
        <v>0</v>
      </c>
      <c r="N3320" s="60" t="str">
        <f>IF($J3306="TC",0,IF($J3306="Nso",0,VLOOKUP($A3303,'Result Entry'!$B$9:$FW$108,54,0)))</f>
        <v/>
      </c>
    </row>
    <row r="3321" spans="1:14" s="52" customFormat="1" ht="20.25" customHeight="1">
      <c r="A3321" s="1721"/>
      <c r="B3321" s="50" t="s">
        <v>69</v>
      </c>
      <c r="C3321" s="1717" t="str">
        <f>'Result Entry'!$BF$3</f>
        <v>CHEMISTRY</v>
      </c>
      <c r="D3321" s="1718"/>
      <c r="E3321" s="54" t="str">
        <f>IF($J3306="TC",0,IF($J3306="Nso",0,VLOOKUP($A3303,'Result Entry'!$B$9:$FW$108,55,0)))</f>
        <v/>
      </c>
      <c r="F3321" s="51">
        <f>IF($J3306="TC",0,IF($J3306="Nso",0,VLOOKUP($A3303,'Result Entry'!$B$9:$FW$108,56,0)))</f>
        <v>0</v>
      </c>
      <c r="G3321" s="56" t="e">
        <f>E3321+F3321</f>
        <v>#VALUE!</v>
      </c>
      <c r="H3321" s="1761">
        <f>IF($J3306="TC",0,IF($J3306="Nso",0,VLOOKUP($A3303,'Result Entry'!$B$9:$FW$108,61,0)))</f>
        <v>0</v>
      </c>
      <c r="I3321" s="1762"/>
      <c r="J3321" s="1784">
        <f>IF($J3306="TC",0,IF($J3306="Nso",0,VLOOKUP($A3303,'Result Entry'!$B$9:$FW$108,65,0)))</f>
        <v>0</v>
      </c>
      <c r="K3321" s="1762"/>
      <c r="L3321" s="66">
        <f t="shared" si="186"/>
        <v>0</v>
      </c>
      <c r="M3321" s="64" t="e">
        <f t="shared" si="187"/>
        <v>#VALUE!</v>
      </c>
      <c r="N3321" s="60" t="str">
        <f>IF($J3306="TC",0,IF($J3306="Nso",0,VLOOKUP($A3303,'Result Entry'!$B$9:$FW$108,70,0)))</f>
        <v/>
      </c>
    </row>
    <row r="3322" spans="1:14" s="52" customFormat="1" ht="20.25" customHeight="1" thickBot="1">
      <c r="A3322" s="1721"/>
      <c r="B3322" s="50" t="s">
        <v>69</v>
      </c>
      <c r="C3322" s="1717" t="str">
        <f>'Result Entry'!$BW$3</f>
        <v>BIOLOGY</v>
      </c>
      <c r="D3322" s="1718"/>
      <c r="E3322" s="57" t="str">
        <f>IF($J3306="TC",0,IF($J3306="Nso",0,VLOOKUP($A3303,'Result Entry'!$B$9:$FW$108,71,0)))</f>
        <v/>
      </c>
      <c r="F3322" s="58" t="str">
        <f>IF($J3306="TC",0,IF($J3306="Nso",0,VLOOKUP($A3303,'Result Entry'!$B$9:$FW$108,72,0)))</f>
        <v/>
      </c>
      <c r="G3322" s="59" t="e">
        <f>E3322+F3322</f>
        <v>#VALUE!</v>
      </c>
      <c r="H3322" s="1861">
        <f>IF($J3306="TC",0,IF($J3306="Nso",0,VLOOKUP($A3303,'Result Entry'!$B$9:$FW$108,77,0)))</f>
        <v>0</v>
      </c>
      <c r="I3322" s="1862"/>
      <c r="J3322" s="1863">
        <f>IF($J3306="TC",0,IF($J3306="Nso",0,VLOOKUP($A3303,'Result Entry'!$B$9:$FW$108,81,0)))</f>
        <v>0</v>
      </c>
      <c r="K3322" s="1862"/>
      <c r="L3322" s="67">
        <f t="shared" si="186"/>
        <v>0</v>
      </c>
      <c r="M3322" s="65" t="e">
        <f t="shared" si="187"/>
        <v>#VALUE!</v>
      </c>
      <c r="N3322" s="60">
        <f>IF($J3306="TC",0,IF($J3306="Nso",0,VLOOKUP($A3303,'Result Entry'!$B$9:$FW$108,86,0)))</f>
        <v>0</v>
      </c>
    </row>
    <row r="3323" spans="1:14" ht="20.25" customHeight="1">
      <c r="A3323" s="1721"/>
      <c r="B3323" s="11" t="s">
        <v>69</v>
      </c>
      <c r="C3323" s="1771" t="s">
        <v>77</v>
      </c>
      <c r="D3323" s="1772"/>
      <c r="E3323" s="1773"/>
      <c r="F3323" s="1777" t="s">
        <v>78</v>
      </c>
      <c r="G3323" s="1778"/>
      <c r="H3323" s="1868" t="s">
        <v>79</v>
      </c>
      <c r="I3323" s="1869"/>
      <c r="J3323" s="74" t="s">
        <v>41</v>
      </c>
      <c r="K3323" s="79" t="s">
        <v>91</v>
      </c>
      <c r="L3323" s="1785" t="s">
        <v>39</v>
      </c>
      <c r="M3323" s="1786"/>
      <c r="N3323" s="12" t="s">
        <v>43</v>
      </c>
    </row>
    <row r="3324" spans="1:14" ht="25.5" customHeight="1" thickBot="1">
      <c r="A3324" s="1721"/>
      <c r="B3324" s="11" t="s">
        <v>69</v>
      </c>
      <c r="C3324" s="1774"/>
      <c r="D3324" s="1775"/>
      <c r="E3324" s="1776"/>
      <c r="F3324" s="1787">
        <f>IF($J3306="TC",0,IF($J3306="Nso",0,VLOOKUP($A3303,'Result Entry'!$B$9:$FW$108,146,0)))</f>
        <v>0</v>
      </c>
      <c r="G3324" s="1788"/>
      <c r="H3324" s="1830">
        <f>IF($J3306="TC",0,IF($J3306="Nso",0,VLOOKUP($A3303,'Result Entry'!$B$9:$FW$108,147,0)))</f>
        <v>0</v>
      </c>
      <c r="I3324" s="1831"/>
      <c r="J3324" s="75">
        <f>IF($J3306="TC",0,IF($J3306="Nso",0,VLOOKUP($A3303,'Result Entry'!$B$9:$FW$108,148,0)))</f>
        <v>0</v>
      </c>
      <c r="K3324" s="86" t="str">
        <f>IF($J3306="TC",0,IF($J3306="Nso",0,VLOOKUP($A3303,'Result Entry'!$B$9:$FW$108,149,0)))</f>
        <v/>
      </c>
      <c r="L3324" s="1864">
        <f>IF($J3306="TC",0,IF($J3306="Nso",0,VLOOKUP($A3303,'Result Entry'!$B$9:$FW$108,150,0)))</f>
        <v>0</v>
      </c>
      <c r="M3324" s="1865"/>
      <c r="N3324" s="15">
        <f>IF($J3306="TC",0,IF($J3306="Nso",0,VLOOKUP($A3303,'Result Entry'!$B$9:$FW$108,152,0)))</f>
        <v>0</v>
      </c>
    </row>
    <row r="3325" spans="1:14" ht="20.25" customHeight="1">
      <c r="A3325" s="1721"/>
      <c r="B3325" s="11" t="s">
        <v>69</v>
      </c>
      <c r="C3325" s="1758" t="s">
        <v>58</v>
      </c>
      <c r="D3325" s="1759"/>
      <c r="E3325" s="1759"/>
      <c r="F3325" s="1759"/>
      <c r="G3325" s="1759"/>
      <c r="H3325" s="1760"/>
      <c r="I3325" s="1834" t="s">
        <v>59</v>
      </c>
      <c r="J3325" s="1835"/>
      <c r="K3325" s="1836">
        <f>VLOOKUP($A3303,'Result Entry'!$B$9:$FW$108,143,0)</f>
        <v>0</v>
      </c>
      <c r="L3325" s="1837"/>
      <c r="M3325" s="1839" t="s">
        <v>37</v>
      </c>
      <c r="N3325" s="1840"/>
    </row>
    <row r="3326" spans="1:14" ht="20.25" customHeight="1" thickBot="1">
      <c r="A3326" s="1721"/>
      <c r="B3326" s="11" t="s">
        <v>69</v>
      </c>
      <c r="C3326" s="1841" t="s">
        <v>54</v>
      </c>
      <c r="D3326" s="1842"/>
      <c r="E3326" s="1842"/>
      <c r="F3326" s="1843" t="s">
        <v>157</v>
      </c>
      <c r="G3326" s="1844"/>
      <c r="H3326" s="26" t="s">
        <v>47</v>
      </c>
      <c r="I3326" s="1847" t="s">
        <v>60</v>
      </c>
      <c r="J3326" s="1848"/>
      <c r="K3326" s="1873">
        <f>VLOOKUP($A3303,'Result Entry'!$B$9:$FW$108,144,0)</f>
        <v>0</v>
      </c>
      <c r="L3326" s="1874"/>
      <c r="M3326" s="1875">
        <f>VLOOKUP($A3303,'Result Entry'!$B$9:$FW$108,145,0)</f>
        <v>0</v>
      </c>
      <c r="N3326" s="1876"/>
    </row>
    <row r="3327" spans="1:14" ht="20.25" customHeight="1">
      <c r="A3327" s="1721"/>
      <c r="B3327" s="11" t="s">
        <v>69</v>
      </c>
      <c r="C3327" s="1841"/>
      <c r="D3327" s="1842"/>
      <c r="E3327" s="1842"/>
      <c r="F3327" s="1845"/>
      <c r="G3327" s="1846"/>
      <c r="H3327" s="27" t="s">
        <v>99</v>
      </c>
      <c r="I3327" s="1877" t="s">
        <v>61</v>
      </c>
      <c r="J3327" s="1878"/>
      <c r="K3327" s="1879">
        <f>IF($J3306="TC","Transferred",IF($J3306="Nso","NameSeparated",VLOOKUP($A3303,'Result Entry'!$B$9:$FW$108,153,0)))</f>
        <v>0</v>
      </c>
      <c r="L3327" s="1879"/>
      <c r="M3327" s="1879"/>
      <c r="N3327" s="1880"/>
    </row>
    <row r="3328" spans="1:14" ht="20.25" customHeight="1">
      <c r="A3328" s="1721"/>
      <c r="B3328" s="11" t="s">
        <v>69</v>
      </c>
      <c r="C3328" s="1744" t="str">
        <f>'Result Entry'!$DU$3</f>
        <v>Foundation Of Information Tech.</v>
      </c>
      <c r="D3328" s="1745"/>
      <c r="E3328" s="1746"/>
      <c r="F3328" s="1747" t="str">
        <f>IF($J3306="TC",0,IF($J3306="Nso",0,VLOOKUP($A3303,'Result Entry'!$B$9:$GS$108,170,0)))</f>
        <v/>
      </c>
      <c r="G3328" s="1747"/>
      <c r="H3328" s="14">
        <f>IF($J3306="TC",0,IF($J3306="Nso",0,VLOOKUP($A3303,'Result Entry'!$B$9:$GS$108,112,0)))</f>
        <v>0</v>
      </c>
      <c r="I3328" s="1748" t="s">
        <v>71</v>
      </c>
      <c r="J3328" s="1749"/>
      <c r="K3328" s="1750">
        <f>'Result Entry'!$T$2</f>
        <v>45419</v>
      </c>
      <c r="L3328" s="1751"/>
      <c r="M3328" s="1751"/>
      <c r="N3328" s="1752"/>
    </row>
    <row r="3329" spans="1:15" ht="20.25" customHeight="1">
      <c r="A3329" s="1721"/>
      <c r="B3329" s="11" t="s">
        <v>69</v>
      </c>
      <c r="C3329" s="1744" t="str">
        <f>'Result Entry'!$EI$3</f>
        <v>G.I.A.I.-II</v>
      </c>
      <c r="D3329" s="1745"/>
      <c r="E3329" s="1746"/>
      <c r="F3329" s="1747" t="str">
        <f>IF($J3306="TC",0,IF($J3306="Nso",0,VLOOKUP($A3303,'Result Entry'!$B$9:$GS$108,174,0)))</f>
        <v/>
      </c>
      <c r="G3329" s="1747"/>
      <c r="H3329" s="14">
        <f>IF($J3306="TC",0,IF($J3306="Nso",0,VLOOKUP($A3303,'Result Entry'!$B$9:$GS$108,124,0)))</f>
        <v>0</v>
      </c>
      <c r="I3329" s="1753"/>
      <c r="J3329" s="1754"/>
      <c r="K3329" s="1754"/>
      <c r="L3329" s="1754"/>
      <c r="M3329" s="1754"/>
      <c r="N3329" s="1755"/>
    </row>
    <row r="3330" spans="1:15" ht="20.25" customHeight="1">
      <c r="A3330" s="1721"/>
      <c r="B3330" s="11" t="s">
        <v>69</v>
      </c>
      <c r="C3330" s="1744" t="str">
        <f>'Result Entry'!$EU$3</f>
        <v>SOC.SER.PLAN</v>
      </c>
      <c r="D3330" s="1745"/>
      <c r="E3330" s="1746"/>
      <c r="F3330" s="1747">
        <f>IF($J3306="TC",0,IF($J3306="Nso",0,VLOOKUP($A3303,'Result Entry'!$B$9:$HS$108,178,0)))</f>
        <v>0</v>
      </c>
      <c r="G3330" s="1747"/>
      <c r="H3330" s="14">
        <f>IF($J3306="TC",0,IF($J3306="Nso",0,VLOOKUP($A3303,'Result Entry'!$B$9:$GS$108,136,0)))</f>
        <v>0</v>
      </c>
      <c r="I3330" s="1756" t="s">
        <v>174</v>
      </c>
      <c r="J3330" s="1757"/>
      <c r="K3330" s="76"/>
      <c r="L3330" s="77"/>
      <c r="M3330" s="77"/>
      <c r="N3330" s="78"/>
    </row>
    <row r="3331" spans="1:15" ht="20.25" customHeight="1" thickBot="1">
      <c r="A3331" s="1721"/>
      <c r="B3331" s="11" t="s">
        <v>69</v>
      </c>
      <c r="C3331" s="1744" t="str">
        <f>'Result Entry'!$FG$3</f>
        <v>Jeewan Kaushal</v>
      </c>
      <c r="D3331" s="1745"/>
      <c r="E3331" s="1746"/>
      <c r="F3331" s="1747" t="str">
        <f>IF($J3306="TC",0,IF($J3306="Nso",0,VLOOKUP($A3303,'Result Entry'!$B$9:$HS$108,182,0)))</f>
        <v/>
      </c>
      <c r="G3331" s="1747"/>
      <c r="H3331" s="14">
        <f>IF($J3306="TC",0,IF($J3306="Nso",0,VLOOKUP($A3303,'Result Entry'!$B$9:$HS$108,136,0)))</f>
        <v>0</v>
      </c>
      <c r="I3331" s="1756" t="s">
        <v>148</v>
      </c>
      <c r="J3331" s="1757"/>
      <c r="K3331" s="1757"/>
      <c r="L3331" s="1757"/>
      <c r="M3331" s="1757"/>
      <c r="N3331" s="1838"/>
    </row>
    <row r="3332" spans="1:15" ht="20.25" customHeight="1">
      <c r="A3332" s="1721"/>
      <c r="B3332" s="10" t="s">
        <v>69</v>
      </c>
      <c r="C3332" s="1706" t="s">
        <v>180</v>
      </c>
      <c r="D3332" s="1707"/>
      <c r="E3332" s="1708"/>
      <c r="F3332" s="1715" t="s">
        <v>181</v>
      </c>
      <c r="G3332" s="1716"/>
      <c r="H3332" s="82" t="s">
        <v>30</v>
      </c>
      <c r="I3332" s="1756" t="s">
        <v>175</v>
      </c>
      <c r="J3332" s="1757"/>
      <c r="K3332" s="1757"/>
      <c r="L3332" s="1757"/>
      <c r="M3332" s="1757"/>
      <c r="N3332" s="1838"/>
    </row>
    <row r="3333" spans="1:15" ht="20.25" customHeight="1">
      <c r="A3333" s="1721"/>
      <c r="B3333" s="10" t="s">
        <v>69</v>
      </c>
      <c r="C3333" s="1709"/>
      <c r="D3333" s="1710"/>
      <c r="E3333" s="1711"/>
      <c r="F3333" s="1702" t="s">
        <v>182</v>
      </c>
      <c r="G3333" s="1703"/>
      <c r="H3333" s="80" t="s">
        <v>179</v>
      </c>
      <c r="I3333" s="1732" t="s">
        <v>67</v>
      </c>
      <c r="J3333" s="1733"/>
      <c r="K3333" s="1733"/>
      <c r="L3333" s="1733"/>
      <c r="M3333" s="1733"/>
      <c r="N3333" s="1734"/>
    </row>
    <row r="3334" spans="1:15" ht="20.25" customHeight="1">
      <c r="A3334" s="1721"/>
      <c r="B3334" s="10" t="s">
        <v>69</v>
      </c>
      <c r="C3334" s="1709"/>
      <c r="D3334" s="1710"/>
      <c r="E3334" s="1711"/>
      <c r="F3334" s="1702" t="s">
        <v>185</v>
      </c>
      <c r="G3334" s="1703"/>
      <c r="H3334" s="80" t="s">
        <v>62</v>
      </c>
      <c r="I3334" s="1735"/>
      <c r="J3334" s="1736"/>
      <c r="K3334" s="1736"/>
      <c r="L3334" s="1736"/>
      <c r="M3334" s="1736"/>
      <c r="N3334" s="1737"/>
    </row>
    <row r="3335" spans="1:15" ht="20.25" customHeight="1">
      <c r="A3335" s="1721"/>
      <c r="B3335" s="10" t="s">
        <v>69</v>
      </c>
      <c r="C3335" s="1709"/>
      <c r="D3335" s="1710"/>
      <c r="E3335" s="1711"/>
      <c r="F3335" s="1702" t="s">
        <v>186</v>
      </c>
      <c r="G3335" s="1703"/>
      <c r="H3335" s="80" t="s">
        <v>63</v>
      </c>
      <c r="I3335" s="1735"/>
      <c r="J3335" s="1736"/>
      <c r="K3335" s="1736"/>
      <c r="L3335" s="1736"/>
      <c r="M3335" s="1736"/>
      <c r="N3335" s="1737"/>
    </row>
    <row r="3336" spans="1:15" ht="20.25" customHeight="1">
      <c r="A3336" s="1721"/>
      <c r="B3336" s="10" t="s">
        <v>69</v>
      </c>
      <c r="C3336" s="1709"/>
      <c r="D3336" s="1710"/>
      <c r="E3336" s="1711"/>
      <c r="F3336" s="1702" t="s">
        <v>183</v>
      </c>
      <c r="G3336" s="1703"/>
      <c r="H3336" s="80" t="s">
        <v>65</v>
      </c>
      <c r="I3336" s="1738" t="s">
        <v>80</v>
      </c>
      <c r="J3336" s="1739"/>
      <c r="K3336" s="1739"/>
      <c r="L3336" s="1739"/>
      <c r="M3336" s="1739"/>
      <c r="N3336" s="1740"/>
    </row>
    <row r="3337" spans="1:15" ht="20.25" customHeight="1" thickBot="1">
      <c r="A3337" s="1721"/>
      <c r="B3337" s="13" t="s">
        <v>69</v>
      </c>
      <c r="C3337" s="1712"/>
      <c r="D3337" s="1713"/>
      <c r="E3337" s="1714"/>
      <c r="F3337" s="1704" t="s">
        <v>184</v>
      </c>
      <c r="G3337" s="1705"/>
      <c r="H3337" s="81" t="s">
        <v>64</v>
      </c>
      <c r="I3337" s="1741"/>
      <c r="J3337" s="1742"/>
      <c r="K3337" s="1742"/>
      <c r="L3337" s="1742"/>
      <c r="M3337" s="1742"/>
      <c r="N3337" s="1743"/>
    </row>
    <row r="3338" spans="1:15" ht="24.75" customHeight="1" thickTop="1" thickBot="1">
      <c r="A3338" s="83">
        <f>A3303+1</f>
        <v>95</v>
      </c>
      <c r="B3338" s="1720" t="s">
        <v>50</v>
      </c>
      <c r="C3338" s="1720"/>
      <c r="D3338" s="1720"/>
      <c r="E3338" s="1720"/>
      <c r="F3338" s="1720"/>
      <c r="G3338" s="1720"/>
      <c r="H3338" s="1720"/>
      <c r="I3338" s="1720"/>
      <c r="J3338" s="1720"/>
      <c r="K3338" s="1720"/>
      <c r="L3338" s="1720"/>
      <c r="M3338" s="1720"/>
      <c r="N3338" s="1720"/>
    </row>
    <row r="3339" spans="1:15" ht="42.75" customHeight="1" thickTop="1">
      <c r="A3339" s="1721"/>
      <c r="B3339" s="1722"/>
      <c r="C3339" s="1723"/>
      <c r="D3339" s="1726" t="str">
        <f>Master!$E$8</f>
        <v xml:space="preserve">Govt. Sr. Secondary School </v>
      </c>
      <c r="E3339" s="1727"/>
      <c r="F3339" s="1727"/>
      <c r="G3339" s="1727"/>
      <c r="H3339" s="1727"/>
      <c r="I3339" s="1727"/>
      <c r="J3339" s="1727"/>
      <c r="K3339" s="1727"/>
      <c r="L3339" s="1727"/>
      <c r="M3339" s="1727"/>
      <c r="N3339" s="1728"/>
    </row>
    <row r="3340" spans="1:15" ht="20.25" customHeight="1" thickBot="1">
      <c r="A3340" s="1721"/>
      <c r="B3340" s="1724"/>
      <c r="C3340" s="1725"/>
      <c r="D3340" s="1729" t="str">
        <f>Master!$E$11</f>
        <v>P.S.-Bapini (Jodhpur)</v>
      </c>
      <c r="E3340" s="1730"/>
      <c r="F3340" s="1730"/>
      <c r="G3340" s="1730"/>
      <c r="H3340" s="1730"/>
      <c r="I3340" s="1730"/>
      <c r="J3340" s="1730"/>
      <c r="K3340" s="1730"/>
      <c r="L3340" s="1730"/>
      <c r="M3340" s="1730"/>
      <c r="N3340" s="1731"/>
    </row>
    <row r="3341" spans="1:15" ht="20.25" customHeight="1">
      <c r="A3341" s="1721"/>
      <c r="B3341" s="28"/>
      <c r="C3341" s="1849" t="s">
        <v>150</v>
      </c>
      <c r="D3341" s="1850"/>
      <c r="E3341" s="1850"/>
      <c r="F3341" s="1850"/>
      <c r="G3341" s="1851"/>
      <c r="H3341" s="1814" t="s">
        <v>127</v>
      </c>
      <c r="I3341" s="1814"/>
      <c r="J3341" s="1817">
        <f>VLOOKUP(A3338,'Result Entry'!$B$6:$K$108,6,0)</f>
        <v>0</v>
      </c>
      <c r="K3341" s="1820" t="s">
        <v>68</v>
      </c>
      <c r="L3341" s="1821"/>
      <c r="M3341" s="68">
        <f>Master!$E$14</f>
        <v>8151106901</v>
      </c>
      <c r="N3341" s="69"/>
    </row>
    <row r="3342" spans="1:15" ht="20.25" customHeight="1">
      <c r="A3342" s="1721"/>
      <c r="B3342" s="9"/>
      <c r="C3342" s="1852"/>
      <c r="D3342" s="1853"/>
      <c r="E3342" s="1853"/>
      <c r="F3342" s="1853"/>
      <c r="G3342" s="1854"/>
      <c r="H3342" s="1815"/>
      <c r="I3342" s="1815"/>
      <c r="J3342" s="1818"/>
      <c r="K3342" s="1822" t="s">
        <v>66</v>
      </c>
      <c r="L3342" s="1823"/>
      <c r="M3342" s="1824"/>
      <c r="N3342" s="1825"/>
      <c r="O3342" s="17" t="s">
        <v>156</v>
      </c>
    </row>
    <row r="3343" spans="1:15" ht="20.25" customHeight="1" thickBot="1">
      <c r="A3343" s="1721"/>
      <c r="B3343" s="9"/>
      <c r="C3343" s="1855"/>
      <c r="D3343" s="1856"/>
      <c r="E3343" s="1856"/>
      <c r="F3343" s="1856"/>
      <c r="G3343" s="1857"/>
      <c r="H3343" s="1816"/>
      <c r="I3343" s="1816"/>
      <c r="J3343" s="1819"/>
      <c r="K3343" s="1826" t="s">
        <v>51</v>
      </c>
      <c r="L3343" s="1827"/>
      <c r="M3343" s="1828" t="str">
        <f>Master!$E$6</f>
        <v>2023-24</v>
      </c>
      <c r="N3343" s="1829"/>
    </row>
    <row r="3344" spans="1:15" ht="20.25" customHeight="1">
      <c r="A3344" s="1721"/>
      <c r="B3344" s="10" t="s">
        <v>69</v>
      </c>
      <c r="C3344" s="1779" t="s">
        <v>20</v>
      </c>
      <c r="D3344" s="1780"/>
      <c r="E3344" s="1780"/>
      <c r="F3344" s="1781"/>
      <c r="G3344" s="6" t="s">
        <v>149</v>
      </c>
      <c r="H3344" s="1782">
        <f>VLOOKUP($A3338,'Result Entry'!$B$9:$FW$108,4,0)</f>
        <v>0</v>
      </c>
      <c r="I3344" s="1782"/>
      <c r="J3344" s="1782"/>
      <c r="K3344" s="1782"/>
      <c r="L3344" s="1782"/>
      <c r="M3344" s="1782"/>
      <c r="N3344" s="1783"/>
    </row>
    <row r="3345" spans="1:14" ht="20.25" customHeight="1">
      <c r="A3345" s="1721"/>
      <c r="B3345" s="10" t="s">
        <v>69</v>
      </c>
      <c r="C3345" s="1763" t="s">
        <v>22</v>
      </c>
      <c r="D3345" s="1764"/>
      <c r="E3345" s="1764"/>
      <c r="F3345" s="1765"/>
      <c r="G3345" s="7" t="s">
        <v>149</v>
      </c>
      <c r="H3345" s="1766">
        <f>VLOOKUP($A3338,'Result Entry'!$B$9:$FW$108,7,0)</f>
        <v>0</v>
      </c>
      <c r="I3345" s="1766"/>
      <c r="J3345" s="1766"/>
      <c r="K3345" s="1766"/>
      <c r="L3345" s="1766"/>
      <c r="M3345" s="1766"/>
      <c r="N3345" s="1767"/>
    </row>
    <row r="3346" spans="1:14" ht="20.25" customHeight="1">
      <c r="A3346" s="1721"/>
      <c r="B3346" s="10" t="s">
        <v>69</v>
      </c>
      <c r="C3346" s="1763" t="s">
        <v>23</v>
      </c>
      <c r="D3346" s="1764"/>
      <c r="E3346" s="1764"/>
      <c r="F3346" s="1765"/>
      <c r="G3346" s="7" t="s">
        <v>149</v>
      </c>
      <c r="H3346" s="1766">
        <f>VLOOKUP($A3338,'Result Entry'!$B$9:$FW$108,8,0)</f>
        <v>0</v>
      </c>
      <c r="I3346" s="1766"/>
      <c r="J3346" s="1766"/>
      <c r="K3346" s="1766"/>
      <c r="L3346" s="1766"/>
      <c r="M3346" s="1766"/>
      <c r="N3346" s="1767"/>
    </row>
    <row r="3347" spans="1:14" ht="20.25" customHeight="1">
      <c r="A3347" s="1721"/>
      <c r="B3347" s="10" t="s">
        <v>69</v>
      </c>
      <c r="C3347" s="1763" t="s">
        <v>52</v>
      </c>
      <c r="D3347" s="1764"/>
      <c r="E3347" s="1764"/>
      <c r="F3347" s="1765"/>
      <c r="G3347" s="7" t="s">
        <v>149</v>
      </c>
      <c r="H3347" s="1766">
        <f>VLOOKUP($A3338,'Result Entry'!$B$9:$FW$108,9,0)</f>
        <v>0</v>
      </c>
      <c r="I3347" s="1766"/>
      <c r="J3347" s="1766"/>
      <c r="K3347" s="1766"/>
      <c r="L3347" s="1766"/>
      <c r="M3347" s="1766"/>
      <c r="N3347" s="1767"/>
    </row>
    <row r="3348" spans="1:14" ht="20.25" customHeight="1">
      <c r="A3348" s="1721"/>
      <c r="B3348" s="10" t="s">
        <v>69</v>
      </c>
      <c r="C3348" s="1763" t="s">
        <v>53</v>
      </c>
      <c r="D3348" s="1764"/>
      <c r="E3348" s="1764"/>
      <c r="F3348" s="1765"/>
      <c r="G3348" s="7" t="s">
        <v>149</v>
      </c>
      <c r="H3348" s="1768" t="str">
        <f>CONCATENATE('Result Entry'!$G$4,'Result Entry'!$J$4)</f>
        <v>11(A)</v>
      </c>
      <c r="I3348" s="1766"/>
      <c r="J3348" s="1766"/>
      <c r="K3348" s="1766"/>
      <c r="L3348" s="1766"/>
      <c r="M3348" s="1766"/>
      <c r="N3348" s="1767"/>
    </row>
    <row r="3349" spans="1:14" ht="20.25" customHeight="1" thickBot="1">
      <c r="A3349" s="1721"/>
      <c r="B3349" s="10" t="s">
        <v>69</v>
      </c>
      <c r="C3349" s="1789" t="s">
        <v>25</v>
      </c>
      <c r="D3349" s="1790"/>
      <c r="E3349" s="1790"/>
      <c r="F3349" s="1791"/>
      <c r="G3349" s="16" t="s">
        <v>149</v>
      </c>
      <c r="H3349" s="1792">
        <f>VLOOKUP($A3338,'Result Entry'!$B$9:$FW$108,10,0)</f>
        <v>0</v>
      </c>
      <c r="I3349" s="1792"/>
      <c r="J3349" s="1792"/>
      <c r="K3349" s="1792"/>
      <c r="L3349" s="1792"/>
      <c r="M3349" s="1792"/>
      <c r="N3349" s="1793"/>
    </row>
    <row r="3350" spans="1:14" ht="20.25" customHeight="1">
      <c r="A3350" s="1721"/>
      <c r="B3350" s="11" t="s">
        <v>69</v>
      </c>
      <c r="C3350" s="1794" t="s">
        <v>167</v>
      </c>
      <c r="D3350" s="1795"/>
      <c r="E3350" s="1798" t="s">
        <v>72</v>
      </c>
      <c r="F3350" s="1800" t="s">
        <v>73</v>
      </c>
      <c r="G3350" s="1802" t="s">
        <v>168</v>
      </c>
      <c r="H3350" s="1804" t="s">
        <v>55</v>
      </c>
      <c r="I3350" s="1805"/>
      <c r="J3350" s="1808" t="s">
        <v>84</v>
      </c>
      <c r="K3350" s="1809"/>
      <c r="L3350" s="1812" t="s">
        <v>169</v>
      </c>
      <c r="M3350" s="1832" t="s">
        <v>76</v>
      </c>
      <c r="N3350" s="1858" t="s">
        <v>98</v>
      </c>
    </row>
    <row r="3351" spans="1:14" ht="20.25" customHeight="1">
      <c r="A3351" s="1721"/>
      <c r="B3351" s="11"/>
      <c r="C3351" s="1796"/>
      <c r="D3351" s="1797"/>
      <c r="E3351" s="1799"/>
      <c r="F3351" s="1801"/>
      <c r="G3351" s="1803"/>
      <c r="H3351" s="1806"/>
      <c r="I3351" s="1807"/>
      <c r="J3351" s="1810"/>
      <c r="K3351" s="1811"/>
      <c r="L3351" s="1813"/>
      <c r="M3351" s="1833"/>
      <c r="N3351" s="1859"/>
    </row>
    <row r="3352" spans="1:14" ht="20.25" customHeight="1" thickBot="1">
      <c r="A3352" s="1721"/>
      <c r="B3352" s="11" t="s">
        <v>69</v>
      </c>
      <c r="C3352" s="1866" t="s">
        <v>56</v>
      </c>
      <c r="D3352" s="1867"/>
      <c r="E3352" s="61">
        <f>'Result Entry'!$L$7</f>
        <v>10</v>
      </c>
      <c r="F3352" s="62">
        <f>'Result Entry'!$M$7</f>
        <v>10</v>
      </c>
      <c r="G3352" s="53">
        <f>SUM(E3352:F3352)</f>
        <v>20</v>
      </c>
      <c r="H3352" s="1881">
        <f>'Result Entry'!$AU$7</f>
        <v>70</v>
      </c>
      <c r="I3352" s="1882"/>
      <c r="J3352" s="1883">
        <f>'Result Entry'!$AY$7</f>
        <v>100</v>
      </c>
      <c r="K3352" s="1882"/>
      <c r="L3352" s="53">
        <f t="shared" ref="L3352:L3357" si="188">H3352+J3352</f>
        <v>170</v>
      </c>
      <c r="M3352" s="63">
        <f t="shared" ref="M3352:M3357" si="189">G3352+L3352</f>
        <v>190</v>
      </c>
      <c r="N3352" s="1860"/>
    </row>
    <row r="3353" spans="1:14" s="52" customFormat="1" ht="20.25" customHeight="1">
      <c r="A3353" s="1721"/>
      <c r="B3353" s="50" t="s">
        <v>69</v>
      </c>
      <c r="C3353" s="1769" t="str">
        <f>'Result Entry'!$L$3</f>
        <v>HINDI Comp.</v>
      </c>
      <c r="D3353" s="1770"/>
      <c r="E3353" s="54">
        <f>IF($J3341="TC",0,IF($J3341="Nso",0,VLOOKUP($A3338,'Result Entry'!$B$9:$FW$108,11,0)))</f>
        <v>0</v>
      </c>
      <c r="F3353" s="51">
        <f>IF($J3341="TC",0,IF($J3341="Nso",0,VLOOKUP($A3338,'Result Entry'!$B$9:$FW$108,12,0)))</f>
        <v>0</v>
      </c>
      <c r="G3353" s="55">
        <f>E3353+F3353</f>
        <v>0</v>
      </c>
      <c r="H3353" s="1870">
        <f>IF($J3341="TC",0,IF($J3341="Nso",0,VLOOKUP($A3338,'Result Entry'!$B$9:$FW$108,16,0)))</f>
        <v>0</v>
      </c>
      <c r="I3353" s="1871"/>
      <c r="J3353" s="1872">
        <f>IF($J3341="TC",0,IF($J3341="Nso",0,VLOOKUP($A3338,'Result Entry'!$B$9:$FW$108,19,0)))</f>
        <v>0</v>
      </c>
      <c r="K3353" s="1871"/>
      <c r="L3353" s="66">
        <f t="shared" si="188"/>
        <v>0</v>
      </c>
      <c r="M3353" s="64">
        <f t="shared" si="189"/>
        <v>0</v>
      </c>
      <c r="N3353" s="60" t="str">
        <f>IF($J3341="TC",0,IF($J3341="Nso",0,VLOOKUP($A3338,'Result Entry'!$B$9:$FW$108,24,0)))</f>
        <v/>
      </c>
    </row>
    <row r="3354" spans="1:14" s="52" customFormat="1" ht="20.25" customHeight="1">
      <c r="A3354" s="1721"/>
      <c r="B3354" s="50" t="s">
        <v>69</v>
      </c>
      <c r="C3354" s="1717" t="str">
        <f>'Result Entry'!$Z$3</f>
        <v>ENGLISH Comp.</v>
      </c>
      <c r="D3354" s="1718"/>
      <c r="E3354" s="54">
        <f>IF($J3341="TC",0,IF($J3341="Nso",0,VLOOKUP($A3338,'Result Entry'!$B$9:$FW$108,25,0)))</f>
        <v>0</v>
      </c>
      <c r="F3354" s="51">
        <f>IF($J3341="TC",0,IF($J3341="Nso",0,VLOOKUP($A3338,'Result Entry'!$B$9:$FW$108,26,0)))</f>
        <v>0</v>
      </c>
      <c r="G3354" s="56">
        <f>E3354+F3354</f>
        <v>0</v>
      </c>
      <c r="H3354" s="1761">
        <f>IF($J3341="TC",0,IF($J3341="Nso",0,VLOOKUP($A3338,'Result Entry'!$B$9:$FW$108,30,0)))</f>
        <v>0</v>
      </c>
      <c r="I3354" s="1762"/>
      <c r="J3354" s="1784">
        <f>IF($J3341="TC",0,IF($J3341="Nso",0,VLOOKUP($A3338,'Result Entry'!$B$9:$FW$108,33,0)))</f>
        <v>0</v>
      </c>
      <c r="K3354" s="1762"/>
      <c r="L3354" s="66">
        <f t="shared" si="188"/>
        <v>0</v>
      </c>
      <c r="M3354" s="64">
        <f t="shared" si="189"/>
        <v>0</v>
      </c>
      <c r="N3354" s="60" t="str">
        <f>IF($J3341="TC",0,IF($J3341="Nso",0,VLOOKUP($A3338,'Result Entry'!$B$9:$FW$108,38,0)))</f>
        <v/>
      </c>
    </row>
    <row r="3355" spans="1:14" s="52" customFormat="1" ht="20.25" customHeight="1">
      <c r="A3355" s="1721"/>
      <c r="B3355" s="50" t="s">
        <v>69</v>
      </c>
      <c r="C3355" s="1717" t="str">
        <f>'Result Entry'!$AO$3</f>
        <v>PHYSICS</v>
      </c>
      <c r="D3355" s="1718"/>
      <c r="E3355" s="54">
        <f>IF($J3341="TC",0,IF($J3341="Nso",0,VLOOKUP($A3338,'Result Entry'!$B$9:$FW$108,39,0)))</f>
        <v>0</v>
      </c>
      <c r="F3355" s="51">
        <f>IF($J3341="TC",0,IF($J3341="Nso",0,VLOOKUP($A3338,'Result Entry'!$B$9:$FW$108,40,0)))</f>
        <v>0</v>
      </c>
      <c r="G3355" s="56">
        <f>E3355+F3355</f>
        <v>0</v>
      </c>
      <c r="H3355" s="1761">
        <f>IF($J3341="TC",0,IF($J3341="Nso",0,VLOOKUP($A3338,'Result Entry'!$B$9:$FW$108,45,0)))</f>
        <v>0</v>
      </c>
      <c r="I3355" s="1762"/>
      <c r="J3355" s="1784">
        <f>IF($J3341="TC",0,IF($J3341="Nso",0,VLOOKUP($A3338,'Result Entry'!$B$9:$FW$108,49,0)))</f>
        <v>0</v>
      </c>
      <c r="K3355" s="1762"/>
      <c r="L3355" s="66">
        <f t="shared" si="188"/>
        <v>0</v>
      </c>
      <c r="M3355" s="64">
        <f t="shared" si="189"/>
        <v>0</v>
      </c>
      <c r="N3355" s="60" t="str">
        <f>IF($J3341="TC",0,IF($J3341="Nso",0,VLOOKUP($A3338,'Result Entry'!$B$9:$FW$108,54,0)))</f>
        <v/>
      </c>
    </row>
    <row r="3356" spans="1:14" s="52" customFormat="1" ht="20.25" customHeight="1">
      <c r="A3356" s="1721"/>
      <c r="B3356" s="50" t="s">
        <v>69</v>
      </c>
      <c r="C3356" s="1717" t="str">
        <f>'Result Entry'!$BF$3</f>
        <v>CHEMISTRY</v>
      </c>
      <c r="D3356" s="1718"/>
      <c r="E3356" s="54" t="str">
        <f>IF($J3341="TC",0,IF($J3341="Nso",0,VLOOKUP($A3338,'Result Entry'!$B$9:$FW$108,55,0)))</f>
        <v/>
      </c>
      <c r="F3356" s="51">
        <f>IF($J3341="TC",0,IF($J3341="Nso",0,VLOOKUP($A3338,'Result Entry'!$B$9:$FW$108,56,0)))</f>
        <v>0</v>
      </c>
      <c r="G3356" s="56" t="e">
        <f>E3356+F3356</f>
        <v>#VALUE!</v>
      </c>
      <c r="H3356" s="1761">
        <f>IF($J3341="TC",0,IF($J3341="Nso",0,VLOOKUP($A3338,'Result Entry'!$B$9:$FW$108,61,0)))</f>
        <v>0</v>
      </c>
      <c r="I3356" s="1762"/>
      <c r="J3356" s="1784">
        <f>IF($J3341="TC",0,IF($J3341="Nso",0,VLOOKUP($A3338,'Result Entry'!$B$9:$FW$108,65,0)))</f>
        <v>0</v>
      </c>
      <c r="K3356" s="1762"/>
      <c r="L3356" s="66">
        <f t="shared" si="188"/>
        <v>0</v>
      </c>
      <c r="M3356" s="64" t="e">
        <f t="shared" si="189"/>
        <v>#VALUE!</v>
      </c>
      <c r="N3356" s="60" t="str">
        <f>IF($J3341="TC",0,IF($J3341="Nso",0,VLOOKUP($A3338,'Result Entry'!$B$9:$FW$108,70,0)))</f>
        <v/>
      </c>
    </row>
    <row r="3357" spans="1:14" s="52" customFormat="1" ht="20.25" customHeight="1" thickBot="1">
      <c r="A3357" s="1721"/>
      <c r="B3357" s="50" t="s">
        <v>69</v>
      </c>
      <c r="C3357" s="1717" t="str">
        <f>'Result Entry'!$BW$3</f>
        <v>BIOLOGY</v>
      </c>
      <c r="D3357" s="1718"/>
      <c r="E3357" s="57" t="str">
        <f>IF($J3341="TC",0,IF($J3341="Nso",0,VLOOKUP($A3338,'Result Entry'!$B$9:$FW$108,71,0)))</f>
        <v/>
      </c>
      <c r="F3357" s="58" t="str">
        <f>IF($J3341="TC",0,IF($J3341="Nso",0,VLOOKUP($A3338,'Result Entry'!$B$9:$FW$108,72,0)))</f>
        <v/>
      </c>
      <c r="G3357" s="59" t="e">
        <f>E3357+F3357</f>
        <v>#VALUE!</v>
      </c>
      <c r="H3357" s="1861">
        <f>IF($J3341="TC",0,IF($J3341="Nso",0,VLOOKUP($A3338,'Result Entry'!$B$9:$FW$108,77,0)))</f>
        <v>0</v>
      </c>
      <c r="I3357" s="1862"/>
      <c r="J3357" s="1863">
        <f>IF($J3341="TC",0,IF($J3341="Nso",0,VLOOKUP($A3338,'Result Entry'!$B$9:$FW$108,81,0)))</f>
        <v>0</v>
      </c>
      <c r="K3357" s="1862"/>
      <c r="L3357" s="67">
        <f t="shared" si="188"/>
        <v>0</v>
      </c>
      <c r="M3357" s="65" t="e">
        <f t="shared" si="189"/>
        <v>#VALUE!</v>
      </c>
      <c r="N3357" s="60">
        <f>IF($J3341="TC",0,IF($J3341="Nso",0,VLOOKUP($A3338,'Result Entry'!$B$9:$FW$108,86,0)))</f>
        <v>0</v>
      </c>
    </row>
    <row r="3358" spans="1:14" ht="20.25" customHeight="1">
      <c r="A3358" s="1721"/>
      <c r="B3358" s="11" t="s">
        <v>69</v>
      </c>
      <c r="C3358" s="1771" t="s">
        <v>77</v>
      </c>
      <c r="D3358" s="1772"/>
      <c r="E3358" s="1773"/>
      <c r="F3358" s="1777" t="s">
        <v>78</v>
      </c>
      <c r="G3358" s="1778"/>
      <c r="H3358" s="1868" t="s">
        <v>79</v>
      </c>
      <c r="I3358" s="1869"/>
      <c r="J3358" s="74" t="s">
        <v>41</v>
      </c>
      <c r="K3358" s="79" t="s">
        <v>91</v>
      </c>
      <c r="L3358" s="1785" t="s">
        <v>39</v>
      </c>
      <c r="M3358" s="1786"/>
      <c r="N3358" s="12" t="s">
        <v>43</v>
      </c>
    </row>
    <row r="3359" spans="1:14" ht="25.5" customHeight="1" thickBot="1">
      <c r="A3359" s="1721"/>
      <c r="B3359" s="11" t="s">
        <v>69</v>
      </c>
      <c r="C3359" s="1774"/>
      <c r="D3359" s="1775"/>
      <c r="E3359" s="1776"/>
      <c r="F3359" s="1787">
        <f>IF($J3341="TC",0,IF($J3341="Nso",0,VLOOKUP($A3338,'Result Entry'!$B$9:$FW$108,146,0)))</f>
        <v>0</v>
      </c>
      <c r="G3359" s="1788"/>
      <c r="H3359" s="1830">
        <f>IF($J3341="TC",0,IF($J3341="Nso",0,VLOOKUP($A3338,'Result Entry'!$B$9:$FW$108,147,0)))</f>
        <v>0</v>
      </c>
      <c r="I3359" s="1831"/>
      <c r="J3359" s="75">
        <f>IF($J3341="TC",0,IF($J3341="Nso",0,VLOOKUP($A3338,'Result Entry'!$B$9:$FW$108,148,0)))</f>
        <v>0</v>
      </c>
      <c r="K3359" s="86" t="str">
        <f>IF($J3341="TC",0,IF($J3341="Nso",0,VLOOKUP($A3338,'Result Entry'!$B$9:$FW$108,149,0)))</f>
        <v/>
      </c>
      <c r="L3359" s="1864">
        <f>IF($J3341="TC",0,IF($J3341="Nso",0,VLOOKUP($A3338,'Result Entry'!$B$9:$FW$108,150,0)))</f>
        <v>0</v>
      </c>
      <c r="M3359" s="1865"/>
      <c r="N3359" s="15">
        <f>IF($J3341="TC",0,IF($J3341="Nso",0,VLOOKUP($A3338,'Result Entry'!$B$9:$FW$108,152,0)))</f>
        <v>0</v>
      </c>
    </row>
    <row r="3360" spans="1:14" ht="20.25" customHeight="1">
      <c r="A3360" s="1721"/>
      <c r="B3360" s="11" t="s">
        <v>69</v>
      </c>
      <c r="C3360" s="1758" t="s">
        <v>58</v>
      </c>
      <c r="D3360" s="1759"/>
      <c r="E3360" s="1759"/>
      <c r="F3360" s="1759"/>
      <c r="G3360" s="1759"/>
      <c r="H3360" s="1760"/>
      <c r="I3360" s="1834" t="s">
        <v>59</v>
      </c>
      <c r="J3360" s="1835"/>
      <c r="K3360" s="1836">
        <f>VLOOKUP($A3338,'Result Entry'!$B$9:$FW$108,143,0)</f>
        <v>0</v>
      </c>
      <c r="L3360" s="1837"/>
      <c r="M3360" s="1839" t="s">
        <v>37</v>
      </c>
      <c r="N3360" s="1840"/>
    </row>
    <row r="3361" spans="1:14" ht="20.25" customHeight="1" thickBot="1">
      <c r="A3361" s="1721"/>
      <c r="B3361" s="11" t="s">
        <v>69</v>
      </c>
      <c r="C3361" s="1841" t="s">
        <v>54</v>
      </c>
      <c r="D3361" s="1842"/>
      <c r="E3361" s="1842"/>
      <c r="F3361" s="1843" t="s">
        <v>157</v>
      </c>
      <c r="G3361" s="1844"/>
      <c r="H3361" s="26" t="s">
        <v>47</v>
      </c>
      <c r="I3361" s="1847" t="s">
        <v>60</v>
      </c>
      <c r="J3361" s="1848"/>
      <c r="K3361" s="1873">
        <f>VLOOKUP($A3338,'Result Entry'!$B$9:$FW$108,144,0)</f>
        <v>0</v>
      </c>
      <c r="L3361" s="1874"/>
      <c r="M3361" s="1875">
        <f>VLOOKUP($A3338,'Result Entry'!$B$9:$FW$108,145,0)</f>
        <v>0</v>
      </c>
      <c r="N3361" s="1876"/>
    </row>
    <row r="3362" spans="1:14" ht="20.25" customHeight="1">
      <c r="A3362" s="1721"/>
      <c r="B3362" s="11" t="s">
        <v>69</v>
      </c>
      <c r="C3362" s="1841"/>
      <c r="D3362" s="1842"/>
      <c r="E3362" s="1842"/>
      <c r="F3362" s="1845"/>
      <c r="G3362" s="1846"/>
      <c r="H3362" s="27" t="s">
        <v>99</v>
      </c>
      <c r="I3362" s="1877" t="s">
        <v>61</v>
      </c>
      <c r="J3362" s="1878"/>
      <c r="K3362" s="1879">
        <f>IF($J3341="TC","Transferred",IF($J3341="Nso","NameSeparated",VLOOKUP($A3338,'Result Entry'!$B$9:$FW$108,153,0)))</f>
        <v>0</v>
      </c>
      <c r="L3362" s="1879"/>
      <c r="M3362" s="1879"/>
      <c r="N3362" s="1880"/>
    </row>
    <row r="3363" spans="1:14" ht="20.25" customHeight="1">
      <c r="A3363" s="1721"/>
      <c r="B3363" s="11" t="s">
        <v>69</v>
      </c>
      <c r="C3363" s="1744" t="str">
        <f>'Result Entry'!$DU$3</f>
        <v>Foundation Of Information Tech.</v>
      </c>
      <c r="D3363" s="1745"/>
      <c r="E3363" s="1746"/>
      <c r="F3363" s="1747" t="str">
        <f>IF($J3341="TC",0,IF($J3341="Nso",0,VLOOKUP($A3338,'Result Entry'!$B$9:$GS$108,170,0)))</f>
        <v/>
      </c>
      <c r="G3363" s="1747"/>
      <c r="H3363" s="14">
        <f>IF($J3341="TC",0,IF($J3341="Nso",0,VLOOKUP($A3338,'Result Entry'!$B$9:$GS$108,112,0)))</f>
        <v>0</v>
      </c>
      <c r="I3363" s="1748" t="s">
        <v>71</v>
      </c>
      <c r="J3363" s="1749"/>
      <c r="K3363" s="1750">
        <f>'Result Entry'!$T$2</f>
        <v>45419</v>
      </c>
      <c r="L3363" s="1751"/>
      <c r="M3363" s="1751"/>
      <c r="N3363" s="1752"/>
    </row>
    <row r="3364" spans="1:14" ht="20.25" customHeight="1">
      <c r="A3364" s="1721"/>
      <c r="B3364" s="11" t="s">
        <v>69</v>
      </c>
      <c r="C3364" s="1744" t="str">
        <f>'Result Entry'!$EI$3</f>
        <v>G.I.A.I.-II</v>
      </c>
      <c r="D3364" s="1745"/>
      <c r="E3364" s="1746"/>
      <c r="F3364" s="1747" t="str">
        <f>IF($J3341="TC",0,IF($J3341="Nso",0,VLOOKUP($A3338,'Result Entry'!$B$9:$GS$108,174,0)))</f>
        <v/>
      </c>
      <c r="G3364" s="1747"/>
      <c r="H3364" s="14">
        <f>IF($J3341="TC",0,IF($J3341="Nso",0,VLOOKUP($A3338,'Result Entry'!$B$9:$GS$108,124,0)))</f>
        <v>0</v>
      </c>
      <c r="I3364" s="1753"/>
      <c r="J3364" s="1754"/>
      <c r="K3364" s="1754"/>
      <c r="L3364" s="1754"/>
      <c r="M3364" s="1754"/>
      <c r="N3364" s="1755"/>
    </row>
    <row r="3365" spans="1:14" ht="20.25" customHeight="1">
      <c r="A3365" s="1721"/>
      <c r="B3365" s="11" t="s">
        <v>69</v>
      </c>
      <c r="C3365" s="1744" t="str">
        <f>'Result Entry'!$EU$3</f>
        <v>SOC.SER.PLAN</v>
      </c>
      <c r="D3365" s="1745"/>
      <c r="E3365" s="1746"/>
      <c r="F3365" s="1747">
        <f>IF($J3341="TC",0,IF($J3341="Nso",0,VLOOKUP($A3338,'Result Entry'!$B$9:$HS$108,178,0)))</f>
        <v>0</v>
      </c>
      <c r="G3365" s="1747"/>
      <c r="H3365" s="14">
        <f>IF($J3341="TC",0,IF($J3341="Nso",0,VLOOKUP($A3338,'Result Entry'!$B$9:$GS$108,136,0)))</f>
        <v>0</v>
      </c>
      <c r="I3365" s="1756" t="s">
        <v>174</v>
      </c>
      <c r="J3365" s="1757"/>
      <c r="K3365" s="76"/>
      <c r="L3365" s="77"/>
      <c r="M3365" s="77"/>
      <c r="N3365" s="78"/>
    </row>
    <row r="3366" spans="1:14" ht="20.25" customHeight="1" thickBot="1">
      <c r="A3366" s="1721"/>
      <c r="B3366" s="11" t="s">
        <v>69</v>
      </c>
      <c r="C3366" s="1744" t="str">
        <f>'Result Entry'!$FG$3</f>
        <v>Jeewan Kaushal</v>
      </c>
      <c r="D3366" s="1745"/>
      <c r="E3366" s="1746"/>
      <c r="F3366" s="1747" t="str">
        <f>IF($J3341="TC",0,IF($J3341="Nso",0,VLOOKUP($A3338,'Result Entry'!$B$9:$HS$108,182,0)))</f>
        <v/>
      </c>
      <c r="G3366" s="1747"/>
      <c r="H3366" s="14">
        <f>IF($J3341="TC",0,IF($J3341="Nso",0,VLOOKUP($A3338,'Result Entry'!$B$9:$HS$108,136,0)))</f>
        <v>0</v>
      </c>
      <c r="I3366" s="1756" t="s">
        <v>148</v>
      </c>
      <c r="J3366" s="1757"/>
      <c r="K3366" s="1757"/>
      <c r="L3366" s="1757"/>
      <c r="M3366" s="1757"/>
      <c r="N3366" s="1838"/>
    </row>
    <row r="3367" spans="1:14" ht="20.25" customHeight="1">
      <c r="A3367" s="1721"/>
      <c r="B3367" s="10" t="s">
        <v>69</v>
      </c>
      <c r="C3367" s="1706" t="s">
        <v>180</v>
      </c>
      <c r="D3367" s="1707"/>
      <c r="E3367" s="1708"/>
      <c r="F3367" s="1715" t="s">
        <v>181</v>
      </c>
      <c r="G3367" s="1716"/>
      <c r="H3367" s="82" t="s">
        <v>30</v>
      </c>
      <c r="I3367" s="1756" t="s">
        <v>175</v>
      </c>
      <c r="J3367" s="1757"/>
      <c r="K3367" s="1757"/>
      <c r="L3367" s="1757"/>
      <c r="M3367" s="1757"/>
      <c r="N3367" s="1838"/>
    </row>
    <row r="3368" spans="1:14" ht="20.25" customHeight="1">
      <c r="A3368" s="1721"/>
      <c r="B3368" s="10" t="s">
        <v>69</v>
      </c>
      <c r="C3368" s="1709"/>
      <c r="D3368" s="1710"/>
      <c r="E3368" s="1711"/>
      <c r="F3368" s="1702" t="s">
        <v>182</v>
      </c>
      <c r="G3368" s="1703"/>
      <c r="H3368" s="80" t="s">
        <v>179</v>
      </c>
      <c r="I3368" s="1732" t="s">
        <v>67</v>
      </c>
      <c r="J3368" s="1733"/>
      <c r="K3368" s="1733"/>
      <c r="L3368" s="1733"/>
      <c r="M3368" s="1733"/>
      <c r="N3368" s="1734"/>
    </row>
    <row r="3369" spans="1:14" ht="20.25" customHeight="1">
      <c r="A3369" s="1721"/>
      <c r="B3369" s="10" t="s">
        <v>69</v>
      </c>
      <c r="C3369" s="1709"/>
      <c r="D3369" s="1710"/>
      <c r="E3369" s="1711"/>
      <c r="F3369" s="1702" t="s">
        <v>185</v>
      </c>
      <c r="G3369" s="1703"/>
      <c r="H3369" s="80" t="s">
        <v>62</v>
      </c>
      <c r="I3369" s="1735"/>
      <c r="J3369" s="1736"/>
      <c r="K3369" s="1736"/>
      <c r="L3369" s="1736"/>
      <c r="M3369" s="1736"/>
      <c r="N3369" s="1737"/>
    </row>
    <row r="3370" spans="1:14" ht="20.25" customHeight="1">
      <c r="A3370" s="1721"/>
      <c r="B3370" s="10" t="s">
        <v>69</v>
      </c>
      <c r="C3370" s="1709"/>
      <c r="D3370" s="1710"/>
      <c r="E3370" s="1711"/>
      <c r="F3370" s="1702" t="s">
        <v>186</v>
      </c>
      <c r="G3370" s="1703"/>
      <c r="H3370" s="80" t="s">
        <v>63</v>
      </c>
      <c r="I3370" s="1735"/>
      <c r="J3370" s="1736"/>
      <c r="K3370" s="1736"/>
      <c r="L3370" s="1736"/>
      <c r="M3370" s="1736"/>
      <c r="N3370" s="1737"/>
    </row>
    <row r="3371" spans="1:14" ht="20.25" customHeight="1">
      <c r="A3371" s="1721"/>
      <c r="B3371" s="10" t="s">
        <v>69</v>
      </c>
      <c r="C3371" s="1709"/>
      <c r="D3371" s="1710"/>
      <c r="E3371" s="1711"/>
      <c r="F3371" s="1702" t="s">
        <v>183</v>
      </c>
      <c r="G3371" s="1703"/>
      <c r="H3371" s="80" t="s">
        <v>65</v>
      </c>
      <c r="I3371" s="1738" t="s">
        <v>80</v>
      </c>
      <c r="J3371" s="1739"/>
      <c r="K3371" s="1739"/>
      <c r="L3371" s="1739"/>
      <c r="M3371" s="1739"/>
      <c r="N3371" s="1740"/>
    </row>
    <row r="3372" spans="1:14" ht="20.25" customHeight="1" thickBot="1">
      <c r="A3372" s="1721"/>
      <c r="B3372" s="13" t="s">
        <v>69</v>
      </c>
      <c r="C3372" s="1712"/>
      <c r="D3372" s="1713"/>
      <c r="E3372" s="1714"/>
      <c r="F3372" s="1704" t="s">
        <v>184</v>
      </c>
      <c r="G3372" s="1705"/>
      <c r="H3372" s="81" t="s">
        <v>64</v>
      </c>
      <c r="I3372" s="1741"/>
      <c r="J3372" s="1742"/>
      <c r="K3372" s="1742"/>
      <c r="L3372" s="1742"/>
      <c r="M3372" s="1742"/>
      <c r="N3372" s="1743"/>
    </row>
    <row r="3373" spans="1:14" ht="15.75" thickTop="1">
      <c r="A3373" s="1719"/>
      <c r="B3373" s="1719"/>
      <c r="C3373" s="1719"/>
      <c r="D3373" s="1719"/>
      <c r="E3373" s="1719"/>
      <c r="F3373" s="1719"/>
      <c r="G3373" s="1719"/>
      <c r="H3373" s="1719"/>
      <c r="I3373" s="1719"/>
      <c r="J3373" s="1719"/>
      <c r="K3373" s="1719"/>
      <c r="L3373" s="1719"/>
      <c r="M3373" s="1719"/>
      <c r="N3373" s="1719"/>
    </row>
    <row r="3374" spans="1:14" ht="24.75" customHeight="1" thickBot="1">
      <c r="A3374" s="83">
        <f>A3338+1</f>
        <v>96</v>
      </c>
      <c r="B3374" s="1720" t="s">
        <v>50</v>
      </c>
      <c r="C3374" s="1720"/>
      <c r="D3374" s="1720"/>
      <c r="E3374" s="1720"/>
      <c r="F3374" s="1720"/>
      <c r="G3374" s="1720"/>
      <c r="H3374" s="1720"/>
      <c r="I3374" s="1720"/>
      <c r="J3374" s="1720"/>
      <c r="K3374" s="1720"/>
      <c r="L3374" s="1720"/>
      <c r="M3374" s="1720"/>
      <c r="N3374" s="1720"/>
    </row>
    <row r="3375" spans="1:14" ht="42.75" customHeight="1" thickTop="1">
      <c r="A3375" s="1721"/>
      <c r="B3375" s="1722"/>
      <c r="C3375" s="1723"/>
      <c r="D3375" s="1726" t="str">
        <f>Master!$E$8</f>
        <v xml:space="preserve">Govt. Sr. Secondary School </v>
      </c>
      <c r="E3375" s="1727"/>
      <c r="F3375" s="1727"/>
      <c r="G3375" s="1727"/>
      <c r="H3375" s="1727"/>
      <c r="I3375" s="1727"/>
      <c r="J3375" s="1727"/>
      <c r="K3375" s="1727"/>
      <c r="L3375" s="1727"/>
      <c r="M3375" s="1727"/>
      <c r="N3375" s="1728"/>
    </row>
    <row r="3376" spans="1:14" ht="26.25" customHeight="1" thickBot="1">
      <c r="A3376" s="1721"/>
      <c r="B3376" s="1724"/>
      <c r="C3376" s="1725"/>
      <c r="D3376" s="1729" t="str">
        <f>Master!$E$11</f>
        <v>P.S.-Bapini (Jodhpur)</v>
      </c>
      <c r="E3376" s="1730"/>
      <c r="F3376" s="1730"/>
      <c r="G3376" s="1730"/>
      <c r="H3376" s="1730"/>
      <c r="I3376" s="1730"/>
      <c r="J3376" s="1730"/>
      <c r="K3376" s="1730"/>
      <c r="L3376" s="1730"/>
      <c r="M3376" s="1730"/>
      <c r="N3376" s="1731"/>
    </row>
    <row r="3377" spans="1:15" ht="20.25" customHeight="1">
      <c r="A3377" s="1721"/>
      <c r="B3377" s="28"/>
      <c r="C3377" s="1849" t="s">
        <v>150</v>
      </c>
      <c r="D3377" s="1850"/>
      <c r="E3377" s="1850"/>
      <c r="F3377" s="1850"/>
      <c r="G3377" s="1851"/>
      <c r="H3377" s="1814" t="s">
        <v>127</v>
      </c>
      <c r="I3377" s="1814"/>
      <c r="J3377" s="1817">
        <f>VLOOKUP(A3374,'Result Entry'!$B$6:$K$108,6,0)</f>
        <v>0</v>
      </c>
      <c r="K3377" s="1820" t="s">
        <v>68</v>
      </c>
      <c r="L3377" s="1821"/>
      <c r="M3377" s="68">
        <f>Master!$E$14</f>
        <v>8151106901</v>
      </c>
      <c r="N3377" s="69"/>
    </row>
    <row r="3378" spans="1:15" ht="20.25" customHeight="1">
      <c r="A3378" s="1721"/>
      <c r="B3378" s="9"/>
      <c r="C3378" s="1852"/>
      <c r="D3378" s="1853"/>
      <c r="E3378" s="1853"/>
      <c r="F3378" s="1853"/>
      <c r="G3378" s="1854"/>
      <c r="H3378" s="1815"/>
      <c r="I3378" s="1815"/>
      <c r="J3378" s="1818"/>
      <c r="K3378" s="1822" t="s">
        <v>66</v>
      </c>
      <c r="L3378" s="1823"/>
      <c r="M3378" s="1824"/>
      <c r="N3378" s="1825"/>
      <c r="O3378" s="17" t="s">
        <v>156</v>
      </c>
    </row>
    <row r="3379" spans="1:15" ht="20.25" customHeight="1" thickBot="1">
      <c r="A3379" s="1721"/>
      <c r="B3379" s="9"/>
      <c r="C3379" s="1855"/>
      <c r="D3379" s="1856"/>
      <c r="E3379" s="1856"/>
      <c r="F3379" s="1856"/>
      <c r="G3379" s="1857"/>
      <c r="H3379" s="1816"/>
      <c r="I3379" s="1816"/>
      <c r="J3379" s="1819"/>
      <c r="K3379" s="1826" t="s">
        <v>51</v>
      </c>
      <c r="L3379" s="1827"/>
      <c r="M3379" s="1828" t="str">
        <f>Master!$E$6</f>
        <v>2023-24</v>
      </c>
      <c r="N3379" s="1829"/>
    </row>
    <row r="3380" spans="1:15" ht="20.25" customHeight="1">
      <c r="A3380" s="1721"/>
      <c r="B3380" s="10" t="s">
        <v>69</v>
      </c>
      <c r="C3380" s="1779" t="s">
        <v>20</v>
      </c>
      <c r="D3380" s="1780"/>
      <c r="E3380" s="1780"/>
      <c r="F3380" s="1781"/>
      <c r="G3380" s="6" t="s">
        <v>149</v>
      </c>
      <c r="H3380" s="1782">
        <f>VLOOKUP($A3374,'Result Entry'!$B$9:$FW$108,4,0)</f>
        <v>0</v>
      </c>
      <c r="I3380" s="1782"/>
      <c r="J3380" s="1782"/>
      <c r="K3380" s="1782"/>
      <c r="L3380" s="1782"/>
      <c r="M3380" s="1782"/>
      <c r="N3380" s="1783"/>
    </row>
    <row r="3381" spans="1:15" ht="20.25" customHeight="1">
      <c r="A3381" s="1721"/>
      <c r="B3381" s="10" t="s">
        <v>69</v>
      </c>
      <c r="C3381" s="1763" t="s">
        <v>22</v>
      </c>
      <c r="D3381" s="1764"/>
      <c r="E3381" s="1764"/>
      <c r="F3381" s="1765"/>
      <c r="G3381" s="7" t="s">
        <v>149</v>
      </c>
      <c r="H3381" s="1766">
        <f>VLOOKUP($A3374,'Result Entry'!$B$9:$FW$108,7,0)</f>
        <v>0</v>
      </c>
      <c r="I3381" s="1766"/>
      <c r="J3381" s="1766"/>
      <c r="K3381" s="1766"/>
      <c r="L3381" s="1766"/>
      <c r="M3381" s="1766"/>
      <c r="N3381" s="1767"/>
    </row>
    <row r="3382" spans="1:15" ht="20.25" customHeight="1">
      <c r="A3382" s="1721"/>
      <c r="B3382" s="10" t="s">
        <v>69</v>
      </c>
      <c r="C3382" s="1763" t="s">
        <v>23</v>
      </c>
      <c r="D3382" s="1764"/>
      <c r="E3382" s="1764"/>
      <c r="F3382" s="1765"/>
      <c r="G3382" s="7" t="s">
        <v>149</v>
      </c>
      <c r="H3382" s="1766">
        <f>VLOOKUP($A3374,'Result Entry'!$B$9:$FW$108,8,0)</f>
        <v>0</v>
      </c>
      <c r="I3382" s="1766"/>
      <c r="J3382" s="1766"/>
      <c r="K3382" s="1766"/>
      <c r="L3382" s="1766"/>
      <c r="M3382" s="1766"/>
      <c r="N3382" s="1767"/>
    </row>
    <row r="3383" spans="1:15" ht="20.25" customHeight="1">
      <c r="A3383" s="1721"/>
      <c r="B3383" s="10" t="s">
        <v>69</v>
      </c>
      <c r="C3383" s="1763" t="s">
        <v>52</v>
      </c>
      <c r="D3383" s="1764"/>
      <c r="E3383" s="1764"/>
      <c r="F3383" s="1765"/>
      <c r="G3383" s="7" t="s">
        <v>149</v>
      </c>
      <c r="H3383" s="1766">
        <f>VLOOKUP($A3374,'Result Entry'!$B$9:$FW$108,9,0)</f>
        <v>0</v>
      </c>
      <c r="I3383" s="1766"/>
      <c r="J3383" s="1766"/>
      <c r="K3383" s="1766"/>
      <c r="L3383" s="1766"/>
      <c r="M3383" s="1766"/>
      <c r="N3383" s="1767"/>
    </row>
    <row r="3384" spans="1:15" ht="20.25" customHeight="1">
      <c r="A3384" s="1721"/>
      <c r="B3384" s="10" t="s">
        <v>69</v>
      </c>
      <c r="C3384" s="1763" t="s">
        <v>53</v>
      </c>
      <c r="D3384" s="1764"/>
      <c r="E3384" s="1764"/>
      <c r="F3384" s="1765"/>
      <c r="G3384" s="7" t="s">
        <v>149</v>
      </c>
      <c r="H3384" s="1768" t="str">
        <f>CONCATENATE('Result Entry'!$G$4,'Result Entry'!$J$4)</f>
        <v>11(A)</v>
      </c>
      <c r="I3384" s="1766"/>
      <c r="J3384" s="1766"/>
      <c r="K3384" s="1766"/>
      <c r="L3384" s="1766"/>
      <c r="M3384" s="1766"/>
      <c r="N3384" s="1767"/>
    </row>
    <row r="3385" spans="1:15" ht="20.25" customHeight="1" thickBot="1">
      <c r="A3385" s="1721"/>
      <c r="B3385" s="10" t="s">
        <v>69</v>
      </c>
      <c r="C3385" s="1789" t="s">
        <v>25</v>
      </c>
      <c r="D3385" s="1790"/>
      <c r="E3385" s="1790"/>
      <c r="F3385" s="1791"/>
      <c r="G3385" s="16" t="s">
        <v>149</v>
      </c>
      <c r="H3385" s="1792">
        <f>VLOOKUP($A3374,'Result Entry'!$B$9:$FW$108,10,0)</f>
        <v>0</v>
      </c>
      <c r="I3385" s="1792"/>
      <c r="J3385" s="1792"/>
      <c r="K3385" s="1792"/>
      <c r="L3385" s="1792"/>
      <c r="M3385" s="1792"/>
      <c r="N3385" s="1793"/>
    </row>
    <row r="3386" spans="1:15" ht="20.25" customHeight="1">
      <c r="A3386" s="1721"/>
      <c r="B3386" s="11" t="s">
        <v>69</v>
      </c>
      <c r="C3386" s="1794" t="s">
        <v>167</v>
      </c>
      <c r="D3386" s="1795"/>
      <c r="E3386" s="1798" t="s">
        <v>72</v>
      </c>
      <c r="F3386" s="1800" t="s">
        <v>73</v>
      </c>
      <c r="G3386" s="1802" t="s">
        <v>168</v>
      </c>
      <c r="H3386" s="1804" t="s">
        <v>55</v>
      </c>
      <c r="I3386" s="1805"/>
      <c r="J3386" s="1808" t="s">
        <v>84</v>
      </c>
      <c r="K3386" s="1809"/>
      <c r="L3386" s="1812" t="s">
        <v>169</v>
      </c>
      <c r="M3386" s="1832" t="s">
        <v>76</v>
      </c>
      <c r="N3386" s="1858" t="s">
        <v>98</v>
      </c>
    </row>
    <row r="3387" spans="1:15" ht="20.25" customHeight="1">
      <c r="A3387" s="1721"/>
      <c r="B3387" s="11"/>
      <c r="C3387" s="1796"/>
      <c r="D3387" s="1797"/>
      <c r="E3387" s="1799"/>
      <c r="F3387" s="1801"/>
      <c r="G3387" s="1803"/>
      <c r="H3387" s="1806"/>
      <c r="I3387" s="1807"/>
      <c r="J3387" s="1810"/>
      <c r="K3387" s="1811"/>
      <c r="L3387" s="1813"/>
      <c r="M3387" s="1833"/>
      <c r="N3387" s="1859"/>
    </row>
    <row r="3388" spans="1:15" ht="20.25" customHeight="1" thickBot="1">
      <c r="A3388" s="1721"/>
      <c r="B3388" s="11" t="s">
        <v>69</v>
      </c>
      <c r="C3388" s="1866" t="s">
        <v>56</v>
      </c>
      <c r="D3388" s="1867"/>
      <c r="E3388" s="61">
        <f>'Result Entry'!$L$7</f>
        <v>10</v>
      </c>
      <c r="F3388" s="62">
        <f>'Result Entry'!$M$7</f>
        <v>10</v>
      </c>
      <c r="G3388" s="53">
        <f>SUM(E3388:F3388)</f>
        <v>20</v>
      </c>
      <c r="H3388" s="1881">
        <f>'Result Entry'!$AU$7</f>
        <v>70</v>
      </c>
      <c r="I3388" s="1882"/>
      <c r="J3388" s="1883">
        <f>'Result Entry'!$AY$7</f>
        <v>100</v>
      </c>
      <c r="K3388" s="1882"/>
      <c r="L3388" s="53">
        <f t="shared" ref="L3388:L3393" si="190">H3388+J3388</f>
        <v>170</v>
      </c>
      <c r="M3388" s="63">
        <f t="shared" ref="M3388:M3393" si="191">G3388+L3388</f>
        <v>190</v>
      </c>
      <c r="N3388" s="1860"/>
    </row>
    <row r="3389" spans="1:15" s="52" customFormat="1" ht="20.25" customHeight="1">
      <c r="A3389" s="1721"/>
      <c r="B3389" s="50" t="s">
        <v>69</v>
      </c>
      <c r="C3389" s="1769" t="str">
        <f>'Result Entry'!$L$3</f>
        <v>HINDI Comp.</v>
      </c>
      <c r="D3389" s="1770"/>
      <c r="E3389" s="54">
        <f>IF($J3377="TC",0,IF($J3377="Nso",0,VLOOKUP($A3374,'Result Entry'!$B$9:$FW$108,11,0)))</f>
        <v>0</v>
      </c>
      <c r="F3389" s="51">
        <f>IF($J3377="TC",0,IF($J3377="Nso",0,VLOOKUP($A3374,'Result Entry'!$B$9:$FW$108,12,0)))</f>
        <v>0</v>
      </c>
      <c r="G3389" s="55">
        <f>E3389+F3389</f>
        <v>0</v>
      </c>
      <c r="H3389" s="1870">
        <f>IF($J3377="TC",0,IF($J3377="Nso",0,VLOOKUP($A3374,'Result Entry'!$B$9:$FW$108,16,0)))</f>
        <v>0</v>
      </c>
      <c r="I3389" s="1871"/>
      <c r="J3389" s="1872">
        <f>IF($J3377="TC",0,IF($J3377="Nso",0,VLOOKUP($A3374,'Result Entry'!$B$9:$FW$108,19,0)))</f>
        <v>0</v>
      </c>
      <c r="K3389" s="1871"/>
      <c r="L3389" s="66">
        <f t="shared" si="190"/>
        <v>0</v>
      </c>
      <c r="M3389" s="64">
        <f t="shared" si="191"/>
        <v>0</v>
      </c>
      <c r="N3389" s="60" t="str">
        <f>IF($J3377="TC",0,IF($J3377="Nso",0,VLOOKUP($A3374,'Result Entry'!$B$9:$FW$108,24,0)))</f>
        <v/>
      </c>
    </row>
    <row r="3390" spans="1:15" s="52" customFormat="1" ht="20.25" customHeight="1">
      <c r="A3390" s="1721"/>
      <c r="B3390" s="50" t="s">
        <v>69</v>
      </c>
      <c r="C3390" s="1717" t="str">
        <f>'Result Entry'!$Z$3</f>
        <v>ENGLISH Comp.</v>
      </c>
      <c r="D3390" s="1718"/>
      <c r="E3390" s="54">
        <f>IF($J3377="TC",0,IF($J3377="Nso",0,VLOOKUP($A3374,'Result Entry'!$B$9:$FW$108,25,0)))</f>
        <v>0</v>
      </c>
      <c r="F3390" s="51">
        <f>IF($J3377="TC",0,IF($J3377="Nso",0,VLOOKUP($A3374,'Result Entry'!$B$9:$FW$108,26,0)))</f>
        <v>0</v>
      </c>
      <c r="G3390" s="56">
        <f>E3390+F3390</f>
        <v>0</v>
      </c>
      <c r="H3390" s="1761">
        <f>IF($J3377="TC",0,IF($J3377="Nso",0,VLOOKUP($A3374,'Result Entry'!$B$9:$FW$108,30,0)))</f>
        <v>0</v>
      </c>
      <c r="I3390" s="1762"/>
      <c r="J3390" s="1784">
        <f>IF($J3377="TC",0,IF($J3377="Nso",0,VLOOKUP($A3374,'Result Entry'!$B$9:$FW$108,33,0)))</f>
        <v>0</v>
      </c>
      <c r="K3390" s="1762"/>
      <c r="L3390" s="66">
        <f t="shared" si="190"/>
        <v>0</v>
      </c>
      <c r="M3390" s="64">
        <f t="shared" si="191"/>
        <v>0</v>
      </c>
      <c r="N3390" s="60" t="str">
        <f>IF($J3377="TC",0,IF($J3377="Nso",0,VLOOKUP($A3374,'Result Entry'!$B$9:$FW$108,38,0)))</f>
        <v/>
      </c>
    </row>
    <row r="3391" spans="1:15" s="52" customFormat="1" ht="20.25" customHeight="1">
      <c r="A3391" s="1721"/>
      <c r="B3391" s="50" t="s">
        <v>69</v>
      </c>
      <c r="C3391" s="1717" t="str">
        <f>'Result Entry'!$AO$3</f>
        <v>PHYSICS</v>
      </c>
      <c r="D3391" s="1718"/>
      <c r="E3391" s="54">
        <f>IF($J3377="TC",0,IF($J3377="Nso",0,VLOOKUP($A3374,'Result Entry'!$B$9:$FW$108,39,0)))</f>
        <v>0</v>
      </c>
      <c r="F3391" s="51">
        <f>IF($J3377="TC",0,IF($J3377="Nso",0,VLOOKUP($A3374,'Result Entry'!$B$9:$FW$108,40,0)))</f>
        <v>0</v>
      </c>
      <c r="G3391" s="56">
        <f>E3391+F3391</f>
        <v>0</v>
      </c>
      <c r="H3391" s="1761">
        <f>IF($J3377="TC",0,IF($J3377="Nso",0,VLOOKUP($A3374,'Result Entry'!$B$9:$FW$108,45,0)))</f>
        <v>0</v>
      </c>
      <c r="I3391" s="1762"/>
      <c r="J3391" s="1784">
        <f>IF($J3377="TC",0,IF($J3377="Nso",0,VLOOKUP($A3374,'Result Entry'!$B$9:$FW$108,49,0)))</f>
        <v>0</v>
      </c>
      <c r="K3391" s="1762"/>
      <c r="L3391" s="66">
        <f t="shared" si="190"/>
        <v>0</v>
      </c>
      <c r="M3391" s="64">
        <f t="shared" si="191"/>
        <v>0</v>
      </c>
      <c r="N3391" s="60" t="str">
        <f>IF($J3377="TC",0,IF($J3377="Nso",0,VLOOKUP($A3374,'Result Entry'!$B$9:$FW$108,54,0)))</f>
        <v/>
      </c>
    </row>
    <row r="3392" spans="1:15" s="52" customFormat="1" ht="20.25" customHeight="1">
      <c r="A3392" s="1721"/>
      <c r="B3392" s="50" t="s">
        <v>69</v>
      </c>
      <c r="C3392" s="1717" t="str">
        <f>'Result Entry'!$BF$3</f>
        <v>CHEMISTRY</v>
      </c>
      <c r="D3392" s="1718"/>
      <c r="E3392" s="54" t="str">
        <f>IF($J3377="TC",0,IF($J3377="Nso",0,VLOOKUP($A3374,'Result Entry'!$B$9:$FW$108,55,0)))</f>
        <v/>
      </c>
      <c r="F3392" s="51">
        <f>IF($J3377="TC",0,IF($J3377="Nso",0,VLOOKUP($A3374,'Result Entry'!$B$9:$FW$108,56,0)))</f>
        <v>0</v>
      </c>
      <c r="G3392" s="56" t="e">
        <f>E3392+F3392</f>
        <v>#VALUE!</v>
      </c>
      <c r="H3392" s="1761">
        <f>IF($J3377="TC",0,IF($J3377="Nso",0,VLOOKUP($A3374,'Result Entry'!$B$9:$FW$108,61,0)))</f>
        <v>0</v>
      </c>
      <c r="I3392" s="1762"/>
      <c r="J3392" s="1784">
        <f>IF($J3377="TC",0,IF($J3377="Nso",0,VLOOKUP($A3374,'Result Entry'!$B$9:$FW$108,65,0)))</f>
        <v>0</v>
      </c>
      <c r="K3392" s="1762"/>
      <c r="L3392" s="66">
        <f t="shared" si="190"/>
        <v>0</v>
      </c>
      <c r="M3392" s="64" t="e">
        <f t="shared" si="191"/>
        <v>#VALUE!</v>
      </c>
      <c r="N3392" s="60" t="str">
        <f>IF($J3377="TC",0,IF($J3377="Nso",0,VLOOKUP($A3374,'Result Entry'!$B$9:$FW$108,70,0)))</f>
        <v/>
      </c>
    </row>
    <row r="3393" spans="1:14" s="52" customFormat="1" ht="20.25" customHeight="1" thickBot="1">
      <c r="A3393" s="1721"/>
      <c r="B3393" s="50" t="s">
        <v>69</v>
      </c>
      <c r="C3393" s="1717" t="str">
        <f>'Result Entry'!$BW$3</f>
        <v>BIOLOGY</v>
      </c>
      <c r="D3393" s="1718"/>
      <c r="E3393" s="57" t="str">
        <f>IF($J3377="TC",0,IF($J3377="Nso",0,VLOOKUP($A3374,'Result Entry'!$B$9:$FW$108,71,0)))</f>
        <v/>
      </c>
      <c r="F3393" s="58" t="str">
        <f>IF($J3377="TC",0,IF($J3377="Nso",0,VLOOKUP($A3374,'Result Entry'!$B$9:$FW$108,72,0)))</f>
        <v/>
      </c>
      <c r="G3393" s="59" t="e">
        <f>E3393+F3393</f>
        <v>#VALUE!</v>
      </c>
      <c r="H3393" s="1861">
        <f>IF($J3377="TC",0,IF($J3377="Nso",0,VLOOKUP($A3374,'Result Entry'!$B$9:$FW$108,77,0)))</f>
        <v>0</v>
      </c>
      <c r="I3393" s="1862"/>
      <c r="J3393" s="1863">
        <f>IF($J3377="TC",0,IF($J3377="Nso",0,VLOOKUP($A3374,'Result Entry'!$B$9:$FW$108,81,0)))</f>
        <v>0</v>
      </c>
      <c r="K3393" s="1862"/>
      <c r="L3393" s="67">
        <f t="shared" si="190"/>
        <v>0</v>
      </c>
      <c r="M3393" s="65" t="e">
        <f t="shared" si="191"/>
        <v>#VALUE!</v>
      </c>
      <c r="N3393" s="60">
        <f>IF($J3377="TC",0,IF($J3377="Nso",0,VLOOKUP($A3374,'Result Entry'!$B$9:$FW$108,86,0)))</f>
        <v>0</v>
      </c>
    </row>
    <row r="3394" spans="1:14" ht="20.25" customHeight="1">
      <c r="A3394" s="1721"/>
      <c r="B3394" s="11" t="s">
        <v>69</v>
      </c>
      <c r="C3394" s="1771" t="s">
        <v>77</v>
      </c>
      <c r="D3394" s="1772"/>
      <c r="E3394" s="1773"/>
      <c r="F3394" s="1777" t="s">
        <v>78</v>
      </c>
      <c r="G3394" s="1778"/>
      <c r="H3394" s="1868" t="s">
        <v>79</v>
      </c>
      <c r="I3394" s="1869"/>
      <c r="J3394" s="74" t="s">
        <v>41</v>
      </c>
      <c r="K3394" s="79" t="s">
        <v>91</v>
      </c>
      <c r="L3394" s="1785" t="s">
        <v>39</v>
      </c>
      <c r="M3394" s="1786"/>
      <c r="N3394" s="12" t="s">
        <v>43</v>
      </c>
    </row>
    <row r="3395" spans="1:14" ht="25.5" customHeight="1" thickBot="1">
      <c r="A3395" s="1721"/>
      <c r="B3395" s="11" t="s">
        <v>69</v>
      </c>
      <c r="C3395" s="1774"/>
      <c r="D3395" s="1775"/>
      <c r="E3395" s="1776"/>
      <c r="F3395" s="1787">
        <f>IF($J3377="TC",0,IF($J3377="Nso",0,VLOOKUP($A3374,'Result Entry'!$B$9:$FW$108,146,0)))</f>
        <v>0</v>
      </c>
      <c r="G3395" s="1788"/>
      <c r="H3395" s="1830">
        <f>IF($J3377="TC",0,IF($J3377="Nso",0,VLOOKUP($A3374,'Result Entry'!$B$9:$FW$108,147,0)))</f>
        <v>0</v>
      </c>
      <c r="I3395" s="1831"/>
      <c r="J3395" s="75">
        <f>IF($J3377="TC",0,IF($J3377="Nso",0,VLOOKUP($A3374,'Result Entry'!$B$9:$FW$108,148,0)))</f>
        <v>0</v>
      </c>
      <c r="K3395" s="86" t="str">
        <f>IF($J3377="TC",0,IF($J3377="Nso",0,VLOOKUP($A3374,'Result Entry'!$B$9:$FW$108,149,0)))</f>
        <v/>
      </c>
      <c r="L3395" s="1864">
        <f>IF($J3377="TC",0,IF($J3377="Nso",0,VLOOKUP($A3374,'Result Entry'!$B$9:$FW$108,150,0)))</f>
        <v>0</v>
      </c>
      <c r="M3395" s="1865"/>
      <c r="N3395" s="15">
        <f>IF($J3377="TC",0,IF($J3377="Nso",0,VLOOKUP($A3374,'Result Entry'!$B$9:$FW$108,152,0)))</f>
        <v>0</v>
      </c>
    </row>
    <row r="3396" spans="1:14" ht="20.25" customHeight="1">
      <c r="A3396" s="1721"/>
      <c r="B3396" s="11" t="s">
        <v>69</v>
      </c>
      <c r="C3396" s="1758" t="s">
        <v>58</v>
      </c>
      <c r="D3396" s="1759"/>
      <c r="E3396" s="1759"/>
      <c r="F3396" s="1759"/>
      <c r="G3396" s="1759"/>
      <c r="H3396" s="1760"/>
      <c r="I3396" s="1834" t="s">
        <v>59</v>
      </c>
      <c r="J3396" s="1835"/>
      <c r="K3396" s="1836">
        <f>VLOOKUP($A3374,'Result Entry'!$B$9:$FW$108,143,0)</f>
        <v>0</v>
      </c>
      <c r="L3396" s="1837"/>
      <c r="M3396" s="1839" t="s">
        <v>37</v>
      </c>
      <c r="N3396" s="1840"/>
    </row>
    <row r="3397" spans="1:14" ht="20.25" customHeight="1" thickBot="1">
      <c r="A3397" s="1721"/>
      <c r="B3397" s="11" t="s">
        <v>69</v>
      </c>
      <c r="C3397" s="1841" t="s">
        <v>54</v>
      </c>
      <c r="D3397" s="1842"/>
      <c r="E3397" s="1842"/>
      <c r="F3397" s="1843" t="s">
        <v>157</v>
      </c>
      <c r="G3397" s="1844"/>
      <c r="H3397" s="26" t="s">
        <v>47</v>
      </c>
      <c r="I3397" s="1847" t="s">
        <v>60</v>
      </c>
      <c r="J3397" s="1848"/>
      <c r="K3397" s="1873">
        <f>VLOOKUP($A3374,'Result Entry'!$B$9:$FW$108,144,0)</f>
        <v>0</v>
      </c>
      <c r="L3397" s="1874"/>
      <c r="M3397" s="1875">
        <f>VLOOKUP($A3374,'Result Entry'!$B$9:$FW$108,145,0)</f>
        <v>0</v>
      </c>
      <c r="N3397" s="1876"/>
    </row>
    <row r="3398" spans="1:14" ht="20.25" customHeight="1">
      <c r="A3398" s="1721"/>
      <c r="B3398" s="11" t="s">
        <v>69</v>
      </c>
      <c r="C3398" s="1841"/>
      <c r="D3398" s="1842"/>
      <c r="E3398" s="1842"/>
      <c r="F3398" s="1845"/>
      <c r="G3398" s="1846"/>
      <c r="H3398" s="27" t="s">
        <v>99</v>
      </c>
      <c r="I3398" s="1877" t="s">
        <v>61</v>
      </c>
      <c r="J3398" s="1878"/>
      <c r="K3398" s="1879">
        <f>IF($J3377="TC","Transferred",IF($J3377="Nso","NameSeparated",VLOOKUP($A3374,'Result Entry'!$B$9:$FW$108,153,0)))</f>
        <v>0</v>
      </c>
      <c r="L3398" s="1879"/>
      <c r="M3398" s="1879"/>
      <c r="N3398" s="1880"/>
    </row>
    <row r="3399" spans="1:14" ht="20.25" customHeight="1">
      <c r="A3399" s="1721"/>
      <c r="B3399" s="11" t="s">
        <v>69</v>
      </c>
      <c r="C3399" s="1744" t="str">
        <f>'Result Entry'!$DU$3</f>
        <v>Foundation Of Information Tech.</v>
      </c>
      <c r="D3399" s="1745"/>
      <c r="E3399" s="1746"/>
      <c r="F3399" s="1747" t="str">
        <f>IF($J3377="TC",0,IF($J3377="Nso",0,VLOOKUP($A3374,'Result Entry'!$B$9:$GS$108,170,0)))</f>
        <v/>
      </c>
      <c r="G3399" s="1747"/>
      <c r="H3399" s="14">
        <f>IF($J3377="TC",0,IF($J3377="Nso",0,VLOOKUP($A3374,'Result Entry'!$B$9:$GS$108,112,0)))</f>
        <v>0</v>
      </c>
      <c r="I3399" s="1748" t="s">
        <v>71</v>
      </c>
      <c r="J3399" s="1749"/>
      <c r="K3399" s="1750">
        <f>'Result Entry'!$T$2</f>
        <v>45419</v>
      </c>
      <c r="L3399" s="1751"/>
      <c r="M3399" s="1751"/>
      <c r="N3399" s="1752"/>
    </row>
    <row r="3400" spans="1:14" ht="20.25" customHeight="1">
      <c r="A3400" s="1721"/>
      <c r="B3400" s="11" t="s">
        <v>69</v>
      </c>
      <c r="C3400" s="1744" t="str">
        <f>'Result Entry'!$EI$3</f>
        <v>G.I.A.I.-II</v>
      </c>
      <c r="D3400" s="1745"/>
      <c r="E3400" s="1746"/>
      <c r="F3400" s="1747" t="str">
        <f>IF($J3377="TC",0,IF($J3377="Nso",0,VLOOKUP($A3374,'Result Entry'!$B$9:$GS$108,174,0)))</f>
        <v/>
      </c>
      <c r="G3400" s="1747"/>
      <c r="H3400" s="14">
        <f>IF($J3377="TC",0,IF($J3377="Nso",0,VLOOKUP($A3374,'Result Entry'!$B$9:$GS$108,124,0)))</f>
        <v>0</v>
      </c>
      <c r="I3400" s="1753"/>
      <c r="J3400" s="1754"/>
      <c r="K3400" s="1754"/>
      <c r="L3400" s="1754"/>
      <c r="M3400" s="1754"/>
      <c r="N3400" s="1755"/>
    </row>
    <row r="3401" spans="1:14" ht="20.25" customHeight="1">
      <c r="A3401" s="1721"/>
      <c r="B3401" s="11" t="s">
        <v>69</v>
      </c>
      <c r="C3401" s="1744" t="str">
        <f>'Result Entry'!$EU$3</f>
        <v>SOC.SER.PLAN</v>
      </c>
      <c r="D3401" s="1745"/>
      <c r="E3401" s="1746"/>
      <c r="F3401" s="1747">
        <f>IF($J3377="TC",0,IF($J3377="Nso",0,VLOOKUP($A3374,'Result Entry'!$B$9:$HS$108,178,0)))</f>
        <v>0</v>
      </c>
      <c r="G3401" s="1747"/>
      <c r="H3401" s="14">
        <f>IF($J3377="TC",0,IF($J3377="Nso",0,VLOOKUP($A3374,'Result Entry'!$B$9:$GS$108,136,0)))</f>
        <v>0</v>
      </c>
      <c r="I3401" s="1756" t="s">
        <v>174</v>
      </c>
      <c r="J3401" s="1757"/>
      <c r="K3401" s="76"/>
      <c r="L3401" s="77"/>
      <c r="M3401" s="77"/>
      <c r="N3401" s="78"/>
    </row>
    <row r="3402" spans="1:14" ht="20.25" customHeight="1" thickBot="1">
      <c r="A3402" s="1721"/>
      <c r="B3402" s="11" t="s">
        <v>69</v>
      </c>
      <c r="C3402" s="1744" t="str">
        <f>'Result Entry'!$FG$3</f>
        <v>Jeewan Kaushal</v>
      </c>
      <c r="D3402" s="1745"/>
      <c r="E3402" s="1746"/>
      <c r="F3402" s="1747" t="str">
        <f>IF($J3377="TC",0,IF($J3377="Nso",0,VLOOKUP($A3374,'Result Entry'!$B$9:$HS$108,182,0)))</f>
        <v/>
      </c>
      <c r="G3402" s="1747"/>
      <c r="H3402" s="14">
        <f>IF($J3377="TC",0,IF($J3377="Nso",0,VLOOKUP($A3374,'Result Entry'!$B$9:$HS$108,136,0)))</f>
        <v>0</v>
      </c>
      <c r="I3402" s="1756" t="s">
        <v>148</v>
      </c>
      <c r="J3402" s="1757"/>
      <c r="K3402" s="1757"/>
      <c r="L3402" s="1757"/>
      <c r="M3402" s="1757"/>
      <c r="N3402" s="1838"/>
    </row>
    <row r="3403" spans="1:14" ht="20.25" customHeight="1">
      <c r="A3403" s="1721"/>
      <c r="B3403" s="10" t="s">
        <v>69</v>
      </c>
      <c r="C3403" s="1706" t="s">
        <v>180</v>
      </c>
      <c r="D3403" s="1707"/>
      <c r="E3403" s="1708"/>
      <c r="F3403" s="1715" t="s">
        <v>181</v>
      </c>
      <c r="G3403" s="1716"/>
      <c r="H3403" s="82" t="s">
        <v>30</v>
      </c>
      <c r="I3403" s="1756" t="s">
        <v>175</v>
      </c>
      <c r="J3403" s="1757"/>
      <c r="K3403" s="1757"/>
      <c r="L3403" s="1757"/>
      <c r="M3403" s="1757"/>
      <c r="N3403" s="1838"/>
    </row>
    <row r="3404" spans="1:14" ht="20.25" customHeight="1">
      <c r="A3404" s="1721"/>
      <c r="B3404" s="10" t="s">
        <v>69</v>
      </c>
      <c r="C3404" s="1709"/>
      <c r="D3404" s="1710"/>
      <c r="E3404" s="1711"/>
      <c r="F3404" s="1702" t="s">
        <v>182</v>
      </c>
      <c r="G3404" s="1703"/>
      <c r="H3404" s="80" t="s">
        <v>179</v>
      </c>
      <c r="I3404" s="1732" t="s">
        <v>67</v>
      </c>
      <c r="J3404" s="1733"/>
      <c r="K3404" s="1733"/>
      <c r="L3404" s="1733"/>
      <c r="M3404" s="1733"/>
      <c r="N3404" s="1734"/>
    </row>
    <row r="3405" spans="1:14" ht="20.25" customHeight="1">
      <c r="A3405" s="1721"/>
      <c r="B3405" s="10" t="s">
        <v>69</v>
      </c>
      <c r="C3405" s="1709"/>
      <c r="D3405" s="1710"/>
      <c r="E3405" s="1711"/>
      <c r="F3405" s="1702" t="s">
        <v>185</v>
      </c>
      <c r="G3405" s="1703"/>
      <c r="H3405" s="80" t="s">
        <v>62</v>
      </c>
      <c r="I3405" s="1735"/>
      <c r="J3405" s="1736"/>
      <c r="K3405" s="1736"/>
      <c r="L3405" s="1736"/>
      <c r="M3405" s="1736"/>
      <c r="N3405" s="1737"/>
    </row>
    <row r="3406" spans="1:14" ht="20.25" customHeight="1">
      <c r="A3406" s="1721"/>
      <c r="B3406" s="10" t="s">
        <v>69</v>
      </c>
      <c r="C3406" s="1709"/>
      <c r="D3406" s="1710"/>
      <c r="E3406" s="1711"/>
      <c r="F3406" s="1702" t="s">
        <v>186</v>
      </c>
      <c r="G3406" s="1703"/>
      <c r="H3406" s="80" t="s">
        <v>63</v>
      </c>
      <c r="I3406" s="1735"/>
      <c r="J3406" s="1736"/>
      <c r="K3406" s="1736"/>
      <c r="L3406" s="1736"/>
      <c r="M3406" s="1736"/>
      <c r="N3406" s="1737"/>
    </row>
    <row r="3407" spans="1:14" ht="20.25" customHeight="1">
      <c r="A3407" s="1721"/>
      <c r="B3407" s="10" t="s">
        <v>69</v>
      </c>
      <c r="C3407" s="1709"/>
      <c r="D3407" s="1710"/>
      <c r="E3407" s="1711"/>
      <c r="F3407" s="1702" t="s">
        <v>183</v>
      </c>
      <c r="G3407" s="1703"/>
      <c r="H3407" s="80" t="s">
        <v>65</v>
      </c>
      <c r="I3407" s="1738" t="s">
        <v>80</v>
      </c>
      <c r="J3407" s="1739"/>
      <c r="K3407" s="1739"/>
      <c r="L3407" s="1739"/>
      <c r="M3407" s="1739"/>
      <c r="N3407" s="1740"/>
    </row>
    <row r="3408" spans="1:14" ht="20.25" customHeight="1" thickBot="1">
      <c r="A3408" s="1721"/>
      <c r="B3408" s="13" t="s">
        <v>69</v>
      </c>
      <c r="C3408" s="1712"/>
      <c r="D3408" s="1713"/>
      <c r="E3408" s="1714"/>
      <c r="F3408" s="1704" t="s">
        <v>184</v>
      </c>
      <c r="G3408" s="1705"/>
      <c r="H3408" s="81" t="s">
        <v>64</v>
      </c>
      <c r="I3408" s="1741"/>
      <c r="J3408" s="1742"/>
      <c r="K3408" s="1742"/>
      <c r="L3408" s="1742"/>
      <c r="M3408" s="1742"/>
      <c r="N3408" s="1743"/>
    </row>
    <row r="3409" spans="1:15" ht="24.75" customHeight="1" thickTop="1" thickBot="1">
      <c r="A3409" s="83">
        <f>A3374+1</f>
        <v>97</v>
      </c>
      <c r="B3409" s="1720" t="s">
        <v>50</v>
      </c>
      <c r="C3409" s="1720"/>
      <c r="D3409" s="1720"/>
      <c r="E3409" s="1720"/>
      <c r="F3409" s="1720"/>
      <c r="G3409" s="1720"/>
      <c r="H3409" s="1720"/>
      <c r="I3409" s="1720"/>
      <c r="J3409" s="1720"/>
      <c r="K3409" s="1720"/>
      <c r="L3409" s="1720"/>
      <c r="M3409" s="1720"/>
      <c r="N3409" s="1720"/>
    </row>
    <row r="3410" spans="1:15" ht="42.75" customHeight="1" thickTop="1">
      <c r="A3410" s="1721"/>
      <c r="B3410" s="1722"/>
      <c r="C3410" s="1723"/>
      <c r="D3410" s="1726" t="str">
        <f>Master!$E$8</f>
        <v xml:space="preserve">Govt. Sr. Secondary School </v>
      </c>
      <c r="E3410" s="1727"/>
      <c r="F3410" s="1727"/>
      <c r="G3410" s="1727"/>
      <c r="H3410" s="1727"/>
      <c r="I3410" s="1727"/>
      <c r="J3410" s="1727"/>
      <c r="K3410" s="1727"/>
      <c r="L3410" s="1727"/>
      <c r="M3410" s="1727"/>
      <c r="N3410" s="1728"/>
    </row>
    <row r="3411" spans="1:15" ht="20.25" customHeight="1" thickBot="1">
      <c r="A3411" s="1721"/>
      <c r="B3411" s="1724"/>
      <c r="C3411" s="1725"/>
      <c r="D3411" s="1729" t="str">
        <f>Master!$E$11</f>
        <v>P.S.-Bapini (Jodhpur)</v>
      </c>
      <c r="E3411" s="1730"/>
      <c r="F3411" s="1730"/>
      <c r="G3411" s="1730"/>
      <c r="H3411" s="1730"/>
      <c r="I3411" s="1730"/>
      <c r="J3411" s="1730"/>
      <c r="K3411" s="1730"/>
      <c r="L3411" s="1730"/>
      <c r="M3411" s="1730"/>
      <c r="N3411" s="1731"/>
    </row>
    <row r="3412" spans="1:15" ht="20.25" customHeight="1">
      <c r="A3412" s="1721"/>
      <c r="B3412" s="28"/>
      <c r="C3412" s="1849" t="s">
        <v>150</v>
      </c>
      <c r="D3412" s="1850"/>
      <c r="E3412" s="1850"/>
      <c r="F3412" s="1850"/>
      <c r="G3412" s="1851"/>
      <c r="H3412" s="1814" t="s">
        <v>127</v>
      </c>
      <c r="I3412" s="1814"/>
      <c r="J3412" s="1817">
        <f>VLOOKUP(A3409,'Result Entry'!$B$6:$K$108,6,0)</f>
        <v>0</v>
      </c>
      <c r="K3412" s="1820" t="s">
        <v>68</v>
      </c>
      <c r="L3412" s="1821"/>
      <c r="M3412" s="68">
        <f>Master!$E$14</f>
        <v>8151106901</v>
      </c>
      <c r="N3412" s="69"/>
    </row>
    <row r="3413" spans="1:15" ht="20.25" customHeight="1">
      <c r="A3413" s="1721"/>
      <c r="B3413" s="9"/>
      <c r="C3413" s="1852"/>
      <c r="D3413" s="1853"/>
      <c r="E3413" s="1853"/>
      <c r="F3413" s="1853"/>
      <c r="G3413" s="1854"/>
      <c r="H3413" s="1815"/>
      <c r="I3413" s="1815"/>
      <c r="J3413" s="1818"/>
      <c r="K3413" s="1822" t="s">
        <v>66</v>
      </c>
      <c r="L3413" s="1823"/>
      <c r="M3413" s="1824"/>
      <c r="N3413" s="1825"/>
      <c r="O3413" s="17" t="s">
        <v>156</v>
      </c>
    </row>
    <row r="3414" spans="1:15" ht="20.25" customHeight="1" thickBot="1">
      <c r="A3414" s="1721"/>
      <c r="B3414" s="9"/>
      <c r="C3414" s="1855"/>
      <c r="D3414" s="1856"/>
      <c r="E3414" s="1856"/>
      <c r="F3414" s="1856"/>
      <c r="G3414" s="1857"/>
      <c r="H3414" s="1816"/>
      <c r="I3414" s="1816"/>
      <c r="J3414" s="1819"/>
      <c r="K3414" s="1826" t="s">
        <v>51</v>
      </c>
      <c r="L3414" s="1827"/>
      <c r="M3414" s="1828" t="str">
        <f>Master!$E$6</f>
        <v>2023-24</v>
      </c>
      <c r="N3414" s="1829"/>
    </row>
    <row r="3415" spans="1:15" ht="20.25" customHeight="1">
      <c r="A3415" s="1721"/>
      <c r="B3415" s="10" t="s">
        <v>69</v>
      </c>
      <c r="C3415" s="1779" t="s">
        <v>20</v>
      </c>
      <c r="D3415" s="1780"/>
      <c r="E3415" s="1780"/>
      <c r="F3415" s="1781"/>
      <c r="G3415" s="6" t="s">
        <v>149</v>
      </c>
      <c r="H3415" s="1782">
        <f>VLOOKUP($A3409,'Result Entry'!$B$9:$FW$108,4,0)</f>
        <v>0</v>
      </c>
      <c r="I3415" s="1782"/>
      <c r="J3415" s="1782"/>
      <c r="K3415" s="1782"/>
      <c r="L3415" s="1782"/>
      <c r="M3415" s="1782"/>
      <c r="N3415" s="1783"/>
    </row>
    <row r="3416" spans="1:15" ht="20.25" customHeight="1">
      <c r="A3416" s="1721"/>
      <c r="B3416" s="10" t="s">
        <v>69</v>
      </c>
      <c r="C3416" s="1763" t="s">
        <v>22</v>
      </c>
      <c r="D3416" s="1764"/>
      <c r="E3416" s="1764"/>
      <c r="F3416" s="1765"/>
      <c r="G3416" s="7" t="s">
        <v>149</v>
      </c>
      <c r="H3416" s="1766">
        <f>VLOOKUP($A3409,'Result Entry'!$B$9:$FW$108,7,0)</f>
        <v>0</v>
      </c>
      <c r="I3416" s="1766"/>
      <c r="J3416" s="1766"/>
      <c r="K3416" s="1766"/>
      <c r="L3416" s="1766"/>
      <c r="M3416" s="1766"/>
      <c r="N3416" s="1767"/>
    </row>
    <row r="3417" spans="1:15" ht="20.25" customHeight="1">
      <c r="A3417" s="1721"/>
      <c r="B3417" s="10" t="s">
        <v>69</v>
      </c>
      <c r="C3417" s="1763" t="s">
        <v>23</v>
      </c>
      <c r="D3417" s="1764"/>
      <c r="E3417" s="1764"/>
      <c r="F3417" s="1765"/>
      <c r="G3417" s="7" t="s">
        <v>149</v>
      </c>
      <c r="H3417" s="1766">
        <f>VLOOKUP($A3409,'Result Entry'!$B$9:$FW$108,8,0)</f>
        <v>0</v>
      </c>
      <c r="I3417" s="1766"/>
      <c r="J3417" s="1766"/>
      <c r="K3417" s="1766"/>
      <c r="L3417" s="1766"/>
      <c r="M3417" s="1766"/>
      <c r="N3417" s="1767"/>
    </row>
    <row r="3418" spans="1:15" ht="20.25" customHeight="1">
      <c r="A3418" s="1721"/>
      <c r="B3418" s="10" t="s">
        <v>69</v>
      </c>
      <c r="C3418" s="1763" t="s">
        <v>52</v>
      </c>
      <c r="D3418" s="1764"/>
      <c r="E3418" s="1764"/>
      <c r="F3418" s="1765"/>
      <c r="G3418" s="7" t="s">
        <v>149</v>
      </c>
      <c r="H3418" s="1766">
        <f>VLOOKUP($A3409,'Result Entry'!$B$9:$FW$108,9,0)</f>
        <v>0</v>
      </c>
      <c r="I3418" s="1766"/>
      <c r="J3418" s="1766"/>
      <c r="K3418" s="1766"/>
      <c r="L3418" s="1766"/>
      <c r="M3418" s="1766"/>
      <c r="N3418" s="1767"/>
    </row>
    <row r="3419" spans="1:15" ht="20.25" customHeight="1">
      <c r="A3419" s="1721"/>
      <c r="B3419" s="10" t="s">
        <v>69</v>
      </c>
      <c r="C3419" s="1763" t="s">
        <v>53</v>
      </c>
      <c r="D3419" s="1764"/>
      <c r="E3419" s="1764"/>
      <c r="F3419" s="1765"/>
      <c r="G3419" s="7" t="s">
        <v>149</v>
      </c>
      <c r="H3419" s="1768" t="str">
        <f>CONCATENATE('Result Entry'!$G$4,'Result Entry'!$J$4)</f>
        <v>11(A)</v>
      </c>
      <c r="I3419" s="1766"/>
      <c r="J3419" s="1766"/>
      <c r="K3419" s="1766"/>
      <c r="L3419" s="1766"/>
      <c r="M3419" s="1766"/>
      <c r="N3419" s="1767"/>
    </row>
    <row r="3420" spans="1:15" ht="20.25" customHeight="1" thickBot="1">
      <c r="A3420" s="1721"/>
      <c r="B3420" s="10" t="s">
        <v>69</v>
      </c>
      <c r="C3420" s="1789" t="s">
        <v>25</v>
      </c>
      <c r="D3420" s="1790"/>
      <c r="E3420" s="1790"/>
      <c r="F3420" s="1791"/>
      <c r="G3420" s="16" t="s">
        <v>149</v>
      </c>
      <c r="H3420" s="1792">
        <f>VLOOKUP($A3409,'Result Entry'!$B$9:$FW$108,10,0)</f>
        <v>0</v>
      </c>
      <c r="I3420" s="1792"/>
      <c r="J3420" s="1792"/>
      <c r="K3420" s="1792"/>
      <c r="L3420" s="1792"/>
      <c r="M3420" s="1792"/>
      <c r="N3420" s="1793"/>
    </row>
    <row r="3421" spans="1:15" ht="20.25" customHeight="1">
      <c r="A3421" s="1721"/>
      <c r="B3421" s="11" t="s">
        <v>69</v>
      </c>
      <c r="C3421" s="1794" t="s">
        <v>167</v>
      </c>
      <c r="D3421" s="1795"/>
      <c r="E3421" s="1798" t="s">
        <v>72</v>
      </c>
      <c r="F3421" s="1800" t="s">
        <v>73</v>
      </c>
      <c r="G3421" s="1802" t="s">
        <v>168</v>
      </c>
      <c r="H3421" s="1804" t="s">
        <v>55</v>
      </c>
      <c r="I3421" s="1805"/>
      <c r="J3421" s="1808" t="s">
        <v>84</v>
      </c>
      <c r="K3421" s="1809"/>
      <c r="L3421" s="1812" t="s">
        <v>169</v>
      </c>
      <c r="M3421" s="1832" t="s">
        <v>76</v>
      </c>
      <c r="N3421" s="1858" t="s">
        <v>98</v>
      </c>
    </row>
    <row r="3422" spans="1:15" ht="20.25" customHeight="1">
      <c r="A3422" s="1721"/>
      <c r="B3422" s="11"/>
      <c r="C3422" s="1796"/>
      <c r="D3422" s="1797"/>
      <c r="E3422" s="1799"/>
      <c r="F3422" s="1801"/>
      <c r="G3422" s="1803"/>
      <c r="H3422" s="1806"/>
      <c r="I3422" s="1807"/>
      <c r="J3422" s="1810"/>
      <c r="K3422" s="1811"/>
      <c r="L3422" s="1813"/>
      <c r="M3422" s="1833"/>
      <c r="N3422" s="1859"/>
    </row>
    <row r="3423" spans="1:15" ht="20.25" customHeight="1" thickBot="1">
      <c r="A3423" s="1721"/>
      <c r="B3423" s="11" t="s">
        <v>69</v>
      </c>
      <c r="C3423" s="1866" t="s">
        <v>56</v>
      </c>
      <c r="D3423" s="1867"/>
      <c r="E3423" s="61">
        <f>'Result Entry'!$L$7</f>
        <v>10</v>
      </c>
      <c r="F3423" s="62">
        <f>'Result Entry'!$M$7</f>
        <v>10</v>
      </c>
      <c r="G3423" s="53">
        <f>SUM(E3423:F3423)</f>
        <v>20</v>
      </c>
      <c r="H3423" s="1881">
        <f>'Result Entry'!$AU$7</f>
        <v>70</v>
      </c>
      <c r="I3423" s="1882"/>
      <c r="J3423" s="1883">
        <f>'Result Entry'!$AY$7</f>
        <v>100</v>
      </c>
      <c r="K3423" s="1882"/>
      <c r="L3423" s="53">
        <f t="shared" ref="L3423:L3428" si="192">H3423+J3423</f>
        <v>170</v>
      </c>
      <c r="M3423" s="63">
        <f t="shared" ref="M3423:M3428" si="193">G3423+L3423</f>
        <v>190</v>
      </c>
      <c r="N3423" s="1860"/>
    </row>
    <row r="3424" spans="1:15" s="52" customFormat="1" ht="20.25" customHeight="1">
      <c r="A3424" s="1721"/>
      <c r="B3424" s="50" t="s">
        <v>69</v>
      </c>
      <c r="C3424" s="1769" t="str">
        <f>'Result Entry'!$L$3</f>
        <v>HINDI Comp.</v>
      </c>
      <c r="D3424" s="1770"/>
      <c r="E3424" s="54">
        <f>IF($J3412="TC",0,IF($J3412="Nso",0,VLOOKUP($A3409,'Result Entry'!$B$9:$FW$108,11,0)))</f>
        <v>0</v>
      </c>
      <c r="F3424" s="51">
        <f>IF($J3412="TC",0,IF($J3412="Nso",0,VLOOKUP($A3409,'Result Entry'!$B$9:$FW$108,12,0)))</f>
        <v>0</v>
      </c>
      <c r="G3424" s="55">
        <f>E3424+F3424</f>
        <v>0</v>
      </c>
      <c r="H3424" s="1870">
        <f>IF($J3412="TC",0,IF($J3412="Nso",0,VLOOKUP($A3409,'Result Entry'!$B$9:$FW$108,16,0)))</f>
        <v>0</v>
      </c>
      <c r="I3424" s="1871"/>
      <c r="J3424" s="1872">
        <f>IF($J3412="TC",0,IF($J3412="Nso",0,VLOOKUP($A3409,'Result Entry'!$B$9:$FW$108,19,0)))</f>
        <v>0</v>
      </c>
      <c r="K3424" s="1871"/>
      <c r="L3424" s="66">
        <f t="shared" si="192"/>
        <v>0</v>
      </c>
      <c r="M3424" s="64">
        <f t="shared" si="193"/>
        <v>0</v>
      </c>
      <c r="N3424" s="60" t="str">
        <f>IF($J3412="TC",0,IF($J3412="Nso",0,VLOOKUP($A3409,'Result Entry'!$B$9:$FW$108,24,0)))</f>
        <v/>
      </c>
    </row>
    <row r="3425" spans="1:14" s="52" customFormat="1" ht="20.25" customHeight="1">
      <c r="A3425" s="1721"/>
      <c r="B3425" s="50" t="s">
        <v>69</v>
      </c>
      <c r="C3425" s="1717" t="str">
        <f>'Result Entry'!$Z$3</f>
        <v>ENGLISH Comp.</v>
      </c>
      <c r="D3425" s="1718"/>
      <c r="E3425" s="54">
        <f>IF($J3412="TC",0,IF($J3412="Nso",0,VLOOKUP($A3409,'Result Entry'!$B$9:$FW$108,25,0)))</f>
        <v>0</v>
      </c>
      <c r="F3425" s="51">
        <f>IF($J3412="TC",0,IF($J3412="Nso",0,VLOOKUP($A3409,'Result Entry'!$B$9:$FW$108,26,0)))</f>
        <v>0</v>
      </c>
      <c r="G3425" s="56">
        <f>E3425+F3425</f>
        <v>0</v>
      </c>
      <c r="H3425" s="1761">
        <f>IF($J3412="TC",0,IF($J3412="Nso",0,VLOOKUP($A3409,'Result Entry'!$B$9:$FW$108,30,0)))</f>
        <v>0</v>
      </c>
      <c r="I3425" s="1762"/>
      <c r="J3425" s="1784">
        <f>IF($J3412="TC",0,IF($J3412="Nso",0,VLOOKUP($A3409,'Result Entry'!$B$9:$FW$108,33,0)))</f>
        <v>0</v>
      </c>
      <c r="K3425" s="1762"/>
      <c r="L3425" s="66">
        <f t="shared" si="192"/>
        <v>0</v>
      </c>
      <c r="M3425" s="64">
        <f t="shared" si="193"/>
        <v>0</v>
      </c>
      <c r="N3425" s="60" t="str">
        <f>IF($J3412="TC",0,IF($J3412="Nso",0,VLOOKUP($A3409,'Result Entry'!$B$9:$FW$108,38,0)))</f>
        <v/>
      </c>
    </row>
    <row r="3426" spans="1:14" s="52" customFormat="1" ht="20.25" customHeight="1">
      <c r="A3426" s="1721"/>
      <c r="B3426" s="50" t="s">
        <v>69</v>
      </c>
      <c r="C3426" s="1717" t="str">
        <f>'Result Entry'!$AO$3</f>
        <v>PHYSICS</v>
      </c>
      <c r="D3426" s="1718"/>
      <c r="E3426" s="54">
        <f>IF($J3412="TC",0,IF($J3412="Nso",0,VLOOKUP($A3409,'Result Entry'!$B$9:$FW$108,39,0)))</f>
        <v>0</v>
      </c>
      <c r="F3426" s="51">
        <f>IF($J3412="TC",0,IF($J3412="Nso",0,VLOOKUP($A3409,'Result Entry'!$B$9:$FW$108,40,0)))</f>
        <v>0</v>
      </c>
      <c r="G3426" s="56">
        <f>E3426+F3426</f>
        <v>0</v>
      </c>
      <c r="H3426" s="1761">
        <f>IF($J3412="TC",0,IF($J3412="Nso",0,VLOOKUP($A3409,'Result Entry'!$B$9:$FW$108,45,0)))</f>
        <v>0</v>
      </c>
      <c r="I3426" s="1762"/>
      <c r="J3426" s="1784">
        <f>IF($J3412="TC",0,IF($J3412="Nso",0,VLOOKUP($A3409,'Result Entry'!$B$9:$FW$108,49,0)))</f>
        <v>0</v>
      </c>
      <c r="K3426" s="1762"/>
      <c r="L3426" s="66">
        <f t="shared" si="192"/>
        <v>0</v>
      </c>
      <c r="M3426" s="64">
        <f t="shared" si="193"/>
        <v>0</v>
      </c>
      <c r="N3426" s="60" t="str">
        <f>IF($J3412="TC",0,IF($J3412="Nso",0,VLOOKUP($A3409,'Result Entry'!$B$9:$FW$108,54,0)))</f>
        <v/>
      </c>
    </row>
    <row r="3427" spans="1:14" s="52" customFormat="1" ht="20.25" customHeight="1">
      <c r="A3427" s="1721"/>
      <c r="B3427" s="50" t="s">
        <v>69</v>
      </c>
      <c r="C3427" s="1717" t="str">
        <f>'Result Entry'!$BF$3</f>
        <v>CHEMISTRY</v>
      </c>
      <c r="D3427" s="1718"/>
      <c r="E3427" s="54" t="str">
        <f>IF($J3412="TC",0,IF($J3412="Nso",0,VLOOKUP($A3409,'Result Entry'!$B$9:$FW$108,55,0)))</f>
        <v/>
      </c>
      <c r="F3427" s="51">
        <f>IF($J3412="TC",0,IF($J3412="Nso",0,VLOOKUP($A3409,'Result Entry'!$B$9:$FW$108,56,0)))</f>
        <v>0</v>
      </c>
      <c r="G3427" s="56" t="e">
        <f>E3427+F3427</f>
        <v>#VALUE!</v>
      </c>
      <c r="H3427" s="1761">
        <f>IF($J3412="TC",0,IF($J3412="Nso",0,VLOOKUP($A3409,'Result Entry'!$B$9:$FW$108,61,0)))</f>
        <v>0</v>
      </c>
      <c r="I3427" s="1762"/>
      <c r="J3427" s="1784">
        <f>IF($J3412="TC",0,IF($J3412="Nso",0,VLOOKUP($A3409,'Result Entry'!$B$9:$FW$108,65,0)))</f>
        <v>0</v>
      </c>
      <c r="K3427" s="1762"/>
      <c r="L3427" s="66">
        <f t="shared" si="192"/>
        <v>0</v>
      </c>
      <c r="M3427" s="64" t="e">
        <f t="shared" si="193"/>
        <v>#VALUE!</v>
      </c>
      <c r="N3427" s="60" t="str">
        <f>IF($J3412="TC",0,IF($J3412="Nso",0,VLOOKUP($A3409,'Result Entry'!$B$9:$FW$108,70,0)))</f>
        <v/>
      </c>
    </row>
    <row r="3428" spans="1:14" s="52" customFormat="1" ht="20.25" customHeight="1" thickBot="1">
      <c r="A3428" s="1721"/>
      <c r="B3428" s="50" t="s">
        <v>69</v>
      </c>
      <c r="C3428" s="1717" t="str">
        <f>'Result Entry'!$BW$3</f>
        <v>BIOLOGY</v>
      </c>
      <c r="D3428" s="1718"/>
      <c r="E3428" s="57" t="str">
        <f>IF($J3412="TC",0,IF($J3412="Nso",0,VLOOKUP($A3409,'Result Entry'!$B$9:$FW$108,71,0)))</f>
        <v/>
      </c>
      <c r="F3428" s="58" t="str">
        <f>IF($J3412="TC",0,IF($J3412="Nso",0,VLOOKUP($A3409,'Result Entry'!$B$9:$FW$108,72,0)))</f>
        <v/>
      </c>
      <c r="G3428" s="59" t="e">
        <f>E3428+F3428</f>
        <v>#VALUE!</v>
      </c>
      <c r="H3428" s="1861">
        <f>IF($J3412="TC",0,IF($J3412="Nso",0,VLOOKUP($A3409,'Result Entry'!$B$9:$FW$108,77,0)))</f>
        <v>0</v>
      </c>
      <c r="I3428" s="1862"/>
      <c r="J3428" s="1863">
        <f>IF($J3412="TC",0,IF($J3412="Nso",0,VLOOKUP($A3409,'Result Entry'!$B$9:$FW$108,81,0)))</f>
        <v>0</v>
      </c>
      <c r="K3428" s="1862"/>
      <c r="L3428" s="67">
        <f t="shared" si="192"/>
        <v>0</v>
      </c>
      <c r="M3428" s="65" t="e">
        <f t="shared" si="193"/>
        <v>#VALUE!</v>
      </c>
      <c r="N3428" s="60">
        <f>IF($J3412="TC",0,IF($J3412="Nso",0,VLOOKUP($A3409,'Result Entry'!$B$9:$FW$108,86,0)))</f>
        <v>0</v>
      </c>
    </row>
    <row r="3429" spans="1:14" ht="20.25" customHeight="1">
      <c r="A3429" s="1721"/>
      <c r="B3429" s="11" t="s">
        <v>69</v>
      </c>
      <c r="C3429" s="1771" t="s">
        <v>77</v>
      </c>
      <c r="D3429" s="1772"/>
      <c r="E3429" s="1773"/>
      <c r="F3429" s="1777" t="s">
        <v>78</v>
      </c>
      <c r="G3429" s="1778"/>
      <c r="H3429" s="1868" t="s">
        <v>79</v>
      </c>
      <c r="I3429" s="1869"/>
      <c r="J3429" s="74" t="s">
        <v>41</v>
      </c>
      <c r="K3429" s="79" t="s">
        <v>91</v>
      </c>
      <c r="L3429" s="1785" t="s">
        <v>39</v>
      </c>
      <c r="M3429" s="1786"/>
      <c r="N3429" s="12" t="s">
        <v>43</v>
      </c>
    </row>
    <row r="3430" spans="1:14" ht="25.5" customHeight="1" thickBot="1">
      <c r="A3430" s="1721"/>
      <c r="B3430" s="11" t="s">
        <v>69</v>
      </c>
      <c r="C3430" s="1774"/>
      <c r="D3430" s="1775"/>
      <c r="E3430" s="1776"/>
      <c r="F3430" s="1787">
        <f>IF($J3412="TC",0,IF($J3412="Nso",0,VLOOKUP($A3409,'Result Entry'!$B$9:$FW$108,146,0)))</f>
        <v>0</v>
      </c>
      <c r="G3430" s="1788"/>
      <c r="H3430" s="1830">
        <f>IF($J3412="TC",0,IF($J3412="Nso",0,VLOOKUP($A3409,'Result Entry'!$B$9:$FW$108,147,0)))</f>
        <v>0</v>
      </c>
      <c r="I3430" s="1831"/>
      <c r="J3430" s="75">
        <f>IF($J3412="TC",0,IF($J3412="Nso",0,VLOOKUP($A3409,'Result Entry'!$B$9:$FW$108,148,0)))</f>
        <v>0</v>
      </c>
      <c r="K3430" s="86" t="str">
        <f>IF($J3412="TC",0,IF($J3412="Nso",0,VLOOKUP($A3409,'Result Entry'!$B$9:$FW$108,149,0)))</f>
        <v/>
      </c>
      <c r="L3430" s="1864">
        <f>IF($J3412="TC",0,IF($J3412="Nso",0,VLOOKUP($A3409,'Result Entry'!$B$9:$FW$108,150,0)))</f>
        <v>0</v>
      </c>
      <c r="M3430" s="1865"/>
      <c r="N3430" s="15">
        <f>IF($J3412="TC",0,IF($J3412="Nso",0,VLOOKUP($A3409,'Result Entry'!$B$9:$FW$108,152,0)))</f>
        <v>0</v>
      </c>
    </row>
    <row r="3431" spans="1:14" ht="20.25" customHeight="1">
      <c r="A3431" s="1721"/>
      <c r="B3431" s="11" t="s">
        <v>69</v>
      </c>
      <c r="C3431" s="1758" t="s">
        <v>58</v>
      </c>
      <c r="D3431" s="1759"/>
      <c r="E3431" s="1759"/>
      <c r="F3431" s="1759"/>
      <c r="G3431" s="1759"/>
      <c r="H3431" s="1760"/>
      <c r="I3431" s="1834" t="s">
        <v>59</v>
      </c>
      <c r="J3431" s="1835"/>
      <c r="K3431" s="1836">
        <f>VLOOKUP($A3409,'Result Entry'!$B$9:$FW$108,143,0)</f>
        <v>0</v>
      </c>
      <c r="L3431" s="1837"/>
      <c r="M3431" s="1839" t="s">
        <v>37</v>
      </c>
      <c r="N3431" s="1840"/>
    </row>
    <row r="3432" spans="1:14" ht="20.25" customHeight="1" thickBot="1">
      <c r="A3432" s="1721"/>
      <c r="B3432" s="11" t="s">
        <v>69</v>
      </c>
      <c r="C3432" s="1841" t="s">
        <v>54</v>
      </c>
      <c r="D3432" s="1842"/>
      <c r="E3432" s="1842"/>
      <c r="F3432" s="1843" t="s">
        <v>157</v>
      </c>
      <c r="G3432" s="1844"/>
      <c r="H3432" s="26" t="s">
        <v>47</v>
      </c>
      <c r="I3432" s="1847" t="s">
        <v>60</v>
      </c>
      <c r="J3432" s="1848"/>
      <c r="K3432" s="1873">
        <f>VLOOKUP($A3409,'Result Entry'!$B$9:$FW$108,144,0)</f>
        <v>0</v>
      </c>
      <c r="L3432" s="1874"/>
      <c r="M3432" s="1875">
        <f>VLOOKUP($A3409,'Result Entry'!$B$9:$FW$108,145,0)</f>
        <v>0</v>
      </c>
      <c r="N3432" s="1876"/>
    </row>
    <row r="3433" spans="1:14" ht="20.25" customHeight="1">
      <c r="A3433" s="1721"/>
      <c r="B3433" s="11" t="s">
        <v>69</v>
      </c>
      <c r="C3433" s="1841"/>
      <c r="D3433" s="1842"/>
      <c r="E3433" s="1842"/>
      <c r="F3433" s="1845"/>
      <c r="G3433" s="1846"/>
      <c r="H3433" s="27" t="s">
        <v>99</v>
      </c>
      <c r="I3433" s="1877" t="s">
        <v>61</v>
      </c>
      <c r="J3433" s="1878"/>
      <c r="K3433" s="1879">
        <f>IF($J3412="TC","Transferred",IF($J3412="Nso","NameSeparated",VLOOKUP($A3409,'Result Entry'!$B$9:$FW$108,153,0)))</f>
        <v>0</v>
      </c>
      <c r="L3433" s="1879"/>
      <c r="M3433" s="1879"/>
      <c r="N3433" s="1880"/>
    </row>
    <row r="3434" spans="1:14" ht="20.25" customHeight="1">
      <c r="A3434" s="1721"/>
      <c r="B3434" s="11" t="s">
        <v>69</v>
      </c>
      <c r="C3434" s="1744" t="str">
        <f>'Result Entry'!$DU$3</f>
        <v>Foundation Of Information Tech.</v>
      </c>
      <c r="D3434" s="1745"/>
      <c r="E3434" s="1746"/>
      <c r="F3434" s="1747" t="str">
        <f>IF($J3412="TC",0,IF($J3412="Nso",0,VLOOKUP($A3409,'Result Entry'!$B$9:$GS$108,170,0)))</f>
        <v/>
      </c>
      <c r="G3434" s="1747"/>
      <c r="H3434" s="14">
        <f>IF($J3412="TC",0,IF($J3412="Nso",0,VLOOKUP($A3409,'Result Entry'!$B$9:$GS$108,112,0)))</f>
        <v>0</v>
      </c>
      <c r="I3434" s="1748" t="s">
        <v>71</v>
      </c>
      <c r="J3434" s="1749"/>
      <c r="K3434" s="1750">
        <f>'Result Entry'!$T$2</f>
        <v>45419</v>
      </c>
      <c r="L3434" s="1751"/>
      <c r="M3434" s="1751"/>
      <c r="N3434" s="1752"/>
    </row>
    <row r="3435" spans="1:14" ht="20.25" customHeight="1">
      <c r="A3435" s="1721"/>
      <c r="B3435" s="11" t="s">
        <v>69</v>
      </c>
      <c r="C3435" s="1744" t="str">
        <f>'Result Entry'!$EI$3</f>
        <v>G.I.A.I.-II</v>
      </c>
      <c r="D3435" s="1745"/>
      <c r="E3435" s="1746"/>
      <c r="F3435" s="1747" t="str">
        <f>IF($J3412="TC",0,IF($J3412="Nso",0,VLOOKUP($A3409,'Result Entry'!$B$9:$GS$108,174,0)))</f>
        <v/>
      </c>
      <c r="G3435" s="1747"/>
      <c r="H3435" s="14">
        <f>IF($J3412="TC",0,IF($J3412="Nso",0,VLOOKUP($A3409,'Result Entry'!$B$9:$GS$108,124,0)))</f>
        <v>0</v>
      </c>
      <c r="I3435" s="1753"/>
      <c r="J3435" s="1754"/>
      <c r="K3435" s="1754"/>
      <c r="L3435" s="1754"/>
      <c r="M3435" s="1754"/>
      <c r="N3435" s="1755"/>
    </row>
    <row r="3436" spans="1:14" ht="20.25" customHeight="1">
      <c r="A3436" s="1721"/>
      <c r="B3436" s="11" t="s">
        <v>69</v>
      </c>
      <c r="C3436" s="1744" t="str">
        <f>'Result Entry'!$EU$3</f>
        <v>SOC.SER.PLAN</v>
      </c>
      <c r="D3436" s="1745"/>
      <c r="E3436" s="1746"/>
      <c r="F3436" s="1747">
        <f>IF($J3412="TC",0,IF($J3412="Nso",0,VLOOKUP($A3409,'Result Entry'!$B$9:$HS$108,178,0)))</f>
        <v>0</v>
      </c>
      <c r="G3436" s="1747"/>
      <c r="H3436" s="14">
        <f>IF($J3412="TC",0,IF($J3412="Nso",0,VLOOKUP($A3409,'Result Entry'!$B$9:$GS$108,136,0)))</f>
        <v>0</v>
      </c>
      <c r="I3436" s="1756" t="s">
        <v>174</v>
      </c>
      <c r="J3436" s="1757"/>
      <c r="K3436" s="76"/>
      <c r="L3436" s="77"/>
      <c r="M3436" s="77"/>
      <c r="N3436" s="78"/>
    </row>
    <row r="3437" spans="1:14" ht="20.25" customHeight="1" thickBot="1">
      <c r="A3437" s="1721"/>
      <c r="B3437" s="11" t="s">
        <v>69</v>
      </c>
      <c r="C3437" s="1744" t="str">
        <f>'Result Entry'!$FG$3</f>
        <v>Jeewan Kaushal</v>
      </c>
      <c r="D3437" s="1745"/>
      <c r="E3437" s="1746"/>
      <c r="F3437" s="1747" t="str">
        <f>IF($J3412="TC",0,IF($J3412="Nso",0,VLOOKUP($A3409,'Result Entry'!$B$9:$HS$108,182,0)))</f>
        <v/>
      </c>
      <c r="G3437" s="1747"/>
      <c r="H3437" s="14">
        <f>IF($J3412="TC",0,IF($J3412="Nso",0,VLOOKUP($A3409,'Result Entry'!$B$9:$HS$108,136,0)))</f>
        <v>0</v>
      </c>
      <c r="I3437" s="1756" t="s">
        <v>148</v>
      </c>
      <c r="J3437" s="1757"/>
      <c r="K3437" s="1757"/>
      <c r="L3437" s="1757"/>
      <c r="M3437" s="1757"/>
      <c r="N3437" s="1838"/>
    </row>
    <row r="3438" spans="1:14" ht="20.25" customHeight="1">
      <c r="A3438" s="1721"/>
      <c r="B3438" s="10" t="s">
        <v>69</v>
      </c>
      <c r="C3438" s="1706" t="s">
        <v>180</v>
      </c>
      <c r="D3438" s="1707"/>
      <c r="E3438" s="1708"/>
      <c r="F3438" s="1715" t="s">
        <v>181</v>
      </c>
      <c r="G3438" s="1716"/>
      <c r="H3438" s="82" t="s">
        <v>30</v>
      </c>
      <c r="I3438" s="1756" t="s">
        <v>175</v>
      </c>
      <c r="J3438" s="1757"/>
      <c r="K3438" s="1757"/>
      <c r="L3438" s="1757"/>
      <c r="M3438" s="1757"/>
      <c r="N3438" s="1838"/>
    </row>
    <row r="3439" spans="1:14" ht="20.25" customHeight="1">
      <c r="A3439" s="1721"/>
      <c r="B3439" s="10" t="s">
        <v>69</v>
      </c>
      <c r="C3439" s="1709"/>
      <c r="D3439" s="1710"/>
      <c r="E3439" s="1711"/>
      <c r="F3439" s="1702" t="s">
        <v>182</v>
      </c>
      <c r="G3439" s="1703"/>
      <c r="H3439" s="80" t="s">
        <v>179</v>
      </c>
      <c r="I3439" s="1732" t="s">
        <v>67</v>
      </c>
      <c r="J3439" s="1733"/>
      <c r="K3439" s="1733"/>
      <c r="L3439" s="1733"/>
      <c r="M3439" s="1733"/>
      <c r="N3439" s="1734"/>
    </row>
    <row r="3440" spans="1:14" ht="20.25" customHeight="1">
      <c r="A3440" s="1721"/>
      <c r="B3440" s="10" t="s">
        <v>69</v>
      </c>
      <c r="C3440" s="1709"/>
      <c r="D3440" s="1710"/>
      <c r="E3440" s="1711"/>
      <c r="F3440" s="1702" t="s">
        <v>185</v>
      </c>
      <c r="G3440" s="1703"/>
      <c r="H3440" s="80" t="s">
        <v>62</v>
      </c>
      <c r="I3440" s="1735"/>
      <c r="J3440" s="1736"/>
      <c r="K3440" s="1736"/>
      <c r="L3440" s="1736"/>
      <c r="M3440" s="1736"/>
      <c r="N3440" s="1737"/>
    </row>
    <row r="3441" spans="1:15" ht="20.25" customHeight="1">
      <c r="A3441" s="1721"/>
      <c r="B3441" s="10" t="s">
        <v>69</v>
      </c>
      <c r="C3441" s="1709"/>
      <c r="D3441" s="1710"/>
      <c r="E3441" s="1711"/>
      <c r="F3441" s="1702" t="s">
        <v>186</v>
      </c>
      <c r="G3441" s="1703"/>
      <c r="H3441" s="80" t="s">
        <v>63</v>
      </c>
      <c r="I3441" s="1735"/>
      <c r="J3441" s="1736"/>
      <c r="K3441" s="1736"/>
      <c r="L3441" s="1736"/>
      <c r="M3441" s="1736"/>
      <c r="N3441" s="1737"/>
    </row>
    <row r="3442" spans="1:15" ht="20.25" customHeight="1">
      <c r="A3442" s="1721"/>
      <c r="B3442" s="10" t="s">
        <v>69</v>
      </c>
      <c r="C3442" s="1709"/>
      <c r="D3442" s="1710"/>
      <c r="E3442" s="1711"/>
      <c r="F3442" s="1702" t="s">
        <v>183</v>
      </c>
      <c r="G3442" s="1703"/>
      <c r="H3442" s="80" t="s">
        <v>65</v>
      </c>
      <c r="I3442" s="1738" t="s">
        <v>80</v>
      </c>
      <c r="J3442" s="1739"/>
      <c r="K3442" s="1739"/>
      <c r="L3442" s="1739"/>
      <c r="M3442" s="1739"/>
      <c r="N3442" s="1740"/>
    </row>
    <row r="3443" spans="1:15" ht="20.25" customHeight="1" thickBot="1">
      <c r="A3443" s="1721"/>
      <c r="B3443" s="13" t="s">
        <v>69</v>
      </c>
      <c r="C3443" s="1712"/>
      <c r="D3443" s="1713"/>
      <c r="E3443" s="1714"/>
      <c r="F3443" s="1704" t="s">
        <v>184</v>
      </c>
      <c r="G3443" s="1705"/>
      <c r="H3443" s="81" t="s">
        <v>64</v>
      </c>
      <c r="I3443" s="1741"/>
      <c r="J3443" s="1742"/>
      <c r="K3443" s="1742"/>
      <c r="L3443" s="1742"/>
      <c r="M3443" s="1742"/>
      <c r="N3443" s="1743"/>
    </row>
    <row r="3444" spans="1:15" ht="15.75" thickTop="1">
      <c r="A3444" s="1719"/>
      <c r="B3444" s="1719"/>
      <c r="C3444" s="1719"/>
      <c r="D3444" s="1719"/>
      <c r="E3444" s="1719"/>
      <c r="F3444" s="1719"/>
      <c r="G3444" s="1719"/>
      <c r="H3444" s="1719"/>
      <c r="I3444" s="1719"/>
      <c r="J3444" s="1719"/>
      <c r="K3444" s="1719"/>
      <c r="L3444" s="1719"/>
      <c r="M3444" s="1719"/>
      <c r="N3444" s="1719"/>
    </row>
    <row r="3445" spans="1:15" ht="24.75" customHeight="1" thickBot="1">
      <c r="A3445" s="83">
        <f>A3409+1</f>
        <v>98</v>
      </c>
      <c r="B3445" s="1720" t="s">
        <v>50</v>
      </c>
      <c r="C3445" s="1720"/>
      <c r="D3445" s="1720"/>
      <c r="E3445" s="1720"/>
      <c r="F3445" s="1720"/>
      <c r="G3445" s="1720"/>
      <c r="H3445" s="1720"/>
      <c r="I3445" s="1720"/>
      <c r="J3445" s="1720"/>
      <c r="K3445" s="1720"/>
      <c r="L3445" s="1720"/>
      <c r="M3445" s="1720"/>
      <c r="N3445" s="1720"/>
    </row>
    <row r="3446" spans="1:15" ht="42.75" customHeight="1" thickTop="1">
      <c r="A3446" s="1721"/>
      <c r="B3446" s="1722"/>
      <c r="C3446" s="1723"/>
      <c r="D3446" s="1726" t="str">
        <f>Master!$E$8</f>
        <v xml:space="preserve">Govt. Sr. Secondary School </v>
      </c>
      <c r="E3446" s="1727"/>
      <c r="F3446" s="1727"/>
      <c r="G3446" s="1727"/>
      <c r="H3446" s="1727"/>
      <c r="I3446" s="1727"/>
      <c r="J3446" s="1727"/>
      <c r="K3446" s="1727"/>
      <c r="L3446" s="1727"/>
      <c r="M3446" s="1727"/>
      <c r="N3446" s="1728"/>
    </row>
    <row r="3447" spans="1:15" ht="26.25" customHeight="1" thickBot="1">
      <c r="A3447" s="1721"/>
      <c r="B3447" s="1724"/>
      <c r="C3447" s="1725"/>
      <c r="D3447" s="1729" t="str">
        <f>Master!$E$11</f>
        <v>P.S.-Bapini (Jodhpur)</v>
      </c>
      <c r="E3447" s="1730"/>
      <c r="F3447" s="1730"/>
      <c r="G3447" s="1730"/>
      <c r="H3447" s="1730"/>
      <c r="I3447" s="1730"/>
      <c r="J3447" s="1730"/>
      <c r="K3447" s="1730"/>
      <c r="L3447" s="1730"/>
      <c r="M3447" s="1730"/>
      <c r="N3447" s="1731"/>
    </row>
    <row r="3448" spans="1:15" ht="20.25" customHeight="1">
      <c r="A3448" s="1721"/>
      <c r="B3448" s="28"/>
      <c r="C3448" s="1849" t="s">
        <v>150</v>
      </c>
      <c r="D3448" s="1850"/>
      <c r="E3448" s="1850"/>
      <c r="F3448" s="1850"/>
      <c r="G3448" s="1851"/>
      <c r="H3448" s="1814" t="s">
        <v>127</v>
      </c>
      <c r="I3448" s="1814"/>
      <c r="J3448" s="1817">
        <f>VLOOKUP(A3445,'Result Entry'!$B$6:$K$108,6,0)</f>
        <v>0</v>
      </c>
      <c r="K3448" s="1820" t="s">
        <v>68</v>
      </c>
      <c r="L3448" s="1821"/>
      <c r="M3448" s="68">
        <f>Master!$E$14</f>
        <v>8151106901</v>
      </c>
      <c r="N3448" s="69"/>
    </row>
    <row r="3449" spans="1:15" ht="20.25" customHeight="1">
      <c r="A3449" s="1721"/>
      <c r="B3449" s="9"/>
      <c r="C3449" s="1852"/>
      <c r="D3449" s="1853"/>
      <c r="E3449" s="1853"/>
      <c r="F3449" s="1853"/>
      <c r="G3449" s="1854"/>
      <c r="H3449" s="1815"/>
      <c r="I3449" s="1815"/>
      <c r="J3449" s="1818"/>
      <c r="K3449" s="1822" t="s">
        <v>66</v>
      </c>
      <c r="L3449" s="1823"/>
      <c r="M3449" s="1824"/>
      <c r="N3449" s="1825"/>
      <c r="O3449" s="17" t="s">
        <v>156</v>
      </c>
    </row>
    <row r="3450" spans="1:15" ht="20.25" customHeight="1" thickBot="1">
      <c r="A3450" s="1721"/>
      <c r="B3450" s="9"/>
      <c r="C3450" s="1855"/>
      <c r="D3450" s="1856"/>
      <c r="E3450" s="1856"/>
      <c r="F3450" s="1856"/>
      <c r="G3450" s="1857"/>
      <c r="H3450" s="1816"/>
      <c r="I3450" s="1816"/>
      <c r="J3450" s="1819"/>
      <c r="K3450" s="1826" t="s">
        <v>51</v>
      </c>
      <c r="L3450" s="1827"/>
      <c r="M3450" s="1828" t="str">
        <f>Master!$E$6</f>
        <v>2023-24</v>
      </c>
      <c r="N3450" s="1829"/>
    </row>
    <row r="3451" spans="1:15" ht="20.25" customHeight="1">
      <c r="A3451" s="1721"/>
      <c r="B3451" s="10" t="s">
        <v>69</v>
      </c>
      <c r="C3451" s="1779" t="s">
        <v>20</v>
      </c>
      <c r="D3451" s="1780"/>
      <c r="E3451" s="1780"/>
      <c r="F3451" s="1781"/>
      <c r="G3451" s="6" t="s">
        <v>149</v>
      </c>
      <c r="H3451" s="1782">
        <f>VLOOKUP($A3445,'Result Entry'!$B$9:$FW$108,4,0)</f>
        <v>0</v>
      </c>
      <c r="I3451" s="1782"/>
      <c r="J3451" s="1782"/>
      <c r="K3451" s="1782"/>
      <c r="L3451" s="1782"/>
      <c r="M3451" s="1782"/>
      <c r="N3451" s="1783"/>
    </row>
    <row r="3452" spans="1:15" ht="20.25" customHeight="1">
      <c r="A3452" s="1721"/>
      <c r="B3452" s="10" t="s">
        <v>69</v>
      </c>
      <c r="C3452" s="1763" t="s">
        <v>22</v>
      </c>
      <c r="D3452" s="1764"/>
      <c r="E3452" s="1764"/>
      <c r="F3452" s="1765"/>
      <c r="G3452" s="7" t="s">
        <v>149</v>
      </c>
      <c r="H3452" s="1766">
        <f>VLOOKUP($A3445,'Result Entry'!$B$9:$FW$108,7,0)</f>
        <v>0</v>
      </c>
      <c r="I3452" s="1766"/>
      <c r="J3452" s="1766"/>
      <c r="K3452" s="1766"/>
      <c r="L3452" s="1766"/>
      <c r="M3452" s="1766"/>
      <c r="N3452" s="1767"/>
    </row>
    <row r="3453" spans="1:15" ht="20.25" customHeight="1">
      <c r="A3453" s="1721"/>
      <c r="B3453" s="10" t="s">
        <v>69</v>
      </c>
      <c r="C3453" s="1763" t="s">
        <v>23</v>
      </c>
      <c r="D3453" s="1764"/>
      <c r="E3453" s="1764"/>
      <c r="F3453" s="1765"/>
      <c r="G3453" s="7" t="s">
        <v>149</v>
      </c>
      <c r="H3453" s="1766">
        <f>VLOOKUP($A3445,'Result Entry'!$B$9:$FW$108,8,0)</f>
        <v>0</v>
      </c>
      <c r="I3453" s="1766"/>
      <c r="J3453" s="1766"/>
      <c r="K3453" s="1766"/>
      <c r="L3453" s="1766"/>
      <c r="M3453" s="1766"/>
      <c r="N3453" s="1767"/>
    </row>
    <row r="3454" spans="1:15" ht="20.25" customHeight="1">
      <c r="A3454" s="1721"/>
      <c r="B3454" s="10" t="s">
        <v>69</v>
      </c>
      <c r="C3454" s="1763" t="s">
        <v>52</v>
      </c>
      <c r="D3454" s="1764"/>
      <c r="E3454" s="1764"/>
      <c r="F3454" s="1765"/>
      <c r="G3454" s="7" t="s">
        <v>149</v>
      </c>
      <c r="H3454" s="1766">
        <f>VLOOKUP($A3445,'Result Entry'!$B$9:$FW$108,9,0)</f>
        <v>0</v>
      </c>
      <c r="I3454" s="1766"/>
      <c r="J3454" s="1766"/>
      <c r="K3454" s="1766"/>
      <c r="L3454" s="1766"/>
      <c r="M3454" s="1766"/>
      <c r="N3454" s="1767"/>
    </row>
    <row r="3455" spans="1:15" ht="20.25" customHeight="1">
      <c r="A3455" s="1721"/>
      <c r="B3455" s="10" t="s">
        <v>69</v>
      </c>
      <c r="C3455" s="1763" t="s">
        <v>53</v>
      </c>
      <c r="D3455" s="1764"/>
      <c r="E3455" s="1764"/>
      <c r="F3455" s="1765"/>
      <c r="G3455" s="7" t="s">
        <v>149</v>
      </c>
      <c r="H3455" s="1768" t="str">
        <f>CONCATENATE('Result Entry'!$G$4,'Result Entry'!$J$4)</f>
        <v>11(A)</v>
      </c>
      <c r="I3455" s="1766"/>
      <c r="J3455" s="1766"/>
      <c r="K3455" s="1766"/>
      <c r="L3455" s="1766"/>
      <c r="M3455" s="1766"/>
      <c r="N3455" s="1767"/>
    </row>
    <row r="3456" spans="1:15" ht="20.25" customHeight="1" thickBot="1">
      <c r="A3456" s="1721"/>
      <c r="B3456" s="10" t="s">
        <v>69</v>
      </c>
      <c r="C3456" s="1789" t="s">
        <v>25</v>
      </c>
      <c r="D3456" s="1790"/>
      <c r="E3456" s="1790"/>
      <c r="F3456" s="1791"/>
      <c r="G3456" s="16" t="s">
        <v>149</v>
      </c>
      <c r="H3456" s="1792">
        <f>VLOOKUP($A3445,'Result Entry'!$B$9:$FW$108,10,0)</f>
        <v>0</v>
      </c>
      <c r="I3456" s="1792"/>
      <c r="J3456" s="1792"/>
      <c r="K3456" s="1792"/>
      <c r="L3456" s="1792"/>
      <c r="M3456" s="1792"/>
      <c r="N3456" s="1793"/>
    </row>
    <row r="3457" spans="1:14" ht="20.25" customHeight="1">
      <c r="A3457" s="1721"/>
      <c r="B3457" s="11" t="s">
        <v>69</v>
      </c>
      <c r="C3457" s="1794" t="s">
        <v>167</v>
      </c>
      <c r="D3457" s="1795"/>
      <c r="E3457" s="1798" t="s">
        <v>72</v>
      </c>
      <c r="F3457" s="1800" t="s">
        <v>73</v>
      </c>
      <c r="G3457" s="1802" t="s">
        <v>168</v>
      </c>
      <c r="H3457" s="1804" t="s">
        <v>55</v>
      </c>
      <c r="I3457" s="1805"/>
      <c r="J3457" s="1808" t="s">
        <v>84</v>
      </c>
      <c r="K3457" s="1809"/>
      <c r="L3457" s="1812" t="s">
        <v>169</v>
      </c>
      <c r="M3457" s="1832" t="s">
        <v>76</v>
      </c>
      <c r="N3457" s="1858" t="s">
        <v>98</v>
      </c>
    </row>
    <row r="3458" spans="1:14" ht="20.25" customHeight="1">
      <c r="A3458" s="1721"/>
      <c r="B3458" s="11"/>
      <c r="C3458" s="1796"/>
      <c r="D3458" s="1797"/>
      <c r="E3458" s="1799"/>
      <c r="F3458" s="1801"/>
      <c r="G3458" s="1803"/>
      <c r="H3458" s="1806"/>
      <c r="I3458" s="1807"/>
      <c r="J3458" s="1810"/>
      <c r="K3458" s="1811"/>
      <c r="L3458" s="1813"/>
      <c r="M3458" s="1833"/>
      <c r="N3458" s="1859"/>
    </row>
    <row r="3459" spans="1:14" ht="20.25" customHeight="1" thickBot="1">
      <c r="A3459" s="1721"/>
      <c r="B3459" s="11" t="s">
        <v>69</v>
      </c>
      <c r="C3459" s="1866" t="s">
        <v>56</v>
      </c>
      <c r="D3459" s="1867"/>
      <c r="E3459" s="61">
        <f>'Result Entry'!$L$7</f>
        <v>10</v>
      </c>
      <c r="F3459" s="62">
        <f>'Result Entry'!$M$7</f>
        <v>10</v>
      </c>
      <c r="G3459" s="53">
        <f>SUM(E3459:F3459)</f>
        <v>20</v>
      </c>
      <c r="H3459" s="1881">
        <f>'Result Entry'!$AU$7</f>
        <v>70</v>
      </c>
      <c r="I3459" s="1882"/>
      <c r="J3459" s="1883">
        <f>'Result Entry'!$AY$7</f>
        <v>100</v>
      </c>
      <c r="K3459" s="1882"/>
      <c r="L3459" s="53">
        <f t="shared" ref="L3459:L3464" si="194">H3459+J3459</f>
        <v>170</v>
      </c>
      <c r="M3459" s="63">
        <f t="shared" ref="M3459:M3464" si="195">G3459+L3459</f>
        <v>190</v>
      </c>
      <c r="N3459" s="1860"/>
    </row>
    <row r="3460" spans="1:14" s="52" customFormat="1" ht="20.25" customHeight="1">
      <c r="A3460" s="1721"/>
      <c r="B3460" s="50" t="s">
        <v>69</v>
      </c>
      <c r="C3460" s="1769" t="str">
        <f>'Result Entry'!$L$3</f>
        <v>HINDI Comp.</v>
      </c>
      <c r="D3460" s="1770"/>
      <c r="E3460" s="54">
        <f>IF($J3448="TC",0,IF($J3448="Nso",0,VLOOKUP($A3445,'Result Entry'!$B$9:$FW$108,11,0)))</f>
        <v>0</v>
      </c>
      <c r="F3460" s="51">
        <f>IF($J3448="TC",0,IF($J3448="Nso",0,VLOOKUP($A3445,'Result Entry'!$B$9:$FW$108,12,0)))</f>
        <v>0</v>
      </c>
      <c r="G3460" s="55">
        <f>E3460+F3460</f>
        <v>0</v>
      </c>
      <c r="H3460" s="1870">
        <f>IF($J3448="TC",0,IF($J3448="Nso",0,VLOOKUP($A3445,'Result Entry'!$B$9:$FW$108,16,0)))</f>
        <v>0</v>
      </c>
      <c r="I3460" s="1871"/>
      <c r="J3460" s="1872">
        <f>IF($J3448="TC",0,IF($J3448="Nso",0,VLOOKUP($A3445,'Result Entry'!$B$9:$FW$108,19,0)))</f>
        <v>0</v>
      </c>
      <c r="K3460" s="1871"/>
      <c r="L3460" s="66">
        <f t="shared" si="194"/>
        <v>0</v>
      </c>
      <c r="M3460" s="64">
        <f t="shared" si="195"/>
        <v>0</v>
      </c>
      <c r="N3460" s="60" t="str">
        <f>IF($J3448="TC",0,IF($J3448="Nso",0,VLOOKUP($A3445,'Result Entry'!$B$9:$FW$108,24,0)))</f>
        <v/>
      </c>
    </row>
    <row r="3461" spans="1:14" s="52" customFormat="1" ht="20.25" customHeight="1">
      <c r="A3461" s="1721"/>
      <c r="B3461" s="50" t="s">
        <v>69</v>
      </c>
      <c r="C3461" s="1717" t="str">
        <f>'Result Entry'!$Z$3</f>
        <v>ENGLISH Comp.</v>
      </c>
      <c r="D3461" s="1718"/>
      <c r="E3461" s="54">
        <f>IF($J3448="TC",0,IF($J3448="Nso",0,VLOOKUP($A3445,'Result Entry'!$B$9:$FW$108,25,0)))</f>
        <v>0</v>
      </c>
      <c r="F3461" s="51">
        <f>IF($J3448="TC",0,IF($J3448="Nso",0,VLOOKUP($A3445,'Result Entry'!$B$9:$FW$108,26,0)))</f>
        <v>0</v>
      </c>
      <c r="G3461" s="56">
        <f>E3461+F3461</f>
        <v>0</v>
      </c>
      <c r="H3461" s="1761">
        <f>IF($J3448="TC",0,IF($J3448="Nso",0,VLOOKUP($A3445,'Result Entry'!$B$9:$FW$108,30,0)))</f>
        <v>0</v>
      </c>
      <c r="I3461" s="1762"/>
      <c r="J3461" s="1784">
        <f>IF($J3448="TC",0,IF($J3448="Nso",0,VLOOKUP($A3445,'Result Entry'!$B$9:$FW$108,33,0)))</f>
        <v>0</v>
      </c>
      <c r="K3461" s="1762"/>
      <c r="L3461" s="66">
        <f t="shared" si="194"/>
        <v>0</v>
      </c>
      <c r="M3461" s="64">
        <f t="shared" si="195"/>
        <v>0</v>
      </c>
      <c r="N3461" s="60" t="str">
        <f>IF($J3448="TC",0,IF($J3448="Nso",0,VLOOKUP($A3445,'Result Entry'!$B$9:$FW$108,38,0)))</f>
        <v/>
      </c>
    </row>
    <row r="3462" spans="1:14" s="52" customFormat="1" ht="20.25" customHeight="1">
      <c r="A3462" s="1721"/>
      <c r="B3462" s="50" t="s">
        <v>69</v>
      </c>
      <c r="C3462" s="1717" t="str">
        <f>'Result Entry'!$AO$3</f>
        <v>PHYSICS</v>
      </c>
      <c r="D3462" s="1718"/>
      <c r="E3462" s="54">
        <f>IF($J3448="TC",0,IF($J3448="Nso",0,VLOOKUP($A3445,'Result Entry'!$B$9:$FW$108,39,0)))</f>
        <v>0</v>
      </c>
      <c r="F3462" s="51">
        <f>IF($J3448="TC",0,IF($J3448="Nso",0,VLOOKUP($A3445,'Result Entry'!$B$9:$FW$108,40,0)))</f>
        <v>0</v>
      </c>
      <c r="G3462" s="56">
        <f>E3462+F3462</f>
        <v>0</v>
      </c>
      <c r="H3462" s="1761">
        <f>IF($J3448="TC",0,IF($J3448="Nso",0,VLOOKUP($A3445,'Result Entry'!$B$9:$FW$108,45,0)))</f>
        <v>0</v>
      </c>
      <c r="I3462" s="1762"/>
      <c r="J3462" s="1784">
        <f>IF($J3448="TC",0,IF($J3448="Nso",0,VLOOKUP($A3445,'Result Entry'!$B$9:$FW$108,49,0)))</f>
        <v>0</v>
      </c>
      <c r="K3462" s="1762"/>
      <c r="L3462" s="66">
        <f t="shared" si="194"/>
        <v>0</v>
      </c>
      <c r="M3462" s="64">
        <f t="shared" si="195"/>
        <v>0</v>
      </c>
      <c r="N3462" s="60" t="str">
        <f>IF($J3448="TC",0,IF($J3448="Nso",0,VLOOKUP($A3445,'Result Entry'!$B$9:$FW$108,54,0)))</f>
        <v/>
      </c>
    </row>
    <row r="3463" spans="1:14" s="52" customFormat="1" ht="20.25" customHeight="1">
      <c r="A3463" s="1721"/>
      <c r="B3463" s="50" t="s">
        <v>69</v>
      </c>
      <c r="C3463" s="1717" t="str">
        <f>'Result Entry'!$BF$3</f>
        <v>CHEMISTRY</v>
      </c>
      <c r="D3463" s="1718"/>
      <c r="E3463" s="54" t="str">
        <f>IF($J3448="TC",0,IF($J3448="Nso",0,VLOOKUP($A3445,'Result Entry'!$B$9:$FW$108,55,0)))</f>
        <v/>
      </c>
      <c r="F3463" s="51">
        <f>IF($J3448="TC",0,IF($J3448="Nso",0,VLOOKUP($A3445,'Result Entry'!$B$9:$FW$108,56,0)))</f>
        <v>0</v>
      </c>
      <c r="G3463" s="56" t="e">
        <f>E3463+F3463</f>
        <v>#VALUE!</v>
      </c>
      <c r="H3463" s="1761">
        <f>IF($J3448="TC",0,IF($J3448="Nso",0,VLOOKUP($A3445,'Result Entry'!$B$9:$FW$108,61,0)))</f>
        <v>0</v>
      </c>
      <c r="I3463" s="1762"/>
      <c r="J3463" s="1784">
        <f>IF($J3448="TC",0,IF($J3448="Nso",0,VLOOKUP($A3445,'Result Entry'!$B$9:$FW$108,65,0)))</f>
        <v>0</v>
      </c>
      <c r="K3463" s="1762"/>
      <c r="L3463" s="66">
        <f t="shared" si="194"/>
        <v>0</v>
      </c>
      <c r="M3463" s="64" t="e">
        <f t="shared" si="195"/>
        <v>#VALUE!</v>
      </c>
      <c r="N3463" s="60" t="str">
        <f>IF($J3448="TC",0,IF($J3448="Nso",0,VLOOKUP($A3445,'Result Entry'!$B$9:$FW$108,70,0)))</f>
        <v/>
      </c>
    </row>
    <row r="3464" spans="1:14" s="52" customFormat="1" ht="20.25" customHeight="1" thickBot="1">
      <c r="A3464" s="1721"/>
      <c r="B3464" s="50" t="s">
        <v>69</v>
      </c>
      <c r="C3464" s="1717" t="str">
        <f>'Result Entry'!$BW$3</f>
        <v>BIOLOGY</v>
      </c>
      <c r="D3464" s="1718"/>
      <c r="E3464" s="57" t="str">
        <f>IF($J3448="TC",0,IF($J3448="Nso",0,VLOOKUP($A3445,'Result Entry'!$B$9:$FW$108,71,0)))</f>
        <v/>
      </c>
      <c r="F3464" s="58" t="str">
        <f>IF($J3448="TC",0,IF($J3448="Nso",0,VLOOKUP($A3445,'Result Entry'!$B$9:$FW$108,72,0)))</f>
        <v/>
      </c>
      <c r="G3464" s="59" t="e">
        <f>E3464+F3464</f>
        <v>#VALUE!</v>
      </c>
      <c r="H3464" s="1861">
        <f>IF($J3448="TC",0,IF($J3448="Nso",0,VLOOKUP($A3445,'Result Entry'!$B$9:$FW$108,77,0)))</f>
        <v>0</v>
      </c>
      <c r="I3464" s="1862"/>
      <c r="J3464" s="1863">
        <f>IF($J3448="TC",0,IF($J3448="Nso",0,VLOOKUP($A3445,'Result Entry'!$B$9:$FW$108,81,0)))</f>
        <v>0</v>
      </c>
      <c r="K3464" s="1862"/>
      <c r="L3464" s="67">
        <f t="shared" si="194"/>
        <v>0</v>
      </c>
      <c r="M3464" s="65" t="e">
        <f t="shared" si="195"/>
        <v>#VALUE!</v>
      </c>
      <c r="N3464" s="60">
        <f>IF($J3448="TC",0,IF($J3448="Nso",0,VLOOKUP($A3445,'Result Entry'!$B$9:$FW$108,86,0)))</f>
        <v>0</v>
      </c>
    </row>
    <row r="3465" spans="1:14" ht="20.25" customHeight="1">
      <c r="A3465" s="1721"/>
      <c r="B3465" s="11" t="s">
        <v>69</v>
      </c>
      <c r="C3465" s="1771" t="s">
        <v>77</v>
      </c>
      <c r="D3465" s="1772"/>
      <c r="E3465" s="1773"/>
      <c r="F3465" s="1777" t="s">
        <v>78</v>
      </c>
      <c r="G3465" s="1778"/>
      <c r="H3465" s="1868" t="s">
        <v>79</v>
      </c>
      <c r="I3465" s="1869"/>
      <c r="J3465" s="74" t="s">
        <v>41</v>
      </c>
      <c r="K3465" s="79" t="s">
        <v>91</v>
      </c>
      <c r="L3465" s="1785" t="s">
        <v>39</v>
      </c>
      <c r="M3465" s="1786"/>
      <c r="N3465" s="12" t="s">
        <v>43</v>
      </c>
    </row>
    <row r="3466" spans="1:14" ht="25.5" customHeight="1" thickBot="1">
      <c r="A3466" s="1721"/>
      <c r="B3466" s="11" t="s">
        <v>69</v>
      </c>
      <c r="C3466" s="1774"/>
      <c r="D3466" s="1775"/>
      <c r="E3466" s="1776"/>
      <c r="F3466" s="1787">
        <f>IF($J3448="TC",0,IF($J3448="Nso",0,VLOOKUP($A3445,'Result Entry'!$B$9:$FW$108,146,0)))</f>
        <v>0</v>
      </c>
      <c r="G3466" s="1788"/>
      <c r="H3466" s="1830">
        <f>IF($J3448="TC",0,IF($J3448="Nso",0,VLOOKUP($A3445,'Result Entry'!$B$9:$FW$108,147,0)))</f>
        <v>0</v>
      </c>
      <c r="I3466" s="1831"/>
      <c r="J3466" s="75">
        <f>IF($J3448="TC",0,IF($J3448="Nso",0,VLOOKUP($A3445,'Result Entry'!$B$9:$FW$108,148,0)))</f>
        <v>0</v>
      </c>
      <c r="K3466" s="86" t="str">
        <f>IF($J3448="TC",0,IF($J3448="Nso",0,VLOOKUP($A3445,'Result Entry'!$B$9:$FW$108,149,0)))</f>
        <v/>
      </c>
      <c r="L3466" s="1864">
        <f>IF($J3448="TC",0,IF($J3448="Nso",0,VLOOKUP($A3445,'Result Entry'!$B$9:$FW$108,150,0)))</f>
        <v>0</v>
      </c>
      <c r="M3466" s="1865"/>
      <c r="N3466" s="15">
        <f>IF($J3448="TC",0,IF($J3448="Nso",0,VLOOKUP($A3445,'Result Entry'!$B$9:$FW$108,152,0)))</f>
        <v>0</v>
      </c>
    </row>
    <row r="3467" spans="1:14" ht="20.25" customHeight="1">
      <c r="A3467" s="1721"/>
      <c r="B3467" s="11" t="s">
        <v>69</v>
      </c>
      <c r="C3467" s="1758" t="s">
        <v>58</v>
      </c>
      <c r="D3467" s="1759"/>
      <c r="E3467" s="1759"/>
      <c r="F3467" s="1759"/>
      <c r="G3467" s="1759"/>
      <c r="H3467" s="1760"/>
      <c r="I3467" s="1834" t="s">
        <v>59</v>
      </c>
      <c r="J3467" s="1835"/>
      <c r="K3467" s="1836">
        <f>VLOOKUP($A3445,'Result Entry'!$B$9:$FW$108,143,0)</f>
        <v>0</v>
      </c>
      <c r="L3467" s="1837"/>
      <c r="M3467" s="1839" t="s">
        <v>37</v>
      </c>
      <c r="N3467" s="1840"/>
    </row>
    <row r="3468" spans="1:14" ht="20.25" customHeight="1" thickBot="1">
      <c r="A3468" s="1721"/>
      <c r="B3468" s="11" t="s">
        <v>69</v>
      </c>
      <c r="C3468" s="1841" t="s">
        <v>54</v>
      </c>
      <c r="D3468" s="1842"/>
      <c r="E3468" s="1842"/>
      <c r="F3468" s="1843" t="s">
        <v>157</v>
      </c>
      <c r="G3468" s="1844"/>
      <c r="H3468" s="26" t="s">
        <v>47</v>
      </c>
      <c r="I3468" s="1847" t="s">
        <v>60</v>
      </c>
      <c r="J3468" s="1848"/>
      <c r="K3468" s="1873">
        <f>VLOOKUP($A3445,'Result Entry'!$B$9:$FW$108,144,0)</f>
        <v>0</v>
      </c>
      <c r="L3468" s="1874"/>
      <c r="M3468" s="1875">
        <f>VLOOKUP($A3445,'Result Entry'!$B$9:$FW$108,145,0)</f>
        <v>0</v>
      </c>
      <c r="N3468" s="1876"/>
    </row>
    <row r="3469" spans="1:14" ht="20.25" customHeight="1">
      <c r="A3469" s="1721"/>
      <c r="B3469" s="11" t="s">
        <v>69</v>
      </c>
      <c r="C3469" s="1841"/>
      <c r="D3469" s="1842"/>
      <c r="E3469" s="1842"/>
      <c r="F3469" s="1845"/>
      <c r="G3469" s="1846"/>
      <c r="H3469" s="27" t="s">
        <v>99</v>
      </c>
      <c r="I3469" s="1877" t="s">
        <v>61</v>
      </c>
      <c r="J3469" s="1878"/>
      <c r="K3469" s="1879">
        <f>IF($J3448="TC","Transferred",IF($J3448="Nso","NameSeparated",VLOOKUP($A3445,'Result Entry'!$B$9:$FW$108,153,0)))</f>
        <v>0</v>
      </c>
      <c r="L3469" s="1879"/>
      <c r="M3469" s="1879"/>
      <c r="N3469" s="1880"/>
    </row>
    <row r="3470" spans="1:14" ht="20.25" customHeight="1">
      <c r="A3470" s="1721"/>
      <c r="B3470" s="11" t="s">
        <v>69</v>
      </c>
      <c r="C3470" s="1744" t="str">
        <f>'Result Entry'!$DU$3</f>
        <v>Foundation Of Information Tech.</v>
      </c>
      <c r="D3470" s="1745"/>
      <c r="E3470" s="1746"/>
      <c r="F3470" s="1747" t="str">
        <f>IF($J3448="TC",0,IF($J3448="Nso",0,VLOOKUP($A3445,'Result Entry'!$B$9:$GS$108,170,0)))</f>
        <v/>
      </c>
      <c r="G3470" s="1747"/>
      <c r="H3470" s="14">
        <f>IF($J3448="TC",0,IF($J3448="Nso",0,VLOOKUP($A3445,'Result Entry'!$B$9:$GS$108,112,0)))</f>
        <v>0</v>
      </c>
      <c r="I3470" s="1748" t="s">
        <v>71</v>
      </c>
      <c r="J3470" s="1749"/>
      <c r="K3470" s="1750">
        <f>'Result Entry'!$T$2</f>
        <v>45419</v>
      </c>
      <c r="L3470" s="1751"/>
      <c r="M3470" s="1751"/>
      <c r="N3470" s="1752"/>
    </row>
    <row r="3471" spans="1:14" ht="20.25" customHeight="1">
      <c r="A3471" s="1721"/>
      <c r="B3471" s="11" t="s">
        <v>69</v>
      </c>
      <c r="C3471" s="1744" t="str">
        <f>'Result Entry'!$EI$3</f>
        <v>G.I.A.I.-II</v>
      </c>
      <c r="D3471" s="1745"/>
      <c r="E3471" s="1746"/>
      <c r="F3471" s="1747" t="str">
        <f>IF($J3448="TC",0,IF($J3448="Nso",0,VLOOKUP($A3445,'Result Entry'!$B$9:$GS$108,174,0)))</f>
        <v/>
      </c>
      <c r="G3471" s="1747"/>
      <c r="H3471" s="14">
        <f>IF($J3448="TC",0,IF($J3448="Nso",0,VLOOKUP($A3445,'Result Entry'!$B$9:$GS$108,124,0)))</f>
        <v>0</v>
      </c>
      <c r="I3471" s="1753"/>
      <c r="J3471" s="1754"/>
      <c r="K3471" s="1754"/>
      <c r="L3471" s="1754"/>
      <c r="M3471" s="1754"/>
      <c r="N3471" s="1755"/>
    </row>
    <row r="3472" spans="1:14" ht="20.25" customHeight="1">
      <c r="A3472" s="1721"/>
      <c r="B3472" s="11" t="s">
        <v>69</v>
      </c>
      <c r="C3472" s="1744" t="str">
        <f>'Result Entry'!$EU$3</f>
        <v>SOC.SER.PLAN</v>
      </c>
      <c r="D3472" s="1745"/>
      <c r="E3472" s="1746"/>
      <c r="F3472" s="1747">
        <f>IF($J3448="TC",0,IF($J3448="Nso",0,VLOOKUP($A3445,'Result Entry'!$B$9:$HS$108,178,0)))</f>
        <v>0</v>
      </c>
      <c r="G3472" s="1747"/>
      <c r="H3472" s="14">
        <f>IF($J3448="TC",0,IF($J3448="Nso",0,VLOOKUP($A3445,'Result Entry'!$B$9:$GS$108,136,0)))</f>
        <v>0</v>
      </c>
      <c r="I3472" s="1756" t="s">
        <v>174</v>
      </c>
      <c r="J3472" s="1757"/>
      <c r="K3472" s="76"/>
      <c r="L3472" s="77"/>
      <c r="M3472" s="77"/>
      <c r="N3472" s="78"/>
    </row>
    <row r="3473" spans="1:15" ht="20.25" customHeight="1" thickBot="1">
      <c r="A3473" s="1721"/>
      <c r="B3473" s="11" t="s">
        <v>69</v>
      </c>
      <c r="C3473" s="1744" t="str">
        <f>'Result Entry'!$FG$3</f>
        <v>Jeewan Kaushal</v>
      </c>
      <c r="D3473" s="1745"/>
      <c r="E3473" s="1746"/>
      <c r="F3473" s="1747" t="str">
        <f>IF($J3448="TC",0,IF($J3448="Nso",0,VLOOKUP($A3445,'Result Entry'!$B$9:$HS$108,182,0)))</f>
        <v/>
      </c>
      <c r="G3473" s="1747"/>
      <c r="H3473" s="14">
        <f>IF($J3448="TC",0,IF($J3448="Nso",0,VLOOKUP($A3445,'Result Entry'!$B$9:$HS$108,136,0)))</f>
        <v>0</v>
      </c>
      <c r="I3473" s="1756" t="s">
        <v>148</v>
      </c>
      <c r="J3473" s="1757"/>
      <c r="K3473" s="1757"/>
      <c r="L3473" s="1757"/>
      <c r="M3473" s="1757"/>
      <c r="N3473" s="1838"/>
    </row>
    <row r="3474" spans="1:15" ht="20.25" customHeight="1">
      <c r="A3474" s="1721"/>
      <c r="B3474" s="10" t="s">
        <v>69</v>
      </c>
      <c r="C3474" s="1706" t="s">
        <v>180</v>
      </c>
      <c r="D3474" s="1707"/>
      <c r="E3474" s="1708"/>
      <c r="F3474" s="1715" t="s">
        <v>181</v>
      </c>
      <c r="G3474" s="1716"/>
      <c r="H3474" s="82" t="s">
        <v>30</v>
      </c>
      <c r="I3474" s="1756" t="s">
        <v>175</v>
      </c>
      <c r="J3474" s="1757"/>
      <c r="K3474" s="1757"/>
      <c r="L3474" s="1757"/>
      <c r="M3474" s="1757"/>
      <c r="N3474" s="1838"/>
    </row>
    <row r="3475" spans="1:15" ht="20.25" customHeight="1">
      <c r="A3475" s="1721"/>
      <c r="B3475" s="10" t="s">
        <v>69</v>
      </c>
      <c r="C3475" s="1709"/>
      <c r="D3475" s="1710"/>
      <c r="E3475" s="1711"/>
      <c r="F3475" s="1702" t="s">
        <v>182</v>
      </c>
      <c r="G3475" s="1703"/>
      <c r="H3475" s="80" t="s">
        <v>179</v>
      </c>
      <c r="I3475" s="1732" t="s">
        <v>67</v>
      </c>
      <c r="J3475" s="1733"/>
      <c r="K3475" s="1733"/>
      <c r="L3475" s="1733"/>
      <c r="M3475" s="1733"/>
      <c r="N3475" s="1734"/>
    </row>
    <row r="3476" spans="1:15" ht="20.25" customHeight="1">
      <c r="A3476" s="1721"/>
      <c r="B3476" s="10" t="s">
        <v>69</v>
      </c>
      <c r="C3476" s="1709"/>
      <c r="D3476" s="1710"/>
      <c r="E3476" s="1711"/>
      <c r="F3476" s="1702" t="s">
        <v>185</v>
      </c>
      <c r="G3476" s="1703"/>
      <c r="H3476" s="80" t="s">
        <v>62</v>
      </c>
      <c r="I3476" s="1735"/>
      <c r="J3476" s="1736"/>
      <c r="K3476" s="1736"/>
      <c r="L3476" s="1736"/>
      <c r="M3476" s="1736"/>
      <c r="N3476" s="1737"/>
    </row>
    <row r="3477" spans="1:15" ht="20.25" customHeight="1">
      <c r="A3477" s="1721"/>
      <c r="B3477" s="10" t="s">
        <v>69</v>
      </c>
      <c r="C3477" s="1709"/>
      <c r="D3477" s="1710"/>
      <c r="E3477" s="1711"/>
      <c r="F3477" s="1702" t="s">
        <v>186</v>
      </c>
      <c r="G3477" s="1703"/>
      <c r="H3477" s="80" t="s">
        <v>63</v>
      </c>
      <c r="I3477" s="1735"/>
      <c r="J3477" s="1736"/>
      <c r="K3477" s="1736"/>
      <c r="L3477" s="1736"/>
      <c r="M3477" s="1736"/>
      <c r="N3477" s="1737"/>
    </row>
    <row r="3478" spans="1:15" ht="20.25" customHeight="1">
      <c r="A3478" s="1721"/>
      <c r="B3478" s="10" t="s">
        <v>69</v>
      </c>
      <c r="C3478" s="1709"/>
      <c r="D3478" s="1710"/>
      <c r="E3478" s="1711"/>
      <c r="F3478" s="1702" t="s">
        <v>183</v>
      </c>
      <c r="G3478" s="1703"/>
      <c r="H3478" s="80" t="s">
        <v>65</v>
      </c>
      <c r="I3478" s="1738" t="s">
        <v>80</v>
      </c>
      <c r="J3478" s="1739"/>
      <c r="K3478" s="1739"/>
      <c r="L3478" s="1739"/>
      <c r="M3478" s="1739"/>
      <c r="N3478" s="1740"/>
    </row>
    <row r="3479" spans="1:15" ht="20.25" customHeight="1" thickBot="1">
      <c r="A3479" s="1721"/>
      <c r="B3479" s="13" t="s">
        <v>69</v>
      </c>
      <c r="C3479" s="1712"/>
      <c r="D3479" s="1713"/>
      <c r="E3479" s="1714"/>
      <c r="F3479" s="1704" t="s">
        <v>184</v>
      </c>
      <c r="G3479" s="1705"/>
      <c r="H3479" s="81" t="s">
        <v>64</v>
      </c>
      <c r="I3479" s="1741"/>
      <c r="J3479" s="1742"/>
      <c r="K3479" s="1742"/>
      <c r="L3479" s="1742"/>
      <c r="M3479" s="1742"/>
      <c r="N3479" s="1743"/>
    </row>
    <row r="3480" spans="1:15" ht="24.75" customHeight="1" thickTop="1" thickBot="1">
      <c r="A3480" s="83">
        <f>A3445+1</f>
        <v>99</v>
      </c>
      <c r="B3480" s="1720" t="s">
        <v>50</v>
      </c>
      <c r="C3480" s="1720"/>
      <c r="D3480" s="1720"/>
      <c r="E3480" s="1720"/>
      <c r="F3480" s="1720"/>
      <c r="G3480" s="1720"/>
      <c r="H3480" s="1720"/>
      <c r="I3480" s="1720"/>
      <c r="J3480" s="1720"/>
      <c r="K3480" s="1720"/>
      <c r="L3480" s="1720"/>
      <c r="M3480" s="1720"/>
      <c r="N3480" s="1720"/>
    </row>
    <row r="3481" spans="1:15" ht="42.75" customHeight="1" thickTop="1">
      <c r="A3481" s="1721"/>
      <c r="B3481" s="1722"/>
      <c r="C3481" s="1723"/>
      <c r="D3481" s="1726" t="str">
        <f>Master!$E$8</f>
        <v xml:space="preserve">Govt. Sr. Secondary School </v>
      </c>
      <c r="E3481" s="1727"/>
      <c r="F3481" s="1727"/>
      <c r="G3481" s="1727"/>
      <c r="H3481" s="1727"/>
      <c r="I3481" s="1727"/>
      <c r="J3481" s="1727"/>
      <c r="K3481" s="1727"/>
      <c r="L3481" s="1727"/>
      <c r="M3481" s="1727"/>
      <c r="N3481" s="1728"/>
    </row>
    <row r="3482" spans="1:15" ht="20.25" customHeight="1" thickBot="1">
      <c r="A3482" s="1721"/>
      <c r="B3482" s="1724"/>
      <c r="C3482" s="1725"/>
      <c r="D3482" s="1729" t="str">
        <f>Master!$E$11</f>
        <v>P.S.-Bapini (Jodhpur)</v>
      </c>
      <c r="E3482" s="1730"/>
      <c r="F3482" s="1730"/>
      <c r="G3482" s="1730"/>
      <c r="H3482" s="1730"/>
      <c r="I3482" s="1730"/>
      <c r="J3482" s="1730"/>
      <c r="K3482" s="1730"/>
      <c r="L3482" s="1730"/>
      <c r="M3482" s="1730"/>
      <c r="N3482" s="1731"/>
    </row>
    <row r="3483" spans="1:15" ht="20.25" customHeight="1">
      <c r="A3483" s="1721"/>
      <c r="B3483" s="28"/>
      <c r="C3483" s="1849" t="s">
        <v>150</v>
      </c>
      <c r="D3483" s="1850"/>
      <c r="E3483" s="1850"/>
      <c r="F3483" s="1850"/>
      <c r="G3483" s="1851"/>
      <c r="H3483" s="1814" t="s">
        <v>127</v>
      </c>
      <c r="I3483" s="1814"/>
      <c r="J3483" s="1817">
        <f>VLOOKUP(A3480,'Result Entry'!$B$6:$K$108,6,0)</f>
        <v>0</v>
      </c>
      <c r="K3483" s="1820" t="s">
        <v>68</v>
      </c>
      <c r="L3483" s="1821"/>
      <c r="M3483" s="68">
        <f>Master!$E$14</f>
        <v>8151106901</v>
      </c>
      <c r="N3483" s="69"/>
    </row>
    <row r="3484" spans="1:15" ht="20.25" customHeight="1">
      <c r="A3484" s="1721"/>
      <c r="B3484" s="9"/>
      <c r="C3484" s="1852"/>
      <c r="D3484" s="1853"/>
      <c r="E3484" s="1853"/>
      <c r="F3484" s="1853"/>
      <c r="G3484" s="1854"/>
      <c r="H3484" s="1815"/>
      <c r="I3484" s="1815"/>
      <c r="J3484" s="1818"/>
      <c r="K3484" s="1822" t="s">
        <v>66</v>
      </c>
      <c r="L3484" s="1823"/>
      <c r="M3484" s="1824"/>
      <c r="N3484" s="1825"/>
      <c r="O3484" s="17" t="s">
        <v>156</v>
      </c>
    </row>
    <row r="3485" spans="1:15" ht="20.25" customHeight="1" thickBot="1">
      <c r="A3485" s="1721"/>
      <c r="B3485" s="9"/>
      <c r="C3485" s="1855"/>
      <c r="D3485" s="1856"/>
      <c r="E3485" s="1856"/>
      <c r="F3485" s="1856"/>
      <c r="G3485" s="1857"/>
      <c r="H3485" s="1816"/>
      <c r="I3485" s="1816"/>
      <c r="J3485" s="1819"/>
      <c r="K3485" s="1826" t="s">
        <v>51</v>
      </c>
      <c r="L3485" s="1827"/>
      <c r="M3485" s="1828" t="str">
        <f>Master!$E$6</f>
        <v>2023-24</v>
      </c>
      <c r="N3485" s="1829"/>
    </row>
    <row r="3486" spans="1:15" ht="20.25" customHeight="1">
      <c r="A3486" s="1721"/>
      <c r="B3486" s="10" t="s">
        <v>69</v>
      </c>
      <c r="C3486" s="1779" t="s">
        <v>20</v>
      </c>
      <c r="D3486" s="1780"/>
      <c r="E3486" s="1780"/>
      <c r="F3486" s="1781"/>
      <c r="G3486" s="6" t="s">
        <v>149</v>
      </c>
      <c r="H3486" s="1782">
        <f>VLOOKUP($A3480,'Result Entry'!$B$9:$FW$108,4,0)</f>
        <v>0</v>
      </c>
      <c r="I3486" s="1782"/>
      <c r="J3486" s="1782"/>
      <c r="K3486" s="1782"/>
      <c r="L3486" s="1782"/>
      <c r="M3486" s="1782"/>
      <c r="N3486" s="1783"/>
    </row>
    <row r="3487" spans="1:15" ht="20.25" customHeight="1">
      <c r="A3487" s="1721"/>
      <c r="B3487" s="10" t="s">
        <v>69</v>
      </c>
      <c r="C3487" s="1763" t="s">
        <v>22</v>
      </c>
      <c r="D3487" s="1764"/>
      <c r="E3487" s="1764"/>
      <c r="F3487" s="1765"/>
      <c r="G3487" s="7" t="s">
        <v>149</v>
      </c>
      <c r="H3487" s="1766">
        <f>VLOOKUP($A3480,'Result Entry'!$B$9:$FW$108,7,0)</f>
        <v>0</v>
      </c>
      <c r="I3487" s="1766"/>
      <c r="J3487" s="1766"/>
      <c r="K3487" s="1766"/>
      <c r="L3487" s="1766"/>
      <c r="M3487" s="1766"/>
      <c r="N3487" s="1767"/>
    </row>
    <row r="3488" spans="1:15" ht="20.25" customHeight="1">
      <c r="A3488" s="1721"/>
      <c r="B3488" s="10" t="s">
        <v>69</v>
      </c>
      <c r="C3488" s="1763" t="s">
        <v>23</v>
      </c>
      <c r="D3488" s="1764"/>
      <c r="E3488" s="1764"/>
      <c r="F3488" s="1765"/>
      <c r="G3488" s="7" t="s">
        <v>149</v>
      </c>
      <c r="H3488" s="1766">
        <f>VLOOKUP($A3480,'Result Entry'!$B$9:$FW$108,8,0)</f>
        <v>0</v>
      </c>
      <c r="I3488" s="1766"/>
      <c r="J3488" s="1766"/>
      <c r="K3488" s="1766"/>
      <c r="L3488" s="1766"/>
      <c r="M3488" s="1766"/>
      <c r="N3488" s="1767"/>
    </row>
    <row r="3489" spans="1:14" ht="20.25" customHeight="1">
      <c r="A3489" s="1721"/>
      <c r="B3489" s="10" t="s">
        <v>69</v>
      </c>
      <c r="C3489" s="1763" t="s">
        <v>52</v>
      </c>
      <c r="D3489" s="1764"/>
      <c r="E3489" s="1764"/>
      <c r="F3489" s="1765"/>
      <c r="G3489" s="7" t="s">
        <v>149</v>
      </c>
      <c r="H3489" s="1766">
        <f>VLOOKUP($A3480,'Result Entry'!$B$9:$FW$108,9,0)</f>
        <v>0</v>
      </c>
      <c r="I3489" s="1766"/>
      <c r="J3489" s="1766"/>
      <c r="K3489" s="1766"/>
      <c r="L3489" s="1766"/>
      <c r="M3489" s="1766"/>
      <c r="N3489" s="1767"/>
    </row>
    <row r="3490" spans="1:14" ht="20.25" customHeight="1">
      <c r="A3490" s="1721"/>
      <c r="B3490" s="10" t="s">
        <v>69</v>
      </c>
      <c r="C3490" s="1763" t="s">
        <v>53</v>
      </c>
      <c r="D3490" s="1764"/>
      <c r="E3490" s="1764"/>
      <c r="F3490" s="1765"/>
      <c r="G3490" s="7" t="s">
        <v>149</v>
      </c>
      <c r="H3490" s="1768" t="str">
        <f>CONCATENATE('Result Entry'!$G$4,'Result Entry'!$J$4)</f>
        <v>11(A)</v>
      </c>
      <c r="I3490" s="1766"/>
      <c r="J3490" s="1766"/>
      <c r="K3490" s="1766"/>
      <c r="L3490" s="1766"/>
      <c r="M3490" s="1766"/>
      <c r="N3490" s="1767"/>
    </row>
    <row r="3491" spans="1:14" ht="20.25" customHeight="1" thickBot="1">
      <c r="A3491" s="1721"/>
      <c r="B3491" s="10" t="s">
        <v>69</v>
      </c>
      <c r="C3491" s="1789" t="s">
        <v>25</v>
      </c>
      <c r="D3491" s="1790"/>
      <c r="E3491" s="1790"/>
      <c r="F3491" s="1791"/>
      <c r="G3491" s="16" t="s">
        <v>149</v>
      </c>
      <c r="H3491" s="1792">
        <f>VLOOKUP($A3480,'Result Entry'!$B$9:$FW$108,10,0)</f>
        <v>0</v>
      </c>
      <c r="I3491" s="1792"/>
      <c r="J3491" s="1792"/>
      <c r="K3491" s="1792"/>
      <c r="L3491" s="1792"/>
      <c r="M3491" s="1792"/>
      <c r="N3491" s="1793"/>
    </row>
    <row r="3492" spans="1:14" ht="20.25" customHeight="1">
      <c r="A3492" s="1721"/>
      <c r="B3492" s="11" t="s">
        <v>69</v>
      </c>
      <c r="C3492" s="1794" t="s">
        <v>167</v>
      </c>
      <c r="D3492" s="1795"/>
      <c r="E3492" s="1798" t="s">
        <v>72</v>
      </c>
      <c r="F3492" s="1800" t="s">
        <v>73</v>
      </c>
      <c r="G3492" s="1802" t="s">
        <v>168</v>
      </c>
      <c r="H3492" s="1804" t="s">
        <v>55</v>
      </c>
      <c r="I3492" s="1805"/>
      <c r="J3492" s="1808" t="s">
        <v>84</v>
      </c>
      <c r="K3492" s="1809"/>
      <c r="L3492" s="1812" t="s">
        <v>169</v>
      </c>
      <c r="M3492" s="1832" t="s">
        <v>76</v>
      </c>
      <c r="N3492" s="1858" t="s">
        <v>98</v>
      </c>
    </row>
    <row r="3493" spans="1:14" ht="20.25" customHeight="1">
      <c r="A3493" s="1721"/>
      <c r="B3493" s="11"/>
      <c r="C3493" s="1796"/>
      <c r="D3493" s="1797"/>
      <c r="E3493" s="1799"/>
      <c r="F3493" s="1801"/>
      <c r="G3493" s="1803"/>
      <c r="H3493" s="1806"/>
      <c r="I3493" s="1807"/>
      <c r="J3493" s="1810"/>
      <c r="K3493" s="1811"/>
      <c r="L3493" s="1813"/>
      <c r="M3493" s="1833"/>
      <c r="N3493" s="1859"/>
    </row>
    <row r="3494" spans="1:14" ht="20.25" customHeight="1" thickBot="1">
      <c r="A3494" s="1721"/>
      <c r="B3494" s="11" t="s">
        <v>69</v>
      </c>
      <c r="C3494" s="1866" t="s">
        <v>56</v>
      </c>
      <c r="D3494" s="1867"/>
      <c r="E3494" s="61">
        <f>'Result Entry'!$L$7</f>
        <v>10</v>
      </c>
      <c r="F3494" s="62">
        <f>'Result Entry'!$M$7</f>
        <v>10</v>
      </c>
      <c r="G3494" s="53">
        <f>SUM(E3494:F3494)</f>
        <v>20</v>
      </c>
      <c r="H3494" s="1881">
        <f>'Result Entry'!$AU$7</f>
        <v>70</v>
      </c>
      <c r="I3494" s="1882"/>
      <c r="J3494" s="1883">
        <f>'Result Entry'!$AY$7</f>
        <v>100</v>
      </c>
      <c r="K3494" s="1882"/>
      <c r="L3494" s="53">
        <f t="shared" ref="L3494:L3499" si="196">H3494+J3494</f>
        <v>170</v>
      </c>
      <c r="M3494" s="63">
        <f t="shared" ref="M3494:M3499" si="197">G3494+L3494</f>
        <v>190</v>
      </c>
      <c r="N3494" s="1860"/>
    </row>
    <row r="3495" spans="1:14" s="52" customFormat="1" ht="20.25" customHeight="1">
      <c r="A3495" s="1721"/>
      <c r="B3495" s="50" t="s">
        <v>69</v>
      </c>
      <c r="C3495" s="1769" t="str">
        <f>'Result Entry'!$L$3</f>
        <v>HINDI Comp.</v>
      </c>
      <c r="D3495" s="1770"/>
      <c r="E3495" s="54">
        <f>IF($J3483="TC",0,IF($J3483="Nso",0,VLOOKUP($A3480,'Result Entry'!$B$9:$FW$108,11,0)))</f>
        <v>0</v>
      </c>
      <c r="F3495" s="51">
        <f>IF($J3483="TC",0,IF($J3483="Nso",0,VLOOKUP($A3480,'Result Entry'!$B$9:$FW$108,12,0)))</f>
        <v>0</v>
      </c>
      <c r="G3495" s="55">
        <f>E3495+F3495</f>
        <v>0</v>
      </c>
      <c r="H3495" s="1870">
        <f>IF($J3483="TC",0,IF($J3483="Nso",0,VLOOKUP($A3480,'Result Entry'!$B$9:$FW$108,16,0)))</f>
        <v>0</v>
      </c>
      <c r="I3495" s="1871"/>
      <c r="J3495" s="1872">
        <f>IF($J3483="TC",0,IF($J3483="Nso",0,VLOOKUP($A3480,'Result Entry'!$B$9:$FW$108,19,0)))</f>
        <v>0</v>
      </c>
      <c r="K3495" s="1871"/>
      <c r="L3495" s="66">
        <f t="shared" si="196"/>
        <v>0</v>
      </c>
      <c r="M3495" s="64">
        <f t="shared" si="197"/>
        <v>0</v>
      </c>
      <c r="N3495" s="60" t="str">
        <f>IF($J3483="TC",0,IF($J3483="Nso",0,VLOOKUP($A3480,'Result Entry'!$B$9:$FW$108,24,0)))</f>
        <v/>
      </c>
    </row>
    <row r="3496" spans="1:14" s="52" customFormat="1" ht="20.25" customHeight="1">
      <c r="A3496" s="1721"/>
      <c r="B3496" s="50" t="s">
        <v>69</v>
      </c>
      <c r="C3496" s="1717" t="str">
        <f>'Result Entry'!$Z$3</f>
        <v>ENGLISH Comp.</v>
      </c>
      <c r="D3496" s="1718"/>
      <c r="E3496" s="54">
        <f>IF($J3483="TC",0,IF($J3483="Nso",0,VLOOKUP($A3480,'Result Entry'!$B$9:$FW$108,25,0)))</f>
        <v>0</v>
      </c>
      <c r="F3496" s="51">
        <f>IF($J3483="TC",0,IF($J3483="Nso",0,VLOOKUP($A3480,'Result Entry'!$B$9:$FW$108,26,0)))</f>
        <v>0</v>
      </c>
      <c r="G3496" s="56">
        <f>E3496+F3496</f>
        <v>0</v>
      </c>
      <c r="H3496" s="1761">
        <f>IF($J3483="TC",0,IF($J3483="Nso",0,VLOOKUP($A3480,'Result Entry'!$B$9:$FW$108,30,0)))</f>
        <v>0</v>
      </c>
      <c r="I3496" s="1762"/>
      <c r="J3496" s="1784">
        <f>IF($J3483="TC",0,IF($J3483="Nso",0,VLOOKUP($A3480,'Result Entry'!$B$9:$FW$108,33,0)))</f>
        <v>0</v>
      </c>
      <c r="K3496" s="1762"/>
      <c r="L3496" s="66">
        <f t="shared" si="196"/>
        <v>0</v>
      </c>
      <c r="M3496" s="64">
        <f t="shared" si="197"/>
        <v>0</v>
      </c>
      <c r="N3496" s="60" t="str">
        <f>IF($J3483="TC",0,IF($J3483="Nso",0,VLOOKUP($A3480,'Result Entry'!$B$9:$FW$108,38,0)))</f>
        <v/>
      </c>
    </row>
    <row r="3497" spans="1:14" s="52" customFormat="1" ht="20.25" customHeight="1">
      <c r="A3497" s="1721"/>
      <c r="B3497" s="50" t="s">
        <v>69</v>
      </c>
      <c r="C3497" s="1717" t="str">
        <f>'Result Entry'!$AO$3</f>
        <v>PHYSICS</v>
      </c>
      <c r="D3497" s="1718"/>
      <c r="E3497" s="54">
        <f>IF($J3483="TC",0,IF($J3483="Nso",0,VLOOKUP($A3480,'Result Entry'!$B$9:$FW$108,39,0)))</f>
        <v>0</v>
      </c>
      <c r="F3497" s="51">
        <f>IF($J3483="TC",0,IF($J3483="Nso",0,VLOOKUP($A3480,'Result Entry'!$B$9:$FW$108,40,0)))</f>
        <v>0</v>
      </c>
      <c r="G3497" s="56">
        <f>E3497+F3497</f>
        <v>0</v>
      </c>
      <c r="H3497" s="1761">
        <f>IF($J3483="TC",0,IF($J3483="Nso",0,VLOOKUP($A3480,'Result Entry'!$B$9:$FW$108,45,0)))</f>
        <v>0</v>
      </c>
      <c r="I3497" s="1762"/>
      <c r="J3497" s="1784">
        <f>IF($J3483="TC",0,IF($J3483="Nso",0,VLOOKUP($A3480,'Result Entry'!$B$9:$FW$108,49,0)))</f>
        <v>0</v>
      </c>
      <c r="K3497" s="1762"/>
      <c r="L3497" s="66">
        <f t="shared" si="196"/>
        <v>0</v>
      </c>
      <c r="M3497" s="64">
        <f t="shared" si="197"/>
        <v>0</v>
      </c>
      <c r="N3497" s="60" t="str">
        <f>IF($J3483="TC",0,IF($J3483="Nso",0,VLOOKUP($A3480,'Result Entry'!$B$9:$FW$108,54,0)))</f>
        <v/>
      </c>
    </row>
    <row r="3498" spans="1:14" s="52" customFormat="1" ht="20.25" customHeight="1">
      <c r="A3498" s="1721"/>
      <c r="B3498" s="50" t="s">
        <v>69</v>
      </c>
      <c r="C3498" s="1717" t="str">
        <f>'Result Entry'!$BF$3</f>
        <v>CHEMISTRY</v>
      </c>
      <c r="D3498" s="1718"/>
      <c r="E3498" s="54" t="str">
        <f>IF($J3483="TC",0,IF($J3483="Nso",0,VLOOKUP($A3480,'Result Entry'!$B$9:$FW$108,55,0)))</f>
        <v/>
      </c>
      <c r="F3498" s="51">
        <f>IF($J3483="TC",0,IF($J3483="Nso",0,VLOOKUP($A3480,'Result Entry'!$B$9:$FW$108,56,0)))</f>
        <v>0</v>
      </c>
      <c r="G3498" s="56" t="e">
        <f>E3498+F3498</f>
        <v>#VALUE!</v>
      </c>
      <c r="H3498" s="1761">
        <f>IF($J3483="TC",0,IF($J3483="Nso",0,VLOOKUP($A3480,'Result Entry'!$B$9:$FW$108,61,0)))</f>
        <v>0</v>
      </c>
      <c r="I3498" s="1762"/>
      <c r="J3498" s="1784">
        <f>IF($J3483="TC",0,IF($J3483="Nso",0,VLOOKUP($A3480,'Result Entry'!$B$9:$FW$108,65,0)))</f>
        <v>0</v>
      </c>
      <c r="K3498" s="1762"/>
      <c r="L3498" s="66">
        <f t="shared" si="196"/>
        <v>0</v>
      </c>
      <c r="M3498" s="64" t="e">
        <f t="shared" si="197"/>
        <v>#VALUE!</v>
      </c>
      <c r="N3498" s="60" t="str">
        <f>IF($J3483="TC",0,IF($J3483="Nso",0,VLOOKUP($A3480,'Result Entry'!$B$9:$FW$108,70,0)))</f>
        <v/>
      </c>
    </row>
    <row r="3499" spans="1:14" s="52" customFormat="1" ht="20.25" customHeight="1" thickBot="1">
      <c r="A3499" s="1721"/>
      <c r="B3499" s="50" t="s">
        <v>69</v>
      </c>
      <c r="C3499" s="1717" t="str">
        <f>'Result Entry'!$BW$3</f>
        <v>BIOLOGY</v>
      </c>
      <c r="D3499" s="1718"/>
      <c r="E3499" s="57" t="str">
        <f>IF($J3483="TC",0,IF($J3483="Nso",0,VLOOKUP($A3480,'Result Entry'!$B$9:$FW$108,71,0)))</f>
        <v/>
      </c>
      <c r="F3499" s="58" t="str">
        <f>IF($J3483="TC",0,IF($J3483="Nso",0,VLOOKUP($A3480,'Result Entry'!$B$9:$FW$108,72,0)))</f>
        <v/>
      </c>
      <c r="G3499" s="59" t="e">
        <f>E3499+F3499</f>
        <v>#VALUE!</v>
      </c>
      <c r="H3499" s="1861">
        <f>IF($J3483="TC",0,IF($J3483="Nso",0,VLOOKUP($A3480,'Result Entry'!$B$9:$FW$108,77,0)))</f>
        <v>0</v>
      </c>
      <c r="I3499" s="1862"/>
      <c r="J3499" s="1863">
        <f>IF($J3483="TC",0,IF($J3483="Nso",0,VLOOKUP($A3480,'Result Entry'!$B$9:$FW$108,81,0)))</f>
        <v>0</v>
      </c>
      <c r="K3499" s="1862"/>
      <c r="L3499" s="67">
        <f t="shared" si="196"/>
        <v>0</v>
      </c>
      <c r="M3499" s="65" t="e">
        <f t="shared" si="197"/>
        <v>#VALUE!</v>
      </c>
      <c r="N3499" s="60">
        <f>IF($J3483="TC",0,IF($J3483="Nso",0,VLOOKUP($A3480,'Result Entry'!$B$9:$FW$108,86,0)))</f>
        <v>0</v>
      </c>
    </row>
    <row r="3500" spans="1:14" ht="20.25" customHeight="1">
      <c r="A3500" s="1721"/>
      <c r="B3500" s="11" t="s">
        <v>69</v>
      </c>
      <c r="C3500" s="1771" t="s">
        <v>77</v>
      </c>
      <c r="D3500" s="1772"/>
      <c r="E3500" s="1773"/>
      <c r="F3500" s="1777" t="s">
        <v>78</v>
      </c>
      <c r="G3500" s="1778"/>
      <c r="H3500" s="1868" t="s">
        <v>79</v>
      </c>
      <c r="I3500" s="1869"/>
      <c r="J3500" s="74" t="s">
        <v>41</v>
      </c>
      <c r="K3500" s="79" t="s">
        <v>91</v>
      </c>
      <c r="L3500" s="1785" t="s">
        <v>39</v>
      </c>
      <c r="M3500" s="1786"/>
      <c r="N3500" s="12" t="s">
        <v>43</v>
      </c>
    </row>
    <row r="3501" spans="1:14" ht="25.5" customHeight="1" thickBot="1">
      <c r="A3501" s="1721"/>
      <c r="B3501" s="11" t="s">
        <v>69</v>
      </c>
      <c r="C3501" s="1774"/>
      <c r="D3501" s="1775"/>
      <c r="E3501" s="1776"/>
      <c r="F3501" s="1787">
        <f>IF($J3483="TC",0,IF($J3483="Nso",0,VLOOKUP($A3480,'Result Entry'!$B$9:$FW$108,146,0)))</f>
        <v>0</v>
      </c>
      <c r="G3501" s="1788"/>
      <c r="H3501" s="1830">
        <f>IF($J3483="TC",0,IF($J3483="Nso",0,VLOOKUP($A3480,'Result Entry'!$B$9:$FW$108,147,0)))</f>
        <v>0</v>
      </c>
      <c r="I3501" s="1831"/>
      <c r="J3501" s="75">
        <f>IF($J3483="TC",0,IF($J3483="Nso",0,VLOOKUP($A3480,'Result Entry'!$B$9:$FW$108,148,0)))</f>
        <v>0</v>
      </c>
      <c r="K3501" s="86" t="str">
        <f>IF($J3483="TC",0,IF($J3483="Nso",0,VLOOKUP($A3480,'Result Entry'!$B$9:$FW$108,149,0)))</f>
        <v/>
      </c>
      <c r="L3501" s="1864">
        <f>IF($J3483="TC",0,IF($J3483="Nso",0,VLOOKUP($A3480,'Result Entry'!$B$9:$FW$108,150,0)))</f>
        <v>0</v>
      </c>
      <c r="M3501" s="1865"/>
      <c r="N3501" s="15">
        <f>IF($J3483="TC",0,IF($J3483="Nso",0,VLOOKUP($A3480,'Result Entry'!$B$9:$FW$108,152,0)))</f>
        <v>0</v>
      </c>
    </row>
    <row r="3502" spans="1:14" ht="20.25" customHeight="1">
      <c r="A3502" s="1721"/>
      <c r="B3502" s="11" t="s">
        <v>69</v>
      </c>
      <c r="C3502" s="1758" t="s">
        <v>58</v>
      </c>
      <c r="D3502" s="1759"/>
      <c r="E3502" s="1759"/>
      <c r="F3502" s="1759"/>
      <c r="G3502" s="1759"/>
      <c r="H3502" s="1760"/>
      <c r="I3502" s="1834" t="s">
        <v>59</v>
      </c>
      <c r="J3502" s="1835"/>
      <c r="K3502" s="1836">
        <f>VLOOKUP($A3480,'Result Entry'!$B$9:$FW$108,143,0)</f>
        <v>0</v>
      </c>
      <c r="L3502" s="1837"/>
      <c r="M3502" s="1839" t="s">
        <v>37</v>
      </c>
      <c r="N3502" s="1840"/>
    </row>
    <row r="3503" spans="1:14" ht="20.25" customHeight="1" thickBot="1">
      <c r="A3503" s="1721"/>
      <c r="B3503" s="11" t="s">
        <v>69</v>
      </c>
      <c r="C3503" s="1841" t="s">
        <v>54</v>
      </c>
      <c r="D3503" s="1842"/>
      <c r="E3503" s="1842"/>
      <c r="F3503" s="1843" t="s">
        <v>157</v>
      </c>
      <c r="G3503" s="1844"/>
      <c r="H3503" s="26" t="s">
        <v>47</v>
      </c>
      <c r="I3503" s="1847" t="s">
        <v>60</v>
      </c>
      <c r="J3503" s="1848"/>
      <c r="K3503" s="1873">
        <f>VLOOKUP($A3480,'Result Entry'!$B$9:$FW$108,144,0)</f>
        <v>0</v>
      </c>
      <c r="L3503" s="1874"/>
      <c r="M3503" s="1875">
        <f>VLOOKUP($A3480,'Result Entry'!$B$9:$FW$108,145,0)</f>
        <v>0</v>
      </c>
      <c r="N3503" s="1876"/>
    </row>
    <row r="3504" spans="1:14" ht="20.25" customHeight="1">
      <c r="A3504" s="1721"/>
      <c r="B3504" s="11" t="s">
        <v>69</v>
      </c>
      <c r="C3504" s="1841"/>
      <c r="D3504" s="1842"/>
      <c r="E3504" s="1842"/>
      <c r="F3504" s="1845"/>
      <c r="G3504" s="1846"/>
      <c r="H3504" s="27" t="s">
        <v>99</v>
      </c>
      <c r="I3504" s="1877" t="s">
        <v>61</v>
      </c>
      <c r="J3504" s="1878"/>
      <c r="K3504" s="1879">
        <f>IF($J3483="TC","Transferred",IF($J3483="Nso","NameSeparated",VLOOKUP($A3480,'Result Entry'!$B$9:$FW$108,153,0)))</f>
        <v>0</v>
      </c>
      <c r="L3504" s="1879"/>
      <c r="M3504" s="1879"/>
      <c r="N3504" s="1880"/>
    </row>
    <row r="3505" spans="1:15" ht="20.25" customHeight="1">
      <c r="A3505" s="1721"/>
      <c r="B3505" s="11" t="s">
        <v>69</v>
      </c>
      <c r="C3505" s="1744" t="str">
        <f>'Result Entry'!$DU$3</f>
        <v>Foundation Of Information Tech.</v>
      </c>
      <c r="D3505" s="1745"/>
      <c r="E3505" s="1746"/>
      <c r="F3505" s="1747" t="str">
        <f>IF($J3483="TC",0,IF($J3483="Nso",0,VLOOKUP($A3480,'Result Entry'!$B$9:$GS$108,170,0)))</f>
        <v/>
      </c>
      <c r="G3505" s="1747"/>
      <c r="H3505" s="14">
        <f>IF($J3483="TC",0,IF($J3483="Nso",0,VLOOKUP($A3480,'Result Entry'!$B$9:$GS$108,112,0)))</f>
        <v>0</v>
      </c>
      <c r="I3505" s="1748" t="s">
        <v>71</v>
      </c>
      <c r="J3505" s="1749"/>
      <c r="K3505" s="1750">
        <f>'Result Entry'!$T$2</f>
        <v>45419</v>
      </c>
      <c r="L3505" s="1751"/>
      <c r="M3505" s="1751"/>
      <c r="N3505" s="1752"/>
    </row>
    <row r="3506" spans="1:15" ht="20.25" customHeight="1">
      <c r="A3506" s="1721"/>
      <c r="B3506" s="11" t="s">
        <v>69</v>
      </c>
      <c r="C3506" s="1744" t="str">
        <f>'Result Entry'!$EI$3</f>
        <v>G.I.A.I.-II</v>
      </c>
      <c r="D3506" s="1745"/>
      <c r="E3506" s="1746"/>
      <c r="F3506" s="1747" t="str">
        <f>IF($J3483="TC",0,IF($J3483="Nso",0,VLOOKUP($A3480,'Result Entry'!$B$9:$GS$108,174,0)))</f>
        <v/>
      </c>
      <c r="G3506" s="1747"/>
      <c r="H3506" s="14">
        <f>IF($J3483="TC",0,IF($J3483="Nso",0,VLOOKUP($A3480,'Result Entry'!$B$9:$GS$108,124,0)))</f>
        <v>0</v>
      </c>
      <c r="I3506" s="1753"/>
      <c r="J3506" s="1754"/>
      <c r="K3506" s="1754"/>
      <c r="L3506" s="1754"/>
      <c r="M3506" s="1754"/>
      <c r="N3506" s="1755"/>
    </row>
    <row r="3507" spans="1:15" ht="20.25" customHeight="1">
      <c r="A3507" s="1721"/>
      <c r="B3507" s="11" t="s">
        <v>69</v>
      </c>
      <c r="C3507" s="1744" t="str">
        <f>'Result Entry'!$EU$3</f>
        <v>SOC.SER.PLAN</v>
      </c>
      <c r="D3507" s="1745"/>
      <c r="E3507" s="1746"/>
      <c r="F3507" s="1747">
        <f>IF($J3483="TC",0,IF($J3483="Nso",0,VLOOKUP($A3480,'Result Entry'!$B$9:$HS$108,178,0)))</f>
        <v>0</v>
      </c>
      <c r="G3507" s="1747"/>
      <c r="H3507" s="14">
        <f>IF($J3483="TC",0,IF($J3483="Nso",0,VLOOKUP($A3480,'Result Entry'!$B$9:$GS$108,136,0)))</f>
        <v>0</v>
      </c>
      <c r="I3507" s="1756" t="s">
        <v>174</v>
      </c>
      <c r="J3507" s="1757"/>
      <c r="K3507" s="76"/>
      <c r="L3507" s="77"/>
      <c r="M3507" s="77"/>
      <c r="N3507" s="78"/>
    </row>
    <row r="3508" spans="1:15" ht="20.25" customHeight="1" thickBot="1">
      <c r="A3508" s="1721"/>
      <c r="B3508" s="11" t="s">
        <v>69</v>
      </c>
      <c r="C3508" s="1744" t="str">
        <f>'Result Entry'!$FG$3</f>
        <v>Jeewan Kaushal</v>
      </c>
      <c r="D3508" s="1745"/>
      <c r="E3508" s="1746"/>
      <c r="F3508" s="1747" t="str">
        <f>IF($J3483="TC",0,IF($J3483="Nso",0,VLOOKUP($A3480,'Result Entry'!$B$9:$HS$108,182,0)))</f>
        <v/>
      </c>
      <c r="G3508" s="1747"/>
      <c r="H3508" s="14">
        <f>IF($J3483="TC",0,IF($J3483="Nso",0,VLOOKUP($A3480,'Result Entry'!$B$9:$HS$108,136,0)))</f>
        <v>0</v>
      </c>
      <c r="I3508" s="1756" t="s">
        <v>148</v>
      </c>
      <c r="J3508" s="1757"/>
      <c r="K3508" s="1757"/>
      <c r="L3508" s="1757"/>
      <c r="M3508" s="1757"/>
      <c r="N3508" s="1838"/>
    </row>
    <row r="3509" spans="1:15" ht="20.25" customHeight="1">
      <c r="A3509" s="1721"/>
      <c r="B3509" s="10" t="s">
        <v>69</v>
      </c>
      <c r="C3509" s="1706" t="s">
        <v>180</v>
      </c>
      <c r="D3509" s="1707"/>
      <c r="E3509" s="1708"/>
      <c r="F3509" s="1715" t="s">
        <v>181</v>
      </c>
      <c r="G3509" s="1716"/>
      <c r="H3509" s="82" t="s">
        <v>30</v>
      </c>
      <c r="I3509" s="1756" t="s">
        <v>175</v>
      </c>
      <c r="J3509" s="1757"/>
      <c r="K3509" s="1757"/>
      <c r="L3509" s="1757"/>
      <c r="M3509" s="1757"/>
      <c r="N3509" s="1838"/>
    </row>
    <row r="3510" spans="1:15" ht="20.25" customHeight="1">
      <c r="A3510" s="1721"/>
      <c r="B3510" s="10" t="s">
        <v>69</v>
      </c>
      <c r="C3510" s="1709"/>
      <c r="D3510" s="1710"/>
      <c r="E3510" s="1711"/>
      <c r="F3510" s="1702" t="s">
        <v>182</v>
      </c>
      <c r="G3510" s="1703"/>
      <c r="H3510" s="80" t="s">
        <v>179</v>
      </c>
      <c r="I3510" s="1732" t="s">
        <v>67</v>
      </c>
      <c r="J3510" s="1733"/>
      <c r="K3510" s="1733"/>
      <c r="L3510" s="1733"/>
      <c r="M3510" s="1733"/>
      <c r="N3510" s="1734"/>
    </row>
    <row r="3511" spans="1:15" ht="20.25" customHeight="1">
      <c r="A3511" s="1721"/>
      <c r="B3511" s="10" t="s">
        <v>69</v>
      </c>
      <c r="C3511" s="1709"/>
      <c r="D3511" s="1710"/>
      <c r="E3511" s="1711"/>
      <c r="F3511" s="1702" t="s">
        <v>185</v>
      </c>
      <c r="G3511" s="1703"/>
      <c r="H3511" s="80" t="s">
        <v>62</v>
      </c>
      <c r="I3511" s="1735"/>
      <c r="J3511" s="1736"/>
      <c r="K3511" s="1736"/>
      <c r="L3511" s="1736"/>
      <c r="M3511" s="1736"/>
      <c r="N3511" s="1737"/>
    </row>
    <row r="3512" spans="1:15" ht="20.25" customHeight="1">
      <c r="A3512" s="1721"/>
      <c r="B3512" s="10" t="s">
        <v>69</v>
      </c>
      <c r="C3512" s="1709"/>
      <c r="D3512" s="1710"/>
      <c r="E3512" s="1711"/>
      <c r="F3512" s="1702" t="s">
        <v>186</v>
      </c>
      <c r="G3512" s="1703"/>
      <c r="H3512" s="80" t="s">
        <v>63</v>
      </c>
      <c r="I3512" s="1735"/>
      <c r="J3512" s="1736"/>
      <c r="K3512" s="1736"/>
      <c r="L3512" s="1736"/>
      <c r="M3512" s="1736"/>
      <c r="N3512" s="1737"/>
    </row>
    <row r="3513" spans="1:15" ht="20.25" customHeight="1">
      <c r="A3513" s="1721"/>
      <c r="B3513" s="10" t="s">
        <v>69</v>
      </c>
      <c r="C3513" s="1709"/>
      <c r="D3513" s="1710"/>
      <c r="E3513" s="1711"/>
      <c r="F3513" s="1702" t="s">
        <v>183</v>
      </c>
      <c r="G3513" s="1703"/>
      <c r="H3513" s="80" t="s">
        <v>65</v>
      </c>
      <c r="I3513" s="1738" t="s">
        <v>80</v>
      </c>
      <c r="J3513" s="1739"/>
      <c r="K3513" s="1739"/>
      <c r="L3513" s="1739"/>
      <c r="M3513" s="1739"/>
      <c r="N3513" s="1740"/>
    </row>
    <row r="3514" spans="1:15" ht="20.25" customHeight="1" thickBot="1">
      <c r="A3514" s="1721"/>
      <c r="B3514" s="13" t="s">
        <v>69</v>
      </c>
      <c r="C3514" s="1712"/>
      <c r="D3514" s="1713"/>
      <c r="E3514" s="1714"/>
      <c r="F3514" s="1704" t="s">
        <v>184</v>
      </c>
      <c r="G3514" s="1705"/>
      <c r="H3514" s="81" t="s">
        <v>64</v>
      </c>
      <c r="I3514" s="1741"/>
      <c r="J3514" s="1742"/>
      <c r="K3514" s="1742"/>
      <c r="L3514" s="1742"/>
      <c r="M3514" s="1742"/>
      <c r="N3514" s="1743"/>
    </row>
    <row r="3515" spans="1:15" ht="15.75" thickTop="1">
      <c r="A3515" s="1719"/>
      <c r="B3515" s="1719"/>
      <c r="C3515" s="1719"/>
      <c r="D3515" s="1719"/>
      <c r="E3515" s="1719"/>
      <c r="F3515" s="1719"/>
      <c r="G3515" s="1719"/>
      <c r="H3515" s="1719"/>
      <c r="I3515" s="1719"/>
      <c r="J3515" s="1719"/>
      <c r="K3515" s="1719"/>
      <c r="L3515" s="1719"/>
      <c r="M3515" s="1719"/>
      <c r="N3515" s="1719"/>
    </row>
    <row r="3516" spans="1:15" ht="24.75" customHeight="1" thickBot="1">
      <c r="A3516" s="83">
        <f>A3480+1</f>
        <v>100</v>
      </c>
      <c r="B3516" s="1720" t="s">
        <v>50</v>
      </c>
      <c r="C3516" s="1720"/>
      <c r="D3516" s="1720"/>
      <c r="E3516" s="1720"/>
      <c r="F3516" s="1720"/>
      <c r="G3516" s="1720"/>
      <c r="H3516" s="1720"/>
      <c r="I3516" s="1720"/>
      <c r="J3516" s="1720"/>
      <c r="K3516" s="1720"/>
      <c r="L3516" s="1720"/>
      <c r="M3516" s="1720"/>
      <c r="N3516" s="1720"/>
    </row>
    <row r="3517" spans="1:15" ht="42.75" customHeight="1" thickTop="1">
      <c r="A3517" s="1721"/>
      <c r="B3517" s="1722"/>
      <c r="C3517" s="1723"/>
      <c r="D3517" s="1726" t="str">
        <f>Master!$E$8</f>
        <v xml:space="preserve">Govt. Sr. Secondary School </v>
      </c>
      <c r="E3517" s="1727"/>
      <c r="F3517" s="1727"/>
      <c r="G3517" s="1727"/>
      <c r="H3517" s="1727"/>
      <c r="I3517" s="1727"/>
      <c r="J3517" s="1727"/>
      <c r="K3517" s="1727"/>
      <c r="L3517" s="1727"/>
      <c r="M3517" s="1727"/>
      <c r="N3517" s="1728"/>
    </row>
    <row r="3518" spans="1:15" ht="26.25" customHeight="1" thickBot="1">
      <c r="A3518" s="1721"/>
      <c r="B3518" s="1724"/>
      <c r="C3518" s="1725"/>
      <c r="D3518" s="1729" t="str">
        <f>Master!$E$11</f>
        <v>P.S.-Bapini (Jodhpur)</v>
      </c>
      <c r="E3518" s="1730"/>
      <c r="F3518" s="1730"/>
      <c r="G3518" s="1730"/>
      <c r="H3518" s="1730"/>
      <c r="I3518" s="1730"/>
      <c r="J3518" s="1730"/>
      <c r="K3518" s="1730"/>
      <c r="L3518" s="1730"/>
      <c r="M3518" s="1730"/>
      <c r="N3518" s="1731"/>
    </row>
    <row r="3519" spans="1:15" ht="20.25" customHeight="1">
      <c r="A3519" s="1721"/>
      <c r="B3519" s="28"/>
      <c r="C3519" s="1849" t="s">
        <v>150</v>
      </c>
      <c r="D3519" s="1850"/>
      <c r="E3519" s="1850"/>
      <c r="F3519" s="1850"/>
      <c r="G3519" s="1851"/>
      <c r="H3519" s="1814" t="s">
        <v>127</v>
      </c>
      <c r="I3519" s="1814"/>
      <c r="J3519" s="1817">
        <f>VLOOKUP(A3516,'Result Entry'!$B$6:$K$108,6,0)</f>
        <v>0</v>
      </c>
      <c r="K3519" s="1820" t="s">
        <v>68</v>
      </c>
      <c r="L3519" s="1821"/>
      <c r="M3519" s="68">
        <f>Master!$E$14</f>
        <v>8151106901</v>
      </c>
      <c r="N3519" s="69"/>
    </row>
    <row r="3520" spans="1:15" ht="20.25" customHeight="1">
      <c r="A3520" s="1721"/>
      <c r="B3520" s="9"/>
      <c r="C3520" s="1852"/>
      <c r="D3520" s="1853"/>
      <c r="E3520" s="1853"/>
      <c r="F3520" s="1853"/>
      <c r="G3520" s="1854"/>
      <c r="H3520" s="1815"/>
      <c r="I3520" s="1815"/>
      <c r="J3520" s="1818"/>
      <c r="K3520" s="1822" t="s">
        <v>66</v>
      </c>
      <c r="L3520" s="1823"/>
      <c r="M3520" s="1824"/>
      <c r="N3520" s="1825"/>
      <c r="O3520" s="17" t="s">
        <v>156</v>
      </c>
    </row>
    <row r="3521" spans="1:14" ht="20.25" customHeight="1" thickBot="1">
      <c r="A3521" s="1721"/>
      <c r="B3521" s="9"/>
      <c r="C3521" s="1855"/>
      <c r="D3521" s="1856"/>
      <c r="E3521" s="1856"/>
      <c r="F3521" s="1856"/>
      <c r="G3521" s="1857"/>
      <c r="H3521" s="1816"/>
      <c r="I3521" s="1816"/>
      <c r="J3521" s="1819"/>
      <c r="K3521" s="1826" t="s">
        <v>51</v>
      </c>
      <c r="L3521" s="1827"/>
      <c r="M3521" s="1828" t="str">
        <f>Master!$E$6</f>
        <v>2023-24</v>
      </c>
      <c r="N3521" s="1829"/>
    </row>
    <row r="3522" spans="1:14" ht="20.25" customHeight="1">
      <c r="A3522" s="1721"/>
      <c r="B3522" s="10" t="s">
        <v>69</v>
      </c>
      <c r="C3522" s="1779" t="s">
        <v>20</v>
      </c>
      <c r="D3522" s="1780"/>
      <c r="E3522" s="1780"/>
      <c r="F3522" s="1781"/>
      <c r="G3522" s="6" t="s">
        <v>149</v>
      </c>
      <c r="H3522" s="1782">
        <f>VLOOKUP($A3516,'Result Entry'!$B$9:$FW$108,4,0)</f>
        <v>0</v>
      </c>
      <c r="I3522" s="1782"/>
      <c r="J3522" s="1782"/>
      <c r="K3522" s="1782"/>
      <c r="L3522" s="1782"/>
      <c r="M3522" s="1782"/>
      <c r="N3522" s="1783"/>
    </row>
    <row r="3523" spans="1:14" ht="20.25" customHeight="1">
      <c r="A3523" s="1721"/>
      <c r="B3523" s="10" t="s">
        <v>69</v>
      </c>
      <c r="C3523" s="1763" t="s">
        <v>22</v>
      </c>
      <c r="D3523" s="1764"/>
      <c r="E3523" s="1764"/>
      <c r="F3523" s="1765"/>
      <c r="G3523" s="7" t="s">
        <v>149</v>
      </c>
      <c r="H3523" s="1766">
        <f>VLOOKUP($A3516,'Result Entry'!$B$9:$FW$108,7,0)</f>
        <v>0</v>
      </c>
      <c r="I3523" s="1766"/>
      <c r="J3523" s="1766"/>
      <c r="K3523" s="1766"/>
      <c r="L3523" s="1766"/>
      <c r="M3523" s="1766"/>
      <c r="N3523" s="1767"/>
    </row>
    <row r="3524" spans="1:14" ht="20.25" customHeight="1">
      <c r="A3524" s="1721"/>
      <c r="B3524" s="10" t="s">
        <v>69</v>
      </c>
      <c r="C3524" s="1763" t="s">
        <v>23</v>
      </c>
      <c r="D3524" s="1764"/>
      <c r="E3524" s="1764"/>
      <c r="F3524" s="1765"/>
      <c r="G3524" s="7" t="s">
        <v>149</v>
      </c>
      <c r="H3524" s="1766">
        <f>VLOOKUP($A3516,'Result Entry'!$B$9:$FW$108,8,0)</f>
        <v>0</v>
      </c>
      <c r="I3524" s="1766"/>
      <c r="J3524" s="1766"/>
      <c r="K3524" s="1766"/>
      <c r="L3524" s="1766"/>
      <c r="M3524" s="1766"/>
      <c r="N3524" s="1767"/>
    </row>
    <row r="3525" spans="1:14" ht="20.25" customHeight="1">
      <c r="A3525" s="1721"/>
      <c r="B3525" s="10" t="s">
        <v>69</v>
      </c>
      <c r="C3525" s="1763" t="s">
        <v>52</v>
      </c>
      <c r="D3525" s="1764"/>
      <c r="E3525" s="1764"/>
      <c r="F3525" s="1765"/>
      <c r="G3525" s="7" t="s">
        <v>149</v>
      </c>
      <c r="H3525" s="1766">
        <f>VLOOKUP($A3516,'Result Entry'!$B$9:$FW$108,9,0)</f>
        <v>0</v>
      </c>
      <c r="I3525" s="1766"/>
      <c r="J3525" s="1766"/>
      <c r="K3525" s="1766"/>
      <c r="L3525" s="1766"/>
      <c r="M3525" s="1766"/>
      <c r="N3525" s="1767"/>
    </row>
    <row r="3526" spans="1:14" ht="20.25" customHeight="1">
      <c r="A3526" s="1721"/>
      <c r="B3526" s="10" t="s">
        <v>69</v>
      </c>
      <c r="C3526" s="1763" t="s">
        <v>53</v>
      </c>
      <c r="D3526" s="1764"/>
      <c r="E3526" s="1764"/>
      <c r="F3526" s="1765"/>
      <c r="G3526" s="7" t="s">
        <v>149</v>
      </c>
      <c r="H3526" s="1768" t="str">
        <f>CONCATENATE('Result Entry'!$G$4,'Result Entry'!$J$4)</f>
        <v>11(A)</v>
      </c>
      <c r="I3526" s="1766"/>
      <c r="J3526" s="1766"/>
      <c r="K3526" s="1766"/>
      <c r="L3526" s="1766"/>
      <c r="M3526" s="1766"/>
      <c r="N3526" s="1767"/>
    </row>
    <row r="3527" spans="1:14" ht="20.25" customHeight="1" thickBot="1">
      <c r="A3527" s="1721"/>
      <c r="B3527" s="10" t="s">
        <v>69</v>
      </c>
      <c r="C3527" s="1789" t="s">
        <v>25</v>
      </c>
      <c r="D3527" s="1790"/>
      <c r="E3527" s="1790"/>
      <c r="F3527" s="1791"/>
      <c r="G3527" s="16" t="s">
        <v>149</v>
      </c>
      <c r="H3527" s="1792">
        <f>VLOOKUP($A3516,'Result Entry'!$B$9:$FW$108,10,0)</f>
        <v>0</v>
      </c>
      <c r="I3527" s="1792"/>
      <c r="J3527" s="1792"/>
      <c r="K3527" s="1792"/>
      <c r="L3527" s="1792"/>
      <c r="M3527" s="1792"/>
      <c r="N3527" s="1793"/>
    </row>
    <row r="3528" spans="1:14" ht="20.25" customHeight="1">
      <c r="A3528" s="1721"/>
      <c r="B3528" s="11" t="s">
        <v>69</v>
      </c>
      <c r="C3528" s="1794" t="s">
        <v>167</v>
      </c>
      <c r="D3528" s="1795"/>
      <c r="E3528" s="1798" t="s">
        <v>72</v>
      </c>
      <c r="F3528" s="1800" t="s">
        <v>73</v>
      </c>
      <c r="G3528" s="1802" t="s">
        <v>168</v>
      </c>
      <c r="H3528" s="1804" t="s">
        <v>55</v>
      </c>
      <c r="I3528" s="1805"/>
      <c r="J3528" s="1808" t="s">
        <v>84</v>
      </c>
      <c r="K3528" s="1809"/>
      <c r="L3528" s="1812" t="s">
        <v>169</v>
      </c>
      <c r="M3528" s="1832" t="s">
        <v>76</v>
      </c>
      <c r="N3528" s="1858" t="s">
        <v>98</v>
      </c>
    </row>
    <row r="3529" spans="1:14" ht="20.25" customHeight="1">
      <c r="A3529" s="1721"/>
      <c r="B3529" s="11"/>
      <c r="C3529" s="1796"/>
      <c r="D3529" s="1797"/>
      <c r="E3529" s="1799"/>
      <c r="F3529" s="1801"/>
      <c r="G3529" s="1803"/>
      <c r="H3529" s="1806"/>
      <c r="I3529" s="1807"/>
      <c r="J3529" s="1810"/>
      <c r="K3529" s="1811"/>
      <c r="L3529" s="1813"/>
      <c r="M3529" s="1833"/>
      <c r="N3529" s="1859"/>
    </row>
    <row r="3530" spans="1:14" ht="20.25" customHeight="1" thickBot="1">
      <c r="A3530" s="1721"/>
      <c r="B3530" s="11" t="s">
        <v>69</v>
      </c>
      <c r="C3530" s="1866" t="s">
        <v>56</v>
      </c>
      <c r="D3530" s="1867"/>
      <c r="E3530" s="61">
        <f>'Result Entry'!$L$7</f>
        <v>10</v>
      </c>
      <c r="F3530" s="62">
        <f>'Result Entry'!$M$7</f>
        <v>10</v>
      </c>
      <c r="G3530" s="53">
        <f>SUM(E3530:F3530)</f>
        <v>20</v>
      </c>
      <c r="H3530" s="1881">
        <f>'Result Entry'!$AU$7</f>
        <v>70</v>
      </c>
      <c r="I3530" s="1882"/>
      <c r="J3530" s="1883">
        <f>'Result Entry'!$AY$7</f>
        <v>100</v>
      </c>
      <c r="K3530" s="1882"/>
      <c r="L3530" s="53">
        <f t="shared" ref="L3530:L3535" si="198">H3530+J3530</f>
        <v>170</v>
      </c>
      <c r="M3530" s="63">
        <f t="shared" ref="M3530:M3535" si="199">G3530+L3530</f>
        <v>190</v>
      </c>
      <c r="N3530" s="1860"/>
    </row>
    <row r="3531" spans="1:14" s="52" customFormat="1" ht="20.25" customHeight="1">
      <c r="A3531" s="1721"/>
      <c r="B3531" s="50" t="s">
        <v>69</v>
      </c>
      <c r="C3531" s="1769" t="str">
        <f>'Result Entry'!$L$3</f>
        <v>HINDI Comp.</v>
      </c>
      <c r="D3531" s="1770"/>
      <c r="E3531" s="54">
        <f>IF($J3519="TC",0,IF($J3519="Nso",0,VLOOKUP($A3516,'Result Entry'!$B$9:$FW$108,11,0)))</f>
        <v>0</v>
      </c>
      <c r="F3531" s="51">
        <f>IF($J3519="TC",0,IF($J3519="Nso",0,VLOOKUP($A3516,'Result Entry'!$B$9:$FW$108,12,0)))</f>
        <v>0</v>
      </c>
      <c r="G3531" s="55">
        <f>E3531+F3531</f>
        <v>0</v>
      </c>
      <c r="H3531" s="1870">
        <f>IF($J3519="TC",0,IF($J3519="Nso",0,VLOOKUP($A3516,'Result Entry'!$B$9:$FW$108,16,0)))</f>
        <v>0</v>
      </c>
      <c r="I3531" s="1871"/>
      <c r="J3531" s="1872">
        <f>IF($J3519="TC",0,IF($J3519="Nso",0,VLOOKUP($A3516,'Result Entry'!$B$9:$FW$108,19,0)))</f>
        <v>0</v>
      </c>
      <c r="K3531" s="1871"/>
      <c r="L3531" s="66">
        <f t="shared" si="198"/>
        <v>0</v>
      </c>
      <c r="M3531" s="64">
        <f t="shared" si="199"/>
        <v>0</v>
      </c>
      <c r="N3531" s="60" t="str">
        <f>IF($J3519="TC",0,IF($J3519="Nso",0,VLOOKUP($A3516,'Result Entry'!$B$9:$FW$108,24,0)))</f>
        <v/>
      </c>
    </row>
    <row r="3532" spans="1:14" s="52" customFormat="1" ht="20.25" customHeight="1">
      <c r="A3532" s="1721"/>
      <c r="B3532" s="50" t="s">
        <v>69</v>
      </c>
      <c r="C3532" s="1717" t="str">
        <f>'Result Entry'!$Z$3</f>
        <v>ENGLISH Comp.</v>
      </c>
      <c r="D3532" s="1718"/>
      <c r="E3532" s="54">
        <f>IF($J3519="TC",0,IF($J3519="Nso",0,VLOOKUP($A3516,'Result Entry'!$B$9:$FW$108,25,0)))</f>
        <v>0</v>
      </c>
      <c r="F3532" s="51">
        <f>IF($J3519="TC",0,IF($J3519="Nso",0,VLOOKUP($A3516,'Result Entry'!$B$9:$FW$108,26,0)))</f>
        <v>0</v>
      </c>
      <c r="G3532" s="56">
        <f>E3532+F3532</f>
        <v>0</v>
      </c>
      <c r="H3532" s="1761">
        <f>IF($J3519="TC",0,IF($J3519="Nso",0,VLOOKUP($A3516,'Result Entry'!$B$9:$FW$108,30,0)))</f>
        <v>0</v>
      </c>
      <c r="I3532" s="1762"/>
      <c r="J3532" s="1784">
        <f>IF($J3519="TC",0,IF($J3519="Nso",0,VLOOKUP($A3516,'Result Entry'!$B$9:$FW$108,33,0)))</f>
        <v>0</v>
      </c>
      <c r="K3532" s="1762"/>
      <c r="L3532" s="66">
        <f t="shared" si="198"/>
        <v>0</v>
      </c>
      <c r="M3532" s="64">
        <f t="shared" si="199"/>
        <v>0</v>
      </c>
      <c r="N3532" s="60" t="str">
        <f>IF($J3519="TC",0,IF($J3519="Nso",0,VLOOKUP($A3516,'Result Entry'!$B$9:$FW$108,38,0)))</f>
        <v/>
      </c>
    </row>
    <row r="3533" spans="1:14" s="52" customFormat="1" ht="20.25" customHeight="1">
      <c r="A3533" s="1721"/>
      <c r="B3533" s="50" t="s">
        <v>69</v>
      </c>
      <c r="C3533" s="1717" t="str">
        <f>'Result Entry'!$AO$3</f>
        <v>PHYSICS</v>
      </c>
      <c r="D3533" s="1718"/>
      <c r="E3533" s="54">
        <f>IF($J3519="TC",0,IF($J3519="Nso",0,VLOOKUP($A3516,'Result Entry'!$B$9:$FW$108,39,0)))</f>
        <v>0</v>
      </c>
      <c r="F3533" s="51">
        <f>IF($J3519="TC",0,IF($J3519="Nso",0,VLOOKUP($A3516,'Result Entry'!$B$9:$FW$108,40,0)))</f>
        <v>0</v>
      </c>
      <c r="G3533" s="56">
        <f>E3533+F3533</f>
        <v>0</v>
      </c>
      <c r="H3533" s="1761">
        <f>IF($J3519="TC",0,IF($J3519="Nso",0,VLOOKUP($A3516,'Result Entry'!$B$9:$FW$108,45,0)))</f>
        <v>0</v>
      </c>
      <c r="I3533" s="1762"/>
      <c r="J3533" s="1784">
        <f>IF($J3519="TC",0,IF($J3519="Nso",0,VLOOKUP($A3516,'Result Entry'!$B$9:$FW$108,49,0)))</f>
        <v>0</v>
      </c>
      <c r="K3533" s="1762"/>
      <c r="L3533" s="66">
        <f t="shared" si="198"/>
        <v>0</v>
      </c>
      <c r="M3533" s="64">
        <f t="shared" si="199"/>
        <v>0</v>
      </c>
      <c r="N3533" s="60" t="str">
        <f>IF($J3519="TC",0,IF($J3519="Nso",0,VLOOKUP($A3516,'Result Entry'!$B$9:$FW$108,54,0)))</f>
        <v/>
      </c>
    </row>
    <row r="3534" spans="1:14" s="52" customFormat="1" ht="20.25" customHeight="1">
      <c r="A3534" s="1721"/>
      <c r="B3534" s="50" t="s">
        <v>69</v>
      </c>
      <c r="C3534" s="1717" t="str">
        <f>'Result Entry'!$BF$3</f>
        <v>CHEMISTRY</v>
      </c>
      <c r="D3534" s="1718"/>
      <c r="E3534" s="54" t="str">
        <f>IF($J3519="TC",0,IF($J3519="Nso",0,VLOOKUP($A3516,'Result Entry'!$B$9:$FW$108,55,0)))</f>
        <v/>
      </c>
      <c r="F3534" s="51">
        <f>IF($J3519="TC",0,IF($J3519="Nso",0,VLOOKUP($A3516,'Result Entry'!$B$9:$FW$108,56,0)))</f>
        <v>0</v>
      </c>
      <c r="G3534" s="56" t="e">
        <f>E3534+F3534</f>
        <v>#VALUE!</v>
      </c>
      <c r="H3534" s="1761">
        <f>IF($J3519="TC",0,IF($J3519="Nso",0,VLOOKUP($A3516,'Result Entry'!$B$9:$FW$108,61,0)))</f>
        <v>0</v>
      </c>
      <c r="I3534" s="1762"/>
      <c r="J3534" s="1784">
        <f>IF($J3519="TC",0,IF($J3519="Nso",0,VLOOKUP($A3516,'Result Entry'!$B$9:$FW$108,65,0)))</f>
        <v>0</v>
      </c>
      <c r="K3534" s="1762"/>
      <c r="L3534" s="66">
        <f t="shared" si="198"/>
        <v>0</v>
      </c>
      <c r="M3534" s="64" t="e">
        <f t="shared" si="199"/>
        <v>#VALUE!</v>
      </c>
      <c r="N3534" s="60" t="str">
        <f>IF($J3519="TC",0,IF($J3519="Nso",0,VLOOKUP($A3516,'Result Entry'!$B$9:$FW$108,70,0)))</f>
        <v/>
      </c>
    </row>
    <row r="3535" spans="1:14" s="52" customFormat="1" ht="20.25" customHeight="1" thickBot="1">
      <c r="A3535" s="1721"/>
      <c r="B3535" s="50" t="s">
        <v>69</v>
      </c>
      <c r="C3535" s="1717" t="str">
        <f>'Result Entry'!$BW$3</f>
        <v>BIOLOGY</v>
      </c>
      <c r="D3535" s="1718"/>
      <c r="E3535" s="57" t="str">
        <f>IF($J3519="TC",0,IF($J3519="Nso",0,VLOOKUP($A3516,'Result Entry'!$B$9:$FW$108,71,0)))</f>
        <v/>
      </c>
      <c r="F3535" s="58" t="str">
        <f>IF($J3519="TC",0,IF($J3519="Nso",0,VLOOKUP($A3516,'Result Entry'!$B$9:$FW$108,72,0)))</f>
        <v/>
      </c>
      <c r="G3535" s="59" t="e">
        <f>E3535+F3535</f>
        <v>#VALUE!</v>
      </c>
      <c r="H3535" s="1861">
        <f>IF($J3519="TC",0,IF($J3519="Nso",0,VLOOKUP($A3516,'Result Entry'!$B$9:$FW$108,77,0)))</f>
        <v>0</v>
      </c>
      <c r="I3535" s="1862"/>
      <c r="J3535" s="1863">
        <f>IF($J3519="TC",0,IF($J3519="Nso",0,VLOOKUP($A3516,'Result Entry'!$B$9:$FW$108,81,0)))</f>
        <v>0</v>
      </c>
      <c r="K3535" s="1862"/>
      <c r="L3535" s="67">
        <f t="shared" si="198"/>
        <v>0</v>
      </c>
      <c r="M3535" s="65" t="e">
        <f t="shared" si="199"/>
        <v>#VALUE!</v>
      </c>
      <c r="N3535" s="60">
        <f>IF($J3519="TC",0,IF($J3519="Nso",0,VLOOKUP($A3516,'Result Entry'!$B$9:$FW$108,86,0)))</f>
        <v>0</v>
      </c>
    </row>
    <row r="3536" spans="1:14" ht="20.25" customHeight="1">
      <c r="A3536" s="1721"/>
      <c r="B3536" s="11" t="s">
        <v>69</v>
      </c>
      <c r="C3536" s="1771" t="s">
        <v>77</v>
      </c>
      <c r="D3536" s="1772"/>
      <c r="E3536" s="1773"/>
      <c r="F3536" s="1777" t="s">
        <v>78</v>
      </c>
      <c r="G3536" s="1778"/>
      <c r="H3536" s="1868" t="s">
        <v>79</v>
      </c>
      <c r="I3536" s="1869"/>
      <c r="J3536" s="74" t="s">
        <v>41</v>
      </c>
      <c r="K3536" s="79" t="s">
        <v>91</v>
      </c>
      <c r="L3536" s="1785" t="s">
        <v>39</v>
      </c>
      <c r="M3536" s="1786"/>
      <c r="N3536" s="12" t="s">
        <v>43</v>
      </c>
    </row>
    <row r="3537" spans="1:14" ht="25.5" customHeight="1" thickBot="1">
      <c r="A3537" s="1721"/>
      <c r="B3537" s="11" t="s">
        <v>69</v>
      </c>
      <c r="C3537" s="1774"/>
      <c r="D3537" s="1775"/>
      <c r="E3537" s="1776"/>
      <c r="F3537" s="1787">
        <f>IF($J3519="TC",0,IF($J3519="Nso",0,VLOOKUP($A3516,'Result Entry'!$B$9:$FW$108,146,0)))</f>
        <v>0</v>
      </c>
      <c r="G3537" s="1788"/>
      <c r="H3537" s="1830">
        <f>IF($J3519="TC",0,IF($J3519="Nso",0,VLOOKUP($A3516,'Result Entry'!$B$9:$FW$108,147,0)))</f>
        <v>0</v>
      </c>
      <c r="I3537" s="1831"/>
      <c r="J3537" s="75">
        <f>IF($J3519="TC",0,IF($J3519="Nso",0,VLOOKUP($A3516,'Result Entry'!$B$9:$FW$108,148,0)))</f>
        <v>0</v>
      </c>
      <c r="K3537" s="86" t="str">
        <f>IF($J3519="TC",0,IF($J3519="Nso",0,VLOOKUP($A3516,'Result Entry'!$B$9:$FW$108,149,0)))</f>
        <v/>
      </c>
      <c r="L3537" s="1864">
        <f>IF($J3519="TC",0,IF($J3519="Nso",0,VLOOKUP($A3516,'Result Entry'!$B$9:$FW$108,150,0)))</f>
        <v>0</v>
      </c>
      <c r="M3537" s="1865"/>
      <c r="N3537" s="15">
        <f>IF($J3519="TC",0,IF($J3519="Nso",0,VLOOKUP($A3516,'Result Entry'!$B$9:$FW$108,152,0)))</f>
        <v>0</v>
      </c>
    </row>
    <row r="3538" spans="1:14" ht="20.25" customHeight="1">
      <c r="A3538" s="1721"/>
      <c r="B3538" s="11" t="s">
        <v>69</v>
      </c>
      <c r="C3538" s="1758" t="s">
        <v>58</v>
      </c>
      <c r="D3538" s="1759"/>
      <c r="E3538" s="1759"/>
      <c r="F3538" s="1759"/>
      <c r="G3538" s="1759"/>
      <c r="H3538" s="1760"/>
      <c r="I3538" s="1834" t="s">
        <v>59</v>
      </c>
      <c r="J3538" s="1835"/>
      <c r="K3538" s="1836">
        <f>VLOOKUP($A3516,'Result Entry'!$B$9:$FW$108,143,0)</f>
        <v>0</v>
      </c>
      <c r="L3538" s="1837"/>
      <c r="M3538" s="1839" t="s">
        <v>37</v>
      </c>
      <c r="N3538" s="1840"/>
    </row>
    <row r="3539" spans="1:14" ht="20.25" customHeight="1" thickBot="1">
      <c r="A3539" s="1721"/>
      <c r="B3539" s="11" t="s">
        <v>69</v>
      </c>
      <c r="C3539" s="1841" t="s">
        <v>54</v>
      </c>
      <c r="D3539" s="1842"/>
      <c r="E3539" s="1842"/>
      <c r="F3539" s="1843" t="s">
        <v>157</v>
      </c>
      <c r="G3539" s="1844"/>
      <c r="H3539" s="26" t="s">
        <v>47</v>
      </c>
      <c r="I3539" s="1847" t="s">
        <v>60</v>
      </c>
      <c r="J3539" s="1848"/>
      <c r="K3539" s="1873">
        <f>VLOOKUP($A3516,'Result Entry'!$B$9:$FW$108,144,0)</f>
        <v>0</v>
      </c>
      <c r="L3539" s="1874"/>
      <c r="M3539" s="1875">
        <f>VLOOKUP($A3516,'Result Entry'!$B$9:$FW$108,145,0)</f>
        <v>0</v>
      </c>
      <c r="N3539" s="1876"/>
    </row>
    <row r="3540" spans="1:14" ht="20.25" customHeight="1">
      <c r="A3540" s="1721"/>
      <c r="B3540" s="11" t="s">
        <v>69</v>
      </c>
      <c r="C3540" s="1841"/>
      <c r="D3540" s="1842"/>
      <c r="E3540" s="1842"/>
      <c r="F3540" s="1845"/>
      <c r="G3540" s="1846"/>
      <c r="H3540" s="27" t="s">
        <v>99</v>
      </c>
      <c r="I3540" s="1877" t="s">
        <v>61</v>
      </c>
      <c r="J3540" s="1878"/>
      <c r="K3540" s="1879">
        <f>IF($J3519="TC","Transferred",IF($J3519="Nso","NameSeparated",VLOOKUP($A3516,'Result Entry'!$B$9:$FW$108,153,0)))</f>
        <v>0</v>
      </c>
      <c r="L3540" s="1879"/>
      <c r="M3540" s="1879"/>
      <c r="N3540" s="1880"/>
    </row>
    <row r="3541" spans="1:14" ht="20.25" customHeight="1">
      <c r="A3541" s="1721"/>
      <c r="B3541" s="11" t="s">
        <v>69</v>
      </c>
      <c r="C3541" s="1744" t="str">
        <f>'Result Entry'!$DU$3</f>
        <v>Foundation Of Information Tech.</v>
      </c>
      <c r="D3541" s="1745"/>
      <c r="E3541" s="1746"/>
      <c r="F3541" s="1747" t="str">
        <f>IF($J3519="TC",0,IF($J3519="Nso",0,VLOOKUP($A3516,'Result Entry'!$B$9:$GS$108,170,0)))</f>
        <v/>
      </c>
      <c r="G3541" s="1747"/>
      <c r="H3541" s="14">
        <f>IF($J3519="TC",0,IF($J3519="Nso",0,VLOOKUP($A3516,'Result Entry'!$B$9:$GS$108,112,0)))</f>
        <v>0</v>
      </c>
      <c r="I3541" s="1748" t="s">
        <v>71</v>
      </c>
      <c r="J3541" s="1749"/>
      <c r="K3541" s="1750">
        <f>'Result Entry'!$T$2</f>
        <v>45419</v>
      </c>
      <c r="L3541" s="1751"/>
      <c r="M3541" s="1751"/>
      <c r="N3541" s="1752"/>
    </row>
    <row r="3542" spans="1:14" ht="20.25" customHeight="1">
      <c r="A3542" s="1721"/>
      <c r="B3542" s="11" t="s">
        <v>69</v>
      </c>
      <c r="C3542" s="1744" t="str">
        <f>'Result Entry'!$EI$3</f>
        <v>G.I.A.I.-II</v>
      </c>
      <c r="D3542" s="1745"/>
      <c r="E3542" s="1746"/>
      <c r="F3542" s="1747" t="str">
        <f>IF($J3519="TC",0,IF($J3519="Nso",0,VLOOKUP($A3516,'Result Entry'!$B$9:$GS$108,174,0)))</f>
        <v/>
      </c>
      <c r="G3542" s="1747"/>
      <c r="H3542" s="14">
        <f>IF($J3519="TC",0,IF($J3519="Nso",0,VLOOKUP($A3516,'Result Entry'!$B$9:$GS$108,124,0)))</f>
        <v>0</v>
      </c>
      <c r="I3542" s="1753"/>
      <c r="J3542" s="1754"/>
      <c r="K3542" s="1754"/>
      <c r="L3542" s="1754"/>
      <c r="M3542" s="1754"/>
      <c r="N3542" s="1755"/>
    </row>
    <row r="3543" spans="1:14" ht="20.25" customHeight="1">
      <c r="A3543" s="1721"/>
      <c r="B3543" s="11" t="s">
        <v>69</v>
      </c>
      <c r="C3543" s="1744" t="str">
        <f>'Result Entry'!$EU$3</f>
        <v>SOC.SER.PLAN</v>
      </c>
      <c r="D3543" s="1745"/>
      <c r="E3543" s="1746"/>
      <c r="F3543" s="1747">
        <f>IF($J3519="TC",0,IF($J3519="Nso",0,VLOOKUP($A3516,'Result Entry'!$B$9:$HS$108,178,0)))</f>
        <v>0</v>
      </c>
      <c r="G3543" s="1747"/>
      <c r="H3543" s="14">
        <f>IF($J3519="TC",0,IF($J3519="Nso",0,VLOOKUP($A3516,'Result Entry'!$B$9:$GS$108,136,0)))</f>
        <v>0</v>
      </c>
      <c r="I3543" s="1756" t="s">
        <v>174</v>
      </c>
      <c r="J3543" s="1757"/>
      <c r="K3543" s="76"/>
      <c r="L3543" s="77"/>
      <c r="M3543" s="77"/>
      <c r="N3543" s="78"/>
    </row>
    <row r="3544" spans="1:14" ht="20.25" customHeight="1" thickBot="1">
      <c r="A3544" s="1721"/>
      <c r="B3544" s="11" t="s">
        <v>69</v>
      </c>
      <c r="C3544" s="1744" t="str">
        <f>'Result Entry'!$FG$3</f>
        <v>Jeewan Kaushal</v>
      </c>
      <c r="D3544" s="1745"/>
      <c r="E3544" s="1746"/>
      <c r="F3544" s="1747" t="str">
        <f>IF($J3519="TC",0,IF($J3519="Nso",0,VLOOKUP($A3516,'Result Entry'!$B$9:$HS$108,182,0)))</f>
        <v/>
      </c>
      <c r="G3544" s="1747"/>
      <c r="H3544" s="14">
        <f>IF($J3519="TC",0,IF($J3519="Nso",0,VLOOKUP($A3516,'Result Entry'!$B$9:$HS$108,136,0)))</f>
        <v>0</v>
      </c>
      <c r="I3544" s="1756" t="s">
        <v>148</v>
      </c>
      <c r="J3544" s="1757"/>
      <c r="K3544" s="1757"/>
      <c r="L3544" s="1757"/>
      <c r="M3544" s="1757"/>
      <c r="N3544" s="1838"/>
    </row>
    <row r="3545" spans="1:14" ht="20.25" customHeight="1">
      <c r="A3545" s="1721"/>
      <c r="B3545" s="10" t="s">
        <v>69</v>
      </c>
      <c r="C3545" s="1706" t="s">
        <v>180</v>
      </c>
      <c r="D3545" s="1707"/>
      <c r="E3545" s="1708"/>
      <c r="F3545" s="1715" t="s">
        <v>181</v>
      </c>
      <c r="G3545" s="1716"/>
      <c r="H3545" s="82" t="s">
        <v>30</v>
      </c>
      <c r="I3545" s="1756" t="s">
        <v>175</v>
      </c>
      <c r="J3545" s="1757"/>
      <c r="K3545" s="1757"/>
      <c r="L3545" s="1757"/>
      <c r="M3545" s="1757"/>
      <c r="N3545" s="1838"/>
    </row>
    <row r="3546" spans="1:14" ht="20.25" customHeight="1">
      <c r="A3546" s="1721"/>
      <c r="B3546" s="10" t="s">
        <v>69</v>
      </c>
      <c r="C3546" s="1709"/>
      <c r="D3546" s="1710"/>
      <c r="E3546" s="1711"/>
      <c r="F3546" s="1702" t="s">
        <v>182</v>
      </c>
      <c r="G3546" s="1703"/>
      <c r="H3546" s="80" t="s">
        <v>179</v>
      </c>
      <c r="I3546" s="1732" t="s">
        <v>67</v>
      </c>
      <c r="J3546" s="1733"/>
      <c r="K3546" s="1733"/>
      <c r="L3546" s="1733"/>
      <c r="M3546" s="1733"/>
      <c r="N3546" s="1734"/>
    </row>
    <row r="3547" spans="1:14" ht="20.25" customHeight="1">
      <c r="A3547" s="1721"/>
      <c r="B3547" s="10" t="s">
        <v>69</v>
      </c>
      <c r="C3547" s="1709"/>
      <c r="D3547" s="1710"/>
      <c r="E3547" s="1711"/>
      <c r="F3547" s="1702" t="s">
        <v>185</v>
      </c>
      <c r="G3547" s="1703"/>
      <c r="H3547" s="80" t="s">
        <v>62</v>
      </c>
      <c r="I3547" s="1735"/>
      <c r="J3547" s="1736"/>
      <c r="K3547" s="1736"/>
      <c r="L3547" s="1736"/>
      <c r="M3547" s="1736"/>
      <c r="N3547" s="1737"/>
    </row>
    <row r="3548" spans="1:14" ht="20.25" customHeight="1">
      <c r="A3548" s="1721"/>
      <c r="B3548" s="10" t="s">
        <v>69</v>
      </c>
      <c r="C3548" s="1709"/>
      <c r="D3548" s="1710"/>
      <c r="E3548" s="1711"/>
      <c r="F3548" s="1702" t="s">
        <v>186</v>
      </c>
      <c r="G3548" s="1703"/>
      <c r="H3548" s="80" t="s">
        <v>63</v>
      </c>
      <c r="I3548" s="1735"/>
      <c r="J3548" s="1736"/>
      <c r="K3548" s="1736"/>
      <c r="L3548" s="1736"/>
      <c r="M3548" s="1736"/>
      <c r="N3548" s="1737"/>
    </row>
    <row r="3549" spans="1:14" ht="20.25" customHeight="1">
      <c r="A3549" s="1721"/>
      <c r="B3549" s="10" t="s">
        <v>69</v>
      </c>
      <c r="C3549" s="1709"/>
      <c r="D3549" s="1710"/>
      <c r="E3549" s="1711"/>
      <c r="F3549" s="1702" t="s">
        <v>183</v>
      </c>
      <c r="G3549" s="1703"/>
      <c r="H3549" s="80" t="s">
        <v>65</v>
      </c>
      <c r="I3549" s="1738" t="s">
        <v>80</v>
      </c>
      <c r="J3549" s="1739"/>
      <c r="K3549" s="1739"/>
      <c r="L3549" s="1739"/>
      <c r="M3549" s="1739"/>
      <c r="N3549" s="1740"/>
    </row>
    <row r="3550" spans="1:14" ht="20.25" customHeight="1" thickBot="1">
      <c r="A3550" s="1721"/>
      <c r="B3550" s="13" t="s">
        <v>69</v>
      </c>
      <c r="C3550" s="1712"/>
      <c r="D3550" s="1713"/>
      <c r="E3550" s="1714"/>
      <c r="F3550" s="1704" t="s">
        <v>184</v>
      </c>
      <c r="G3550" s="1705"/>
      <c r="H3550" s="81" t="s">
        <v>64</v>
      </c>
      <c r="I3550" s="1741"/>
      <c r="J3550" s="1742"/>
      <c r="K3550" s="1742"/>
      <c r="L3550" s="1742"/>
      <c r="M3550" s="1742"/>
      <c r="N3550" s="1743"/>
    </row>
    <row r="3551" spans="1:14" ht="18.75" hidden="1" customHeight="1" thickTop="1"/>
    <row r="3552" spans="1:14"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sheetData>
  <sheetProtection password="C875" sheet="1" objects="1" scenarios="1" formatCells="0" formatColumns="0" formatRows="0" insertColumns="0" insertRows="0" deleteColumns="0" deleteRows="0" selectLockedCells="1"/>
  <mergeCells count="9450">
    <mergeCell ref="I30:J30"/>
    <mergeCell ref="K30:N30"/>
    <mergeCell ref="G13:G14"/>
    <mergeCell ref="J15:K15"/>
    <mergeCell ref="H16:I16"/>
    <mergeCell ref="J16:K16"/>
    <mergeCell ref="J17:K17"/>
    <mergeCell ref="C17:D17"/>
    <mergeCell ref="C18:D18"/>
    <mergeCell ref="H10:N10"/>
    <mergeCell ref="I26:J26"/>
    <mergeCell ref="K26:N26"/>
    <mergeCell ref="C24:E25"/>
    <mergeCell ref="F24:G25"/>
    <mergeCell ref="J19:K19"/>
    <mergeCell ref="J20:K20"/>
    <mergeCell ref="K24:L24"/>
    <mergeCell ref="I25:J25"/>
    <mergeCell ref="K25:N25"/>
    <mergeCell ref="C26:E26"/>
    <mergeCell ref="F26:G26"/>
    <mergeCell ref="B1:N1"/>
    <mergeCell ref="F29:G29"/>
    <mergeCell ref="F22:G22"/>
    <mergeCell ref="H22:I22"/>
    <mergeCell ref="C13:D14"/>
    <mergeCell ref="E13:E14"/>
    <mergeCell ref="F13:F14"/>
    <mergeCell ref="M13:M14"/>
    <mergeCell ref="C9:F9"/>
    <mergeCell ref="C11:F11"/>
    <mergeCell ref="H11:N11"/>
    <mergeCell ref="C12:F12"/>
    <mergeCell ref="H12:N12"/>
    <mergeCell ref="N13:N15"/>
    <mergeCell ref="C15:D15"/>
    <mergeCell ref="C16:D16"/>
    <mergeCell ref="L13:L14"/>
    <mergeCell ref="H13:I14"/>
    <mergeCell ref="A36:N36"/>
    <mergeCell ref="I34:N35"/>
    <mergeCell ref="I31:N33"/>
    <mergeCell ref="C30:E35"/>
    <mergeCell ref="F30:G30"/>
    <mergeCell ref="F31:G31"/>
    <mergeCell ref="B2:C3"/>
    <mergeCell ref="D2:N2"/>
    <mergeCell ref="D3:N3"/>
    <mergeCell ref="M6:N6"/>
    <mergeCell ref="C7:F7"/>
    <mergeCell ref="H7:N7"/>
    <mergeCell ref="C8:F8"/>
    <mergeCell ref="H8:N8"/>
    <mergeCell ref="J4:J6"/>
    <mergeCell ref="H4:I6"/>
    <mergeCell ref="C4:G6"/>
    <mergeCell ref="K5:N5"/>
    <mergeCell ref="K4:L4"/>
    <mergeCell ref="K6:L6"/>
    <mergeCell ref="H9:N9"/>
    <mergeCell ref="C10:F10"/>
    <mergeCell ref="C27:E27"/>
    <mergeCell ref="C28:E28"/>
    <mergeCell ref="F27:G27"/>
    <mergeCell ref="F28:G28"/>
    <mergeCell ref="K29:N29"/>
    <mergeCell ref="I28:J28"/>
    <mergeCell ref="I29:J29"/>
    <mergeCell ref="I27:N27"/>
    <mergeCell ref="F32:G32"/>
    <mergeCell ref="F33:G33"/>
    <mergeCell ref="C53:D53"/>
    <mergeCell ref="H53:I53"/>
    <mergeCell ref="J53:K53"/>
    <mergeCell ref="C51:D51"/>
    <mergeCell ref="H51:I51"/>
    <mergeCell ref="L21:M21"/>
    <mergeCell ref="L22:M22"/>
    <mergeCell ref="H18:I18"/>
    <mergeCell ref="J18:K18"/>
    <mergeCell ref="H20:I20"/>
    <mergeCell ref="H19:I19"/>
    <mergeCell ref="H17:I17"/>
    <mergeCell ref="A2:A35"/>
    <mergeCell ref="J13:K14"/>
    <mergeCell ref="H15:I15"/>
    <mergeCell ref="C29:E29"/>
    <mergeCell ref="C19:D19"/>
    <mergeCell ref="C20:D20"/>
    <mergeCell ref="C21:E22"/>
    <mergeCell ref="C23:H23"/>
    <mergeCell ref="I23:J23"/>
    <mergeCell ref="M23:N23"/>
    <mergeCell ref="I24:J24"/>
    <mergeCell ref="M24:N24"/>
    <mergeCell ref="F21:G21"/>
    <mergeCell ref="H21:I21"/>
    <mergeCell ref="K23:L23"/>
    <mergeCell ref="B37:N37"/>
    <mergeCell ref="A38:A71"/>
    <mergeCell ref="B38:C39"/>
    <mergeCell ref="D38:N38"/>
    <mergeCell ref="D39:N39"/>
    <mergeCell ref="C45:F45"/>
    <mergeCell ref="H45:N45"/>
    <mergeCell ref="C46:F46"/>
    <mergeCell ref="H46:N46"/>
    <mergeCell ref="C43:F43"/>
    <mergeCell ref="H43:N43"/>
    <mergeCell ref="C44:F44"/>
    <mergeCell ref="H44:N44"/>
    <mergeCell ref="C47:F47"/>
    <mergeCell ref="H47:N47"/>
    <mergeCell ref="C48:F48"/>
    <mergeCell ref="H48:N48"/>
    <mergeCell ref="C49:D50"/>
    <mergeCell ref="E49:E50"/>
    <mergeCell ref="F49:F50"/>
    <mergeCell ref="G49:G50"/>
    <mergeCell ref="H49:I50"/>
    <mergeCell ref="J49:K50"/>
    <mergeCell ref="L49:L50"/>
    <mergeCell ref="M49:M50"/>
    <mergeCell ref="N49:N51"/>
    <mergeCell ref="J51:K51"/>
    <mergeCell ref="C78:F78"/>
    <mergeCell ref="H78:N78"/>
    <mergeCell ref="C79:F79"/>
    <mergeCell ref="H79:N79"/>
    <mergeCell ref="C86:D86"/>
    <mergeCell ref="H86:I86"/>
    <mergeCell ref="J86:K86"/>
    <mergeCell ref="I62:J62"/>
    <mergeCell ref="K62:N62"/>
    <mergeCell ref="I60:J60"/>
    <mergeCell ref="C65:E65"/>
    <mergeCell ref="F65:G65"/>
    <mergeCell ref="I65:J65"/>
    <mergeCell ref="K65:N65"/>
    <mergeCell ref="I66:J66"/>
    <mergeCell ref="K66:N66"/>
    <mergeCell ref="I67:N69"/>
    <mergeCell ref="I70:N71"/>
    <mergeCell ref="B72:N72"/>
    <mergeCell ref="C82:F82"/>
    <mergeCell ref="H82:N82"/>
    <mergeCell ref="C63:E63"/>
    <mergeCell ref="F63:G63"/>
    <mergeCell ref="I63:N63"/>
    <mergeCell ref="C64:E64"/>
    <mergeCell ref="F64:G64"/>
    <mergeCell ref="I64:J64"/>
    <mergeCell ref="C83:F83"/>
    <mergeCell ref="H83:N83"/>
    <mergeCell ref="C84:D85"/>
    <mergeCell ref="E84:E85"/>
    <mergeCell ref="F84:F85"/>
    <mergeCell ref="C94:H94"/>
    <mergeCell ref="I94:J94"/>
    <mergeCell ref="K94:L94"/>
    <mergeCell ref="M94:N94"/>
    <mergeCell ref="H89:I89"/>
    <mergeCell ref="J89:K89"/>
    <mergeCell ref="C87:D87"/>
    <mergeCell ref="H87:I87"/>
    <mergeCell ref="J87:K87"/>
    <mergeCell ref="H88:I88"/>
    <mergeCell ref="J88:K88"/>
    <mergeCell ref="H90:I90"/>
    <mergeCell ref="J90:K90"/>
    <mergeCell ref="C91:D91"/>
    <mergeCell ref="H91:I91"/>
    <mergeCell ref="J91:K91"/>
    <mergeCell ref="C90:D90"/>
    <mergeCell ref="H123:I123"/>
    <mergeCell ref="J123:K123"/>
    <mergeCell ref="H122:I122"/>
    <mergeCell ref="J122:K122"/>
    <mergeCell ref="C122:D122"/>
    <mergeCell ref="C123:D123"/>
    <mergeCell ref="C124:D124"/>
    <mergeCell ref="H124:I124"/>
    <mergeCell ref="J124:K124"/>
    <mergeCell ref="C125:D125"/>
    <mergeCell ref="H125:I125"/>
    <mergeCell ref="J125:K125"/>
    <mergeCell ref="C126:D126"/>
    <mergeCell ref="H126:I126"/>
    <mergeCell ref="J126:K126"/>
    <mergeCell ref="C127:D127"/>
    <mergeCell ref="H127:I127"/>
    <mergeCell ref="J127:K127"/>
    <mergeCell ref="H195:I195"/>
    <mergeCell ref="C165:H165"/>
    <mergeCell ref="I165:J165"/>
    <mergeCell ref="K165:L165"/>
    <mergeCell ref="M165:N165"/>
    <mergeCell ref="C166:E167"/>
    <mergeCell ref="F166:G167"/>
    <mergeCell ref="I166:J166"/>
    <mergeCell ref="K166:L166"/>
    <mergeCell ref="M166:N166"/>
    <mergeCell ref="I167:J167"/>
    <mergeCell ref="G155:G156"/>
    <mergeCell ref="H155:I156"/>
    <mergeCell ref="J155:K156"/>
    <mergeCell ref="L155:L156"/>
    <mergeCell ref="M155:M156"/>
    <mergeCell ref="N155:N157"/>
    <mergeCell ref="C157:D157"/>
    <mergeCell ref="H157:I157"/>
    <mergeCell ref="J157:K157"/>
    <mergeCell ref="C158:D158"/>
    <mergeCell ref="H158:I158"/>
    <mergeCell ref="J158:K158"/>
    <mergeCell ref="C159:D159"/>
    <mergeCell ref="C162:D162"/>
    <mergeCell ref="H162:I162"/>
    <mergeCell ref="J162:K162"/>
    <mergeCell ref="C163:E164"/>
    <mergeCell ref="F163:G163"/>
    <mergeCell ref="H163:I163"/>
    <mergeCell ref="L163:M163"/>
    <mergeCell ref="F164:G164"/>
    <mergeCell ref="H189:N189"/>
    <mergeCell ref="C190:F190"/>
    <mergeCell ref="H190:N190"/>
    <mergeCell ref="C191:D192"/>
    <mergeCell ref="E191:E192"/>
    <mergeCell ref="F191:F192"/>
    <mergeCell ref="G191:G192"/>
    <mergeCell ref="H191:I192"/>
    <mergeCell ref="J191:K192"/>
    <mergeCell ref="L191:L192"/>
    <mergeCell ref="M191:M192"/>
    <mergeCell ref="N191:N193"/>
    <mergeCell ref="C193:D193"/>
    <mergeCell ref="H193:I193"/>
    <mergeCell ref="J193:K193"/>
    <mergeCell ref="C194:D194"/>
    <mergeCell ref="H194:I194"/>
    <mergeCell ref="J194:K194"/>
    <mergeCell ref="H269:I269"/>
    <mergeCell ref="J269:K269"/>
    <mergeCell ref="C270:E271"/>
    <mergeCell ref="F270:G270"/>
    <mergeCell ref="H270:I270"/>
    <mergeCell ref="L270:M270"/>
    <mergeCell ref="F271:G271"/>
    <mergeCell ref="H271:I271"/>
    <mergeCell ref="L271:M271"/>
    <mergeCell ref="C272:H272"/>
    <mergeCell ref="I247:N248"/>
    <mergeCell ref="A249:N249"/>
    <mergeCell ref="B250:N250"/>
    <mergeCell ref="A251:A284"/>
    <mergeCell ref="B251:C252"/>
    <mergeCell ref="D251:N251"/>
    <mergeCell ref="D252:N252"/>
    <mergeCell ref="C257:F257"/>
    <mergeCell ref="H257:N257"/>
    <mergeCell ref="C258:F258"/>
    <mergeCell ref="H258:N258"/>
    <mergeCell ref="C265:D265"/>
    <mergeCell ref="H265:I265"/>
    <mergeCell ref="J265:K265"/>
    <mergeCell ref="C266:D266"/>
    <mergeCell ref="H266:I266"/>
    <mergeCell ref="J266:K266"/>
    <mergeCell ref="C267:D267"/>
    <mergeCell ref="I272:J272"/>
    <mergeCell ref="M272:N272"/>
    <mergeCell ref="C273:E274"/>
    <mergeCell ref="F273:G274"/>
    <mergeCell ref="C301:D301"/>
    <mergeCell ref="H301:I301"/>
    <mergeCell ref="J301:K301"/>
    <mergeCell ref="I280:N282"/>
    <mergeCell ref="I283:N284"/>
    <mergeCell ref="K326:L326"/>
    <mergeCell ref="M326:N326"/>
    <mergeCell ref="I314:J314"/>
    <mergeCell ref="K314:N314"/>
    <mergeCell ref="I315:N317"/>
    <mergeCell ref="H267:I267"/>
    <mergeCell ref="J267:K267"/>
    <mergeCell ref="C268:D268"/>
    <mergeCell ref="C253:G255"/>
    <mergeCell ref="H253:I255"/>
    <mergeCell ref="J253:J255"/>
    <mergeCell ref="K253:L253"/>
    <mergeCell ref="K254:N254"/>
    <mergeCell ref="K255:L255"/>
    <mergeCell ref="M255:N255"/>
    <mergeCell ref="C256:F256"/>
    <mergeCell ref="H256:N256"/>
    <mergeCell ref="N297:N299"/>
    <mergeCell ref="C299:D299"/>
    <mergeCell ref="H299:I299"/>
    <mergeCell ref="J299:K299"/>
    <mergeCell ref="C300:D300"/>
    <mergeCell ref="H300:I300"/>
    <mergeCell ref="J300:K300"/>
    <mergeCell ref="H268:I268"/>
    <mergeCell ref="J268:K268"/>
    <mergeCell ref="C269:D269"/>
    <mergeCell ref="A391:N391"/>
    <mergeCell ref="B392:N392"/>
    <mergeCell ref="A393:A426"/>
    <mergeCell ref="B393:C394"/>
    <mergeCell ref="D393:N393"/>
    <mergeCell ref="D394:N394"/>
    <mergeCell ref="C395:G397"/>
    <mergeCell ref="H395:I397"/>
    <mergeCell ref="J395:J397"/>
    <mergeCell ref="K395:L395"/>
    <mergeCell ref="K396:N396"/>
    <mergeCell ref="K397:L397"/>
    <mergeCell ref="I318:N319"/>
    <mergeCell ref="H366:N366"/>
    <mergeCell ref="C367:F367"/>
    <mergeCell ref="H367:N367"/>
    <mergeCell ref="C368:D369"/>
    <mergeCell ref="E368:E369"/>
    <mergeCell ref="F368:F369"/>
    <mergeCell ref="G368:G369"/>
    <mergeCell ref="H368:I369"/>
    <mergeCell ref="J368:K369"/>
    <mergeCell ref="L368:L369"/>
    <mergeCell ref="K359:L359"/>
    <mergeCell ref="K360:N360"/>
    <mergeCell ref="C347:E347"/>
    <mergeCell ref="H331:N331"/>
    <mergeCell ref="C332:F332"/>
    <mergeCell ref="H332:N332"/>
    <mergeCell ref="C333:D334"/>
    <mergeCell ref="E333:E334"/>
    <mergeCell ref="I425:N426"/>
    <mergeCell ref="I454:J454"/>
    <mergeCell ref="C455:E455"/>
    <mergeCell ref="F455:G455"/>
    <mergeCell ref="I455:J455"/>
    <mergeCell ref="K455:N455"/>
    <mergeCell ref="B427:N427"/>
    <mergeCell ref="C414:H414"/>
    <mergeCell ref="I414:J414"/>
    <mergeCell ref="K414:L414"/>
    <mergeCell ref="M414:N414"/>
    <mergeCell ref="C415:E416"/>
    <mergeCell ref="F415:G416"/>
    <mergeCell ref="I415:J415"/>
    <mergeCell ref="K415:L415"/>
    <mergeCell ref="M415:N415"/>
    <mergeCell ref="I416:J416"/>
    <mergeCell ref="K416:N416"/>
    <mergeCell ref="C417:E417"/>
    <mergeCell ref="I421:J421"/>
    <mergeCell ref="K421:N421"/>
    <mergeCell ref="I422:N424"/>
    <mergeCell ref="C421:E426"/>
    <mergeCell ref="F421:G421"/>
    <mergeCell ref="F422:G422"/>
    <mergeCell ref="F423:G423"/>
    <mergeCell ref="F424:G424"/>
    <mergeCell ref="F425:G425"/>
    <mergeCell ref="F426:G426"/>
    <mergeCell ref="H445:I445"/>
    <mergeCell ref="J445:K445"/>
    <mergeCell ref="C446:D446"/>
    <mergeCell ref="H446:I446"/>
    <mergeCell ref="I488:J488"/>
    <mergeCell ref="K488:N488"/>
    <mergeCell ref="C483:E484"/>
    <mergeCell ref="F483:G483"/>
    <mergeCell ref="H483:I483"/>
    <mergeCell ref="L483:M483"/>
    <mergeCell ref="F484:G484"/>
    <mergeCell ref="I456:J456"/>
    <mergeCell ref="K456:N456"/>
    <mergeCell ref="I457:N459"/>
    <mergeCell ref="C447:E448"/>
    <mergeCell ref="F447:G447"/>
    <mergeCell ref="H447:I447"/>
    <mergeCell ref="L447:M447"/>
    <mergeCell ref="F448:G448"/>
    <mergeCell ref="H448:I448"/>
    <mergeCell ref="L448:M448"/>
    <mergeCell ref="C449:H449"/>
    <mergeCell ref="I449:J449"/>
    <mergeCell ref="K449:L449"/>
    <mergeCell ref="M449:N449"/>
    <mergeCell ref="C450:E451"/>
    <mergeCell ref="F450:G451"/>
    <mergeCell ref="I450:J450"/>
    <mergeCell ref="K450:L450"/>
    <mergeCell ref="M450:N450"/>
    <mergeCell ref="I451:J451"/>
    <mergeCell ref="K451:N451"/>
    <mergeCell ref="C452:E452"/>
    <mergeCell ref="F452:G452"/>
    <mergeCell ref="I452:J452"/>
    <mergeCell ref="K452:N452"/>
    <mergeCell ref="I496:N497"/>
    <mergeCell ref="G510:G511"/>
    <mergeCell ref="H510:I511"/>
    <mergeCell ref="J510:K511"/>
    <mergeCell ref="L510:L511"/>
    <mergeCell ref="M510:M511"/>
    <mergeCell ref="N510:N512"/>
    <mergeCell ref="C512:D512"/>
    <mergeCell ref="H512:I512"/>
    <mergeCell ref="J512:K512"/>
    <mergeCell ref="A464:A497"/>
    <mergeCell ref="B464:C465"/>
    <mergeCell ref="D464:N464"/>
    <mergeCell ref="D465:N465"/>
    <mergeCell ref="C466:G468"/>
    <mergeCell ref="I489:N489"/>
    <mergeCell ref="C490:E490"/>
    <mergeCell ref="I490:J490"/>
    <mergeCell ref="C491:E491"/>
    <mergeCell ref="I491:J491"/>
    <mergeCell ref="K491:N491"/>
    <mergeCell ref="K492:N492"/>
    <mergeCell ref="H484:I484"/>
    <mergeCell ref="I492:J492"/>
    <mergeCell ref="C486:E487"/>
    <mergeCell ref="F486:G487"/>
    <mergeCell ref="I486:J486"/>
    <mergeCell ref="K486:L486"/>
    <mergeCell ref="M486:N486"/>
    <mergeCell ref="I487:J487"/>
    <mergeCell ref="K487:N487"/>
    <mergeCell ref="C488:E488"/>
    <mergeCell ref="H548:I548"/>
    <mergeCell ref="J548:K548"/>
    <mergeCell ref="C549:D549"/>
    <mergeCell ref="H549:I549"/>
    <mergeCell ref="J549:K549"/>
    <mergeCell ref="I528:N530"/>
    <mergeCell ref="I531:N532"/>
    <mergeCell ref="A533:N533"/>
    <mergeCell ref="B534:N534"/>
    <mergeCell ref="I526:J526"/>
    <mergeCell ref="I527:J527"/>
    <mergeCell ref="F525:G525"/>
    <mergeCell ref="F524:G524"/>
    <mergeCell ref="K527:N527"/>
    <mergeCell ref="C527:E532"/>
    <mergeCell ref="F527:G527"/>
    <mergeCell ref="F528:G528"/>
    <mergeCell ref="F529:G529"/>
    <mergeCell ref="F530:G530"/>
    <mergeCell ref="F531:G531"/>
    <mergeCell ref="F532:G532"/>
    <mergeCell ref="A535:A568"/>
    <mergeCell ref="B535:C536"/>
    <mergeCell ref="D535:N535"/>
    <mergeCell ref="D536:N536"/>
    <mergeCell ref="C537:G539"/>
    <mergeCell ref="H537:I539"/>
    <mergeCell ref="J537:J539"/>
    <mergeCell ref="K537:L537"/>
    <mergeCell ref="K538:N538"/>
    <mergeCell ref="K539:L539"/>
    <mergeCell ref="M539:N539"/>
    <mergeCell ref="F555:G555"/>
    <mergeCell ref="L555:M555"/>
    <mergeCell ref="C560:E560"/>
    <mergeCell ref="F560:G560"/>
    <mergeCell ref="I560:N560"/>
    <mergeCell ref="C561:E561"/>
    <mergeCell ref="F561:G561"/>
    <mergeCell ref="I563:J563"/>
    <mergeCell ref="K563:N563"/>
    <mergeCell ref="I564:N566"/>
    <mergeCell ref="F562:G562"/>
    <mergeCell ref="I562:J562"/>
    <mergeCell ref="K562:N562"/>
    <mergeCell ref="C545:F545"/>
    <mergeCell ref="H545:N545"/>
    <mergeCell ref="C543:F543"/>
    <mergeCell ref="H543:N543"/>
    <mergeCell ref="C544:F544"/>
    <mergeCell ref="H544:N544"/>
    <mergeCell ref="H554:I554"/>
    <mergeCell ref="H555:I555"/>
    <mergeCell ref="C552:D552"/>
    <mergeCell ref="H552:I552"/>
    <mergeCell ref="J552:K552"/>
    <mergeCell ref="C553:D553"/>
    <mergeCell ref="E546:E547"/>
    <mergeCell ref="F546:F547"/>
    <mergeCell ref="G546:G547"/>
    <mergeCell ref="H546:I547"/>
    <mergeCell ref="J546:K547"/>
    <mergeCell ref="L546:L547"/>
    <mergeCell ref="C548:D548"/>
    <mergeCell ref="H586:I586"/>
    <mergeCell ref="J586:K586"/>
    <mergeCell ref="C587:D587"/>
    <mergeCell ref="H587:I587"/>
    <mergeCell ref="J587:K587"/>
    <mergeCell ref="C585:D585"/>
    <mergeCell ref="H585:I585"/>
    <mergeCell ref="J585:K585"/>
    <mergeCell ref="J581:K582"/>
    <mergeCell ref="L581:L582"/>
    <mergeCell ref="M581:M582"/>
    <mergeCell ref="N581:N583"/>
    <mergeCell ref="C583:D583"/>
    <mergeCell ref="H583:I583"/>
    <mergeCell ref="J583:K583"/>
    <mergeCell ref="M557:N557"/>
    <mergeCell ref="I558:J558"/>
    <mergeCell ref="K558:N558"/>
    <mergeCell ref="C559:E559"/>
    <mergeCell ref="F559:G559"/>
    <mergeCell ref="K559:N559"/>
    <mergeCell ref="I567:N568"/>
    <mergeCell ref="I559:J559"/>
    <mergeCell ref="H579:N579"/>
    <mergeCell ref="C580:F580"/>
    <mergeCell ref="H580:N580"/>
    <mergeCell ref="F565:G565"/>
    <mergeCell ref="F566:G566"/>
    <mergeCell ref="F567:G567"/>
    <mergeCell ref="F568:G568"/>
    <mergeCell ref="H619:I619"/>
    <mergeCell ref="J619:K619"/>
    <mergeCell ref="C620:D620"/>
    <mergeCell ref="I602:N603"/>
    <mergeCell ref="I598:J598"/>
    <mergeCell ref="K598:N598"/>
    <mergeCell ref="I599:N601"/>
    <mergeCell ref="H620:I620"/>
    <mergeCell ref="J620:K620"/>
    <mergeCell ref="C615:F615"/>
    <mergeCell ref="H615:N615"/>
    <mergeCell ref="H617:I618"/>
    <mergeCell ref="J617:K618"/>
    <mergeCell ref="L617:L618"/>
    <mergeCell ref="C584:D584"/>
    <mergeCell ref="H584:I584"/>
    <mergeCell ref="J584:K584"/>
    <mergeCell ref="C596:E596"/>
    <mergeCell ref="F596:G596"/>
    <mergeCell ref="I596:J596"/>
    <mergeCell ref="C597:E597"/>
    <mergeCell ref="F597:G597"/>
    <mergeCell ref="I597:J597"/>
    <mergeCell ref="K597:N597"/>
    <mergeCell ref="I593:J593"/>
    <mergeCell ref="I594:J594"/>
    <mergeCell ref="H590:I590"/>
    <mergeCell ref="C589:E590"/>
    <mergeCell ref="F589:G589"/>
    <mergeCell ref="L589:M589"/>
    <mergeCell ref="F590:G590"/>
    <mergeCell ref="L590:M590"/>
    <mergeCell ref="I628:J628"/>
    <mergeCell ref="F625:G625"/>
    <mergeCell ref="H625:I625"/>
    <mergeCell ref="L625:M625"/>
    <mergeCell ref="C623:D623"/>
    <mergeCell ref="H623:I623"/>
    <mergeCell ref="J623:K623"/>
    <mergeCell ref="H624:I624"/>
    <mergeCell ref="J624:K624"/>
    <mergeCell ref="C624:D624"/>
    <mergeCell ref="C625:E626"/>
    <mergeCell ref="F626:G626"/>
    <mergeCell ref="H626:I626"/>
    <mergeCell ref="L626:M626"/>
    <mergeCell ref="C627:H627"/>
    <mergeCell ref="C621:D621"/>
    <mergeCell ref="H621:I621"/>
    <mergeCell ref="J621:K621"/>
    <mergeCell ref="C622:D622"/>
    <mergeCell ref="H622:I622"/>
    <mergeCell ref="J622:K622"/>
    <mergeCell ref="I627:J627"/>
    <mergeCell ref="K627:L627"/>
    <mergeCell ref="C655:D655"/>
    <mergeCell ref="H655:I655"/>
    <mergeCell ref="J655:K655"/>
    <mergeCell ref="C656:D656"/>
    <mergeCell ref="H656:I656"/>
    <mergeCell ref="J656:K656"/>
    <mergeCell ref="C654:D654"/>
    <mergeCell ref="H654:I654"/>
    <mergeCell ref="I638:N639"/>
    <mergeCell ref="B640:N640"/>
    <mergeCell ref="I629:J629"/>
    <mergeCell ref="K629:N629"/>
    <mergeCell ref="C630:E630"/>
    <mergeCell ref="F630:G630"/>
    <mergeCell ref="C628:E629"/>
    <mergeCell ref="F628:G629"/>
    <mergeCell ref="K628:L628"/>
    <mergeCell ref="M628:N628"/>
    <mergeCell ref="I630:J630"/>
    <mergeCell ref="K630:N630"/>
    <mergeCell ref="C631:E631"/>
    <mergeCell ref="F631:G631"/>
    <mergeCell ref="I631:N631"/>
    <mergeCell ref="C632:E632"/>
    <mergeCell ref="I634:J634"/>
    <mergeCell ref="K634:N634"/>
    <mergeCell ref="I635:N637"/>
    <mergeCell ref="I632:J632"/>
    <mergeCell ref="C633:E633"/>
    <mergeCell ref="F633:G633"/>
    <mergeCell ref="I633:J633"/>
    <mergeCell ref="K633:N633"/>
    <mergeCell ref="I669:J669"/>
    <mergeCell ref="K669:N669"/>
    <mergeCell ref="I670:N672"/>
    <mergeCell ref="I666:N666"/>
    <mergeCell ref="I662:J662"/>
    <mergeCell ref="H659:I659"/>
    <mergeCell ref="J659:K659"/>
    <mergeCell ref="C657:D657"/>
    <mergeCell ref="H657:I657"/>
    <mergeCell ref="J657:K657"/>
    <mergeCell ref="H658:I658"/>
    <mergeCell ref="J658:K658"/>
    <mergeCell ref="L661:M661"/>
    <mergeCell ref="C662:H662"/>
    <mergeCell ref="K662:L662"/>
    <mergeCell ref="M662:N662"/>
    <mergeCell ref="C669:E674"/>
    <mergeCell ref="F669:G669"/>
    <mergeCell ref="F670:G670"/>
    <mergeCell ref="F671:G671"/>
    <mergeCell ref="F672:G672"/>
    <mergeCell ref="F673:G673"/>
    <mergeCell ref="F674:G674"/>
    <mergeCell ref="C658:D658"/>
    <mergeCell ref="C659:D659"/>
    <mergeCell ref="C660:E661"/>
    <mergeCell ref="F660:G660"/>
    <mergeCell ref="H660:I660"/>
    <mergeCell ref="L660:M660"/>
    <mergeCell ref="F661:G661"/>
    <mergeCell ref="H661:I661"/>
    <mergeCell ref="I665:J665"/>
    <mergeCell ref="K665:N665"/>
    <mergeCell ref="I663:J663"/>
    <mergeCell ref="C663:E664"/>
    <mergeCell ref="F663:G664"/>
    <mergeCell ref="K663:L663"/>
    <mergeCell ref="M663:N663"/>
    <mergeCell ref="I664:J664"/>
    <mergeCell ref="K664:N664"/>
    <mergeCell ref="C665:E665"/>
    <mergeCell ref="F665:G665"/>
    <mergeCell ref="C666:E666"/>
    <mergeCell ref="F666:G666"/>
    <mergeCell ref="C667:E667"/>
    <mergeCell ref="F667:G667"/>
    <mergeCell ref="I667:J667"/>
    <mergeCell ref="C668:E668"/>
    <mergeCell ref="F668:G668"/>
    <mergeCell ref="I668:J668"/>
    <mergeCell ref="K668:N668"/>
    <mergeCell ref="C738:E738"/>
    <mergeCell ref="F738:G738"/>
    <mergeCell ref="I738:J738"/>
    <mergeCell ref="C729:D729"/>
    <mergeCell ref="H729:I729"/>
    <mergeCell ref="J729:K729"/>
    <mergeCell ref="H719:N719"/>
    <mergeCell ref="C720:F720"/>
    <mergeCell ref="H720:N720"/>
    <mergeCell ref="C721:F721"/>
    <mergeCell ref="H721:N721"/>
    <mergeCell ref="C698:H698"/>
    <mergeCell ref="I698:J698"/>
    <mergeCell ref="F696:G696"/>
    <mergeCell ref="F697:G697"/>
    <mergeCell ref="C696:E697"/>
    <mergeCell ref="H696:I696"/>
    <mergeCell ref="L696:M696"/>
    <mergeCell ref="H697:I697"/>
    <mergeCell ref="L697:M697"/>
    <mergeCell ref="K698:L698"/>
    <mergeCell ref="M698:N698"/>
    <mergeCell ref="C699:E700"/>
    <mergeCell ref="F699:G700"/>
    <mergeCell ref="I699:J699"/>
    <mergeCell ref="C704:E704"/>
    <mergeCell ref="F704:G704"/>
    <mergeCell ref="I704:J704"/>
    <mergeCell ref="K704:N704"/>
    <mergeCell ref="I705:J705"/>
    <mergeCell ref="K705:N705"/>
    <mergeCell ref="I706:N708"/>
    <mergeCell ref="I770:J770"/>
    <mergeCell ref="K770:L770"/>
    <mergeCell ref="M770:N770"/>
    <mergeCell ref="I771:J771"/>
    <mergeCell ref="K771:N771"/>
    <mergeCell ref="C772:E772"/>
    <mergeCell ref="F772:G772"/>
    <mergeCell ref="I772:J772"/>
    <mergeCell ref="K772:N772"/>
    <mergeCell ref="C773:E773"/>
    <mergeCell ref="I780:N781"/>
    <mergeCell ref="B782:N782"/>
    <mergeCell ref="H766:I766"/>
    <mergeCell ref="J766:K766"/>
    <mergeCell ref="H732:I732"/>
    <mergeCell ref="L732:M732"/>
    <mergeCell ref="C733:H733"/>
    <mergeCell ref="I733:J733"/>
    <mergeCell ref="K733:L733"/>
    <mergeCell ref="M733:N733"/>
    <mergeCell ref="C734:E735"/>
    <mergeCell ref="F734:G735"/>
    <mergeCell ref="I734:J734"/>
    <mergeCell ref="K734:L734"/>
    <mergeCell ref="M734:N734"/>
    <mergeCell ref="I735:J735"/>
    <mergeCell ref="K735:N735"/>
    <mergeCell ref="C736:E736"/>
    <mergeCell ref="F736:G736"/>
    <mergeCell ref="I736:J736"/>
    <mergeCell ref="K736:N736"/>
    <mergeCell ref="I737:N737"/>
    <mergeCell ref="H830:I831"/>
    <mergeCell ref="J830:K831"/>
    <mergeCell ref="L830:L831"/>
    <mergeCell ref="M830:M831"/>
    <mergeCell ref="N830:N832"/>
    <mergeCell ref="C832:D832"/>
    <mergeCell ref="H827:N827"/>
    <mergeCell ref="C828:F828"/>
    <mergeCell ref="H828:N828"/>
    <mergeCell ref="C829:F829"/>
    <mergeCell ref="H829:N829"/>
    <mergeCell ref="C797:D797"/>
    <mergeCell ref="H797:I797"/>
    <mergeCell ref="J797:K797"/>
    <mergeCell ref="C798:D798"/>
    <mergeCell ref="H798:I798"/>
    <mergeCell ref="J798:K798"/>
    <mergeCell ref="C799:D799"/>
    <mergeCell ref="H799:I799"/>
    <mergeCell ref="J799:K799"/>
    <mergeCell ref="C800:D800"/>
    <mergeCell ref="H800:I800"/>
    <mergeCell ref="J800:K800"/>
    <mergeCell ref="C801:D801"/>
    <mergeCell ref="H801:I801"/>
    <mergeCell ref="J801:K801"/>
    <mergeCell ref="C802:E803"/>
    <mergeCell ref="F802:G802"/>
    <mergeCell ref="F803:G803"/>
    <mergeCell ref="H803:I803"/>
    <mergeCell ref="L803:M803"/>
    <mergeCell ref="C804:H804"/>
    <mergeCell ref="I917:J917"/>
    <mergeCell ref="K917:N917"/>
    <mergeCell ref="I851:N852"/>
    <mergeCell ref="B853:N853"/>
    <mergeCell ref="K843:N843"/>
    <mergeCell ref="C845:E845"/>
    <mergeCell ref="F845:G845"/>
    <mergeCell ref="I845:J845"/>
    <mergeCell ref="C846:E846"/>
    <mergeCell ref="F846:G846"/>
    <mergeCell ref="I846:J846"/>
    <mergeCell ref="K846:N846"/>
    <mergeCell ref="I847:J847"/>
    <mergeCell ref="K847:N847"/>
    <mergeCell ref="I848:N850"/>
    <mergeCell ref="C847:E852"/>
    <mergeCell ref="F847:G847"/>
    <mergeCell ref="F848:G848"/>
    <mergeCell ref="F849:G849"/>
    <mergeCell ref="F850:G850"/>
    <mergeCell ref="F851:G851"/>
    <mergeCell ref="F852:G852"/>
    <mergeCell ref="I913:J913"/>
    <mergeCell ref="K913:N913"/>
    <mergeCell ref="A888:N888"/>
    <mergeCell ref="B889:N889"/>
    <mergeCell ref="A890:A923"/>
    <mergeCell ref="F901:F902"/>
    <mergeCell ref="G901:G902"/>
    <mergeCell ref="H901:I902"/>
    <mergeCell ref="J901:K902"/>
    <mergeCell ref="L901:L902"/>
    <mergeCell ref="M901:M902"/>
    <mergeCell ref="N901:N903"/>
    <mergeCell ref="C903:D903"/>
    <mergeCell ref="H903:I903"/>
    <mergeCell ref="I911:J911"/>
    <mergeCell ref="C912:E913"/>
    <mergeCell ref="F912:G913"/>
    <mergeCell ref="I912:J912"/>
    <mergeCell ref="K912:L912"/>
    <mergeCell ref="M912:N912"/>
    <mergeCell ref="C914:E914"/>
    <mergeCell ref="F914:G914"/>
    <mergeCell ref="I914:J914"/>
    <mergeCell ref="K914:N914"/>
    <mergeCell ref="C915:E915"/>
    <mergeCell ref="F915:G915"/>
    <mergeCell ref="I915:N915"/>
    <mergeCell ref="C905:D905"/>
    <mergeCell ref="H905:I905"/>
    <mergeCell ref="J905:K905"/>
    <mergeCell ref="C906:D906"/>
    <mergeCell ref="H906:I906"/>
    <mergeCell ref="J906:K906"/>
    <mergeCell ref="C907:D907"/>
    <mergeCell ref="H907:I907"/>
    <mergeCell ref="J907:K907"/>
    <mergeCell ref="C916:E916"/>
    <mergeCell ref="F916:G916"/>
    <mergeCell ref="I916:J916"/>
    <mergeCell ref="C917:E917"/>
    <mergeCell ref="F917:G917"/>
    <mergeCell ref="K911:L911"/>
    <mergeCell ref="M911:N911"/>
    <mergeCell ref="C897:F897"/>
    <mergeCell ref="H897:N897"/>
    <mergeCell ref="C898:F898"/>
    <mergeCell ref="H898:N898"/>
    <mergeCell ref="C899:F899"/>
    <mergeCell ref="H899:N899"/>
    <mergeCell ref="C900:F900"/>
    <mergeCell ref="H900:N900"/>
    <mergeCell ref="C901:D902"/>
    <mergeCell ref="E901:E902"/>
    <mergeCell ref="C908:D908"/>
    <mergeCell ref="H908:I908"/>
    <mergeCell ref="J908:K908"/>
    <mergeCell ref="C909:E910"/>
    <mergeCell ref="F909:G909"/>
    <mergeCell ref="H909:I909"/>
    <mergeCell ref="L909:M909"/>
    <mergeCell ref="F910:G910"/>
    <mergeCell ref="H910:I910"/>
    <mergeCell ref="L910:M910"/>
    <mergeCell ref="C911:H911"/>
    <mergeCell ref="J903:K903"/>
    <mergeCell ref="C904:D904"/>
    <mergeCell ref="H904:I904"/>
    <mergeCell ref="J904:K904"/>
    <mergeCell ref="I983:J983"/>
    <mergeCell ref="K983:L983"/>
    <mergeCell ref="M983:N983"/>
    <mergeCell ref="I984:J984"/>
    <mergeCell ref="K984:N984"/>
    <mergeCell ref="C985:E985"/>
    <mergeCell ref="F985:G985"/>
    <mergeCell ref="I985:J985"/>
    <mergeCell ref="K985:N985"/>
    <mergeCell ref="C986:E986"/>
    <mergeCell ref="F986:G986"/>
    <mergeCell ref="I986:N986"/>
    <mergeCell ref="C987:E987"/>
    <mergeCell ref="A961:A994"/>
    <mergeCell ref="B961:C962"/>
    <mergeCell ref="K964:N964"/>
    <mergeCell ref="H969:N969"/>
    <mergeCell ref="C970:F970"/>
    <mergeCell ref="H970:N970"/>
    <mergeCell ref="C971:F971"/>
    <mergeCell ref="H971:N971"/>
    <mergeCell ref="D961:N961"/>
    <mergeCell ref="D962:N962"/>
    <mergeCell ref="C963:G965"/>
    <mergeCell ref="H963:I965"/>
    <mergeCell ref="J963:J965"/>
    <mergeCell ref="K963:L963"/>
    <mergeCell ref="K965:L965"/>
    <mergeCell ref="M965:N965"/>
    <mergeCell ref="C966:F966"/>
    <mergeCell ref="H966:N966"/>
    <mergeCell ref="C967:F967"/>
    <mergeCell ref="K1059:N1059"/>
    <mergeCell ref="C1060:E1065"/>
    <mergeCell ref="F1060:G1060"/>
    <mergeCell ref="F1061:G1061"/>
    <mergeCell ref="B1031:N1031"/>
    <mergeCell ref="A1030:N1030"/>
    <mergeCell ref="C1020:E1020"/>
    <mergeCell ref="F1020:G1020"/>
    <mergeCell ref="I1020:J1020"/>
    <mergeCell ref="K1020:N1020"/>
    <mergeCell ref="C1021:E1021"/>
    <mergeCell ref="F1021:G1021"/>
    <mergeCell ref="I1021:N1021"/>
    <mergeCell ref="C1022:E1022"/>
    <mergeCell ref="F1022:G1022"/>
    <mergeCell ref="I1022:J1022"/>
    <mergeCell ref="C1023:E1023"/>
    <mergeCell ref="F1023:G1023"/>
    <mergeCell ref="I1023:J1023"/>
    <mergeCell ref="K1023:N1023"/>
    <mergeCell ref="I1024:J1024"/>
    <mergeCell ref="K1024:N1024"/>
    <mergeCell ref="I1025:N1027"/>
    <mergeCell ref="C1024:E1029"/>
    <mergeCell ref="F1024:G1024"/>
    <mergeCell ref="F1025:G1025"/>
    <mergeCell ref="F1026:G1026"/>
    <mergeCell ref="F1027:G1027"/>
    <mergeCell ref="I1028:N1029"/>
    <mergeCell ref="A1032:A1065"/>
    <mergeCell ref="B1032:C1033"/>
    <mergeCell ref="K1036:L1036"/>
    <mergeCell ref="J1117:K1117"/>
    <mergeCell ref="C1118:D1118"/>
    <mergeCell ref="F1093:G1093"/>
    <mergeCell ref="C1093:E1093"/>
    <mergeCell ref="I1093:J1093"/>
    <mergeCell ref="C1094:E1094"/>
    <mergeCell ref="I1094:J1094"/>
    <mergeCell ref="K1094:N1094"/>
    <mergeCell ref="K1095:N1095"/>
    <mergeCell ref="H1087:I1087"/>
    <mergeCell ref="I1095:J1095"/>
    <mergeCell ref="C1084:D1084"/>
    <mergeCell ref="H1084:I1084"/>
    <mergeCell ref="J1084:K1084"/>
    <mergeCell ref="C1085:D1085"/>
    <mergeCell ref="H1085:I1085"/>
    <mergeCell ref="J1085:K1085"/>
    <mergeCell ref="C1086:E1087"/>
    <mergeCell ref="F1086:G1086"/>
    <mergeCell ref="H1086:I1086"/>
    <mergeCell ref="L1086:M1086"/>
    <mergeCell ref="F1087:G1087"/>
    <mergeCell ref="L1087:M1087"/>
    <mergeCell ref="C1088:H1088"/>
    <mergeCell ref="I1088:J1088"/>
    <mergeCell ref="K1088:L1088"/>
    <mergeCell ref="M1088:N1088"/>
    <mergeCell ref="C1089:E1090"/>
    <mergeCell ref="F1089:G1090"/>
    <mergeCell ref="I1089:J1089"/>
    <mergeCell ref="K1089:L1089"/>
    <mergeCell ref="C1092:E1092"/>
    <mergeCell ref="I1132:N1134"/>
    <mergeCell ref="I1135:N1136"/>
    <mergeCell ref="B1137:N1137"/>
    <mergeCell ref="I1129:J1129"/>
    <mergeCell ref="I1130:J1130"/>
    <mergeCell ref="I1131:J1131"/>
    <mergeCell ref="K1131:N1131"/>
    <mergeCell ref="C1130:E1130"/>
    <mergeCell ref="F1130:G1130"/>
    <mergeCell ref="K1130:N1130"/>
    <mergeCell ref="C1113:F1113"/>
    <mergeCell ref="H1113:N1113"/>
    <mergeCell ref="H1122:I1122"/>
    <mergeCell ref="H1123:I1123"/>
    <mergeCell ref="I1096:N1098"/>
    <mergeCell ref="I1099:N1100"/>
    <mergeCell ref="F1094:G1094"/>
    <mergeCell ref="H1112:N1112"/>
    <mergeCell ref="C1114:D1115"/>
    <mergeCell ref="E1114:E1115"/>
    <mergeCell ref="F1114:F1115"/>
    <mergeCell ref="G1114:G1115"/>
    <mergeCell ref="H1114:I1115"/>
    <mergeCell ref="J1114:K1115"/>
    <mergeCell ref="L1114:L1115"/>
    <mergeCell ref="M1114:M1115"/>
    <mergeCell ref="N1114:N1116"/>
    <mergeCell ref="C1116:D1116"/>
    <mergeCell ref="H1116:I1116"/>
    <mergeCell ref="J1116:K1116"/>
    <mergeCell ref="C1117:D1117"/>
    <mergeCell ref="H1117:I1117"/>
    <mergeCell ref="H1148:N1148"/>
    <mergeCell ref="C1146:F1146"/>
    <mergeCell ref="H1146:N1146"/>
    <mergeCell ref="C1147:F1147"/>
    <mergeCell ref="H1147:N1147"/>
    <mergeCell ref="H1157:I1157"/>
    <mergeCell ref="H1158:I1158"/>
    <mergeCell ref="C1155:D1155"/>
    <mergeCell ref="H1155:I1155"/>
    <mergeCell ref="J1155:K1155"/>
    <mergeCell ref="C1156:D1156"/>
    <mergeCell ref="F1160:G1161"/>
    <mergeCell ref="I1160:J1160"/>
    <mergeCell ref="K1160:L1160"/>
    <mergeCell ref="M1160:N1160"/>
    <mergeCell ref="I1161:J1161"/>
    <mergeCell ref="K1161:N1161"/>
    <mergeCell ref="H1149:I1150"/>
    <mergeCell ref="J1149:K1150"/>
    <mergeCell ref="L1149:L1150"/>
    <mergeCell ref="M1149:M1150"/>
    <mergeCell ref="N1149:N1151"/>
    <mergeCell ref="C1151:D1151"/>
    <mergeCell ref="H1151:I1151"/>
    <mergeCell ref="J1151:K1151"/>
    <mergeCell ref="C1152:D1152"/>
    <mergeCell ref="H1152:I1152"/>
    <mergeCell ref="J1152:K1152"/>
    <mergeCell ref="C1160:E1161"/>
    <mergeCell ref="C1159:H1159"/>
    <mergeCell ref="I1159:J1159"/>
    <mergeCell ref="K1159:L1159"/>
    <mergeCell ref="C1154:D1154"/>
    <mergeCell ref="H1154:I1154"/>
    <mergeCell ref="J1154:K1154"/>
    <mergeCell ref="I1162:J1162"/>
    <mergeCell ref="C1153:D1153"/>
    <mergeCell ref="H1153:I1153"/>
    <mergeCell ref="J1153:K1153"/>
    <mergeCell ref="C1157:E1158"/>
    <mergeCell ref="F1157:G1157"/>
    <mergeCell ref="L1157:M1157"/>
    <mergeCell ref="F1158:G1158"/>
    <mergeCell ref="L1158:M1158"/>
    <mergeCell ref="C1162:E1162"/>
    <mergeCell ref="F1162:G1162"/>
    <mergeCell ref="K1166:N1166"/>
    <mergeCell ref="C1166:E1171"/>
    <mergeCell ref="F1166:G1166"/>
    <mergeCell ref="F1167:G1167"/>
    <mergeCell ref="F1168:G1168"/>
    <mergeCell ref="F1169:G1169"/>
    <mergeCell ref="F1170:G1170"/>
    <mergeCell ref="F1171:G1171"/>
    <mergeCell ref="I1165:J1165"/>
    <mergeCell ref="K1165:N1165"/>
    <mergeCell ref="I1164:J1164"/>
    <mergeCell ref="K1162:N1162"/>
    <mergeCell ref="C1163:E1163"/>
    <mergeCell ref="F1163:G1163"/>
    <mergeCell ref="I1163:N1163"/>
    <mergeCell ref="C1164:E1164"/>
    <mergeCell ref="F1164:G1164"/>
    <mergeCell ref="I1166:J1166"/>
    <mergeCell ref="H1156:I1156"/>
    <mergeCell ref="J1156:K1156"/>
    <mergeCell ref="D1175:N1175"/>
    <mergeCell ref="C1180:F1180"/>
    <mergeCell ref="H1180:N1180"/>
    <mergeCell ref="C1181:F1181"/>
    <mergeCell ref="C1191:D1191"/>
    <mergeCell ref="H1191:I1191"/>
    <mergeCell ref="J1191:K1191"/>
    <mergeCell ref="C1192:D1192"/>
    <mergeCell ref="H1192:I1192"/>
    <mergeCell ref="J1192:K1192"/>
    <mergeCell ref="C1189:D1189"/>
    <mergeCell ref="H1189:I1189"/>
    <mergeCell ref="J1189:K1189"/>
    <mergeCell ref="C1190:D1190"/>
    <mergeCell ref="H1190:I1190"/>
    <mergeCell ref="J1190:K1190"/>
    <mergeCell ref="C1184:F1184"/>
    <mergeCell ref="H1184:N1184"/>
    <mergeCell ref="C1188:D1188"/>
    <mergeCell ref="H1188:I1188"/>
    <mergeCell ref="J1188:K1188"/>
    <mergeCell ref="L1185:L1186"/>
    <mergeCell ref="M1185:M1186"/>
    <mergeCell ref="N1185:N1187"/>
    <mergeCell ref="C1187:D1187"/>
    <mergeCell ref="H1187:I1187"/>
    <mergeCell ref="J1187:K1187"/>
    <mergeCell ref="H1181:N1181"/>
    <mergeCell ref="C1182:F1182"/>
    <mergeCell ref="H1182:N1182"/>
    <mergeCell ref="F1199:G1199"/>
    <mergeCell ref="C1200:E1200"/>
    <mergeCell ref="F1200:G1200"/>
    <mergeCell ref="I1196:J1196"/>
    <mergeCell ref="K1196:L1196"/>
    <mergeCell ref="M1196:N1196"/>
    <mergeCell ref="I1197:J1197"/>
    <mergeCell ref="I1198:J1198"/>
    <mergeCell ref="K1198:N1198"/>
    <mergeCell ref="L1194:M1194"/>
    <mergeCell ref="H1193:I1193"/>
    <mergeCell ref="F1194:G1194"/>
    <mergeCell ref="H1194:I1194"/>
    <mergeCell ref="C1193:E1194"/>
    <mergeCell ref="F1193:G1193"/>
    <mergeCell ref="L1193:M1193"/>
    <mergeCell ref="C1195:H1195"/>
    <mergeCell ref="I1195:J1195"/>
    <mergeCell ref="K1195:L1195"/>
    <mergeCell ref="M1195:N1195"/>
    <mergeCell ref="C1196:E1197"/>
    <mergeCell ref="F1196:G1197"/>
    <mergeCell ref="I1201:J1201"/>
    <mergeCell ref="K1201:N1201"/>
    <mergeCell ref="H1223:I1223"/>
    <mergeCell ref="J1223:K1223"/>
    <mergeCell ref="C1218:F1218"/>
    <mergeCell ref="H1218:N1218"/>
    <mergeCell ref="J1220:K1221"/>
    <mergeCell ref="L1220:L1221"/>
    <mergeCell ref="M1220:M1221"/>
    <mergeCell ref="N1220:N1222"/>
    <mergeCell ref="C1215:F1215"/>
    <mergeCell ref="H1215:N1215"/>
    <mergeCell ref="C1216:F1216"/>
    <mergeCell ref="H1216:N1216"/>
    <mergeCell ref="C1217:F1217"/>
    <mergeCell ref="H1217:N1217"/>
    <mergeCell ref="D1209:N1209"/>
    <mergeCell ref="H1214:N1214"/>
    <mergeCell ref="I1202:J1202"/>
    <mergeCell ref="K1202:N1202"/>
    <mergeCell ref="I1203:N1205"/>
    <mergeCell ref="I1206:N1207"/>
    <mergeCell ref="F1204:G1204"/>
    <mergeCell ref="F1205:G1205"/>
    <mergeCell ref="F1206:G1206"/>
    <mergeCell ref="F1207:G1207"/>
    <mergeCell ref="H1253:N1253"/>
    <mergeCell ref="C1254:F1254"/>
    <mergeCell ref="H1254:N1254"/>
    <mergeCell ref="C1255:F1255"/>
    <mergeCell ref="C1222:D1222"/>
    <mergeCell ref="H1222:I1222"/>
    <mergeCell ref="J1222:K1222"/>
    <mergeCell ref="I1232:J1232"/>
    <mergeCell ref="K1232:N1232"/>
    <mergeCell ref="C1233:E1233"/>
    <mergeCell ref="F1233:G1233"/>
    <mergeCell ref="C1231:E1232"/>
    <mergeCell ref="F1231:G1232"/>
    <mergeCell ref="K1231:L1231"/>
    <mergeCell ref="M1231:N1231"/>
    <mergeCell ref="I1233:J1233"/>
    <mergeCell ref="K1233:N1233"/>
    <mergeCell ref="I1230:J1230"/>
    <mergeCell ref="K1230:L1230"/>
    <mergeCell ref="M1230:N1230"/>
    <mergeCell ref="I1231:J1231"/>
    <mergeCell ref="F1228:G1228"/>
    <mergeCell ref="H1228:I1228"/>
    <mergeCell ref="L1228:M1228"/>
    <mergeCell ref="C1226:D1226"/>
    <mergeCell ref="H1226:I1226"/>
    <mergeCell ref="J1226:K1226"/>
    <mergeCell ref="H1227:I1227"/>
    <mergeCell ref="J1227:K1227"/>
    <mergeCell ref="C1227:D1227"/>
    <mergeCell ref="C1228:E1229"/>
    <mergeCell ref="H1229:I1229"/>
    <mergeCell ref="H1264:I1264"/>
    <mergeCell ref="L1264:M1264"/>
    <mergeCell ref="F1265:G1265"/>
    <mergeCell ref="H1265:I1265"/>
    <mergeCell ref="L1265:M1265"/>
    <mergeCell ref="I1234:N1234"/>
    <mergeCell ref="C1235:E1235"/>
    <mergeCell ref="I1237:J1237"/>
    <mergeCell ref="K1237:N1237"/>
    <mergeCell ref="I1238:N1240"/>
    <mergeCell ref="C1251:F1251"/>
    <mergeCell ref="H1251:N1251"/>
    <mergeCell ref="C1252:F1252"/>
    <mergeCell ref="H1252:N1252"/>
    <mergeCell ref="C1261:D1261"/>
    <mergeCell ref="C1262:D1262"/>
    <mergeCell ref="C1263:D1263"/>
    <mergeCell ref="H1263:I1263"/>
    <mergeCell ref="C1250:F1250"/>
    <mergeCell ref="H1250:N1250"/>
    <mergeCell ref="C1258:D1258"/>
    <mergeCell ref="H1258:I1258"/>
    <mergeCell ref="J1258:K1258"/>
    <mergeCell ref="C1259:D1259"/>
    <mergeCell ref="H1259:I1259"/>
    <mergeCell ref="J1259:K1259"/>
    <mergeCell ref="A1243:N1243"/>
    <mergeCell ref="B1244:N1244"/>
    <mergeCell ref="K1247:L1247"/>
    <mergeCell ref="K1248:N1248"/>
    <mergeCell ref="K1249:L1249"/>
    <mergeCell ref="M1249:N1249"/>
    <mergeCell ref="K1307:N1307"/>
    <mergeCell ref="I1308:J1308"/>
    <mergeCell ref="K1308:N1308"/>
    <mergeCell ref="J1297:K1297"/>
    <mergeCell ref="C1298:D1298"/>
    <mergeCell ref="H1298:I1298"/>
    <mergeCell ref="J1298:K1298"/>
    <mergeCell ref="C1285:F1285"/>
    <mergeCell ref="H1285:N1285"/>
    <mergeCell ref="J1291:K1292"/>
    <mergeCell ref="L1291:L1292"/>
    <mergeCell ref="M1291:M1292"/>
    <mergeCell ref="I1268:J1268"/>
    <mergeCell ref="K1268:N1268"/>
    <mergeCell ref="C1267:E1268"/>
    <mergeCell ref="F1267:G1268"/>
    <mergeCell ref="I1267:J1267"/>
    <mergeCell ref="K1267:L1267"/>
    <mergeCell ref="M1267:N1267"/>
    <mergeCell ref="C1269:E1269"/>
    <mergeCell ref="F1269:G1269"/>
    <mergeCell ref="I1269:J1269"/>
    <mergeCell ref="K1269:N1269"/>
    <mergeCell ref="C1270:E1270"/>
    <mergeCell ref="F1270:G1270"/>
    <mergeCell ref="I1270:N1270"/>
    <mergeCell ref="C1271:E1271"/>
    <mergeCell ref="F1271:G1271"/>
    <mergeCell ref="I1271:J1271"/>
    <mergeCell ref="C1272:E1272"/>
    <mergeCell ref="F1272:G1272"/>
    <mergeCell ref="I1272:J1272"/>
    <mergeCell ref="I1379:J1379"/>
    <mergeCell ref="I1380:N1382"/>
    <mergeCell ref="K1379:N1379"/>
    <mergeCell ref="C1341:E1341"/>
    <mergeCell ref="F1341:G1341"/>
    <mergeCell ref="I1341:N1341"/>
    <mergeCell ref="C1342:E1342"/>
    <mergeCell ref="F1342:G1342"/>
    <mergeCell ref="I1342:J1342"/>
    <mergeCell ref="C1343:E1343"/>
    <mergeCell ref="F1343:G1343"/>
    <mergeCell ref="C1337:H1337"/>
    <mergeCell ref="I1337:J1337"/>
    <mergeCell ref="K1337:L1337"/>
    <mergeCell ref="M1337:N1337"/>
    <mergeCell ref="K1340:N1340"/>
    <mergeCell ref="C1301:H1301"/>
    <mergeCell ref="I1301:J1301"/>
    <mergeCell ref="K1301:L1301"/>
    <mergeCell ref="M1301:N1301"/>
    <mergeCell ref="C1302:E1303"/>
    <mergeCell ref="F1302:G1303"/>
    <mergeCell ref="I1302:J1302"/>
    <mergeCell ref="C1305:E1305"/>
    <mergeCell ref="F1305:G1305"/>
    <mergeCell ref="I1305:N1305"/>
    <mergeCell ref="C1306:E1306"/>
    <mergeCell ref="F1306:G1306"/>
    <mergeCell ref="I1306:J1306"/>
    <mergeCell ref="C1307:E1307"/>
    <mergeCell ref="F1307:G1307"/>
    <mergeCell ref="I1307:J1307"/>
    <mergeCell ref="J1404:K1404"/>
    <mergeCell ref="C1405:D1405"/>
    <mergeCell ref="H1405:I1405"/>
    <mergeCell ref="J1405:K1405"/>
    <mergeCell ref="C1406:E1407"/>
    <mergeCell ref="F1406:G1406"/>
    <mergeCell ref="H1406:I1406"/>
    <mergeCell ref="L1406:M1406"/>
    <mergeCell ref="F1407:G1407"/>
    <mergeCell ref="H1407:I1407"/>
    <mergeCell ref="C1366:D1366"/>
    <mergeCell ref="H1366:I1366"/>
    <mergeCell ref="J1366:K1366"/>
    <mergeCell ref="C1367:D1367"/>
    <mergeCell ref="H1367:I1367"/>
    <mergeCell ref="J1367:K1367"/>
    <mergeCell ref="C1368:D1368"/>
    <mergeCell ref="H1368:I1368"/>
    <mergeCell ref="J1368:K1368"/>
    <mergeCell ref="C1369:D1369"/>
    <mergeCell ref="H1371:I1371"/>
    <mergeCell ref="L1371:M1371"/>
    <mergeCell ref="C1372:H1372"/>
    <mergeCell ref="I1372:J1372"/>
    <mergeCell ref="K1372:L1372"/>
    <mergeCell ref="M1372:N1372"/>
    <mergeCell ref="C1373:E1374"/>
    <mergeCell ref="F1373:G1374"/>
    <mergeCell ref="I1373:J1373"/>
    <mergeCell ref="K1373:L1373"/>
    <mergeCell ref="H1369:I1369"/>
    <mergeCell ref="J1369:K1369"/>
    <mergeCell ref="C1477:E1478"/>
    <mergeCell ref="F1477:G1477"/>
    <mergeCell ref="H1477:I1477"/>
    <mergeCell ref="H1439:I1439"/>
    <mergeCell ref="J1439:K1439"/>
    <mergeCell ref="C1440:D1440"/>
    <mergeCell ref="H1440:I1440"/>
    <mergeCell ref="J1440:K1440"/>
    <mergeCell ref="C1441:E1442"/>
    <mergeCell ref="F1441:G1441"/>
    <mergeCell ref="H1441:I1441"/>
    <mergeCell ref="N1398:N1400"/>
    <mergeCell ref="C1400:D1400"/>
    <mergeCell ref="H1400:I1400"/>
    <mergeCell ref="J1400:K1400"/>
    <mergeCell ref="C1401:D1401"/>
    <mergeCell ref="H1401:I1401"/>
    <mergeCell ref="J1401:K1401"/>
    <mergeCell ref="C1402:D1402"/>
    <mergeCell ref="H1402:I1402"/>
    <mergeCell ref="J1402:K1402"/>
    <mergeCell ref="F1398:F1399"/>
    <mergeCell ref="G1398:G1399"/>
    <mergeCell ref="H1398:I1399"/>
    <mergeCell ref="J1398:K1399"/>
    <mergeCell ref="L1398:L1399"/>
    <mergeCell ref="M1398:M1399"/>
    <mergeCell ref="C1403:D1403"/>
    <mergeCell ref="H1403:I1403"/>
    <mergeCell ref="J1403:K1403"/>
    <mergeCell ref="C1404:D1404"/>
    <mergeCell ref="H1404:I1404"/>
    <mergeCell ref="C1471:D1471"/>
    <mergeCell ref="H1471:I1471"/>
    <mergeCell ref="J1471:K1471"/>
    <mergeCell ref="C1472:D1472"/>
    <mergeCell ref="H1472:I1472"/>
    <mergeCell ref="J1472:K1472"/>
    <mergeCell ref="C1473:D1473"/>
    <mergeCell ref="H1473:I1473"/>
    <mergeCell ref="J1473:K1473"/>
    <mergeCell ref="C1474:D1474"/>
    <mergeCell ref="H1474:I1474"/>
    <mergeCell ref="J1474:K1474"/>
    <mergeCell ref="C1475:D1475"/>
    <mergeCell ref="H1475:I1475"/>
    <mergeCell ref="J1475:K1475"/>
    <mergeCell ref="C1476:D1476"/>
    <mergeCell ref="H1476:I1476"/>
    <mergeCell ref="J1476:K1476"/>
    <mergeCell ref="C1515:E1516"/>
    <mergeCell ref="F1515:G1516"/>
    <mergeCell ref="I1515:J1515"/>
    <mergeCell ref="K1515:L1515"/>
    <mergeCell ref="M1515:N1515"/>
    <mergeCell ref="I1516:J1516"/>
    <mergeCell ref="K1516:N1516"/>
    <mergeCell ref="C1517:E1517"/>
    <mergeCell ref="F1517:G1517"/>
    <mergeCell ref="I1517:J1517"/>
    <mergeCell ref="K1517:N1517"/>
    <mergeCell ref="C1518:E1518"/>
    <mergeCell ref="F1518:G1518"/>
    <mergeCell ref="I1518:N1518"/>
    <mergeCell ref="M1504:M1505"/>
    <mergeCell ref="N1504:N1506"/>
    <mergeCell ref="C1506:D1506"/>
    <mergeCell ref="H1506:I1506"/>
    <mergeCell ref="J1506:K1506"/>
    <mergeCell ref="C1507:D1507"/>
    <mergeCell ref="H1507:I1507"/>
    <mergeCell ref="J1507:K1507"/>
    <mergeCell ref="H1509:I1509"/>
    <mergeCell ref="J1509:K1509"/>
    <mergeCell ref="C1510:D1510"/>
    <mergeCell ref="H1510:I1510"/>
    <mergeCell ref="J1510:K1510"/>
    <mergeCell ref="C1511:D1511"/>
    <mergeCell ref="H1511:I1511"/>
    <mergeCell ref="J1511:K1511"/>
    <mergeCell ref="C1512:E1513"/>
    <mergeCell ref="F1512:G1512"/>
    <mergeCell ref="K1552:N1552"/>
    <mergeCell ref="C1553:E1553"/>
    <mergeCell ref="K1531:L1531"/>
    <mergeCell ref="C1520:E1520"/>
    <mergeCell ref="F1520:G1520"/>
    <mergeCell ref="I1520:J1520"/>
    <mergeCell ref="K1520:N1520"/>
    <mergeCell ref="I1521:J1521"/>
    <mergeCell ref="K1521:N1521"/>
    <mergeCell ref="I1522:N1524"/>
    <mergeCell ref="H1540:I1541"/>
    <mergeCell ref="J1540:K1541"/>
    <mergeCell ref="L1540:L1541"/>
    <mergeCell ref="M1540:M1541"/>
    <mergeCell ref="N1540:N1542"/>
    <mergeCell ref="C1542:D1542"/>
    <mergeCell ref="H1542:I1542"/>
    <mergeCell ref="J1542:K1542"/>
    <mergeCell ref="E1540:E1541"/>
    <mergeCell ref="F1540:F1541"/>
    <mergeCell ref="G1540:G1541"/>
    <mergeCell ref="C1539:F1539"/>
    <mergeCell ref="H1539:N1539"/>
    <mergeCell ref="C1540:D1541"/>
    <mergeCell ref="F1553:G1553"/>
    <mergeCell ref="I1553:J1553"/>
    <mergeCell ref="K1553:N1553"/>
    <mergeCell ref="H1605:N1605"/>
    <mergeCell ref="C1546:D1546"/>
    <mergeCell ref="H1546:I1546"/>
    <mergeCell ref="J1546:K1546"/>
    <mergeCell ref="C1547:D1547"/>
    <mergeCell ref="H1547:I1547"/>
    <mergeCell ref="J1547:K1547"/>
    <mergeCell ref="C1575:D1576"/>
    <mergeCell ref="E1575:E1576"/>
    <mergeCell ref="F1575:F1576"/>
    <mergeCell ref="G1575:G1576"/>
    <mergeCell ref="H1575:I1576"/>
    <mergeCell ref="J1575:K1576"/>
    <mergeCell ref="L1575:L1576"/>
    <mergeCell ref="M1575:M1576"/>
    <mergeCell ref="I1552:J1552"/>
    <mergeCell ref="C1588:E1588"/>
    <mergeCell ref="F1588:G1588"/>
    <mergeCell ref="I1588:J1588"/>
    <mergeCell ref="K1588:N1588"/>
    <mergeCell ref="C1589:E1589"/>
    <mergeCell ref="F1589:G1589"/>
    <mergeCell ref="I1589:N1589"/>
    <mergeCell ref="H1548:I1548"/>
    <mergeCell ref="L1548:M1548"/>
    <mergeCell ref="F1549:G1549"/>
    <mergeCell ref="H1549:I1549"/>
    <mergeCell ref="L1549:M1549"/>
    <mergeCell ref="C1550:H1550"/>
    <mergeCell ref="I1550:J1550"/>
    <mergeCell ref="K1550:L1550"/>
    <mergeCell ref="M1550:N1550"/>
    <mergeCell ref="C1582:D1582"/>
    <mergeCell ref="H1572:N1572"/>
    <mergeCell ref="J1543:K1543"/>
    <mergeCell ref="C1544:D1544"/>
    <mergeCell ref="H1544:I1544"/>
    <mergeCell ref="J1544:K1544"/>
    <mergeCell ref="C1586:E1587"/>
    <mergeCell ref="F1586:G1587"/>
    <mergeCell ref="I1586:J1586"/>
    <mergeCell ref="K1586:L1586"/>
    <mergeCell ref="M1586:N1586"/>
    <mergeCell ref="I1587:J1587"/>
    <mergeCell ref="K1587:N1587"/>
    <mergeCell ref="C1545:D1545"/>
    <mergeCell ref="H1545:I1545"/>
    <mergeCell ref="J1545:K1545"/>
    <mergeCell ref="C1543:D1543"/>
    <mergeCell ref="H1543:I1543"/>
    <mergeCell ref="C1551:E1552"/>
    <mergeCell ref="F1551:G1552"/>
    <mergeCell ref="I1551:J1551"/>
    <mergeCell ref="K1551:L1551"/>
    <mergeCell ref="M1551:N1551"/>
    <mergeCell ref="H1582:I1582"/>
    <mergeCell ref="J1582:K1582"/>
    <mergeCell ref="C1583:E1584"/>
    <mergeCell ref="F1583:G1583"/>
    <mergeCell ref="H1583:I1583"/>
    <mergeCell ref="L1583:M1583"/>
    <mergeCell ref="F1584:G1584"/>
    <mergeCell ref="H1584:I1584"/>
    <mergeCell ref="L1584:M1584"/>
    <mergeCell ref="I1657:J1657"/>
    <mergeCell ref="H1641:N1641"/>
    <mergeCell ref="C1606:F1606"/>
    <mergeCell ref="H1606:N1606"/>
    <mergeCell ref="C1607:F1607"/>
    <mergeCell ref="H1607:N1607"/>
    <mergeCell ref="C1608:F1608"/>
    <mergeCell ref="I1628:J1628"/>
    <mergeCell ref="K1628:N1628"/>
    <mergeCell ref="I1629:N1631"/>
    <mergeCell ref="C1590:E1590"/>
    <mergeCell ref="K1567:N1567"/>
    <mergeCell ref="C1573:F1573"/>
    <mergeCell ref="H1573:N1573"/>
    <mergeCell ref="C1574:F1574"/>
    <mergeCell ref="H1574:N1574"/>
    <mergeCell ref="N1575:N1577"/>
    <mergeCell ref="C1577:D1577"/>
    <mergeCell ref="H1577:I1577"/>
    <mergeCell ref="J1577:K1577"/>
    <mergeCell ref="C1578:D1578"/>
    <mergeCell ref="H1578:I1578"/>
    <mergeCell ref="J1578:K1578"/>
    <mergeCell ref="C1579:D1579"/>
    <mergeCell ref="H1579:I1579"/>
    <mergeCell ref="J1579:K1579"/>
    <mergeCell ref="C1580:D1580"/>
    <mergeCell ref="H1580:I1580"/>
    <mergeCell ref="J1580:K1580"/>
    <mergeCell ref="C1581:D1581"/>
    <mergeCell ref="H1581:I1581"/>
    <mergeCell ref="J1581:K1581"/>
    <mergeCell ref="C1693:E1694"/>
    <mergeCell ref="F1693:G1694"/>
    <mergeCell ref="I1632:N1633"/>
    <mergeCell ref="C1625:E1625"/>
    <mergeCell ref="F1625:G1625"/>
    <mergeCell ref="I1625:N1625"/>
    <mergeCell ref="C1626:E1626"/>
    <mergeCell ref="F1626:G1626"/>
    <mergeCell ref="I1626:J1626"/>
    <mergeCell ref="C1627:E1627"/>
    <mergeCell ref="F1627:G1627"/>
    <mergeCell ref="I1627:J1627"/>
    <mergeCell ref="K1627:N1627"/>
    <mergeCell ref="I1663:J1663"/>
    <mergeCell ref="K1663:N1663"/>
    <mergeCell ref="I1664:N1666"/>
    <mergeCell ref="C1653:D1653"/>
    <mergeCell ref="H1653:I1653"/>
    <mergeCell ref="J1653:K1653"/>
    <mergeCell ref="C1654:E1655"/>
    <mergeCell ref="F1654:G1654"/>
    <mergeCell ref="H1654:I1654"/>
    <mergeCell ref="L1654:M1654"/>
    <mergeCell ref="F1655:G1655"/>
    <mergeCell ref="H1655:I1655"/>
    <mergeCell ref="L1655:M1655"/>
    <mergeCell ref="C1656:H1656"/>
    <mergeCell ref="I1656:J1656"/>
    <mergeCell ref="K1656:L1656"/>
    <mergeCell ref="M1656:N1656"/>
    <mergeCell ref="C1657:E1658"/>
    <mergeCell ref="F1657:G1658"/>
    <mergeCell ref="H1687:I1687"/>
    <mergeCell ref="J1687:K1687"/>
    <mergeCell ref="C1688:D1688"/>
    <mergeCell ref="H1688:I1688"/>
    <mergeCell ref="J1688:K1688"/>
    <mergeCell ref="C1689:D1689"/>
    <mergeCell ref="H1689:I1689"/>
    <mergeCell ref="J1689:K1689"/>
    <mergeCell ref="C1690:E1691"/>
    <mergeCell ref="F1690:G1690"/>
    <mergeCell ref="L1690:M1690"/>
    <mergeCell ref="H1691:I1691"/>
    <mergeCell ref="F1691:G1691"/>
    <mergeCell ref="L1691:M1691"/>
    <mergeCell ref="C1692:H1692"/>
    <mergeCell ref="I1692:J1692"/>
    <mergeCell ref="K1692:L1692"/>
    <mergeCell ref="M1692:N1692"/>
    <mergeCell ref="C1714:F1714"/>
    <mergeCell ref="H1714:N1714"/>
    <mergeCell ref="C1715:F1715"/>
    <mergeCell ref="H1715:N1715"/>
    <mergeCell ref="C1717:D1718"/>
    <mergeCell ref="E1717:E1718"/>
    <mergeCell ref="F1717:F1718"/>
    <mergeCell ref="G1717:G1718"/>
    <mergeCell ref="F1696:G1696"/>
    <mergeCell ref="C1696:E1696"/>
    <mergeCell ref="I1696:N1696"/>
    <mergeCell ref="C1697:E1697"/>
    <mergeCell ref="I1697:J1697"/>
    <mergeCell ref="C1698:E1698"/>
    <mergeCell ref="F1698:G1698"/>
    <mergeCell ref="K1698:N1698"/>
    <mergeCell ref="K1699:N1699"/>
    <mergeCell ref="I1698:J1698"/>
    <mergeCell ref="I1735:N1737"/>
    <mergeCell ref="I1738:N1739"/>
    <mergeCell ref="A1740:N1740"/>
    <mergeCell ref="B1741:N1741"/>
    <mergeCell ref="I1732:J1732"/>
    <mergeCell ref="I1733:J1733"/>
    <mergeCell ref="I1734:J1734"/>
    <mergeCell ref="K1734:N1734"/>
    <mergeCell ref="C1733:E1733"/>
    <mergeCell ref="F1733:G1733"/>
    <mergeCell ref="K1733:N1733"/>
    <mergeCell ref="A1706:A1739"/>
    <mergeCell ref="B1706:C1707"/>
    <mergeCell ref="D1706:N1706"/>
    <mergeCell ref="D1707:N1707"/>
    <mergeCell ref="C1708:G1710"/>
    <mergeCell ref="H1708:I1710"/>
    <mergeCell ref="J1708:J1710"/>
    <mergeCell ref="K1708:L1708"/>
    <mergeCell ref="K1709:N1709"/>
    <mergeCell ref="K1710:L1710"/>
    <mergeCell ref="C1716:F1716"/>
    <mergeCell ref="H1716:N1716"/>
    <mergeCell ref="H1725:I1725"/>
    <mergeCell ref="H1726:I1726"/>
    <mergeCell ref="C1720:D1720"/>
    <mergeCell ref="H1720:I1720"/>
    <mergeCell ref="J1720:K1720"/>
    <mergeCell ref="C1721:D1721"/>
    <mergeCell ref="H1721:I1721"/>
    <mergeCell ref="J1721:K1721"/>
    <mergeCell ref="C1722:D1722"/>
    <mergeCell ref="J1757:K1757"/>
    <mergeCell ref="I1765:J1765"/>
    <mergeCell ref="C1751:F1751"/>
    <mergeCell ref="H1751:N1751"/>
    <mergeCell ref="C1752:F1752"/>
    <mergeCell ref="H1752:N1752"/>
    <mergeCell ref="K1746:L1746"/>
    <mergeCell ref="C1749:F1749"/>
    <mergeCell ref="H1749:N1749"/>
    <mergeCell ref="C1750:F1750"/>
    <mergeCell ref="H1750:N1750"/>
    <mergeCell ref="C1760:D1760"/>
    <mergeCell ref="H1760:I1760"/>
    <mergeCell ref="J1760:K1760"/>
    <mergeCell ref="H1761:I1761"/>
    <mergeCell ref="C1758:D1758"/>
    <mergeCell ref="H1758:I1758"/>
    <mergeCell ref="J1758:K1758"/>
    <mergeCell ref="C1759:D1759"/>
    <mergeCell ref="C1755:D1755"/>
    <mergeCell ref="H1755:I1755"/>
    <mergeCell ref="J1755:K1755"/>
    <mergeCell ref="C1756:D1756"/>
    <mergeCell ref="H1756:I1756"/>
    <mergeCell ref="J1756:K1756"/>
    <mergeCell ref="C1763:H1763"/>
    <mergeCell ref="I1763:J1763"/>
    <mergeCell ref="K1763:L1763"/>
    <mergeCell ref="M1763:N1763"/>
    <mergeCell ref="C1764:E1765"/>
    <mergeCell ref="F1764:G1765"/>
    <mergeCell ref="I1764:J1764"/>
    <mergeCell ref="K1764:L1764"/>
    <mergeCell ref="M1764:N1764"/>
    <mergeCell ref="K1765:N1765"/>
    <mergeCell ref="C1766:E1766"/>
    <mergeCell ref="C1761:E1762"/>
    <mergeCell ref="F1761:G1761"/>
    <mergeCell ref="L1761:M1761"/>
    <mergeCell ref="F1766:G1766"/>
    <mergeCell ref="K1766:N1766"/>
    <mergeCell ref="C1767:E1767"/>
    <mergeCell ref="F1767:G1767"/>
    <mergeCell ref="I1767:N1767"/>
    <mergeCell ref="H1787:N1787"/>
    <mergeCell ref="C1791:D1791"/>
    <mergeCell ref="H1791:I1791"/>
    <mergeCell ref="J1791:K1791"/>
    <mergeCell ref="H1784:N1784"/>
    <mergeCell ref="C1785:F1785"/>
    <mergeCell ref="H1785:N1785"/>
    <mergeCell ref="C1786:F1786"/>
    <mergeCell ref="H1786:N1786"/>
    <mergeCell ref="D1778:N1778"/>
    <mergeCell ref="C1783:F1783"/>
    <mergeCell ref="H1783:N1783"/>
    <mergeCell ref="C1784:F1784"/>
    <mergeCell ref="I1769:J1769"/>
    <mergeCell ref="K1769:N1769"/>
    <mergeCell ref="C1794:D1794"/>
    <mergeCell ref="H1794:I1794"/>
    <mergeCell ref="J1794:K1794"/>
    <mergeCell ref="C1790:D1790"/>
    <mergeCell ref="H1790:I1790"/>
    <mergeCell ref="J1790:K1790"/>
    <mergeCell ref="L1796:M1796"/>
    <mergeCell ref="C1798:H1798"/>
    <mergeCell ref="I1798:J1798"/>
    <mergeCell ref="K1798:L1798"/>
    <mergeCell ref="M1798:N1798"/>
    <mergeCell ref="C1799:E1800"/>
    <mergeCell ref="F1799:G1800"/>
    <mergeCell ref="C1795:D1795"/>
    <mergeCell ref="H1795:I1795"/>
    <mergeCell ref="J1795:K1795"/>
    <mergeCell ref="C1792:D1792"/>
    <mergeCell ref="H1792:I1792"/>
    <mergeCell ref="J1792:K1792"/>
    <mergeCell ref="C1793:D1793"/>
    <mergeCell ref="H1793:I1793"/>
    <mergeCell ref="J1793:K1793"/>
    <mergeCell ref="K1800:N1800"/>
    <mergeCell ref="K1815:L1815"/>
    <mergeCell ref="C1827:D1827"/>
    <mergeCell ref="H1827:I1827"/>
    <mergeCell ref="J1827:K1827"/>
    <mergeCell ref="C1828:D1828"/>
    <mergeCell ref="H1828:I1828"/>
    <mergeCell ref="J1828:K1828"/>
    <mergeCell ref="C1826:D1826"/>
    <mergeCell ref="I1804:J1804"/>
    <mergeCell ref="K1804:N1804"/>
    <mergeCell ref="H1826:I1826"/>
    <mergeCell ref="J1826:K1826"/>
    <mergeCell ref="C1821:F1821"/>
    <mergeCell ref="H1821:N1821"/>
    <mergeCell ref="F1824:F1825"/>
    <mergeCell ref="G1824:G1825"/>
    <mergeCell ref="H1824:I1825"/>
    <mergeCell ref="J1824:K1825"/>
    <mergeCell ref="L1824:L1825"/>
    <mergeCell ref="M1824:M1825"/>
    <mergeCell ref="N1824:N1826"/>
    <mergeCell ref="C1818:F1818"/>
    <mergeCell ref="H1818:N1818"/>
    <mergeCell ref="C1819:F1819"/>
    <mergeCell ref="K1805:N1805"/>
    <mergeCell ref="I1806:N1808"/>
    <mergeCell ref="I1809:N1810"/>
    <mergeCell ref="A1811:N1811"/>
    <mergeCell ref="B1812:N1812"/>
    <mergeCell ref="A1813:A1846"/>
    <mergeCell ref="B1813:C1814"/>
    <mergeCell ref="D1813:N1813"/>
    <mergeCell ref="I1834:J1834"/>
    <mergeCell ref="H1831:I1831"/>
    <mergeCell ref="J1831:K1831"/>
    <mergeCell ref="C1829:D1829"/>
    <mergeCell ref="H1829:I1829"/>
    <mergeCell ref="J1829:K1829"/>
    <mergeCell ref="H1830:I1830"/>
    <mergeCell ref="J1830:K1830"/>
    <mergeCell ref="C1830:D1830"/>
    <mergeCell ref="C1831:D1831"/>
    <mergeCell ref="C1832:E1833"/>
    <mergeCell ref="F1832:G1832"/>
    <mergeCell ref="H1832:I1832"/>
    <mergeCell ref="L1832:M1832"/>
    <mergeCell ref="F1833:G1833"/>
    <mergeCell ref="H1833:I1833"/>
    <mergeCell ref="L1833:M1833"/>
    <mergeCell ref="C1834:H1834"/>
    <mergeCell ref="K1834:L1834"/>
    <mergeCell ref="M1834:N1834"/>
    <mergeCell ref="J1861:K1861"/>
    <mergeCell ref="C1862:D1862"/>
    <mergeCell ref="H1862:I1862"/>
    <mergeCell ref="J1862:K1862"/>
    <mergeCell ref="I1837:J1837"/>
    <mergeCell ref="K1837:N1837"/>
    <mergeCell ref="I1835:J1835"/>
    <mergeCell ref="C1835:E1836"/>
    <mergeCell ref="F1835:G1836"/>
    <mergeCell ref="K1835:L1835"/>
    <mergeCell ref="M1835:N1835"/>
    <mergeCell ref="I1836:J1836"/>
    <mergeCell ref="K1836:N1836"/>
    <mergeCell ref="C1837:E1837"/>
    <mergeCell ref="F1837:G1837"/>
    <mergeCell ref="C1838:E1838"/>
    <mergeCell ref="F1838:G1838"/>
    <mergeCell ref="K1840:N1840"/>
    <mergeCell ref="I1841:J1841"/>
    <mergeCell ref="K1841:N1841"/>
    <mergeCell ref="I1842:N1844"/>
    <mergeCell ref="C1840:E1840"/>
    <mergeCell ref="F1840:G1840"/>
    <mergeCell ref="I1840:J1840"/>
    <mergeCell ref="C1841:E1846"/>
    <mergeCell ref="F1841:G1841"/>
    <mergeCell ref="F1842:G1842"/>
    <mergeCell ref="I1845:N1846"/>
    <mergeCell ref="B1847:N1847"/>
    <mergeCell ref="F1843:G1843"/>
    <mergeCell ref="F1844:G1844"/>
    <mergeCell ref="F1845:G1845"/>
    <mergeCell ref="C1902:D1902"/>
    <mergeCell ref="H1902:I1902"/>
    <mergeCell ref="J1902:K1902"/>
    <mergeCell ref="C1903:E1904"/>
    <mergeCell ref="H1903:I1903"/>
    <mergeCell ref="I1871:J1871"/>
    <mergeCell ref="K1871:N1871"/>
    <mergeCell ref="I1869:J1869"/>
    <mergeCell ref="C1869:H1869"/>
    <mergeCell ref="K1869:L1869"/>
    <mergeCell ref="M1869:N1869"/>
    <mergeCell ref="C1870:E1871"/>
    <mergeCell ref="F1870:G1871"/>
    <mergeCell ref="I1870:J1870"/>
    <mergeCell ref="K1870:L1870"/>
    <mergeCell ref="M1870:N1870"/>
    <mergeCell ref="C1872:E1872"/>
    <mergeCell ref="F1872:G1872"/>
    <mergeCell ref="H1898:I1898"/>
    <mergeCell ref="J1898:K1898"/>
    <mergeCell ref="H1897:I1897"/>
    <mergeCell ref="J1897:K1897"/>
    <mergeCell ref="F1895:F1896"/>
    <mergeCell ref="G1895:G1896"/>
    <mergeCell ref="H1895:I1896"/>
    <mergeCell ref="J1895:K1896"/>
    <mergeCell ref="L1895:L1896"/>
    <mergeCell ref="M1895:M1896"/>
    <mergeCell ref="N1895:N1897"/>
    <mergeCell ref="C1897:D1897"/>
    <mergeCell ref="C1898:D1898"/>
    <mergeCell ref="C1899:D1899"/>
    <mergeCell ref="H1899:I1899"/>
    <mergeCell ref="J1899:K1899"/>
    <mergeCell ref="C1900:D1900"/>
    <mergeCell ref="C1936:D1936"/>
    <mergeCell ref="H1936:I1936"/>
    <mergeCell ref="J1936:K1936"/>
    <mergeCell ref="C1937:D1937"/>
    <mergeCell ref="H1937:I1937"/>
    <mergeCell ref="J1937:K1937"/>
    <mergeCell ref="C1938:E1939"/>
    <mergeCell ref="F1938:G1938"/>
    <mergeCell ref="H1938:I1938"/>
    <mergeCell ref="L1938:M1938"/>
    <mergeCell ref="F1939:G1939"/>
    <mergeCell ref="C1906:E1907"/>
    <mergeCell ref="F1906:G1907"/>
    <mergeCell ref="I1906:J1906"/>
    <mergeCell ref="K1906:L1906"/>
    <mergeCell ref="M1906:N1906"/>
    <mergeCell ref="I1907:J1907"/>
    <mergeCell ref="K1907:N1907"/>
    <mergeCell ref="C1908:E1908"/>
    <mergeCell ref="F1908:G1908"/>
    <mergeCell ref="I1908:J1908"/>
    <mergeCell ref="L1903:M1903"/>
    <mergeCell ref="F1904:G1904"/>
    <mergeCell ref="H1904:I1904"/>
    <mergeCell ref="L1904:M1904"/>
    <mergeCell ref="C1905:H1905"/>
    <mergeCell ref="I1905:J1905"/>
    <mergeCell ref="K1905:L1905"/>
    <mergeCell ref="M1905:N1905"/>
    <mergeCell ref="K1976:L1976"/>
    <mergeCell ref="M1976:N1976"/>
    <mergeCell ref="C1977:E1978"/>
    <mergeCell ref="F1977:G1978"/>
    <mergeCell ref="I1977:J1977"/>
    <mergeCell ref="K1977:L1977"/>
    <mergeCell ref="M1977:N1977"/>
    <mergeCell ref="I1978:J1978"/>
    <mergeCell ref="K1978:N1978"/>
    <mergeCell ref="C1979:E1979"/>
    <mergeCell ref="F1979:G1979"/>
    <mergeCell ref="I1979:J1979"/>
    <mergeCell ref="K1979:N1979"/>
    <mergeCell ref="C1980:E1980"/>
    <mergeCell ref="F1980:G1980"/>
    <mergeCell ref="H1963:N1963"/>
    <mergeCell ref="C1964:F1964"/>
    <mergeCell ref="H1964:N1964"/>
    <mergeCell ref="C1965:F1965"/>
    <mergeCell ref="H1965:N1965"/>
    <mergeCell ref="C1966:D1967"/>
    <mergeCell ref="E1966:E1967"/>
    <mergeCell ref="F1966:F1967"/>
    <mergeCell ref="G1966:G1967"/>
    <mergeCell ref="H1966:I1967"/>
    <mergeCell ref="J1966:K1967"/>
    <mergeCell ref="L1966:L1967"/>
    <mergeCell ref="M1966:M1967"/>
    <mergeCell ref="N1966:N1968"/>
    <mergeCell ref="C1968:D1968"/>
    <mergeCell ref="H1968:I1968"/>
    <mergeCell ref="J1968:K1968"/>
    <mergeCell ref="H2046:I2046"/>
    <mergeCell ref="L2046:M2046"/>
    <mergeCell ref="C2047:H2047"/>
    <mergeCell ref="I2047:J2047"/>
    <mergeCell ref="K2047:L2047"/>
    <mergeCell ref="M2047:N2047"/>
    <mergeCell ref="C2048:E2049"/>
    <mergeCell ref="J2005:K2005"/>
    <mergeCell ref="G2001:G2002"/>
    <mergeCell ref="H2001:I2002"/>
    <mergeCell ref="J2001:K2002"/>
    <mergeCell ref="L2001:L2002"/>
    <mergeCell ref="M2001:M2002"/>
    <mergeCell ref="F2037:F2038"/>
    <mergeCell ref="G2037:G2038"/>
    <mergeCell ref="H2037:I2038"/>
    <mergeCell ref="J2037:K2038"/>
    <mergeCell ref="L2037:L2038"/>
    <mergeCell ref="M2037:M2038"/>
    <mergeCell ref="F2012:G2013"/>
    <mergeCell ref="I2012:J2012"/>
    <mergeCell ref="K2012:L2012"/>
    <mergeCell ref="M2012:N2012"/>
    <mergeCell ref="I2013:J2013"/>
    <mergeCell ref="K2013:N2013"/>
    <mergeCell ref="C2014:E2014"/>
    <mergeCell ref="F2014:G2014"/>
    <mergeCell ref="C2006:D2006"/>
    <mergeCell ref="H2006:I2006"/>
    <mergeCell ref="J2006:K2006"/>
    <mergeCell ref="C2007:D2007"/>
    <mergeCell ref="H2007:I2007"/>
    <mergeCell ref="K2083:L2083"/>
    <mergeCell ref="M2083:N2083"/>
    <mergeCell ref="C2074:D2074"/>
    <mergeCell ref="H2074:I2074"/>
    <mergeCell ref="J2074:K2074"/>
    <mergeCell ref="A2024:N2024"/>
    <mergeCell ref="B2025:N2025"/>
    <mergeCell ref="A2026:A2059"/>
    <mergeCell ref="B2026:C2027"/>
    <mergeCell ref="D2026:N2026"/>
    <mergeCell ref="D2027:N2027"/>
    <mergeCell ref="C2034:F2034"/>
    <mergeCell ref="H2034:N2034"/>
    <mergeCell ref="C2035:F2035"/>
    <mergeCell ref="H2035:N2035"/>
    <mergeCell ref="N2037:N2039"/>
    <mergeCell ref="C2039:D2039"/>
    <mergeCell ref="I2058:N2059"/>
    <mergeCell ref="C2044:D2044"/>
    <mergeCell ref="H2044:I2044"/>
    <mergeCell ref="J2044:K2044"/>
    <mergeCell ref="H2039:I2039"/>
    <mergeCell ref="J2039:K2039"/>
    <mergeCell ref="C2040:D2040"/>
    <mergeCell ref="H2040:I2040"/>
    <mergeCell ref="J2040:K2040"/>
    <mergeCell ref="C2041:D2041"/>
    <mergeCell ref="C2045:E2046"/>
    <mergeCell ref="F2045:G2045"/>
    <mergeCell ref="H2045:I2045"/>
    <mergeCell ref="L2045:M2045"/>
    <mergeCell ref="F2046:G2046"/>
    <mergeCell ref="I2123:J2123"/>
    <mergeCell ref="C2124:E2124"/>
    <mergeCell ref="F2124:G2124"/>
    <mergeCell ref="I2124:J2124"/>
    <mergeCell ref="K2124:N2124"/>
    <mergeCell ref="I2125:J2125"/>
    <mergeCell ref="K2125:N2125"/>
    <mergeCell ref="L2108:L2109"/>
    <mergeCell ref="M2108:M2109"/>
    <mergeCell ref="N2108:N2110"/>
    <mergeCell ref="C2110:D2110"/>
    <mergeCell ref="H2110:I2110"/>
    <mergeCell ref="J2110:K2110"/>
    <mergeCell ref="C2111:D2111"/>
    <mergeCell ref="H2111:I2111"/>
    <mergeCell ref="J2111:K2111"/>
    <mergeCell ref="C2112:D2112"/>
    <mergeCell ref="H2112:I2112"/>
    <mergeCell ref="J2112:K2112"/>
    <mergeCell ref="C2113:D2113"/>
    <mergeCell ref="H2113:I2113"/>
    <mergeCell ref="J2113:K2113"/>
    <mergeCell ref="C2114:D2114"/>
    <mergeCell ref="H2114:I2114"/>
    <mergeCell ref="J2114:K2114"/>
    <mergeCell ref="C2115:D2115"/>
    <mergeCell ref="H2115:I2115"/>
    <mergeCell ref="J2115:K2115"/>
    <mergeCell ref="C2116:E2117"/>
    <mergeCell ref="F2116:G2116"/>
    <mergeCell ref="H2116:I2116"/>
    <mergeCell ref="L2116:M2116"/>
    <mergeCell ref="H2142:N2142"/>
    <mergeCell ref="C2143:D2144"/>
    <mergeCell ref="E2143:E2144"/>
    <mergeCell ref="F2143:F2144"/>
    <mergeCell ref="G2143:G2144"/>
    <mergeCell ref="H2143:I2144"/>
    <mergeCell ref="J2143:K2144"/>
    <mergeCell ref="L2143:L2144"/>
    <mergeCell ref="M2143:M2144"/>
    <mergeCell ref="N2143:N2145"/>
    <mergeCell ref="C2145:D2145"/>
    <mergeCell ref="H2145:I2145"/>
    <mergeCell ref="J2145:K2145"/>
    <mergeCell ref="C2146:D2146"/>
    <mergeCell ref="H2146:I2146"/>
    <mergeCell ref="J2146:K2146"/>
    <mergeCell ref="C2147:D2147"/>
    <mergeCell ref="I2196:J2196"/>
    <mergeCell ref="K2196:N2196"/>
    <mergeCell ref="I2197:N2199"/>
    <mergeCell ref="L2214:L2215"/>
    <mergeCell ref="M2214:M2215"/>
    <mergeCell ref="N2214:N2216"/>
    <mergeCell ref="C2175:F2175"/>
    <mergeCell ref="H2175:N2175"/>
    <mergeCell ref="C2176:F2176"/>
    <mergeCell ref="H2176:N2176"/>
    <mergeCell ref="C2177:F2177"/>
    <mergeCell ref="H2177:N2177"/>
    <mergeCell ref="C2182:D2182"/>
    <mergeCell ref="H2182:I2182"/>
    <mergeCell ref="J2182:K2182"/>
    <mergeCell ref="C2183:D2183"/>
    <mergeCell ref="H2183:I2183"/>
    <mergeCell ref="J2183:K2183"/>
    <mergeCell ref="C2184:D2184"/>
    <mergeCell ref="H2184:I2184"/>
    <mergeCell ref="J2184:K2184"/>
    <mergeCell ref="C2178:F2178"/>
    <mergeCell ref="H2178:N2178"/>
    <mergeCell ref="C2179:D2180"/>
    <mergeCell ref="E2179:E2180"/>
    <mergeCell ref="F2179:F2180"/>
    <mergeCell ref="G2179:G2180"/>
    <mergeCell ref="H2179:I2180"/>
    <mergeCell ref="J2179:K2180"/>
    <mergeCell ref="L2179:L2180"/>
    <mergeCell ref="M2179:M2180"/>
    <mergeCell ref="N2179:N2181"/>
    <mergeCell ref="F2261:G2262"/>
    <mergeCell ref="I2261:J2261"/>
    <mergeCell ref="K2261:L2261"/>
    <mergeCell ref="M2261:N2261"/>
    <mergeCell ref="I2262:J2262"/>
    <mergeCell ref="K2262:N2262"/>
    <mergeCell ref="C2230:E2230"/>
    <mergeCell ref="F2230:G2230"/>
    <mergeCell ref="I2230:J2230"/>
    <mergeCell ref="K2230:N2230"/>
    <mergeCell ref="K2206:N2206"/>
    <mergeCell ref="I2200:N2201"/>
    <mergeCell ref="B2202:N2202"/>
    <mergeCell ref="C2189:H2189"/>
    <mergeCell ref="I2189:J2189"/>
    <mergeCell ref="K2189:L2189"/>
    <mergeCell ref="M2189:N2189"/>
    <mergeCell ref="C2190:E2191"/>
    <mergeCell ref="F2190:G2191"/>
    <mergeCell ref="I2190:J2190"/>
    <mergeCell ref="K2190:L2190"/>
    <mergeCell ref="M2190:N2190"/>
    <mergeCell ref="I2191:J2191"/>
    <mergeCell ref="K2191:N2191"/>
    <mergeCell ref="C2192:E2192"/>
    <mergeCell ref="F2192:G2192"/>
    <mergeCell ref="I2192:J2192"/>
    <mergeCell ref="K2192:N2192"/>
    <mergeCell ref="C2195:E2195"/>
    <mergeCell ref="F2195:G2195"/>
    <mergeCell ref="I2195:J2195"/>
    <mergeCell ref="K2195:N2195"/>
    <mergeCell ref="I2301:J2301"/>
    <mergeCell ref="C2291:D2291"/>
    <mergeCell ref="H2291:I2291"/>
    <mergeCell ref="J2291:K2291"/>
    <mergeCell ref="C2292:D2292"/>
    <mergeCell ref="H2292:I2292"/>
    <mergeCell ref="J2292:K2292"/>
    <mergeCell ref="C2293:E2294"/>
    <mergeCell ref="F2293:G2293"/>
    <mergeCell ref="L2293:M2293"/>
    <mergeCell ref="F2294:G2294"/>
    <mergeCell ref="L2294:M2294"/>
    <mergeCell ref="C2295:H2295"/>
    <mergeCell ref="H2294:I2294"/>
    <mergeCell ref="C2298:E2298"/>
    <mergeCell ref="F2298:G2298"/>
    <mergeCell ref="I2298:J2298"/>
    <mergeCell ref="K2298:N2298"/>
    <mergeCell ref="C2299:E2299"/>
    <mergeCell ref="I2299:N2299"/>
    <mergeCell ref="C2300:E2300"/>
    <mergeCell ref="I2300:J2300"/>
    <mergeCell ref="I2303:N2305"/>
    <mergeCell ref="I2306:N2307"/>
    <mergeCell ref="A2308:N2308"/>
    <mergeCell ref="B2309:N2309"/>
    <mergeCell ref="C2302:E2307"/>
    <mergeCell ref="F2302:G2302"/>
    <mergeCell ref="F2303:G2303"/>
    <mergeCell ref="F2304:G2304"/>
    <mergeCell ref="F2305:G2305"/>
    <mergeCell ref="F2306:G2306"/>
    <mergeCell ref="F2307:G2307"/>
    <mergeCell ref="I2302:J2302"/>
    <mergeCell ref="A2310:A2343"/>
    <mergeCell ref="B2310:C2311"/>
    <mergeCell ref="D2310:N2310"/>
    <mergeCell ref="D2311:N2311"/>
    <mergeCell ref="C2312:G2314"/>
    <mergeCell ref="H2312:I2314"/>
    <mergeCell ref="J2312:J2314"/>
    <mergeCell ref="K2312:L2312"/>
    <mergeCell ref="K2313:N2313"/>
    <mergeCell ref="K2314:L2314"/>
    <mergeCell ref="M2314:N2314"/>
    <mergeCell ref="K2302:N2302"/>
    <mergeCell ref="I2336:J2336"/>
    <mergeCell ref="I2337:J2337"/>
    <mergeCell ref="K2337:N2337"/>
    <mergeCell ref="L2329:M2329"/>
    <mergeCell ref="K2331:L2331"/>
    <mergeCell ref="M2331:N2331"/>
    <mergeCell ref="C2332:E2333"/>
    <mergeCell ref="F2332:G2333"/>
    <mergeCell ref="K2349:L2349"/>
    <mergeCell ref="B2345:C2346"/>
    <mergeCell ref="D2345:N2345"/>
    <mergeCell ref="D2346:N2346"/>
    <mergeCell ref="C2347:G2349"/>
    <mergeCell ref="H2355:N2355"/>
    <mergeCell ref="C2356:D2357"/>
    <mergeCell ref="E2356:E2357"/>
    <mergeCell ref="F2356:F2357"/>
    <mergeCell ref="F2334:G2334"/>
    <mergeCell ref="C2336:E2336"/>
    <mergeCell ref="F2336:G2336"/>
    <mergeCell ref="C2337:E2337"/>
    <mergeCell ref="F2337:G2337"/>
    <mergeCell ref="M2356:M2357"/>
    <mergeCell ref="K2347:L2347"/>
    <mergeCell ref="K2348:N2348"/>
    <mergeCell ref="C2352:F2352"/>
    <mergeCell ref="H2352:N2352"/>
    <mergeCell ref="C2353:F2353"/>
    <mergeCell ref="H2353:N2353"/>
    <mergeCell ref="G2356:G2357"/>
    <mergeCell ref="H2356:I2357"/>
    <mergeCell ref="J2356:K2357"/>
    <mergeCell ref="L2356:L2357"/>
    <mergeCell ref="H2347:I2349"/>
    <mergeCell ref="J2347:J2349"/>
    <mergeCell ref="I2332:J2332"/>
    <mergeCell ref="I2338:J2338"/>
    <mergeCell ref="K2338:N2338"/>
    <mergeCell ref="I2339:N2341"/>
    <mergeCell ref="I2342:N2343"/>
    <mergeCell ref="B2344:N2344"/>
    <mergeCell ref="C2327:D2327"/>
    <mergeCell ref="H2327:I2327"/>
    <mergeCell ref="J2327:K2327"/>
    <mergeCell ref="H2324:I2324"/>
    <mergeCell ref="J2324:K2324"/>
    <mergeCell ref="C2325:D2325"/>
    <mergeCell ref="H2325:I2325"/>
    <mergeCell ref="J2325:K2325"/>
    <mergeCell ref="C2326:D2326"/>
    <mergeCell ref="H2326:I2326"/>
    <mergeCell ref="J2326:K2326"/>
    <mergeCell ref="C2329:E2330"/>
    <mergeCell ref="F2329:G2329"/>
    <mergeCell ref="K2332:L2332"/>
    <mergeCell ref="H2330:I2330"/>
    <mergeCell ref="M2332:N2332"/>
    <mergeCell ref="I2333:J2333"/>
    <mergeCell ref="C2328:D2328"/>
    <mergeCell ref="H2328:I2328"/>
    <mergeCell ref="J2328:K2328"/>
    <mergeCell ref="H2329:I2329"/>
    <mergeCell ref="F2330:G2330"/>
    <mergeCell ref="L2330:M2330"/>
    <mergeCell ref="C2324:D2324"/>
    <mergeCell ref="C2331:H2331"/>
    <mergeCell ref="I2331:J2331"/>
    <mergeCell ref="K2367:L2367"/>
    <mergeCell ref="M2367:N2367"/>
    <mergeCell ref="K2368:N2368"/>
    <mergeCell ref="C2369:E2369"/>
    <mergeCell ref="I2368:J2368"/>
    <mergeCell ref="C2364:E2365"/>
    <mergeCell ref="F2364:G2364"/>
    <mergeCell ref="L2364:M2364"/>
    <mergeCell ref="C2363:D2363"/>
    <mergeCell ref="H2363:I2363"/>
    <mergeCell ref="J2363:K2363"/>
    <mergeCell ref="H2364:I2364"/>
    <mergeCell ref="C2361:D2361"/>
    <mergeCell ref="H2361:I2361"/>
    <mergeCell ref="J2361:K2361"/>
    <mergeCell ref="C2362:D2362"/>
    <mergeCell ref="L2365:M2365"/>
    <mergeCell ref="C2359:D2359"/>
    <mergeCell ref="H2359:I2359"/>
    <mergeCell ref="J2359:K2359"/>
    <mergeCell ref="N2356:N2358"/>
    <mergeCell ref="C2358:D2358"/>
    <mergeCell ref="H2358:I2358"/>
    <mergeCell ref="J2358:K2358"/>
    <mergeCell ref="C2395:D2395"/>
    <mergeCell ref="H2395:I2395"/>
    <mergeCell ref="J2395:K2395"/>
    <mergeCell ref="C2396:D2396"/>
    <mergeCell ref="H2396:I2396"/>
    <mergeCell ref="C2397:D2397"/>
    <mergeCell ref="H2397:I2397"/>
    <mergeCell ref="J2397:K2397"/>
    <mergeCell ref="C2398:D2398"/>
    <mergeCell ref="H2398:I2398"/>
    <mergeCell ref="I2377:N2378"/>
    <mergeCell ref="I2373:J2373"/>
    <mergeCell ref="K2373:N2373"/>
    <mergeCell ref="I2374:N2376"/>
    <mergeCell ref="H2387:N2387"/>
    <mergeCell ref="C2388:F2388"/>
    <mergeCell ref="H2388:N2388"/>
    <mergeCell ref="C2389:F2389"/>
    <mergeCell ref="H2389:N2389"/>
    <mergeCell ref="A2379:N2379"/>
    <mergeCell ref="B2380:N2380"/>
    <mergeCell ref="B2381:C2382"/>
    <mergeCell ref="D2381:N2381"/>
    <mergeCell ref="D2382:N2382"/>
    <mergeCell ref="C2383:G2385"/>
    <mergeCell ref="A2381:A2414"/>
    <mergeCell ref="C2407:E2407"/>
    <mergeCell ref="F2407:G2407"/>
    <mergeCell ref="C2408:E2408"/>
    <mergeCell ref="A2345:A2378"/>
    <mergeCell ref="I2369:J2369"/>
    <mergeCell ref="H2365:I2365"/>
    <mergeCell ref="C2405:E2405"/>
    <mergeCell ref="F2405:G2405"/>
    <mergeCell ref="I2405:J2405"/>
    <mergeCell ref="K2405:N2405"/>
    <mergeCell ref="C2406:E2406"/>
    <mergeCell ref="F2406:G2406"/>
    <mergeCell ref="I2406:N2406"/>
    <mergeCell ref="C2409:E2414"/>
    <mergeCell ref="F2409:G2409"/>
    <mergeCell ref="F2410:G2410"/>
    <mergeCell ref="F2411:G2411"/>
    <mergeCell ref="F2412:G2412"/>
    <mergeCell ref="F2413:G2413"/>
    <mergeCell ref="F2414:G2414"/>
    <mergeCell ref="I2407:J2407"/>
    <mergeCell ref="L2401:M2401"/>
    <mergeCell ref="C2399:D2399"/>
    <mergeCell ref="H2399:I2399"/>
    <mergeCell ref="J2399:K2399"/>
    <mergeCell ref="C2400:E2401"/>
    <mergeCell ref="F2400:G2400"/>
    <mergeCell ref="H2400:I2400"/>
    <mergeCell ref="F2408:G2408"/>
    <mergeCell ref="I2408:J2408"/>
    <mergeCell ref="K2408:N2408"/>
    <mergeCell ref="C2402:H2402"/>
    <mergeCell ref="I2402:J2402"/>
    <mergeCell ref="K2402:L2402"/>
    <mergeCell ref="C2421:F2421"/>
    <mergeCell ref="H2421:N2421"/>
    <mergeCell ref="C2422:F2422"/>
    <mergeCell ref="H2422:N2422"/>
    <mergeCell ref="C2423:F2423"/>
    <mergeCell ref="H2423:N2423"/>
    <mergeCell ref="K2418:L2418"/>
    <mergeCell ref="C2430:D2430"/>
    <mergeCell ref="H2430:I2430"/>
    <mergeCell ref="J2430:K2430"/>
    <mergeCell ref="M2402:N2402"/>
    <mergeCell ref="C2403:E2404"/>
    <mergeCell ref="F2403:G2404"/>
    <mergeCell ref="I2403:J2403"/>
    <mergeCell ref="K2403:L2403"/>
    <mergeCell ref="M2403:N2403"/>
    <mergeCell ref="M2420:N2420"/>
    <mergeCell ref="C2425:F2425"/>
    <mergeCell ref="H2425:N2425"/>
    <mergeCell ref="C2426:F2426"/>
    <mergeCell ref="H2426:N2426"/>
    <mergeCell ref="C2427:D2428"/>
    <mergeCell ref="E2427:E2428"/>
    <mergeCell ref="F2427:F2428"/>
    <mergeCell ref="G2427:G2428"/>
    <mergeCell ref="H2427:I2428"/>
    <mergeCell ref="J2427:K2428"/>
    <mergeCell ref="L2427:L2428"/>
    <mergeCell ref="M2427:M2428"/>
    <mergeCell ref="I2409:J2409"/>
    <mergeCell ref="K2409:N2409"/>
    <mergeCell ref="I2410:N2412"/>
    <mergeCell ref="I2413:N2414"/>
    <mergeCell ref="H2435:I2435"/>
    <mergeCell ref="L2435:M2435"/>
    <mergeCell ref="F2436:G2436"/>
    <mergeCell ref="H2436:I2436"/>
    <mergeCell ref="I2441:N2441"/>
    <mergeCell ref="F2438:G2439"/>
    <mergeCell ref="K2438:L2438"/>
    <mergeCell ref="M2438:N2438"/>
    <mergeCell ref="I2439:J2439"/>
    <mergeCell ref="K2439:N2439"/>
    <mergeCell ref="C2440:E2440"/>
    <mergeCell ref="F2440:G2440"/>
    <mergeCell ref="C2441:E2441"/>
    <mergeCell ref="F2441:G2441"/>
    <mergeCell ref="H2429:I2429"/>
    <mergeCell ref="J2429:K2429"/>
    <mergeCell ref="C2424:F2424"/>
    <mergeCell ref="H2424:N2424"/>
    <mergeCell ref="I2437:J2437"/>
    <mergeCell ref="N2427:N2429"/>
    <mergeCell ref="C2433:D2433"/>
    <mergeCell ref="C2434:D2434"/>
    <mergeCell ref="C2435:E2436"/>
    <mergeCell ref="F2435:G2435"/>
    <mergeCell ref="I2440:J2440"/>
    <mergeCell ref="K2440:N2440"/>
    <mergeCell ref="I2438:J2438"/>
    <mergeCell ref="C2438:E2439"/>
    <mergeCell ref="C2431:D2431"/>
    <mergeCell ref="H2431:I2431"/>
    <mergeCell ref="J2431:K2431"/>
    <mergeCell ref="C2429:D2429"/>
    <mergeCell ref="F2443:G2443"/>
    <mergeCell ref="I2443:J2443"/>
    <mergeCell ref="K2443:N2443"/>
    <mergeCell ref="I2444:J2444"/>
    <mergeCell ref="K2444:N2444"/>
    <mergeCell ref="I2445:N2447"/>
    <mergeCell ref="I2448:N2449"/>
    <mergeCell ref="C2444:E2449"/>
    <mergeCell ref="A2416:A2449"/>
    <mergeCell ref="B2416:C2417"/>
    <mergeCell ref="D2416:N2416"/>
    <mergeCell ref="D2417:N2417"/>
    <mergeCell ref="C2418:G2420"/>
    <mergeCell ref="H2418:I2420"/>
    <mergeCell ref="J2418:J2420"/>
    <mergeCell ref="K2419:N2419"/>
    <mergeCell ref="K2420:L2420"/>
    <mergeCell ref="F2444:G2444"/>
    <mergeCell ref="F2445:G2445"/>
    <mergeCell ref="F2446:G2446"/>
    <mergeCell ref="F2447:G2447"/>
    <mergeCell ref="H2434:I2434"/>
    <mergeCell ref="J2434:K2434"/>
    <mergeCell ref="C2432:D2432"/>
    <mergeCell ref="H2432:I2432"/>
    <mergeCell ref="J2432:K2432"/>
    <mergeCell ref="H2433:I2433"/>
    <mergeCell ref="J2433:K2433"/>
    <mergeCell ref="L2436:M2436"/>
    <mergeCell ref="C2437:H2437"/>
    <mergeCell ref="K2437:L2437"/>
    <mergeCell ref="M2437:N2437"/>
    <mergeCell ref="F2478:G2478"/>
    <mergeCell ref="I2478:J2478"/>
    <mergeCell ref="C2479:E2479"/>
    <mergeCell ref="F2479:G2479"/>
    <mergeCell ref="H2468:I2468"/>
    <mergeCell ref="J2468:K2468"/>
    <mergeCell ref="C2466:D2466"/>
    <mergeCell ref="H2466:I2466"/>
    <mergeCell ref="J2466:K2466"/>
    <mergeCell ref="H2467:I2467"/>
    <mergeCell ref="J2467:K2467"/>
    <mergeCell ref="C2469:D2469"/>
    <mergeCell ref="H2469:I2469"/>
    <mergeCell ref="J2469:K2469"/>
    <mergeCell ref="C2470:D2470"/>
    <mergeCell ref="H2470:I2470"/>
    <mergeCell ref="J2470:K2470"/>
    <mergeCell ref="I2474:J2474"/>
    <mergeCell ref="F2472:G2472"/>
    <mergeCell ref="C2471:E2472"/>
    <mergeCell ref="F2471:G2471"/>
    <mergeCell ref="H2471:I2471"/>
    <mergeCell ref="C2467:D2467"/>
    <mergeCell ref="C2468:D2468"/>
    <mergeCell ref="I2479:J2479"/>
    <mergeCell ref="K2479:N2479"/>
    <mergeCell ref="L2471:M2471"/>
    <mergeCell ref="H2472:I2472"/>
    <mergeCell ref="L2472:M2472"/>
    <mergeCell ref="C2473:H2473"/>
    <mergeCell ref="B2486:N2486"/>
    <mergeCell ref="H2496:N2496"/>
    <mergeCell ref="C2497:F2497"/>
    <mergeCell ref="H2497:N2497"/>
    <mergeCell ref="C2513:E2513"/>
    <mergeCell ref="F2513:G2513"/>
    <mergeCell ref="I2513:J2513"/>
    <mergeCell ref="C2514:E2514"/>
    <mergeCell ref="F2514:G2514"/>
    <mergeCell ref="I2514:J2514"/>
    <mergeCell ref="K2514:N2514"/>
    <mergeCell ref="I2515:J2515"/>
    <mergeCell ref="K2515:N2515"/>
    <mergeCell ref="C2509:E2510"/>
    <mergeCell ref="F2509:G2510"/>
    <mergeCell ref="I2509:J2509"/>
    <mergeCell ref="K2509:L2509"/>
    <mergeCell ref="M2509:N2509"/>
    <mergeCell ref="I2510:J2510"/>
    <mergeCell ref="K2510:N2510"/>
    <mergeCell ref="C2511:E2511"/>
    <mergeCell ref="F2511:G2511"/>
    <mergeCell ref="K2475:N2475"/>
    <mergeCell ref="C2476:E2476"/>
    <mergeCell ref="F2476:G2476"/>
    <mergeCell ref="I2476:J2476"/>
    <mergeCell ref="K2476:N2476"/>
    <mergeCell ref="I2477:N2477"/>
    <mergeCell ref="C2478:E2478"/>
    <mergeCell ref="I2511:J2511"/>
    <mergeCell ref="M2545:N2545"/>
    <mergeCell ref="I2546:J2546"/>
    <mergeCell ref="H2501:I2501"/>
    <mergeCell ref="J2501:K2501"/>
    <mergeCell ref="H2500:I2500"/>
    <mergeCell ref="J2500:K2500"/>
    <mergeCell ref="C2498:D2499"/>
    <mergeCell ref="E2498:E2499"/>
    <mergeCell ref="F2498:F2499"/>
    <mergeCell ref="G2498:G2499"/>
    <mergeCell ref="H2498:I2499"/>
    <mergeCell ref="J2498:K2499"/>
    <mergeCell ref="L2498:L2499"/>
    <mergeCell ref="M2498:M2499"/>
    <mergeCell ref="N2498:N2500"/>
    <mergeCell ref="C2500:D2500"/>
    <mergeCell ref="C2501:D2501"/>
    <mergeCell ref="C2502:D2502"/>
    <mergeCell ref="H2502:I2502"/>
    <mergeCell ref="H2507:I2507"/>
    <mergeCell ref="L2507:M2507"/>
    <mergeCell ref="C2503:D2503"/>
    <mergeCell ref="M2508:N2508"/>
    <mergeCell ref="F2506:G2506"/>
    <mergeCell ref="H2506:I2506"/>
    <mergeCell ref="L2506:M2506"/>
    <mergeCell ref="F2507:G2507"/>
    <mergeCell ref="J2502:K2502"/>
    <mergeCell ref="K2511:N2511"/>
    <mergeCell ref="C2512:E2512"/>
    <mergeCell ref="C2508:H2508"/>
    <mergeCell ref="I2508:J2508"/>
    <mergeCell ref="F2584:G2584"/>
    <mergeCell ref="I2584:J2584"/>
    <mergeCell ref="C2585:E2585"/>
    <mergeCell ref="F2585:G2585"/>
    <mergeCell ref="I2585:J2585"/>
    <mergeCell ref="I2586:J2586"/>
    <mergeCell ref="K2586:N2586"/>
    <mergeCell ref="I2587:N2589"/>
    <mergeCell ref="K2585:N2585"/>
    <mergeCell ref="C2576:D2576"/>
    <mergeCell ref="H2576:I2576"/>
    <mergeCell ref="I2590:N2591"/>
    <mergeCell ref="A2592:N2592"/>
    <mergeCell ref="C2586:E2591"/>
    <mergeCell ref="C2566:F2566"/>
    <mergeCell ref="H2566:N2566"/>
    <mergeCell ref="C2567:F2567"/>
    <mergeCell ref="H2567:N2567"/>
    <mergeCell ref="C2568:F2568"/>
    <mergeCell ref="H2568:N2568"/>
    <mergeCell ref="C2569:D2570"/>
    <mergeCell ref="E2569:E2570"/>
    <mergeCell ref="F2569:F2570"/>
    <mergeCell ref="G2569:G2570"/>
    <mergeCell ref="H2569:I2570"/>
    <mergeCell ref="J2569:K2570"/>
    <mergeCell ref="L2569:L2570"/>
    <mergeCell ref="M2569:M2570"/>
    <mergeCell ref="N2569:N2571"/>
    <mergeCell ref="C2571:D2571"/>
    <mergeCell ref="H2571:I2571"/>
    <mergeCell ref="J2571:K2571"/>
    <mergeCell ref="C2609:D2609"/>
    <mergeCell ref="H2609:I2609"/>
    <mergeCell ref="J2609:K2609"/>
    <mergeCell ref="C2610:D2610"/>
    <mergeCell ref="H2610:I2610"/>
    <mergeCell ref="J2610:K2610"/>
    <mergeCell ref="C2611:D2611"/>
    <mergeCell ref="H2611:I2611"/>
    <mergeCell ref="J2611:K2611"/>
    <mergeCell ref="C2612:D2612"/>
    <mergeCell ref="H2612:I2612"/>
    <mergeCell ref="J2612:K2612"/>
    <mergeCell ref="L2613:M2613"/>
    <mergeCell ref="F2614:G2614"/>
    <mergeCell ref="H2614:I2614"/>
    <mergeCell ref="L2614:M2614"/>
    <mergeCell ref="C2615:H2615"/>
    <mergeCell ref="C2680:D2680"/>
    <mergeCell ref="H2680:I2680"/>
    <mergeCell ref="J2680:K2680"/>
    <mergeCell ref="C2681:D2681"/>
    <mergeCell ref="H2681:I2681"/>
    <mergeCell ref="J2681:K2681"/>
    <mergeCell ref="C2682:D2682"/>
    <mergeCell ref="H2682:I2682"/>
    <mergeCell ref="J2682:K2682"/>
    <mergeCell ref="C2683:D2683"/>
    <mergeCell ref="H2683:I2683"/>
    <mergeCell ref="J2683:K2683"/>
    <mergeCell ref="C2684:E2685"/>
    <mergeCell ref="F2684:G2684"/>
    <mergeCell ref="H2684:I2684"/>
    <mergeCell ref="L2684:M2684"/>
    <mergeCell ref="H2645:I2645"/>
    <mergeCell ref="J2645:K2645"/>
    <mergeCell ref="C2646:D2646"/>
    <mergeCell ref="H2646:I2646"/>
    <mergeCell ref="J2646:K2646"/>
    <mergeCell ref="C2647:D2647"/>
    <mergeCell ref="H2647:I2647"/>
    <mergeCell ref="J2647:K2647"/>
    <mergeCell ref="C2648:E2649"/>
    <mergeCell ref="F2648:G2648"/>
    <mergeCell ref="H2648:I2648"/>
    <mergeCell ref="F2651:G2652"/>
    <mergeCell ref="I2651:J2651"/>
    <mergeCell ref="M2651:N2651"/>
    <mergeCell ref="I2652:J2652"/>
    <mergeCell ref="C2653:E2653"/>
    <mergeCell ref="K2739:N2739"/>
    <mergeCell ref="C2725:E2725"/>
    <mergeCell ref="F2725:G2725"/>
    <mergeCell ref="I2725:N2725"/>
    <mergeCell ref="C2726:E2726"/>
    <mergeCell ref="F2726:G2726"/>
    <mergeCell ref="I2726:J2726"/>
    <mergeCell ref="C2727:E2727"/>
    <mergeCell ref="F2727:G2727"/>
    <mergeCell ref="I2727:J2727"/>
    <mergeCell ref="K2727:N2727"/>
    <mergeCell ref="I2728:J2728"/>
    <mergeCell ref="K2728:N2728"/>
    <mergeCell ref="A2734:N2734"/>
    <mergeCell ref="B2735:N2735"/>
    <mergeCell ref="A2736:A2769"/>
    <mergeCell ref="B2736:C2737"/>
    <mergeCell ref="D2736:N2736"/>
    <mergeCell ref="A2700:A2733"/>
    <mergeCell ref="G2711:G2712"/>
    <mergeCell ref="H2711:I2712"/>
    <mergeCell ref="J2711:K2712"/>
    <mergeCell ref="L2711:L2712"/>
    <mergeCell ref="M2711:M2712"/>
    <mergeCell ref="N2711:N2713"/>
    <mergeCell ref="C2713:D2713"/>
    <mergeCell ref="H2713:I2713"/>
    <mergeCell ref="J2713:K2713"/>
    <mergeCell ref="K2704:L2704"/>
    <mergeCell ref="M2704:N2704"/>
    <mergeCell ref="C2707:F2707"/>
    <mergeCell ref="H2707:N2707"/>
    <mergeCell ref="K2798:N2798"/>
    <mergeCell ref="B2770:N2770"/>
    <mergeCell ref="C2760:E2760"/>
    <mergeCell ref="F2760:G2760"/>
    <mergeCell ref="I2760:J2760"/>
    <mergeCell ref="K2760:N2760"/>
    <mergeCell ref="C2761:E2761"/>
    <mergeCell ref="F2761:G2761"/>
    <mergeCell ref="I2761:N2761"/>
    <mergeCell ref="C2762:E2762"/>
    <mergeCell ref="F2762:G2762"/>
    <mergeCell ref="I2762:J2762"/>
    <mergeCell ref="C2763:E2763"/>
    <mergeCell ref="F2763:G2763"/>
    <mergeCell ref="I2763:J2763"/>
    <mergeCell ref="K2763:N2763"/>
    <mergeCell ref="I2764:J2764"/>
    <mergeCell ref="K2764:N2764"/>
    <mergeCell ref="I2765:N2767"/>
    <mergeCell ref="L2791:M2791"/>
    <mergeCell ref="C2795:E2795"/>
    <mergeCell ref="F2795:G2795"/>
    <mergeCell ref="J2855:K2855"/>
    <mergeCell ref="C2856:D2856"/>
    <mergeCell ref="H2856:I2856"/>
    <mergeCell ref="J2856:K2856"/>
    <mergeCell ref="C2857:D2857"/>
    <mergeCell ref="H2857:I2857"/>
    <mergeCell ref="J2857:K2857"/>
    <mergeCell ref="C2858:D2858"/>
    <mergeCell ref="H2858:I2858"/>
    <mergeCell ref="J2858:K2858"/>
    <mergeCell ref="C2859:D2859"/>
    <mergeCell ref="H2826:I2826"/>
    <mergeCell ref="L2826:M2826"/>
    <mergeCell ref="F2827:G2827"/>
    <mergeCell ref="H2827:I2827"/>
    <mergeCell ref="L2827:M2827"/>
    <mergeCell ref="C2828:H2828"/>
    <mergeCell ref="I2828:J2828"/>
    <mergeCell ref="K2828:L2828"/>
    <mergeCell ref="M2828:N2828"/>
    <mergeCell ref="C2829:E2830"/>
    <mergeCell ref="F2829:G2830"/>
    <mergeCell ref="I2829:J2829"/>
    <mergeCell ref="K2829:L2829"/>
    <mergeCell ref="M2829:N2829"/>
    <mergeCell ref="I2830:J2830"/>
    <mergeCell ref="K2830:N2830"/>
    <mergeCell ref="C2831:E2831"/>
    <mergeCell ref="F2831:G2831"/>
    <mergeCell ref="I2831:J2831"/>
    <mergeCell ref="K2831:N2831"/>
    <mergeCell ref="H2897:I2897"/>
    <mergeCell ref="I2874:N2875"/>
    <mergeCell ref="A2876:N2876"/>
    <mergeCell ref="B2877:N2877"/>
    <mergeCell ref="A2878:A2911"/>
    <mergeCell ref="B2878:C2879"/>
    <mergeCell ref="D2878:N2878"/>
    <mergeCell ref="F2869:G2869"/>
    <mergeCell ref="I2871:N2873"/>
    <mergeCell ref="I2905:J2905"/>
    <mergeCell ref="I2906:J2906"/>
    <mergeCell ref="K2906:N2906"/>
    <mergeCell ref="F2903:G2903"/>
    <mergeCell ref="F2902:G2902"/>
    <mergeCell ref="C2905:E2905"/>
    <mergeCell ref="F2905:G2905"/>
    <mergeCell ref="K2905:N2905"/>
    <mergeCell ref="H2898:I2898"/>
    <mergeCell ref="C2896:D2896"/>
    <mergeCell ref="H2896:I2896"/>
    <mergeCell ref="J2896:K2896"/>
    <mergeCell ref="I2904:J2904"/>
    <mergeCell ref="C2894:D2894"/>
    <mergeCell ref="H2894:I2894"/>
    <mergeCell ref="J2894:K2894"/>
    <mergeCell ref="C2895:D2895"/>
    <mergeCell ref="H2895:I2895"/>
    <mergeCell ref="J2895:K2895"/>
    <mergeCell ref="C2897:E2898"/>
    <mergeCell ref="F2897:G2897"/>
    <mergeCell ref="L2897:M2897"/>
    <mergeCell ref="F2898:G2898"/>
    <mergeCell ref="L2898:M2898"/>
    <mergeCell ref="C2899:H2899"/>
    <mergeCell ref="H2923:N2923"/>
    <mergeCell ref="C2922:F2922"/>
    <mergeCell ref="H2922:N2922"/>
    <mergeCell ref="C2923:F2923"/>
    <mergeCell ref="I2899:J2899"/>
    <mergeCell ref="K2899:L2899"/>
    <mergeCell ref="M2899:N2899"/>
    <mergeCell ref="C2900:E2901"/>
    <mergeCell ref="F2900:G2901"/>
    <mergeCell ref="I2900:J2900"/>
    <mergeCell ref="K2900:L2900"/>
    <mergeCell ref="M2900:N2900"/>
    <mergeCell ref="I2901:J2901"/>
    <mergeCell ref="K2901:N2901"/>
    <mergeCell ref="C2902:E2902"/>
    <mergeCell ref="I2902:J2902"/>
    <mergeCell ref="K2902:N2902"/>
    <mergeCell ref="J2931:K2931"/>
    <mergeCell ref="H2932:I2932"/>
    <mergeCell ref="I2907:N2909"/>
    <mergeCell ref="I2910:N2911"/>
    <mergeCell ref="B2912:N2912"/>
    <mergeCell ref="C2926:D2926"/>
    <mergeCell ref="H2926:I2926"/>
    <mergeCell ref="J2926:K2926"/>
    <mergeCell ref="L2924:L2925"/>
    <mergeCell ref="M2924:M2925"/>
    <mergeCell ref="N2924:N2926"/>
    <mergeCell ref="C2906:E2911"/>
    <mergeCell ref="F2906:G2906"/>
    <mergeCell ref="F2907:G2907"/>
    <mergeCell ref="F2908:G2908"/>
    <mergeCell ref="F2909:G2909"/>
    <mergeCell ref="F2910:G2910"/>
    <mergeCell ref="F2911:G2911"/>
    <mergeCell ref="C2939:E2939"/>
    <mergeCell ref="F2939:G2939"/>
    <mergeCell ref="C2940:E2940"/>
    <mergeCell ref="F2940:G2940"/>
    <mergeCell ref="C2930:D2930"/>
    <mergeCell ref="H2930:I2930"/>
    <mergeCell ref="J2930:K2930"/>
    <mergeCell ref="H2927:I2927"/>
    <mergeCell ref="J2927:K2927"/>
    <mergeCell ref="C2928:D2928"/>
    <mergeCell ref="H2928:I2928"/>
    <mergeCell ref="J2928:K2928"/>
    <mergeCell ref="C2929:D2929"/>
    <mergeCell ref="H2929:I2929"/>
    <mergeCell ref="J2929:K2929"/>
    <mergeCell ref="C2932:E2933"/>
    <mergeCell ref="F2932:G2932"/>
    <mergeCell ref="K2935:L2935"/>
    <mergeCell ref="L2932:M2932"/>
    <mergeCell ref="F2933:G2933"/>
    <mergeCell ref="L2933:M2933"/>
    <mergeCell ref="C2927:D2927"/>
    <mergeCell ref="C2934:H2934"/>
    <mergeCell ref="I2934:J2934"/>
    <mergeCell ref="K2934:L2934"/>
    <mergeCell ref="M2934:N2934"/>
    <mergeCell ref="C2935:E2936"/>
    <mergeCell ref="F2935:G2936"/>
    <mergeCell ref="I2935:J2935"/>
    <mergeCell ref="H2933:I2933"/>
    <mergeCell ref="C2931:D2931"/>
    <mergeCell ref="H2931:I2931"/>
    <mergeCell ref="H2964:I2964"/>
    <mergeCell ref="J2964:K2964"/>
    <mergeCell ref="C2965:D2965"/>
    <mergeCell ref="I2941:J2941"/>
    <mergeCell ref="K2941:N2941"/>
    <mergeCell ref="I2942:N2944"/>
    <mergeCell ref="I2945:N2946"/>
    <mergeCell ref="A2947:N2947"/>
    <mergeCell ref="B2948:N2948"/>
    <mergeCell ref="C2941:E2946"/>
    <mergeCell ref="F2941:G2941"/>
    <mergeCell ref="F2942:G2942"/>
    <mergeCell ref="F2943:G2943"/>
    <mergeCell ref="F2944:G2944"/>
    <mergeCell ref="F2945:G2945"/>
    <mergeCell ref="F2946:G2946"/>
    <mergeCell ref="K2940:N2940"/>
    <mergeCell ref="L2969:M2969"/>
    <mergeCell ref="H2968:I2968"/>
    <mergeCell ref="F2969:G2969"/>
    <mergeCell ref="H2969:I2969"/>
    <mergeCell ref="F2971:G2972"/>
    <mergeCell ref="K2972:N2972"/>
    <mergeCell ref="C2973:E2973"/>
    <mergeCell ref="F2973:G2973"/>
    <mergeCell ref="H2965:I2965"/>
    <mergeCell ref="J2965:K2965"/>
    <mergeCell ref="C2963:D2963"/>
    <mergeCell ref="H2963:I2963"/>
    <mergeCell ref="J2963:K2963"/>
    <mergeCell ref="I2971:J2971"/>
    <mergeCell ref="K2971:L2971"/>
    <mergeCell ref="M2971:N2971"/>
    <mergeCell ref="C2968:E2969"/>
    <mergeCell ref="F2968:G2968"/>
    <mergeCell ref="L2968:M2968"/>
    <mergeCell ref="C2970:H2970"/>
    <mergeCell ref="I2970:J2970"/>
    <mergeCell ref="K2970:L2970"/>
    <mergeCell ref="M2970:N2970"/>
    <mergeCell ref="C2971:E2972"/>
    <mergeCell ref="I2972:J2972"/>
    <mergeCell ref="C2966:D2966"/>
    <mergeCell ref="H2966:I2966"/>
    <mergeCell ref="J2966:K2966"/>
    <mergeCell ref="C2967:D2967"/>
    <mergeCell ref="H2967:I2967"/>
    <mergeCell ref="J2967:K2967"/>
    <mergeCell ref="C2964:D2964"/>
    <mergeCell ref="I2976:J2976"/>
    <mergeCell ref="K2976:N2976"/>
    <mergeCell ref="C2974:E2974"/>
    <mergeCell ref="F2974:G2974"/>
    <mergeCell ref="C2975:E2975"/>
    <mergeCell ref="F2975:G2975"/>
    <mergeCell ref="I2974:N2974"/>
    <mergeCell ref="I2975:J2975"/>
    <mergeCell ref="C2976:E2976"/>
    <mergeCell ref="F2976:G2976"/>
    <mergeCell ref="I2977:J2977"/>
    <mergeCell ref="K2977:N2977"/>
    <mergeCell ref="I2978:N2980"/>
    <mergeCell ref="I2981:N2982"/>
    <mergeCell ref="H2990:N2990"/>
    <mergeCell ref="C2991:F2991"/>
    <mergeCell ref="I2973:J2973"/>
    <mergeCell ref="K2973:N2973"/>
    <mergeCell ref="C2977:E2982"/>
    <mergeCell ref="F2977:G2977"/>
    <mergeCell ref="F2978:G2978"/>
    <mergeCell ref="F2979:G2979"/>
    <mergeCell ref="F2980:G2980"/>
    <mergeCell ref="F2981:G2981"/>
    <mergeCell ref="F2982:G2982"/>
    <mergeCell ref="H3000:I3000"/>
    <mergeCell ref="J3000:K3000"/>
    <mergeCell ref="C3001:D3001"/>
    <mergeCell ref="H3001:I3001"/>
    <mergeCell ref="H2991:N2991"/>
    <mergeCell ref="C2992:F2992"/>
    <mergeCell ref="H2992:N2992"/>
    <mergeCell ref="B2983:N2983"/>
    <mergeCell ref="B2984:C2985"/>
    <mergeCell ref="D2984:N2984"/>
    <mergeCell ref="D2985:N2985"/>
    <mergeCell ref="C2986:G2988"/>
    <mergeCell ref="H2986:I2988"/>
    <mergeCell ref="J2986:J2988"/>
    <mergeCell ref="K2986:L2986"/>
    <mergeCell ref="K2987:N2987"/>
    <mergeCell ref="K2988:L2988"/>
    <mergeCell ref="M2988:N2988"/>
    <mergeCell ref="C2989:F2989"/>
    <mergeCell ref="H2989:N2989"/>
    <mergeCell ref="C2990:F2990"/>
    <mergeCell ref="J3001:K3001"/>
    <mergeCell ref="C2998:D2998"/>
    <mergeCell ref="H2998:I2998"/>
    <mergeCell ref="J2998:K2998"/>
    <mergeCell ref="C2999:D2999"/>
    <mergeCell ref="H2999:I2999"/>
    <mergeCell ref="J2999:K2999"/>
    <mergeCell ref="C2993:F2993"/>
    <mergeCell ref="H2993:N2993"/>
    <mergeCell ref="C2994:F2994"/>
    <mergeCell ref="H2994:N2994"/>
    <mergeCell ref="C2995:D2996"/>
    <mergeCell ref="E2995:E2996"/>
    <mergeCell ref="F2995:F2996"/>
    <mergeCell ref="G2995:G2996"/>
    <mergeCell ref="H2995:I2996"/>
    <mergeCell ref="J2995:K2996"/>
    <mergeCell ref="L2995:L2996"/>
    <mergeCell ref="M2995:M2996"/>
    <mergeCell ref="N2995:N2997"/>
    <mergeCell ref="C2997:D2997"/>
    <mergeCell ref="H2997:I2997"/>
    <mergeCell ref="J2997:K2997"/>
    <mergeCell ref="I3009:N3009"/>
    <mergeCell ref="C3005:H3005"/>
    <mergeCell ref="I3005:J3005"/>
    <mergeCell ref="K3005:L3005"/>
    <mergeCell ref="M3005:N3005"/>
    <mergeCell ref="C3006:E3007"/>
    <mergeCell ref="F3006:G3007"/>
    <mergeCell ref="I3006:J3006"/>
    <mergeCell ref="K3006:L3006"/>
    <mergeCell ref="M3006:N3006"/>
    <mergeCell ref="I3007:J3007"/>
    <mergeCell ref="K3007:N3007"/>
    <mergeCell ref="L3003:M3003"/>
    <mergeCell ref="F3004:G3004"/>
    <mergeCell ref="H3004:I3004"/>
    <mergeCell ref="L3004:M3004"/>
    <mergeCell ref="C3002:D3002"/>
    <mergeCell ref="H3002:I3002"/>
    <mergeCell ref="J3002:K3002"/>
    <mergeCell ref="C3003:E3004"/>
    <mergeCell ref="F3003:G3003"/>
    <mergeCell ref="H3003:I3003"/>
    <mergeCell ref="H3034:I3034"/>
    <mergeCell ref="J3034:K3034"/>
    <mergeCell ref="I3010:J3010"/>
    <mergeCell ref="A3018:N3018"/>
    <mergeCell ref="B3019:N3019"/>
    <mergeCell ref="A3020:A3053"/>
    <mergeCell ref="B3020:C3021"/>
    <mergeCell ref="D3020:N3020"/>
    <mergeCell ref="D3021:N3021"/>
    <mergeCell ref="C3022:G3024"/>
    <mergeCell ref="H3022:I3024"/>
    <mergeCell ref="J3022:J3024"/>
    <mergeCell ref="K3022:L3022"/>
    <mergeCell ref="K3023:N3023"/>
    <mergeCell ref="K3024:L3024"/>
    <mergeCell ref="M3024:N3024"/>
    <mergeCell ref="C3036:D3036"/>
    <mergeCell ref="C3037:D3037"/>
    <mergeCell ref="H3027:N3027"/>
    <mergeCell ref="C3028:F3028"/>
    <mergeCell ref="H3028:N3028"/>
    <mergeCell ref="C3029:F3029"/>
    <mergeCell ref="H3029:N3029"/>
    <mergeCell ref="C3030:F3030"/>
    <mergeCell ref="H3030:N3030"/>
    <mergeCell ref="C3031:D3032"/>
    <mergeCell ref="E3031:E3032"/>
    <mergeCell ref="F3031:F3032"/>
    <mergeCell ref="G3031:G3032"/>
    <mergeCell ref="H3031:I3032"/>
    <mergeCell ref="J3031:K3032"/>
    <mergeCell ref="L3031:L3032"/>
    <mergeCell ref="M3031:M3032"/>
    <mergeCell ref="N3031:N3033"/>
    <mergeCell ref="C3025:F3025"/>
    <mergeCell ref="H3025:N3025"/>
    <mergeCell ref="C3026:F3026"/>
    <mergeCell ref="H3026:N3026"/>
    <mergeCell ref="C3033:D3033"/>
    <mergeCell ref="H3033:I3033"/>
    <mergeCell ref="J3033:K3033"/>
    <mergeCell ref="I3049:N3051"/>
    <mergeCell ref="I3052:N3053"/>
    <mergeCell ref="C3039:E3040"/>
    <mergeCell ref="H3037:I3037"/>
    <mergeCell ref="J3037:K3037"/>
    <mergeCell ref="C3035:D3035"/>
    <mergeCell ref="H3035:I3035"/>
    <mergeCell ref="J3035:K3035"/>
    <mergeCell ref="H3036:I3036"/>
    <mergeCell ref="J3036:K3036"/>
    <mergeCell ref="J3038:K3038"/>
    <mergeCell ref="F3039:G3039"/>
    <mergeCell ref="H3039:I3039"/>
    <mergeCell ref="L3039:M3039"/>
    <mergeCell ref="F3040:G3040"/>
    <mergeCell ref="H3040:I3040"/>
    <mergeCell ref="L3040:M3040"/>
    <mergeCell ref="C3038:D3038"/>
    <mergeCell ref="H3038:I3038"/>
    <mergeCell ref="I3044:J3044"/>
    <mergeCell ref="K3044:N3044"/>
    <mergeCell ref="C3045:E3045"/>
    <mergeCell ref="F3045:G3045"/>
    <mergeCell ref="I3045:N3045"/>
    <mergeCell ref="H3071:I3071"/>
    <mergeCell ref="J3071:K3071"/>
    <mergeCell ref="C3069:D3069"/>
    <mergeCell ref="H3069:I3069"/>
    <mergeCell ref="J3069:K3069"/>
    <mergeCell ref="H3070:I3070"/>
    <mergeCell ref="J3070:K3070"/>
    <mergeCell ref="C3070:D3070"/>
    <mergeCell ref="C3071:D3071"/>
    <mergeCell ref="C3072:D3072"/>
    <mergeCell ref="H3072:I3072"/>
    <mergeCell ref="J3072:K3072"/>
    <mergeCell ref="C3073:D3073"/>
    <mergeCell ref="H3073:I3073"/>
    <mergeCell ref="J3073:K3073"/>
    <mergeCell ref="C3060:F3060"/>
    <mergeCell ref="H3060:N3060"/>
    <mergeCell ref="C3061:F3061"/>
    <mergeCell ref="H3061:N3061"/>
    <mergeCell ref="M3066:M3067"/>
    <mergeCell ref="N3066:N3068"/>
    <mergeCell ref="C3068:D3068"/>
    <mergeCell ref="H3068:I3068"/>
    <mergeCell ref="J3068:K3068"/>
    <mergeCell ref="I3046:J3046"/>
    <mergeCell ref="C3047:E3047"/>
    <mergeCell ref="F3047:G3047"/>
    <mergeCell ref="I3047:J3047"/>
    <mergeCell ref="K3047:N3047"/>
    <mergeCell ref="I3083:J3083"/>
    <mergeCell ref="K3083:N3083"/>
    <mergeCell ref="I3084:N3086"/>
    <mergeCell ref="I3087:N3088"/>
    <mergeCell ref="L3074:M3074"/>
    <mergeCell ref="H3075:I3075"/>
    <mergeCell ref="L3075:M3075"/>
    <mergeCell ref="C3076:H3076"/>
    <mergeCell ref="I3076:J3076"/>
    <mergeCell ref="K3076:L3076"/>
    <mergeCell ref="M3076:N3076"/>
    <mergeCell ref="M3077:N3077"/>
    <mergeCell ref="I3078:J3078"/>
    <mergeCell ref="K3078:N3078"/>
    <mergeCell ref="C3079:E3079"/>
    <mergeCell ref="F3079:G3079"/>
    <mergeCell ref="I3079:J3079"/>
    <mergeCell ref="C3081:E3081"/>
    <mergeCell ref="F3081:G3081"/>
    <mergeCell ref="I3081:J3081"/>
    <mergeCell ref="C3082:E3082"/>
    <mergeCell ref="F3082:G3082"/>
    <mergeCell ref="I3082:J3082"/>
    <mergeCell ref="K3082:N3082"/>
    <mergeCell ref="I3152:J3152"/>
    <mergeCell ref="C3153:E3153"/>
    <mergeCell ref="F3153:G3153"/>
    <mergeCell ref="I3153:J3153"/>
    <mergeCell ref="K3153:N3153"/>
    <mergeCell ref="C3116:E3116"/>
    <mergeCell ref="F3116:G3116"/>
    <mergeCell ref="I3116:N3116"/>
    <mergeCell ref="C3117:E3117"/>
    <mergeCell ref="F3117:G3117"/>
    <mergeCell ref="I3117:J3117"/>
    <mergeCell ref="C3118:E3118"/>
    <mergeCell ref="F3118:G3118"/>
    <mergeCell ref="I3118:J3118"/>
    <mergeCell ref="K3118:N3118"/>
    <mergeCell ref="I3119:J3119"/>
    <mergeCell ref="K3119:N3119"/>
    <mergeCell ref="I3120:N3122"/>
    <mergeCell ref="I3123:N3124"/>
    <mergeCell ref="B3125:N3125"/>
    <mergeCell ref="C3137:D3138"/>
    <mergeCell ref="E3137:E3138"/>
    <mergeCell ref="F3137:F3138"/>
    <mergeCell ref="C3140:D3140"/>
    <mergeCell ref="H3140:I3140"/>
    <mergeCell ref="J3140:K3140"/>
    <mergeCell ref="C3141:D3141"/>
    <mergeCell ref="H3141:I3141"/>
    <mergeCell ref="J3141:K3141"/>
    <mergeCell ref="C3142:D3142"/>
    <mergeCell ref="H3142:I3142"/>
    <mergeCell ref="J3142:K3142"/>
    <mergeCell ref="C3211:D3211"/>
    <mergeCell ref="H3211:I3211"/>
    <mergeCell ref="J3211:K3211"/>
    <mergeCell ref="C3212:D3212"/>
    <mergeCell ref="H3212:I3212"/>
    <mergeCell ref="J3212:K3212"/>
    <mergeCell ref="C3213:D3213"/>
    <mergeCell ref="I3194:N3195"/>
    <mergeCell ref="B3196:N3196"/>
    <mergeCell ref="C3180:D3180"/>
    <mergeCell ref="H3180:I3180"/>
    <mergeCell ref="J3180:K3180"/>
    <mergeCell ref="C3181:E3182"/>
    <mergeCell ref="F3181:G3181"/>
    <mergeCell ref="H3181:I3181"/>
    <mergeCell ref="L3181:M3181"/>
    <mergeCell ref="F3182:G3182"/>
    <mergeCell ref="H3182:I3182"/>
    <mergeCell ref="L3182:M3182"/>
    <mergeCell ref="C3183:H3183"/>
    <mergeCell ref="I3183:J3183"/>
    <mergeCell ref="K3183:L3183"/>
    <mergeCell ref="M3183:N3183"/>
    <mergeCell ref="C3184:E3185"/>
    <mergeCell ref="F3184:G3185"/>
    <mergeCell ref="I3184:J3184"/>
    <mergeCell ref="K3184:L3184"/>
    <mergeCell ref="M3184:N3184"/>
    <mergeCell ref="C3187:E3187"/>
    <mergeCell ref="F3187:G3187"/>
    <mergeCell ref="I3187:N3187"/>
    <mergeCell ref="C3188:E3188"/>
    <mergeCell ref="K3254:L3254"/>
    <mergeCell ref="C3246:D3246"/>
    <mergeCell ref="H3246:I3246"/>
    <mergeCell ref="J3246:K3246"/>
    <mergeCell ref="C3247:D3247"/>
    <mergeCell ref="H3247:I3247"/>
    <mergeCell ref="J3247:K3247"/>
    <mergeCell ref="C3248:D3248"/>
    <mergeCell ref="H3248:I3248"/>
    <mergeCell ref="J3248:K3248"/>
    <mergeCell ref="C3249:D3249"/>
    <mergeCell ref="H3249:I3249"/>
    <mergeCell ref="J3249:K3249"/>
    <mergeCell ref="C3250:D3250"/>
    <mergeCell ref="H3250:I3250"/>
    <mergeCell ref="J3250:K3250"/>
    <mergeCell ref="C3251:D3251"/>
    <mergeCell ref="H3251:I3251"/>
    <mergeCell ref="J3251:K3251"/>
    <mergeCell ref="C3252:E3253"/>
    <mergeCell ref="F3252:G3252"/>
    <mergeCell ref="H3252:I3252"/>
    <mergeCell ref="L3252:M3252"/>
    <mergeCell ref="F3253:G3253"/>
    <mergeCell ref="H3253:I3253"/>
    <mergeCell ref="L3253:M3253"/>
    <mergeCell ref="C3254:H3254"/>
    <mergeCell ref="I3254:J3254"/>
    <mergeCell ref="M3254:N3254"/>
    <mergeCell ref="N3350:N3352"/>
    <mergeCell ref="K3341:L3341"/>
    <mergeCell ref="K3342:N3342"/>
    <mergeCell ref="C3329:E3329"/>
    <mergeCell ref="F3329:G3329"/>
    <mergeCell ref="I3329:N3329"/>
    <mergeCell ref="C3330:E3330"/>
    <mergeCell ref="F3330:G3330"/>
    <mergeCell ref="I3330:J3330"/>
    <mergeCell ref="C3331:E3331"/>
    <mergeCell ref="F3331:G3331"/>
    <mergeCell ref="I3331:J3331"/>
    <mergeCell ref="K3331:N3331"/>
    <mergeCell ref="I3332:J3332"/>
    <mergeCell ref="K3332:N3332"/>
    <mergeCell ref="I3333:N3335"/>
    <mergeCell ref="I3336:N3337"/>
    <mergeCell ref="B3338:N3338"/>
    <mergeCell ref="C3332:E3337"/>
    <mergeCell ref="F3332:G3332"/>
    <mergeCell ref="F3333:G3333"/>
    <mergeCell ref="F3334:G3334"/>
    <mergeCell ref="F3335:G3335"/>
    <mergeCell ref="F3336:G3336"/>
    <mergeCell ref="F3337:G3337"/>
    <mergeCell ref="C3348:F3348"/>
    <mergeCell ref="H3348:N3348"/>
    <mergeCell ref="C3349:F3349"/>
    <mergeCell ref="H3349:N3349"/>
    <mergeCell ref="C3352:D3352"/>
    <mergeCell ref="H3352:I3352"/>
    <mergeCell ref="J3352:K3352"/>
    <mergeCell ref="J56:K56"/>
    <mergeCell ref="C54:D54"/>
    <mergeCell ref="H54:I54"/>
    <mergeCell ref="J54:K54"/>
    <mergeCell ref="H55:I55"/>
    <mergeCell ref="J55:K55"/>
    <mergeCell ref="C55:D55"/>
    <mergeCell ref="C56:D56"/>
    <mergeCell ref="C57:E58"/>
    <mergeCell ref="F57:G57"/>
    <mergeCell ref="H57:I57"/>
    <mergeCell ref="L57:M57"/>
    <mergeCell ref="F58:G58"/>
    <mergeCell ref="H58:I58"/>
    <mergeCell ref="L58:M58"/>
    <mergeCell ref="G3350:G3351"/>
    <mergeCell ref="H3350:I3351"/>
    <mergeCell ref="J3350:K3351"/>
    <mergeCell ref="L3350:L3351"/>
    <mergeCell ref="M3350:M3351"/>
    <mergeCell ref="L3315:L3316"/>
    <mergeCell ref="M3315:M3316"/>
    <mergeCell ref="C3317:D3317"/>
    <mergeCell ref="H3317:I3317"/>
    <mergeCell ref="K3306:L3306"/>
    <mergeCell ref="C3295:E3295"/>
    <mergeCell ref="F3295:G3295"/>
    <mergeCell ref="I3295:J3295"/>
    <mergeCell ref="K3295:N3295"/>
    <mergeCell ref="I3296:J3296"/>
    <mergeCell ref="K3296:N3296"/>
    <mergeCell ref="I3297:N3299"/>
    <mergeCell ref="A107:N107"/>
    <mergeCell ref="B108:N108"/>
    <mergeCell ref="A73:A106"/>
    <mergeCell ref="B73:C74"/>
    <mergeCell ref="D73:N73"/>
    <mergeCell ref="D74:N74"/>
    <mergeCell ref="C75:G77"/>
    <mergeCell ref="H75:I77"/>
    <mergeCell ref="J75:J77"/>
    <mergeCell ref="K75:L75"/>
    <mergeCell ref="K76:N76"/>
    <mergeCell ref="K77:L77"/>
    <mergeCell ref="M77:N77"/>
    <mergeCell ref="C80:F80"/>
    <mergeCell ref="H80:N80"/>
    <mergeCell ref="C81:F81"/>
    <mergeCell ref="H81:N81"/>
    <mergeCell ref="C95:E96"/>
    <mergeCell ref="F95:G96"/>
    <mergeCell ref="K95:L95"/>
    <mergeCell ref="M95:N95"/>
    <mergeCell ref="I96:J96"/>
    <mergeCell ref="K96:N96"/>
    <mergeCell ref="C97:E97"/>
    <mergeCell ref="F97:G97"/>
    <mergeCell ref="I97:J97"/>
    <mergeCell ref="K97:N97"/>
    <mergeCell ref="C98:E98"/>
    <mergeCell ref="F98:G98"/>
    <mergeCell ref="I98:N98"/>
    <mergeCell ref="C99:E99"/>
    <mergeCell ref="F99:G99"/>
    <mergeCell ref="C114:F114"/>
    <mergeCell ref="H114:N114"/>
    <mergeCell ref="C115:F115"/>
    <mergeCell ref="H115:N115"/>
    <mergeCell ref="C116:F116"/>
    <mergeCell ref="H116:N116"/>
    <mergeCell ref="C117:F117"/>
    <mergeCell ref="H117:N117"/>
    <mergeCell ref="C118:F118"/>
    <mergeCell ref="H118:N118"/>
    <mergeCell ref="C119:F119"/>
    <mergeCell ref="H119:N119"/>
    <mergeCell ref="C120:D121"/>
    <mergeCell ref="E120:E121"/>
    <mergeCell ref="F120:F121"/>
    <mergeCell ref="G120:G121"/>
    <mergeCell ref="H120:I121"/>
    <mergeCell ref="J120:K121"/>
    <mergeCell ref="L120:L121"/>
    <mergeCell ref="M120:M121"/>
    <mergeCell ref="N120:N122"/>
    <mergeCell ref="I130:J130"/>
    <mergeCell ref="K130:L130"/>
    <mergeCell ref="M130:N130"/>
    <mergeCell ref="C131:E132"/>
    <mergeCell ref="F131:G132"/>
    <mergeCell ref="I131:J131"/>
    <mergeCell ref="K131:L131"/>
    <mergeCell ref="M131:N131"/>
    <mergeCell ref="I132:J132"/>
    <mergeCell ref="K132:N132"/>
    <mergeCell ref="F128:G128"/>
    <mergeCell ref="C135:E135"/>
    <mergeCell ref="F135:G135"/>
    <mergeCell ref="I135:J135"/>
    <mergeCell ref="C136:E136"/>
    <mergeCell ref="F136:G136"/>
    <mergeCell ref="I136:J136"/>
    <mergeCell ref="K136:N136"/>
    <mergeCell ref="L128:M128"/>
    <mergeCell ref="F129:G129"/>
    <mergeCell ref="H129:I129"/>
    <mergeCell ref="L129:M129"/>
    <mergeCell ref="C130:H130"/>
    <mergeCell ref="C133:E133"/>
    <mergeCell ref="F133:G133"/>
    <mergeCell ref="I133:J133"/>
    <mergeCell ref="K133:N133"/>
    <mergeCell ref="C134:E134"/>
    <mergeCell ref="F134:G134"/>
    <mergeCell ref="I134:N134"/>
    <mergeCell ref="C128:E129"/>
    <mergeCell ref="H128:I128"/>
    <mergeCell ref="I137:J137"/>
    <mergeCell ref="K137:N137"/>
    <mergeCell ref="I138:N140"/>
    <mergeCell ref="I141:N142"/>
    <mergeCell ref="B143:N143"/>
    <mergeCell ref="A144:A177"/>
    <mergeCell ref="B144:C145"/>
    <mergeCell ref="D144:N144"/>
    <mergeCell ref="D145:N145"/>
    <mergeCell ref="C146:G148"/>
    <mergeCell ref="H146:I148"/>
    <mergeCell ref="J146:J148"/>
    <mergeCell ref="K146:L146"/>
    <mergeCell ref="K147:N147"/>
    <mergeCell ref="K148:L148"/>
    <mergeCell ref="M148:N148"/>
    <mergeCell ref="C149:F149"/>
    <mergeCell ref="H149:N149"/>
    <mergeCell ref="C150:F150"/>
    <mergeCell ref="H150:N150"/>
    <mergeCell ref="C151:F151"/>
    <mergeCell ref="A109:A142"/>
    <mergeCell ref="B109:C110"/>
    <mergeCell ref="D109:N109"/>
    <mergeCell ref="D110:N110"/>
    <mergeCell ref="C111:G113"/>
    <mergeCell ref="H111:I113"/>
    <mergeCell ref="J111:J113"/>
    <mergeCell ref="K111:L111"/>
    <mergeCell ref="K112:N112"/>
    <mergeCell ref="K113:L113"/>
    <mergeCell ref="M113:N113"/>
    <mergeCell ref="H151:N151"/>
    <mergeCell ref="C152:F152"/>
    <mergeCell ref="H152:N152"/>
    <mergeCell ref="C153:F153"/>
    <mergeCell ref="H153:N153"/>
    <mergeCell ref="C154:F154"/>
    <mergeCell ref="H154:N154"/>
    <mergeCell ref="C155:D156"/>
    <mergeCell ref="E155:E156"/>
    <mergeCell ref="F155:F156"/>
    <mergeCell ref="H159:I159"/>
    <mergeCell ref="J159:K159"/>
    <mergeCell ref="C160:D160"/>
    <mergeCell ref="H160:I160"/>
    <mergeCell ref="J160:K160"/>
    <mergeCell ref="C161:D161"/>
    <mergeCell ref="H161:I161"/>
    <mergeCell ref="J161:K161"/>
    <mergeCell ref="L164:M164"/>
    <mergeCell ref="K167:N167"/>
    <mergeCell ref="C168:E168"/>
    <mergeCell ref="F168:G168"/>
    <mergeCell ref="I168:J168"/>
    <mergeCell ref="K168:N168"/>
    <mergeCell ref="C169:E169"/>
    <mergeCell ref="F169:G169"/>
    <mergeCell ref="I169:N169"/>
    <mergeCell ref="C170:E170"/>
    <mergeCell ref="F170:G170"/>
    <mergeCell ref="I170:J170"/>
    <mergeCell ref="C171:E171"/>
    <mergeCell ref="F171:G171"/>
    <mergeCell ref="I171:J171"/>
    <mergeCell ref="K171:N171"/>
    <mergeCell ref="I172:J172"/>
    <mergeCell ref="K172:N172"/>
    <mergeCell ref="H164:I164"/>
    <mergeCell ref="H197:I197"/>
    <mergeCell ref="J197:K197"/>
    <mergeCell ref="C198:D198"/>
    <mergeCell ref="H198:I198"/>
    <mergeCell ref="J198:K198"/>
    <mergeCell ref="C199:E200"/>
    <mergeCell ref="F199:G199"/>
    <mergeCell ref="H199:I199"/>
    <mergeCell ref="L199:M199"/>
    <mergeCell ref="I173:N175"/>
    <mergeCell ref="I176:N177"/>
    <mergeCell ref="A178:N178"/>
    <mergeCell ref="B179:N179"/>
    <mergeCell ref="A180:A213"/>
    <mergeCell ref="B180:C181"/>
    <mergeCell ref="D180:N180"/>
    <mergeCell ref="D181:N181"/>
    <mergeCell ref="C182:G184"/>
    <mergeCell ref="H182:I184"/>
    <mergeCell ref="J182:J184"/>
    <mergeCell ref="K182:L182"/>
    <mergeCell ref="K183:N183"/>
    <mergeCell ref="K184:L184"/>
    <mergeCell ref="M184:N184"/>
    <mergeCell ref="C185:F185"/>
    <mergeCell ref="H185:N185"/>
    <mergeCell ref="C186:F186"/>
    <mergeCell ref="H186:N186"/>
    <mergeCell ref="C187:F187"/>
    <mergeCell ref="H187:N187"/>
    <mergeCell ref="C188:F188"/>
    <mergeCell ref="H188:N188"/>
    <mergeCell ref="I204:J204"/>
    <mergeCell ref="K204:N204"/>
    <mergeCell ref="C205:E205"/>
    <mergeCell ref="F205:G205"/>
    <mergeCell ref="I205:N205"/>
    <mergeCell ref="C206:E206"/>
    <mergeCell ref="F206:G206"/>
    <mergeCell ref="I206:J206"/>
    <mergeCell ref="C207:E207"/>
    <mergeCell ref="F207:G207"/>
    <mergeCell ref="I207:J207"/>
    <mergeCell ref="K207:N207"/>
    <mergeCell ref="I208:J208"/>
    <mergeCell ref="K208:N208"/>
    <mergeCell ref="J195:K195"/>
    <mergeCell ref="C196:D196"/>
    <mergeCell ref="H196:I196"/>
    <mergeCell ref="J196:K196"/>
    <mergeCell ref="F200:G200"/>
    <mergeCell ref="H200:I200"/>
    <mergeCell ref="L200:M200"/>
    <mergeCell ref="C201:H201"/>
    <mergeCell ref="I201:J201"/>
    <mergeCell ref="K201:L201"/>
    <mergeCell ref="M201:N201"/>
    <mergeCell ref="C202:E203"/>
    <mergeCell ref="F202:G203"/>
    <mergeCell ref="I202:J202"/>
    <mergeCell ref="K202:L202"/>
    <mergeCell ref="M202:N202"/>
    <mergeCell ref="I203:J203"/>
    <mergeCell ref="K203:N203"/>
    <mergeCell ref="I209:N211"/>
    <mergeCell ref="I212:N213"/>
    <mergeCell ref="B214:N214"/>
    <mergeCell ref="A215:A248"/>
    <mergeCell ref="B215:C216"/>
    <mergeCell ref="D215:N215"/>
    <mergeCell ref="D216:N216"/>
    <mergeCell ref="C217:G219"/>
    <mergeCell ref="H217:I219"/>
    <mergeCell ref="J217:J219"/>
    <mergeCell ref="K217:L217"/>
    <mergeCell ref="K218:N218"/>
    <mergeCell ref="K219:L219"/>
    <mergeCell ref="M219:N219"/>
    <mergeCell ref="C220:F220"/>
    <mergeCell ref="H220:N220"/>
    <mergeCell ref="C221:F221"/>
    <mergeCell ref="H221:N221"/>
    <mergeCell ref="C222:F222"/>
    <mergeCell ref="H222:N222"/>
    <mergeCell ref="C223:F223"/>
    <mergeCell ref="H223:N223"/>
    <mergeCell ref="I237:J237"/>
    <mergeCell ref="K237:L237"/>
    <mergeCell ref="M237:N237"/>
    <mergeCell ref="I238:J238"/>
    <mergeCell ref="K238:N238"/>
    <mergeCell ref="C224:F224"/>
    <mergeCell ref="H224:N224"/>
    <mergeCell ref="C225:F225"/>
    <mergeCell ref="H225:N225"/>
    <mergeCell ref="C239:E239"/>
    <mergeCell ref="F239:G239"/>
    <mergeCell ref="I239:J239"/>
    <mergeCell ref="K239:N239"/>
    <mergeCell ref="C240:E240"/>
    <mergeCell ref="F240:G240"/>
    <mergeCell ref="I240:N240"/>
    <mergeCell ref="C241:E241"/>
    <mergeCell ref="F241:G241"/>
    <mergeCell ref="I241:J241"/>
    <mergeCell ref="C242:E242"/>
    <mergeCell ref="F242:G242"/>
    <mergeCell ref="I242:J242"/>
    <mergeCell ref="K242:N242"/>
    <mergeCell ref="C226:D227"/>
    <mergeCell ref="E226:E227"/>
    <mergeCell ref="F226:F227"/>
    <mergeCell ref="H229:I229"/>
    <mergeCell ref="J229:K229"/>
    <mergeCell ref="C230:D230"/>
    <mergeCell ref="H230:I230"/>
    <mergeCell ref="J230:K230"/>
    <mergeCell ref="C231:D231"/>
    <mergeCell ref="H231:I231"/>
    <mergeCell ref="J231:K231"/>
    <mergeCell ref="C232:D232"/>
    <mergeCell ref="H232:I232"/>
    <mergeCell ref="J232:K232"/>
    <mergeCell ref="G226:G227"/>
    <mergeCell ref="H226:I227"/>
    <mergeCell ref="J226:K227"/>
    <mergeCell ref="C229:D229"/>
    <mergeCell ref="C233:D233"/>
    <mergeCell ref="H233:I233"/>
    <mergeCell ref="J233:K233"/>
    <mergeCell ref="C234:E235"/>
    <mergeCell ref="F234:G234"/>
    <mergeCell ref="H234:I234"/>
    <mergeCell ref="L234:M234"/>
    <mergeCell ref="F235:G235"/>
    <mergeCell ref="H235:I235"/>
    <mergeCell ref="L235:M235"/>
    <mergeCell ref="C236:H236"/>
    <mergeCell ref="I236:J236"/>
    <mergeCell ref="K236:L236"/>
    <mergeCell ref="M236:N236"/>
    <mergeCell ref="C237:E238"/>
    <mergeCell ref="F237:G238"/>
    <mergeCell ref="L226:L227"/>
    <mergeCell ref="M226:M227"/>
    <mergeCell ref="N226:N228"/>
    <mergeCell ref="C228:D228"/>
    <mergeCell ref="H228:I228"/>
    <mergeCell ref="J228:K228"/>
    <mergeCell ref="I244:N246"/>
    <mergeCell ref="C259:F259"/>
    <mergeCell ref="H259:N259"/>
    <mergeCell ref="C260:F260"/>
    <mergeCell ref="H260:N260"/>
    <mergeCell ref="C261:F261"/>
    <mergeCell ref="H261:N261"/>
    <mergeCell ref="C262:D263"/>
    <mergeCell ref="E262:E263"/>
    <mergeCell ref="F262:F263"/>
    <mergeCell ref="G262:G263"/>
    <mergeCell ref="H262:I263"/>
    <mergeCell ref="J262:K263"/>
    <mergeCell ref="L262:L263"/>
    <mergeCell ref="M262:M263"/>
    <mergeCell ref="N262:N264"/>
    <mergeCell ref="C264:D264"/>
    <mergeCell ref="H264:I264"/>
    <mergeCell ref="J264:K264"/>
    <mergeCell ref="C243:E248"/>
    <mergeCell ref="F243:G243"/>
    <mergeCell ref="F244:G244"/>
    <mergeCell ref="F245:G245"/>
    <mergeCell ref="F246:G246"/>
    <mergeCell ref="F247:G247"/>
    <mergeCell ref="F248:G248"/>
    <mergeCell ref="I243:J243"/>
    <mergeCell ref="K243:N243"/>
    <mergeCell ref="K274:N274"/>
    <mergeCell ref="K272:L272"/>
    <mergeCell ref="C275:E275"/>
    <mergeCell ref="F275:G275"/>
    <mergeCell ref="I275:J275"/>
    <mergeCell ref="K275:N275"/>
    <mergeCell ref="C276:E276"/>
    <mergeCell ref="F276:G276"/>
    <mergeCell ref="I276:N276"/>
    <mergeCell ref="C277:E277"/>
    <mergeCell ref="F277:G277"/>
    <mergeCell ref="I277:J277"/>
    <mergeCell ref="C278:E278"/>
    <mergeCell ref="F278:G278"/>
    <mergeCell ref="I278:J278"/>
    <mergeCell ref="K278:N278"/>
    <mergeCell ref="I279:J279"/>
    <mergeCell ref="K279:N279"/>
    <mergeCell ref="C279:E284"/>
    <mergeCell ref="F279:G279"/>
    <mergeCell ref="F280:G280"/>
    <mergeCell ref="F281:G281"/>
    <mergeCell ref="F282:G282"/>
    <mergeCell ref="F283:G283"/>
    <mergeCell ref="F284:G284"/>
    <mergeCell ref="I273:J273"/>
    <mergeCell ref="K273:L273"/>
    <mergeCell ref="M273:N273"/>
    <mergeCell ref="I274:J274"/>
    <mergeCell ref="B285:N285"/>
    <mergeCell ref="A286:A319"/>
    <mergeCell ref="B286:C287"/>
    <mergeCell ref="D286:N286"/>
    <mergeCell ref="D287:N287"/>
    <mergeCell ref="C288:G290"/>
    <mergeCell ref="H288:I290"/>
    <mergeCell ref="J288:J290"/>
    <mergeCell ref="K288:L288"/>
    <mergeCell ref="K289:N289"/>
    <mergeCell ref="K290:L290"/>
    <mergeCell ref="M290:N290"/>
    <mergeCell ref="C291:F291"/>
    <mergeCell ref="H291:N291"/>
    <mergeCell ref="C292:F292"/>
    <mergeCell ref="H292:N292"/>
    <mergeCell ref="C293:F293"/>
    <mergeCell ref="H293:N293"/>
    <mergeCell ref="C294:F294"/>
    <mergeCell ref="H294:N294"/>
    <mergeCell ref="C295:F295"/>
    <mergeCell ref="H295:N295"/>
    <mergeCell ref="C296:F296"/>
    <mergeCell ref="H296:N296"/>
    <mergeCell ref="C297:D298"/>
    <mergeCell ref="E297:E298"/>
    <mergeCell ref="F297:F298"/>
    <mergeCell ref="G297:G298"/>
    <mergeCell ref="H297:I298"/>
    <mergeCell ref="J297:K298"/>
    <mergeCell ref="L297:L298"/>
    <mergeCell ref="M297:M298"/>
    <mergeCell ref="C302:D302"/>
    <mergeCell ref="H302:I302"/>
    <mergeCell ref="J302:K302"/>
    <mergeCell ref="C303:D303"/>
    <mergeCell ref="H303:I303"/>
    <mergeCell ref="J303:K303"/>
    <mergeCell ref="C304:D304"/>
    <mergeCell ref="H304:I304"/>
    <mergeCell ref="J304:K304"/>
    <mergeCell ref="C305:E306"/>
    <mergeCell ref="F305:G305"/>
    <mergeCell ref="H305:I305"/>
    <mergeCell ref="L305:M305"/>
    <mergeCell ref="F306:G306"/>
    <mergeCell ref="H306:I306"/>
    <mergeCell ref="L306:M306"/>
    <mergeCell ref="C307:H307"/>
    <mergeCell ref="I307:J307"/>
    <mergeCell ref="K307:L307"/>
    <mergeCell ref="M307:N307"/>
    <mergeCell ref="C308:E309"/>
    <mergeCell ref="F308:G309"/>
    <mergeCell ref="I308:J308"/>
    <mergeCell ref="I309:J309"/>
    <mergeCell ref="K309:N309"/>
    <mergeCell ref="C310:E310"/>
    <mergeCell ref="F310:G310"/>
    <mergeCell ref="I310:J310"/>
    <mergeCell ref="K310:N310"/>
    <mergeCell ref="C311:E311"/>
    <mergeCell ref="F311:G311"/>
    <mergeCell ref="I311:N311"/>
    <mergeCell ref="C312:E312"/>
    <mergeCell ref="F312:G312"/>
    <mergeCell ref="I312:J312"/>
    <mergeCell ref="C313:E313"/>
    <mergeCell ref="F313:G313"/>
    <mergeCell ref="I313:J313"/>
    <mergeCell ref="K313:N313"/>
    <mergeCell ref="K308:L308"/>
    <mergeCell ref="M308:N308"/>
    <mergeCell ref="H324:I326"/>
    <mergeCell ref="J324:J326"/>
    <mergeCell ref="K324:L324"/>
    <mergeCell ref="K325:N325"/>
    <mergeCell ref="C327:F327"/>
    <mergeCell ref="H327:N327"/>
    <mergeCell ref="C328:F328"/>
    <mergeCell ref="H328:N328"/>
    <mergeCell ref="C329:F329"/>
    <mergeCell ref="H329:N329"/>
    <mergeCell ref="C330:F330"/>
    <mergeCell ref="H330:N330"/>
    <mergeCell ref="C331:F331"/>
    <mergeCell ref="F333:F334"/>
    <mergeCell ref="G333:G334"/>
    <mergeCell ref="H333:I334"/>
    <mergeCell ref="J333:K334"/>
    <mergeCell ref="L333:L334"/>
    <mergeCell ref="M333:M334"/>
    <mergeCell ref="N333:N335"/>
    <mergeCell ref="J337:K337"/>
    <mergeCell ref="C338:D338"/>
    <mergeCell ref="H338:I338"/>
    <mergeCell ref="J338:K338"/>
    <mergeCell ref="C339:D339"/>
    <mergeCell ref="H339:I339"/>
    <mergeCell ref="J339:K339"/>
    <mergeCell ref="C335:D335"/>
    <mergeCell ref="H335:I335"/>
    <mergeCell ref="J335:K335"/>
    <mergeCell ref="C340:D340"/>
    <mergeCell ref="H340:I340"/>
    <mergeCell ref="J340:K340"/>
    <mergeCell ref="C341:E342"/>
    <mergeCell ref="F341:G341"/>
    <mergeCell ref="H341:I341"/>
    <mergeCell ref="L341:M341"/>
    <mergeCell ref="F342:G342"/>
    <mergeCell ref="H342:I342"/>
    <mergeCell ref="L342:M342"/>
    <mergeCell ref="C336:D336"/>
    <mergeCell ref="H336:I336"/>
    <mergeCell ref="J336:K336"/>
    <mergeCell ref="C337:D337"/>
    <mergeCell ref="H337:I337"/>
    <mergeCell ref="I347:N347"/>
    <mergeCell ref="C348:E348"/>
    <mergeCell ref="F348:G348"/>
    <mergeCell ref="I348:J348"/>
    <mergeCell ref="C349:E349"/>
    <mergeCell ref="F349:G349"/>
    <mergeCell ref="I349:J349"/>
    <mergeCell ref="K349:N349"/>
    <mergeCell ref="I350:J350"/>
    <mergeCell ref="B356:N356"/>
    <mergeCell ref="C343:H343"/>
    <mergeCell ref="I343:J343"/>
    <mergeCell ref="K343:L343"/>
    <mergeCell ref="M343:N343"/>
    <mergeCell ref="C344:E345"/>
    <mergeCell ref="F344:G345"/>
    <mergeCell ref="I344:J344"/>
    <mergeCell ref="K344:L344"/>
    <mergeCell ref="M344:N344"/>
    <mergeCell ref="I345:J345"/>
    <mergeCell ref="K345:N345"/>
    <mergeCell ref="C346:E346"/>
    <mergeCell ref="F346:G346"/>
    <mergeCell ref="I346:J346"/>
    <mergeCell ref="K346:N346"/>
    <mergeCell ref="K350:N350"/>
    <mergeCell ref="I351:N353"/>
    <mergeCell ref="H365:N365"/>
    <mergeCell ref="C366:F366"/>
    <mergeCell ref="M368:M369"/>
    <mergeCell ref="N368:N370"/>
    <mergeCell ref="C370:D370"/>
    <mergeCell ref="H370:I370"/>
    <mergeCell ref="J370:K370"/>
    <mergeCell ref="C371:D371"/>
    <mergeCell ref="H371:I371"/>
    <mergeCell ref="J371:K371"/>
    <mergeCell ref="C372:D372"/>
    <mergeCell ref="H372:I372"/>
    <mergeCell ref="J372:K372"/>
    <mergeCell ref="C373:D373"/>
    <mergeCell ref="H373:I373"/>
    <mergeCell ref="J373:K373"/>
    <mergeCell ref="I354:N355"/>
    <mergeCell ref="H374:I374"/>
    <mergeCell ref="J374:K374"/>
    <mergeCell ref="C375:D375"/>
    <mergeCell ref="H375:I375"/>
    <mergeCell ref="J375:K375"/>
    <mergeCell ref="C376:E377"/>
    <mergeCell ref="F376:G376"/>
    <mergeCell ref="H376:I376"/>
    <mergeCell ref="L376:M376"/>
    <mergeCell ref="F377:G377"/>
    <mergeCell ref="H377:I377"/>
    <mergeCell ref="L377:M377"/>
    <mergeCell ref="C378:H378"/>
    <mergeCell ref="I378:J378"/>
    <mergeCell ref="K378:L378"/>
    <mergeCell ref="M378:N378"/>
    <mergeCell ref="A357:A390"/>
    <mergeCell ref="B357:C358"/>
    <mergeCell ref="D357:N357"/>
    <mergeCell ref="D358:N358"/>
    <mergeCell ref="C359:G361"/>
    <mergeCell ref="H359:I361"/>
    <mergeCell ref="J359:J361"/>
    <mergeCell ref="K361:L361"/>
    <mergeCell ref="M361:N361"/>
    <mergeCell ref="C362:F362"/>
    <mergeCell ref="H362:N362"/>
    <mergeCell ref="C363:F363"/>
    <mergeCell ref="H363:N363"/>
    <mergeCell ref="C364:F364"/>
    <mergeCell ref="H364:N364"/>
    <mergeCell ref="C365:F365"/>
    <mergeCell ref="I379:J379"/>
    <mergeCell ref="K379:L379"/>
    <mergeCell ref="M379:N379"/>
    <mergeCell ref="I380:J380"/>
    <mergeCell ref="K380:N380"/>
    <mergeCell ref="I385:J385"/>
    <mergeCell ref="K385:N385"/>
    <mergeCell ref="I386:N388"/>
    <mergeCell ref="I389:N390"/>
    <mergeCell ref="C381:E381"/>
    <mergeCell ref="F381:G381"/>
    <mergeCell ref="I381:J381"/>
    <mergeCell ref="K381:N381"/>
    <mergeCell ref="C382:E382"/>
    <mergeCell ref="F382:G382"/>
    <mergeCell ref="I382:N382"/>
    <mergeCell ref="C383:E383"/>
    <mergeCell ref="F383:G383"/>
    <mergeCell ref="I383:J383"/>
    <mergeCell ref="C384:E384"/>
    <mergeCell ref="F384:G384"/>
    <mergeCell ref="I384:J384"/>
    <mergeCell ref="K384:N384"/>
    <mergeCell ref="M397:N397"/>
    <mergeCell ref="C398:F398"/>
    <mergeCell ref="H398:N398"/>
    <mergeCell ref="C399:F399"/>
    <mergeCell ref="H399:N399"/>
    <mergeCell ref="C400:F400"/>
    <mergeCell ref="C403:F403"/>
    <mergeCell ref="H403:N403"/>
    <mergeCell ref="C404:D405"/>
    <mergeCell ref="E404:E405"/>
    <mergeCell ref="F404:F405"/>
    <mergeCell ref="G404:G405"/>
    <mergeCell ref="H404:I405"/>
    <mergeCell ref="J404:K405"/>
    <mergeCell ref="L404:L405"/>
    <mergeCell ref="M404:M405"/>
    <mergeCell ref="N404:N406"/>
    <mergeCell ref="C406:D406"/>
    <mergeCell ref="H406:I406"/>
    <mergeCell ref="J406:K406"/>
    <mergeCell ref="H400:N400"/>
    <mergeCell ref="C401:F401"/>
    <mergeCell ref="H401:N401"/>
    <mergeCell ref="C402:F402"/>
    <mergeCell ref="H402:N402"/>
    <mergeCell ref="C407:D407"/>
    <mergeCell ref="H407:I407"/>
    <mergeCell ref="J407:K407"/>
    <mergeCell ref="C408:D408"/>
    <mergeCell ref="H408:I408"/>
    <mergeCell ref="J408:K408"/>
    <mergeCell ref="C409:D409"/>
    <mergeCell ref="H409:I409"/>
    <mergeCell ref="J409:K409"/>
    <mergeCell ref="C410:D410"/>
    <mergeCell ref="H410:I410"/>
    <mergeCell ref="J410:K410"/>
    <mergeCell ref="C411:D411"/>
    <mergeCell ref="H411:I411"/>
    <mergeCell ref="J411:K411"/>
    <mergeCell ref="C412:E413"/>
    <mergeCell ref="F412:G412"/>
    <mergeCell ref="H412:I412"/>
    <mergeCell ref="L412:M412"/>
    <mergeCell ref="F413:G413"/>
    <mergeCell ref="H413:I413"/>
    <mergeCell ref="L413:M413"/>
    <mergeCell ref="F417:G417"/>
    <mergeCell ref="I417:J417"/>
    <mergeCell ref="K417:N417"/>
    <mergeCell ref="C418:E418"/>
    <mergeCell ref="F418:G418"/>
    <mergeCell ref="I418:N418"/>
    <mergeCell ref="C419:E419"/>
    <mergeCell ref="F419:G419"/>
    <mergeCell ref="I419:J419"/>
    <mergeCell ref="C420:E420"/>
    <mergeCell ref="F420:G420"/>
    <mergeCell ref="I420:J420"/>
    <mergeCell ref="K420:N420"/>
    <mergeCell ref="J446:K446"/>
    <mergeCell ref="F453:G453"/>
    <mergeCell ref="I453:N453"/>
    <mergeCell ref="C435:F435"/>
    <mergeCell ref="H435:N435"/>
    <mergeCell ref="C436:F436"/>
    <mergeCell ref="H436:N436"/>
    <mergeCell ref="C437:F437"/>
    <mergeCell ref="H437:N437"/>
    <mergeCell ref="C438:F438"/>
    <mergeCell ref="H438:N438"/>
    <mergeCell ref="C439:D440"/>
    <mergeCell ref="E439:E440"/>
    <mergeCell ref="F439:F440"/>
    <mergeCell ref="G439:G440"/>
    <mergeCell ref="H439:I440"/>
    <mergeCell ref="J439:K440"/>
    <mergeCell ref="L439:L440"/>
    <mergeCell ref="M439:M440"/>
    <mergeCell ref="N439:N441"/>
    <mergeCell ref="C441:D441"/>
    <mergeCell ref="H441:I441"/>
    <mergeCell ref="J441:K441"/>
    <mergeCell ref="C453:E453"/>
    <mergeCell ref="I460:N461"/>
    <mergeCell ref="A462:N462"/>
    <mergeCell ref="B463:N463"/>
    <mergeCell ref="A428:A461"/>
    <mergeCell ref="B428:C429"/>
    <mergeCell ref="D428:N428"/>
    <mergeCell ref="D429:N429"/>
    <mergeCell ref="C430:G432"/>
    <mergeCell ref="H430:I432"/>
    <mergeCell ref="J430:J432"/>
    <mergeCell ref="K430:L430"/>
    <mergeCell ref="K431:N431"/>
    <mergeCell ref="K432:L432"/>
    <mergeCell ref="M432:N432"/>
    <mergeCell ref="C433:F433"/>
    <mergeCell ref="H433:N433"/>
    <mergeCell ref="C434:F434"/>
    <mergeCell ref="H434:N434"/>
    <mergeCell ref="C442:D442"/>
    <mergeCell ref="H442:I442"/>
    <mergeCell ref="J442:K442"/>
    <mergeCell ref="C443:D443"/>
    <mergeCell ref="H443:I443"/>
    <mergeCell ref="J443:K443"/>
    <mergeCell ref="C444:D444"/>
    <mergeCell ref="H444:I444"/>
    <mergeCell ref="J444:K444"/>
    <mergeCell ref="C456:E461"/>
    <mergeCell ref="F456:G456"/>
    <mergeCell ref="F457:G457"/>
    <mergeCell ref="F458:G458"/>
    <mergeCell ref="F459:G459"/>
    <mergeCell ref="H475:I476"/>
    <mergeCell ref="J475:K476"/>
    <mergeCell ref="L475:L476"/>
    <mergeCell ref="M475:M476"/>
    <mergeCell ref="N475:N477"/>
    <mergeCell ref="H477:I477"/>
    <mergeCell ref="J477:K477"/>
    <mergeCell ref="C478:D478"/>
    <mergeCell ref="H478:I478"/>
    <mergeCell ref="J478:K478"/>
    <mergeCell ref="C479:D479"/>
    <mergeCell ref="H479:I479"/>
    <mergeCell ref="J479:K479"/>
    <mergeCell ref="H466:I468"/>
    <mergeCell ref="J466:J468"/>
    <mergeCell ref="K466:L466"/>
    <mergeCell ref="K467:N467"/>
    <mergeCell ref="K468:L468"/>
    <mergeCell ref="M468:N468"/>
    <mergeCell ref="C469:F469"/>
    <mergeCell ref="H469:N469"/>
    <mergeCell ref="C470:F470"/>
    <mergeCell ref="H470:N470"/>
    <mergeCell ref="C471:F471"/>
    <mergeCell ref="H471:N471"/>
    <mergeCell ref="C472:F472"/>
    <mergeCell ref="H472:N472"/>
    <mergeCell ref="C473:F473"/>
    <mergeCell ref="H473:N473"/>
    <mergeCell ref="C474:F474"/>
    <mergeCell ref="H474:N474"/>
    <mergeCell ref="H480:I480"/>
    <mergeCell ref="J480:K480"/>
    <mergeCell ref="C481:D481"/>
    <mergeCell ref="H481:I481"/>
    <mergeCell ref="J481:K481"/>
    <mergeCell ref="C482:D482"/>
    <mergeCell ref="H482:I482"/>
    <mergeCell ref="J482:K482"/>
    <mergeCell ref="L484:M484"/>
    <mergeCell ref="C485:H485"/>
    <mergeCell ref="I485:J485"/>
    <mergeCell ref="K485:L485"/>
    <mergeCell ref="M485:N485"/>
    <mergeCell ref="B498:N498"/>
    <mergeCell ref="A499:A532"/>
    <mergeCell ref="B499:C500"/>
    <mergeCell ref="D499:N499"/>
    <mergeCell ref="D500:N500"/>
    <mergeCell ref="C501:G503"/>
    <mergeCell ref="H501:I503"/>
    <mergeCell ref="J501:J503"/>
    <mergeCell ref="K501:L501"/>
    <mergeCell ref="K502:N502"/>
    <mergeCell ref="K503:L503"/>
    <mergeCell ref="M503:N503"/>
    <mergeCell ref="C504:F504"/>
    <mergeCell ref="H504:N504"/>
    <mergeCell ref="C505:F505"/>
    <mergeCell ref="H505:N505"/>
    <mergeCell ref="C506:F506"/>
    <mergeCell ref="H506:N506"/>
    <mergeCell ref="I493:N495"/>
    <mergeCell ref="H519:I519"/>
    <mergeCell ref="M521:N521"/>
    <mergeCell ref="I522:J522"/>
    <mergeCell ref="K522:N522"/>
    <mergeCell ref="C507:F507"/>
    <mergeCell ref="H507:N507"/>
    <mergeCell ref="C508:F508"/>
    <mergeCell ref="H508:N508"/>
    <mergeCell ref="C509:F509"/>
    <mergeCell ref="H509:N509"/>
    <mergeCell ref="C510:D511"/>
    <mergeCell ref="E510:E511"/>
    <mergeCell ref="F510:F511"/>
    <mergeCell ref="J513:K513"/>
    <mergeCell ref="C514:D514"/>
    <mergeCell ref="H514:I514"/>
    <mergeCell ref="J514:K514"/>
    <mergeCell ref="C515:D515"/>
    <mergeCell ref="H515:I515"/>
    <mergeCell ref="J515:K515"/>
    <mergeCell ref="C516:D516"/>
    <mergeCell ref="H516:I516"/>
    <mergeCell ref="J516:K516"/>
    <mergeCell ref="C513:D513"/>
    <mergeCell ref="H513:I513"/>
    <mergeCell ref="C546:D547"/>
    <mergeCell ref="M546:M547"/>
    <mergeCell ref="N546:N548"/>
    <mergeCell ref="C562:E562"/>
    <mergeCell ref="H553:I553"/>
    <mergeCell ref="J553:K553"/>
    <mergeCell ref="C551:D551"/>
    <mergeCell ref="H551:I551"/>
    <mergeCell ref="J551:K551"/>
    <mergeCell ref="C550:D550"/>
    <mergeCell ref="H550:I550"/>
    <mergeCell ref="J550:K550"/>
    <mergeCell ref="C554:E555"/>
    <mergeCell ref="F554:G554"/>
    <mergeCell ref="L554:M554"/>
    <mergeCell ref="C517:D517"/>
    <mergeCell ref="H517:I517"/>
    <mergeCell ref="J517:K517"/>
    <mergeCell ref="C521:E522"/>
    <mergeCell ref="F521:G522"/>
    <mergeCell ref="I521:J521"/>
    <mergeCell ref="K521:L521"/>
    <mergeCell ref="H518:I518"/>
    <mergeCell ref="C518:E519"/>
    <mergeCell ref="F518:G518"/>
    <mergeCell ref="L518:M518"/>
    <mergeCell ref="F519:G519"/>
    <mergeCell ref="L519:M519"/>
    <mergeCell ref="C520:H520"/>
    <mergeCell ref="I520:J520"/>
    <mergeCell ref="K520:L520"/>
    <mergeCell ref="M520:N520"/>
    <mergeCell ref="F592:G593"/>
    <mergeCell ref="I592:J592"/>
    <mergeCell ref="K592:L592"/>
    <mergeCell ref="C523:E523"/>
    <mergeCell ref="F523:G523"/>
    <mergeCell ref="I523:J523"/>
    <mergeCell ref="K523:N523"/>
    <mergeCell ref="C524:E524"/>
    <mergeCell ref="I524:N524"/>
    <mergeCell ref="C525:E525"/>
    <mergeCell ref="I525:J525"/>
    <mergeCell ref="C526:E526"/>
    <mergeCell ref="F526:G526"/>
    <mergeCell ref="K526:N526"/>
    <mergeCell ref="K574:L574"/>
    <mergeCell ref="C577:F577"/>
    <mergeCell ref="H577:N577"/>
    <mergeCell ref="C578:F578"/>
    <mergeCell ref="C588:D588"/>
    <mergeCell ref="H588:I588"/>
    <mergeCell ref="J588:K588"/>
    <mergeCell ref="H589:I589"/>
    <mergeCell ref="C586:D586"/>
    <mergeCell ref="C563:E568"/>
    <mergeCell ref="F563:G563"/>
    <mergeCell ref="F564:G564"/>
    <mergeCell ref="C540:F540"/>
    <mergeCell ref="H540:N540"/>
    <mergeCell ref="C541:F541"/>
    <mergeCell ref="H541:N541"/>
    <mergeCell ref="C542:F542"/>
    <mergeCell ref="H542:N542"/>
    <mergeCell ref="C595:E595"/>
    <mergeCell ref="F595:G595"/>
    <mergeCell ref="I595:N595"/>
    <mergeCell ref="A604:N604"/>
    <mergeCell ref="B605:N605"/>
    <mergeCell ref="A606:A639"/>
    <mergeCell ref="A570:A603"/>
    <mergeCell ref="B570:C571"/>
    <mergeCell ref="D570:N570"/>
    <mergeCell ref="D571:N571"/>
    <mergeCell ref="C572:G574"/>
    <mergeCell ref="H572:I574"/>
    <mergeCell ref="J572:J574"/>
    <mergeCell ref="K572:L572"/>
    <mergeCell ref="K573:N573"/>
    <mergeCell ref="M574:N574"/>
    <mergeCell ref="C575:F575"/>
    <mergeCell ref="H575:N575"/>
    <mergeCell ref="C576:F576"/>
    <mergeCell ref="H576:N576"/>
    <mergeCell ref="C581:D582"/>
    <mergeCell ref="E581:E582"/>
    <mergeCell ref="F581:F582"/>
    <mergeCell ref="G581:G582"/>
    <mergeCell ref="H578:N578"/>
    <mergeCell ref="C579:F579"/>
    <mergeCell ref="C591:H591"/>
    <mergeCell ref="I591:J591"/>
    <mergeCell ref="K591:L591"/>
    <mergeCell ref="M591:N591"/>
    <mergeCell ref="H581:I582"/>
    <mergeCell ref="C592:E593"/>
    <mergeCell ref="C643:G645"/>
    <mergeCell ref="H643:I645"/>
    <mergeCell ref="J643:J645"/>
    <mergeCell ref="K644:N644"/>
    <mergeCell ref="K645:L645"/>
    <mergeCell ref="M645:N645"/>
    <mergeCell ref="I561:J561"/>
    <mergeCell ref="C557:E558"/>
    <mergeCell ref="C556:H556"/>
    <mergeCell ref="I556:J556"/>
    <mergeCell ref="K556:L556"/>
    <mergeCell ref="M556:N556"/>
    <mergeCell ref="F557:G558"/>
    <mergeCell ref="I557:J557"/>
    <mergeCell ref="K557:L557"/>
    <mergeCell ref="B569:N569"/>
    <mergeCell ref="M617:M618"/>
    <mergeCell ref="N617:N619"/>
    <mergeCell ref="C612:F612"/>
    <mergeCell ref="H612:N612"/>
    <mergeCell ref="C613:F613"/>
    <mergeCell ref="H613:N613"/>
    <mergeCell ref="C614:F614"/>
    <mergeCell ref="H614:N614"/>
    <mergeCell ref="D606:N606"/>
    <mergeCell ref="C611:F611"/>
    <mergeCell ref="H611:N611"/>
    <mergeCell ref="M592:N592"/>
    <mergeCell ref="K593:N593"/>
    <mergeCell ref="C594:E594"/>
    <mergeCell ref="F594:G594"/>
    <mergeCell ref="K594:N594"/>
    <mergeCell ref="C650:F650"/>
    <mergeCell ref="H650:N650"/>
    <mergeCell ref="C651:F651"/>
    <mergeCell ref="H651:N651"/>
    <mergeCell ref="C652:D653"/>
    <mergeCell ref="E652:E653"/>
    <mergeCell ref="F652:F653"/>
    <mergeCell ref="G652:G653"/>
    <mergeCell ref="H652:I653"/>
    <mergeCell ref="J652:K653"/>
    <mergeCell ref="L652:L653"/>
    <mergeCell ref="M652:M653"/>
    <mergeCell ref="N652:N654"/>
    <mergeCell ref="J654:K654"/>
    <mergeCell ref="C648:F648"/>
    <mergeCell ref="H648:N648"/>
    <mergeCell ref="C649:F649"/>
    <mergeCell ref="H649:N649"/>
    <mergeCell ref="J679:J681"/>
    <mergeCell ref="K679:L679"/>
    <mergeCell ref="K680:N680"/>
    <mergeCell ref="K681:L681"/>
    <mergeCell ref="M681:N681"/>
    <mergeCell ref="C683:F683"/>
    <mergeCell ref="H683:N683"/>
    <mergeCell ref="C684:F684"/>
    <mergeCell ref="H684:N684"/>
    <mergeCell ref="C685:F685"/>
    <mergeCell ref="H685:N685"/>
    <mergeCell ref="C686:F686"/>
    <mergeCell ref="H686:N686"/>
    <mergeCell ref="C687:F687"/>
    <mergeCell ref="H687:N687"/>
    <mergeCell ref="C688:D689"/>
    <mergeCell ref="E688:E689"/>
    <mergeCell ref="F688:F689"/>
    <mergeCell ref="G688:G689"/>
    <mergeCell ref="C682:F682"/>
    <mergeCell ref="H682:N682"/>
    <mergeCell ref="A641:A674"/>
    <mergeCell ref="B641:C642"/>
    <mergeCell ref="D641:N641"/>
    <mergeCell ref="D642:N642"/>
    <mergeCell ref="H688:I689"/>
    <mergeCell ref="J688:K689"/>
    <mergeCell ref="L688:L689"/>
    <mergeCell ref="M688:M689"/>
    <mergeCell ref="N688:N690"/>
    <mergeCell ref="K699:L699"/>
    <mergeCell ref="M699:N699"/>
    <mergeCell ref="I700:J700"/>
    <mergeCell ref="K700:N700"/>
    <mergeCell ref="C701:E701"/>
    <mergeCell ref="F701:G701"/>
    <mergeCell ref="I701:J701"/>
    <mergeCell ref="K701:N701"/>
    <mergeCell ref="C646:F646"/>
    <mergeCell ref="H646:N646"/>
    <mergeCell ref="C647:F647"/>
    <mergeCell ref="H647:N647"/>
    <mergeCell ref="K643:L643"/>
    <mergeCell ref="I673:N674"/>
    <mergeCell ref="A675:N675"/>
    <mergeCell ref="B676:N676"/>
    <mergeCell ref="A677:A710"/>
    <mergeCell ref="B677:C678"/>
    <mergeCell ref="D677:N677"/>
    <mergeCell ref="D678:N678"/>
    <mergeCell ref="C679:G681"/>
    <mergeCell ref="H679:I681"/>
    <mergeCell ref="C702:E702"/>
    <mergeCell ref="F702:G702"/>
    <mergeCell ref="I702:N702"/>
    <mergeCell ref="C703:E703"/>
    <mergeCell ref="F703:G703"/>
    <mergeCell ref="I703:J703"/>
    <mergeCell ref="H692:I692"/>
    <mergeCell ref="J692:K692"/>
    <mergeCell ref="C690:D690"/>
    <mergeCell ref="H690:I690"/>
    <mergeCell ref="J690:K690"/>
    <mergeCell ref="H691:I691"/>
    <mergeCell ref="J691:K691"/>
    <mergeCell ref="C691:D691"/>
    <mergeCell ref="C692:D692"/>
    <mergeCell ref="C693:D693"/>
    <mergeCell ref="H693:I693"/>
    <mergeCell ref="J693:K693"/>
    <mergeCell ref="C694:D694"/>
    <mergeCell ref="H694:I694"/>
    <mergeCell ref="J694:K694"/>
    <mergeCell ref="C695:D695"/>
    <mergeCell ref="H695:I695"/>
    <mergeCell ref="J695:K695"/>
    <mergeCell ref="I709:N710"/>
    <mergeCell ref="B711:N711"/>
    <mergeCell ref="A712:A745"/>
    <mergeCell ref="B712:C713"/>
    <mergeCell ref="D712:N712"/>
    <mergeCell ref="D713:N713"/>
    <mergeCell ref="C714:G716"/>
    <mergeCell ref="H714:I716"/>
    <mergeCell ref="J714:J716"/>
    <mergeCell ref="K714:L714"/>
    <mergeCell ref="K715:N715"/>
    <mergeCell ref="K716:L716"/>
    <mergeCell ref="M716:N716"/>
    <mergeCell ref="C717:F717"/>
    <mergeCell ref="H717:N717"/>
    <mergeCell ref="C718:F718"/>
    <mergeCell ref="H718:N718"/>
    <mergeCell ref="C719:F719"/>
    <mergeCell ref="C722:F722"/>
    <mergeCell ref="H722:N722"/>
    <mergeCell ref="C723:D724"/>
    <mergeCell ref="E723:E724"/>
    <mergeCell ref="F723:F724"/>
    <mergeCell ref="G723:G724"/>
    <mergeCell ref="F731:G731"/>
    <mergeCell ref="C730:D730"/>
    <mergeCell ref="H730:I730"/>
    <mergeCell ref="J730:K730"/>
    <mergeCell ref="C731:E732"/>
    <mergeCell ref="H731:I731"/>
    <mergeCell ref="L731:M731"/>
    <mergeCell ref="F732:G732"/>
    <mergeCell ref="H723:I724"/>
    <mergeCell ref="J723:K724"/>
    <mergeCell ref="L723:L724"/>
    <mergeCell ref="M723:M724"/>
    <mergeCell ref="N723:N725"/>
    <mergeCell ref="C725:D725"/>
    <mergeCell ref="C726:D726"/>
    <mergeCell ref="C727:D727"/>
    <mergeCell ref="H727:I727"/>
    <mergeCell ref="J727:K727"/>
    <mergeCell ref="C728:D728"/>
    <mergeCell ref="H728:I728"/>
    <mergeCell ref="J728:K728"/>
    <mergeCell ref="H726:I726"/>
    <mergeCell ref="J726:K726"/>
    <mergeCell ref="H725:I725"/>
    <mergeCell ref="J725:K725"/>
    <mergeCell ref="C739:E739"/>
    <mergeCell ref="F739:G739"/>
    <mergeCell ref="I739:J739"/>
    <mergeCell ref="K739:N739"/>
    <mergeCell ref="I740:J740"/>
    <mergeCell ref="K740:N740"/>
    <mergeCell ref="I741:N743"/>
    <mergeCell ref="I744:N745"/>
    <mergeCell ref="J762:K762"/>
    <mergeCell ref="H759:I760"/>
    <mergeCell ref="J759:K760"/>
    <mergeCell ref="L759:L760"/>
    <mergeCell ref="M759:M760"/>
    <mergeCell ref="N759:N761"/>
    <mergeCell ref="C761:D761"/>
    <mergeCell ref="H761:I761"/>
    <mergeCell ref="J761:K761"/>
    <mergeCell ref="C762:D762"/>
    <mergeCell ref="H762:I762"/>
    <mergeCell ref="A746:N746"/>
    <mergeCell ref="B747:N747"/>
    <mergeCell ref="A748:A781"/>
    <mergeCell ref="J750:J752"/>
    <mergeCell ref="K750:L750"/>
    <mergeCell ref="K751:N751"/>
    <mergeCell ref="K752:L752"/>
    <mergeCell ref="M752:N752"/>
    <mergeCell ref="C753:F753"/>
    <mergeCell ref="H753:N753"/>
    <mergeCell ref="K776:N776"/>
    <mergeCell ref="C763:D763"/>
    <mergeCell ref="H763:I763"/>
    <mergeCell ref="C754:F754"/>
    <mergeCell ref="H754:N754"/>
    <mergeCell ref="C755:F755"/>
    <mergeCell ref="H755:N755"/>
    <mergeCell ref="C756:F756"/>
    <mergeCell ref="H756:N756"/>
    <mergeCell ref="H757:N757"/>
    <mergeCell ref="C758:F758"/>
    <mergeCell ref="H758:N758"/>
    <mergeCell ref="C759:D760"/>
    <mergeCell ref="E759:E760"/>
    <mergeCell ref="I773:N773"/>
    <mergeCell ref="C774:E774"/>
    <mergeCell ref="F774:G774"/>
    <mergeCell ref="I774:J774"/>
    <mergeCell ref="C775:E775"/>
    <mergeCell ref="F775:G775"/>
    <mergeCell ref="I775:J775"/>
    <mergeCell ref="K775:N775"/>
    <mergeCell ref="C767:E768"/>
    <mergeCell ref="F767:G767"/>
    <mergeCell ref="H767:I767"/>
    <mergeCell ref="J763:K763"/>
    <mergeCell ref="C764:D764"/>
    <mergeCell ref="H764:I764"/>
    <mergeCell ref="J764:K764"/>
    <mergeCell ref="C765:D765"/>
    <mergeCell ref="H765:I765"/>
    <mergeCell ref="J765:K765"/>
    <mergeCell ref="C766:D766"/>
    <mergeCell ref="C770:E771"/>
    <mergeCell ref="F770:G771"/>
    <mergeCell ref="I776:J776"/>
    <mergeCell ref="I777:N779"/>
    <mergeCell ref="L767:M767"/>
    <mergeCell ref="F768:G768"/>
    <mergeCell ref="H768:I768"/>
    <mergeCell ref="L768:M768"/>
    <mergeCell ref="C769:H769"/>
    <mergeCell ref="I769:J769"/>
    <mergeCell ref="K769:L769"/>
    <mergeCell ref="M769:N769"/>
    <mergeCell ref="A783:A816"/>
    <mergeCell ref="B783:C784"/>
    <mergeCell ref="D783:N783"/>
    <mergeCell ref="D784:N784"/>
    <mergeCell ref="C785:G787"/>
    <mergeCell ref="H785:I787"/>
    <mergeCell ref="J785:J787"/>
    <mergeCell ref="K785:L785"/>
    <mergeCell ref="K786:N786"/>
    <mergeCell ref="K787:L787"/>
    <mergeCell ref="M787:N787"/>
    <mergeCell ref="C788:F788"/>
    <mergeCell ref="H788:N788"/>
    <mergeCell ref="C789:F789"/>
    <mergeCell ref="H789:N789"/>
    <mergeCell ref="C790:F790"/>
    <mergeCell ref="H790:N790"/>
    <mergeCell ref="C791:F791"/>
    <mergeCell ref="H791:N791"/>
    <mergeCell ref="C792:F792"/>
    <mergeCell ref="H792:N792"/>
    <mergeCell ref="C793:F793"/>
    <mergeCell ref="H793:N793"/>
    <mergeCell ref="C794:D795"/>
    <mergeCell ref="E794:E795"/>
    <mergeCell ref="F794:F795"/>
    <mergeCell ref="G794:G795"/>
    <mergeCell ref="H794:I795"/>
    <mergeCell ref="J794:K795"/>
    <mergeCell ref="L794:L795"/>
    <mergeCell ref="H802:I802"/>
    <mergeCell ref="L802:M802"/>
    <mergeCell ref="I804:J804"/>
    <mergeCell ref="K804:L804"/>
    <mergeCell ref="M804:N804"/>
    <mergeCell ref="C805:E806"/>
    <mergeCell ref="F805:G806"/>
    <mergeCell ref="I805:J805"/>
    <mergeCell ref="K805:L805"/>
    <mergeCell ref="M805:N805"/>
    <mergeCell ref="I806:J806"/>
    <mergeCell ref="K806:N806"/>
    <mergeCell ref="M794:M795"/>
    <mergeCell ref="N794:N796"/>
    <mergeCell ref="C796:D796"/>
    <mergeCell ref="H796:I796"/>
    <mergeCell ref="J796:K796"/>
    <mergeCell ref="C807:E807"/>
    <mergeCell ref="F807:G807"/>
    <mergeCell ref="I807:J807"/>
    <mergeCell ref="K807:N807"/>
    <mergeCell ref="C808:E808"/>
    <mergeCell ref="F808:G808"/>
    <mergeCell ref="I808:N808"/>
    <mergeCell ref="C809:E809"/>
    <mergeCell ref="F809:G809"/>
    <mergeCell ref="I809:J809"/>
    <mergeCell ref="C810:E810"/>
    <mergeCell ref="F810:G810"/>
    <mergeCell ref="I810:J810"/>
    <mergeCell ref="K810:N810"/>
    <mergeCell ref="I811:J811"/>
    <mergeCell ref="K811:N811"/>
    <mergeCell ref="I812:N814"/>
    <mergeCell ref="C811:E816"/>
    <mergeCell ref="F811:G811"/>
    <mergeCell ref="F812:G812"/>
    <mergeCell ref="F813:G813"/>
    <mergeCell ref="F814:G814"/>
    <mergeCell ref="F815:G815"/>
    <mergeCell ref="F816:G816"/>
    <mergeCell ref="I815:N816"/>
    <mergeCell ref="A817:N817"/>
    <mergeCell ref="B818:N818"/>
    <mergeCell ref="A819:A852"/>
    <mergeCell ref="B819:C820"/>
    <mergeCell ref="D819:N819"/>
    <mergeCell ref="D820:N820"/>
    <mergeCell ref="C821:G823"/>
    <mergeCell ref="H821:I823"/>
    <mergeCell ref="J821:J823"/>
    <mergeCell ref="K821:L821"/>
    <mergeCell ref="K822:N822"/>
    <mergeCell ref="K823:L823"/>
    <mergeCell ref="M823:N823"/>
    <mergeCell ref="C824:F824"/>
    <mergeCell ref="H824:N824"/>
    <mergeCell ref="C825:F825"/>
    <mergeCell ref="H825:N825"/>
    <mergeCell ref="C826:F826"/>
    <mergeCell ref="H826:N826"/>
    <mergeCell ref="C827:F827"/>
    <mergeCell ref="H832:I832"/>
    <mergeCell ref="J832:K832"/>
    <mergeCell ref="C833:D833"/>
    <mergeCell ref="H833:I833"/>
    <mergeCell ref="J833:K833"/>
    <mergeCell ref="C834:D834"/>
    <mergeCell ref="H834:I834"/>
    <mergeCell ref="C830:D831"/>
    <mergeCell ref="E830:E831"/>
    <mergeCell ref="F830:F831"/>
    <mergeCell ref="G830:G831"/>
    <mergeCell ref="J834:K834"/>
    <mergeCell ref="C835:D835"/>
    <mergeCell ref="H835:I835"/>
    <mergeCell ref="J835:K835"/>
    <mergeCell ref="C836:D836"/>
    <mergeCell ref="H836:I836"/>
    <mergeCell ref="J836:K836"/>
    <mergeCell ref="C837:D837"/>
    <mergeCell ref="H837:I837"/>
    <mergeCell ref="J837:K837"/>
    <mergeCell ref="C838:E839"/>
    <mergeCell ref="F838:G838"/>
    <mergeCell ref="H838:I838"/>
    <mergeCell ref="L838:M838"/>
    <mergeCell ref="F839:G839"/>
    <mergeCell ref="H839:I839"/>
    <mergeCell ref="L839:M839"/>
    <mergeCell ref="C840:H840"/>
    <mergeCell ref="I840:J840"/>
    <mergeCell ref="K840:L840"/>
    <mergeCell ref="M840:N840"/>
    <mergeCell ref="C841:E842"/>
    <mergeCell ref="F841:G842"/>
    <mergeCell ref="I841:J841"/>
    <mergeCell ref="K841:L841"/>
    <mergeCell ref="M841:N841"/>
    <mergeCell ref="I842:J842"/>
    <mergeCell ref="K842:N842"/>
    <mergeCell ref="C843:E843"/>
    <mergeCell ref="F843:G843"/>
    <mergeCell ref="I843:J843"/>
    <mergeCell ref="C844:E844"/>
    <mergeCell ref="F844:G844"/>
    <mergeCell ref="I844:N844"/>
    <mergeCell ref="A854:A887"/>
    <mergeCell ref="B854:C855"/>
    <mergeCell ref="D854:N854"/>
    <mergeCell ref="D855:N855"/>
    <mergeCell ref="C856:G858"/>
    <mergeCell ref="H856:I858"/>
    <mergeCell ref="J856:J858"/>
    <mergeCell ref="K856:L856"/>
    <mergeCell ref="K857:N857"/>
    <mergeCell ref="K858:L858"/>
    <mergeCell ref="M858:N858"/>
    <mergeCell ref="C859:F859"/>
    <mergeCell ref="H859:N859"/>
    <mergeCell ref="C860:F860"/>
    <mergeCell ref="H860:N860"/>
    <mergeCell ref="C861:F861"/>
    <mergeCell ref="H861:N861"/>
    <mergeCell ref="C862:F862"/>
    <mergeCell ref="H862:N862"/>
    <mergeCell ref="C863:F863"/>
    <mergeCell ref="H863:N863"/>
    <mergeCell ref="C864:F864"/>
    <mergeCell ref="H864:N864"/>
    <mergeCell ref="C865:D866"/>
    <mergeCell ref="E865:E866"/>
    <mergeCell ref="F865:F866"/>
    <mergeCell ref="G865:G866"/>
    <mergeCell ref="H865:I866"/>
    <mergeCell ref="J865:K866"/>
    <mergeCell ref="L865:L866"/>
    <mergeCell ref="M865:M866"/>
    <mergeCell ref="N865:N867"/>
    <mergeCell ref="H870:I870"/>
    <mergeCell ref="J870:K870"/>
    <mergeCell ref="C871:D871"/>
    <mergeCell ref="H871:I871"/>
    <mergeCell ref="J871:K871"/>
    <mergeCell ref="C872:D872"/>
    <mergeCell ref="H872:I872"/>
    <mergeCell ref="J872:K872"/>
    <mergeCell ref="C873:E874"/>
    <mergeCell ref="F873:G873"/>
    <mergeCell ref="H873:I873"/>
    <mergeCell ref="L873:M873"/>
    <mergeCell ref="F874:G874"/>
    <mergeCell ref="H874:I874"/>
    <mergeCell ref="L874:M874"/>
    <mergeCell ref="C867:D867"/>
    <mergeCell ref="H867:I867"/>
    <mergeCell ref="J867:K867"/>
    <mergeCell ref="C868:D868"/>
    <mergeCell ref="H868:I868"/>
    <mergeCell ref="J868:K868"/>
    <mergeCell ref="C869:D869"/>
    <mergeCell ref="H869:I869"/>
    <mergeCell ref="J869:K869"/>
    <mergeCell ref="C870:D870"/>
    <mergeCell ref="C875:H875"/>
    <mergeCell ref="I875:J875"/>
    <mergeCell ref="M875:N875"/>
    <mergeCell ref="K875:L875"/>
    <mergeCell ref="C876:E877"/>
    <mergeCell ref="F876:G877"/>
    <mergeCell ref="I876:J876"/>
    <mergeCell ref="K876:L876"/>
    <mergeCell ref="M876:N876"/>
    <mergeCell ref="I877:J877"/>
    <mergeCell ref="K877:N877"/>
    <mergeCell ref="C878:E878"/>
    <mergeCell ref="F878:G878"/>
    <mergeCell ref="I878:J878"/>
    <mergeCell ref="K878:N878"/>
    <mergeCell ref="C879:E879"/>
    <mergeCell ref="F879:G879"/>
    <mergeCell ref="I879:N879"/>
    <mergeCell ref="C880:E880"/>
    <mergeCell ref="F880:G880"/>
    <mergeCell ref="I880:J880"/>
    <mergeCell ref="C881:E881"/>
    <mergeCell ref="F881:G881"/>
    <mergeCell ref="I881:J881"/>
    <mergeCell ref="K881:N881"/>
    <mergeCell ref="I882:J882"/>
    <mergeCell ref="K882:N882"/>
    <mergeCell ref="I883:N885"/>
    <mergeCell ref="C882:E887"/>
    <mergeCell ref="F882:G882"/>
    <mergeCell ref="F883:G883"/>
    <mergeCell ref="F884:G884"/>
    <mergeCell ref="F885:G885"/>
    <mergeCell ref="F886:G886"/>
    <mergeCell ref="F887:G887"/>
    <mergeCell ref="I886:N887"/>
    <mergeCell ref="B890:C891"/>
    <mergeCell ref="D890:N890"/>
    <mergeCell ref="D891:N891"/>
    <mergeCell ref="C892:G894"/>
    <mergeCell ref="H892:I894"/>
    <mergeCell ref="J892:J894"/>
    <mergeCell ref="K892:L892"/>
    <mergeCell ref="K893:N893"/>
    <mergeCell ref="C895:F895"/>
    <mergeCell ref="H895:N895"/>
    <mergeCell ref="C896:F896"/>
    <mergeCell ref="H896:N896"/>
    <mergeCell ref="K894:L894"/>
    <mergeCell ref="M894:N894"/>
    <mergeCell ref="A925:A958"/>
    <mergeCell ref="B925:C926"/>
    <mergeCell ref="D925:N925"/>
    <mergeCell ref="D926:N926"/>
    <mergeCell ref="C927:G929"/>
    <mergeCell ref="H927:I929"/>
    <mergeCell ref="J927:J929"/>
    <mergeCell ref="K927:L927"/>
    <mergeCell ref="K928:N928"/>
    <mergeCell ref="C930:F930"/>
    <mergeCell ref="H930:N930"/>
    <mergeCell ref="C931:F931"/>
    <mergeCell ref="H931:N931"/>
    <mergeCell ref="C932:F932"/>
    <mergeCell ref="H932:N932"/>
    <mergeCell ref="C933:F933"/>
    <mergeCell ref="H933:N933"/>
    <mergeCell ref="C934:F934"/>
    <mergeCell ref="K952:N952"/>
    <mergeCell ref="I953:J953"/>
    <mergeCell ref="H936:I937"/>
    <mergeCell ref="J936:K937"/>
    <mergeCell ref="L936:L937"/>
    <mergeCell ref="M936:M937"/>
    <mergeCell ref="N936:N938"/>
    <mergeCell ref="C938:D938"/>
    <mergeCell ref="C939:D939"/>
    <mergeCell ref="H939:I939"/>
    <mergeCell ref="J939:K939"/>
    <mergeCell ref="C940:D940"/>
    <mergeCell ref="H940:I940"/>
    <mergeCell ref="J940:K940"/>
    <mergeCell ref="C941:D941"/>
    <mergeCell ref="H941:I941"/>
    <mergeCell ref="J941:K941"/>
    <mergeCell ref="I918:J918"/>
    <mergeCell ref="K918:N918"/>
    <mergeCell ref="I919:N921"/>
    <mergeCell ref="B924:N924"/>
    <mergeCell ref="K929:L929"/>
    <mergeCell ref="M929:N929"/>
    <mergeCell ref="I922:N923"/>
    <mergeCell ref="I947:J947"/>
    <mergeCell ref="K947:L947"/>
    <mergeCell ref="M947:N947"/>
    <mergeCell ref="I948:J948"/>
    <mergeCell ref="K948:N948"/>
    <mergeCell ref="C949:E949"/>
    <mergeCell ref="F949:G949"/>
    <mergeCell ref="I949:J949"/>
    <mergeCell ref="K949:N949"/>
    <mergeCell ref="K953:N953"/>
    <mergeCell ref="C918:E923"/>
    <mergeCell ref="F918:G918"/>
    <mergeCell ref="F919:G919"/>
    <mergeCell ref="F920:G920"/>
    <mergeCell ref="F921:G921"/>
    <mergeCell ref="F922:G922"/>
    <mergeCell ref="F923:G923"/>
    <mergeCell ref="H934:N934"/>
    <mergeCell ref="C935:F935"/>
    <mergeCell ref="H935:N935"/>
    <mergeCell ref="C950:E950"/>
    <mergeCell ref="F950:G950"/>
    <mergeCell ref="I950:N950"/>
    <mergeCell ref="C951:E951"/>
    <mergeCell ref="F951:G951"/>
    <mergeCell ref="L980:M980"/>
    <mergeCell ref="C953:E958"/>
    <mergeCell ref="F953:G953"/>
    <mergeCell ref="F954:G954"/>
    <mergeCell ref="F955:G955"/>
    <mergeCell ref="F956:G956"/>
    <mergeCell ref="F957:G957"/>
    <mergeCell ref="F958:G958"/>
    <mergeCell ref="I954:N956"/>
    <mergeCell ref="C942:D942"/>
    <mergeCell ref="H942:I942"/>
    <mergeCell ref="J942:K942"/>
    <mergeCell ref="H938:I938"/>
    <mergeCell ref="J938:K938"/>
    <mergeCell ref="C943:D943"/>
    <mergeCell ref="H943:I943"/>
    <mergeCell ref="J943:K943"/>
    <mergeCell ref="C944:E945"/>
    <mergeCell ref="F944:G944"/>
    <mergeCell ref="H944:I944"/>
    <mergeCell ref="L944:M944"/>
    <mergeCell ref="F945:G945"/>
    <mergeCell ref="H945:I945"/>
    <mergeCell ref="L945:M945"/>
    <mergeCell ref="C946:H946"/>
    <mergeCell ref="I946:J946"/>
    <mergeCell ref="K946:L946"/>
    <mergeCell ref="M946:N946"/>
    <mergeCell ref="I951:J951"/>
    <mergeCell ref="C952:E952"/>
    <mergeCell ref="F952:G952"/>
    <mergeCell ref="I952:J952"/>
    <mergeCell ref="I957:N958"/>
    <mergeCell ref="C968:F968"/>
    <mergeCell ref="H968:N968"/>
    <mergeCell ref="C969:F969"/>
    <mergeCell ref="C972:D973"/>
    <mergeCell ref="E972:E973"/>
    <mergeCell ref="F972:F973"/>
    <mergeCell ref="G972:G973"/>
    <mergeCell ref="H972:I973"/>
    <mergeCell ref="J972:K973"/>
    <mergeCell ref="L972:L973"/>
    <mergeCell ref="M972:M973"/>
    <mergeCell ref="N972:N974"/>
    <mergeCell ref="C974:D974"/>
    <mergeCell ref="H974:I974"/>
    <mergeCell ref="J974:K974"/>
    <mergeCell ref="A959:N959"/>
    <mergeCell ref="B960:N960"/>
    <mergeCell ref="H967:N967"/>
    <mergeCell ref="H981:I981"/>
    <mergeCell ref="L981:M981"/>
    <mergeCell ref="C982:H982"/>
    <mergeCell ref="I982:J982"/>
    <mergeCell ref="K982:L982"/>
    <mergeCell ref="M982:N982"/>
    <mergeCell ref="F987:G987"/>
    <mergeCell ref="I987:J987"/>
    <mergeCell ref="C988:E988"/>
    <mergeCell ref="F988:G988"/>
    <mergeCell ref="I988:J988"/>
    <mergeCell ref="K988:N988"/>
    <mergeCell ref="I989:J989"/>
    <mergeCell ref="K989:N989"/>
    <mergeCell ref="C975:D975"/>
    <mergeCell ref="H975:I975"/>
    <mergeCell ref="J975:K975"/>
    <mergeCell ref="C976:D976"/>
    <mergeCell ref="H976:I976"/>
    <mergeCell ref="J976:K976"/>
    <mergeCell ref="C977:D977"/>
    <mergeCell ref="H977:I977"/>
    <mergeCell ref="J977:K977"/>
    <mergeCell ref="C978:D978"/>
    <mergeCell ref="H978:I978"/>
    <mergeCell ref="J978:K978"/>
    <mergeCell ref="C979:D979"/>
    <mergeCell ref="H979:I979"/>
    <mergeCell ref="J979:K979"/>
    <mergeCell ref="C980:E981"/>
    <mergeCell ref="C989:E994"/>
    <mergeCell ref="H980:I980"/>
    <mergeCell ref="I990:N992"/>
    <mergeCell ref="I993:N994"/>
    <mergeCell ref="A996:A1029"/>
    <mergeCell ref="B996:C997"/>
    <mergeCell ref="D996:N996"/>
    <mergeCell ref="D997:N997"/>
    <mergeCell ref="C998:G1000"/>
    <mergeCell ref="H998:I1000"/>
    <mergeCell ref="J998:J1000"/>
    <mergeCell ref="K998:L998"/>
    <mergeCell ref="K999:N999"/>
    <mergeCell ref="K1000:L1000"/>
    <mergeCell ref="M1000:N1000"/>
    <mergeCell ref="C1001:F1001"/>
    <mergeCell ref="H1001:N1001"/>
    <mergeCell ref="C1002:F1002"/>
    <mergeCell ref="H1002:N1002"/>
    <mergeCell ref="C1003:F1003"/>
    <mergeCell ref="H1003:N1003"/>
    <mergeCell ref="C1004:F1004"/>
    <mergeCell ref="H1004:N1004"/>
    <mergeCell ref="C1005:F1005"/>
    <mergeCell ref="B995:N995"/>
    <mergeCell ref="H1005:N1005"/>
    <mergeCell ref="C1006:F1006"/>
    <mergeCell ref="H1006:N1006"/>
    <mergeCell ref="C1007:D1008"/>
    <mergeCell ref="E1007:E1008"/>
    <mergeCell ref="F1007:F1008"/>
    <mergeCell ref="G1007:G1008"/>
    <mergeCell ref="H1007:I1008"/>
    <mergeCell ref="J1007:K1008"/>
    <mergeCell ref="L1007:L1008"/>
    <mergeCell ref="M1007:M1008"/>
    <mergeCell ref="N1007:N1009"/>
    <mergeCell ref="C1009:D1009"/>
    <mergeCell ref="H1009:I1009"/>
    <mergeCell ref="J1009:K1009"/>
    <mergeCell ref="C1010:D1010"/>
    <mergeCell ref="H1010:I1010"/>
    <mergeCell ref="J1010:K1010"/>
    <mergeCell ref="C1011:D1011"/>
    <mergeCell ref="H1011:I1011"/>
    <mergeCell ref="J1011:K1011"/>
    <mergeCell ref="C1012:D1012"/>
    <mergeCell ref="H1012:I1012"/>
    <mergeCell ref="J1012:K1012"/>
    <mergeCell ref="C1013:D1013"/>
    <mergeCell ref="H1013:I1013"/>
    <mergeCell ref="J1013:K1013"/>
    <mergeCell ref="M1036:N1036"/>
    <mergeCell ref="C1037:F1037"/>
    <mergeCell ref="H1037:N1037"/>
    <mergeCell ref="C1038:F1038"/>
    <mergeCell ref="H1038:N1038"/>
    <mergeCell ref="C1039:F1039"/>
    <mergeCell ref="H1039:N1039"/>
    <mergeCell ref="C1040:F1040"/>
    <mergeCell ref="H1040:N1040"/>
    <mergeCell ref="H1014:I1014"/>
    <mergeCell ref="J1014:K1014"/>
    <mergeCell ref="C1015:E1016"/>
    <mergeCell ref="F1015:G1015"/>
    <mergeCell ref="H1015:I1015"/>
    <mergeCell ref="L1015:M1015"/>
    <mergeCell ref="F1016:G1016"/>
    <mergeCell ref="H1016:I1016"/>
    <mergeCell ref="L1016:M1016"/>
    <mergeCell ref="C1017:H1017"/>
    <mergeCell ref="I1017:J1017"/>
    <mergeCell ref="K1017:L1017"/>
    <mergeCell ref="M1017:N1017"/>
    <mergeCell ref="C1018:E1019"/>
    <mergeCell ref="F1018:G1019"/>
    <mergeCell ref="I1018:J1018"/>
    <mergeCell ref="K1018:L1018"/>
    <mergeCell ref="M1018:N1018"/>
    <mergeCell ref="I1019:J1019"/>
    <mergeCell ref="K1019:N1019"/>
    <mergeCell ref="H1041:N1041"/>
    <mergeCell ref="C1042:F1042"/>
    <mergeCell ref="H1042:N1042"/>
    <mergeCell ref="C1043:D1044"/>
    <mergeCell ref="E1043:E1044"/>
    <mergeCell ref="F1043:F1044"/>
    <mergeCell ref="G1043:G1044"/>
    <mergeCell ref="I1060:J1060"/>
    <mergeCell ref="K1060:N1060"/>
    <mergeCell ref="K1054:L1054"/>
    <mergeCell ref="C1059:E1059"/>
    <mergeCell ref="I1061:N1063"/>
    <mergeCell ref="C1051:E1052"/>
    <mergeCell ref="H1043:I1044"/>
    <mergeCell ref="J1043:K1044"/>
    <mergeCell ref="L1043:L1044"/>
    <mergeCell ref="M1043:M1044"/>
    <mergeCell ref="N1043:N1045"/>
    <mergeCell ref="C1045:D1045"/>
    <mergeCell ref="H1045:I1045"/>
    <mergeCell ref="J1045:K1045"/>
    <mergeCell ref="C1046:D1046"/>
    <mergeCell ref="H1046:I1046"/>
    <mergeCell ref="J1046:K1046"/>
    <mergeCell ref="C1047:D1047"/>
    <mergeCell ref="H1047:I1047"/>
    <mergeCell ref="J1047:K1047"/>
    <mergeCell ref="C1048:D1048"/>
    <mergeCell ref="H1048:I1048"/>
    <mergeCell ref="J1048:K1048"/>
    <mergeCell ref="C1049:D1049"/>
    <mergeCell ref="I1059:J1059"/>
    <mergeCell ref="H1049:I1049"/>
    <mergeCell ref="J1049:K1049"/>
    <mergeCell ref="C1050:D1050"/>
    <mergeCell ref="H1050:I1050"/>
    <mergeCell ref="J1050:K1050"/>
    <mergeCell ref="M1054:N1054"/>
    <mergeCell ref="I1055:J1055"/>
    <mergeCell ref="K1055:N1055"/>
    <mergeCell ref="C1056:E1056"/>
    <mergeCell ref="F1056:G1056"/>
    <mergeCell ref="I1056:J1056"/>
    <mergeCell ref="K1056:N1056"/>
    <mergeCell ref="I1057:N1057"/>
    <mergeCell ref="C1058:E1058"/>
    <mergeCell ref="F1058:G1058"/>
    <mergeCell ref="I1058:J1058"/>
    <mergeCell ref="F1051:G1051"/>
    <mergeCell ref="H1051:I1051"/>
    <mergeCell ref="L1051:M1051"/>
    <mergeCell ref="F1052:G1052"/>
    <mergeCell ref="H1052:I1052"/>
    <mergeCell ref="L1052:M1052"/>
    <mergeCell ref="C1053:H1053"/>
    <mergeCell ref="I1053:J1053"/>
    <mergeCell ref="K1053:L1053"/>
    <mergeCell ref="M1053:N1053"/>
    <mergeCell ref="C1054:E1055"/>
    <mergeCell ref="F1054:G1055"/>
    <mergeCell ref="I1054:J1054"/>
    <mergeCell ref="I1064:N1065"/>
    <mergeCell ref="B1066:N1066"/>
    <mergeCell ref="A1067:A1100"/>
    <mergeCell ref="B1067:C1068"/>
    <mergeCell ref="D1067:N1067"/>
    <mergeCell ref="D1068:N1068"/>
    <mergeCell ref="C1069:G1071"/>
    <mergeCell ref="H1069:I1071"/>
    <mergeCell ref="J1069:J1071"/>
    <mergeCell ref="K1069:L1069"/>
    <mergeCell ref="K1070:N1070"/>
    <mergeCell ref="K1071:L1071"/>
    <mergeCell ref="M1071:N1071"/>
    <mergeCell ref="C1072:F1072"/>
    <mergeCell ref="H1072:N1072"/>
    <mergeCell ref="C1073:F1073"/>
    <mergeCell ref="H1073:N1073"/>
    <mergeCell ref="C1074:F1074"/>
    <mergeCell ref="H1074:N1074"/>
    <mergeCell ref="C1075:F1075"/>
    <mergeCell ref="H1075:N1075"/>
    <mergeCell ref="C1076:F1076"/>
    <mergeCell ref="H1076:N1076"/>
    <mergeCell ref="C1077:F1077"/>
    <mergeCell ref="H1077:N1077"/>
    <mergeCell ref="C1078:D1079"/>
    <mergeCell ref="E1078:E1079"/>
    <mergeCell ref="F1078:F1079"/>
    <mergeCell ref="H1078:I1079"/>
    <mergeCell ref="J1078:K1079"/>
    <mergeCell ref="L1078:L1079"/>
    <mergeCell ref="M1078:M1079"/>
    <mergeCell ref="H1110:N1110"/>
    <mergeCell ref="C1111:F1111"/>
    <mergeCell ref="H1111:N1111"/>
    <mergeCell ref="C1112:F1112"/>
    <mergeCell ref="H1118:I1118"/>
    <mergeCell ref="J1118:K1118"/>
    <mergeCell ref="C1119:D1119"/>
    <mergeCell ref="H1119:I1119"/>
    <mergeCell ref="J1119:K1119"/>
    <mergeCell ref="C1120:D1120"/>
    <mergeCell ref="H1120:I1120"/>
    <mergeCell ref="J1120:K1120"/>
    <mergeCell ref="N1078:N1080"/>
    <mergeCell ref="C1080:D1080"/>
    <mergeCell ref="H1080:I1080"/>
    <mergeCell ref="J1080:K1080"/>
    <mergeCell ref="C1081:D1081"/>
    <mergeCell ref="H1081:I1081"/>
    <mergeCell ref="J1081:K1081"/>
    <mergeCell ref="C1082:D1082"/>
    <mergeCell ref="H1082:I1082"/>
    <mergeCell ref="J1082:K1082"/>
    <mergeCell ref="C1083:D1083"/>
    <mergeCell ref="H1083:I1083"/>
    <mergeCell ref="J1083:K1083"/>
    <mergeCell ref="M1089:N1089"/>
    <mergeCell ref="I1090:J1090"/>
    <mergeCell ref="K1090:N1090"/>
    <mergeCell ref="C1091:E1091"/>
    <mergeCell ref="F1091:G1091"/>
    <mergeCell ref="I1091:J1091"/>
    <mergeCell ref="K1091:N1091"/>
    <mergeCell ref="H1121:I1121"/>
    <mergeCell ref="J1121:K1121"/>
    <mergeCell ref="C1124:H1124"/>
    <mergeCell ref="I1124:J1124"/>
    <mergeCell ref="K1124:L1124"/>
    <mergeCell ref="L1122:M1122"/>
    <mergeCell ref="L1123:M1123"/>
    <mergeCell ref="M1124:N1124"/>
    <mergeCell ref="I1125:J1125"/>
    <mergeCell ref="K1125:L1125"/>
    <mergeCell ref="M1125:N1125"/>
    <mergeCell ref="I1126:J1126"/>
    <mergeCell ref="K1126:N1126"/>
    <mergeCell ref="F1092:G1092"/>
    <mergeCell ref="I1092:N1092"/>
    <mergeCell ref="A1101:N1101"/>
    <mergeCell ref="B1102:N1102"/>
    <mergeCell ref="A1103:A1136"/>
    <mergeCell ref="B1103:C1104"/>
    <mergeCell ref="D1103:N1103"/>
    <mergeCell ref="D1104:N1104"/>
    <mergeCell ref="C1105:G1107"/>
    <mergeCell ref="H1105:I1107"/>
    <mergeCell ref="J1105:J1107"/>
    <mergeCell ref="K1105:L1105"/>
    <mergeCell ref="K1106:N1106"/>
    <mergeCell ref="K1107:L1107"/>
    <mergeCell ref="M1107:N1107"/>
    <mergeCell ref="C1108:F1108"/>
    <mergeCell ref="H1108:N1108"/>
    <mergeCell ref="C1109:F1109"/>
    <mergeCell ref="H1109:N1109"/>
    <mergeCell ref="I1127:J1127"/>
    <mergeCell ref="K1127:N1127"/>
    <mergeCell ref="C1128:E1128"/>
    <mergeCell ref="I1128:N1128"/>
    <mergeCell ref="C1129:E1129"/>
    <mergeCell ref="F1129:G1129"/>
    <mergeCell ref="F1128:G1128"/>
    <mergeCell ref="F1127:G1127"/>
    <mergeCell ref="A1138:A1171"/>
    <mergeCell ref="B1138:C1139"/>
    <mergeCell ref="D1138:N1138"/>
    <mergeCell ref="D1139:N1139"/>
    <mergeCell ref="C1140:G1142"/>
    <mergeCell ref="H1140:I1142"/>
    <mergeCell ref="J1140:J1142"/>
    <mergeCell ref="K1140:L1140"/>
    <mergeCell ref="K1141:N1141"/>
    <mergeCell ref="K1142:L1142"/>
    <mergeCell ref="M1142:N1142"/>
    <mergeCell ref="C1143:F1143"/>
    <mergeCell ref="H1143:N1143"/>
    <mergeCell ref="C1144:F1144"/>
    <mergeCell ref="H1144:N1144"/>
    <mergeCell ref="C1145:F1145"/>
    <mergeCell ref="C1165:E1165"/>
    <mergeCell ref="F1165:G1165"/>
    <mergeCell ref="H1145:N1145"/>
    <mergeCell ref="C1149:D1150"/>
    <mergeCell ref="E1149:E1150"/>
    <mergeCell ref="F1149:F1150"/>
    <mergeCell ref="G1149:G1150"/>
    <mergeCell ref="C1148:F1148"/>
    <mergeCell ref="M1159:N1159"/>
    <mergeCell ref="I1167:N1169"/>
    <mergeCell ref="I1170:N1171"/>
    <mergeCell ref="A1172:N1172"/>
    <mergeCell ref="B1173:N1173"/>
    <mergeCell ref="A1174:A1207"/>
    <mergeCell ref="B1174:C1175"/>
    <mergeCell ref="D1174:N1174"/>
    <mergeCell ref="C1176:G1178"/>
    <mergeCell ref="H1176:I1178"/>
    <mergeCell ref="J1176:J1178"/>
    <mergeCell ref="K1176:L1176"/>
    <mergeCell ref="K1177:N1177"/>
    <mergeCell ref="K1178:L1178"/>
    <mergeCell ref="M1178:N1178"/>
    <mergeCell ref="C1179:F1179"/>
    <mergeCell ref="H1179:N1179"/>
    <mergeCell ref="C1185:D1186"/>
    <mergeCell ref="E1185:E1186"/>
    <mergeCell ref="F1185:F1186"/>
    <mergeCell ref="G1185:G1186"/>
    <mergeCell ref="H1185:I1186"/>
    <mergeCell ref="J1185:K1186"/>
    <mergeCell ref="K1197:N1197"/>
    <mergeCell ref="C1198:E1198"/>
    <mergeCell ref="F1198:G1198"/>
    <mergeCell ref="I1199:N1199"/>
    <mergeCell ref="I1200:J1200"/>
    <mergeCell ref="C1201:E1201"/>
    <mergeCell ref="F1201:G1201"/>
    <mergeCell ref="C1183:F1183"/>
    <mergeCell ref="H1183:N1183"/>
    <mergeCell ref="A1209:A1242"/>
    <mergeCell ref="B1209:C1210"/>
    <mergeCell ref="D1210:N1210"/>
    <mergeCell ref="C1211:G1213"/>
    <mergeCell ref="H1211:I1213"/>
    <mergeCell ref="J1211:J1213"/>
    <mergeCell ref="K1211:L1211"/>
    <mergeCell ref="K1212:N1212"/>
    <mergeCell ref="K1213:L1213"/>
    <mergeCell ref="M1213:N1213"/>
    <mergeCell ref="C1219:F1219"/>
    <mergeCell ref="H1219:N1219"/>
    <mergeCell ref="C1220:D1221"/>
    <mergeCell ref="E1220:E1221"/>
    <mergeCell ref="F1220:F1221"/>
    <mergeCell ref="G1220:G1221"/>
    <mergeCell ref="H1220:I1221"/>
    <mergeCell ref="F1235:G1235"/>
    <mergeCell ref="I1235:J1235"/>
    <mergeCell ref="C1236:E1236"/>
    <mergeCell ref="F1236:G1236"/>
    <mergeCell ref="I1236:J1236"/>
    <mergeCell ref="K1236:N1236"/>
    <mergeCell ref="I1241:N1242"/>
    <mergeCell ref="L1229:M1229"/>
    <mergeCell ref="C1230:H1230"/>
    <mergeCell ref="C1223:D1223"/>
    <mergeCell ref="H1224:I1224"/>
    <mergeCell ref="J1224:K1224"/>
    <mergeCell ref="C1225:D1225"/>
    <mergeCell ref="H1225:I1225"/>
    <mergeCell ref="J1225:K1225"/>
    <mergeCell ref="D1281:N1281"/>
    <mergeCell ref="C1282:G1284"/>
    <mergeCell ref="H1282:I1284"/>
    <mergeCell ref="J1282:J1284"/>
    <mergeCell ref="K1282:L1282"/>
    <mergeCell ref="K1283:N1283"/>
    <mergeCell ref="K1284:L1284"/>
    <mergeCell ref="M1284:N1284"/>
    <mergeCell ref="C1286:F1286"/>
    <mergeCell ref="H1286:N1286"/>
    <mergeCell ref="C1287:F1287"/>
    <mergeCell ref="H1287:N1287"/>
    <mergeCell ref="C1288:F1288"/>
    <mergeCell ref="H1288:N1288"/>
    <mergeCell ref="C1199:E1199"/>
    <mergeCell ref="F1202:G1202"/>
    <mergeCell ref="F1203:G1203"/>
    <mergeCell ref="I1273:J1273"/>
    <mergeCell ref="K1273:N1273"/>
    <mergeCell ref="I1274:N1276"/>
    <mergeCell ref="B1208:N1208"/>
    <mergeCell ref="I1266:J1266"/>
    <mergeCell ref="K1272:N1272"/>
    <mergeCell ref="C1264:E1265"/>
    <mergeCell ref="H1262:I1262"/>
    <mergeCell ref="J1262:K1262"/>
    <mergeCell ref="C1260:D1260"/>
    <mergeCell ref="H1260:I1260"/>
    <mergeCell ref="J1260:K1260"/>
    <mergeCell ref="H1261:I1261"/>
    <mergeCell ref="J1261:K1261"/>
    <mergeCell ref="J1263:K1263"/>
    <mergeCell ref="C1289:F1289"/>
    <mergeCell ref="H1289:N1289"/>
    <mergeCell ref="C1290:F1290"/>
    <mergeCell ref="H1290:N1290"/>
    <mergeCell ref="C1291:D1292"/>
    <mergeCell ref="E1291:E1292"/>
    <mergeCell ref="A1245:A1278"/>
    <mergeCell ref="B1245:C1246"/>
    <mergeCell ref="D1245:N1245"/>
    <mergeCell ref="D1246:N1246"/>
    <mergeCell ref="C1247:G1249"/>
    <mergeCell ref="H1247:I1249"/>
    <mergeCell ref="J1247:J1249"/>
    <mergeCell ref="F1291:F1292"/>
    <mergeCell ref="G1291:G1292"/>
    <mergeCell ref="H1291:I1292"/>
    <mergeCell ref="K1302:L1302"/>
    <mergeCell ref="M1302:N1302"/>
    <mergeCell ref="H1296:I1296"/>
    <mergeCell ref="J1296:K1296"/>
    <mergeCell ref="C1297:D1297"/>
    <mergeCell ref="H1297:I1297"/>
    <mergeCell ref="F1299:G1299"/>
    <mergeCell ref="F1300:G1300"/>
    <mergeCell ref="C1299:E1300"/>
    <mergeCell ref="H1299:I1299"/>
    <mergeCell ref="L1299:M1299"/>
    <mergeCell ref="H1300:I1300"/>
    <mergeCell ref="L1300:M1300"/>
    <mergeCell ref="C1266:H1266"/>
    <mergeCell ref="K1266:L1266"/>
    <mergeCell ref="M1266:N1266"/>
    <mergeCell ref="I1303:J1303"/>
    <mergeCell ref="K1303:N1303"/>
    <mergeCell ref="H1255:N1255"/>
    <mergeCell ref="C1256:D1257"/>
    <mergeCell ref="E1256:E1257"/>
    <mergeCell ref="F1256:F1257"/>
    <mergeCell ref="G1256:G1257"/>
    <mergeCell ref="H1256:I1257"/>
    <mergeCell ref="J1256:K1257"/>
    <mergeCell ref="L1256:L1257"/>
    <mergeCell ref="M1256:M1257"/>
    <mergeCell ref="N1256:N1258"/>
    <mergeCell ref="I1277:N1278"/>
    <mergeCell ref="B1279:N1279"/>
    <mergeCell ref="A1280:A1313"/>
    <mergeCell ref="B1280:C1281"/>
    <mergeCell ref="D1280:N1280"/>
    <mergeCell ref="C1304:E1304"/>
    <mergeCell ref="F1304:G1304"/>
    <mergeCell ref="I1304:J1304"/>
    <mergeCell ref="K1304:N1304"/>
    <mergeCell ref="H1295:I1295"/>
    <mergeCell ref="J1295:K1295"/>
    <mergeCell ref="C1293:D1293"/>
    <mergeCell ref="H1293:I1293"/>
    <mergeCell ref="J1293:K1293"/>
    <mergeCell ref="H1294:I1294"/>
    <mergeCell ref="J1294:K1294"/>
    <mergeCell ref="N1291:N1293"/>
    <mergeCell ref="C1294:D1294"/>
    <mergeCell ref="C1295:D1295"/>
    <mergeCell ref="C1296:D1296"/>
    <mergeCell ref="I1309:N1311"/>
    <mergeCell ref="I1312:N1313"/>
    <mergeCell ref="A1314:N1314"/>
    <mergeCell ref="B1315:N1315"/>
    <mergeCell ref="A1316:A1349"/>
    <mergeCell ref="B1316:C1317"/>
    <mergeCell ref="D1316:N1316"/>
    <mergeCell ref="D1317:N1317"/>
    <mergeCell ref="C1318:G1320"/>
    <mergeCell ref="H1318:I1320"/>
    <mergeCell ref="J1318:J1320"/>
    <mergeCell ref="K1318:L1318"/>
    <mergeCell ref="K1319:N1319"/>
    <mergeCell ref="K1320:L1320"/>
    <mergeCell ref="M1320:N1320"/>
    <mergeCell ref="C1321:F1321"/>
    <mergeCell ref="H1321:N1321"/>
    <mergeCell ref="C1322:F1322"/>
    <mergeCell ref="H1322:N1322"/>
    <mergeCell ref="C1323:F1323"/>
    <mergeCell ref="H1323:N1323"/>
    <mergeCell ref="C1324:F1324"/>
    <mergeCell ref="C1338:E1339"/>
    <mergeCell ref="F1338:G1339"/>
    <mergeCell ref="I1338:J1338"/>
    <mergeCell ref="K1338:L1338"/>
    <mergeCell ref="M1338:N1338"/>
    <mergeCell ref="I1339:J1339"/>
    <mergeCell ref="K1339:N1339"/>
    <mergeCell ref="C1340:E1340"/>
    <mergeCell ref="F1340:G1340"/>
    <mergeCell ref="I1340:J1340"/>
    <mergeCell ref="H1324:N1324"/>
    <mergeCell ref="C1325:F1325"/>
    <mergeCell ref="H1325:N1325"/>
    <mergeCell ref="C1326:F1326"/>
    <mergeCell ref="H1326:N1326"/>
    <mergeCell ref="C1327:D1328"/>
    <mergeCell ref="E1327:E1328"/>
    <mergeCell ref="F1327:F1328"/>
    <mergeCell ref="G1327:G1328"/>
    <mergeCell ref="H1327:I1328"/>
    <mergeCell ref="J1327:K1328"/>
    <mergeCell ref="L1327:L1328"/>
    <mergeCell ref="M1327:M1328"/>
    <mergeCell ref="N1327:N1329"/>
    <mergeCell ref="J1332:K1332"/>
    <mergeCell ref="C1333:D1333"/>
    <mergeCell ref="H1333:I1333"/>
    <mergeCell ref="J1333:K1333"/>
    <mergeCell ref="C1334:D1334"/>
    <mergeCell ref="H1334:I1334"/>
    <mergeCell ref="J1334:K1334"/>
    <mergeCell ref="C1335:E1336"/>
    <mergeCell ref="F1335:G1335"/>
    <mergeCell ref="H1335:I1335"/>
    <mergeCell ref="L1335:M1335"/>
    <mergeCell ref="F1336:G1336"/>
    <mergeCell ref="H1336:I1336"/>
    <mergeCell ref="L1336:M1336"/>
    <mergeCell ref="H1329:I1329"/>
    <mergeCell ref="J1329:K1329"/>
    <mergeCell ref="C1329:D1329"/>
    <mergeCell ref="C1330:D1330"/>
    <mergeCell ref="H1330:I1330"/>
    <mergeCell ref="J1330:K1330"/>
    <mergeCell ref="C1331:D1331"/>
    <mergeCell ref="H1331:I1331"/>
    <mergeCell ref="J1331:K1331"/>
    <mergeCell ref="C1332:D1332"/>
    <mergeCell ref="H1332:I1332"/>
    <mergeCell ref="H1361:N1361"/>
    <mergeCell ref="C1362:D1363"/>
    <mergeCell ref="E1362:E1363"/>
    <mergeCell ref="F1362:F1363"/>
    <mergeCell ref="C1370:E1371"/>
    <mergeCell ref="F1370:G1370"/>
    <mergeCell ref="H1370:I1370"/>
    <mergeCell ref="L1370:M1370"/>
    <mergeCell ref="F1371:G1371"/>
    <mergeCell ref="I1343:J1343"/>
    <mergeCell ref="K1343:N1343"/>
    <mergeCell ref="I1344:J1344"/>
    <mergeCell ref="K1344:N1344"/>
    <mergeCell ref="I1345:N1347"/>
    <mergeCell ref="I1348:N1349"/>
    <mergeCell ref="G1362:G1363"/>
    <mergeCell ref="H1362:I1363"/>
    <mergeCell ref="J1362:K1363"/>
    <mergeCell ref="L1362:L1363"/>
    <mergeCell ref="M1362:M1363"/>
    <mergeCell ref="N1362:N1364"/>
    <mergeCell ref="C1364:D1364"/>
    <mergeCell ref="H1364:I1364"/>
    <mergeCell ref="J1364:K1364"/>
    <mergeCell ref="C1365:D1365"/>
    <mergeCell ref="H1365:I1365"/>
    <mergeCell ref="J1365:K1365"/>
    <mergeCell ref="I1383:N1384"/>
    <mergeCell ref="A1385:N1385"/>
    <mergeCell ref="B1386:N1386"/>
    <mergeCell ref="M1373:N1373"/>
    <mergeCell ref="I1374:J1374"/>
    <mergeCell ref="K1374:N1374"/>
    <mergeCell ref="C1375:E1375"/>
    <mergeCell ref="F1375:G1375"/>
    <mergeCell ref="I1375:J1375"/>
    <mergeCell ref="K1375:N1375"/>
    <mergeCell ref="C1376:E1376"/>
    <mergeCell ref="F1376:G1376"/>
    <mergeCell ref="I1376:N1376"/>
    <mergeCell ref="C1377:E1377"/>
    <mergeCell ref="F1377:G1377"/>
    <mergeCell ref="I1377:J1377"/>
    <mergeCell ref="C1378:E1378"/>
    <mergeCell ref="F1378:G1378"/>
    <mergeCell ref="I1378:J1378"/>
    <mergeCell ref="K1378:N1378"/>
    <mergeCell ref="A1351:A1384"/>
    <mergeCell ref="B1351:C1352"/>
    <mergeCell ref="D1351:N1351"/>
    <mergeCell ref="D1352:N1352"/>
    <mergeCell ref="C1353:G1355"/>
    <mergeCell ref="H1353:I1355"/>
    <mergeCell ref="J1353:J1355"/>
    <mergeCell ref="K1353:L1353"/>
    <mergeCell ref="K1354:N1354"/>
    <mergeCell ref="C1360:F1360"/>
    <mergeCell ref="H1360:N1360"/>
    <mergeCell ref="C1361:F1361"/>
    <mergeCell ref="A1387:A1420"/>
    <mergeCell ref="B1387:C1388"/>
    <mergeCell ref="D1387:N1387"/>
    <mergeCell ref="D1388:N1388"/>
    <mergeCell ref="C1389:G1391"/>
    <mergeCell ref="H1389:I1391"/>
    <mergeCell ref="J1389:J1391"/>
    <mergeCell ref="K1389:L1389"/>
    <mergeCell ref="K1390:N1390"/>
    <mergeCell ref="K1391:L1391"/>
    <mergeCell ref="M1391:N1391"/>
    <mergeCell ref="C1392:F1392"/>
    <mergeCell ref="H1392:N1392"/>
    <mergeCell ref="C1393:F1393"/>
    <mergeCell ref="H1393:N1393"/>
    <mergeCell ref="C1394:F1394"/>
    <mergeCell ref="H1394:N1394"/>
    <mergeCell ref="C1395:F1395"/>
    <mergeCell ref="H1395:N1395"/>
    <mergeCell ref="C1396:F1396"/>
    <mergeCell ref="H1396:N1396"/>
    <mergeCell ref="C1397:F1397"/>
    <mergeCell ref="H1397:N1397"/>
    <mergeCell ref="C1398:D1399"/>
    <mergeCell ref="E1398:E1399"/>
    <mergeCell ref="L1407:M1407"/>
    <mergeCell ref="C1408:H1408"/>
    <mergeCell ref="I1408:J1408"/>
    <mergeCell ref="K1408:L1408"/>
    <mergeCell ref="M1408:N1408"/>
    <mergeCell ref="C1409:E1410"/>
    <mergeCell ref="F1409:G1410"/>
    <mergeCell ref="I1415:J1415"/>
    <mergeCell ref="K1415:N1415"/>
    <mergeCell ref="I1416:N1418"/>
    <mergeCell ref="I1419:N1420"/>
    <mergeCell ref="C1429:F1429"/>
    <mergeCell ref="H1429:N1429"/>
    <mergeCell ref="C1415:E1420"/>
    <mergeCell ref="F1415:G1415"/>
    <mergeCell ref="F1416:G1416"/>
    <mergeCell ref="F1417:G1417"/>
    <mergeCell ref="F1418:G1418"/>
    <mergeCell ref="F1419:G1419"/>
    <mergeCell ref="F1420:G1420"/>
    <mergeCell ref="I1409:J1409"/>
    <mergeCell ref="K1409:L1409"/>
    <mergeCell ref="M1409:N1409"/>
    <mergeCell ref="I1410:J1410"/>
    <mergeCell ref="K1410:N1410"/>
    <mergeCell ref="C1411:E1411"/>
    <mergeCell ref="F1411:G1411"/>
    <mergeCell ref="I1411:J1411"/>
    <mergeCell ref="K1411:N1411"/>
    <mergeCell ref="C1412:E1412"/>
    <mergeCell ref="F1412:G1412"/>
    <mergeCell ref="I1412:N1412"/>
    <mergeCell ref="C1413:E1413"/>
    <mergeCell ref="F1413:G1413"/>
    <mergeCell ref="I1413:J1413"/>
    <mergeCell ref="C1414:E1414"/>
    <mergeCell ref="F1414:G1414"/>
    <mergeCell ref="I1414:J1414"/>
    <mergeCell ref="K1414:N1414"/>
    <mergeCell ref="C1430:F1430"/>
    <mergeCell ref="H1430:N1430"/>
    <mergeCell ref="C1431:F1431"/>
    <mergeCell ref="H1431:N1431"/>
    <mergeCell ref="C1432:F1432"/>
    <mergeCell ref="H1432:N1432"/>
    <mergeCell ref="C1433:D1434"/>
    <mergeCell ref="E1433:E1434"/>
    <mergeCell ref="F1433:F1434"/>
    <mergeCell ref="G1433:G1434"/>
    <mergeCell ref="H1433:I1434"/>
    <mergeCell ref="J1433:K1434"/>
    <mergeCell ref="L1433:L1434"/>
    <mergeCell ref="M1433:M1434"/>
    <mergeCell ref="N1433:N1435"/>
    <mergeCell ref="B1421:N1421"/>
    <mergeCell ref="I1450:J1450"/>
    <mergeCell ref="K1450:N1450"/>
    <mergeCell ref="K1446:N1446"/>
    <mergeCell ref="C1435:D1435"/>
    <mergeCell ref="H1435:I1435"/>
    <mergeCell ref="J1435:K1435"/>
    <mergeCell ref="C1436:D1436"/>
    <mergeCell ref="H1436:I1436"/>
    <mergeCell ref="J1436:K1436"/>
    <mergeCell ref="C1437:D1437"/>
    <mergeCell ref="H1437:I1437"/>
    <mergeCell ref="J1437:K1437"/>
    <mergeCell ref="C1438:D1438"/>
    <mergeCell ref="H1438:I1438"/>
    <mergeCell ref="J1438:K1438"/>
    <mergeCell ref="C1439:D1439"/>
    <mergeCell ref="C1443:H1443"/>
    <mergeCell ref="I1443:J1443"/>
    <mergeCell ref="K1443:L1443"/>
    <mergeCell ref="M1443:N1443"/>
    <mergeCell ref="C1444:E1445"/>
    <mergeCell ref="F1444:G1445"/>
    <mergeCell ref="I1444:J1444"/>
    <mergeCell ref="K1444:L1444"/>
    <mergeCell ref="M1444:N1444"/>
    <mergeCell ref="I1445:J1445"/>
    <mergeCell ref="K1445:N1445"/>
    <mergeCell ref="C1446:E1446"/>
    <mergeCell ref="F1446:G1446"/>
    <mergeCell ref="I1446:J1446"/>
    <mergeCell ref="C1450:E1455"/>
    <mergeCell ref="F1450:G1450"/>
    <mergeCell ref="F1451:G1451"/>
    <mergeCell ref="F1452:G1452"/>
    <mergeCell ref="F1453:G1453"/>
    <mergeCell ref="F1454:G1454"/>
    <mergeCell ref="F1455:G1455"/>
    <mergeCell ref="I1454:N1455"/>
    <mergeCell ref="A1456:N1456"/>
    <mergeCell ref="B1457:N1457"/>
    <mergeCell ref="A1422:A1455"/>
    <mergeCell ref="B1422:C1423"/>
    <mergeCell ref="D1422:N1422"/>
    <mergeCell ref="D1423:N1423"/>
    <mergeCell ref="C1424:G1426"/>
    <mergeCell ref="H1424:I1426"/>
    <mergeCell ref="J1424:J1426"/>
    <mergeCell ref="K1424:L1424"/>
    <mergeCell ref="K1425:N1425"/>
    <mergeCell ref="K1426:L1426"/>
    <mergeCell ref="M1426:N1426"/>
    <mergeCell ref="C1427:F1427"/>
    <mergeCell ref="H1427:N1427"/>
    <mergeCell ref="C1428:F1428"/>
    <mergeCell ref="H1428:N1428"/>
    <mergeCell ref="C1447:E1447"/>
    <mergeCell ref="F1447:G1447"/>
    <mergeCell ref="I1447:N1447"/>
    <mergeCell ref="C1448:E1448"/>
    <mergeCell ref="F1448:G1448"/>
    <mergeCell ref="I1448:J1448"/>
    <mergeCell ref="C1449:E1449"/>
    <mergeCell ref="F1449:G1449"/>
    <mergeCell ref="I1449:J1449"/>
    <mergeCell ref="K1449:N1449"/>
    <mergeCell ref="I1451:N1453"/>
    <mergeCell ref="L1441:M1441"/>
    <mergeCell ref="F1442:G1442"/>
    <mergeCell ref="H1442:I1442"/>
    <mergeCell ref="L1442:M1442"/>
    <mergeCell ref="A1458:A1491"/>
    <mergeCell ref="B1458:C1459"/>
    <mergeCell ref="D1458:N1458"/>
    <mergeCell ref="D1459:N1459"/>
    <mergeCell ref="C1460:G1462"/>
    <mergeCell ref="H1460:I1462"/>
    <mergeCell ref="J1460:J1462"/>
    <mergeCell ref="K1460:L1460"/>
    <mergeCell ref="K1461:N1461"/>
    <mergeCell ref="K1462:L1462"/>
    <mergeCell ref="M1462:N1462"/>
    <mergeCell ref="C1463:F1463"/>
    <mergeCell ref="H1463:N1463"/>
    <mergeCell ref="C1464:F1464"/>
    <mergeCell ref="H1464:N1464"/>
    <mergeCell ref="C1465:F1465"/>
    <mergeCell ref="H1465:N1465"/>
    <mergeCell ref="C1466:F1466"/>
    <mergeCell ref="H1466:N1466"/>
    <mergeCell ref="C1467:F1467"/>
    <mergeCell ref="H1467:N1467"/>
    <mergeCell ref="C1468:F1468"/>
    <mergeCell ref="H1468:N1468"/>
    <mergeCell ref="C1469:D1470"/>
    <mergeCell ref="E1469:E1470"/>
    <mergeCell ref="F1469:F1470"/>
    <mergeCell ref="G1469:G1470"/>
    <mergeCell ref="H1469:I1470"/>
    <mergeCell ref="J1469:K1470"/>
    <mergeCell ref="L1469:L1470"/>
    <mergeCell ref="M1469:M1470"/>
    <mergeCell ref="N1469:N1471"/>
    <mergeCell ref="L1477:M1477"/>
    <mergeCell ref="F1478:G1478"/>
    <mergeCell ref="H1478:I1478"/>
    <mergeCell ref="L1478:M1478"/>
    <mergeCell ref="C1479:H1479"/>
    <mergeCell ref="I1479:J1479"/>
    <mergeCell ref="K1479:L1479"/>
    <mergeCell ref="M1479:N1479"/>
    <mergeCell ref="C1508:D1508"/>
    <mergeCell ref="H1508:I1508"/>
    <mergeCell ref="J1508:K1508"/>
    <mergeCell ref="C1509:D1509"/>
    <mergeCell ref="C1480:E1481"/>
    <mergeCell ref="F1480:G1481"/>
    <mergeCell ref="I1480:J1480"/>
    <mergeCell ref="I1481:J1481"/>
    <mergeCell ref="K1481:N1481"/>
    <mergeCell ref="C1482:E1482"/>
    <mergeCell ref="F1482:G1482"/>
    <mergeCell ref="I1482:J1482"/>
    <mergeCell ref="K1482:N1482"/>
    <mergeCell ref="C1483:E1483"/>
    <mergeCell ref="F1483:G1483"/>
    <mergeCell ref="I1483:N1483"/>
    <mergeCell ref="C1484:E1484"/>
    <mergeCell ref="F1484:G1484"/>
    <mergeCell ref="I1484:J1484"/>
    <mergeCell ref="C1485:E1485"/>
    <mergeCell ref="F1485:G1485"/>
    <mergeCell ref="I1485:J1485"/>
    <mergeCell ref="K1485:N1485"/>
    <mergeCell ref="K1480:L1480"/>
    <mergeCell ref="M1480:N1480"/>
    <mergeCell ref="K1497:L1497"/>
    <mergeCell ref="M1497:N1497"/>
    <mergeCell ref="I1486:J1486"/>
    <mergeCell ref="K1486:N1486"/>
    <mergeCell ref="I1487:N1489"/>
    <mergeCell ref="I1490:N1491"/>
    <mergeCell ref="B1492:N1492"/>
    <mergeCell ref="C1498:F1498"/>
    <mergeCell ref="H1498:N1498"/>
    <mergeCell ref="C1499:F1499"/>
    <mergeCell ref="H1499:N1499"/>
    <mergeCell ref="C1500:F1500"/>
    <mergeCell ref="H1500:N1500"/>
    <mergeCell ref="C1501:F1501"/>
    <mergeCell ref="H1501:N1501"/>
    <mergeCell ref="C1502:F1502"/>
    <mergeCell ref="H1502:N1502"/>
    <mergeCell ref="C1486:E1491"/>
    <mergeCell ref="F1486:G1486"/>
    <mergeCell ref="F1487:G1487"/>
    <mergeCell ref="F1488:G1488"/>
    <mergeCell ref="F1489:G1489"/>
    <mergeCell ref="F1490:G1490"/>
    <mergeCell ref="F1491:G1491"/>
    <mergeCell ref="C1503:F1503"/>
    <mergeCell ref="H1503:N1503"/>
    <mergeCell ref="C1504:D1505"/>
    <mergeCell ref="E1504:E1505"/>
    <mergeCell ref="F1504:F1505"/>
    <mergeCell ref="G1504:G1505"/>
    <mergeCell ref="H1504:I1505"/>
    <mergeCell ref="J1504:K1505"/>
    <mergeCell ref="L1504:L1505"/>
    <mergeCell ref="C1548:E1549"/>
    <mergeCell ref="F1548:G1548"/>
    <mergeCell ref="H1512:I1512"/>
    <mergeCell ref="L1512:M1512"/>
    <mergeCell ref="F1513:G1513"/>
    <mergeCell ref="H1513:I1513"/>
    <mergeCell ref="L1513:M1513"/>
    <mergeCell ref="C1514:H1514"/>
    <mergeCell ref="I1514:J1514"/>
    <mergeCell ref="K1514:L1514"/>
    <mergeCell ref="M1514:N1514"/>
    <mergeCell ref="C1519:E1519"/>
    <mergeCell ref="F1519:G1519"/>
    <mergeCell ref="I1519:J1519"/>
    <mergeCell ref="I1525:N1526"/>
    <mergeCell ref="A1527:N1527"/>
    <mergeCell ref="C1521:E1526"/>
    <mergeCell ref="F1521:G1521"/>
    <mergeCell ref="F1522:G1522"/>
    <mergeCell ref="F1523:G1523"/>
    <mergeCell ref="F1524:G1524"/>
    <mergeCell ref="F1525:G1525"/>
    <mergeCell ref="F1526:G1526"/>
    <mergeCell ref="A1493:A1526"/>
    <mergeCell ref="B1493:C1494"/>
    <mergeCell ref="D1493:N1493"/>
    <mergeCell ref="D1494:N1494"/>
    <mergeCell ref="C1495:G1497"/>
    <mergeCell ref="H1495:I1497"/>
    <mergeCell ref="J1495:J1497"/>
    <mergeCell ref="K1495:L1495"/>
    <mergeCell ref="K1496:N1496"/>
    <mergeCell ref="F1560:G1560"/>
    <mergeCell ref="F1561:G1561"/>
    <mergeCell ref="B1528:N1528"/>
    <mergeCell ref="A1529:A1562"/>
    <mergeCell ref="B1529:C1530"/>
    <mergeCell ref="D1529:N1529"/>
    <mergeCell ref="D1530:N1530"/>
    <mergeCell ref="C1531:G1533"/>
    <mergeCell ref="H1531:I1533"/>
    <mergeCell ref="J1531:J1533"/>
    <mergeCell ref="K1532:N1532"/>
    <mergeCell ref="K1533:L1533"/>
    <mergeCell ref="M1533:N1533"/>
    <mergeCell ref="C1534:F1534"/>
    <mergeCell ref="H1534:N1534"/>
    <mergeCell ref="C1535:F1535"/>
    <mergeCell ref="H1535:N1535"/>
    <mergeCell ref="C1536:F1536"/>
    <mergeCell ref="H1536:N1536"/>
    <mergeCell ref="C1537:F1537"/>
    <mergeCell ref="H1537:N1537"/>
    <mergeCell ref="C1538:F1538"/>
    <mergeCell ref="H1538:N1538"/>
    <mergeCell ref="K1557:N1557"/>
    <mergeCell ref="I1558:N1560"/>
    <mergeCell ref="C1554:E1554"/>
    <mergeCell ref="F1554:G1554"/>
    <mergeCell ref="I1554:N1554"/>
    <mergeCell ref="C1555:E1555"/>
    <mergeCell ref="F1555:G1555"/>
    <mergeCell ref="I1555:J1555"/>
    <mergeCell ref="C1556:E1556"/>
    <mergeCell ref="F1556:G1556"/>
    <mergeCell ref="I1556:J1556"/>
    <mergeCell ref="K1556:N1556"/>
    <mergeCell ref="I1557:J1557"/>
    <mergeCell ref="C1557:E1562"/>
    <mergeCell ref="F1557:G1557"/>
    <mergeCell ref="F1558:G1558"/>
    <mergeCell ref="F1559:G1559"/>
    <mergeCell ref="F1562:G1562"/>
    <mergeCell ref="C1585:H1585"/>
    <mergeCell ref="I1585:J1585"/>
    <mergeCell ref="K1585:L1585"/>
    <mergeCell ref="M1585:N1585"/>
    <mergeCell ref="F1590:G1590"/>
    <mergeCell ref="I1590:J1590"/>
    <mergeCell ref="C1591:E1591"/>
    <mergeCell ref="F1591:G1591"/>
    <mergeCell ref="I1591:J1591"/>
    <mergeCell ref="K1591:N1591"/>
    <mergeCell ref="I1592:J1592"/>
    <mergeCell ref="K1592:N1592"/>
    <mergeCell ref="I1593:N1595"/>
    <mergeCell ref="I1561:N1562"/>
    <mergeCell ref="B1563:N1563"/>
    <mergeCell ref="A1564:A1597"/>
    <mergeCell ref="B1564:C1565"/>
    <mergeCell ref="D1564:N1564"/>
    <mergeCell ref="D1565:N1565"/>
    <mergeCell ref="C1566:G1568"/>
    <mergeCell ref="H1566:I1568"/>
    <mergeCell ref="J1566:J1568"/>
    <mergeCell ref="K1566:L1566"/>
    <mergeCell ref="K1568:L1568"/>
    <mergeCell ref="M1568:N1568"/>
    <mergeCell ref="C1569:F1569"/>
    <mergeCell ref="H1569:N1569"/>
    <mergeCell ref="C1570:F1570"/>
    <mergeCell ref="H1570:N1570"/>
    <mergeCell ref="C1571:F1571"/>
    <mergeCell ref="H1571:N1571"/>
    <mergeCell ref="C1572:F1572"/>
    <mergeCell ref="I1596:N1597"/>
    <mergeCell ref="H1608:N1608"/>
    <mergeCell ref="C1609:F1609"/>
    <mergeCell ref="H1609:N1609"/>
    <mergeCell ref="C1610:F1610"/>
    <mergeCell ref="H1610:N1610"/>
    <mergeCell ref="C1611:D1612"/>
    <mergeCell ref="E1611:E1612"/>
    <mergeCell ref="F1611:F1612"/>
    <mergeCell ref="G1611:G1612"/>
    <mergeCell ref="H1611:I1612"/>
    <mergeCell ref="J1611:K1612"/>
    <mergeCell ref="L1611:L1612"/>
    <mergeCell ref="M1611:M1612"/>
    <mergeCell ref="N1611:N1613"/>
    <mergeCell ref="C1613:D1613"/>
    <mergeCell ref="H1613:I1613"/>
    <mergeCell ref="J1613:K1613"/>
    <mergeCell ref="K1603:N1603"/>
    <mergeCell ref="B1600:C1601"/>
    <mergeCell ref="D1600:N1600"/>
    <mergeCell ref="D1601:N1601"/>
    <mergeCell ref="C1602:G1604"/>
    <mergeCell ref="H1602:I1604"/>
    <mergeCell ref="J1602:J1604"/>
    <mergeCell ref="K1602:L1602"/>
    <mergeCell ref="K1604:L1604"/>
    <mergeCell ref="M1604:N1604"/>
    <mergeCell ref="C1605:F1605"/>
    <mergeCell ref="A1598:N1598"/>
    <mergeCell ref="B1599:N1599"/>
    <mergeCell ref="A1600:A1633"/>
    <mergeCell ref="C1614:D1614"/>
    <mergeCell ref="H1614:I1614"/>
    <mergeCell ref="J1614:K1614"/>
    <mergeCell ref="C1615:D1615"/>
    <mergeCell ref="H1615:I1615"/>
    <mergeCell ref="J1615:K1615"/>
    <mergeCell ref="C1616:D1616"/>
    <mergeCell ref="H1616:I1616"/>
    <mergeCell ref="J1616:K1616"/>
    <mergeCell ref="C1617:D1617"/>
    <mergeCell ref="H1617:I1617"/>
    <mergeCell ref="J1617:K1617"/>
    <mergeCell ref="C1618:D1618"/>
    <mergeCell ref="H1618:I1618"/>
    <mergeCell ref="J1618:K1618"/>
    <mergeCell ref="C1619:E1620"/>
    <mergeCell ref="F1619:G1619"/>
    <mergeCell ref="H1619:I1619"/>
    <mergeCell ref="L1619:M1619"/>
    <mergeCell ref="F1620:G1620"/>
    <mergeCell ref="H1620:I1620"/>
    <mergeCell ref="L1620:M1620"/>
    <mergeCell ref="C1621:H1621"/>
    <mergeCell ref="I1621:J1621"/>
    <mergeCell ref="K1621:L1621"/>
    <mergeCell ref="M1621:N1621"/>
    <mergeCell ref="C1622:E1623"/>
    <mergeCell ref="F1622:G1623"/>
    <mergeCell ref="I1622:J1622"/>
    <mergeCell ref="K1622:L1622"/>
    <mergeCell ref="M1622:N1622"/>
    <mergeCell ref="I1623:J1623"/>
    <mergeCell ref="K1623:N1623"/>
    <mergeCell ref="C1624:E1624"/>
    <mergeCell ref="F1624:G1624"/>
    <mergeCell ref="I1624:J1624"/>
    <mergeCell ref="K1624:N1624"/>
    <mergeCell ref="H1650:I1650"/>
    <mergeCell ref="J1650:K1650"/>
    <mergeCell ref="C1651:D1651"/>
    <mergeCell ref="H1651:I1651"/>
    <mergeCell ref="J1651:K1651"/>
    <mergeCell ref="C1652:D1652"/>
    <mergeCell ref="H1652:I1652"/>
    <mergeCell ref="J1652:K1652"/>
    <mergeCell ref="C1642:F1642"/>
    <mergeCell ref="H1642:N1642"/>
    <mergeCell ref="C1643:F1643"/>
    <mergeCell ref="H1643:N1643"/>
    <mergeCell ref="C1644:F1644"/>
    <mergeCell ref="H1644:N1644"/>
    <mergeCell ref="C1645:F1645"/>
    <mergeCell ref="H1645:N1645"/>
    <mergeCell ref="C1646:D1647"/>
    <mergeCell ref="E1646:E1647"/>
    <mergeCell ref="F1646:F1647"/>
    <mergeCell ref="G1646:G1647"/>
    <mergeCell ref="H1646:I1647"/>
    <mergeCell ref="J1646:K1647"/>
    <mergeCell ref="L1646:L1647"/>
    <mergeCell ref="A1635:A1668"/>
    <mergeCell ref="B1635:C1636"/>
    <mergeCell ref="D1635:N1635"/>
    <mergeCell ref="D1636:N1636"/>
    <mergeCell ref="C1637:G1639"/>
    <mergeCell ref="K1657:L1657"/>
    <mergeCell ref="M1657:N1657"/>
    <mergeCell ref="I1658:J1658"/>
    <mergeCell ref="K1658:N1658"/>
    <mergeCell ref="C1659:E1659"/>
    <mergeCell ref="F1659:G1659"/>
    <mergeCell ref="I1659:J1659"/>
    <mergeCell ref="K1659:N1659"/>
    <mergeCell ref="C1660:E1660"/>
    <mergeCell ref="F1660:G1660"/>
    <mergeCell ref="I1660:N1660"/>
    <mergeCell ref="C1661:E1661"/>
    <mergeCell ref="F1661:G1661"/>
    <mergeCell ref="I1661:J1661"/>
    <mergeCell ref="C1662:E1662"/>
    <mergeCell ref="F1662:G1662"/>
    <mergeCell ref="I1662:J1662"/>
    <mergeCell ref="K1662:N1662"/>
    <mergeCell ref="M1646:M1647"/>
    <mergeCell ref="N1646:N1648"/>
    <mergeCell ref="C1648:D1648"/>
    <mergeCell ref="H1648:I1648"/>
    <mergeCell ref="J1648:K1648"/>
    <mergeCell ref="C1649:D1649"/>
    <mergeCell ref="H1649:I1649"/>
    <mergeCell ref="J1649:K1649"/>
    <mergeCell ref="C1650:D1650"/>
    <mergeCell ref="A1669:N1669"/>
    <mergeCell ref="B1670:N1670"/>
    <mergeCell ref="A1671:A1704"/>
    <mergeCell ref="B1671:C1672"/>
    <mergeCell ref="D1671:N1671"/>
    <mergeCell ref="D1672:N1672"/>
    <mergeCell ref="C1673:G1675"/>
    <mergeCell ref="H1673:I1675"/>
    <mergeCell ref="J1673:J1675"/>
    <mergeCell ref="K1673:L1673"/>
    <mergeCell ref="K1674:N1674"/>
    <mergeCell ref="K1675:L1675"/>
    <mergeCell ref="M1675:N1675"/>
    <mergeCell ref="C1676:F1676"/>
    <mergeCell ref="H1676:N1676"/>
    <mergeCell ref="C1677:F1677"/>
    <mergeCell ref="H1677:N1677"/>
    <mergeCell ref="C1678:F1678"/>
    <mergeCell ref="H1678:N1678"/>
    <mergeCell ref="C1679:F1679"/>
    <mergeCell ref="H1679:N1679"/>
    <mergeCell ref="C1680:F1680"/>
    <mergeCell ref="H1680:N1680"/>
    <mergeCell ref="C1681:F1681"/>
    <mergeCell ref="H1681:N1681"/>
    <mergeCell ref="C1682:D1683"/>
    <mergeCell ref="I1700:N1702"/>
    <mergeCell ref="I1703:N1704"/>
    <mergeCell ref="I1699:J1699"/>
    <mergeCell ref="F1697:G1697"/>
    <mergeCell ref="H1690:I1690"/>
    <mergeCell ref="C1687:D1687"/>
    <mergeCell ref="E1682:E1683"/>
    <mergeCell ref="F1682:F1683"/>
    <mergeCell ref="G1682:G1683"/>
    <mergeCell ref="H1682:I1683"/>
    <mergeCell ref="J1682:K1683"/>
    <mergeCell ref="L1682:L1683"/>
    <mergeCell ref="M1682:M1683"/>
    <mergeCell ref="N1682:N1684"/>
    <mergeCell ref="C1684:D1684"/>
    <mergeCell ref="H1684:I1684"/>
    <mergeCell ref="J1684:K1684"/>
    <mergeCell ref="C1685:D1685"/>
    <mergeCell ref="H1685:I1685"/>
    <mergeCell ref="J1685:K1685"/>
    <mergeCell ref="C1686:D1686"/>
    <mergeCell ref="H1686:I1686"/>
    <mergeCell ref="J1686:K1686"/>
    <mergeCell ref="I1693:J1693"/>
    <mergeCell ref="K1693:L1693"/>
    <mergeCell ref="M1693:N1693"/>
    <mergeCell ref="I1694:J1694"/>
    <mergeCell ref="K1694:N1694"/>
    <mergeCell ref="C1695:E1695"/>
    <mergeCell ref="F1695:G1695"/>
    <mergeCell ref="I1695:J1695"/>
    <mergeCell ref="K1695:N1695"/>
    <mergeCell ref="H1717:I1718"/>
    <mergeCell ref="J1717:K1718"/>
    <mergeCell ref="L1717:L1718"/>
    <mergeCell ref="M1717:M1718"/>
    <mergeCell ref="N1717:N1719"/>
    <mergeCell ref="C1719:D1719"/>
    <mergeCell ref="H1719:I1719"/>
    <mergeCell ref="J1719:K1719"/>
    <mergeCell ref="C1699:E1704"/>
    <mergeCell ref="F1699:G1699"/>
    <mergeCell ref="F1700:G1700"/>
    <mergeCell ref="F1701:G1701"/>
    <mergeCell ref="F1702:G1702"/>
    <mergeCell ref="F1703:G1703"/>
    <mergeCell ref="F1704:G1704"/>
    <mergeCell ref="B1705:N1705"/>
    <mergeCell ref="M1710:N1710"/>
    <mergeCell ref="C1711:F1711"/>
    <mergeCell ref="H1711:N1711"/>
    <mergeCell ref="C1712:F1712"/>
    <mergeCell ref="H1712:N1712"/>
    <mergeCell ref="C1713:F1713"/>
    <mergeCell ref="H1713:N1713"/>
    <mergeCell ref="H1722:I1722"/>
    <mergeCell ref="J1722:K1722"/>
    <mergeCell ref="H1723:I1723"/>
    <mergeCell ref="J1723:K1723"/>
    <mergeCell ref="C1725:E1726"/>
    <mergeCell ref="F1725:G1725"/>
    <mergeCell ref="L1725:M1725"/>
    <mergeCell ref="F1726:G1726"/>
    <mergeCell ref="L1726:M1726"/>
    <mergeCell ref="C1724:D1724"/>
    <mergeCell ref="H1724:I1724"/>
    <mergeCell ref="J1724:K1724"/>
    <mergeCell ref="C1727:H1727"/>
    <mergeCell ref="I1727:J1727"/>
    <mergeCell ref="K1727:L1727"/>
    <mergeCell ref="M1727:N1727"/>
    <mergeCell ref="C1728:E1729"/>
    <mergeCell ref="F1728:G1729"/>
    <mergeCell ref="I1728:J1728"/>
    <mergeCell ref="K1728:L1728"/>
    <mergeCell ref="M1728:N1728"/>
    <mergeCell ref="I1729:J1729"/>
    <mergeCell ref="K1729:N1729"/>
    <mergeCell ref="A1742:A1775"/>
    <mergeCell ref="B1742:C1743"/>
    <mergeCell ref="D1742:N1742"/>
    <mergeCell ref="D1743:N1743"/>
    <mergeCell ref="C1744:G1746"/>
    <mergeCell ref="H1744:I1746"/>
    <mergeCell ref="J1744:J1746"/>
    <mergeCell ref="K1744:L1744"/>
    <mergeCell ref="K1745:N1745"/>
    <mergeCell ref="M1746:N1746"/>
    <mergeCell ref="C1747:F1747"/>
    <mergeCell ref="H1747:N1747"/>
    <mergeCell ref="C1748:F1748"/>
    <mergeCell ref="H1748:N1748"/>
    <mergeCell ref="C1753:D1754"/>
    <mergeCell ref="E1753:E1754"/>
    <mergeCell ref="F1753:F1754"/>
    <mergeCell ref="G1753:G1754"/>
    <mergeCell ref="H1753:I1754"/>
    <mergeCell ref="J1753:K1754"/>
    <mergeCell ref="L1753:L1754"/>
    <mergeCell ref="M1753:M1754"/>
    <mergeCell ref="N1753:N1755"/>
    <mergeCell ref="C1768:E1768"/>
    <mergeCell ref="I1774:N1775"/>
    <mergeCell ref="I1770:J1770"/>
    <mergeCell ref="K1770:N1770"/>
    <mergeCell ref="I1771:N1773"/>
    <mergeCell ref="H1759:I1759"/>
    <mergeCell ref="J1759:K1759"/>
    <mergeCell ref="C1757:D1757"/>
    <mergeCell ref="H1757:I1757"/>
    <mergeCell ref="I1802:N1802"/>
    <mergeCell ref="I1803:J1803"/>
    <mergeCell ref="C1804:E1804"/>
    <mergeCell ref="F1804:G1804"/>
    <mergeCell ref="I1805:J1805"/>
    <mergeCell ref="I1730:J1730"/>
    <mergeCell ref="K1730:N1730"/>
    <mergeCell ref="C1731:E1731"/>
    <mergeCell ref="I1731:N1731"/>
    <mergeCell ref="C1732:E1732"/>
    <mergeCell ref="F1732:G1732"/>
    <mergeCell ref="F1731:G1731"/>
    <mergeCell ref="F1730:G1730"/>
    <mergeCell ref="C1802:E1802"/>
    <mergeCell ref="F1802:G1802"/>
    <mergeCell ref="C1803:E1803"/>
    <mergeCell ref="F1803:G1803"/>
    <mergeCell ref="I1799:J1799"/>
    <mergeCell ref="K1799:L1799"/>
    <mergeCell ref="M1799:N1799"/>
    <mergeCell ref="I1800:J1800"/>
    <mergeCell ref="I1801:J1801"/>
    <mergeCell ref="K1801:N1801"/>
    <mergeCell ref="L1797:M1797"/>
    <mergeCell ref="H1796:I1796"/>
    <mergeCell ref="F1797:G1797"/>
    <mergeCell ref="C1734:E1739"/>
    <mergeCell ref="F1734:G1734"/>
    <mergeCell ref="F1735:G1735"/>
    <mergeCell ref="F1736:G1736"/>
    <mergeCell ref="H1797:I1797"/>
    <mergeCell ref="C1796:E1797"/>
    <mergeCell ref="C1823:F1823"/>
    <mergeCell ref="H1823:N1823"/>
    <mergeCell ref="C1824:D1825"/>
    <mergeCell ref="E1824:E1825"/>
    <mergeCell ref="I1838:N1838"/>
    <mergeCell ref="C1839:E1839"/>
    <mergeCell ref="F1839:G1839"/>
    <mergeCell ref="I1839:J1839"/>
    <mergeCell ref="H1819:N1819"/>
    <mergeCell ref="C1820:F1820"/>
    <mergeCell ref="H1820:N1820"/>
    <mergeCell ref="A1777:A1810"/>
    <mergeCell ref="B1777:C1778"/>
    <mergeCell ref="D1777:N1777"/>
    <mergeCell ref="C1779:G1781"/>
    <mergeCell ref="H1779:I1781"/>
    <mergeCell ref="J1779:J1781"/>
    <mergeCell ref="K1779:L1779"/>
    <mergeCell ref="K1780:N1780"/>
    <mergeCell ref="K1781:L1781"/>
    <mergeCell ref="M1781:N1781"/>
    <mergeCell ref="C1782:F1782"/>
    <mergeCell ref="H1782:N1782"/>
    <mergeCell ref="C1788:D1789"/>
    <mergeCell ref="E1788:E1789"/>
    <mergeCell ref="F1788:F1789"/>
    <mergeCell ref="G1788:G1789"/>
    <mergeCell ref="H1788:I1789"/>
    <mergeCell ref="J1788:K1789"/>
    <mergeCell ref="L1788:L1789"/>
    <mergeCell ref="M1788:M1789"/>
    <mergeCell ref="N1788:N1790"/>
    <mergeCell ref="A1848:A1881"/>
    <mergeCell ref="B1848:C1849"/>
    <mergeCell ref="D1848:N1848"/>
    <mergeCell ref="D1849:N1849"/>
    <mergeCell ref="C1850:G1852"/>
    <mergeCell ref="H1850:I1852"/>
    <mergeCell ref="J1850:J1852"/>
    <mergeCell ref="K1850:L1850"/>
    <mergeCell ref="K1851:N1851"/>
    <mergeCell ref="K1852:L1852"/>
    <mergeCell ref="M1852:N1852"/>
    <mergeCell ref="C1856:F1856"/>
    <mergeCell ref="H1856:N1856"/>
    <mergeCell ref="C1857:F1857"/>
    <mergeCell ref="H1857:N1857"/>
    <mergeCell ref="C1858:F1858"/>
    <mergeCell ref="H1858:N1858"/>
    <mergeCell ref="C1859:D1860"/>
    <mergeCell ref="E1859:E1860"/>
    <mergeCell ref="F1859:F1860"/>
    <mergeCell ref="G1859:G1860"/>
    <mergeCell ref="H1859:I1860"/>
    <mergeCell ref="C1854:F1854"/>
    <mergeCell ref="H1854:N1854"/>
    <mergeCell ref="C1855:F1855"/>
    <mergeCell ref="H1855:N1855"/>
    <mergeCell ref="C1853:F1853"/>
    <mergeCell ref="H1853:N1853"/>
    <mergeCell ref="C1861:D1861"/>
    <mergeCell ref="H1861:I1861"/>
    <mergeCell ref="C1864:D1864"/>
    <mergeCell ref="C1865:D1865"/>
    <mergeCell ref="I1872:J1872"/>
    <mergeCell ref="K1872:N1872"/>
    <mergeCell ref="C1873:E1873"/>
    <mergeCell ref="F1873:G1873"/>
    <mergeCell ref="I1873:N1873"/>
    <mergeCell ref="C1874:E1874"/>
    <mergeCell ref="F1874:G1874"/>
    <mergeCell ref="I1874:J1874"/>
    <mergeCell ref="C1867:E1868"/>
    <mergeCell ref="H1865:I1865"/>
    <mergeCell ref="J1865:K1865"/>
    <mergeCell ref="C1863:D1863"/>
    <mergeCell ref="H1863:I1863"/>
    <mergeCell ref="J1863:K1863"/>
    <mergeCell ref="H1864:I1864"/>
    <mergeCell ref="J1864:K1864"/>
    <mergeCell ref="F1867:G1867"/>
    <mergeCell ref="H1867:I1867"/>
    <mergeCell ref="L1867:M1867"/>
    <mergeCell ref="F1868:G1868"/>
    <mergeCell ref="H1868:I1868"/>
    <mergeCell ref="L1868:M1868"/>
    <mergeCell ref="A1882:N1882"/>
    <mergeCell ref="B1883:N1883"/>
    <mergeCell ref="A1884:A1917"/>
    <mergeCell ref="B1884:C1885"/>
    <mergeCell ref="D1884:N1884"/>
    <mergeCell ref="D1885:N1885"/>
    <mergeCell ref="C1886:G1888"/>
    <mergeCell ref="H1886:I1888"/>
    <mergeCell ref="J1886:J1888"/>
    <mergeCell ref="K1886:L1886"/>
    <mergeCell ref="K1887:N1887"/>
    <mergeCell ref="K1888:L1888"/>
    <mergeCell ref="M1888:N1888"/>
    <mergeCell ref="C1889:F1889"/>
    <mergeCell ref="H1889:N1889"/>
    <mergeCell ref="C1890:F1890"/>
    <mergeCell ref="H1890:N1890"/>
    <mergeCell ref="C1891:F1891"/>
    <mergeCell ref="H1891:N1891"/>
    <mergeCell ref="C1892:F1892"/>
    <mergeCell ref="H1892:N1892"/>
    <mergeCell ref="C1893:F1893"/>
    <mergeCell ref="H1893:N1893"/>
    <mergeCell ref="C1894:F1894"/>
    <mergeCell ref="H1894:N1894"/>
    <mergeCell ref="C1895:D1896"/>
    <mergeCell ref="E1895:E1896"/>
    <mergeCell ref="H1900:I1900"/>
    <mergeCell ref="J1900:K1900"/>
    <mergeCell ref="C1901:D1901"/>
    <mergeCell ref="H1901:I1901"/>
    <mergeCell ref="J1901:K1901"/>
    <mergeCell ref="F1903:G1903"/>
    <mergeCell ref="K1908:N1908"/>
    <mergeCell ref="C1909:E1909"/>
    <mergeCell ref="F1909:G1909"/>
    <mergeCell ref="I1909:N1909"/>
    <mergeCell ref="C1910:E1910"/>
    <mergeCell ref="F1910:G1910"/>
    <mergeCell ref="I1910:J1910"/>
    <mergeCell ref="C1911:E1911"/>
    <mergeCell ref="F1911:G1911"/>
    <mergeCell ref="I1911:J1911"/>
    <mergeCell ref="K1911:N1911"/>
    <mergeCell ref="I1912:J1912"/>
    <mergeCell ref="K1912:N1912"/>
    <mergeCell ref="I1913:N1915"/>
    <mergeCell ref="C1912:E1917"/>
    <mergeCell ref="F1912:G1912"/>
    <mergeCell ref="F1913:G1913"/>
    <mergeCell ref="F1914:G1914"/>
    <mergeCell ref="F1915:G1915"/>
    <mergeCell ref="F1916:G1916"/>
    <mergeCell ref="F1917:G1917"/>
    <mergeCell ref="I1916:N1917"/>
    <mergeCell ref="B1918:N1918"/>
    <mergeCell ref="A1919:A1952"/>
    <mergeCell ref="B1919:C1920"/>
    <mergeCell ref="D1919:N1919"/>
    <mergeCell ref="D1920:N1920"/>
    <mergeCell ref="C1921:G1923"/>
    <mergeCell ref="H1921:I1923"/>
    <mergeCell ref="J1921:J1923"/>
    <mergeCell ref="K1921:L1921"/>
    <mergeCell ref="K1922:N1922"/>
    <mergeCell ref="K1923:L1923"/>
    <mergeCell ref="M1923:N1923"/>
    <mergeCell ref="C1924:F1924"/>
    <mergeCell ref="H1924:N1924"/>
    <mergeCell ref="C1925:F1925"/>
    <mergeCell ref="H1925:N1925"/>
    <mergeCell ref="C1926:F1926"/>
    <mergeCell ref="H1926:N1926"/>
    <mergeCell ref="C1927:F1927"/>
    <mergeCell ref="H1927:N1927"/>
    <mergeCell ref="C1928:F1928"/>
    <mergeCell ref="H1928:N1928"/>
    <mergeCell ref="C1929:F1929"/>
    <mergeCell ref="H1929:N1929"/>
    <mergeCell ref="C1930:D1931"/>
    <mergeCell ref="E1930:E1931"/>
    <mergeCell ref="F1930:F1931"/>
    <mergeCell ref="J1933:K1933"/>
    <mergeCell ref="C1934:D1934"/>
    <mergeCell ref="H1934:I1934"/>
    <mergeCell ref="J1934:K1934"/>
    <mergeCell ref="C1935:D1935"/>
    <mergeCell ref="H1935:I1935"/>
    <mergeCell ref="J1935:K1935"/>
    <mergeCell ref="H1932:I1932"/>
    <mergeCell ref="J1932:K1932"/>
    <mergeCell ref="G1930:G1931"/>
    <mergeCell ref="H1930:I1931"/>
    <mergeCell ref="J1930:K1931"/>
    <mergeCell ref="L1930:L1931"/>
    <mergeCell ref="M1930:M1931"/>
    <mergeCell ref="N1930:N1932"/>
    <mergeCell ref="C1932:D1932"/>
    <mergeCell ref="C1933:D1933"/>
    <mergeCell ref="H1933:I1933"/>
    <mergeCell ref="H1939:I1939"/>
    <mergeCell ref="L1939:M1939"/>
    <mergeCell ref="K1942:N1942"/>
    <mergeCell ref="C1943:E1943"/>
    <mergeCell ref="F1943:G1943"/>
    <mergeCell ref="I1943:J1943"/>
    <mergeCell ref="K1943:N1943"/>
    <mergeCell ref="C1944:E1944"/>
    <mergeCell ref="F1944:G1944"/>
    <mergeCell ref="I1944:N1944"/>
    <mergeCell ref="C1945:E1945"/>
    <mergeCell ref="F1945:G1945"/>
    <mergeCell ref="I1945:J1945"/>
    <mergeCell ref="C1946:E1946"/>
    <mergeCell ref="F1946:G1946"/>
    <mergeCell ref="I1946:J1946"/>
    <mergeCell ref="K1946:N1946"/>
    <mergeCell ref="C1940:H1940"/>
    <mergeCell ref="I1940:J1940"/>
    <mergeCell ref="K1940:L1940"/>
    <mergeCell ref="M1940:N1940"/>
    <mergeCell ref="C1941:E1942"/>
    <mergeCell ref="F1941:G1942"/>
    <mergeCell ref="I1941:J1941"/>
    <mergeCell ref="K1941:L1941"/>
    <mergeCell ref="M1941:N1941"/>
    <mergeCell ref="I1942:J1942"/>
    <mergeCell ref="C1974:E1975"/>
    <mergeCell ref="F1974:G1974"/>
    <mergeCell ref="H1974:I1974"/>
    <mergeCell ref="L1974:M1974"/>
    <mergeCell ref="F1975:G1975"/>
    <mergeCell ref="H1975:I1975"/>
    <mergeCell ref="L1975:M1975"/>
    <mergeCell ref="C1976:H1976"/>
    <mergeCell ref="I1976:J1976"/>
    <mergeCell ref="I1947:J1947"/>
    <mergeCell ref="K1947:N1947"/>
    <mergeCell ref="I1948:N1950"/>
    <mergeCell ref="I1951:N1952"/>
    <mergeCell ref="A1953:N1953"/>
    <mergeCell ref="B1954:N1954"/>
    <mergeCell ref="C1947:E1952"/>
    <mergeCell ref="F1947:G1947"/>
    <mergeCell ref="F1948:G1948"/>
    <mergeCell ref="F1949:G1949"/>
    <mergeCell ref="F1950:G1950"/>
    <mergeCell ref="F1951:G1951"/>
    <mergeCell ref="F1952:G1952"/>
    <mergeCell ref="C1969:D1969"/>
    <mergeCell ref="H1969:I1969"/>
    <mergeCell ref="J1969:K1969"/>
    <mergeCell ref="C1970:D1970"/>
    <mergeCell ref="H1970:I1970"/>
    <mergeCell ref="J1970:K1970"/>
    <mergeCell ref="C1971:D1971"/>
    <mergeCell ref="H1971:I1971"/>
    <mergeCell ref="J1971:K1971"/>
    <mergeCell ref="C1972:D1972"/>
    <mergeCell ref="C1957:G1959"/>
    <mergeCell ref="H1957:I1959"/>
    <mergeCell ref="J1957:J1959"/>
    <mergeCell ref="K1957:L1957"/>
    <mergeCell ref="K1958:N1958"/>
    <mergeCell ref="K1959:L1959"/>
    <mergeCell ref="M1959:N1959"/>
    <mergeCell ref="C1960:F1960"/>
    <mergeCell ref="H1960:N1960"/>
    <mergeCell ref="C1961:F1961"/>
    <mergeCell ref="H1961:N1961"/>
    <mergeCell ref="C1962:F1962"/>
    <mergeCell ref="H1962:N1962"/>
    <mergeCell ref="C1963:F1963"/>
    <mergeCell ref="H1972:I1972"/>
    <mergeCell ref="J1972:K1972"/>
    <mergeCell ref="C1973:D1973"/>
    <mergeCell ref="H1973:I1973"/>
    <mergeCell ref="J1973:K1973"/>
    <mergeCell ref="C1999:F1999"/>
    <mergeCell ref="H1999:N1999"/>
    <mergeCell ref="C2000:F2000"/>
    <mergeCell ref="H2000:N2000"/>
    <mergeCell ref="C2001:D2002"/>
    <mergeCell ref="E2001:E2002"/>
    <mergeCell ref="F2001:F2002"/>
    <mergeCell ref="C2011:H2011"/>
    <mergeCell ref="I2011:J2011"/>
    <mergeCell ref="K2011:L2011"/>
    <mergeCell ref="M2011:N2011"/>
    <mergeCell ref="C2012:E2013"/>
    <mergeCell ref="I1980:N1980"/>
    <mergeCell ref="C1981:E1981"/>
    <mergeCell ref="F1981:G1981"/>
    <mergeCell ref="I1981:J1981"/>
    <mergeCell ref="C1982:E1982"/>
    <mergeCell ref="F1982:G1982"/>
    <mergeCell ref="I1982:J1982"/>
    <mergeCell ref="I1983:J1983"/>
    <mergeCell ref="K1983:N1983"/>
    <mergeCell ref="I1984:N1986"/>
    <mergeCell ref="C1983:E1988"/>
    <mergeCell ref="F1983:G1983"/>
    <mergeCell ref="F1984:G1984"/>
    <mergeCell ref="F1985:G1985"/>
    <mergeCell ref="F1986:G1986"/>
    <mergeCell ref="F1987:G1987"/>
    <mergeCell ref="F1988:G1988"/>
    <mergeCell ref="K1982:N1982"/>
    <mergeCell ref="I1987:N1988"/>
    <mergeCell ref="D1990:N1990"/>
    <mergeCell ref="D1991:N1991"/>
    <mergeCell ref="C1992:G1994"/>
    <mergeCell ref="H1992:I1994"/>
    <mergeCell ref="J1992:J1994"/>
    <mergeCell ref="K1992:L1992"/>
    <mergeCell ref="K1993:N1993"/>
    <mergeCell ref="K1994:L1994"/>
    <mergeCell ref="M1994:N1994"/>
    <mergeCell ref="C1995:F1995"/>
    <mergeCell ref="H1995:N1995"/>
    <mergeCell ref="C1996:F1996"/>
    <mergeCell ref="H1996:N1996"/>
    <mergeCell ref="C1997:F1997"/>
    <mergeCell ref="H1997:N1997"/>
    <mergeCell ref="C1998:F1998"/>
    <mergeCell ref="H1998:N1998"/>
    <mergeCell ref="A1955:A1988"/>
    <mergeCell ref="B1955:C1956"/>
    <mergeCell ref="D1955:N1955"/>
    <mergeCell ref="D1956:N1956"/>
    <mergeCell ref="B1989:N1989"/>
    <mergeCell ref="A1990:A2023"/>
    <mergeCell ref="B1990:C1991"/>
    <mergeCell ref="I2014:J2014"/>
    <mergeCell ref="K2014:N2014"/>
    <mergeCell ref="C2015:E2015"/>
    <mergeCell ref="F2015:G2015"/>
    <mergeCell ref="I2015:N2015"/>
    <mergeCell ref="C2016:E2016"/>
    <mergeCell ref="F2016:G2016"/>
    <mergeCell ref="I2016:J2016"/>
    <mergeCell ref="C2017:E2017"/>
    <mergeCell ref="J2007:K2007"/>
    <mergeCell ref="C2008:D2008"/>
    <mergeCell ref="H2008:I2008"/>
    <mergeCell ref="J2008:K2008"/>
    <mergeCell ref="C2009:E2010"/>
    <mergeCell ref="F2009:G2009"/>
    <mergeCell ref="H2009:I2009"/>
    <mergeCell ref="L2009:M2009"/>
    <mergeCell ref="F2010:G2010"/>
    <mergeCell ref="H2010:I2010"/>
    <mergeCell ref="L2010:M2010"/>
    <mergeCell ref="N2001:N2003"/>
    <mergeCell ref="C2003:D2003"/>
    <mergeCell ref="H2003:I2003"/>
    <mergeCell ref="J2003:K2003"/>
    <mergeCell ref="C2004:D2004"/>
    <mergeCell ref="H2004:I2004"/>
    <mergeCell ref="J2004:K2004"/>
    <mergeCell ref="C2005:D2005"/>
    <mergeCell ref="H2005:I2005"/>
    <mergeCell ref="F2017:G2017"/>
    <mergeCell ref="I2017:J2017"/>
    <mergeCell ref="K2017:N2017"/>
    <mergeCell ref="I2018:J2018"/>
    <mergeCell ref="K2018:N2018"/>
    <mergeCell ref="I2019:N2021"/>
    <mergeCell ref="C2018:E2023"/>
    <mergeCell ref="F2018:G2018"/>
    <mergeCell ref="F2019:G2019"/>
    <mergeCell ref="F2020:G2020"/>
    <mergeCell ref="F2021:G2021"/>
    <mergeCell ref="F2022:G2022"/>
    <mergeCell ref="F2023:G2023"/>
    <mergeCell ref="I2022:N2023"/>
    <mergeCell ref="H2041:I2041"/>
    <mergeCell ref="J2041:K2041"/>
    <mergeCell ref="C2042:D2042"/>
    <mergeCell ref="H2042:I2042"/>
    <mergeCell ref="J2042:K2042"/>
    <mergeCell ref="C2043:D2043"/>
    <mergeCell ref="H2043:I2043"/>
    <mergeCell ref="J2043:K2043"/>
    <mergeCell ref="C2028:G2030"/>
    <mergeCell ref="H2028:I2030"/>
    <mergeCell ref="J2028:J2030"/>
    <mergeCell ref="K2028:L2028"/>
    <mergeCell ref="K2029:N2029"/>
    <mergeCell ref="K2030:L2030"/>
    <mergeCell ref="M2030:N2030"/>
    <mergeCell ref="C2031:F2031"/>
    <mergeCell ref="H2031:N2031"/>
    <mergeCell ref="C2032:F2032"/>
    <mergeCell ref="H2032:N2032"/>
    <mergeCell ref="C2033:F2033"/>
    <mergeCell ref="H2033:N2033"/>
    <mergeCell ref="C2036:F2036"/>
    <mergeCell ref="H2036:N2036"/>
    <mergeCell ref="C2037:D2038"/>
    <mergeCell ref="E2037:E2038"/>
    <mergeCell ref="F2048:G2049"/>
    <mergeCell ref="I2048:J2048"/>
    <mergeCell ref="M2048:N2048"/>
    <mergeCell ref="I2049:J2049"/>
    <mergeCell ref="C2050:E2050"/>
    <mergeCell ref="F2050:G2050"/>
    <mergeCell ref="I2050:J2050"/>
    <mergeCell ref="K2050:N2050"/>
    <mergeCell ref="C2051:E2051"/>
    <mergeCell ref="F2051:G2051"/>
    <mergeCell ref="I2051:N2051"/>
    <mergeCell ref="C2052:E2052"/>
    <mergeCell ref="F2052:G2052"/>
    <mergeCell ref="I2052:J2052"/>
    <mergeCell ref="C2053:E2053"/>
    <mergeCell ref="F2053:G2053"/>
    <mergeCell ref="I2053:J2053"/>
    <mergeCell ref="K2053:N2053"/>
    <mergeCell ref="K2048:L2048"/>
    <mergeCell ref="K2049:N2049"/>
    <mergeCell ref="J2079:K2079"/>
    <mergeCell ref="I2054:J2054"/>
    <mergeCell ref="K2054:N2054"/>
    <mergeCell ref="I2055:N2057"/>
    <mergeCell ref="A2061:A2094"/>
    <mergeCell ref="B2061:C2062"/>
    <mergeCell ref="D2061:N2061"/>
    <mergeCell ref="D2062:N2062"/>
    <mergeCell ref="C2063:G2065"/>
    <mergeCell ref="H2063:I2065"/>
    <mergeCell ref="J2063:J2065"/>
    <mergeCell ref="K2063:L2063"/>
    <mergeCell ref="K2064:N2064"/>
    <mergeCell ref="K2065:L2065"/>
    <mergeCell ref="M2065:N2065"/>
    <mergeCell ref="C2066:F2066"/>
    <mergeCell ref="H2066:N2066"/>
    <mergeCell ref="C2067:F2067"/>
    <mergeCell ref="H2067:N2067"/>
    <mergeCell ref="C2068:F2068"/>
    <mergeCell ref="H2068:N2068"/>
    <mergeCell ref="C2069:F2069"/>
    <mergeCell ref="H2069:N2069"/>
    <mergeCell ref="C2070:F2070"/>
    <mergeCell ref="H2070:N2070"/>
    <mergeCell ref="C2071:F2071"/>
    <mergeCell ref="B2060:N2060"/>
    <mergeCell ref="H2075:I2075"/>
    <mergeCell ref="J2075:K2075"/>
    <mergeCell ref="C2076:D2076"/>
    <mergeCell ref="H2076:I2076"/>
    <mergeCell ref="J2076:K2076"/>
    <mergeCell ref="I2082:J2082"/>
    <mergeCell ref="K2082:L2082"/>
    <mergeCell ref="C2080:E2081"/>
    <mergeCell ref="F2080:G2080"/>
    <mergeCell ref="H2080:I2080"/>
    <mergeCell ref="L2080:M2080"/>
    <mergeCell ref="F2081:G2081"/>
    <mergeCell ref="H2081:I2081"/>
    <mergeCell ref="L2081:M2081"/>
    <mergeCell ref="M2082:N2082"/>
    <mergeCell ref="C2083:E2084"/>
    <mergeCell ref="F2083:G2084"/>
    <mergeCell ref="I2083:J2083"/>
    <mergeCell ref="I2084:J2084"/>
    <mergeCell ref="K2084:N2084"/>
    <mergeCell ref="H2071:N2071"/>
    <mergeCell ref="C2072:D2073"/>
    <mergeCell ref="E2072:E2073"/>
    <mergeCell ref="F2072:F2073"/>
    <mergeCell ref="G2072:G2073"/>
    <mergeCell ref="H2072:I2073"/>
    <mergeCell ref="J2072:K2073"/>
    <mergeCell ref="L2072:L2073"/>
    <mergeCell ref="M2072:M2073"/>
    <mergeCell ref="N2072:N2074"/>
    <mergeCell ref="H2077:I2077"/>
    <mergeCell ref="J2077:K2077"/>
    <mergeCell ref="C2078:D2078"/>
    <mergeCell ref="H2078:I2078"/>
    <mergeCell ref="J2078:K2078"/>
    <mergeCell ref="C2079:D2079"/>
    <mergeCell ref="H2079:I2079"/>
    <mergeCell ref="G2108:G2109"/>
    <mergeCell ref="H2108:I2109"/>
    <mergeCell ref="J2108:K2109"/>
    <mergeCell ref="C2122:E2122"/>
    <mergeCell ref="F2122:G2122"/>
    <mergeCell ref="I2085:J2085"/>
    <mergeCell ref="K2085:N2085"/>
    <mergeCell ref="C2086:E2086"/>
    <mergeCell ref="F2086:G2086"/>
    <mergeCell ref="I2086:N2086"/>
    <mergeCell ref="C2087:E2087"/>
    <mergeCell ref="F2087:G2087"/>
    <mergeCell ref="I2087:J2087"/>
    <mergeCell ref="C2088:E2088"/>
    <mergeCell ref="F2088:G2088"/>
    <mergeCell ref="I2088:J2088"/>
    <mergeCell ref="K2088:N2088"/>
    <mergeCell ref="K2101:L2101"/>
    <mergeCell ref="M2101:N2101"/>
    <mergeCell ref="I2089:J2089"/>
    <mergeCell ref="K2089:N2089"/>
    <mergeCell ref="I2090:N2092"/>
    <mergeCell ref="L2152:M2152"/>
    <mergeCell ref="C2121:E2121"/>
    <mergeCell ref="F2121:G2121"/>
    <mergeCell ref="I2121:J2121"/>
    <mergeCell ref="K2121:N2121"/>
    <mergeCell ref="I2126:N2128"/>
    <mergeCell ref="I2129:N2130"/>
    <mergeCell ref="B2131:N2131"/>
    <mergeCell ref="I2122:N2122"/>
    <mergeCell ref="C2123:E2123"/>
    <mergeCell ref="I2093:N2094"/>
    <mergeCell ref="A2095:N2095"/>
    <mergeCell ref="B2096:N2096"/>
    <mergeCell ref="A2097:A2130"/>
    <mergeCell ref="B2097:C2098"/>
    <mergeCell ref="D2097:N2097"/>
    <mergeCell ref="D2098:N2098"/>
    <mergeCell ref="C2099:G2101"/>
    <mergeCell ref="H2099:I2101"/>
    <mergeCell ref="J2099:J2101"/>
    <mergeCell ref="K2099:L2099"/>
    <mergeCell ref="K2100:N2100"/>
    <mergeCell ref="C2102:F2102"/>
    <mergeCell ref="H2102:N2102"/>
    <mergeCell ref="C2103:F2103"/>
    <mergeCell ref="H2103:N2103"/>
    <mergeCell ref="C2104:F2104"/>
    <mergeCell ref="H2104:N2104"/>
    <mergeCell ref="C2105:F2105"/>
    <mergeCell ref="H2105:N2105"/>
    <mergeCell ref="C2106:F2106"/>
    <mergeCell ref="H2106:N2106"/>
    <mergeCell ref="C2140:F2140"/>
    <mergeCell ref="H2147:I2147"/>
    <mergeCell ref="J2147:K2147"/>
    <mergeCell ref="K2134:L2134"/>
    <mergeCell ref="C2153:H2153"/>
    <mergeCell ref="I2153:J2153"/>
    <mergeCell ref="K2153:L2153"/>
    <mergeCell ref="M2153:N2153"/>
    <mergeCell ref="C2148:D2148"/>
    <mergeCell ref="C2154:E2155"/>
    <mergeCell ref="F2154:G2155"/>
    <mergeCell ref="I2154:J2154"/>
    <mergeCell ref="K2154:L2154"/>
    <mergeCell ref="M2154:N2154"/>
    <mergeCell ref="I2155:J2155"/>
    <mergeCell ref="K2155:N2155"/>
    <mergeCell ref="F2117:G2117"/>
    <mergeCell ref="H2117:I2117"/>
    <mergeCell ref="L2117:M2117"/>
    <mergeCell ref="C2118:H2118"/>
    <mergeCell ref="I2118:J2118"/>
    <mergeCell ref="K2118:L2118"/>
    <mergeCell ref="M2118:N2118"/>
    <mergeCell ref="C2119:E2120"/>
    <mergeCell ref="F2119:G2120"/>
    <mergeCell ref="I2119:J2119"/>
    <mergeCell ref="K2119:L2119"/>
    <mergeCell ref="M2119:N2119"/>
    <mergeCell ref="I2120:J2120"/>
    <mergeCell ref="K2120:N2120"/>
    <mergeCell ref="F2152:G2152"/>
    <mergeCell ref="H2152:I2152"/>
    <mergeCell ref="H2140:N2140"/>
    <mergeCell ref="C2141:F2141"/>
    <mergeCell ref="H2141:N2141"/>
    <mergeCell ref="C2142:F2142"/>
    <mergeCell ref="H2148:I2148"/>
    <mergeCell ref="J2148:K2148"/>
    <mergeCell ref="C2149:D2149"/>
    <mergeCell ref="H2149:I2149"/>
    <mergeCell ref="J2149:K2149"/>
    <mergeCell ref="C2150:D2150"/>
    <mergeCell ref="H2150:I2150"/>
    <mergeCell ref="J2150:K2150"/>
    <mergeCell ref="C2151:E2152"/>
    <mergeCell ref="F2151:G2151"/>
    <mergeCell ref="H2151:I2151"/>
    <mergeCell ref="L2151:M2151"/>
    <mergeCell ref="A2132:A2165"/>
    <mergeCell ref="B2132:C2133"/>
    <mergeCell ref="D2132:N2132"/>
    <mergeCell ref="D2133:N2133"/>
    <mergeCell ref="C2134:G2136"/>
    <mergeCell ref="H2134:I2136"/>
    <mergeCell ref="J2134:J2136"/>
    <mergeCell ref="K2135:N2135"/>
    <mergeCell ref="K2136:L2136"/>
    <mergeCell ref="M2136:N2136"/>
    <mergeCell ref="C2137:F2137"/>
    <mergeCell ref="H2137:N2137"/>
    <mergeCell ref="C2138:F2138"/>
    <mergeCell ref="H2138:N2138"/>
    <mergeCell ref="C2139:F2139"/>
    <mergeCell ref="H2139:N2139"/>
    <mergeCell ref="I2161:N2163"/>
    <mergeCell ref="C2156:E2156"/>
    <mergeCell ref="F2156:G2156"/>
    <mergeCell ref="I2156:J2156"/>
    <mergeCell ref="K2156:N2156"/>
    <mergeCell ref="C2157:E2157"/>
    <mergeCell ref="F2157:G2157"/>
    <mergeCell ref="I2157:N2157"/>
    <mergeCell ref="C2158:E2158"/>
    <mergeCell ref="F2158:G2158"/>
    <mergeCell ref="I2158:J2158"/>
    <mergeCell ref="C2159:E2159"/>
    <mergeCell ref="F2159:G2159"/>
    <mergeCell ref="C2160:E2165"/>
    <mergeCell ref="F2160:G2160"/>
    <mergeCell ref="F2161:G2161"/>
    <mergeCell ref="F2162:G2162"/>
    <mergeCell ref="F2163:G2163"/>
    <mergeCell ref="F2164:G2164"/>
    <mergeCell ref="F2165:G2165"/>
    <mergeCell ref="I2164:N2165"/>
    <mergeCell ref="I2159:J2159"/>
    <mergeCell ref="K2159:N2159"/>
    <mergeCell ref="I2160:J2160"/>
    <mergeCell ref="K2160:N2160"/>
    <mergeCell ref="C2181:D2181"/>
    <mergeCell ref="H2181:I2181"/>
    <mergeCell ref="J2181:K2181"/>
    <mergeCell ref="C2170:G2172"/>
    <mergeCell ref="H2170:I2172"/>
    <mergeCell ref="J2170:J2172"/>
    <mergeCell ref="K2170:L2170"/>
    <mergeCell ref="K2171:N2171"/>
    <mergeCell ref="K2172:L2172"/>
    <mergeCell ref="M2172:N2172"/>
    <mergeCell ref="C2173:F2173"/>
    <mergeCell ref="H2173:N2173"/>
    <mergeCell ref="C2174:F2174"/>
    <mergeCell ref="A2166:N2166"/>
    <mergeCell ref="B2167:N2167"/>
    <mergeCell ref="A2168:A2201"/>
    <mergeCell ref="B2168:C2169"/>
    <mergeCell ref="D2168:N2168"/>
    <mergeCell ref="D2169:N2169"/>
    <mergeCell ref="H2174:N2174"/>
    <mergeCell ref="C2185:D2185"/>
    <mergeCell ref="H2185:I2185"/>
    <mergeCell ref="J2185:K2185"/>
    <mergeCell ref="C2186:D2186"/>
    <mergeCell ref="H2186:I2186"/>
    <mergeCell ref="J2186:K2186"/>
    <mergeCell ref="C2187:E2188"/>
    <mergeCell ref="F2187:G2187"/>
    <mergeCell ref="H2187:I2187"/>
    <mergeCell ref="L2187:M2187"/>
    <mergeCell ref="F2188:G2188"/>
    <mergeCell ref="H2188:I2188"/>
    <mergeCell ref="L2188:M2188"/>
    <mergeCell ref="C2193:E2193"/>
    <mergeCell ref="F2193:G2193"/>
    <mergeCell ref="I2193:N2193"/>
    <mergeCell ref="C2194:E2194"/>
    <mergeCell ref="F2194:G2194"/>
    <mergeCell ref="I2194:J2194"/>
    <mergeCell ref="C2196:E2201"/>
    <mergeCell ref="F2196:G2196"/>
    <mergeCell ref="F2197:G2197"/>
    <mergeCell ref="F2198:G2198"/>
    <mergeCell ref="F2199:G2199"/>
    <mergeCell ref="F2200:G2200"/>
    <mergeCell ref="A2203:A2236"/>
    <mergeCell ref="B2203:C2204"/>
    <mergeCell ref="D2203:N2203"/>
    <mergeCell ref="D2204:N2204"/>
    <mergeCell ref="C2205:G2207"/>
    <mergeCell ref="H2205:I2207"/>
    <mergeCell ref="J2205:J2207"/>
    <mergeCell ref="K2205:L2205"/>
    <mergeCell ref="K2207:L2207"/>
    <mergeCell ref="M2207:N2207"/>
    <mergeCell ref="C2208:F2208"/>
    <mergeCell ref="H2208:N2208"/>
    <mergeCell ref="C2209:F2209"/>
    <mergeCell ref="H2209:N2209"/>
    <mergeCell ref="C2210:F2210"/>
    <mergeCell ref="H2210:N2210"/>
    <mergeCell ref="C2211:F2211"/>
    <mergeCell ref="H2211:N2211"/>
    <mergeCell ref="C2212:F2212"/>
    <mergeCell ref="H2212:N2212"/>
    <mergeCell ref="C2213:F2213"/>
    <mergeCell ref="H2213:N2213"/>
    <mergeCell ref="C2214:D2215"/>
    <mergeCell ref="E2214:E2215"/>
    <mergeCell ref="F2214:F2215"/>
    <mergeCell ref="G2214:G2215"/>
    <mergeCell ref="H2214:I2215"/>
    <mergeCell ref="J2214:K2215"/>
    <mergeCell ref="I2231:J2231"/>
    <mergeCell ref="K2231:N2231"/>
    <mergeCell ref="I2232:N2234"/>
    <mergeCell ref="I2235:N2236"/>
    <mergeCell ref="C2216:D2216"/>
    <mergeCell ref="H2216:I2216"/>
    <mergeCell ref="J2216:K2216"/>
    <mergeCell ref="C2217:D2217"/>
    <mergeCell ref="H2217:I2217"/>
    <mergeCell ref="J2217:K2217"/>
    <mergeCell ref="C2218:D2218"/>
    <mergeCell ref="H2218:I2218"/>
    <mergeCell ref="J2218:K2218"/>
    <mergeCell ref="C2219:D2219"/>
    <mergeCell ref="H2219:I2219"/>
    <mergeCell ref="J2219:K2219"/>
    <mergeCell ref="C2220:D2220"/>
    <mergeCell ref="H2220:I2220"/>
    <mergeCell ref="J2220:K2220"/>
    <mergeCell ref="C2221:D2221"/>
    <mergeCell ref="H2221:I2221"/>
    <mergeCell ref="J2221:K2221"/>
    <mergeCell ref="F2225:G2226"/>
    <mergeCell ref="I2225:J2225"/>
    <mergeCell ref="K2225:L2225"/>
    <mergeCell ref="M2225:N2225"/>
    <mergeCell ref="I2226:J2226"/>
    <mergeCell ref="K2226:N2226"/>
    <mergeCell ref="C2227:E2227"/>
    <mergeCell ref="F2227:G2227"/>
    <mergeCell ref="I2227:J2227"/>
    <mergeCell ref="K2227:N2227"/>
    <mergeCell ref="C2228:E2228"/>
    <mergeCell ref="F2228:G2228"/>
    <mergeCell ref="I2228:N2228"/>
    <mergeCell ref="C2229:E2229"/>
    <mergeCell ref="F2229:G2229"/>
    <mergeCell ref="I2229:J2229"/>
    <mergeCell ref="C2222:E2223"/>
    <mergeCell ref="F2222:G2222"/>
    <mergeCell ref="H2222:I2222"/>
    <mergeCell ref="L2222:M2222"/>
    <mergeCell ref="F2223:G2223"/>
    <mergeCell ref="H2223:I2223"/>
    <mergeCell ref="L2223:M2223"/>
    <mergeCell ref="C2224:H2224"/>
    <mergeCell ref="I2224:J2224"/>
    <mergeCell ref="K2224:L2224"/>
    <mergeCell ref="M2224:N2224"/>
    <mergeCell ref="C2225:E2226"/>
    <mergeCell ref="K2243:L2243"/>
    <mergeCell ref="M2243:N2243"/>
    <mergeCell ref="C2244:F2244"/>
    <mergeCell ref="H2244:N2244"/>
    <mergeCell ref="C2245:F2245"/>
    <mergeCell ref="H2245:N2245"/>
    <mergeCell ref="C2246:F2246"/>
    <mergeCell ref="H2246:N2246"/>
    <mergeCell ref="C2247:F2247"/>
    <mergeCell ref="H2247:N2247"/>
    <mergeCell ref="C2248:F2248"/>
    <mergeCell ref="H2248:N2248"/>
    <mergeCell ref="C2249:F2249"/>
    <mergeCell ref="H2249:N2249"/>
    <mergeCell ref="C2250:D2251"/>
    <mergeCell ref="E2250:E2251"/>
    <mergeCell ref="F2250:F2251"/>
    <mergeCell ref="G2250:G2251"/>
    <mergeCell ref="H2250:I2251"/>
    <mergeCell ref="J2250:K2251"/>
    <mergeCell ref="L2250:L2251"/>
    <mergeCell ref="M2250:M2251"/>
    <mergeCell ref="N2250:N2252"/>
    <mergeCell ref="C2252:D2252"/>
    <mergeCell ref="H2252:I2252"/>
    <mergeCell ref="J2252:K2252"/>
    <mergeCell ref="C2253:D2253"/>
    <mergeCell ref="H2253:I2253"/>
    <mergeCell ref="J2253:K2253"/>
    <mergeCell ref="C2254:D2254"/>
    <mergeCell ref="H2254:I2254"/>
    <mergeCell ref="J2254:K2254"/>
    <mergeCell ref="C2255:D2255"/>
    <mergeCell ref="H2255:I2255"/>
    <mergeCell ref="J2255:K2255"/>
    <mergeCell ref="C2256:D2256"/>
    <mergeCell ref="H2256:I2256"/>
    <mergeCell ref="J2256:K2256"/>
    <mergeCell ref="I2263:J2263"/>
    <mergeCell ref="K2263:N2263"/>
    <mergeCell ref="C2264:E2264"/>
    <mergeCell ref="F2264:G2264"/>
    <mergeCell ref="I2264:N2264"/>
    <mergeCell ref="C2257:D2257"/>
    <mergeCell ref="H2257:I2257"/>
    <mergeCell ref="J2257:K2257"/>
    <mergeCell ref="C2258:E2259"/>
    <mergeCell ref="F2258:G2258"/>
    <mergeCell ref="H2258:I2258"/>
    <mergeCell ref="L2258:M2258"/>
    <mergeCell ref="F2259:G2259"/>
    <mergeCell ref="H2259:I2259"/>
    <mergeCell ref="L2259:M2259"/>
    <mergeCell ref="C2260:H2260"/>
    <mergeCell ref="I2260:J2260"/>
    <mergeCell ref="K2260:L2260"/>
    <mergeCell ref="M2260:N2260"/>
    <mergeCell ref="C2261:E2262"/>
    <mergeCell ref="F2266:G2266"/>
    <mergeCell ref="I2271:N2272"/>
    <mergeCell ref="I2267:J2267"/>
    <mergeCell ref="K2267:N2267"/>
    <mergeCell ref="I2268:N2270"/>
    <mergeCell ref="C2263:E2263"/>
    <mergeCell ref="F2263:G2263"/>
    <mergeCell ref="B2273:N2273"/>
    <mergeCell ref="A2274:A2307"/>
    <mergeCell ref="B2274:C2275"/>
    <mergeCell ref="D2274:N2274"/>
    <mergeCell ref="D2275:N2275"/>
    <mergeCell ref="C2276:G2278"/>
    <mergeCell ref="H2276:I2278"/>
    <mergeCell ref="J2276:J2278"/>
    <mergeCell ref="K2276:L2276"/>
    <mergeCell ref="K2277:N2277"/>
    <mergeCell ref="K2278:L2278"/>
    <mergeCell ref="M2278:N2278"/>
    <mergeCell ref="C2279:F2279"/>
    <mergeCell ref="H2279:N2279"/>
    <mergeCell ref="C2280:F2280"/>
    <mergeCell ref="H2280:N2280"/>
    <mergeCell ref="C2281:F2281"/>
    <mergeCell ref="H2281:N2281"/>
    <mergeCell ref="C2282:F2282"/>
    <mergeCell ref="F2300:G2300"/>
    <mergeCell ref="F2299:G2299"/>
    <mergeCell ref="C2301:E2301"/>
    <mergeCell ref="F2301:G2301"/>
    <mergeCell ref="K2301:N2301"/>
    <mergeCell ref="H2293:I2293"/>
    <mergeCell ref="H2282:N2282"/>
    <mergeCell ref="C2283:F2283"/>
    <mergeCell ref="H2283:N2283"/>
    <mergeCell ref="C2284:F2284"/>
    <mergeCell ref="H2284:N2284"/>
    <mergeCell ref="C2285:D2286"/>
    <mergeCell ref="E2285:E2286"/>
    <mergeCell ref="F2285:F2286"/>
    <mergeCell ref="G2285:G2286"/>
    <mergeCell ref="H2285:I2286"/>
    <mergeCell ref="J2285:K2286"/>
    <mergeCell ref="L2285:L2286"/>
    <mergeCell ref="M2285:M2286"/>
    <mergeCell ref="N2285:N2287"/>
    <mergeCell ref="C2287:D2287"/>
    <mergeCell ref="H2287:I2287"/>
    <mergeCell ref="J2287:K2287"/>
    <mergeCell ref="C2288:D2288"/>
    <mergeCell ref="H2288:I2288"/>
    <mergeCell ref="J2288:K2288"/>
    <mergeCell ref="C2289:D2289"/>
    <mergeCell ref="H2289:I2289"/>
    <mergeCell ref="J2289:K2289"/>
    <mergeCell ref="C2290:D2290"/>
    <mergeCell ref="H2290:I2290"/>
    <mergeCell ref="J2290:K2290"/>
    <mergeCell ref="I2295:J2295"/>
    <mergeCell ref="K2295:L2295"/>
    <mergeCell ref="M2295:N2295"/>
    <mergeCell ref="C2296:E2297"/>
    <mergeCell ref="F2296:G2297"/>
    <mergeCell ref="I2296:J2296"/>
    <mergeCell ref="K2296:L2296"/>
    <mergeCell ref="M2296:N2296"/>
    <mergeCell ref="I2297:J2297"/>
    <mergeCell ref="K2297:N2297"/>
    <mergeCell ref="C2315:F2315"/>
    <mergeCell ref="H2315:N2315"/>
    <mergeCell ref="C2316:F2316"/>
    <mergeCell ref="H2316:N2316"/>
    <mergeCell ref="C2317:F2317"/>
    <mergeCell ref="H2317:N2317"/>
    <mergeCell ref="C2318:F2318"/>
    <mergeCell ref="H2318:N2318"/>
    <mergeCell ref="C2321:D2322"/>
    <mergeCell ref="E2321:E2322"/>
    <mergeCell ref="F2321:F2322"/>
    <mergeCell ref="G2321:G2322"/>
    <mergeCell ref="H2321:I2322"/>
    <mergeCell ref="J2321:K2322"/>
    <mergeCell ref="L2321:L2322"/>
    <mergeCell ref="M2321:M2322"/>
    <mergeCell ref="N2321:N2323"/>
    <mergeCell ref="C2323:D2323"/>
    <mergeCell ref="H2323:I2323"/>
    <mergeCell ref="J2323:K2323"/>
    <mergeCell ref="H2320:N2320"/>
    <mergeCell ref="C2319:F2319"/>
    <mergeCell ref="H2319:N2319"/>
    <mergeCell ref="C2320:F2320"/>
    <mergeCell ref="F2463:F2464"/>
    <mergeCell ref="G2463:G2464"/>
    <mergeCell ref="H2463:I2464"/>
    <mergeCell ref="K2333:N2333"/>
    <mergeCell ref="C2334:E2334"/>
    <mergeCell ref="I2334:J2334"/>
    <mergeCell ref="K2334:N2334"/>
    <mergeCell ref="C2335:E2335"/>
    <mergeCell ref="F2335:G2335"/>
    <mergeCell ref="I2335:N2335"/>
    <mergeCell ref="I2404:J2404"/>
    <mergeCell ref="K2404:N2404"/>
    <mergeCell ref="N2392:N2394"/>
    <mergeCell ref="C2394:D2394"/>
    <mergeCell ref="H2394:I2394"/>
    <mergeCell ref="J2394:K2394"/>
    <mergeCell ref="B2415:N2415"/>
    <mergeCell ref="C2338:E2343"/>
    <mergeCell ref="F2338:G2338"/>
    <mergeCell ref="F2339:G2339"/>
    <mergeCell ref="F2340:G2340"/>
    <mergeCell ref="F2341:G2341"/>
    <mergeCell ref="F2342:G2342"/>
    <mergeCell ref="F2343:G2343"/>
    <mergeCell ref="M2349:N2349"/>
    <mergeCell ref="C2350:F2350"/>
    <mergeCell ref="H2350:N2350"/>
    <mergeCell ref="C2351:F2351"/>
    <mergeCell ref="H2351:N2351"/>
    <mergeCell ref="C2354:F2354"/>
    <mergeCell ref="H2354:N2354"/>
    <mergeCell ref="C2355:F2355"/>
    <mergeCell ref="K2474:L2474"/>
    <mergeCell ref="M2474:N2474"/>
    <mergeCell ref="I2475:J2475"/>
    <mergeCell ref="C2442:E2442"/>
    <mergeCell ref="K2455:N2455"/>
    <mergeCell ref="K2456:L2456"/>
    <mergeCell ref="M2456:N2456"/>
    <mergeCell ref="C2459:F2459"/>
    <mergeCell ref="H2459:N2459"/>
    <mergeCell ref="C2460:F2460"/>
    <mergeCell ref="H2460:N2460"/>
    <mergeCell ref="F2448:G2448"/>
    <mergeCell ref="F2449:G2449"/>
    <mergeCell ref="A2450:N2450"/>
    <mergeCell ref="B2451:N2451"/>
    <mergeCell ref="A2452:A2485"/>
    <mergeCell ref="B2452:C2453"/>
    <mergeCell ref="D2452:N2452"/>
    <mergeCell ref="D2453:N2453"/>
    <mergeCell ref="C2454:G2456"/>
    <mergeCell ref="H2454:I2456"/>
    <mergeCell ref="J2454:J2456"/>
    <mergeCell ref="K2454:L2454"/>
    <mergeCell ref="F2442:G2442"/>
    <mergeCell ref="I2442:J2442"/>
    <mergeCell ref="C2443:E2443"/>
    <mergeCell ref="C2461:F2461"/>
    <mergeCell ref="H2461:N2461"/>
    <mergeCell ref="C2462:F2462"/>
    <mergeCell ref="H2462:N2462"/>
    <mergeCell ref="C2463:D2464"/>
    <mergeCell ref="E2463:E2464"/>
    <mergeCell ref="K2508:L2508"/>
    <mergeCell ref="J2463:K2464"/>
    <mergeCell ref="L2463:L2464"/>
    <mergeCell ref="M2463:M2464"/>
    <mergeCell ref="N2463:N2465"/>
    <mergeCell ref="C2457:F2457"/>
    <mergeCell ref="H2457:N2457"/>
    <mergeCell ref="C2458:F2458"/>
    <mergeCell ref="H2458:N2458"/>
    <mergeCell ref="C2465:D2465"/>
    <mergeCell ref="H2465:I2465"/>
    <mergeCell ref="J2465:K2465"/>
    <mergeCell ref="I2480:J2480"/>
    <mergeCell ref="K2480:N2480"/>
    <mergeCell ref="I2481:N2483"/>
    <mergeCell ref="C2477:E2477"/>
    <mergeCell ref="F2477:G2477"/>
    <mergeCell ref="C2480:E2485"/>
    <mergeCell ref="F2480:G2480"/>
    <mergeCell ref="F2481:G2481"/>
    <mergeCell ref="F2482:G2482"/>
    <mergeCell ref="F2483:G2483"/>
    <mergeCell ref="F2484:G2484"/>
    <mergeCell ref="F2485:G2485"/>
    <mergeCell ref="I2484:N2485"/>
    <mergeCell ref="I2473:J2473"/>
    <mergeCell ref="K2473:L2473"/>
    <mergeCell ref="M2473:N2473"/>
    <mergeCell ref="C2474:E2475"/>
    <mergeCell ref="F2474:G2475"/>
    <mergeCell ref="K2491:L2491"/>
    <mergeCell ref="M2491:N2491"/>
    <mergeCell ref="C2492:F2492"/>
    <mergeCell ref="H2492:N2492"/>
    <mergeCell ref="C2493:F2493"/>
    <mergeCell ref="H2493:N2493"/>
    <mergeCell ref="C2494:F2494"/>
    <mergeCell ref="H2503:I2503"/>
    <mergeCell ref="J2503:K2503"/>
    <mergeCell ref="C2504:D2504"/>
    <mergeCell ref="H2504:I2504"/>
    <mergeCell ref="J2504:K2504"/>
    <mergeCell ref="C2505:D2505"/>
    <mergeCell ref="H2505:I2505"/>
    <mergeCell ref="J2505:K2505"/>
    <mergeCell ref="C2506:E2507"/>
    <mergeCell ref="H2494:N2494"/>
    <mergeCell ref="C2495:F2495"/>
    <mergeCell ref="H2495:N2495"/>
    <mergeCell ref="C2496:F2496"/>
    <mergeCell ref="F2512:G2512"/>
    <mergeCell ref="I2512:N2512"/>
    <mergeCell ref="A2521:N2521"/>
    <mergeCell ref="B2522:N2522"/>
    <mergeCell ref="A2523:A2556"/>
    <mergeCell ref="B2523:C2524"/>
    <mergeCell ref="D2523:N2523"/>
    <mergeCell ref="D2524:N2524"/>
    <mergeCell ref="C2525:G2527"/>
    <mergeCell ref="H2525:I2527"/>
    <mergeCell ref="J2525:J2527"/>
    <mergeCell ref="K2525:L2525"/>
    <mergeCell ref="K2526:N2526"/>
    <mergeCell ref="K2527:L2527"/>
    <mergeCell ref="M2527:N2527"/>
    <mergeCell ref="C2528:F2528"/>
    <mergeCell ref="H2528:N2528"/>
    <mergeCell ref="C2529:F2529"/>
    <mergeCell ref="H2529:N2529"/>
    <mergeCell ref="C2530:F2530"/>
    <mergeCell ref="H2530:N2530"/>
    <mergeCell ref="C2531:F2531"/>
    <mergeCell ref="L2542:M2542"/>
    <mergeCell ref="A2487:A2520"/>
    <mergeCell ref="B2487:C2488"/>
    <mergeCell ref="D2487:N2487"/>
    <mergeCell ref="D2488:N2488"/>
    <mergeCell ref="C2489:G2491"/>
    <mergeCell ref="H2489:I2491"/>
    <mergeCell ref="J2489:J2491"/>
    <mergeCell ref="K2489:L2489"/>
    <mergeCell ref="K2490:N2490"/>
    <mergeCell ref="G2534:G2535"/>
    <mergeCell ref="H2534:I2535"/>
    <mergeCell ref="J2534:K2535"/>
    <mergeCell ref="L2534:L2535"/>
    <mergeCell ref="M2534:M2535"/>
    <mergeCell ref="N2534:N2536"/>
    <mergeCell ref="C2536:D2536"/>
    <mergeCell ref="H2536:I2536"/>
    <mergeCell ref="C2515:E2520"/>
    <mergeCell ref="F2515:G2515"/>
    <mergeCell ref="F2516:G2516"/>
    <mergeCell ref="F2517:G2517"/>
    <mergeCell ref="F2518:G2518"/>
    <mergeCell ref="F2519:G2519"/>
    <mergeCell ref="F2520:G2520"/>
    <mergeCell ref="I2516:N2518"/>
    <mergeCell ref="I2519:N2520"/>
    <mergeCell ref="J2541:K2541"/>
    <mergeCell ref="C2542:E2543"/>
    <mergeCell ref="F2542:G2542"/>
    <mergeCell ref="H2542:I2542"/>
    <mergeCell ref="F2543:G2543"/>
    <mergeCell ref="H2543:I2543"/>
    <mergeCell ref="C2547:E2547"/>
    <mergeCell ref="F2547:G2547"/>
    <mergeCell ref="I2547:J2547"/>
    <mergeCell ref="K2547:N2547"/>
    <mergeCell ref="C2548:E2548"/>
    <mergeCell ref="F2548:G2548"/>
    <mergeCell ref="I2548:N2548"/>
    <mergeCell ref="L2543:M2543"/>
    <mergeCell ref="H2531:N2531"/>
    <mergeCell ref="C2532:F2532"/>
    <mergeCell ref="H2532:N2532"/>
    <mergeCell ref="C2533:F2533"/>
    <mergeCell ref="H2533:N2533"/>
    <mergeCell ref="C2534:D2535"/>
    <mergeCell ref="E2534:E2535"/>
    <mergeCell ref="J2536:K2536"/>
    <mergeCell ref="C2537:D2537"/>
    <mergeCell ref="H2537:I2537"/>
    <mergeCell ref="J2537:K2537"/>
    <mergeCell ref="C2538:D2538"/>
    <mergeCell ref="H2538:I2538"/>
    <mergeCell ref="J2538:K2538"/>
    <mergeCell ref="C2539:D2539"/>
    <mergeCell ref="H2539:I2539"/>
    <mergeCell ref="J2539:K2539"/>
    <mergeCell ref="F2534:F2535"/>
    <mergeCell ref="C2549:E2549"/>
    <mergeCell ref="F2549:G2549"/>
    <mergeCell ref="I2549:J2549"/>
    <mergeCell ref="C2550:E2550"/>
    <mergeCell ref="F2550:G2550"/>
    <mergeCell ref="I2550:J2550"/>
    <mergeCell ref="K2550:N2550"/>
    <mergeCell ref="C2540:D2540"/>
    <mergeCell ref="C2544:H2544"/>
    <mergeCell ref="I2544:J2544"/>
    <mergeCell ref="K2544:L2544"/>
    <mergeCell ref="M2544:N2544"/>
    <mergeCell ref="C2545:E2546"/>
    <mergeCell ref="F2545:G2546"/>
    <mergeCell ref="I2545:J2545"/>
    <mergeCell ref="K2545:L2545"/>
    <mergeCell ref="I2551:J2551"/>
    <mergeCell ref="K2551:N2551"/>
    <mergeCell ref="C2551:E2556"/>
    <mergeCell ref="F2551:G2551"/>
    <mergeCell ref="F2552:G2552"/>
    <mergeCell ref="F2553:G2553"/>
    <mergeCell ref="F2554:G2554"/>
    <mergeCell ref="F2555:G2555"/>
    <mergeCell ref="F2556:G2556"/>
    <mergeCell ref="I2552:N2554"/>
    <mergeCell ref="I2555:N2556"/>
    <mergeCell ref="K2546:N2546"/>
    <mergeCell ref="H2540:I2540"/>
    <mergeCell ref="J2540:K2540"/>
    <mergeCell ref="C2541:D2541"/>
    <mergeCell ref="H2541:I2541"/>
    <mergeCell ref="B2557:N2557"/>
    <mergeCell ref="A2558:A2591"/>
    <mergeCell ref="B2558:C2559"/>
    <mergeCell ref="D2558:N2558"/>
    <mergeCell ref="D2559:N2559"/>
    <mergeCell ref="C2560:G2562"/>
    <mergeCell ref="H2560:I2562"/>
    <mergeCell ref="J2560:J2562"/>
    <mergeCell ref="K2560:L2560"/>
    <mergeCell ref="K2561:N2561"/>
    <mergeCell ref="K2562:L2562"/>
    <mergeCell ref="M2562:N2562"/>
    <mergeCell ref="C2563:F2563"/>
    <mergeCell ref="H2563:N2563"/>
    <mergeCell ref="C2564:F2564"/>
    <mergeCell ref="H2564:N2564"/>
    <mergeCell ref="C2565:F2565"/>
    <mergeCell ref="H2565:N2565"/>
    <mergeCell ref="H2575:I2575"/>
    <mergeCell ref="J2575:K2575"/>
    <mergeCell ref="C2572:D2572"/>
    <mergeCell ref="H2572:I2572"/>
    <mergeCell ref="J2572:K2572"/>
    <mergeCell ref="C2573:D2573"/>
    <mergeCell ref="H2573:I2573"/>
    <mergeCell ref="J2573:K2573"/>
    <mergeCell ref="I2582:J2582"/>
    <mergeCell ref="K2582:N2582"/>
    <mergeCell ref="C2583:E2583"/>
    <mergeCell ref="F2583:G2583"/>
    <mergeCell ref="I2583:N2583"/>
    <mergeCell ref="C2584:E2584"/>
    <mergeCell ref="J2576:K2576"/>
    <mergeCell ref="C2577:E2578"/>
    <mergeCell ref="F2577:G2577"/>
    <mergeCell ref="H2577:I2577"/>
    <mergeCell ref="L2577:M2577"/>
    <mergeCell ref="F2578:G2578"/>
    <mergeCell ref="H2578:I2578"/>
    <mergeCell ref="L2578:M2578"/>
    <mergeCell ref="C2579:H2579"/>
    <mergeCell ref="I2579:J2579"/>
    <mergeCell ref="K2579:L2579"/>
    <mergeCell ref="M2579:N2579"/>
    <mergeCell ref="C2580:E2581"/>
    <mergeCell ref="F2580:G2581"/>
    <mergeCell ref="I2580:J2580"/>
    <mergeCell ref="C2574:D2574"/>
    <mergeCell ref="H2574:I2574"/>
    <mergeCell ref="J2574:K2574"/>
    <mergeCell ref="C2575:D2575"/>
    <mergeCell ref="K2580:L2580"/>
    <mergeCell ref="M2580:N2580"/>
    <mergeCell ref="I2581:J2581"/>
    <mergeCell ref="K2581:N2581"/>
    <mergeCell ref="C2582:E2582"/>
    <mergeCell ref="F2582:G2582"/>
    <mergeCell ref="B2593:N2593"/>
    <mergeCell ref="A2594:A2627"/>
    <mergeCell ref="B2594:C2595"/>
    <mergeCell ref="D2594:N2594"/>
    <mergeCell ref="D2595:N2595"/>
    <mergeCell ref="C2596:G2598"/>
    <mergeCell ref="H2596:I2598"/>
    <mergeCell ref="J2596:J2598"/>
    <mergeCell ref="K2596:L2596"/>
    <mergeCell ref="K2597:N2597"/>
    <mergeCell ref="K2598:L2598"/>
    <mergeCell ref="M2598:N2598"/>
    <mergeCell ref="C2599:F2599"/>
    <mergeCell ref="H2599:N2599"/>
    <mergeCell ref="C2600:F2600"/>
    <mergeCell ref="H2600:N2600"/>
    <mergeCell ref="C2601:F2601"/>
    <mergeCell ref="H2601:N2601"/>
    <mergeCell ref="C2602:F2602"/>
    <mergeCell ref="H2602:N2602"/>
    <mergeCell ref="C2603:F2603"/>
    <mergeCell ref="H2603:N2603"/>
    <mergeCell ref="C2604:F2604"/>
    <mergeCell ref="H2604:N2604"/>
    <mergeCell ref="C2618:E2618"/>
    <mergeCell ref="F2618:G2618"/>
    <mergeCell ref="I2618:J2618"/>
    <mergeCell ref="C2619:E2619"/>
    <mergeCell ref="F2619:G2619"/>
    <mergeCell ref="I2619:N2619"/>
    <mergeCell ref="F2586:G2586"/>
    <mergeCell ref="F2587:G2587"/>
    <mergeCell ref="F2588:G2588"/>
    <mergeCell ref="F2589:G2589"/>
    <mergeCell ref="F2590:G2590"/>
    <mergeCell ref="F2591:G2591"/>
    <mergeCell ref="K2657:N2657"/>
    <mergeCell ref="D2630:N2630"/>
    <mergeCell ref="C2631:G2633"/>
    <mergeCell ref="H2631:I2633"/>
    <mergeCell ref="J2631:J2633"/>
    <mergeCell ref="K2631:L2631"/>
    <mergeCell ref="K2632:N2632"/>
    <mergeCell ref="K2633:L2633"/>
    <mergeCell ref="M2633:N2633"/>
    <mergeCell ref="C2634:F2634"/>
    <mergeCell ref="H2634:N2634"/>
    <mergeCell ref="C2635:F2635"/>
    <mergeCell ref="H2635:N2635"/>
    <mergeCell ref="J2640:K2641"/>
    <mergeCell ref="L2640:L2641"/>
    <mergeCell ref="M2640:M2641"/>
    <mergeCell ref="B2628:N2628"/>
    <mergeCell ref="K2618:N2618"/>
    <mergeCell ref="F2605:F2606"/>
    <mergeCell ref="G2605:G2606"/>
    <mergeCell ref="H2605:I2606"/>
    <mergeCell ref="J2605:K2606"/>
    <mergeCell ref="L2605:L2606"/>
    <mergeCell ref="M2605:M2606"/>
    <mergeCell ref="N2605:N2607"/>
    <mergeCell ref="C2607:D2607"/>
    <mergeCell ref="C2605:D2606"/>
    <mergeCell ref="E2605:E2606"/>
    <mergeCell ref="I2626:N2627"/>
    <mergeCell ref="C2613:E2614"/>
    <mergeCell ref="F2613:G2613"/>
    <mergeCell ref="H2613:I2613"/>
    <mergeCell ref="I2615:J2615"/>
    <mergeCell ref="K2615:L2615"/>
    <mergeCell ref="M2615:N2615"/>
    <mergeCell ref="C2616:E2617"/>
    <mergeCell ref="F2616:G2617"/>
    <mergeCell ref="I2616:J2616"/>
    <mergeCell ref="K2616:L2616"/>
    <mergeCell ref="M2616:N2616"/>
    <mergeCell ref="I2617:J2617"/>
    <mergeCell ref="K2617:N2617"/>
    <mergeCell ref="F2659:G2659"/>
    <mergeCell ref="C2620:E2620"/>
    <mergeCell ref="F2620:G2620"/>
    <mergeCell ref="I2620:J2620"/>
    <mergeCell ref="C2621:E2621"/>
    <mergeCell ref="F2621:G2621"/>
    <mergeCell ref="I2621:J2621"/>
    <mergeCell ref="K2621:N2621"/>
    <mergeCell ref="I2622:J2622"/>
    <mergeCell ref="K2622:N2622"/>
    <mergeCell ref="I2623:N2625"/>
    <mergeCell ref="H2607:I2607"/>
    <mergeCell ref="J2607:K2607"/>
    <mergeCell ref="C2608:D2608"/>
    <mergeCell ref="H2608:I2608"/>
    <mergeCell ref="J2608:K2608"/>
    <mergeCell ref="F2660:G2660"/>
    <mergeCell ref="K2651:L2651"/>
    <mergeCell ref="K2652:N2652"/>
    <mergeCell ref="I2661:N2662"/>
    <mergeCell ref="F2649:G2649"/>
    <mergeCell ref="H2649:I2649"/>
    <mergeCell ref="L2649:M2649"/>
    <mergeCell ref="C2654:E2654"/>
    <mergeCell ref="F2654:G2654"/>
    <mergeCell ref="I2654:N2654"/>
    <mergeCell ref="C2655:E2655"/>
    <mergeCell ref="F2655:G2655"/>
    <mergeCell ref="I2655:J2655"/>
    <mergeCell ref="F2661:G2661"/>
    <mergeCell ref="F2662:G2662"/>
    <mergeCell ref="C2622:E2627"/>
    <mergeCell ref="F2622:G2622"/>
    <mergeCell ref="F2623:G2623"/>
    <mergeCell ref="F2624:G2624"/>
    <mergeCell ref="F2625:G2625"/>
    <mergeCell ref="F2626:G2626"/>
    <mergeCell ref="F2627:G2627"/>
    <mergeCell ref="C2636:F2636"/>
    <mergeCell ref="H2636:N2636"/>
    <mergeCell ref="C2637:F2637"/>
    <mergeCell ref="H2637:N2637"/>
    <mergeCell ref="C2656:E2656"/>
    <mergeCell ref="F2656:G2656"/>
    <mergeCell ref="I2656:J2656"/>
    <mergeCell ref="K2656:N2656"/>
    <mergeCell ref="I2657:J2657"/>
    <mergeCell ref="A2665:A2698"/>
    <mergeCell ref="B2665:C2666"/>
    <mergeCell ref="D2665:N2665"/>
    <mergeCell ref="D2666:N2666"/>
    <mergeCell ref="C2667:G2669"/>
    <mergeCell ref="H2667:I2669"/>
    <mergeCell ref="J2667:J2669"/>
    <mergeCell ref="K2667:L2667"/>
    <mergeCell ref="K2668:N2668"/>
    <mergeCell ref="K2669:L2669"/>
    <mergeCell ref="M2669:N2669"/>
    <mergeCell ref="C2670:F2670"/>
    <mergeCell ref="H2670:N2670"/>
    <mergeCell ref="C2671:F2671"/>
    <mergeCell ref="H2671:N2671"/>
    <mergeCell ref="C2672:F2672"/>
    <mergeCell ref="H2672:N2672"/>
    <mergeCell ref="C2673:F2673"/>
    <mergeCell ref="H2673:N2673"/>
    <mergeCell ref="C2674:F2674"/>
    <mergeCell ref="H2674:N2674"/>
    <mergeCell ref="K2692:N2692"/>
    <mergeCell ref="I2693:J2693"/>
    <mergeCell ref="K2693:N2693"/>
    <mergeCell ref="I2694:N2696"/>
    <mergeCell ref="I2697:N2698"/>
    <mergeCell ref="C2678:D2678"/>
    <mergeCell ref="H2678:I2678"/>
    <mergeCell ref="J2678:K2678"/>
    <mergeCell ref="C2679:D2679"/>
    <mergeCell ref="H2679:I2679"/>
    <mergeCell ref="J2679:K2679"/>
    <mergeCell ref="M2676:M2677"/>
    <mergeCell ref="N2676:N2678"/>
    <mergeCell ref="D2700:N2700"/>
    <mergeCell ref="D2701:N2701"/>
    <mergeCell ref="C2702:G2704"/>
    <mergeCell ref="H2702:I2704"/>
    <mergeCell ref="J2702:J2704"/>
    <mergeCell ref="K2702:L2702"/>
    <mergeCell ref="K2703:N2703"/>
    <mergeCell ref="N2640:N2642"/>
    <mergeCell ref="C2642:D2642"/>
    <mergeCell ref="H2642:I2642"/>
    <mergeCell ref="J2642:K2642"/>
    <mergeCell ref="C2643:D2643"/>
    <mergeCell ref="H2643:I2643"/>
    <mergeCell ref="J2643:K2643"/>
    <mergeCell ref="C2644:D2644"/>
    <mergeCell ref="H2644:I2644"/>
    <mergeCell ref="J2644:K2644"/>
    <mergeCell ref="C2645:D2645"/>
    <mergeCell ref="I2658:N2660"/>
    <mergeCell ref="L2648:M2648"/>
    <mergeCell ref="I2650:J2650"/>
    <mergeCell ref="K2650:L2650"/>
    <mergeCell ref="M2650:N2650"/>
    <mergeCell ref="C2651:E2652"/>
    <mergeCell ref="F2653:G2653"/>
    <mergeCell ref="I2653:J2653"/>
    <mergeCell ref="K2653:N2653"/>
    <mergeCell ref="C2657:E2662"/>
    <mergeCell ref="F2657:G2657"/>
    <mergeCell ref="F2658:G2658"/>
    <mergeCell ref="C2705:F2705"/>
    <mergeCell ref="H2705:N2705"/>
    <mergeCell ref="C2706:F2706"/>
    <mergeCell ref="H2706:N2706"/>
    <mergeCell ref="F2685:G2685"/>
    <mergeCell ref="H2685:I2685"/>
    <mergeCell ref="L2685:M2685"/>
    <mergeCell ref="C2686:H2686"/>
    <mergeCell ref="I2686:J2686"/>
    <mergeCell ref="K2686:L2686"/>
    <mergeCell ref="M2686:N2686"/>
    <mergeCell ref="C2687:E2688"/>
    <mergeCell ref="F2687:G2688"/>
    <mergeCell ref="I2687:J2687"/>
    <mergeCell ref="K2687:L2687"/>
    <mergeCell ref="M2687:N2687"/>
    <mergeCell ref="I2688:J2688"/>
    <mergeCell ref="K2688:N2688"/>
    <mergeCell ref="C2689:E2689"/>
    <mergeCell ref="F2689:G2689"/>
    <mergeCell ref="I2689:J2689"/>
    <mergeCell ref="K2689:N2689"/>
    <mergeCell ref="C2692:E2692"/>
    <mergeCell ref="F2692:G2692"/>
    <mergeCell ref="I2692:J2692"/>
    <mergeCell ref="B2699:N2699"/>
    <mergeCell ref="B2700:C2701"/>
    <mergeCell ref="C2693:E2698"/>
    <mergeCell ref="F2693:G2693"/>
    <mergeCell ref="F2694:G2694"/>
    <mergeCell ref="F2695:G2695"/>
    <mergeCell ref="F2696:G2696"/>
    <mergeCell ref="C2708:F2708"/>
    <mergeCell ref="H2708:N2708"/>
    <mergeCell ref="C2709:F2709"/>
    <mergeCell ref="H2709:N2709"/>
    <mergeCell ref="C2710:F2710"/>
    <mergeCell ref="H2710:N2710"/>
    <mergeCell ref="C2711:D2712"/>
    <mergeCell ref="E2711:E2712"/>
    <mergeCell ref="F2711:F2712"/>
    <mergeCell ref="C2714:D2714"/>
    <mergeCell ref="H2714:I2714"/>
    <mergeCell ref="J2714:K2714"/>
    <mergeCell ref="C2715:D2715"/>
    <mergeCell ref="H2715:I2715"/>
    <mergeCell ref="J2715:K2715"/>
    <mergeCell ref="C2716:D2716"/>
    <mergeCell ref="H2716:I2716"/>
    <mergeCell ref="J2716:K2716"/>
    <mergeCell ref="C2717:D2717"/>
    <mergeCell ref="H2717:I2717"/>
    <mergeCell ref="J2717:K2717"/>
    <mergeCell ref="C2718:D2718"/>
    <mergeCell ref="H2718:I2718"/>
    <mergeCell ref="J2718:K2718"/>
    <mergeCell ref="C2719:E2720"/>
    <mergeCell ref="F2719:G2719"/>
    <mergeCell ref="H2719:I2719"/>
    <mergeCell ref="L2719:M2719"/>
    <mergeCell ref="F2720:G2720"/>
    <mergeCell ref="H2720:I2720"/>
    <mergeCell ref="L2720:M2720"/>
    <mergeCell ref="C2721:H2721"/>
    <mergeCell ref="I2721:J2721"/>
    <mergeCell ref="K2721:L2721"/>
    <mergeCell ref="M2721:N2721"/>
    <mergeCell ref="C2722:E2723"/>
    <mergeCell ref="F2722:G2723"/>
    <mergeCell ref="I2722:J2722"/>
    <mergeCell ref="K2722:L2722"/>
    <mergeCell ref="M2722:N2722"/>
    <mergeCell ref="I2723:J2723"/>
    <mergeCell ref="K2723:N2723"/>
    <mergeCell ref="C2745:F2745"/>
    <mergeCell ref="H2745:N2745"/>
    <mergeCell ref="C2746:F2746"/>
    <mergeCell ref="H2746:N2746"/>
    <mergeCell ref="C2749:D2749"/>
    <mergeCell ref="H2749:I2749"/>
    <mergeCell ref="J2749:K2749"/>
    <mergeCell ref="C2750:D2750"/>
    <mergeCell ref="H2750:I2750"/>
    <mergeCell ref="J2750:K2750"/>
    <mergeCell ref="C2724:E2724"/>
    <mergeCell ref="F2724:G2724"/>
    <mergeCell ref="I2724:J2724"/>
    <mergeCell ref="K2724:N2724"/>
    <mergeCell ref="I2729:N2731"/>
    <mergeCell ref="I2732:N2733"/>
    <mergeCell ref="D2737:N2737"/>
    <mergeCell ref="C2738:G2740"/>
    <mergeCell ref="H2738:I2740"/>
    <mergeCell ref="J2738:J2740"/>
    <mergeCell ref="K2740:L2740"/>
    <mergeCell ref="M2740:N2740"/>
    <mergeCell ref="C2747:D2748"/>
    <mergeCell ref="E2747:E2748"/>
    <mergeCell ref="F2747:F2748"/>
    <mergeCell ref="G2747:G2748"/>
    <mergeCell ref="H2747:I2748"/>
    <mergeCell ref="J2747:K2748"/>
    <mergeCell ref="L2747:L2748"/>
    <mergeCell ref="M2747:M2748"/>
    <mergeCell ref="N2747:N2749"/>
    <mergeCell ref="K2738:L2738"/>
    <mergeCell ref="I2757:J2757"/>
    <mergeCell ref="K2757:L2757"/>
    <mergeCell ref="M2757:N2757"/>
    <mergeCell ref="C2758:E2759"/>
    <mergeCell ref="F2758:G2759"/>
    <mergeCell ref="I2758:J2758"/>
    <mergeCell ref="K2758:L2758"/>
    <mergeCell ref="M2758:N2758"/>
    <mergeCell ref="I2759:J2759"/>
    <mergeCell ref="K2759:N2759"/>
    <mergeCell ref="C2751:D2751"/>
    <mergeCell ref="H2751:I2751"/>
    <mergeCell ref="J2751:K2751"/>
    <mergeCell ref="C2752:D2752"/>
    <mergeCell ref="H2752:I2752"/>
    <mergeCell ref="J2752:K2752"/>
    <mergeCell ref="C2753:D2753"/>
    <mergeCell ref="H2753:I2753"/>
    <mergeCell ref="J2753:K2753"/>
    <mergeCell ref="C2754:D2754"/>
    <mergeCell ref="H2754:I2754"/>
    <mergeCell ref="J2754:K2754"/>
    <mergeCell ref="C2755:E2756"/>
    <mergeCell ref="F2755:G2755"/>
    <mergeCell ref="H2755:I2755"/>
    <mergeCell ref="L2755:M2755"/>
    <mergeCell ref="F2756:G2756"/>
    <mergeCell ref="H2756:I2756"/>
    <mergeCell ref="L2756:M2756"/>
    <mergeCell ref="I2768:N2769"/>
    <mergeCell ref="C2778:F2778"/>
    <mergeCell ref="H2778:N2778"/>
    <mergeCell ref="C2779:F2779"/>
    <mergeCell ref="H2779:N2779"/>
    <mergeCell ref="C2780:F2780"/>
    <mergeCell ref="H2780:N2780"/>
    <mergeCell ref="C2781:F2781"/>
    <mergeCell ref="H2781:N2781"/>
    <mergeCell ref="C2782:D2783"/>
    <mergeCell ref="E2782:E2783"/>
    <mergeCell ref="F2782:F2783"/>
    <mergeCell ref="G2782:G2783"/>
    <mergeCell ref="H2782:I2783"/>
    <mergeCell ref="J2782:K2783"/>
    <mergeCell ref="L2782:L2783"/>
    <mergeCell ref="M2782:M2783"/>
    <mergeCell ref="N2782:N2784"/>
    <mergeCell ref="C2784:D2784"/>
    <mergeCell ref="H2784:I2784"/>
    <mergeCell ref="J2784:K2784"/>
    <mergeCell ref="I2799:J2799"/>
    <mergeCell ref="K2799:N2799"/>
    <mergeCell ref="I2800:N2802"/>
    <mergeCell ref="C2786:D2786"/>
    <mergeCell ref="H2786:I2786"/>
    <mergeCell ref="J2786:K2786"/>
    <mergeCell ref="C2787:D2787"/>
    <mergeCell ref="H2787:I2787"/>
    <mergeCell ref="J2787:K2787"/>
    <mergeCell ref="C2788:D2788"/>
    <mergeCell ref="H2788:I2788"/>
    <mergeCell ref="J2788:K2788"/>
    <mergeCell ref="C2789:D2789"/>
    <mergeCell ref="H2789:I2789"/>
    <mergeCell ref="J2789:K2789"/>
    <mergeCell ref="C2790:E2791"/>
    <mergeCell ref="F2790:G2790"/>
    <mergeCell ref="H2790:I2790"/>
    <mergeCell ref="L2790:M2790"/>
    <mergeCell ref="F2791:G2791"/>
    <mergeCell ref="H2791:I2791"/>
    <mergeCell ref="I2795:J2795"/>
    <mergeCell ref="K2795:N2795"/>
    <mergeCell ref="C2796:E2796"/>
    <mergeCell ref="F2796:G2796"/>
    <mergeCell ref="I2796:N2796"/>
    <mergeCell ref="C2797:E2797"/>
    <mergeCell ref="F2797:G2797"/>
    <mergeCell ref="I2797:J2797"/>
    <mergeCell ref="C2798:E2798"/>
    <mergeCell ref="F2798:G2798"/>
    <mergeCell ref="I2798:J2798"/>
    <mergeCell ref="I2803:N2804"/>
    <mergeCell ref="A2805:N2805"/>
    <mergeCell ref="B2806:N2806"/>
    <mergeCell ref="A2771:A2804"/>
    <mergeCell ref="B2771:C2772"/>
    <mergeCell ref="D2771:N2771"/>
    <mergeCell ref="D2772:N2772"/>
    <mergeCell ref="C2773:G2775"/>
    <mergeCell ref="H2773:I2775"/>
    <mergeCell ref="J2773:J2775"/>
    <mergeCell ref="K2773:L2773"/>
    <mergeCell ref="K2774:N2774"/>
    <mergeCell ref="K2775:L2775"/>
    <mergeCell ref="M2775:N2775"/>
    <mergeCell ref="C2776:F2776"/>
    <mergeCell ref="H2776:N2776"/>
    <mergeCell ref="C2777:F2777"/>
    <mergeCell ref="H2777:N2777"/>
    <mergeCell ref="C2792:H2792"/>
    <mergeCell ref="I2792:J2792"/>
    <mergeCell ref="K2792:L2792"/>
    <mergeCell ref="M2792:N2792"/>
    <mergeCell ref="C2793:E2794"/>
    <mergeCell ref="F2793:G2794"/>
    <mergeCell ref="I2793:J2793"/>
    <mergeCell ref="C2785:D2785"/>
    <mergeCell ref="H2785:I2785"/>
    <mergeCell ref="J2785:K2785"/>
    <mergeCell ref="K2794:N2794"/>
    <mergeCell ref="K2793:L2793"/>
    <mergeCell ref="M2793:N2793"/>
    <mergeCell ref="I2794:J2794"/>
    <mergeCell ref="A2807:A2840"/>
    <mergeCell ref="B2807:C2808"/>
    <mergeCell ref="D2807:N2807"/>
    <mergeCell ref="D2808:N2808"/>
    <mergeCell ref="C2809:G2811"/>
    <mergeCell ref="H2809:I2811"/>
    <mergeCell ref="J2809:J2811"/>
    <mergeCell ref="K2809:L2809"/>
    <mergeCell ref="K2810:N2810"/>
    <mergeCell ref="K2811:L2811"/>
    <mergeCell ref="M2811:N2811"/>
    <mergeCell ref="C2812:F2812"/>
    <mergeCell ref="H2812:N2812"/>
    <mergeCell ref="C2813:F2813"/>
    <mergeCell ref="H2813:N2813"/>
    <mergeCell ref="C2814:F2814"/>
    <mergeCell ref="H2814:N2814"/>
    <mergeCell ref="C2815:F2815"/>
    <mergeCell ref="H2815:N2815"/>
    <mergeCell ref="C2816:F2816"/>
    <mergeCell ref="H2816:N2816"/>
    <mergeCell ref="C2817:F2817"/>
    <mergeCell ref="H2817:N2817"/>
    <mergeCell ref="C2818:D2819"/>
    <mergeCell ref="E2818:E2819"/>
    <mergeCell ref="F2818:F2819"/>
    <mergeCell ref="G2818:G2819"/>
    <mergeCell ref="H2818:I2819"/>
    <mergeCell ref="J2818:K2819"/>
    <mergeCell ref="L2818:L2819"/>
    <mergeCell ref="M2818:M2819"/>
    <mergeCell ref="N2818:N2820"/>
    <mergeCell ref="C2820:D2820"/>
    <mergeCell ref="H2820:I2820"/>
    <mergeCell ref="J2820:K2820"/>
    <mergeCell ref="C2821:D2821"/>
    <mergeCell ref="H2821:I2821"/>
    <mergeCell ref="J2821:K2821"/>
    <mergeCell ref="C2822:D2822"/>
    <mergeCell ref="H2822:I2822"/>
    <mergeCell ref="J2822:K2822"/>
    <mergeCell ref="C2823:D2823"/>
    <mergeCell ref="H2823:I2823"/>
    <mergeCell ref="J2823:K2823"/>
    <mergeCell ref="C2824:D2824"/>
    <mergeCell ref="H2824:I2824"/>
    <mergeCell ref="J2824:K2824"/>
    <mergeCell ref="H2825:I2825"/>
    <mergeCell ref="J2825:K2825"/>
    <mergeCell ref="A2842:A2875"/>
    <mergeCell ref="B2842:C2843"/>
    <mergeCell ref="D2842:N2842"/>
    <mergeCell ref="D2843:N2843"/>
    <mergeCell ref="C2844:G2846"/>
    <mergeCell ref="H2844:I2846"/>
    <mergeCell ref="J2844:J2846"/>
    <mergeCell ref="K2844:L2844"/>
    <mergeCell ref="K2845:N2845"/>
    <mergeCell ref="K2846:L2846"/>
    <mergeCell ref="M2846:N2846"/>
    <mergeCell ref="C2847:F2847"/>
    <mergeCell ref="H2847:N2847"/>
    <mergeCell ref="C2848:F2848"/>
    <mergeCell ref="H2848:N2848"/>
    <mergeCell ref="C2849:F2849"/>
    <mergeCell ref="H2849:N2849"/>
    <mergeCell ref="C2861:E2862"/>
    <mergeCell ref="I2869:J2869"/>
    <mergeCell ref="K2869:N2869"/>
    <mergeCell ref="C2850:F2850"/>
    <mergeCell ref="H2850:N2850"/>
    <mergeCell ref="K2864:L2864"/>
    <mergeCell ref="H2851:N2851"/>
    <mergeCell ref="C2852:F2852"/>
    <mergeCell ref="H2852:N2852"/>
    <mergeCell ref="C2853:D2854"/>
    <mergeCell ref="E2853:E2854"/>
    <mergeCell ref="F2853:F2854"/>
    <mergeCell ref="G2853:G2854"/>
    <mergeCell ref="H2853:I2854"/>
    <mergeCell ref="J2853:K2854"/>
    <mergeCell ref="H2862:I2862"/>
    <mergeCell ref="L2862:M2862"/>
    <mergeCell ref="C2863:H2863"/>
    <mergeCell ref="I2863:J2863"/>
    <mergeCell ref="K2863:L2863"/>
    <mergeCell ref="M2863:N2863"/>
    <mergeCell ref="C2864:E2865"/>
    <mergeCell ref="F2864:G2865"/>
    <mergeCell ref="I2864:J2864"/>
    <mergeCell ref="I2870:J2870"/>
    <mergeCell ref="K2870:N2870"/>
    <mergeCell ref="C2832:E2832"/>
    <mergeCell ref="F2832:G2832"/>
    <mergeCell ref="I2832:N2832"/>
    <mergeCell ref="C2833:E2833"/>
    <mergeCell ref="F2833:G2833"/>
    <mergeCell ref="I2833:J2833"/>
    <mergeCell ref="C2834:E2834"/>
    <mergeCell ref="F2834:G2834"/>
    <mergeCell ref="I2834:J2834"/>
    <mergeCell ref="K2834:N2834"/>
    <mergeCell ref="I2839:N2840"/>
    <mergeCell ref="B2841:N2841"/>
    <mergeCell ref="L2853:L2854"/>
    <mergeCell ref="M2853:M2854"/>
    <mergeCell ref="N2853:N2855"/>
    <mergeCell ref="C2855:D2855"/>
    <mergeCell ref="I2835:J2835"/>
    <mergeCell ref="K2835:N2835"/>
    <mergeCell ref="I2836:N2838"/>
    <mergeCell ref="C2851:F2851"/>
    <mergeCell ref="H2855:I2855"/>
    <mergeCell ref="D2879:N2879"/>
    <mergeCell ref="C2880:G2882"/>
    <mergeCell ref="H2880:I2882"/>
    <mergeCell ref="J2880:J2882"/>
    <mergeCell ref="K2880:L2880"/>
    <mergeCell ref="K2881:N2881"/>
    <mergeCell ref="K2882:L2882"/>
    <mergeCell ref="M2882:N2882"/>
    <mergeCell ref="C2883:F2883"/>
    <mergeCell ref="H2883:N2883"/>
    <mergeCell ref="C2884:F2884"/>
    <mergeCell ref="H2884:N2884"/>
    <mergeCell ref="C2885:F2885"/>
    <mergeCell ref="H2885:N2885"/>
    <mergeCell ref="C2860:D2860"/>
    <mergeCell ref="H2860:I2860"/>
    <mergeCell ref="J2860:K2860"/>
    <mergeCell ref="M2864:N2864"/>
    <mergeCell ref="I2865:J2865"/>
    <mergeCell ref="K2865:N2865"/>
    <mergeCell ref="C2866:E2866"/>
    <mergeCell ref="F2866:G2866"/>
    <mergeCell ref="I2866:J2866"/>
    <mergeCell ref="K2866:N2866"/>
    <mergeCell ref="C2867:E2867"/>
    <mergeCell ref="F2867:G2867"/>
    <mergeCell ref="I2867:N2867"/>
    <mergeCell ref="C2868:E2868"/>
    <mergeCell ref="F2868:G2868"/>
    <mergeCell ref="I2868:J2868"/>
    <mergeCell ref="F2861:G2861"/>
    <mergeCell ref="H2861:I2861"/>
    <mergeCell ref="C2886:F2886"/>
    <mergeCell ref="H2886:N2886"/>
    <mergeCell ref="C2887:F2887"/>
    <mergeCell ref="H2887:N2887"/>
    <mergeCell ref="C2889:D2890"/>
    <mergeCell ref="E2889:E2890"/>
    <mergeCell ref="F2889:F2890"/>
    <mergeCell ref="G2889:G2890"/>
    <mergeCell ref="H2889:I2890"/>
    <mergeCell ref="J2889:K2890"/>
    <mergeCell ref="L2889:L2890"/>
    <mergeCell ref="M2889:M2890"/>
    <mergeCell ref="N2889:N2891"/>
    <mergeCell ref="C2891:D2891"/>
    <mergeCell ref="H2891:I2891"/>
    <mergeCell ref="J2891:K2891"/>
    <mergeCell ref="C2892:D2892"/>
    <mergeCell ref="H2892:I2892"/>
    <mergeCell ref="J2892:K2892"/>
    <mergeCell ref="C2888:F2888"/>
    <mergeCell ref="H2888:N2888"/>
    <mergeCell ref="C2893:D2893"/>
    <mergeCell ref="H2893:I2893"/>
    <mergeCell ref="J2893:K2893"/>
    <mergeCell ref="C2903:E2903"/>
    <mergeCell ref="I2903:N2903"/>
    <mergeCell ref="C2904:E2904"/>
    <mergeCell ref="F2904:G2904"/>
    <mergeCell ref="A2913:A2946"/>
    <mergeCell ref="B2913:C2914"/>
    <mergeCell ref="D2913:N2913"/>
    <mergeCell ref="D2914:N2914"/>
    <mergeCell ref="C2915:G2917"/>
    <mergeCell ref="H2915:I2917"/>
    <mergeCell ref="J2915:J2917"/>
    <mergeCell ref="K2915:L2915"/>
    <mergeCell ref="K2916:N2916"/>
    <mergeCell ref="K2917:L2917"/>
    <mergeCell ref="M2917:N2917"/>
    <mergeCell ref="C2918:F2918"/>
    <mergeCell ref="H2918:N2918"/>
    <mergeCell ref="C2919:F2919"/>
    <mergeCell ref="H2919:N2919"/>
    <mergeCell ref="C2920:F2920"/>
    <mergeCell ref="H2920:N2920"/>
    <mergeCell ref="C2921:F2921"/>
    <mergeCell ref="H2921:N2921"/>
    <mergeCell ref="C2924:D2925"/>
    <mergeCell ref="E2924:E2925"/>
    <mergeCell ref="F2924:F2925"/>
    <mergeCell ref="G2924:G2925"/>
    <mergeCell ref="H2924:I2925"/>
    <mergeCell ref="J2924:K2925"/>
    <mergeCell ref="M2935:N2935"/>
    <mergeCell ref="I2936:J2936"/>
    <mergeCell ref="K2936:N2936"/>
    <mergeCell ref="C2937:E2937"/>
    <mergeCell ref="I2937:J2937"/>
    <mergeCell ref="K2937:N2937"/>
    <mergeCell ref="C2938:E2938"/>
    <mergeCell ref="F2938:G2938"/>
    <mergeCell ref="I2938:N2938"/>
    <mergeCell ref="G2960:G2961"/>
    <mergeCell ref="H2960:I2961"/>
    <mergeCell ref="J2960:K2961"/>
    <mergeCell ref="L2960:L2961"/>
    <mergeCell ref="M2960:M2961"/>
    <mergeCell ref="N2960:N2962"/>
    <mergeCell ref="C2962:D2962"/>
    <mergeCell ref="H2962:I2962"/>
    <mergeCell ref="J2962:K2962"/>
    <mergeCell ref="C2957:F2957"/>
    <mergeCell ref="H2957:N2957"/>
    <mergeCell ref="C2958:F2958"/>
    <mergeCell ref="H2958:N2958"/>
    <mergeCell ref="C2959:F2959"/>
    <mergeCell ref="H2959:N2959"/>
    <mergeCell ref="D2950:N2950"/>
    <mergeCell ref="C2955:F2955"/>
    <mergeCell ref="H2955:N2955"/>
    <mergeCell ref="C2956:F2956"/>
    <mergeCell ref="H2956:N2956"/>
    <mergeCell ref="I2939:J2939"/>
    <mergeCell ref="I2940:J2940"/>
    <mergeCell ref="F2937:G2937"/>
    <mergeCell ref="A2984:A3017"/>
    <mergeCell ref="C3010:E3010"/>
    <mergeCell ref="F3010:G3010"/>
    <mergeCell ref="C3011:E3011"/>
    <mergeCell ref="F3011:G3011"/>
    <mergeCell ref="I3011:J3011"/>
    <mergeCell ref="K3011:N3011"/>
    <mergeCell ref="I3012:J3012"/>
    <mergeCell ref="K3012:N3012"/>
    <mergeCell ref="I3013:N3015"/>
    <mergeCell ref="I3016:N3017"/>
    <mergeCell ref="A2949:A2982"/>
    <mergeCell ref="B2949:C2950"/>
    <mergeCell ref="D2949:N2949"/>
    <mergeCell ref="C2951:G2953"/>
    <mergeCell ref="H2951:I2953"/>
    <mergeCell ref="J2951:J2953"/>
    <mergeCell ref="K2951:L2951"/>
    <mergeCell ref="K2952:N2952"/>
    <mergeCell ref="K2953:L2953"/>
    <mergeCell ref="M2953:N2953"/>
    <mergeCell ref="C2954:F2954"/>
    <mergeCell ref="H2954:N2954"/>
    <mergeCell ref="C2960:D2961"/>
    <mergeCell ref="E2960:E2961"/>
    <mergeCell ref="F2960:F2961"/>
    <mergeCell ref="C3008:E3008"/>
    <mergeCell ref="F3008:G3008"/>
    <mergeCell ref="I3008:J3008"/>
    <mergeCell ref="K3008:N3008"/>
    <mergeCell ref="C3009:E3009"/>
    <mergeCell ref="F3009:G3009"/>
    <mergeCell ref="I3048:J3048"/>
    <mergeCell ref="K3048:N3048"/>
    <mergeCell ref="I3043:J3043"/>
    <mergeCell ref="K3043:N3043"/>
    <mergeCell ref="I3041:J3041"/>
    <mergeCell ref="C3041:H3041"/>
    <mergeCell ref="K3041:L3041"/>
    <mergeCell ref="M3041:N3041"/>
    <mergeCell ref="C3042:E3043"/>
    <mergeCell ref="F3042:G3043"/>
    <mergeCell ref="I3042:J3042"/>
    <mergeCell ref="K3042:L3042"/>
    <mergeCell ref="M3042:N3042"/>
    <mergeCell ref="C3044:E3044"/>
    <mergeCell ref="F3044:G3044"/>
    <mergeCell ref="B3054:N3054"/>
    <mergeCell ref="A3055:A3088"/>
    <mergeCell ref="B3055:C3056"/>
    <mergeCell ref="D3055:N3055"/>
    <mergeCell ref="D3056:N3056"/>
    <mergeCell ref="C3057:G3059"/>
    <mergeCell ref="H3057:I3059"/>
    <mergeCell ref="J3057:J3059"/>
    <mergeCell ref="K3057:L3057"/>
    <mergeCell ref="K3058:N3058"/>
    <mergeCell ref="K3059:L3059"/>
    <mergeCell ref="M3059:N3059"/>
    <mergeCell ref="C3062:F3062"/>
    <mergeCell ref="H3062:N3062"/>
    <mergeCell ref="C3063:F3063"/>
    <mergeCell ref="H3063:N3063"/>
    <mergeCell ref="C3064:F3064"/>
    <mergeCell ref="H3064:N3064"/>
    <mergeCell ref="C3065:F3065"/>
    <mergeCell ref="H3065:N3065"/>
    <mergeCell ref="C3066:D3067"/>
    <mergeCell ref="E3066:E3067"/>
    <mergeCell ref="F3066:F3067"/>
    <mergeCell ref="G3066:G3067"/>
    <mergeCell ref="H3066:I3067"/>
    <mergeCell ref="J3066:K3067"/>
    <mergeCell ref="L3066:L3067"/>
    <mergeCell ref="C3077:E3078"/>
    <mergeCell ref="F3077:G3078"/>
    <mergeCell ref="K3077:L3077"/>
    <mergeCell ref="F3075:G3075"/>
    <mergeCell ref="C3074:E3075"/>
    <mergeCell ref="K3079:N3079"/>
    <mergeCell ref="C3080:E3080"/>
    <mergeCell ref="F3080:G3080"/>
    <mergeCell ref="I3080:N3080"/>
    <mergeCell ref="I3077:J3077"/>
    <mergeCell ref="F3074:G3074"/>
    <mergeCell ref="H3074:I3074"/>
    <mergeCell ref="A3089:N3089"/>
    <mergeCell ref="B3090:N3090"/>
    <mergeCell ref="A3091:A3124"/>
    <mergeCell ref="B3091:C3092"/>
    <mergeCell ref="D3091:N3091"/>
    <mergeCell ref="D3092:N3092"/>
    <mergeCell ref="C3093:G3095"/>
    <mergeCell ref="H3093:I3095"/>
    <mergeCell ref="J3093:J3095"/>
    <mergeCell ref="K3093:L3093"/>
    <mergeCell ref="K3094:N3094"/>
    <mergeCell ref="K3095:L3095"/>
    <mergeCell ref="M3095:N3095"/>
    <mergeCell ref="C3096:F3096"/>
    <mergeCell ref="H3096:N3096"/>
    <mergeCell ref="C3097:F3097"/>
    <mergeCell ref="H3097:N3097"/>
    <mergeCell ref="C3098:F3098"/>
    <mergeCell ref="H3098:N3098"/>
    <mergeCell ref="C3099:F3099"/>
    <mergeCell ref="H3099:N3099"/>
    <mergeCell ref="C3100:F3100"/>
    <mergeCell ref="H3100:N3100"/>
    <mergeCell ref="C3101:F3101"/>
    <mergeCell ref="H3101:N3101"/>
    <mergeCell ref="C3102:D3103"/>
    <mergeCell ref="E3102:E3103"/>
    <mergeCell ref="F3102:F3103"/>
    <mergeCell ref="G3102:G3103"/>
    <mergeCell ref="H3102:I3103"/>
    <mergeCell ref="J3102:K3103"/>
    <mergeCell ref="L3102:L3103"/>
    <mergeCell ref="M3102:M3103"/>
    <mergeCell ref="N3102:N3104"/>
    <mergeCell ref="F3111:G3111"/>
    <mergeCell ref="H3111:I3111"/>
    <mergeCell ref="L3111:M3111"/>
    <mergeCell ref="H3104:I3104"/>
    <mergeCell ref="J3104:K3104"/>
    <mergeCell ref="C3104:D3104"/>
    <mergeCell ref="C3105:D3105"/>
    <mergeCell ref="H3105:I3105"/>
    <mergeCell ref="J3105:K3105"/>
    <mergeCell ref="C3106:D3106"/>
    <mergeCell ref="H3106:I3106"/>
    <mergeCell ref="J3106:K3106"/>
    <mergeCell ref="C3107:D3107"/>
    <mergeCell ref="H3107:I3107"/>
    <mergeCell ref="J3107:K3107"/>
    <mergeCell ref="K3113:L3113"/>
    <mergeCell ref="M3113:N3113"/>
    <mergeCell ref="I3114:J3114"/>
    <mergeCell ref="K3114:N3114"/>
    <mergeCell ref="C3115:E3115"/>
    <mergeCell ref="F3115:G3115"/>
    <mergeCell ref="I3115:J3115"/>
    <mergeCell ref="K3115:N3115"/>
    <mergeCell ref="C3108:D3108"/>
    <mergeCell ref="H3108:I3108"/>
    <mergeCell ref="J3108:K3108"/>
    <mergeCell ref="C3109:D3109"/>
    <mergeCell ref="H3109:I3109"/>
    <mergeCell ref="J3109:K3109"/>
    <mergeCell ref="C3110:E3111"/>
    <mergeCell ref="F3110:G3110"/>
    <mergeCell ref="H3110:I3110"/>
    <mergeCell ref="L3110:M3110"/>
    <mergeCell ref="C3112:H3112"/>
    <mergeCell ref="I3112:J3112"/>
    <mergeCell ref="K3112:L3112"/>
    <mergeCell ref="M3112:N3112"/>
    <mergeCell ref="C3113:E3114"/>
    <mergeCell ref="F3113:G3114"/>
    <mergeCell ref="I3113:J3113"/>
    <mergeCell ref="A3126:A3159"/>
    <mergeCell ref="B3126:C3127"/>
    <mergeCell ref="D3126:N3126"/>
    <mergeCell ref="D3127:N3127"/>
    <mergeCell ref="C3128:G3130"/>
    <mergeCell ref="H3128:I3130"/>
    <mergeCell ref="J3128:J3130"/>
    <mergeCell ref="K3128:L3128"/>
    <mergeCell ref="K3129:N3129"/>
    <mergeCell ref="K3130:L3130"/>
    <mergeCell ref="M3130:N3130"/>
    <mergeCell ref="C3131:F3131"/>
    <mergeCell ref="H3131:N3131"/>
    <mergeCell ref="C3132:F3132"/>
    <mergeCell ref="H3132:N3132"/>
    <mergeCell ref="C3133:F3133"/>
    <mergeCell ref="H3133:N3133"/>
    <mergeCell ref="C3134:F3134"/>
    <mergeCell ref="H3134:N3134"/>
    <mergeCell ref="K3154:N3154"/>
    <mergeCell ref="L3145:M3145"/>
    <mergeCell ref="L3146:M3146"/>
    <mergeCell ref="C3147:H3147"/>
    <mergeCell ref="I3147:J3147"/>
    <mergeCell ref="K3147:L3147"/>
    <mergeCell ref="M3147:N3147"/>
    <mergeCell ref="C3148:E3149"/>
    <mergeCell ref="F3148:G3149"/>
    <mergeCell ref="I3148:J3148"/>
    <mergeCell ref="H3135:N3135"/>
    <mergeCell ref="C3136:F3136"/>
    <mergeCell ref="H3136:N3136"/>
    <mergeCell ref="C3143:D3143"/>
    <mergeCell ref="H3143:I3143"/>
    <mergeCell ref="J3143:K3143"/>
    <mergeCell ref="G3137:G3138"/>
    <mergeCell ref="H3137:I3138"/>
    <mergeCell ref="J3137:K3138"/>
    <mergeCell ref="L3137:L3138"/>
    <mergeCell ref="M3137:M3138"/>
    <mergeCell ref="N3137:N3139"/>
    <mergeCell ref="C3139:D3139"/>
    <mergeCell ref="H3139:I3139"/>
    <mergeCell ref="J3139:K3139"/>
    <mergeCell ref="H3144:I3144"/>
    <mergeCell ref="J3144:K3144"/>
    <mergeCell ref="C3145:E3146"/>
    <mergeCell ref="F3145:G3145"/>
    <mergeCell ref="H3145:I3145"/>
    <mergeCell ref="F3146:G3146"/>
    <mergeCell ref="H3146:I3146"/>
    <mergeCell ref="M3148:N3148"/>
    <mergeCell ref="I3149:J3149"/>
    <mergeCell ref="K3149:N3149"/>
    <mergeCell ref="C3150:E3150"/>
    <mergeCell ref="F3150:G3150"/>
    <mergeCell ref="I3150:J3150"/>
    <mergeCell ref="K3150:N3150"/>
    <mergeCell ref="C3151:E3151"/>
    <mergeCell ref="F3151:G3151"/>
    <mergeCell ref="I3151:N3151"/>
    <mergeCell ref="K3148:L3148"/>
    <mergeCell ref="I3154:J3154"/>
    <mergeCell ref="I3155:N3157"/>
    <mergeCell ref="I3158:N3159"/>
    <mergeCell ref="A3160:N3160"/>
    <mergeCell ref="B3161:N3161"/>
    <mergeCell ref="A3162:A3195"/>
    <mergeCell ref="B3162:C3163"/>
    <mergeCell ref="D3162:N3162"/>
    <mergeCell ref="D3163:N3163"/>
    <mergeCell ref="C3164:G3166"/>
    <mergeCell ref="H3164:I3166"/>
    <mergeCell ref="J3164:J3166"/>
    <mergeCell ref="K3164:L3164"/>
    <mergeCell ref="K3165:N3165"/>
    <mergeCell ref="K3166:L3166"/>
    <mergeCell ref="M3166:N3166"/>
    <mergeCell ref="C3167:F3167"/>
    <mergeCell ref="H3167:N3167"/>
    <mergeCell ref="C3168:F3168"/>
    <mergeCell ref="H3168:N3168"/>
    <mergeCell ref="C3169:F3169"/>
    <mergeCell ref="H3169:N3169"/>
    <mergeCell ref="C3170:F3170"/>
    <mergeCell ref="H3170:N3170"/>
    <mergeCell ref="C3171:F3171"/>
    <mergeCell ref="H3171:N3171"/>
    <mergeCell ref="C3172:F3172"/>
    <mergeCell ref="H3172:N3172"/>
    <mergeCell ref="C3173:D3174"/>
    <mergeCell ref="E3173:E3174"/>
    <mergeCell ref="F3173:F3174"/>
    <mergeCell ref="M3173:M3174"/>
    <mergeCell ref="N3173:N3175"/>
    <mergeCell ref="C3175:D3175"/>
    <mergeCell ref="H3175:I3175"/>
    <mergeCell ref="J3175:K3175"/>
    <mergeCell ref="C3176:D3176"/>
    <mergeCell ref="H3176:I3176"/>
    <mergeCell ref="J3176:K3176"/>
    <mergeCell ref="C3177:D3177"/>
    <mergeCell ref="H3177:I3177"/>
    <mergeCell ref="J3177:K3177"/>
    <mergeCell ref="C3178:D3178"/>
    <mergeCell ref="H3178:I3178"/>
    <mergeCell ref="J3178:K3178"/>
    <mergeCell ref="C3179:D3179"/>
    <mergeCell ref="H3179:I3179"/>
    <mergeCell ref="J3179:K3179"/>
    <mergeCell ref="G3173:G3174"/>
    <mergeCell ref="H3173:I3174"/>
    <mergeCell ref="J3173:K3174"/>
    <mergeCell ref="I3185:J3185"/>
    <mergeCell ref="K3185:N3185"/>
    <mergeCell ref="C3186:E3186"/>
    <mergeCell ref="F3186:G3186"/>
    <mergeCell ref="I3186:J3186"/>
    <mergeCell ref="K3186:N3186"/>
    <mergeCell ref="L3173:L3174"/>
    <mergeCell ref="F3188:G3188"/>
    <mergeCell ref="I3188:J3188"/>
    <mergeCell ref="C3189:E3189"/>
    <mergeCell ref="F3189:G3189"/>
    <mergeCell ref="I3189:J3189"/>
    <mergeCell ref="K3189:N3189"/>
    <mergeCell ref="I3190:J3190"/>
    <mergeCell ref="K3190:N3190"/>
    <mergeCell ref="I3191:N3193"/>
    <mergeCell ref="C3204:F3204"/>
    <mergeCell ref="H3204:N3204"/>
    <mergeCell ref="C3205:F3205"/>
    <mergeCell ref="H3205:N3205"/>
    <mergeCell ref="C3206:F3206"/>
    <mergeCell ref="H3206:N3206"/>
    <mergeCell ref="C3207:F3207"/>
    <mergeCell ref="H3207:N3207"/>
    <mergeCell ref="C3208:D3209"/>
    <mergeCell ref="E3208:E3209"/>
    <mergeCell ref="F3208:F3209"/>
    <mergeCell ref="G3208:G3209"/>
    <mergeCell ref="H3208:I3209"/>
    <mergeCell ref="J3208:K3209"/>
    <mergeCell ref="L3208:L3209"/>
    <mergeCell ref="M3208:M3209"/>
    <mergeCell ref="N3208:N3210"/>
    <mergeCell ref="C3210:D3210"/>
    <mergeCell ref="H3210:I3210"/>
    <mergeCell ref="J3210:K3210"/>
    <mergeCell ref="C3190:E3195"/>
    <mergeCell ref="F3190:G3190"/>
    <mergeCell ref="F3191:G3191"/>
    <mergeCell ref="F3192:G3192"/>
    <mergeCell ref="F3193:G3193"/>
    <mergeCell ref="F3194:G3194"/>
    <mergeCell ref="F3195:G3195"/>
    <mergeCell ref="F3222:G3222"/>
    <mergeCell ref="I3222:N3222"/>
    <mergeCell ref="C3223:E3223"/>
    <mergeCell ref="F3223:G3223"/>
    <mergeCell ref="I3223:J3223"/>
    <mergeCell ref="C3224:E3224"/>
    <mergeCell ref="F3224:G3224"/>
    <mergeCell ref="I3224:J3224"/>
    <mergeCell ref="K3224:N3224"/>
    <mergeCell ref="K3221:N3221"/>
    <mergeCell ref="H3213:I3213"/>
    <mergeCell ref="J3213:K3213"/>
    <mergeCell ref="C3214:D3214"/>
    <mergeCell ref="H3214:I3214"/>
    <mergeCell ref="J3214:K3214"/>
    <mergeCell ref="C3215:D3215"/>
    <mergeCell ref="H3215:I3215"/>
    <mergeCell ref="J3215:K3215"/>
    <mergeCell ref="C3216:E3217"/>
    <mergeCell ref="F3216:G3216"/>
    <mergeCell ref="H3216:I3216"/>
    <mergeCell ref="L3216:M3216"/>
    <mergeCell ref="F3217:G3217"/>
    <mergeCell ref="H3217:I3217"/>
    <mergeCell ref="L3217:M3217"/>
    <mergeCell ref="C3218:H3218"/>
    <mergeCell ref="I3218:J3218"/>
    <mergeCell ref="K3218:L3218"/>
    <mergeCell ref="M3218:N3218"/>
    <mergeCell ref="I3225:J3225"/>
    <mergeCell ref="K3225:N3225"/>
    <mergeCell ref="I3226:N3228"/>
    <mergeCell ref="I3229:N3230"/>
    <mergeCell ref="A3231:N3231"/>
    <mergeCell ref="B3232:N3232"/>
    <mergeCell ref="A3197:A3230"/>
    <mergeCell ref="B3197:C3198"/>
    <mergeCell ref="D3197:N3197"/>
    <mergeCell ref="D3198:N3198"/>
    <mergeCell ref="C3199:G3201"/>
    <mergeCell ref="H3199:I3201"/>
    <mergeCell ref="J3199:J3201"/>
    <mergeCell ref="K3199:L3199"/>
    <mergeCell ref="K3200:N3200"/>
    <mergeCell ref="K3201:L3201"/>
    <mergeCell ref="M3201:N3201"/>
    <mergeCell ref="C3202:F3202"/>
    <mergeCell ref="H3202:N3202"/>
    <mergeCell ref="C3203:F3203"/>
    <mergeCell ref="H3203:N3203"/>
    <mergeCell ref="C3219:E3220"/>
    <mergeCell ref="F3219:G3220"/>
    <mergeCell ref="I3219:J3219"/>
    <mergeCell ref="K3219:L3219"/>
    <mergeCell ref="M3219:N3219"/>
    <mergeCell ref="I3220:J3220"/>
    <mergeCell ref="K3220:N3220"/>
    <mergeCell ref="C3221:E3221"/>
    <mergeCell ref="F3221:G3221"/>
    <mergeCell ref="I3221:J3221"/>
    <mergeCell ref="C3222:E3222"/>
    <mergeCell ref="A3233:A3266"/>
    <mergeCell ref="B3233:C3234"/>
    <mergeCell ref="D3233:N3233"/>
    <mergeCell ref="D3234:N3234"/>
    <mergeCell ref="C3235:G3237"/>
    <mergeCell ref="H3235:I3237"/>
    <mergeCell ref="J3235:J3237"/>
    <mergeCell ref="K3235:L3235"/>
    <mergeCell ref="K3236:N3236"/>
    <mergeCell ref="K3237:L3237"/>
    <mergeCell ref="M3237:N3237"/>
    <mergeCell ref="C3238:F3238"/>
    <mergeCell ref="H3238:N3238"/>
    <mergeCell ref="C3239:F3239"/>
    <mergeCell ref="H3239:N3239"/>
    <mergeCell ref="C3240:F3240"/>
    <mergeCell ref="H3240:N3240"/>
    <mergeCell ref="C3241:F3241"/>
    <mergeCell ref="H3241:N3241"/>
    <mergeCell ref="C3242:F3242"/>
    <mergeCell ref="H3242:N3242"/>
    <mergeCell ref="C3243:F3243"/>
    <mergeCell ref="H3243:N3243"/>
    <mergeCell ref="C3244:D3245"/>
    <mergeCell ref="E3244:E3245"/>
    <mergeCell ref="F3244:F3245"/>
    <mergeCell ref="G3244:G3245"/>
    <mergeCell ref="H3244:I3245"/>
    <mergeCell ref="J3244:K3245"/>
    <mergeCell ref="L3244:L3245"/>
    <mergeCell ref="M3244:M3245"/>
    <mergeCell ref="N3244:N3246"/>
    <mergeCell ref="I3255:J3255"/>
    <mergeCell ref="K3255:L3255"/>
    <mergeCell ref="M3255:N3255"/>
    <mergeCell ref="I3256:J3256"/>
    <mergeCell ref="K3256:N3256"/>
    <mergeCell ref="C3257:E3257"/>
    <mergeCell ref="F3257:G3257"/>
    <mergeCell ref="I3257:J3257"/>
    <mergeCell ref="K3257:N3257"/>
    <mergeCell ref="C3258:E3258"/>
    <mergeCell ref="F3258:G3258"/>
    <mergeCell ref="I3258:N3258"/>
    <mergeCell ref="C3259:E3259"/>
    <mergeCell ref="F3259:G3259"/>
    <mergeCell ref="I3259:J3259"/>
    <mergeCell ref="C3260:E3260"/>
    <mergeCell ref="F3260:G3260"/>
    <mergeCell ref="I3260:J3260"/>
    <mergeCell ref="K3260:N3260"/>
    <mergeCell ref="C3255:E3256"/>
    <mergeCell ref="F3255:G3256"/>
    <mergeCell ref="I3261:J3261"/>
    <mergeCell ref="K3261:N3261"/>
    <mergeCell ref="I3262:N3264"/>
    <mergeCell ref="I3265:N3266"/>
    <mergeCell ref="B3268:C3269"/>
    <mergeCell ref="D3268:N3268"/>
    <mergeCell ref="D3269:N3269"/>
    <mergeCell ref="C3270:G3272"/>
    <mergeCell ref="H3270:I3272"/>
    <mergeCell ref="J3270:J3272"/>
    <mergeCell ref="K3270:L3270"/>
    <mergeCell ref="K3271:N3271"/>
    <mergeCell ref="K3272:L3272"/>
    <mergeCell ref="M3272:N3272"/>
    <mergeCell ref="C3273:F3273"/>
    <mergeCell ref="H3273:N3273"/>
    <mergeCell ref="C3274:F3274"/>
    <mergeCell ref="H3274:N3274"/>
    <mergeCell ref="B3267:N3267"/>
    <mergeCell ref="L3287:M3287"/>
    <mergeCell ref="F3288:G3288"/>
    <mergeCell ref="H3288:I3288"/>
    <mergeCell ref="L3288:M3288"/>
    <mergeCell ref="C3281:D3281"/>
    <mergeCell ref="H3281:I3281"/>
    <mergeCell ref="J3281:K3281"/>
    <mergeCell ref="C3282:D3282"/>
    <mergeCell ref="H3282:I3282"/>
    <mergeCell ref="J3282:K3282"/>
    <mergeCell ref="C3283:D3283"/>
    <mergeCell ref="H3283:I3283"/>
    <mergeCell ref="J3283:K3283"/>
    <mergeCell ref="C3278:F3278"/>
    <mergeCell ref="H3278:N3278"/>
    <mergeCell ref="C3279:D3280"/>
    <mergeCell ref="E3279:E3280"/>
    <mergeCell ref="F3279:F3280"/>
    <mergeCell ref="G3279:G3280"/>
    <mergeCell ref="H3279:I3280"/>
    <mergeCell ref="J3279:K3280"/>
    <mergeCell ref="L3279:L3280"/>
    <mergeCell ref="M3279:M3280"/>
    <mergeCell ref="N3279:N3281"/>
    <mergeCell ref="C3284:D3284"/>
    <mergeCell ref="H3284:I3284"/>
    <mergeCell ref="J3284:K3284"/>
    <mergeCell ref="A3268:A3301"/>
    <mergeCell ref="C3275:F3275"/>
    <mergeCell ref="H3275:N3275"/>
    <mergeCell ref="E3315:E3316"/>
    <mergeCell ref="F3315:F3316"/>
    <mergeCell ref="G3315:G3316"/>
    <mergeCell ref="H3315:I3316"/>
    <mergeCell ref="J3315:K3316"/>
    <mergeCell ref="I3289:J3289"/>
    <mergeCell ref="K3289:L3289"/>
    <mergeCell ref="M3289:N3289"/>
    <mergeCell ref="C3290:E3291"/>
    <mergeCell ref="F3290:G3291"/>
    <mergeCell ref="I3290:J3290"/>
    <mergeCell ref="K3290:L3290"/>
    <mergeCell ref="M3290:N3290"/>
    <mergeCell ref="I3291:J3291"/>
    <mergeCell ref="K3291:N3291"/>
    <mergeCell ref="C3292:E3292"/>
    <mergeCell ref="F3292:G3292"/>
    <mergeCell ref="I3292:J3292"/>
    <mergeCell ref="K3292:N3292"/>
    <mergeCell ref="C3293:E3293"/>
    <mergeCell ref="F3293:G3293"/>
    <mergeCell ref="I3293:N3293"/>
    <mergeCell ref="J3285:K3285"/>
    <mergeCell ref="C3286:D3286"/>
    <mergeCell ref="H3286:I3286"/>
    <mergeCell ref="J3286:K3286"/>
    <mergeCell ref="C3287:E3288"/>
    <mergeCell ref="F3287:G3287"/>
    <mergeCell ref="H3287:I3287"/>
    <mergeCell ref="A3302:N3302"/>
    <mergeCell ref="B3303:N3303"/>
    <mergeCell ref="A3304:A3337"/>
    <mergeCell ref="B3304:C3305"/>
    <mergeCell ref="D3304:N3304"/>
    <mergeCell ref="D3305:N3305"/>
    <mergeCell ref="C3306:G3308"/>
    <mergeCell ref="H3306:I3308"/>
    <mergeCell ref="J3306:J3308"/>
    <mergeCell ref="K3307:N3307"/>
    <mergeCell ref="K3308:L3308"/>
    <mergeCell ref="M3308:N3308"/>
    <mergeCell ref="C3309:F3309"/>
    <mergeCell ref="H3309:N3309"/>
    <mergeCell ref="C3310:F3310"/>
    <mergeCell ref="H3310:N3310"/>
    <mergeCell ref="C3311:F3311"/>
    <mergeCell ref="H3311:N3311"/>
    <mergeCell ref="C3312:F3312"/>
    <mergeCell ref="H3312:N3312"/>
    <mergeCell ref="C3313:F3313"/>
    <mergeCell ref="H3313:N3313"/>
    <mergeCell ref="N3315:N3317"/>
    <mergeCell ref="C3314:F3314"/>
    <mergeCell ref="H3314:N3314"/>
    <mergeCell ref="C3315:D3316"/>
    <mergeCell ref="J3317:K3317"/>
    <mergeCell ref="C3318:D3318"/>
    <mergeCell ref="H3318:I3318"/>
    <mergeCell ref="J3318:K3318"/>
    <mergeCell ref="C3319:D3319"/>
    <mergeCell ref="H3319:I3319"/>
    <mergeCell ref="J3319:K3319"/>
    <mergeCell ref="C3320:D3320"/>
    <mergeCell ref="H3320:I3320"/>
    <mergeCell ref="J3320:K3320"/>
    <mergeCell ref="C3321:D3321"/>
    <mergeCell ref="H3321:I3321"/>
    <mergeCell ref="J3321:K3321"/>
    <mergeCell ref="C3322:D3322"/>
    <mergeCell ref="H3322:I3322"/>
    <mergeCell ref="J3322:K3322"/>
    <mergeCell ref="C3323:E3324"/>
    <mergeCell ref="F3323:G3323"/>
    <mergeCell ref="H3323:I3323"/>
    <mergeCell ref="L3323:M3323"/>
    <mergeCell ref="F3324:G3324"/>
    <mergeCell ref="H3324:I3324"/>
    <mergeCell ref="L3324:M3324"/>
    <mergeCell ref="C3325:H3325"/>
    <mergeCell ref="I3325:J3325"/>
    <mergeCell ref="K3325:L3325"/>
    <mergeCell ref="M3325:N3325"/>
    <mergeCell ref="C3326:E3327"/>
    <mergeCell ref="F3326:G3327"/>
    <mergeCell ref="I3326:J3326"/>
    <mergeCell ref="K3326:L3326"/>
    <mergeCell ref="M3326:N3326"/>
    <mergeCell ref="I3327:J3327"/>
    <mergeCell ref="K3327:N3327"/>
    <mergeCell ref="C3328:E3328"/>
    <mergeCell ref="F3328:G3328"/>
    <mergeCell ref="I3328:J3328"/>
    <mergeCell ref="K3328:N3328"/>
    <mergeCell ref="A3339:A3372"/>
    <mergeCell ref="B3339:C3340"/>
    <mergeCell ref="D3339:N3339"/>
    <mergeCell ref="D3340:N3340"/>
    <mergeCell ref="C3341:G3343"/>
    <mergeCell ref="H3341:I3343"/>
    <mergeCell ref="J3341:J3343"/>
    <mergeCell ref="K3343:L3343"/>
    <mergeCell ref="M3343:N3343"/>
    <mergeCell ref="C3344:F3344"/>
    <mergeCell ref="H3344:N3344"/>
    <mergeCell ref="C3345:F3345"/>
    <mergeCell ref="H3345:N3345"/>
    <mergeCell ref="C3346:F3346"/>
    <mergeCell ref="H3346:N3346"/>
    <mergeCell ref="C3347:F3347"/>
    <mergeCell ref="H3347:N3347"/>
    <mergeCell ref="C3353:D3353"/>
    <mergeCell ref="H3353:I3353"/>
    <mergeCell ref="J3353:K3353"/>
    <mergeCell ref="C3350:D3351"/>
    <mergeCell ref="E3350:E3351"/>
    <mergeCell ref="F3350:F3351"/>
    <mergeCell ref="C3354:D3354"/>
    <mergeCell ref="H3354:I3354"/>
    <mergeCell ref="J3354:K3354"/>
    <mergeCell ref="C3355:D3355"/>
    <mergeCell ref="H3355:I3355"/>
    <mergeCell ref="J3355:K3355"/>
    <mergeCell ref="C3356:D3356"/>
    <mergeCell ref="H3356:I3356"/>
    <mergeCell ref="J3356:K3356"/>
    <mergeCell ref="C3357:D3357"/>
    <mergeCell ref="H3357:I3357"/>
    <mergeCell ref="J3357:K3357"/>
    <mergeCell ref="C3358:E3359"/>
    <mergeCell ref="F3358:G3358"/>
    <mergeCell ref="H3358:I3358"/>
    <mergeCell ref="L3358:M3358"/>
    <mergeCell ref="F3359:G3359"/>
    <mergeCell ref="H3359:I3359"/>
    <mergeCell ref="L3359:M3359"/>
    <mergeCell ref="C3365:E3365"/>
    <mergeCell ref="F3365:G3365"/>
    <mergeCell ref="I3365:J3365"/>
    <mergeCell ref="C3366:E3366"/>
    <mergeCell ref="F3366:G3366"/>
    <mergeCell ref="I3366:J3366"/>
    <mergeCell ref="K3366:N3366"/>
    <mergeCell ref="I3367:J3367"/>
    <mergeCell ref="K3367:N3367"/>
    <mergeCell ref="I3368:N3370"/>
    <mergeCell ref="C3360:H3360"/>
    <mergeCell ref="I3360:J3360"/>
    <mergeCell ref="K3360:L3360"/>
    <mergeCell ref="M3360:N3360"/>
    <mergeCell ref="C3361:E3362"/>
    <mergeCell ref="F3361:G3362"/>
    <mergeCell ref="I3361:J3361"/>
    <mergeCell ref="K3361:L3361"/>
    <mergeCell ref="M3361:N3361"/>
    <mergeCell ref="I3362:J3362"/>
    <mergeCell ref="K3362:N3362"/>
    <mergeCell ref="C3363:E3363"/>
    <mergeCell ref="F3363:G3363"/>
    <mergeCell ref="I3363:J3363"/>
    <mergeCell ref="K3363:N3363"/>
    <mergeCell ref="C3364:E3364"/>
    <mergeCell ref="F3364:G3364"/>
    <mergeCell ref="I3364:N3364"/>
    <mergeCell ref="C3367:E3372"/>
    <mergeCell ref="F3367:G3367"/>
    <mergeCell ref="F3368:G3368"/>
    <mergeCell ref="F3369:G3369"/>
    <mergeCell ref="I3371:N3372"/>
    <mergeCell ref="A3373:N3373"/>
    <mergeCell ref="B3374:N3374"/>
    <mergeCell ref="A3375:A3408"/>
    <mergeCell ref="B3375:C3376"/>
    <mergeCell ref="D3375:N3375"/>
    <mergeCell ref="D3376:N3376"/>
    <mergeCell ref="C3377:G3379"/>
    <mergeCell ref="H3377:I3379"/>
    <mergeCell ref="J3377:J3379"/>
    <mergeCell ref="K3377:L3377"/>
    <mergeCell ref="K3378:N3378"/>
    <mergeCell ref="K3379:L3379"/>
    <mergeCell ref="M3379:N3379"/>
    <mergeCell ref="C3380:F3380"/>
    <mergeCell ref="H3380:N3380"/>
    <mergeCell ref="C3381:F3381"/>
    <mergeCell ref="H3381:N3381"/>
    <mergeCell ref="C3382:F3382"/>
    <mergeCell ref="H3382:N3382"/>
    <mergeCell ref="C3383:F3383"/>
    <mergeCell ref="H3383:N3383"/>
    <mergeCell ref="C3384:F3384"/>
    <mergeCell ref="H3384:N3384"/>
    <mergeCell ref="C3385:F3385"/>
    <mergeCell ref="H3385:N3385"/>
    <mergeCell ref="C3386:D3387"/>
    <mergeCell ref="E3386:E3387"/>
    <mergeCell ref="F3386:F3387"/>
    <mergeCell ref="G3386:G3387"/>
    <mergeCell ref="H3386:I3387"/>
    <mergeCell ref="J3386:K3387"/>
    <mergeCell ref="L3386:L3387"/>
    <mergeCell ref="M3386:M3387"/>
    <mergeCell ref="N3386:N3388"/>
    <mergeCell ref="C3388:D3388"/>
    <mergeCell ref="H3388:I3388"/>
    <mergeCell ref="J3388:K3388"/>
    <mergeCell ref="C3389:D3389"/>
    <mergeCell ref="H3389:I3389"/>
    <mergeCell ref="J3389:K3389"/>
    <mergeCell ref="C3390:D3390"/>
    <mergeCell ref="H3390:I3390"/>
    <mergeCell ref="J3390:K3390"/>
    <mergeCell ref="C3391:D3391"/>
    <mergeCell ref="H3391:I3391"/>
    <mergeCell ref="J3391:K3391"/>
    <mergeCell ref="C3392:D3392"/>
    <mergeCell ref="H3392:I3392"/>
    <mergeCell ref="J3392:K3392"/>
    <mergeCell ref="C3393:D3393"/>
    <mergeCell ref="H3393:I3393"/>
    <mergeCell ref="J3393:K3393"/>
    <mergeCell ref="C3394:E3395"/>
    <mergeCell ref="F3394:G3394"/>
    <mergeCell ref="H3394:I3394"/>
    <mergeCell ref="L3394:M3394"/>
    <mergeCell ref="F3395:G3395"/>
    <mergeCell ref="H3395:I3395"/>
    <mergeCell ref="L3395:M3395"/>
    <mergeCell ref="C3396:H3396"/>
    <mergeCell ref="I3396:J3396"/>
    <mergeCell ref="K3396:L3396"/>
    <mergeCell ref="M3396:N3396"/>
    <mergeCell ref="C3402:E3402"/>
    <mergeCell ref="F3402:G3402"/>
    <mergeCell ref="I3402:J3402"/>
    <mergeCell ref="K3402:N3402"/>
    <mergeCell ref="I3403:J3403"/>
    <mergeCell ref="K3403:N3403"/>
    <mergeCell ref="I3404:N3406"/>
    <mergeCell ref="I3407:N3408"/>
    <mergeCell ref="C3397:E3398"/>
    <mergeCell ref="F3397:G3398"/>
    <mergeCell ref="I3397:J3397"/>
    <mergeCell ref="K3397:L3397"/>
    <mergeCell ref="M3397:N3397"/>
    <mergeCell ref="I3398:J3398"/>
    <mergeCell ref="K3398:N3398"/>
    <mergeCell ref="C3399:E3399"/>
    <mergeCell ref="F3399:G3399"/>
    <mergeCell ref="I3399:J3399"/>
    <mergeCell ref="K3399:N3399"/>
    <mergeCell ref="C3400:E3400"/>
    <mergeCell ref="F3400:G3400"/>
    <mergeCell ref="I3400:N3400"/>
    <mergeCell ref="C3401:E3401"/>
    <mergeCell ref="F3401:G3401"/>
    <mergeCell ref="I3401:J3401"/>
    <mergeCell ref="B3409:N3409"/>
    <mergeCell ref="A3410:A3443"/>
    <mergeCell ref="B3410:C3411"/>
    <mergeCell ref="D3410:N3410"/>
    <mergeCell ref="D3411:N3411"/>
    <mergeCell ref="C3412:G3414"/>
    <mergeCell ref="H3412:I3414"/>
    <mergeCell ref="J3412:J3414"/>
    <mergeCell ref="K3412:L3412"/>
    <mergeCell ref="K3413:N3413"/>
    <mergeCell ref="K3414:L3414"/>
    <mergeCell ref="M3414:N3414"/>
    <mergeCell ref="C3415:F3415"/>
    <mergeCell ref="H3415:N3415"/>
    <mergeCell ref="C3416:F3416"/>
    <mergeCell ref="H3416:N3416"/>
    <mergeCell ref="C3417:F3417"/>
    <mergeCell ref="H3417:N3417"/>
    <mergeCell ref="C3418:F3418"/>
    <mergeCell ref="H3418:N3418"/>
    <mergeCell ref="C3419:F3419"/>
    <mergeCell ref="H3419:N3419"/>
    <mergeCell ref="C3420:F3420"/>
    <mergeCell ref="H3420:N3420"/>
    <mergeCell ref="C3421:D3422"/>
    <mergeCell ref="E3421:E3422"/>
    <mergeCell ref="F3421:F3422"/>
    <mergeCell ref="G3421:G3422"/>
    <mergeCell ref="H3421:I3422"/>
    <mergeCell ref="J3421:K3422"/>
    <mergeCell ref="L3421:L3422"/>
    <mergeCell ref="M3421:M3422"/>
    <mergeCell ref="N3421:N3423"/>
    <mergeCell ref="C3423:D3423"/>
    <mergeCell ref="H3423:I3423"/>
    <mergeCell ref="J3423:K3423"/>
    <mergeCell ref="C3424:D3424"/>
    <mergeCell ref="H3424:I3424"/>
    <mergeCell ref="J3424:K3424"/>
    <mergeCell ref="C3425:D3425"/>
    <mergeCell ref="H3425:I3425"/>
    <mergeCell ref="J3425:K3425"/>
    <mergeCell ref="C3426:D3426"/>
    <mergeCell ref="H3426:I3426"/>
    <mergeCell ref="J3426:K3426"/>
    <mergeCell ref="C3427:D3427"/>
    <mergeCell ref="H3427:I3427"/>
    <mergeCell ref="J3427:K3427"/>
    <mergeCell ref="C3428:D3428"/>
    <mergeCell ref="H3428:I3428"/>
    <mergeCell ref="J3428:K3428"/>
    <mergeCell ref="C3429:E3430"/>
    <mergeCell ref="F3429:G3429"/>
    <mergeCell ref="H3429:I3429"/>
    <mergeCell ref="L3429:M3429"/>
    <mergeCell ref="F3430:G3430"/>
    <mergeCell ref="H3430:I3430"/>
    <mergeCell ref="L3430:M3430"/>
    <mergeCell ref="C3431:H3431"/>
    <mergeCell ref="I3431:J3431"/>
    <mergeCell ref="K3431:L3431"/>
    <mergeCell ref="M3431:N3431"/>
    <mergeCell ref="C3432:E3433"/>
    <mergeCell ref="F3432:G3433"/>
    <mergeCell ref="I3432:J3432"/>
    <mergeCell ref="K3432:L3432"/>
    <mergeCell ref="M3432:N3432"/>
    <mergeCell ref="I3433:J3433"/>
    <mergeCell ref="K3433:N3433"/>
    <mergeCell ref="C3434:E3434"/>
    <mergeCell ref="F3434:G3434"/>
    <mergeCell ref="I3434:J3434"/>
    <mergeCell ref="K3434:N3434"/>
    <mergeCell ref="C3435:E3435"/>
    <mergeCell ref="F3435:G3435"/>
    <mergeCell ref="I3435:N3435"/>
    <mergeCell ref="C3436:E3436"/>
    <mergeCell ref="F3436:G3436"/>
    <mergeCell ref="I3436:J3436"/>
    <mergeCell ref="C3437:E3437"/>
    <mergeCell ref="F3437:G3437"/>
    <mergeCell ref="I3437:J3437"/>
    <mergeCell ref="K3437:N3437"/>
    <mergeCell ref="I3438:J3438"/>
    <mergeCell ref="K3438:N3438"/>
    <mergeCell ref="C3438:E3443"/>
    <mergeCell ref="F3438:G3438"/>
    <mergeCell ref="F3439:G3439"/>
    <mergeCell ref="F3440:G3440"/>
    <mergeCell ref="F3441:G3441"/>
    <mergeCell ref="F3442:G3442"/>
    <mergeCell ref="F3443:G3443"/>
    <mergeCell ref="I3439:N3441"/>
    <mergeCell ref="I3442:N3443"/>
    <mergeCell ref="A3444:N3444"/>
    <mergeCell ref="B3445:N3445"/>
    <mergeCell ref="A3446:A3479"/>
    <mergeCell ref="B3446:C3447"/>
    <mergeCell ref="D3446:N3446"/>
    <mergeCell ref="D3447:N3447"/>
    <mergeCell ref="C3448:G3450"/>
    <mergeCell ref="H3448:I3450"/>
    <mergeCell ref="J3448:J3450"/>
    <mergeCell ref="K3448:L3448"/>
    <mergeCell ref="K3449:N3449"/>
    <mergeCell ref="K3450:L3450"/>
    <mergeCell ref="M3450:N3450"/>
    <mergeCell ref="C3451:F3451"/>
    <mergeCell ref="H3451:N3451"/>
    <mergeCell ref="C3452:F3452"/>
    <mergeCell ref="H3452:N3452"/>
    <mergeCell ref="C3453:F3453"/>
    <mergeCell ref="H3453:N3453"/>
    <mergeCell ref="C3454:F3454"/>
    <mergeCell ref="H3454:N3454"/>
    <mergeCell ref="C3455:F3455"/>
    <mergeCell ref="H3455:N3455"/>
    <mergeCell ref="C3456:F3456"/>
    <mergeCell ref="H3456:N3456"/>
    <mergeCell ref="C3457:D3458"/>
    <mergeCell ref="E3457:E3458"/>
    <mergeCell ref="F3457:F3458"/>
    <mergeCell ref="G3457:G3458"/>
    <mergeCell ref="H3457:I3458"/>
    <mergeCell ref="J3457:K3458"/>
    <mergeCell ref="L3457:L3458"/>
    <mergeCell ref="M3457:M3458"/>
    <mergeCell ref="N3457:N3459"/>
    <mergeCell ref="C3459:D3459"/>
    <mergeCell ref="H3459:I3459"/>
    <mergeCell ref="J3459:K3459"/>
    <mergeCell ref="C3460:D3460"/>
    <mergeCell ref="H3460:I3460"/>
    <mergeCell ref="J3460:K3460"/>
    <mergeCell ref="C3461:D3461"/>
    <mergeCell ref="H3461:I3461"/>
    <mergeCell ref="J3461:K3461"/>
    <mergeCell ref="C3462:D3462"/>
    <mergeCell ref="H3462:I3462"/>
    <mergeCell ref="J3462:K3462"/>
    <mergeCell ref="C3463:D3463"/>
    <mergeCell ref="H3463:I3463"/>
    <mergeCell ref="J3463:K3463"/>
    <mergeCell ref="C3464:D3464"/>
    <mergeCell ref="H3464:I3464"/>
    <mergeCell ref="J3464:K3464"/>
    <mergeCell ref="C3465:E3466"/>
    <mergeCell ref="F3465:G3465"/>
    <mergeCell ref="H3465:I3465"/>
    <mergeCell ref="L3465:M3465"/>
    <mergeCell ref="F3466:G3466"/>
    <mergeCell ref="H3466:I3466"/>
    <mergeCell ref="L3466:M3466"/>
    <mergeCell ref="C3467:H3467"/>
    <mergeCell ref="I3467:J3467"/>
    <mergeCell ref="K3467:L3467"/>
    <mergeCell ref="M3467:N3467"/>
    <mergeCell ref="C3468:E3469"/>
    <mergeCell ref="F3468:G3469"/>
    <mergeCell ref="I3468:J3468"/>
    <mergeCell ref="K3468:L3468"/>
    <mergeCell ref="M3468:N3468"/>
    <mergeCell ref="I3469:J3469"/>
    <mergeCell ref="K3469:N3469"/>
    <mergeCell ref="C3470:E3470"/>
    <mergeCell ref="F3470:G3470"/>
    <mergeCell ref="I3470:J3470"/>
    <mergeCell ref="K3470:N3470"/>
    <mergeCell ref="C3471:E3471"/>
    <mergeCell ref="F3471:G3471"/>
    <mergeCell ref="I3471:N3471"/>
    <mergeCell ref="C3472:E3472"/>
    <mergeCell ref="F3472:G3472"/>
    <mergeCell ref="I3472:J3472"/>
    <mergeCell ref="C3473:E3473"/>
    <mergeCell ref="F3473:G3473"/>
    <mergeCell ref="I3473:J3473"/>
    <mergeCell ref="K3473:N3473"/>
    <mergeCell ref="I3474:J3474"/>
    <mergeCell ref="K3474:N3474"/>
    <mergeCell ref="I3475:N3477"/>
    <mergeCell ref="C3474:E3479"/>
    <mergeCell ref="F3474:G3474"/>
    <mergeCell ref="F3475:G3475"/>
    <mergeCell ref="F3476:G3476"/>
    <mergeCell ref="F3477:G3477"/>
    <mergeCell ref="F3478:G3478"/>
    <mergeCell ref="F3479:G3479"/>
    <mergeCell ref="I3478:N3479"/>
    <mergeCell ref="B3480:N3480"/>
    <mergeCell ref="A3481:A3514"/>
    <mergeCell ref="B3481:C3482"/>
    <mergeCell ref="D3481:N3481"/>
    <mergeCell ref="D3482:N3482"/>
    <mergeCell ref="C3483:G3485"/>
    <mergeCell ref="H3483:I3485"/>
    <mergeCell ref="J3483:J3485"/>
    <mergeCell ref="K3483:L3483"/>
    <mergeCell ref="K3484:N3484"/>
    <mergeCell ref="K3485:L3485"/>
    <mergeCell ref="M3485:N3485"/>
    <mergeCell ref="C3486:F3486"/>
    <mergeCell ref="H3486:N3486"/>
    <mergeCell ref="C3487:F3487"/>
    <mergeCell ref="H3487:N3487"/>
    <mergeCell ref="C3488:F3488"/>
    <mergeCell ref="H3488:N3488"/>
    <mergeCell ref="C3489:F3489"/>
    <mergeCell ref="H3489:N3489"/>
    <mergeCell ref="C3490:F3490"/>
    <mergeCell ref="H3490:N3490"/>
    <mergeCell ref="C3491:F3491"/>
    <mergeCell ref="H3491:N3491"/>
    <mergeCell ref="C3492:D3493"/>
    <mergeCell ref="E3492:E3493"/>
    <mergeCell ref="F3492:F3493"/>
    <mergeCell ref="G3492:G3493"/>
    <mergeCell ref="H3492:I3493"/>
    <mergeCell ref="J3492:K3493"/>
    <mergeCell ref="L3492:L3493"/>
    <mergeCell ref="M3492:M3493"/>
    <mergeCell ref="N3492:N3494"/>
    <mergeCell ref="C3494:D3494"/>
    <mergeCell ref="H3494:I3494"/>
    <mergeCell ref="J3494:K3494"/>
    <mergeCell ref="C3495:D3495"/>
    <mergeCell ref="H3495:I3495"/>
    <mergeCell ref="J3495:K3495"/>
    <mergeCell ref="C3496:D3496"/>
    <mergeCell ref="H3496:I3496"/>
    <mergeCell ref="J3496:K3496"/>
    <mergeCell ref="C3497:D3497"/>
    <mergeCell ref="H3497:I3497"/>
    <mergeCell ref="J3497:K3497"/>
    <mergeCell ref="C3498:D3498"/>
    <mergeCell ref="H3498:I3498"/>
    <mergeCell ref="J3498:K3498"/>
    <mergeCell ref="C3499:D3499"/>
    <mergeCell ref="H3499:I3499"/>
    <mergeCell ref="J3499:K3499"/>
    <mergeCell ref="C3500:E3501"/>
    <mergeCell ref="F3500:G3500"/>
    <mergeCell ref="H3500:I3500"/>
    <mergeCell ref="L3500:M3500"/>
    <mergeCell ref="F3501:G3501"/>
    <mergeCell ref="H3501:I3501"/>
    <mergeCell ref="L3501:M3501"/>
    <mergeCell ref="C3502:H3502"/>
    <mergeCell ref="I3502:J3502"/>
    <mergeCell ref="K3502:L3502"/>
    <mergeCell ref="M3502:N3502"/>
    <mergeCell ref="C3503:E3504"/>
    <mergeCell ref="F3503:G3504"/>
    <mergeCell ref="I3503:J3503"/>
    <mergeCell ref="K3503:L3503"/>
    <mergeCell ref="M3503:N3503"/>
    <mergeCell ref="I3504:J3504"/>
    <mergeCell ref="K3504:N3504"/>
    <mergeCell ref="C3505:E3505"/>
    <mergeCell ref="F3505:G3505"/>
    <mergeCell ref="I3505:J3505"/>
    <mergeCell ref="K3505:N3505"/>
    <mergeCell ref="C3506:E3506"/>
    <mergeCell ref="F3506:G3506"/>
    <mergeCell ref="I3506:N3506"/>
    <mergeCell ref="C3507:E3507"/>
    <mergeCell ref="F3507:G3507"/>
    <mergeCell ref="I3507:J3507"/>
    <mergeCell ref="C3527:F3527"/>
    <mergeCell ref="H3527:N3527"/>
    <mergeCell ref="C3528:D3529"/>
    <mergeCell ref="E3528:E3529"/>
    <mergeCell ref="F3528:F3529"/>
    <mergeCell ref="G3528:G3529"/>
    <mergeCell ref="H3528:I3529"/>
    <mergeCell ref="J3528:K3529"/>
    <mergeCell ref="L3528:L3529"/>
    <mergeCell ref="C3508:E3508"/>
    <mergeCell ref="F3508:G3508"/>
    <mergeCell ref="I3508:J3508"/>
    <mergeCell ref="K3508:N3508"/>
    <mergeCell ref="I3509:J3509"/>
    <mergeCell ref="K3509:N3509"/>
    <mergeCell ref="I3510:N3512"/>
    <mergeCell ref="I3513:N3514"/>
    <mergeCell ref="C3509:E3514"/>
    <mergeCell ref="F3509:G3509"/>
    <mergeCell ref="F3510:G3510"/>
    <mergeCell ref="F3511:G3511"/>
    <mergeCell ref="F3512:G3512"/>
    <mergeCell ref="F3513:G3513"/>
    <mergeCell ref="F3514:G3514"/>
    <mergeCell ref="C3519:G3521"/>
    <mergeCell ref="H3519:I3521"/>
    <mergeCell ref="J3519:J3521"/>
    <mergeCell ref="K3519:L3519"/>
    <mergeCell ref="K3520:N3520"/>
    <mergeCell ref="K3521:L3521"/>
    <mergeCell ref="M3521:N3521"/>
    <mergeCell ref="C3522:F3522"/>
    <mergeCell ref="H3522:N3522"/>
    <mergeCell ref="C3523:F3523"/>
    <mergeCell ref="H3523:N3523"/>
    <mergeCell ref="C3524:F3524"/>
    <mergeCell ref="H3524:N3524"/>
    <mergeCell ref="C3525:F3525"/>
    <mergeCell ref="H3525:N3525"/>
    <mergeCell ref="C3526:F3526"/>
    <mergeCell ref="H3526:N3526"/>
    <mergeCell ref="M3528:M3529"/>
    <mergeCell ref="N3528:N3530"/>
    <mergeCell ref="C3530:D3530"/>
    <mergeCell ref="H3530:I3530"/>
    <mergeCell ref="J3530:K3530"/>
    <mergeCell ref="C3531:D3531"/>
    <mergeCell ref="H3531:I3531"/>
    <mergeCell ref="J3531:K3531"/>
    <mergeCell ref="C3532:D3532"/>
    <mergeCell ref="H3532:I3532"/>
    <mergeCell ref="J3532:K3532"/>
    <mergeCell ref="C3533:D3533"/>
    <mergeCell ref="H3533:I3533"/>
    <mergeCell ref="J3533:K3533"/>
    <mergeCell ref="C3534:D3534"/>
    <mergeCell ref="H3534:I3534"/>
    <mergeCell ref="J3534:K3534"/>
    <mergeCell ref="K3544:N3544"/>
    <mergeCell ref="I3545:J3545"/>
    <mergeCell ref="K3545:N3545"/>
    <mergeCell ref="C3545:E3550"/>
    <mergeCell ref="F3545:G3545"/>
    <mergeCell ref="F3546:G3546"/>
    <mergeCell ref="F3547:G3547"/>
    <mergeCell ref="F3548:G3548"/>
    <mergeCell ref="F3549:G3549"/>
    <mergeCell ref="F3550:G3550"/>
    <mergeCell ref="H3535:I3535"/>
    <mergeCell ref="J3535:K3535"/>
    <mergeCell ref="C3536:E3537"/>
    <mergeCell ref="F3536:G3536"/>
    <mergeCell ref="H3536:I3536"/>
    <mergeCell ref="L3536:M3536"/>
    <mergeCell ref="F3537:G3537"/>
    <mergeCell ref="H3537:I3537"/>
    <mergeCell ref="L3537:M3537"/>
    <mergeCell ref="C3538:H3538"/>
    <mergeCell ref="I3538:J3538"/>
    <mergeCell ref="K3538:L3538"/>
    <mergeCell ref="M3538:N3538"/>
    <mergeCell ref="C3539:E3540"/>
    <mergeCell ref="F3539:G3540"/>
    <mergeCell ref="I3539:J3539"/>
    <mergeCell ref="K3539:L3539"/>
    <mergeCell ref="M3539:N3539"/>
    <mergeCell ref="I3540:J3540"/>
    <mergeCell ref="K3540:N3540"/>
    <mergeCell ref="F34:G34"/>
    <mergeCell ref="F35:G35"/>
    <mergeCell ref="C40:G42"/>
    <mergeCell ref="H40:I42"/>
    <mergeCell ref="J40:J42"/>
    <mergeCell ref="K40:L40"/>
    <mergeCell ref="K41:N41"/>
    <mergeCell ref="K42:L42"/>
    <mergeCell ref="M42:N42"/>
    <mergeCell ref="C52:D52"/>
    <mergeCell ref="H52:I52"/>
    <mergeCell ref="J52:K52"/>
    <mergeCell ref="C66:E71"/>
    <mergeCell ref="F66:G66"/>
    <mergeCell ref="F67:G67"/>
    <mergeCell ref="F68:G68"/>
    <mergeCell ref="F69:G69"/>
    <mergeCell ref="F70:G70"/>
    <mergeCell ref="F71:G71"/>
    <mergeCell ref="C59:H59"/>
    <mergeCell ref="K59:L59"/>
    <mergeCell ref="M59:N59"/>
    <mergeCell ref="C60:E61"/>
    <mergeCell ref="F60:G61"/>
    <mergeCell ref="K60:L60"/>
    <mergeCell ref="M60:N60"/>
    <mergeCell ref="I61:J61"/>
    <mergeCell ref="K61:N61"/>
    <mergeCell ref="C62:E62"/>
    <mergeCell ref="F62:G62"/>
    <mergeCell ref="I59:J59"/>
    <mergeCell ref="H56:I56"/>
    <mergeCell ref="G84:G85"/>
    <mergeCell ref="H84:I85"/>
    <mergeCell ref="J84:K85"/>
    <mergeCell ref="L84:L85"/>
    <mergeCell ref="M84:M85"/>
    <mergeCell ref="N84:N86"/>
    <mergeCell ref="C88:D88"/>
    <mergeCell ref="C89:D89"/>
    <mergeCell ref="C101:E106"/>
    <mergeCell ref="F101:G101"/>
    <mergeCell ref="F102:G102"/>
    <mergeCell ref="F103:G103"/>
    <mergeCell ref="F104:G104"/>
    <mergeCell ref="F105:G105"/>
    <mergeCell ref="F106:G106"/>
    <mergeCell ref="I101:J101"/>
    <mergeCell ref="K101:N101"/>
    <mergeCell ref="I102:N104"/>
    <mergeCell ref="I105:N106"/>
    <mergeCell ref="I99:J99"/>
    <mergeCell ref="C100:E100"/>
    <mergeCell ref="F100:G100"/>
    <mergeCell ref="I100:J100"/>
    <mergeCell ref="K100:N100"/>
    <mergeCell ref="I95:J95"/>
    <mergeCell ref="F93:G93"/>
    <mergeCell ref="C92:E93"/>
    <mergeCell ref="F92:G92"/>
    <mergeCell ref="H92:I92"/>
    <mergeCell ref="L92:M92"/>
    <mergeCell ref="H93:I93"/>
    <mergeCell ref="L93:M93"/>
    <mergeCell ref="C137:E142"/>
    <mergeCell ref="F137:G137"/>
    <mergeCell ref="F138:G138"/>
    <mergeCell ref="F139:G139"/>
    <mergeCell ref="F140:G140"/>
    <mergeCell ref="F141:G141"/>
    <mergeCell ref="F142:G142"/>
    <mergeCell ref="C172:E177"/>
    <mergeCell ref="F172:G172"/>
    <mergeCell ref="F173:G173"/>
    <mergeCell ref="F174:G174"/>
    <mergeCell ref="F175:G175"/>
    <mergeCell ref="F176:G176"/>
    <mergeCell ref="F177:G177"/>
    <mergeCell ref="C208:E213"/>
    <mergeCell ref="F208:G208"/>
    <mergeCell ref="F209:G209"/>
    <mergeCell ref="F210:G210"/>
    <mergeCell ref="F211:G211"/>
    <mergeCell ref="F212:G212"/>
    <mergeCell ref="F213:G213"/>
    <mergeCell ref="C204:E204"/>
    <mergeCell ref="F204:G204"/>
    <mergeCell ref="C197:D197"/>
    <mergeCell ref="C189:F189"/>
    <mergeCell ref="C195:D195"/>
    <mergeCell ref="C314:E319"/>
    <mergeCell ref="F314:G314"/>
    <mergeCell ref="F315:G315"/>
    <mergeCell ref="F316:G316"/>
    <mergeCell ref="F317:G317"/>
    <mergeCell ref="F318:G318"/>
    <mergeCell ref="F319:G319"/>
    <mergeCell ref="C350:E355"/>
    <mergeCell ref="F350:G350"/>
    <mergeCell ref="F351:G351"/>
    <mergeCell ref="F352:G352"/>
    <mergeCell ref="F353:G353"/>
    <mergeCell ref="F354:G354"/>
    <mergeCell ref="F355:G355"/>
    <mergeCell ref="C385:E390"/>
    <mergeCell ref="F385:G385"/>
    <mergeCell ref="F386:G386"/>
    <mergeCell ref="F387:G387"/>
    <mergeCell ref="F388:G388"/>
    <mergeCell ref="F389:G389"/>
    <mergeCell ref="F390:G390"/>
    <mergeCell ref="C379:E380"/>
    <mergeCell ref="F379:G380"/>
    <mergeCell ref="C374:D374"/>
    <mergeCell ref="F347:G347"/>
    <mergeCell ref="A320:N320"/>
    <mergeCell ref="B321:N321"/>
    <mergeCell ref="A322:A355"/>
    <mergeCell ref="B322:C323"/>
    <mergeCell ref="D322:N322"/>
    <mergeCell ref="D323:N323"/>
    <mergeCell ref="C324:G326"/>
    <mergeCell ref="F460:G460"/>
    <mergeCell ref="F461:G461"/>
    <mergeCell ref="C492:E497"/>
    <mergeCell ref="F492:G492"/>
    <mergeCell ref="F493:G493"/>
    <mergeCell ref="F494:G494"/>
    <mergeCell ref="F495:G495"/>
    <mergeCell ref="F496:G496"/>
    <mergeCell ref="F497:G497"/>
    <mergeCell ref="C477:D477"/>
    <mergeCell ref="C454:E454"/>
    <mergeCell ref="F454:G454"/>
    <mergeCell ref="C445:D445"/>
    <mergeCell ref="F491:G491"/>
    <mergeCell ref="F490:G490"/>
    <mergeCell ref="C489:E489"/>
    <mergeCell ref="F489:G489"/>
    <mergeCell ref="C480:D480"/>
    <mergeCell ref="C475:D476"/>
    <mergeCell ref="E475:E476"/>
    <mergeCell ref="F475:F476"/>
    <mergeCell ref="G475:G476"/>
    <mergeCell ref="F488:G488"/>
    <mergeCell ref="C598:E603"/>
    <mergeCell ref="F598:G598"/>
    <mergeCell ref="F599:G599"/>
    <mergeCell ref="F600:G600"/>
    <mergeCell ref="F601:G601"/>
    <mergeCell ref="F602:G602"/>
    <mergeCell ref="F603:G603"/>
    <mergeCell ref="C634:E639"/>
    <mergeCell ref="F634:G634"/>
    <mergeCell ref="F635:G635"/>
    <mergeCell ref="F636:G636"/>
    <mergeCell ref="F637:G637"/>
    <mergeCell ref="F638:G638"/>
    <mergeCell ref="F639:G639"/>
    <mergeCell ref="E617:E618"/>
    <mergeCell ref="F617:F618"/>
    <mergeCell ref="G617:G618"/>
    <mergeCell ref="F632:G632"/>
    <mergeCell ref="C619:D619"/>
    <mergeCell ref="B606:C607"/>
    <mergeCell ref="D607:N607"/>
    <mergeCell ref="C608:G610"/>
    <mergeCell ref="H608:I610"/>
    <mergeCell ref="J608:J610"/>
    <mergeCell ref="K608:L608"/>
    <mergeCell ref="K609:N609"/>
    <mergeCell ref="K610:L610"/>
    <mergeCell ref="M610:N610"/>
    <mergeCell ref="C616:F616"/>
    <mergeCell ref="H616:N616"/>
    <mergeCell ref="C617:D618"/>
    <mergeCell ref="M627:N627"/>
    <mergeCell ref="C705:E710"/>
    <mergeCell ref="F705:G705"/>
    <mergeCell ref="F706:G706"/>
    <mergeCell ref="F707:G707"/>
    <mergeCell ref="F708:G708"/>
    <mergeCell ref="F709:G709"/>
    <mergeCell ref="F710:G710"/>
    <mergeCell ref="C740:E745"/>
    <mergeCell ref="F740:G740"/>
    <mergeCell ref="F741:G741"/>
    <mergeCell ref="F742:G742"/>
    <mergeCell ref="F743:G743"/>
    <mergeCell ref="F744:G744"/>
    <mergeCell ref="F745:G745"/>
    <mergeCell ref="C776:E781"/>
    <mergeCell ref="F776:G776"/>
    <mergeCell ref="F777:G777"/>
    <mergeCell ref="F778:G778"/>
    <mergeCell ref="F779:G779"/>
    <mergeCell ref="F780:G780"/>
    <mergeCell ref="F781:G781"/>
    <mergeCell ref="F773:G773"/>
    <mergeCell ref="F759:F760"/>
    <mergeCell ref="G759:G760"/>
    <mergeCell ref="C737:E737"/>
    <mergeCell ref="F737:G737"/>
    <mergeCell ref="C757:F757"/>
    <mergeCell ref="B748:C749"/>
    <mergeCell ref="D748:N748"/>
    <mergeCell ref="D749:N749"/>
    <mergeCell ref="C750:G752"/>
    <mergeCell ref="H750:I752"/>
    <mergeCell ref="F989:G989"/>
    <mergeCell ref="F990:G990"/>
    <mergeCell ref="F991:G991"/>
    <mergeCell ref="F992:G992"/>
    <mergeCell ref="F993:G993"/>
    <mergeCell ref="F994:G994"/>
    <mergeCell ref="F980:G980"/>
    <mergeCell ref="C947:E948"/>
    <mergeCell ref="F947:G948"/>
    <mergeCell ref="C936:D937"/>
    <mergeCell ref="E936:E937"/>
    <mergeCell ref="F936:F937"/>
    <mergeCell ref="G936:G937"/>
    <mergeCell ref="C983:E984"/>
    <mergeCell ref="F983:G984"/>
    <mergeCell ref="F1062:G1062"/>
    <mergeCell ref="F1063:G1063"/>
    <mergeCell ref="C1057:E1057"/>
    <mergeCell ref="F1057:G1057"/>
    <mergeCell ref="F1028:G1028"/>
    <mergeCell ref="F1029:G1029"/>
    <mergeCell ref="C1014:D1014"/>
    <mergeCell ref="F981:G981"/>
    <mergeCell ref="F1059:G1059"/>
    <mergeCell ref="C1041:F1041"/>
    <mergeCell ref="D1032:N1032"/>
    <mergeCell ref="D1033:N1033"/>
    <mergeCell ref="C1034:G1036"/>
    <mergeCell ref="H1034:I1036"/>
    <mergeCell ref="J1034:J1036"/>
    <mergeCell ref="K1034:L1034"/>
    <mergeCell ref="K1035:N1035"/>
    <mergeCell ref="F1064:G1064"/>
    <mergeCell ref="F1065:G1065"/>
    <mergeCell ref="C1095:E1100"/>
    <mergeCell ref="F1095:G1095"/>
    <mergeCell ref="F1096:G1096"/>
    <mergeCell ref="F1097:G1097"/>
    <mergeCell ref="F1098:G1098"/>
    <mergeCell ref="F1099:G1099"/>
    <mergeCell ref="F1100:G1100"/>
    <mergeCell ref="C1131:E1136"/>
    <mergeCell ref="F1131:G1131"/>
    <mergeCell ref="F1132:G1132"/>
    <mergeCell ref="F1133:G1133"/>
    <mergeCell ref="F1134:G1134"/>
    <mergeCell ref="F1135:G1135"/>
    <mergeCell ref="F1136:G1136"/>
    <mergeCell ref="C1125:E1126"/>
    <mergeCell ref="F1125:G1126"/>
    <mergeCell ref="G1078:G1079"/>
    <mergeCell ref="C1127:E1127"/>
    <mergeCell ref="C1122:E1123"/>
    <mergeCell ref="F1122:G1122"/>
    <mergeCell ref="F1123:G1123"/>
    <mergeCell ref="C1121:D1121"/>
    <mergeCell ref="C1110:F1110"/>
    <mergeCell ref="C1237:E1242"/>
    <mergeCell ref="F1237:G1237"/>
    <mergeCell ref="F1238:G1238"/>
    <mergeCell ref="F1239:G1239"/>
    <mergeCell ref="F1240:G1240"/>
    <mergeCell ref="F1241:G1241"/>
    <mergeCell ref="F1242:G1242"/>
    <mergeCell ref="C1273:E1278"/>
    <mergeCell ref="F1273:G1273"/>
    <mergeCell ref="F1274:G1274"/>
    <mergeCell ref="F1275:G1275"/>
    <mergeCell ref="F1276:G1276"/>
    <mergeCell ref="F1277:G1277"/>
    <mergeCell ref="F1278:G1278"/>
    <mergeCell ref="C1202:E1207"/>
    <mergeCell ref="C1234:E1234"/>
    <mergeCell ref="F1234:G1234"/>
    <mergeCell ref="C1224:D1224"/>
    <mergeCell ref="F1229:G1229"/>
    <mergeCell ref="C1214:F1214"/>
    <mergeCell ref="F1264:G1264"/>
    <mergeCell ref="C1253:F1253"/>
    <mergeCell ref="C1308:E1313"/>
    <mergeCell ref="F1308:G1308"/>
    <mergeCell ref="F1309:G1309"/>
    <mergeCell ref="F1310:G1310"/>
    <mergeCell ref="F1311:G1311"/>
    <mergeCell ref="F1312:G1312"/>
    <mergeCell ref="F1313:G1313"/>
    <mergeCell ref="C1344:E1349"/>
    <mergeCell ref="F1344:G1344"/>
    <mergeCell ref="F1345:G1345"/>
    <mergeCell ref="F1346:G1346"/>
    <mergeCell ref="F1347:G1347"/>
    <mergeCell ref="F1348:G1348"/>
    <mergeCell ref="F1349:G1349"/>
    <mergeCell ref="C1379:E1384"/>
    <mergeCell ref="F1379:G1379"/>
    <mergeCell ref="F1380:G1380"/>
    <mergeCell ref="F1381:G1381"/>
    <mergeCell ref="F1382:G1382"/>
    <mergeCell ref="F1383:G1383"/>
    <mergeCell ref="F1384:G1384"/>
    <mergeCell ref="B1350:N1350"/>
    <mergeCell ref="K1355:L1355"/>
    <mergeCell ref="M1355:N1355"/>
    <mergeCell ref="C1356:F1356"/>
    <mergeCell ref="H1356:N1356"/>
    <mergeCell ref="C1357:F1357"/>
    <mergeCell ref="H1357:N1357"/>
    <mergeCell ref="C1358:F1358"/>
    <mergeCell ref="H1358:N1358"/>
    <mergeCell ref="C1359:F1359"/>
    <mergeCell ref="H1359:N1359"/>
    <mergeCell ref="C1592:E1597"/>
    <mergeCell ref="F1592:G1592"/>
    <mergeCell ref="F1593:G1593"/>
    <mergeCell ref="F1594:G1594"/>
    <mergeCell ref="F1595:G1595"/>
    <mergeCell ref="F1596:G1596"/>
    <mergeCell ref="F1597:G1597"/>
    <mergeCell ref="C1628:E1633"/>
    <mergeCell ref="F1628:G1628"/>
    <mergeCell ref="F1629:G1629"/>
    <mergeCell ref="F1630:G1630"/>
    <mergeCell ref="F1631:G1631"/>
    <mergeCell ref="F1632:G1632"/>
    <mergeCell ref="F1633:G1633"/>
    <mergeCell ref="C1663:E1668"/>
    <mergeCell ref="F1663:G1663"/>
    <mergeCell ref="F1664:G1664"/>
    <mergeCell ref="F1665:G1665"/>
    <mergeCell ref="F1666:G1666"/>
    <mergeCell ref="F1667:G1667"/>
    <mergeCell ref="F1668:G1668"/>
    <mergeCell ref="B1634:N1634"/>
    <mergeCell ref="H1637:I1639"/>
    <mergeCell ref="J1637:J1639"/>
    <mergeCell ref="K1637:L1637"/>
    <mergeCell ref="K1638:N1638"/>
    <mergeCell ref="K1639:L1639"/>
    <mergeCell ref="M1639:N1639"/>
    <mergeCell ref="C1640:F1640"/>
    <mergeCell ref="H1640:N1640"/>
    <mergeCell ref="C1641:F1641"/>
    <mergeCell ref="I1667:N1668"/>
    <mergeCell ref="F1737:G1737"/>
    <mergeCell ref="F1738:G1738"/>
    <mergeCell ref="F1739:G1739"/>
    <mergeCell ref="C1770:E1775"/>
    <mergeCell ref="F1770:G1770"/>
    <mergeCell ref="F1771:G1771"/>
    <mergeCell ref="F1772:G1772"/>
    <mergeCell ref="F1773:G1773"/>
    <mergeCell ref="F1774:G1774"/>
    <mergeCell ref="F1775:G1775"/>
    <mergeCell ref="C1730:E1730"/>
    <mergeCell ref="C1723:D1723"/>
    <mergeCell ref="F1768:G1768"/>
    <mergeCell ref="C1805:E1810"/>
    <mergeCell ref="F1805:G1805"/>
    <mergeCell ref="F1806:G1806"/>
    <mergeCell ref="F1807:G1807"/>
    <mergeCell ref="F1808:G1808"/>
    <mergeCell ref="F1809:G1809"/>
    <mergeCell ref="F1810:G1810"/>
    <mergeCell ref="C1801:E1801"/>
    <mergeCell ref="F1801:G1801"/>
    <mergeCell ref="F1796:G1796"/>
    <mergeCell ref="C1787:F1787"/>
    <mergeCell ref="B1776:N1776"/>
    <mergeCell ref="I1768:J1768"/>
    <mergeCell ref="C1769:E1769"/>
    <mergeCell ref="F1769:G1769"/>
    <mergeCell ref="I1766:J1766"/>
    <mergeCell ref="H1762:I1762"/>
    <mergeCell ref="F1762:G1762"/>
    <mergeCell ref="L1762:M1762"/>
    <mergeCell ref="F1846:G1846"/>
    <mergeCell ref="C1876:E1881"/>
    <mergeCell ref="F1876:G1876"/>
    <mergeCell ref="F1877:G1877"/>
    <mergeCell ref="F1878:G1878"/>
    <mergeCell ref="F1879:G1879"/>
    <mergeCell ref="F1880:G1880"/>
    <mergeCell ref="F1881:G1881"/>
    <mergeCell ref="C1875:E1875"/>
    <mergeCell ref="F1875:G1875"/>
    <mergeCell ref="D1814:N1814"/>
    <mergeCell ref="C1815:G1817"/>
    <mergeCell ref="H1815:I1817"/>
    <mergeCell ref="J1815:J1817"/>
    <mergeCell ref="K1816:N1816"/>
    <mergeCell ref="K1817:L1817"/>
    <mergeCell ref="M1817:N1817"/>
    <mergeCell ref="C1822:F1822"/>
    <mergeCell ref="H1822:N1822"/>
    <mergeCell ref="I1875:J1875"/>
    <mergeCell ref="K1875:N1875"/>
    <mergeCell ref="I1876:J1876"/>
    <mergeCell ref="K1876:N1876"/>
    <mergeCell ref="I1877:N1879"/>
    <mergeCell ref="I1880:N1881"/>
    <mergeCell ref="J1859:K1860"/>
    <mergeCell ref="L1859:L1860"/>
    <mergeCell ref="M1859:M1860"/>
    <mergeCell ref="N1859:N1861"/>
    <mergeCell ref="C1866:D1866"/>
    <mergeCell ref="H1866:I1866"/>
    <mergeCell ref="J1866:K1866"/>
    <mergeCell ref="C2054:E2059"/>
    <mergeCell ref="F2054:G2054"/>
    <mergeCell ref="F2055:G2055"/>
    <mergeCell ref="F2056:G2056"/>
    <mergeCell ref="F2057:G2057"/>
    <mergeCell ref="F2058:G2058"/>
    <mergeCell ref="F2059:G2059"/>
    <mergeCell ref="C2089:E2094"/>
    <mergeCell ref="F2089:G2089"/>
    <mergeCell ref="F2090:G2090"/>
    <mergeCell ref="F2091:G2091"/>
    <mergeCell ref="F2092:G2092"/>
    <mergeCell ref="F2093:G2093"/>
    <mergeCell ref="F2094:G2094"/>
    <mergeCell ref="C2125:E2130"/>
    <mergeCell ref="F2125:G2125"/>
    <mergeCell ref="F2126:G2126"/>
    <mergeCell ref="F2127:G2127"/>
    <mergeCell ref="F2128:G2128"/>
    <mergeCell ref="F2129:G2129"/>
    <mergeCell ref="F2130:G2130"/>
    <mergeCell ref="C2085:E2085"/>
    <mergeCell ref="F2085:G2085"/>
    <mergeCell ref="C2075:D2075"/>
    <mergeCell ref="F2123:G2123"/>
    <mergeCell ref="C2107:F2107"/>
    <mergeCell ref="C2082:H2082"/>
    <mergeCell ref="C2077:D2077"/>
    <mergeCell ref="H2107:N2107"/>
    <mergeCell ref="C2108:D2109"/>
    <mergeCell ref="E2108:E2109"/>
    <mergeCell ref="F2108:F2109"/>
    <mergeCell ref="F2201:G2201"/>
    <mergeCell ref="C2231:E2236"/>
    <mergeCell ref="F2231:G2231"/>
    <mergeCell ref="F2232:G2232"/>
    <mergeCell ref="F2233:G2233"/>
    <mergeCell ref="F2234:G2234"/>
    <mergeCell ref="F2235:G2235"/>
    <mergeCell ref="F2236:G2236"/>
    <mergeCell ref="C2267:E2272"/>
    <mergeCell ref="F2267:G2267"/>
    <mergeCell ref="F2268:G2268"/>
    <mergeCell ref="F2269:G2269"/>
    <mergeCell ref="F2270:G2270"/>
    <mergeCell ref="F2271:G2271"/>
    <mergeCell ref="F2272:G2272"/>
    <mergeCell ref="A2237:N2237"/>
    <mergeCell ref="B2238:N2238"/>
    <mergeCell ref="A2239:A2272"/>
    <mergeCell ref="B2239:C2240"/>
    <mergeCell ref="D2239:N2239"/>
    <mergeCell ref="D2240:N2240"/>
    <mergeCell ref="C2241:G2243"/>
    <mergeCell ref="H2241:I2243"/>
    <mergeCell ref="J2241:J2243"/>
    <mergeCell ref="K2241:L2241"/>
    <mergeCell ref="K2242:N2242"/>
    <mergeCell ref="C2265:E2265"/>
    <mergeCell ref="F2265:G2265"/>
    <mergeCell ref="I2265:J2265"/>
    <mergeCell ref="C2266:E2266"/>
    <mergeCell ref="I2266:J2266"/>
    <mergeCell ref="K2266:N2266"/>
    <mergeCell ref="C2360:D2360"/>
    <mergeCell ref="H2360:I2360"/>
    <mergeCell ref="J2360:K2360"/>
    <mergeCell ref="H2362:I2362"/>
    <mergeCell ref="J2362:K2362"/>
    <mergeCell ref="C2373:E2378"/>
    <mergeCell ref="F2373:G2373"/>
    <mergeCell ref="F2374:G2374"/>
    <mergeCell ref="F2375:G2375"/>
    <mergeCell ref="F2376:G2376"/>
    <mergeCell ref="F2377:G2377"/>
    <mergeCell ref="F2378:G2378"/>
    <mergeCell ref="C2371:E2371"/>
    <mergeCell ref="F2371:G2371"/>
    <mergeCell ref="I2371:J2371"/>
    <mergeCell ref="C2372:E2372"/>
    <mergeCell ref="F2372:G2372"/>
    <mergeCell ref="F2365:G2365"/>
    <mergeCell ref="C2366:H2366"/>
    <mergeCell ref="I2366:J2366"/>
    <mergeCell ref="K2366:L2366"/>
    <mergeCell ref="F2369:G2369"/>
    <mergeCell ref="K2369:N2369"/>
    <mergeCell ref="C2370:E2370"/>
    <mergeCell ref="F2370:G2370"/>
    <mergeCell ref="I2370:N2370"/>
    <mergeCell ref="I2372:J2372"/>
    <mergeCell ref="K2372:N2372"/>
    <mergeCell ref="M2366:N2366"/>
    <mergeCell ref="C2367:E2368"/>
    <mergeCell ref="F2367:G2368"/>
    <mergeCell ref="I2367:J2367"/>
    <mergeCell ref="H2383:I2385"/>
    <mergeCell ref="J2383:J2385"/>
    <mergeCell ref="K2383:L2383"/>
    <mergeCell ref="K2384:N2384"/>
    <mergeCell ref="K2385:L2385"/>
    <mergeCell ref="M2385:N2385"/>
    <mergeCell ref="C2386:F2386"/>
    <mergeCell ref="H2386:N2386"/>
    <mergeCell ref="C2387:F2387"/>
    <mergeCell ref="L2400:M2400"/>
    <mergeCell ref="F2401:G2401"/>
    <mergeCell ref="H2401:I2401"/>
    <mergeCell ref="J2396:K2396"/>
    <mergeCell ref="C2390:F2390"/>
    <mergeCell ref="H2390:N2390"/>
    <mergeCell ref="C2391:F2391"/>
    <mergeCell ref="H2391:N2391"/>
    <mergeCell ref="C2392:D2393"/>
    <mergeCell ref="E2392:E2393"/>
    <mergeCell ref="F2392:F2393"/>
    <mergeCell ref="G2392:G2393"/>
    <mergeCell ref="H2392:I2393"/>
    <mergeCell ref="J2392:K2393"/>
    <mergeCell ref="L2392:L2393"/>
    <mergeCell ref="M2392:M2393"/>
    <mergeCell ref="J2398:K2398"/>
    <mergeCell ref="F2697:G2697"/>
    <mergeCell ref="F2698:G2698"/>
    <mergeCell ref="C2690:E2690"/>
    <mergeCell ref="F2690:G2690"/>
    <mergeCell ref="C2650:H2650"/>
    <mergeCell ref="C2638:F2638"/>
    <mergeCell ref="H2638:N2638"/>
    <mergeCell ref="C2639:F2639"/>
    <mergeCell ref="H2639:N2639"/>
    <mergeCell ref="C2640:D2641"/>
    <mergeCell ref="E2640:E2641"/>
    <mergeCell ref="F2640:F2641"/>
    <mergeCell ref="G2640:G2641"/>
    <mergeCell ref="H2640:I2641"/>
    <mergeCell ref="I2690:N2690"/>
    <mergeCell ref="C2691:E2691"/>
    <mergeCell ref="F2691:G2691"/>
    <mergeCell ref="I2691:J2691"/>
    <mergeCell ref="A2663:N2663"/>
    <mergeCell ref="B2664:N2664"/>
    <mergeCell ref="A2629:A2662"/>
    <mergeCell ref="B2629:C2630"/>
    <mergeCell ref="D2629:N2629"/>
    <mergeCell ref="C2675:F2675"/>
    <mergeCell ref="H2675:N2675"/>
    <mergeCell ref="C2676:D2677"/>
    <mergeCell ref="E2676:E2677"/>
    <mergeCell ref="F2676:F2677"/>
    <mergeCell ref="G2676:G2677"/>
    <mergeCell ref="H2676:I2677"/>
    <mergeCell ref="J2676:K2677"/>
    <mergeCell ref="L2676:L2677"/>
    <mergeCell ref="F2875:G2875"/>
    <mergeCell ref="C2869:E2869"/>
    <mergeCell ref="C2825:D2825"/>
    <mergeCell ref="C2826:E2827"/>
    <mergeCell ref="F2826:G2826"/>
    <mergeCell ref="C2728:E2733"/>
    <mergeCell ref="F2728:G2728"/>
    <mergeCell ref="F2729:G2729"/>
    <mergeCell ref="F2730:G2730"/>
    <mergeCell ref="F2731:G2731"/>
    <mergeCell ref="F2732:G2732"/>
    <mergeCell ref="F2733:G2733"/>
    <mergeCell ref="C2764:E2769"/>
    <mergeCell ref="F2764:G2764"/>
    <mergeCell ref="F2765:G2765"/>
    <mergeCell ref="F2766:G2766"/>
    <mergeCell ref="F2767:G2767"/>
    <mergeCell ref="F2768:G2768"/>
    <mergeCell ref="F2769:G2769"/>
    <mergeCell ref="C2757:H2757"/>
    <mergeCell ref="C2741:F2741"/>
    <mergeCell ref="H2741:N2741"/>
    <mergeCell ref="C2742:F2742"/>
    <mergeCell ref="H2742:N2742"/>
    <mergeCell ref="C2743:F2743"/>
    <mergeCell ref="H2743:N2743"/>
    <mergeCell ref="C2744:F2744"/>
    <mergeCell ref="H2744:N2744"/>
    <mergeCell ref="H2859:I2859"/>
    <mergeCell ref="J2859:K2859"/>
    <mergeCell ref="L2861:M2861"/>
    <mergeCell ref="F2862:G2862"/>
    <mergeCell ref="F3017:G3017"/>
    <mergeCell ref="C3048:E3053"/>
    <mergeCell ref="F3048:G3048"/>
    <mergeCell ref="F3049:G3049"/>
    <mergeCell ref="F3050:G3050"/>
    <mergeCell ref="F3051:G3051"/>
    <mergeCell ref="F3052:G3052"/>
    <mergeCell ref="F3053:G3053"/>
    <mergeCell ref="C3046:E3046"/>
    <mergeCell ref="F3046:G3046"/>
    <mergeCell ref="C3027:F3027"/>
    <mergeCell ref="C3034:D3034"/>
    <mergeCell ref="C2799:E2804"/>
    <mergeCell ref="F2799:G2799"/>
    <mergeCell ref="F2800:G2800"/>
    <mergeCell ref="F2801:G2801"/>
    <mergeCell ref="F2802:G2802"/>
    <mergeCell ref="F2803:G2803"/>
    <mergeCell ref="F2804:G2804"/>
    <mergeCell ref="C2835:E2840"/>
    <mergeCell ref="F2835:G2835"/>
    <mergeCell ref="F2836:G2836"/>
    <mergeCell ref="F2837:G2837"/>
    <mergeCell ref="F2838:G2838"/>
    <mergeCell ref="F2839:G2839"/>
    <mergeCell ref="F2840:G2840"/>
    <mergeCell ref="C2870:E2875"/>
    <mergeCell ref="F2870:G2870"/>
    <mergeCell ref="F2871:G2871"/>
    <mergeCell ref="F2872:G2872"/>
    <mergeCell ref="F2873:G2873"/>
    <mergeCell ref="F2874:G2874"/>
    <mergeCell ref="C3000:D3000"/>
    <mergeCell ref="C3083:E3088"/>
    <mergeCell ref="F3083:G3083"/>
    <mergeCell ref="F3084:G3084"/>
    <mergeCell ref="F3085:G3085"/>
    <mergeCell ref="F3086:G3086"/>
    <mergeCell ref="F3087:G3087"/>
    <mergeCell ref="F3088:G3088"/>
    <mergeCell ref="C3119:E3124"/>
    <mergeCell ref="F3119:G3119"/>
    <mergeCell ref="F3120:G3120"/>
    <mergeCell ref="F3121:G3121"/>
    <mergeCell ref="F3122:G3122"/>
    <mergeCell ref="F3123:G3123"/>
    <mergeCell ref="F3124:G3124"/>
    <mergeCell ref="C3154:E3159"/>
    <mergeCell ref="F3154:G3154"/>
    <mergeCell ref="F3155:G3155"/>
    <mergeCell ref="F3156:G3156"/>
    <mergeCell ref="F3157:G3157"/>
    <mergeCell ref="F3158:G3158"/>
    <mergeCell ref="F3159:G3159"/>
    <mergeCell ref="C3144:D3144"/>
    <mergeCell ref="C3135:F3135"/>
    <mergeCell ref="C3152:E3152"/>
    <mergeCell ref="F3152:G3152"/>
    <mergeCell ref="C3012:E3017"/>
    <mergeCell ref="F3012:G3012"/>
    <mergeCell ref="F3013:G3013"/>
    <mergeCell ref="F3014:G3014"/>
    <mergeCell ref="F3015:G3015"/>
    <mergeCell ref="F3016:G3016"/>
    <mergeCell ref="C3225:E3230"/>
    <mergeCell ref="F3225:G3225"/>
    <mergeCell ref="F3226:G3226"/>
    <mergeCell ref="F3227:G3227"/>
    <mergeCell ref="F3228:G3228"/>
    <mergeCell ref="F3229:G3229"/>
    <mergeCell ref="F3230:G3230"/>
    <mergeCell ref="C3261:E3266"/>
    <mergeCell ref="F3261:G3261"/>
    <mergeCell ref="F3262:G3262"/>
    <mergeCell ref="F3263:G3263"/>
    <mergeCell ref="F3264:G3264"/>
    <mergeCell ref="F3265:G3265"/>
    <mergeCell ref="F3266:G3266"/>
    <mergeCell ref="C3296:E3301"/>
    <mergeCell ref="F3296:G3296"/>
    <mergeCell ref="F3297:G3297"/>
    <mergeCell ref="F3298:G3298"/>
    <mergeCell ref="F3299:G3299"/>
    <mergeCell ref="F3300:G3300"/>
    <mergeCell ref="F3301:G3301"/>
    <mergeCell ref="C3294:E3294"/>
    <mergeCell ref="F3294:G3294"/>
    <mergeCell ref="C3289:H3289"/>
    <mergeCell ref="C3285:D3285"/>
    <mergeCell ref="H3285:I3285"/>
    <mergeCell ref="C3276:F3276"/>
    <mergeCell ref="H3276:N3276"/>
    <mergeCell ref="C3277:F3277"/>
    <mergeCell ref="H3277:N3277"/>
    <mergeCell ref="I3294:J3294"/>
    <mergeCell ref="I3300:N3301"/>
    <mergeCell ref="F3370:G3370"/>
    <mergeCell ref="F3371:G3371"/>
    <mergeCell ref="F3372:G3372"/>
    <mergeCell ref="C3403:E3408"/>
    <mergeCell ref="F3403:G3403"/>
    <mergeCell ref="F3404:G3404"/>
    <mergeCell ref="F3405:G3405"/>
    <mergeCell ref="F3406:G3406"/>
    <mergeCell ref="F3407:G3407"/>
    <mergeCell ref="F3408:G3408"/>
    <mergeCell ref="C3535:D3535"/>
    <mergeCell ref="A3515:N3515"/>
    <mergeCell ref="B3516:N3516"/>
    <mergeCell ref="A3517:A3550"/>
    <mergeCell ref="B3517:C3518"/>
    <mergeCell ref="D3517:N3517"/>
    <mergeCell ref="D3518:N3518"/>
    <mergeCell ref="I3546:N3548"/>
    <mergeCell ref="I3549:N3550"/>
    <mergeCell ref="C3541:E3541"/>
    <mergeCell ref="F3541:G3541"/>
    <mergeCell ref="I3541:J3541"/>
    <mergeCell ref="K3541:N3541"/>
    <mergeCell ref="C3542:E3542"/>
    <mergeCell ref="F3542:G3542"/>
    <mergeCell ref="I3542:N3542"/>
    <mergeCell ref="C3543:E3543"/>
    <mergeCell ref="F3543:G3543"/>
    <mergeCell ref="I3543:J3543"/>
    <mergeCell ref="C3544:E3544"/>
    <mergeCell ref="F3544:G3544"/>
    <mergeCell ref="I3544:J3544"/>
  </mergeCells>
  <conditionalFormatting sqref="H22:H29 G30:H30 E26:E30 C26:D35 N1:N14 M1:M13 J15:M20 H17:H20 D1:J3 C1:C4 D7:D12 H7:J12 E7:G13 E15:E23 G15:G23 F15:F24 C7:C13 D16:D23 C15:C24 H15:I16 K1:K12 L1:L3 L5 L7:L13 K23:L23 F29:G29 F22:L22 N16:N22 A1:B35 C27:E29 G26:G29 F26:F35 K24:N26 K28:N28">
    <cfRule type="cellIs" dxfId="3132" priority="3264" operator="equal">
      <formula>0</formula>
    </cfRule>
  </conditionalFormatting>
  <conditionalFormatting sqref="F23:G23 F30:F35 H23:H29 C23:C24 D30:D35 M5:M6 N13:N14 M15 M16:N20 F15:F18 D2:D3 B2 C7:C13 F13:G13 G15:H15 I15:I16 C15:C21 L13:M13 F19:H20 J15:L20 C26:C35">
    <cfRule type="containsText" dxfId="3131" priority="3262" stopIfTrue="1" operator="containsText" text="f'k{kk foHkkx jktLFkku">
      <formula>NOT(ISERROR(SEARCH("f'k{kk foHkkx jktLFkku",B2)))</formula>
    </cfRule>
    <cfRule type="containsText" dxfId="3130" priority="3263" stopIfTrue="1" operator="containsText" text="iw.kkZad">
      <formula>NOT(ISERROR(SEARCH("iw.kkZad",B2)))</formula>
    </cfRule>
  </conditionalFormatting>
  <conditionalFormatting sqref="F31:F33 D30:D35">
    <cfRule type="cellIs" dxfId="3129" priority="3260" stopIfTrue="1" operator="equal">
      <formula>1800</formula>
    </cfRule>
    <cfRule type="cellIs" dxfId="3128" priority="3261" stopIfTrue="1" operator="equal">
      <formula>200</formula>
    </cfRule>
  </conditionalFormatting>
  <conditionalFormatting sqref="F23:G23 F30:F35 H23:H29 C23:C24 D30:D35 M5:M6 N13:N14 M15 M16:N20 F15:F18 D2:D3 B2 C7:C13 F13:G13 G15:H15 I15:I16 C15:C21 L13:M13 F19:H20 J15:L20 C26:C35">
    <cfRule type="containsText" dxfId="3127" priority="3259" stopIfTrue="1" operator="containsText" text="dsoy jktdh; fo|ky;ksa esa iz;ksx gsrq fu%'kqYd">
      <formula>NOT(ISERROR(SEARCH("dsoy jktdh; fo|ky;ksa esa iz;ksx gsrq fu%'kqYd",B2)))</formula>
    </cfRule>
  </conditionalFormatting>
  <conditionalFormatting sqref="N22">
    <cfRule type="cellIs" dxfId="3126" priority="2968" operator="equal">
      <formula>"FAILED"</formula>
    </cfRule>
    <cfRule type="cellIs" dxfId="3125" priority="2969" operator="equal">
      <formula>"Supplementary"</formula>
    </cfRule>
    <cfRule type="cellIs" dxfId="3124" priority="2970" operator="equal">
      <formula>"Passed With G"</formula>
    </cfRule>
    <cfRule type="cellIs" dxfId="3123" priority="2971" operator="equal">
      <formula>"Passed"</formula>
    </cfRule>
  </conditionalFormatting>
  <conditionalFormatting sqref="F26:G29">
    <cfRule type="cellIs" dxfId="3122" priority="2966" operator="equal">
      <formula>"0/100"</formula>
    </cfRule>
    <cfRule type="cellIs" dxfId="3121" priority="2967" operator="equal">
      <formula>"0/200"</formula>
    </cfRule>
  </conditionalFormatting>
  <conditionalFormatting sqref="L22:M22">
    <cfRule type="cellIs" dxfId="3120" priority="2646" operator="equal">
      <formula>"Failed"</formula>
    </cfRule>
  </conditionalFormatting>
  <conditionalFormatting sqref="C26:H29">
    <cfRule type="expression" dxfId="3119" priority="2645">
      <formula>$C26=0</formula>
    </cfRule>
  </conditionalFormatting>
  <conditionalFormatting sqref="C30">
    <cfRule type="cellIs" dxfId="3118" priority="1528" operator="equal">
      <formula>0</formula>
    </cfRule>
  </conditionalFormatting>
  <conditionalFormatting sqref="C30">
    <cfRule type="containsText" dxfId="3117" priority="1526" stopIfTrue="1" operator="containsText" text="f'k{kk foHkkx jktLFkku">
      <formula>NOT(ISERROR(SEARCH("f'k{kk foHkkx jktLFkku",C30)))</formula>
    </cfRule>
    <cfRule type="containsText" dxfId="3116" priority="1527" stopIfTrue="1" operator="containsText" text="iw.kkZad">
      <formula>NOT(ISERROR(SEARCH("iw.kkZad",C30)))</formula>
    </cfRule>
  </conditionalFormatting>
  <conditionalFormatting sqref="C30">
    <cfRule type="containsText" dxfId="3115" priority="1525" stopIfTrue="1" operator="containsText" text="dsoy jktdh; fo|ky;ksa esa iz;ksx gsrq fu%'kqYd">
      <formula>NOT(ISERROR(SEARCH("dsoy jktdh; fo|ky;ksa esa iz;ksx gsrq fu%'kqYd",C30)))</formula>
    </cfRule>
  </conditionalFormatting>
  <conditionalFormatting sqref="H58:H65 G66:H66 E62:E66 N37:N50 M37:M49 J51:M56 H53:H56 D37:J39 C37:C40 D43:D48 H43:J48 E43:G49 E51:E59 G51:G59 F51:F60 C43:C49 D52:D59 C51:C60 H51:I52 K37:K48 L37:L39 L41 L43:L49 K59:L59 I58:L58 N52:N58 F62:G65 K60:N62 K64:N64 H129:H136 G137:H137 E133:E137 N108:N121 M108:M120 J122:M127 H124:H127 D108:J110 H114:J119 E114:G120 E122:E130 G122:G130 C62:D3550 H122:I123 K108:K119 L108:L110 L112 L114:L120 K130:L130 I129:L129 N123:N129 A37:B3550 F133:G136 K131:N133 K135:N135 H200:H207 G208:H208 E204:E208 N179:N192 M179:M191 J193:M198 H195:H198 D179:J181 H185:J190 E185:G191 E193:E201 G193:G201 H193:I194 K179:K190 L179:L181 L183 L185:L191 K201:L201 I200:L200 N194:N200 F204:G207 K202:N204 K206:N206 H271:H278 G279:H279 E275:E279 N250:N263 M250:M262 J264:M269 H266:H269 D250:J252 H256:J261 E256:G262 E264:E272 G264:G272 H264:I265 K250:K261 L250:L252 L254 L256:L262 K272:L272 I271:L271 N265:N271 F275:G278 K273:N275 K277:N277 H342:H349 G350:H350 E346:E350 N321:N334 M321:M333 J335:M340 H337:H340 D321:J323 H327:J332 E327:G333 E335:E343 G335:G343 H335:I336 K321:K332 L321:L323 L325 L327:L333 K343:L343 I342:L342 N336:N342 F346:G349 K344:N346 K348:N348 H413:H420 G421:H421 E417:E421 N392:N405 M392:M404 J406:M411 H408:H411 D392:J394 H398:J403 E398:G404 E406:E414 G406:G414 H406:I407 K392:K403 L392:L394 L396 L398:L404 K414:L414 I413:L413 N407:N413 F417:G420 K415:N417 K419:N419 H484:H491 G492:H492 E488:E492 N463:N476 M463:M475 J477:M482 H479:H482 D463:J465 H469:J474 E469:G475 E477:E485 G477:G485 H477:I478 K463:K474 L463:L465 L467 L469:L475 K485:L485 I484:L484 N478:N484 F488:G491 K486:N488 K490:N490 H555:H562 G563:H563 E559:E563 N534:N547 M534:M546 J548:M553 H550:H553 D534:J536 H540:J545 E540:G546 E548:E556 G548:G556 H548:I549 K534:K545 L534:L536 L538 L540:L546 K556:L556 I555:L555 N549:N555 F559:G562 K557:N559 K561:N561 H626:H633 G634:H634 E630:E634 N605:N618 M605:M617 J619:M624 H621:H624 D605:J607 H611:J616 E611:G617 E619:E627 G619:G627 H619:I620 K605:K616 L605:L607 L609 L611:L617 K627:L627 I626:L626 N620:N626 F630:G633 K628:N630 K632:N632 H697:H704 G705:H705 E701:E705 N676:N689 M676:M688 J690:M695 H692:H695 D676:J678 H682:J687 E682:G688 E690:E698 G690:G698 H690:I691 K676:K687 L676:L678 L680 L682:L688 K698:L698 I697:L697 N691:N697 F701:G704 K699:N701 K703:N703 H768:H775 G776:H776 E772:E776 N747:N760 M747:M759 J761:M766 H763:H766 D747:J749 H753:J758 E753:G759 E761:E769 G761:G769 H761:I762 K747:K758 L747:L749 L751 L753:L759 K769:L769 I768:L768 N762:N768 F772:G775 K770:N772 K774:N774 H839:H846 G847:H847 E843:E847 N818:N831 M818:M830 J832:M837 H834:H837 D818:J820 H824:J829 E824:G830 E832:E840 G832:G840 H832:I833 K818:K829 L818:L820 L822 L824:L830 K840:L840 I839:L839 N833:N839 F843:G846 K841:N843 K845:N845 H910:H917 G918:H918 E914:E918 N889:N902 M889:M901 J903:M908 H905:H908 D889:J891 H895:J900 E895:G901 E903:E911 G903:G911 H903:I904 K889:K900 L889:L891 L893 L895:L901 K911:L911 I910:L910 N904:N910 F914:G917 K912:N914 K916:N916 H981:H988 G989:H989 E985:E989 N960:N973 M960:M972 J974:M979 H976:H979 D960:J962 H966:J971 E966:G972 E974:E982 G974:G982 H974:I975 K960:K971 L960:L962 L964 L966:L972 K982:L982 I981:L981 N975:N981 F985:G988 K983:N985 K987:N987 H1052:H1059 G1060:H1060 E1056:E1060 N1031:N1044 M1031:M1043 J1045:M1050 H1047:H1050 D1031:J1033 H1037:J1042 E1037:G1043 E1045:E1053 G1045:G1053 H1045:I1046 K1031:K1042 L1031:L1033 L1035 L1037:L1043 K1053:L1053 I1052:L1052 N1046:N1052 F1056:G1059 K1054:N1056 K1058:N1058 H1123:H1130 G1131:H1131 E1127:E1131 N1102:N1115 M1102:M1114 J1116:M1121 H1118:H1121 D1102:J1104 H1108:J1113 E1108:G1114 E1116:E1124 G1116:G1124 H1116:I1117 K1102:K1113 L1102:L1104 L1106 L1108:L1114 K1124:L1124 I1123:L1123 N1117:N1123 F1127:G1130 K1125:N1127 K1129:N1129 H1194:H1201 G1202:H1202 E1198:E1202 N1173:N1186 M1173:M1185 J1187:M1192 H1189:H1192 D1173:J1175 H1179:J1184 E1179:G1185 E1187:E1195 G1187:G1195 H1187:I1188 K1173:K1184 L1173:L1175 L1177 L1179:L1185 K1195:L1195 I1194:L1194 N1188:N1194 F1198:G1201 K1196:N1198 K1200:N1200 H1265:H1272 G1273:H1273 E1269:E1273 N1244:N1257 M1244:M1256 J1258:M1263 H1260:H1263 D1244:J1246 H1250:J1255 E1250:G1256 E1258:E1266 G1258:G1266 H1258:I1259 K1244:K1255 L1244:L1246 L1248 L1250:L1256 K1266:L1266 I1265:L1265 N1259:N1265 F1269:G1272 K1267:N1269 K1271:N1271 H1336:H1343 G1344:H1344 E1340:E1344 N1315:N1328 M1315:M1327 J1329:M1334 H1331:H1334 D1315:J1317 H1321:J1326 E1321:G1327 E1329:E1337 G1329:G1337 H1329:I1330 K1315:K1326 L1315:L1317 L1319 L1321:L1327 K1337:L1337 I1336:L1336 N1330:N1336 F1340:G1343 K1338:N1340 K1342:N1342 H1407:H1414 G1415:H1415 E1411:E1415 N1386:N1399 M1386:M1398 J1400:M1405 H1402:H1405 D1386:J1388 H1392:J1397 E1392:G1398 E1400:E1408 G1400:G1408 H1400:I1401 K1386:K1397 L1386:L1388 L1390 L1392:L1398 K1408:L1408 I1407:L1407 N1401:N1407 F1411:G1414 K1409:N1411 K1413:N1413 H1478:H1485 G1486:H1486 E1482:E1486 N1457:N1470 M1457:M1469 J1471:M1476 H1473:H1476 D1457:J1459 H1463:J1468 E1463:G1469 E1471:E1479 G1471:G1479 H1471:I1472 K1457:K1468 L1457:L1459 L1461 L1463:L1469 K1479:L1479 I1478:L1478 N1472:N1478 F1482:G1485 K1480:N1482 K1484:N1484 H1549:H1556 G1557:H1557 E1553:E1557 N1528:N1541 M1528:M1540 J1542:M1547 H1544:H1547 D1528:J1530 H1534:J1539 E1534:G1540 E1542:E1550 G1542:G1550 H1542:I1543 K1528:K1539 L1528:L1530 L1532 L1534:L1540 K1550:L1550 I1549:L1549 N1543:N1549 F1553:G1556 K1551:N1553 K1555:N1555 H1620:H1627 G1628:H1628 E1624:E1628 N1599:N1612 M1599:M1611 J1613:M1618 H1615:H1618 D1599:J1601 H1605:J1610 E1605:G1611 E1613:E1621 G1613:G1621 H1613:I1614 K1599:K1610 L1599:L1601 L1603 L1605:L1611 K1621:L1621 I1620:L1620 N1614:N1620 F1624:G1627 K1622:N1624 K1626:N1626 H1691:H1698 G1699:H1699 E1695:E1699 N1670:N1683 M1670:M1682 J1684:M1689 H1686:H1689 D1670:J1672 H1676:J1681 E1676:G1682 E1684:E1692 G1684:G1692 H1684:I1685 K1670:K1681 L1670:L1672 L1674 L1676:L1682 K1692:L1692 I1691:L1691 N1685:N1691 F1695:G1698 K1693:N1695 K1697:N1697 H1762:H1769 G1770:H1770 E1766:E1770 N1741:N1754 M1741:M1753 J1755:M1760 H1757:H1760 D1741:J1743 H1747:J1752 E1747:G1753 E1755:E1763 G1755:G1763 H1755:I1756 K1741:K1752 L1741:L1743 L1745 L1747:L1753 K1763:L1763 I1762:L1762 N1756:N1762 F1766:G1769 K1764:N1766 K1768:N1768 H1833:H1840 G1841:H1841 E1837:E1841 N1812:N1825 M1812:M1824 J1826:M1831 H1828:H1831 D1812:J1814 H1818:J1823 E1818:G1824 E1826:E1834 G1826:G1834 H1826:I1827 K1812:K1823 L1812:L1814 L1816 L1818:L1824 K1834:L1834 I1833:L1833 N1827:N1833 F1837:G1840 K1835:N1837 K1839:N1839 H1904:H1911 G1912:H1912 E1908:E1912 N1883:N1896 M1883:M1895 J1897:M1902 H1899:H1902 D1883:J1885 H1889:J1894 E1889:G1895 E1897:E1905 G1897:G1905 H1897:I1898 K1883:K1894 L1883:L1885 L1887 L1889:L1895 K1905:L1905 I1904:L1904 N1898:N1904 F1908:G1911 K1906:N1908 K1910:N1910 H1975:H1982 G1983:H1983 E1979:E1983 N1954:N1967 M1954:M1966 J1968:M1973 H1970:H1973 D1954:J1956 H1960:J1965 E1960:G1966 E1968:E1976 G1968:G1976 H1968:I1969 K1954:K1965 L1954:L1956 L1958 L1960:L1966 K1976:L1976 I1975:L1975 N1969:N1975 F1979:G1982 K1977:N1979 K1981:N1981 H2046:H2053 G2054:H2054 E2050:E2054 N2025:N2038 M2025:M2037 J2039:M2044 H2041:H2044 D2025:J2027 H2031:J2036 E2031:G2037 E2039:E2047 G2039:G2047 H2039:I2040 K2025:K2036 L2025:L2027 L2029 L2031:L2037 K2047:L2047 I2046:L2046 N2040:N2046 F2050:G2053 K2048:N2050 K2052:N2052 H2117:H2124 G2125:H2125 E2121:E2125 N2096:N2109 M2096:M2108 J2110:M2115 H2112:H2115 D2096:J2098 H2102:J2107 E2102:G2108 E2110:E2118 G2110:G2118 H2110:I2111 K2096:K2107 L2096:L2098 L2100 L2102:L2108 K2118:L2118 I2117:L2117 N2111:N2117 F2121:G2124 K2119:N2121 K2123:N2123 H2188:H2195 G2196:H2196 E2192:E2196 N2167:N2180 M2167:M2179 J2181:M2186 H2183:H2186 D2167:J2169 H2173:J2178 E2173:G2179 E2181:E2189 G2181:G2189 H2181:I2182 K2167:K2178 L2167:L2169 L2171 L2173:L2179 K2189:L2189 I2188:L2188 N2182:N2188 F2192:G2195 K2190:N2192 K2194:N2194 H2259:H2266 G2267:H2267 E2263:E2267 N2238:N2251 M2238:M2250 J2252:M2257 H2254:H2257 D2238:J2240 H2244:J2249 E2244:G2250 E2252:E2260 G2252:G2260 H2252:I2253 K2238:K2249 L2238:L2240 L2242 L2244:L2250 K2260:L2260 I2259:L2259 N2253:N2259 F2263:G2266 K2261:N2263 K2265:N2265 H2330:H2337 G2338:H2338 E2334:E2338 N2309:N2322 M2309:M2321 J2323:M2328 H2325:H2328 D2309:J2311 H2315:J2320 E2315:G2321 E2323:E2331 G2323:G2331 H2323:I2324 K2309:K2320 L2309:L2311 L2313 L2315:L2321 K2331:L2331 I2330:L2330 N2324:N2330 F2334:G2337 K2332:N2334 K2336:N2336 H2401:H2408 G2409:H2409 E2405:E2409 N2380:N2393 M2380:M2392 J2394:M2399 H2396:H2399 D2380:J2382 H2386:J2391 E2386:G2392 E2394:E2402 G2394:G2402 H2394:I2395 K2380:K2391 L2380:L2382 L2384 L2386:L2392 K2402:L2402 I2401:L2401 N2395:N2401 F2405:G2408 K2403:N2405 K2407:N2407 H2472:H2479 G2480:H2480 E2476:E2480 N2451:N2464 M2451:M2463 J2465:M2470 H2467:H2470 D2451:J2453 H2457:J2462 E2457:G2463 E2465:E2473 G2465:G2473 H2465:I2466 K2451:K2462 L2451:L2453 L2455 L2457:L2463 K2473:L2473 I2472:L2472 N2466:N2472 F2476:G2479 K2474:N2476 K2478:N2478 H2543:H2550 G2551:H2551 E2547:E2551 N2522:N2535 M2522:M2534 J2536:M2541 H2538:H2541 D2522:J2524 H2528:J2533 E2528:G2534 E2536:E2544 G2536:G2544 H2536:I2537 K2522:K2533 L2522:L2524 L2526 L2528:L2534 K2544:L2544 I2543:L2543 N2537:N2543 F2547:G2550 K2545:N2547 K2549:N2549 H2614:H2621 G2622:H2622 E2618:E2622 N2593:N2606 M2593:M2605 J2607:M2612 H2609:H2612 D2593:J2595 H2599:J2604 E2599:G2605 E2607:E2615 G2607:G2615 H2607:I2608 K2593:K2604 L2593:L2595 L2597 L2599:L2605 K2615:L2615 I2614:L2614 N2608:N2614 F2618:G2621 K2616:N2618 K2620:N2620 H2685:H2692 G2693:H2693 E2689:E2693 N2664:N2677 M2664:M2676 J2678:M2683 H2680:H2683 D2664:J2666 H2670:J2675 E2670:G2676 E2678:E2686 G2678:G2686 H2678:I2679 K2664:K2675 L2664:L2666 L2668 L2670:L2676 K2686:L2686 I2685:L2685 N2679:N2685 F2689:G2692 K2687:N2689 K2691:N2691 H2756:H2763 G2764:H2764 E2760:E2764 N2735:N2748 M2735:M2747 J2749:M2754 H2751:H2754 D2735:J2737 H2741:J2746 E2741:G2747 E2749:E2757 G2749:G2757 H2749:I2750 K2735:K2746 L2735:L2737 L2739 L2741:L2747 K2757:L2757 I2756:L2756 N2750:N2756 F2760:G2763 K2758:N2760 K2762:N2762 H2827:H2834 G2835:H2835 E2831:E2835 N2806:N2819 M2806:M2818 J2820:M2825 H2822:H2825 D2806:J2808 H2812:J2817 E2812:G2818 E2820:E2828 G2820:G2828 H2820:I2821 K2806:K2817 L2806:L2808 L2810 L2812:L2818 K2828:L2828 I2827:L2827 N2821:N2827 F2831:G2834 K2829:N2831 K2833:N2833 H2898:H2905 G2906:H2906 E2902:E2906 N2877:N2890 M2877:M2889 J2891:M2896 H2893:H2896 D2877:J2879 H2883:J2888 E2883:G2889 E2891:E2899 G2891:G2899 H2891:I2892 K2877:K2888 L2877:L2879 L2881 L2883:L2889 K2899:L2899 I2898:L2898 N2892:N2898 F2902:G2905 K2900:N2902 K2904:N2904 H2969:H2976 G2977:H2977 E2973:E2977 N2948:N2961 M2948:M2960 J2962:M2967 H2964:H2967 D2948:J2950 H2954:J2959 E2954:G2960 E2962:E2970 G2962:G2970 H2962:I2963 K2948:K2959 L2948:L2950 L2952 L2954:L2960 K2970:L2970 I2969:L2969 N2963:N2969 F2973:G2976 K2971:N2973 K2975:N2975 H3040:H3047 G3048:H3048 E3044:E3048 N3019:N3032 M3019:M3031 J3033:M3038 H3035:H3038 D3019:J3021 H3025:J3030 E3025:G3031 E3033:E3041 G3033:G3041 H3033:I3034 K3019:K3030 L3019:L3021 L3023 L3025:L3031 K3041:L3041 I3040:L3040 N3034:N3040 F3044:G3047 K3042:N3044 K3046:N3046 H3111:H3118 G3119:H3119 E3115:E3119 N3090:N3103 M3090:M3102 J3104:M3109 H3106:H3109 D3090:J3092 H3096:J3101 E3096:G3102 E3104:E3112 G3104:G3112 H3104:I3105 K3090:K3101 L3090:L3092 L3094 L3096:L3102 K3112:L3112 I3111:L3111 N3105:N3111 F3115:G3118 K3113:N3115 K3117:N3117 H3182:H3189 G3190:H3190 E3186:E3190 N3161:N3174 M3161:M3173 J3175:M3180 H3177:H3180 D3161:J3163 H3167:J3172 E3167:G3173 E3175:E3183 G3175:G3183 H3175:I3176 K3161:K3172 L3161:L3163 L3165 L3167:L3173 K3183:L3183 I3182:L3182 N3176:N3182 F3186:G3189 K3184:N3186 K3188:N3188 H3253:H3260 G3261:H3261 E3257:E3261 N3232:N3245 M3232:M3244 J3246:M3251 H3248:H3251 D3232:J3234 H3238:J3243 E3238:G3244 E3246:E3254 G3246:G3254 H3246:I3247 K3232:K3243 L3232:L3234 L3236 L3238:L3244 K3254:L3254 I3253:L3253 N3247:N3253 F3257:G3260 K3255:N3257 K3259:N3259 H3324:H3331 G3332:H3332 E3328:E3332 N3303:N3316 M3303:M3315 J3317:M3322 H3319:H3322 D3303:J3305 H3309:J3314 E3309:G3315 E3317:E3325 G3317:G3325 H3317:I3318 K3303:K3314 L3303:L3305 L3307 L3309:L3315 K3325:L3325 I3324:L3324 N3318:N3324 F3328:G3331 K3326:N3328 K3330:N3330 H3395:H3402 G3403:H3403 E3399:E3403 N3374:N3387 M3374:M3386 J3388:M3393 H3390:H3393 D3374:J3376 H3380:J3385 E3380:G3386 E3388:E3396 G3388:G3396 H3388:I3389 K3374:K3385 L3374:L3376 L3378 L3380:L3386 K3396:L3396 I3395:L3395 N3389:N3395 F3399:G3402 K3397:N3399 K3401:N3401 H3466:H3473 G3474:H3474 E3470:E3474 N3445:N3458 M3445:M3457 J3459:M3464 H3461:H3464 D3445:J3447 H3451:J3456 E3451:G3457 E3459:E3467 G3459:G3467 H3459:I3460 K3445:K3456 L3445:L3447 L3449 L3451:L3457 K3467:L3467 I3466:L3466 N3460:N3466 F3470:G3473 K3468:N3470 K3472:N3472 H3537:H3544 G3545:H3545 E3541:E3545 N3516:N3529 M3516:M3528 J3530:M3535 H3532:H3535 D3516:J3518 H3522:J3527 E3522:G3528 E3530:E3538 G3530:G3538 H3530:I3531 K3516:K3527 L3516:L3518 L3520 L3522:L3528 K3538:L3538 I3537:L3537 N3531:N3537 A143:D3550 F3541:G3544 F66:F3550 K3539:N3541 K3543:N3543">
    <cfRule type="cellIs" dxfId="3114" priority="1524" operator="equal">
      <formula>0</formula>
    </cfRule>
  </conditionalFormatting>
  <conditionalFormatting sqref="F59:G59 H59:H65 C59:C60 M41:M42 N49:N50 M51 M52:N56 F51:F54 D38:D39 B38 C43:C49 F49:G49 G51:H51 I51:I52 C51:C57 L49:M49 F55:H56 J51:L56 F130:G130 H130:H136 M112:M113 N120:N121 M122 M123:N127 D66:D3550 B109 F120:G120 G122:H122 I122:I123 L120:M120 F126:H127 J122:L127 C62:C3550 F201:G201 H201:H207 M183:M184 N191:N192 M193 M194:N198 B180 F191:G191 G193:H193 I193:I194 L191:M191 F197:H198 J193:L198 F272:G272 H272:H278 M254:M255 N262:N263 M264 M265:N269 B251 F262:G262 G264:H264 I264:I265 L262:M262 F268:H269 J264:L269 F343:G343 H343:H349 M325:M326 N333:N334 M335 M336:N340 B322 F333:G333 G335:H335 I335:I336 L333:M333 F339:H340 J335:L340 F414:G414 H414:H420 M396:M397 N404:N405 M406 M407:N411 B393 F404:G404 G406:H406 I406:I407 L404:M404 F410:H411 J406:L411 F485:G485 H485:H491 M467:M468 N475:N476 M477 M478:N482 B464 F475:G475 G477:H477 I477:I478 L475:M475 F481:H482 J477:L482 F556:G556 H556:H562 M538:M539 N546:N547 M548 M549:N553 B535 F546:G546 G548:H548 I548:I549 L546:M546 F552:H553 J548:L553 F627:G627 H627:H633 M609:M610 N617:N618 M619 M620:N624 B606 F617:G617 G619:H619 I619:I620 L617:M617 F623:H624 J619:L624 F698:G698 H698:H704 M680:M681 N688:N689 M690 M691:N695 B677 F688:G688 G690:H690 I690:I691 L688:M688 F694:H695 J690:L695 F769:G769 H769:H775 M751:M752 N759:N760 M761 M762:N766 B748 F759:G759 G761:H761 I761:I762 L759:M759 F765:H766 J761:L766 F840:G840 H840:H846 M822:M823 N830:N831 M832 M833:N837 B819 F830:G830 G832:H832 I832:I833 L830:M830 F836:H837 J832:L837 F911:G911 H911:H917 M893:M894 N901:N902 M903 M904:N908 B890 F901:G901 G903:H903 I903:I904 L901:M901 F907:H908 J903:L908 F982:G982 H982:H988 M964:M965 N972:N973 M974 M975:N979 B961 F972:G972 G974:H974 I974:I975 L972:M972 F978:H979 J974:L979 F1053:G1053 H1053:H1059 M1035:M1036 N1043:N1044 M1045 M1046:N1050 B1032 F1043:G1043 G1045:H1045 I1045:I1046 L1043:M1043 F1049:H1050 J1045:L1050 F1124:G1124 H1124:H1130 M1106:M1107 N1114:N1115 M1116 M1117:N1121 B1103 F1114:G1114 G1116:H1116 I1116:I1117 L1114:M1114 F1120:H1121 J1116:L1121 F1195:G1195 H1195:H1201 M1177:M1178 N1185:N1186 M1187 M1188:N1192 B1174 F1185:G1185 G1187:H1187 I1187:I1188 L1185:M1185 F1191:H1192 J1187:L1192 F1266:G1266 H1266:H1272 M1248:M1249 N1256:N1257 M1258 M1259:N1263 B1245 F1256:G1256 G1258:H1258 I1258:I1259 L1256:M1256 F1262:H1263 J1258:L1263 F1337:G1337 H1337:H1343 M1319:M1320 N1327:N1328 M1329 M1330:N1334 B1316 F1327:G1327 G1329:H1329 I1329:I1330 L1327:M1327 F1333:H1334 J1329:L1334 F1408:G1408 H1408:H1414 M1390:M1391 N1398:N1399 M1400 M1401:N1405 B1387 F1398:G1398 G1400:H1400 I1400:I1401 L1398:M1398 F1404:H1405 J1400:L1405 F1479:G1479 H1479:H1485 M1461:M1462 N1469:N1470 M1471 M1472:N1476 B1458 F1469:G1469 G1471:H1471 I1471:I1472 L1469:M1469 F1475:H1476 J1471:L1476 F1550:G1550 H1550:H1556 M1532:M1533 N1540:N1541 M1542 M1543:N1547 B1529 F1540:G1540 G1542:H1542 I1542:I1543 L1540:M1540 F1546:H1547 J1542:L1547 F1621:G1621 H1621:H1627 M1603:M1604 N1611:N1612 M1613 M1614:N1618 B1600 F1611:G1611 G1613:H1613 I1613:I1614 L1611:M1611 F1617:H1618 J1613:L1618 F1692:G1692 H1692:H1698 M1674:M1675 N1682:N1683 M1684 M1685:N1689 B1671 F1682:G1682 G1684:H1684 I1684:I1685 L1682:M1682 F1688:H1689 J1684:L1689 F1763:G1763 H1763:H1769 M1745:M1746 N1753:N1754 M1755 M1756:N1760 B1742 F1753:G1753 G1755:H1755 I1755:I1756 L1753:M1753 F1759:H1760 J1755:L1760 F1834:G1834 H1834:H1840 M1816:M1817 N1824:N1825 M1826 M1827:N1831 B1813 F1824:G1824 G1826:H1826 I1826:I1827 L1824:M1824 F1830:H1831 J1826:L1831 F1905:G1905 H1905:H1911 M1887:M1888 N1895:N1896 M1897 M1898:N1902 B1884 F1895:G1895 G1897:H1897 I1897:I1898 L1895:M1895 F1901:H1902 J1897:L1902 F1976:G1976 H1976:H1982 M1958:M1959 N1966:N1967 M1968 M1969:N1973 B1955 F1966:G1966 G1968:H1968 I1968:I1969 L1966:M1966 F1972:H1973 J1968:L1973 F2047:G2047 H2047:H2053 M2029:M2030 N2037:N2038 M2039 M2040:N2044 B2026 F2037:G2037 G2039:H2039 I2039:I2040 L2037:M2037 F2043:H2044 J2039:L2044 F2118:G2118 H2118:H2124 M2100:M2101 N2108:N2109 M2110 M2111:N2115 B2097 F2108:G2108 G2110:H2110 I2110:I2111 L2108:M2108 F2114:H2115 J2110:L2115 F2189:G2189 H2189:H2195 M2171:M2172 N2179:N2180 M2181 M2182:N2186 B2168 F2179:G2179 G2181:H2181 I2181:I2182 L2179:M2179 F2185:H2186 J2181:L2186 F2260:G2260 H2260:H2266 M2242:M2243 N2250:N2251 M2252 M2253:N2257 B2239 F2250:G2250 G2252:H2252 I2252:I2253 L2250:M2250 F2256:H2257 J2252:L2257 F2331:G2331 H2331:H2337 M2313:M2314 N2321:N2322 M2323 M2324:N2328 B2310 F2321:G2321 G2323:H2323 I2323:I2324 L2321:M2321 F2327:H2328 J2323:L2328 F2402:G2402 H2402:H2408 M2384:M2385 N2392:N2393 M2394 M2395:N2399 B2381 F2392:G2392 G2394:H2394 I2394:I2395 L2392:M2392 F2398:H2399 J2394:L2399 F2473:G2473 H2473:H2479 M2455:M2456 N2463:N2464 M2465 M2466:N2470 B2452 F2463:G2463 G2465:H2465 I2465:I2466 L2463:M2463 F2469:H2470 J2465:L2470 F2544:G2544 H2544:H2550 M2526:M2527 N2534:N2535 M2536 M2537:N2541 B2523 F2534:G2534 G2536:H2536 I2536:I2537 L2534:M2534 F2540:H2541 J2536:L2541 F2615:G2615 H2615:H2621 M2597:M2598 N2605:N2606 M2607 M2608:N2612 B2594 F2605:G2605 G2607:H2607 I2607:I2608 L2605:M2605 F2611:H2612 J2607:L2612 F2686:G2686 H2686:H2692 M2668:M2669 N2676:N2677 M2678 M2679:N2683 B2665 F2676:G2676 G2678:H2678 I2678:I2679 L2676:M2676 F2682:H2683 J2678:L2683 F2757:G2757 H2757:H2763 M2739:M2740 N2747:N2748 M2749 M2750:N2754 B2736 F2747:G2747 G2749:H2749 I2749:I2750 L2747:M2747 F2753:H2754 J2749:L2754 F2828:G2828 H2828:H2834 M2810:M2811 N2818:N2819 M2820 M2821:N2825 B2807 F2818:G2818 G2820:H2820 I2820:I2821 L2818:M2818 F2824:H2825 J2820:L2825 F2899:G2899 H2899:H2905 M2881:M2882 N2889:N2890 M2891 M2892:N2896 B2878 F2889:G2889 G2891:H2891 I2891:I2892 L2889:M2889 F2895:H2896 J2891:L2896 F2970:G2970 H2970:H2976 M2952:M2953 N2960:N2961 M2962 M2963:N2967 B2949 F2960:G2960 G2962:H2962 I2962:I2963 L2960:M2960 F2966:H2967 J2962:L2967 F3041:G3041 H3041:H3047 M3023:M3024 N3031:N3032 M3033 M3034:N3038 B3020 F3031:G3031 G3033:H3033 I3033:I3034 L3031:M3031 F3037:H3038 J3033:L3038 F3112:G3112 H3112:H3118 M3094:M3095 N3102:N3103 M3104 M3105:N3109 B3091 F3102:G3102 G3104:H3104 I3104:I3105 L3102:M3102 F3108:H3109 J3104:L3109 F3183:G3183 H3183:H3189 M3165:M3166 N3173:N3174 M3175 M3176:N3180 B3162 F3173:G3173 G3175:H3175 I3175:I3176 L3173:M3173 F3179:H3180 J3175:L3180 F3254:G3254 H3254:H3260 M3236:M3237 N3244:N3245 M3246 M3247:N3251 B3233 F3244:G3244 G3246:H3246 I3246:I3247 L3244:M3244 F3250:H3251 J3246:L3251 F3325:G3325 H3325:H3331 M3307:M3308 N3315:N3316 M3317 M3318:N3322 B3304 F3315:G3315 G3317:H3317 I3317:I3318 L3315:M3315 F3321:H3322 J3317:L3322 F3396:G3396 H3396:H3402 M3378:M3379 N3386:N3387 M3388 M3389:N3393 B3375 F3386:G3386 G3388:H3388 I3388:I3389 L3386:M3386 F3392:H3393 J3388:L3393 F3467:G3467 H3467:H3473 M3449:M3450 N3457:N3458 M3459 M3460:N3464 B3446 F3457:G3457 G3459:H3459 I3459:I3460 L3457:M3457 F3463:H3464 J3459:L3464 F3538:G3538 H3538:H3544 M3520:M3521 N3528:N3529 M3530 M3531:N3535 F66:F3550 B3517 F3528:G3528 G3530:H3530 I3530:I3531 L3528:M3528 F3534:H3535 J3530:L3535 C143:D3550">
    <cfRule type="containsText" dxfId="3113" priority="1522" stopIfTrue="1" operator="containsText" text="f'k{kk foHkkx jktLFkku">
      <formula>NOT(ISERROR(SEARCH("f'k{kk foHkkx jktLFkku",B38)))</formula>
    </cfRule>
    <cfRule type="containsText" dxfId="3112" priority="1523" stopIfTrue="1" operator="containsText" text="iw.kkZad">
      <formula>NOT(ISERROR(SEARCH("iw.kkZad",B38)))</formula>
    </cfRule>
  </conditionalFormatting>
  <conditionalFormatting sqref="F67:F69 F138:F140 F209:F211 F280:F282 F351:F353 F422:F424 F493:F495 F564:F566 F635:F637 F706:F708 F777:F779 F848:F850 F919:F921 F990:F992 F1061:F1063 F1132:F1134 F1203:F1205 F1274:F1276 F1345:F1347 F1416:F1418 F1487:F1489 F1558:F1560 F1629:F1631 F1700:F1702 F1771:F1773 F1842:F1844 F1913:F1915 F1984:F1986 F2055:F2057 F2126:F2128 F2197:F2199 F2268:F2270 F2339:F2341 F2410:F2412 F2481:F2483 F2552:F2554 F2623:F2625 F2694:F2696 F2765:F2767 F2836:F2838 F2907:F2909 F2978:F2980 F3049:F3051 F3120:F3122 F3191:F3193 F3262:F3264 F3333:F3335 F3404:F3406 F3475:F3477 F3546:F3548 D66:D3550">
    <cfRule type="cellIs" dxfId="3111" priority="1520" stopIfTrue="1" operator="equal">
      <formula>1800</formula>
    </cfRule>
    <cfRule type="cellIs" dxfId="3110" priority="1521" stopIfTrue="1" operator="equal">
      <formula>200</formula>
    </cfRule>
  </conditionalFormatting>
  <conditionalFormatting sqref="F59:G59 H59:H65 C59:C60 M41:M42 N49:N50 M51 M52:N56 F51:F54 D38:D39 B38 C43:C49 F49:G49 G51:H51 I51:I52 C51:C57 L49:M49 F55:H56 J51:L56 F130:G130 H130:H136 M112:M113 N120:N121 M122 M123:N127 D66:D3550 B109 F120:G120 G122:H122 I122:I123 L120:M120 F126:H127 J122:L127 C62:C3550 F201:G201 H201:H207 M183:M184 N191:N192 M193 M194:N198 B180 F191:G191 G193:H193 I193:I194 L191:M191 F197:H198 J193:L198 F272:G272 H272:H278 M254:M255 N262:N263 M264 M265:N269 B251 F262:G262 G264:H264 I264:I265 L262:M262 F268:H269 J264:L269 F343:G343 H343:H349 M325:M326 N333:N334 M335 M336:N340 B322 F333:G333 G335:H335 I335:I336 L333:M333 F339:H340 J335:L340 F414:G414 H414:H420 M396:M397 N404:N405 M406 M407:N411 B393 F404:G404 G406:H406 I406:I407 L404:M404 F410:H411 J406:L411 F485:G485 H485:H491 M467:M468 N475:N476 M477 M478:N482 B464 F475:G475 G477:H477 I477:I478 L475:M475 F481:H482 J477:L482 F556:G556 H556:H562 M538:M539 N546:N547 M548 M549:N553 B535 F546:G546 G548:H548 I548:I549 L546:M546 F552:H553 J548:L553 F627:G627 H627:H633 M609:M610 N617:N618 M619 M620:N624 B606 F617:G617 G619:H619 I619:I620 L617:M617 F623:H624 J619:L624 F698:G698 H698:H704 M680:M681 N688:N689 M690 M691:N695 B677 F688:G688 G690:H690 I690:I691 L688:M688 F694:H695 J690:L695 F769:G769 H769:H775 M751:M752 N759:N760 M761 M762:N766 B748 F759:G759 G761:H761 I761:I762 L759:M759 F765:H766 J761:L766 F840:G840 H840:H846 M822:M823 N830:N831 M832 M833:N837 B819 F830:G830 G832:H832 I832:I833 L830:M830 F836:H837 J832:L837 F911:G911 H911:H917 M893:M894 N901:N902 M903 M904:N908 B890 F901:G901 G903:H903 I903:I904 L901:M901 F907:H908 J903:L908 F982:G982 H982:H988 M964:M965 N972:N973 M974 M975:N979 B961 F972:G972 G974:H974 I974:I975 L972:M972 F978:H979 J974:L979 F1053:G1053 H1053:H1059 M1035:M1036 N1043:N1044 M1045 M1046:N1050 B1032 F1043:G1043 G1045:H1045 I1045:I1046 L1043:M1043 F1049:H1050 J1045:L1050 F1124:G1124 H1124:H1130 M1106:M1107 N1114:N1115 M1116 M1117:N1121 B1103 F1114:G1114 G1116:H1116 I1116:I1117 L1114:M1114 F1120:H1121 J1116:L1121 F1195:G1195 H1195:H1201 M1177:M1178 N1185:N1186 M1187 M1188:N1192 B1174 F1185:G1185 G1187:H1187 I1187:I1188 L1185:M1185 F1191:H1192 J1187:L1192 F1266:G1266 H1266:H1272 M1248:M1249 N1256:N1257 M1258 M1259:N1263 B1245 F1256:G1256 G1258:H1258 I1258:I1259 L1256:M1256 F1262:H1263 J1258:L1263 F1337:G1337 H1337:H1343 M1319:M1320 N1327:N1328 M1329 M1330:N1334 B1316 F1327:G1327 G1329:H1329 I1329:I1330 L1327:M1327 F1333:H1334 J1329:L1334 F1408:G1408 H1408:H1414 M1390:M1391 N1398:N1399 M1400 M1401:N1405 B1387 F1398:G1398 G1400:H1400 I1400:I1401 L1398:M1398 F1404:H1405 J1400:L1405 F1479:G1479 H1479:H1485 M1461:M1462 N1469:N1470 M1471 M1472:N1476 B1458 F1469:G1469 G1471:H1471 I1471:I1472 L1469:M1469 F1475:H1476 J1471:L1476 F1550:G1550 H1550:H1556 M1532:M1533 N1540:N1541 M1542 M1543:N1547 B1529 F1540:G1540 G1542:H1542 I1542:I1543 L1540:M1540 F1546:H1547 J1542:L1547 F1621:G1621 H1621:H1627 M1603:M1604 N1611:N1612 M1613 M1614:N1618 B1600 F1611:G1611 G1613:H1613 I1613:I1614 L1611:M1611 F1617:H1618 J1613:L1618 F1692:G1692 H1692:H1698 M1674:M1675 N1682:N1683 M1684 M1685:N1689 B1671 F1682:G1682 G1684:H1684 I1684:I1685 L1682:M1682 F1688:H1689 J1684:L1689 F1763:G1763 H1763:H1769 M1745:M1746 N1753:N1754 M1755 M1756:N1760 B1742 F1753:G1753 G1755:H1755 I1755:I1756 L1753:M1753 F1759:H1760 J1755:L1760 F1834:G1834 H1834:H1840 M1816:M1817 N1824:N1825 M1826 M1827:N1831 B1813 F1824:G1824 G1826:H1826 I1826:I1827 L1824:M1824 F1830:H1831 J1826:L1831 F1905:G1905 H1905:H1911 M1887:M1888 N1895:N1896 M1897 M1898:N1902 B1884 F1895:G1895 G1897:H1897 I1897:I1898 L1895:M1895 F1901:H1902 J1897:L1902 F1976:G1976 H1976:H1982 M1958:M1959 N1966:N1967 M1968 M1969:N1973 B1955 F1966:G1966 G1968:H1968 I1968:I1969 L1966:M1966 F1972:H1973 J1968:L1973 F2047:G2047 H2047:H2053 M2029:M2030 N2037:N2038 M2039 M2040:N2044 B2026 F2037:G2037 G2039:H2039 I2039:I2040 L2037:M2037 F2043:H2044 J2039:L2044 F2118:G2118 H2118:H2124 M2100:M2101 N2108:N2109 M2110 M2111:N2115 B2097 F2108:G2108 G2110:H2110 I2110:I2111 L2108:M2108 F2114:H2115 J2110:L2115 F2189:G2189 H2189:H2195 M2171:M2172 N2179:N2180 M2181 M2182:N2186 B2168 F2179:G2179 G2181:H2181 I2181:I2182 L2179:M2179 F2185:H2186 J2181:L2186 F2260:G2260 H2260:H2266 M2242:M2243 N2250:N2251 M2252 M2253:N2257 B2239 F2250:G2250 G2252:H2252 I2252:I2253 L2250:M2250 F2256:H2257 J2252:L2257 F2331:G2331 H2331:H2337 M2313:M2314 N2321:N2322 M2323 M2324:N2328 B2310 F2321:G2321 G2323:H2323 I2323:I2324 L2321:M2321 F2327:H2328 J2323:L2328 F2402:G2402 H2402:H2408 M2384:M2385 N2392:N2393 M2394 M2395:N2399 B2381 F2392:G2392 G2394:H2394 I2394:I2395 L2392:M2392 F2398:H2399 J2394:L2399 F2473:G2473 H2473:H2479 M2455:M2456 N2463:N2464 M2465 M2466:N2470 B2452 F2463:G2463 G2465:H2465 I2465:I2466 L2463:M2463 F2469:H2470 J2465:L2470 F2544:G2544 H2544:H2550 M2526:M2527 N2534:N2535 M2536 M2537:N2541 B2523 F2534:G2534 G2536:H2536 I2536:I2537 L2534:M2534 F2540:H2541 J2536:L2541 F2615:G2615 H2615:H2621 M2597:M2598 N2605:N2606 M2607 M2608:N2612 B2594 F2605:G2605 G2607:H2607 I2607:I2608 L2605:M2605 F2611:H2612 J2607:L2612 F2686:G2686 H2686:H2692 M2668:M2669 N2676:N2677 M2678 M2679:N2683 B2665 F2676:G2676 G2678:H2678 I2678:I2679 L2676:M2676 F2682:H2683 J2678:L2683 F2757:G2757 H2757:H2763 M2739:M2740 N2747:N2748 M2749 M2750:N2754 B2736 F2747:G2747 G2749:H2749 I2749:I2750 L2747:M2747 F2753:H2754 J2749:L2754 F2828:G2828 H2828:H2834 M2810:M2811 N2818:N2819 M2820 M2821:N2825 B2807 F2818:G2818 G2820:H2820 I2820:I2821 L2818:M2818 F2824:H2825 J2820:L2825 F2899:G2899 H2899:H2905 M2881:M2882 N2889:N2890 M2891 M2892:N2896 B2878 F2889:G2889 G2891:H2891 I2891:I2892 L2889:M2889 F2895:H2896 J2891:L2896 F2970:G2970 H2970:H2976 M2952:M2953 N2960:N2961 M2962 M2963:N2967 B2949 F2960:G2960 G2962:H2962 I2962:I2963 L2960:M2960 F2966:H2967 J2962:L2967 F3041:G3041 H3041:H3047 M3023:M3024 N3031:N3032 M3033 M3034:N3038 B3020 F3031:G3031 G3033:H3033 I3033:I3034 L3031:M3031 F3037:H3038 J3033:L3038 F3112:G3112 H3112:H3118 M3094:M3095 N3102:N3103 M3104 M3105:N3109 B3091 F3102:G3102 G3104:H3104 I3104:I3105 L3102:M3102 F3108:H3109 J3104:L3109 F3183:G3183 H3183:H3189 M3165:M3166 N3173:N3174 M3175 M3176:N3180 B3162 F3173:G3173 G3175:H3175 I3175:I3176 L3173:M3173 F3179:H3180 J3175:L3180 F3254:G3254 H3254:H3260 M3236:M3237 N3244:N3245 M3246 M3247:N3251 B3233 F3244:G3244 G3246:H3246 I3246:I3247 L3244:M3244 F3250:H3251 J3246:L3251 F3325:G3325 H3325:H3331 M3307:M3308 N3315:N3316 M3317 M3318:N3322 B3304 F3315:G3315 G3317:H3317 I3317:I3318 L3315:M3315 F3321:H3322 J3317:L3322 F3396:G3396 H3396:H3402 M3378:M3379 N3386:N3387 M3388 M3389:N3393 B3375 F3386:G3386 G3388:H3388 I3388:I3389 L3386:M3386 F3392:H3393 J3388:L3393 F3467:G3467 H3467:H3473 M3449:M3450 N3457:N3458 M3459 M3460:N3464 B3446 F3457:G3457 G3459:H3459 I3459:I3460 L3457:M3457 F3463:H3464 J3459:L3464 F3538:G3538 H3538:H3544 M3520:M3521 N3528:N3529 M3530 M3531:N3535 F66:F3550 B3517 F3528:G3528 G3530:H3530 I3530:I3531 L3528:M3528 F3534:H3535 J3530:L3535 C143:D3550">
    <cfRule type="containsText" dxfId="3109" priority="1519" stopIfTrue="1" operator="containsText" text="dsoy jktdh; fo|ky;ksa esa iz;ksx gsrq fu%'kqYd">
      <formula>NOT(ISERROR(SEARCH("dsoy jktdh; fo|ky;ksa esa iz;ksx gsrq fu%'kqYd",B38)))</formula>
    </cfRule>
  </conditionalFormatting>
  <conditionalFormatting sqref="N58">
    <cfRule type="cellIs" dxfId="3108" priority="1515" operator="equal">
      <formula>"FAILED"</formula>
    </cfRule>
    <cfRule type="cellIs" dxfId="3107" priority="1516" operator="equal">
      <formula>"Supplementary"</formula>
    </cfRule>
    <cfRule type="cellIs" dxfId="3106" priority="1517" operator="equal">
      <formula>"Passed With G"</formula>
    </cfRule>
    <cfRule type="cellIs" dxfId="3105" priority="1518" operator="equal">
      <formula>"Passed"</formula>
    </cfRule>
  </conditionalFormatting>
  <conditionalFormatting sqref="F62:G65">
    <cfRule type="cellIs" dxfId="3104" priority="1513" operator="equal">
      <formula>"0/100"</formula>
    </cfRule>
    <cfRule type="cellIs" dxfId="3103" priority="1514" operator="equal">
      <formula>"0/200"</formula>
    </cfRule>
  </conditionalFormatting>
  <conditionalFormatting sqref="L58:M58">
    <cfRule type="cellIs" dxfId="3102" priority="1512" operator="equal">
      <formula>"Failed"</formula>
    </cfRule>
  </conditionalFormatting>
  <conditionalFormatting sqref="C62:H65">
    <cfRule type="expression" dxfId="3101" priority="1511">
      <formula>$C62=0</formula>
    </cfRule>
  </conditionalFormatting>
  <conditionalFormatting sqref="C66">
    <cfRule type="cellIs" dxfId="3100" priority="1510" operator="equal">
      <formula>0</formula>
    </cfRule>
  </conditionalFormatting>
  <conditionalFormatting sqref="C66">
    <cfRule type="containsText" dxfId="3099" priority="1508" stopIfTrue="1" operator="containsText" text="f'k{kk foHkkx jktLFkku">
      <formula>NOT(ISERROR(SEARCH("f'k{kk foHkkx jktLFkku",C66)))</formula>
    </cfRule>
    <cfRule type="containsText" dxfId="3098" priority="1509" stopIfTrue="1" operator="containsText" text="iw.kkZad">
      <formula>NOT(ISERROR(SEARCH("iw.kkZad",C66)))</formula>
    </cfRule>
  </conditionalFormatting>
  <conditionalFormatting sqref="C66">
    <cfRule type="containsText" dxfId="3097" priority="1507" stopIfTrue="1" operator="containsText" text="dsoy jktdh; fo|ky;ksa esa iz;ksx gsrq fu%'kqYd">
      <formula>NOT(ISERROR(SEARCH("dsoy jktdh; fo|ky;ksa esa iz;ksx gsrq fu%'kqYd",C66)))</formula>
    </cfRule>
  </conditionalFormatting>
  <conditionalFormatting sqref="H93:H100 G101:H101 E97:E101 C97:D106 N72:N85 M72:M84 J86:M91 H88:H91 D72:J74 C72:C75 D78:D83 H78:J83 E78:G84 E86:E94 G86:G94 F86:F95 C78:C84 D87:D94 C86:C95 H86:I87 K72:K83 L72:L74 L76 L78:L84 K94:L94 I93:L93 N87:N93 A72:B106 F97:G100 F101:F106 K95:N97 K99:N99">
    <cfRule type="cellIs" dxfId="3096" priority="1506" operator="equal">
      <formula>0</formula>
    </cfRule>
  </conditionalFormatting>
  <conditionalFormatting sqref="F94:G94 F101:F106 H94:H100 C94:C95 D101:D106 M76:M77 N84:N85 M86 M87:N91 F86:F89 D73:D74 B73 C78:C84 F84:G84 G86:H86 I86:I87 C86:C92 L84:M84 F90:H91 J86:L91 C97:C106">
    <cfRule type="containsText" dxfId="3095" priority="1504" stopIfTrue="1" operator="containsText" text="f'k{kk foHkkx jktLFkku">
      <formula>NOT(ISERROR(SEARCH("f'k{kk foHkkx jktLFkku",B73)))</formula>
    </cfRule>
    <cfRule type="containsText" dxfId="3094" priority="1505" stopIfTrue="1" operator="containsText" text="iw.kkZad">
      <formula>NOT(ISERROR(SEARCH("iw.kkZad",B73)))</formula>
    </cfRule>
  </conditionalFormatting>
  <conditionalFormatting sqref="F102:F104 D101:D106">
    <cfRule type="cellIs" dxfId="3093" priority="1502" stopIfTrue="1" operator="equal">
      <formula>1800</formula>
    </cfRule>
    <cfRule type="cellIs" dxfId="3092" priority="1503" stopIfTrue="1" operator="equal">
      <formula>200</formula>
    </cfRule>
  </conditionalFormatting>
  <conditionalFormatting sqref="F94:G94 F101:F106 H94:H100 C94:C95 D101:D106 M76:M77 N84:N85 M86 M87:N91 F86:F89 D73:D74 B73 C78:C84 F84:G84 G86:H86 I86:I87 C86:C92 L84:M84 F90:H91 J86:L91 C97:C106">
    <cfRule type="containsText" dxfId="3091" priority="1501" stopIfTrue="1" operator="containsText" text="dsoy jktdh; fo|ky;ksa esa iz;ksx gsrq fu%'kqYd">
      <formula>NOT(ISERROR(SEARCH("dsoy jktdh; fo|ky;ksa esa iz;ksx gsrq fu%'kqYd",B73)))</formula>
    </cfRule>
  </conditionalFormatting>
  <conditionalFormatting sqref="N93">
    <cfRule type="cellIs" dxfId="3090" priority="1497" operator="equal">
      <formula>"FAILED"</formula>
    </cfRule>
    <cfRule type="cellIs" dxfId="3089" priority="1498" operator="equal">
      <formula>"Supplementary"</formula>
    </cfRule>
    <cfRule type="cellIs" dxfId="3088" priority="1499" operator="equal">
      <formula>"Passed With G"</formula>
    </cfRule>
    <cfRule type="cellIs" dxfId="3087" priority="1500" operator="equal">
      <formula>"Passed"</formula>
    </cfRule>
  </conditionalFormatting>
  <conditionalFormatting sqref="F97:G100">
    <cfRule type="cellIs" dxfId="3086" priority="1495" operator="equal">
      <formula>"0/100"</formula>
    </cfRule>
    <cfRule type="cellIs" dxfId="3085" priority="1496" operator="equal">
      <formula>"0/200"</formula>
    </cfRule>
  </conditionalFormatting>
  <conditionalFormatting sqref="L93:M93">
    <cfRule type="cellIs" dxfId="3084" priority="1494" operator="equal">
      <formula>"Failed"</formula>
    </cfRule>
  </conditionalFormatting>
  <conditionalFormatting sqref="C97:H100">
    <cfRule type="expression" dxfId="3083" priority="1493">
      <formula>$C97=0</formula>
    </cfRule>
  </conditionalFormatting>
  <conditionalFormatting sqref="C101">
    <cfRule type="cellIs" dxfId="3082" priority="1492" operator="equal">
      <formula>0</formula>
    </cfRule>
  </conditionalFormatting>
  <conditionalFormatting sqref="C101">
    <cfRule type="containsText" dxfId="3081" priority="1490" stopIfTrue="1" operator="containsText" text="f'k{kk foHkkx jktLFkku">
      <formula>NOT(ISERROR(SEARCH("f'k{kk foHkkx jktLFkku",C101)))</formula>
    </cfRule>
    <cfRule type="containsText" dxfId="3080" priority="1491" stopIfTrue="1" operator="containsText" text="iw.kkZad">
      <formula>NOT(ISERROR(SEARCH("iw.kkZad",C101)))</formula>
    </cfRule>
  </conditionalFormatting>
  <conditionalFormatting sqref="C101">
    <cfRule type="containsText" dxfId="3079" priority="1489" stopIfTrue="1" operator="containsText" text="dsoy jktdh; fo|ky;ksa esa iz;ksx gsrq fu%'kqYd">
      <formula>NOT(ISERROR(SEARCH("dsoy jktdh; fo|ky;ksa esa iz;ksx gsrq fu%'kqYd",C101)))</formula>
    </cfRule>
  </conditionalFormatting>
  <conditionalFormatting sqref="N129">
    <cfRule type="cellIs" dxfId="3078" priority="1485" operator="equal">
      <formula>"FAILED"</formula>
    </cfRule>
    <cfRule type="cellIs" dxfId="3077" priority="1486" operator="equal">
      <formula>"Supplementary"</formula>
    </cfRule>
    <cfRule type="cellIs" dxfId="3076" priority="1487" operator="equal">
      <formula>"Passed With G"</formula>
    </cfRule>
    <cfRule type="cellIs" dxfId="3075" priority="1488" operator="equal">
      <formula>"Passed"</formula>
    </cfRule>
  </conditionalFormatting>
  <conditionalFormatting sqref="F133:G136">
    <cfRule type="cellIs" dxfId="3074" priority="1483" operator="equal">
      <formula>"0/100"</formula>
    </cfRule>
    <cfRule type="cellIs" dxfId="3073" priority="1484" operator="equal">
      <formula>"0/200"</formula>
    </cfRule>
  </conditionalFormatting>
  <conditionalFormatting sqref="L129:M129">
    <cfRule type="cellIs" dxfId="3072" priority="1482" operator="equal">
      <formula>"Failed"</formula>
    </cfRule>
  </conditionalFormatting>
  <conditionalFormatting sqref="C133:H136">
    <cfRule type="expression" dxfId="3071" priority="1481">
      <formula>$C133=0</formula>
    </cfRule>
  </conditionalFormatting>
  <conditionalFormatting sqref="C137">
    <cfRule type="cellIs" dxfId="3070" priority="1480" operator="equal">
      <formula>0</formula>
    </cfRule>
  </conditionalFormatting>
  <conditionalFormatting sqref="C137">
    <cfRule type="containsText" dxfId="3069" priority="1478" stopIfTrue="1" operator="containsText" text="f'k{kk foHkkx jktLFkku">
      <formula>NOT(ISERROR(SEARCH("f'k{kk foHkkx jktLFkku",C137)))</formula>
    </cfRule>
    <cfRule type="containsText" dxfId="3068" priority="1479" stopIfTrue="1" operator="containsText" text="iw.kkZad">
      <formula>NOT(ISERROR(SEARCH("iw.kkZad",C137)))</formula>
    </cfRule>
  </conditionalFormatting>
  <conditionalFormatting sqref="C137">
    <cfRule type="containsText" dxfId="3067" priority="1477" stopIfTrue="1" operator="containsText" text="dsoy jktdh; fo|ky;ksa esa iz;ksx gsrq fu%'kqYd">
      <formula>NOT(ISERROR(SEARCH("dsoy jktdh; fo|ky;ksa esa iz;ksx gsrq fu%'kqYd",C137)))</formula>
    </cfRule>
  </conditionalFormatting>
  <conditionalFormatting sqref="H164:H171 G172:H172 E168:E172 C168:D177 N143:N156 M143:M155 J157:M162 H159:H162 D143:J145 C143:C146 D149:D154 H149:J154 E149:G155 E157:E165 G157:G165 F157:F166 C149:C155 D158:D165 C157:C166 H157:I158 K143:K154 L143:L145 L147 L149:L155 K165:L165 I164:L164 N158:N164 A143:B177 F168:G171 F172:F177 K166:N168 K170:N170">
    <cfRule type="cellIs" dxfId="3066" priority="1476" operator="equal">
      <formula>0</formula>
    </cfRule>
  </conditionalFormatting>
  <conditionalFormatting sqref="F165:G165 F172:F177 H165:H171 C165:C166 D172:D177 M147:M148 N155:N156 M157 M158:N162 F157:F160 D144:D145 B144 C149:C155 F155:G155 G157:H157 I157:I158 C157:C163 L155:M155 F161:H162 J157:L162 C168:C177">
    <cfRule type="containsText" dxfId="3065" priority="1474" stopIfTrue="1" operator="containsText" text="f'k{kk foHkkx jktLFkku">
      <formula>NOT(ISERROR(SEARCH("f'k{kk foHkkx jktLFkku",B144)))</formula>
    </cfRule>
    <cfRule type="containsText" dxfId="3064" priority="1475" stopIfTrue="1" operator="containsText" text="iw.kkZad">
      <formula>NOT(ISERROR(SEARCH("iw.kkZad",B144)))</formula>
    </cfRule>
  </conditionalFormatting>
  <conditionalFormatting sqref="F173:F175 D172:D177">
    <cfRule type="cellIs" dxfId="3063" priority="1472" stopIfTrue="1" operator="equal">
      <formula>1800</formula>
    </cfRule>
    <cfRule type="cellIs" dxfId="3062" priority="1473" stopIfTrue="1" operator="equal">
      <formula>200</formula>
    </cfRule>
  </conditionalFormatting>
  <conditionalFormatting sqref="F165:G165 F172:F177 H165:H171 C165:C166 D172:D177 M147:M148 N155:N156 M157 M158:N162 F157:F160 D144:D145 B144 C149:C155 F155:G155 G157:H157 I157:I158 C157:C163 L155:M155 F161:H162 J157:L162 C168:C177">
    <cfRule type="containsText" dxfId="3061" priority="1471" stopIfTrue="1" operator="containsText" text="dsoy jktdh; fo|ky;ksa esa iz;ksx gsrq fu%'kqYd">
      <formula>NOT(ISERROR(SEARCH("dsoy jktdh; fo|ky;ksa esa iz;ksx gsrq fu%'kqYd",B144)))</formula>
    </cfRule>
  </conditionalFormatting>
  <conditionalFormatting sqref="N164">
    <cfRule type="cellIs" dxfId="3060" priority="1467" operator="equal">
      <formula>"FAILED"</formula>
    </cfRule>
    <cfRule type="cellIs" dxfId="3059" priority="1468" operator="equal">
      <formula>"Supplementary"</formula>
    </cfRule>
    <cfRule type="cellIs" dxfId="3058" priority="1469" operator="equal">
      <formula>"Passed With G"</formula>
    </cfRule>
    <cfRule type="cellIs" dxfId="3057" priority="1470" operator="equal">
      <formula>"Passed"</formula>
    </cfRule>
  </conditionalFormatting>
  <conditionalFormatting sqref="F168:G171">
    <cfRule type="cellIs" dxfId="3056" priority="1465" operator="equal">
      <formula>"0/100"</formula>
    </cfRule>
    <cfRule type="cellIs" dxfId="3055" priority="1466" operator="equal">
      <formula>"0/200"</formula>
    </cfRule>
  </conditionalFormatting>
  <conditionalFormatting sqref="L164:M164">
    <cfRule type="cellIs" dxfId="3054" priority="1464" operator="equal">
      <formula>"Failed"</formula>
    </cfRule>
  </conditionalFormatting>
  <conditionalFormatting sqref="C168:H171">
    <cfRule type="expression" dxfId="3053" priority="1463">
      <formula>$C168=0</formula>
    </cfRule>
  </conditionalFormatting>
  <conditionalFormatting sqref="C172">
    <cfRule type="cellIs" dxfId="3052" priority="1462" operator="equal">
      <formula>0</formula>
    </cfRule>
  </conditionalFormatting>
  <conditionalFormatting sqref="C172">
    <cfRule type="containsText" dxfId="3051" priority="1460" stopIfTrue="1" operator="containsText" text="f'k{kk foHkkx jktLFkku">
      <formula>NOT(ISERROR(SEARCH("f'k{kk foHkkx jktLFkku",C172)))</formula>
    </cfRule>
    <cfRule type="containsText" dxfId="3050" priority="1461" stopIfTrue="1" operator="containsText" text="iw.kkZad">
      <formula>NOT(ISERROR(SEARCH("iw.kkZad",C172)))</formula>
    </cfRule>
  </conditionalFormatting>
  <conditionalFormatting sqref="C172">
    <cfRule type="containsText" dxfId="3049" priority="1459" stopIfTrue="1" operator="containsText" text="dsoy jktdh; fo|ky;ksa esa iz;ksx gsrq fu%'kqYd">
      <formula>NOT(ISERROR(SEARCH("dsoy jktdh; fo|ky;ksa esa iz;ksx gsrq fu%'kqYd",C172)))</formula>
    </cfRule>
  </conditionalFormatting>
  <conditionalFormatting sqref="N200">
    <cfRule type="cellIs" dxfId="3048" priority="1455" operator="equal">
      <formula>"FAILED"</formula>
    </cfRule>
    <cfRule type="cellIs" dxfId="3047" priority="1456" operator="equal">
      <formula>"Supplementary"</formula>
    </cfRule>
    <cfRule type="cellIs" dxfId="3046" priority="1457" operator="equal">
      <formula>"Passed With G"</formula>
    </cfRule>
    <cfRule type="cellIs" dxfId="3045" priority="1458" operator="equal">
      <formula>"Passed"</formula>
    </cfRule>
  </conditionalFormatting>
  <conditionalFormatting sqref="F204:G207">
    <cfRule type="cellIs" dxfId="3044" priority="1453" operator="equal">
      <formula>"0/100"</formula>
    </cfRule>
    <cfRule type="cellIs" dxfId="3043" priority="1454" operator="equal">
      <formula>"0/200"</formula>
    </cfRule>
  </conditionalFormatting>
  <conditionalFormatting sqref="L200:M200">
    <cfRule type="cellIs" dxfId="3042" priority="1452" operator="equal">
      <formula>"Failed"</formula>
    </cfRule>
  </conditionalFormatting>
  <conditionalFormatting sqref="C204:H207">
    <cfRule type="expression" dxfId="3041" priority="1451">
      <formula>$C204=0</formula>
    </cfRule>
  </conditionalFormatting>
  <conditionalFormatting sqref="C208">
    <cfRule type="cellIs" dxfId="3040" priority="1450" operator="equal">
      <formula>0</formula>
    </cfRule>
  </conditionalFormatting>
  <conditionalFormatting sqref="C208">
    <cfRule type="containsText" dxfId="3039" priority="1448" stopIfTrue="1" operator="containsText" text="f'k{kk foHkkx jktLFkku">
      <formula>NOT(ISERROR(SEARCH("f'k{kk foHkkx jktLFkku",C208)))</formula>
    </cfRule>
    <cfRule type="containsText" dxfId="3038" priority="1449" stopIfTrue="1" operator="containsText" text="iw.kkZad">
      <formula>NOT(ISERROR(SEARCH("iw.kkZad",C208)))</formula>
    </cfRule>
  </conditionalFormatting>
  <conditionalFormatting sqref="C208">
    <cfRule type="containsText" dxfId="3037" priority="1447" stopIfTrue="1" operator="containsText" text="dsoy jktdh; fo|ky;ksa esa iz;ksx gsrq fu%'kqYd">
      <formula>NOT(ISERROR(SEARCH("dsoy jktdh; fo|ky;ksa esa iz;ksx gsrq fu%'kqYd",C208)))</formula>
    </cfRule>
  </conditionalFormatting>
  <conditionalFormatting sqref="H235:H242 G243:H243 E239:E243 C239:D248 N214:N227 M214:M226 J228:M233 H230:H233 D214:J216 C214:C217 D220:D225 H220:J225 E220:G226 E228:E236 G228:G236 F228:F237 C220:C226 D229:D236 C228:C237 H228:I229 K214:K225 L214:L216 L218 L220:L226 K236:L236 I235:L235 N229:N235 A214:B248 F239:G242 F243:F248 K237:N239 K241:N241">
    <cfRule type="cellIs" dxfId="3036" priority="1446" operator="equal">
      <formula>0</formula>
    </cfRule>
  </conditionalFormatting>
  <conditionalFormatting sqref="F236:G236 F243:F248 H236:H242 C236:C237 D243:D248 M218:M219 N226:N227 M228 M229:N233 F228:F231 D215:D216 B215 C220:C226 F226:G226 G228:H228 I228:I229 C228:C234 L226:M226 F232:H233 J228:L233 C239:C248">
    <cfRule type="containsText" dxfId="3035" priority="1444" stopIfTrue="1" operator="containsText" text="f'k{kk foHkkx jktLFkku">
      <formula>NOT(ISERROR(SEARCH("f'k{kk foHkkx jktLFkku",B215)))</formula>
    </cfRule>
    <cfRule type="containsText" dxfId="3034" priority="1445" stopIfTrue="1" operator="containsText" text="iw.kkZad">
      <formula>NOT(ISERROR(SEARCH("iw.kkZad",B215)))</formula>
    </cfRule>
  </conditionalFormatting>
  <conditionalFormatting sqref="F244:F246 D243:D248">
    <cfRule type="cellIs" dxfId="3033" priority="1442" stopIfTrue="1" operator="equal">
      <formula>1800</formula>
    </cfRule>
    <cfRule type="cellIs" dxfId="3032" priority="1443" stopIfTrue="1" operator="equal">
      <formula>200</formula>
    </cfRule>
  </conditionalFormatting>
  <conditionalFormatting sqref="F236:G236 F243:F248 H236:H242 C236:C237 D243:D248 M218:M219 N226:N227 M228 M229:N233 F228:F231 D215:D216 B215 C220:C226 F226:G226 G228:H228 I228:I229 C228:C234 L226:M226 F232:H233 J228:L233 C239:C248">
    <cfRule type="containsText" dxfId="3031" priority="1441" stopIfTrue="1" operator="containsText" text="dsoy jktdh; fo|ky;ksa esa iz;ksx gsrq fu%'kqYd">
      <formula>NOT(ISERROR(SEARCH("dsoy jktdh; fo|ky;ksa esa iz;ksx gsrq fu%'kqYd",B215)))</formula>
    </cfRule>
  </conditionalFormatting>
  <conditionalFormatting sqref="N235">
    <cfRule type="cellIs" dxfId="3030" priority="1437" operator="equal">
      <formula>"FAILED"</formula>
    </cfRule>
    <cfRule type="cellIs" dxfId="3029" priority="1438" operator="equal">
      <formula>"Supplementary"</formula>
    </cfRule>
    <cfRule type="cellIs" dxfId="3028" priority="1439" operator="equal">
      <formula>"Passed With G"</formula>
    </cfRule>
    <cfRule type="cellIs" dxfId="3027" priority="1440" operator="equal">
      <formula>"Passed"</formula>
    </cfRule>
  </conditionalFormatting>
  <conditionalFormatting sqref="F239:G242">
    <cfRule type="cellIs" dxfId="3026" priority="1435" operator="equal">
      <formula>"0/100"</formula>
    </cfRule>
    <cfRule type="cellIs" dxfId="3025" priority="1436" operator="equal">
      <formula>"0/200"</formula>
    </cfRule>
  </conditionalFormatting>
  <conditionalFormatting sqref="L235:M235">
    <cfRule type="cellIs" dxfId="3024" priority="1434" operator="equal">
      <formula>"Failed"</formula>
    </cfRule>
  </conditionalFormatting>
  <conditionalFormatting sqref="C239:H242">
    <cfRule type="expression" dxfId="3023" priority="1433">
      <formula>$C239=0</formula>
    </cfRule>
  </conditionalFormatting>
  <conditionalFormatting sqref="C243">
    <cfRule type="cellIs" dxfId="3022" priority="1432" operator="equal">
      <formula>0</formula>
    </cfRule>
  </conditionalFormatting>
  <conditionalFormatting sqref="C243">
    <cfRule type="containsText" dxfId="3021" priority="1430" stopIfTrue="1" operator="containsText" text="f'k{kk foHkkx jktLFkku">
      <formula>NOT(ISERROR(SEARCH("f'k{kk foHkkx jktLFkku",C243)))</formula>
    </cfRule>
    <cfRule type="containsText" dxfId="3020" priority="1431" stopIfTrue="1" operator="containsText" text="iw.kkZad">
      <formula>NOT(ISERROR(SEARCH("iw.kkZad",C243)))</formula>
    </cfRule>
  </conditionalFormatting>
  <conditionalFormatting sqref="C243">
    <cfRule type="containsText" dxfId="3019" priority="1429" stopIfTrue="1" operator="containsText" text="dsoy jktdh; fo|ky;ksa esa iz;ksx gsrq fu%'kqYd">
      <formula>NOT(ISERROR(SEARCH("dsoy jktdh; fo|ky;ksa esa iz;ksx gsrq fu%'kqYd",C243)))</formula>
    </cfRule>
  </conditionalFormatting>
  <conditionalFormatting sqref="N271">
    <cfRule type="cellIs" dxfId="3018" priority="1425" operator="equal">
      <formula>"FAILED"</formula>
    </cfRule>
    <cfRule type="cellIs" dxfId="3017" priority="1426" operator="equal">
      <formula>"Supplementary"</formula>
    </cfRule>
    <cfRule type="cellIs" dxfId="3016" priority="1427" operator="equal">
      <formula>"Passed With G"</formula>
    </cfRule>
    <cfRule type="cellIs" dxfId="3015" priority="1428" operator="equal">
      <formula>"Passed"</formula>
    </cfRule>
  </conditionalFormatting>
  <conditionalFormatting sqref="F275:G278">
    <cfRule type="cellIs" dxfId="3014" priority="1423" operator="equal">
      <formula>"0/100"</formula>
    </cfRule>
    <cfRule type="cellIs" dxfId="3013" priority="1424" operator="equal">
      <formula>"0/200"</formula>
    </cfRule>
  </conditionalFormatting>
  <conditionalFormatting sqref="L271:M271">
    <cfRule type="cellIs" dxfId="3012" priority="1422" operator="equal">
      <formula>"Failed"</formula>
    </cfRule>
  </conditionalFormatting>
  <conditionalFormatting sqref="C275:H278">
    <cfRule type="expression" dxfId="3011" priority="1421">
      <formula>$C275=0</formula>
    </cfRule>
  </conditionalFormatting>
  <conditionalFormatting sqref="C279">
    <cfRule type="cellIs" dxfId="3010" priority="1420" operator="equal">
      <formula>0</formula>
    </cfRule>
  </conditionalFormatting>
  <conditionalFormatting sqref="C279">
    <cfRule type="containsText" dxfId="3009" priority="1418" stopIfTrue="1" operator="containsText" text="f'k{kk foHkkx jktLFkku">
      <formula>NOT(ISERROR(SEARCH("f'k{kk foHkkx jktLFkku",C279)))</formula>
    </cfRule>
    <cfRule type="containsText" dxfId="3008" priority="1419" stopIfTrue="1" operator="containsText" text="iw.kkZad">
      <formula>NOT(ISERROR(SEARCH("iw.kkZad",C279)))</formula>
    </cfRule>
  </conditionalFormatting>
  <conditionalFormatting sqref="C279">
    <cfRule type="containsText" dxfId="3007" priority="1417" stopIfTrue="1" operator="containsText" text="dsoy jktdh; fo|ky;ksa esa iz;ksx gsrq fu%'kqYd">
      <formula>NOT(ISERROR(SEARCH("dsoy jktdh; fo|ky;ksa esa iz;ksx gsrq fu%'kqYd",C279)))</formula>
    </cfRule>
  </conditionalFormatting>
  <conditionalFormatting sqref="H306:H313 G314:H314 E310:E314 C310:D319 N285:N298 M285:M297 J299:M304 H301:H304 D285:J287 C285:C288 D291:D296 H291:J296 E291:G297 E299:E307 G299:G307 F299:F308 C291:C297 D300:D307 C299:C308 H299:I300 K285:K296 L285:L287 L289 L291:L297 K307:L307 I306:L306 N300:N306 A285:B319 F310:G313 F314:F319 K308:N310 K312:N312">
    <cfRule type="cellIs" dxfId="3006" priority="1416" operator="equal">
      <formula>0</formula>
    </cfRule>
  </conditionalFormatting>
  <conditionalFormatting sqref="F307:G307 F314:F319 H307:H313 C307:C308 D314:D319 M289:M290 N297:N298 M299 M300:N304 F299:F302 D286:D287 B286 C291:C297 F297:G297 G299:H299 I299:I300 C299:C305 L297:M297 F303:H304 J299:L304 C310:C319">
    <cfRule type="containsText" dxfId="3005" priority="1414" stopIfTrue="1" operator="containsText" text="f'k{kk foHkkx jktLFkku">
      <formula>NOT(ISERROR(SEARCH("f'k{kk foHkkx jktLFkku",B286)))</formula>
    </cfRule>
    <cfRule type="containsText" dxfId="3004" priority="1415" stopIfTrue="1" operator="containsText" text="iw.kkZad">
      <formula>NOT(ISERROR(SEARCH("iw.kkZad",B286)))</formula>
    </cfRule>
  </conditionalFormatting>
  <conditionalFormatting sqref="F315:F317 D314:D319">
    <cfRule type="cellIs" dxfId="3003" priority="1412" stopIfTrue="1" operator="equal">
      <formula>1800</formula>
    </cfRule>
    <cfRule type="cellIs" dxfId="3002" priority="1413" stopIfTrue="1" operator="equal">
      <formula>200</formula>
    </cfRule>
  </conditionalFormatting>
  <conditionalFormatting sqref="F307:G307 F314:F319 H307:H313 C307:C308 D314:D319 M289:M290 N297:N298 M299 M300:N304 F299:F302 D286:D287 B286 C291:C297 F297:G297 G299:H299 I299:I300 C299:C305 L297:M297 F303:H304 J299:L304 C310:C319">
    <cfRule type="containsText" dxfId="3001" priority="1411" stopIfTrue="1" operator="containsText" text="dsoy jktdh; fo|ky;ksa esa iz;ksx gsrq fu%'kqYd">
      <formula>NOT(ISERROR(SEARCH("dsoy jktdh; fo|ky;ksa esa iz;ksx gsrq fu%'kqYd",B286)))</formula>
    </cfRule>
  </conditionalFormatting>
  <conditionalFormatting sqref="N306">
    <cfRule type="cellIs" dxfId="3000" priority="1407" operator="equal">
      <formula>"FAILED"</formula>
    </cfRule>
    <cfRule type="cellIs" dxfId="2999" priority="1408" operator="equal">
      <formula>"Supplementary"</formula>
    </cfRule>
    <cfRule type="cellIs" dxfId="2998" priority="1409" operator="equal">
      <formula>"Passed With G"</formula>
    </cfRule>
    <cfRule type="cellIs" dxfId="2997" priority="1410" operator="equal">
      <formula>"Passed"</formula>
    </cfRule>
  </conditionalFormatting>
  <conditionalFormatting sqref="F310:G313">
    <cfRule type="cellIs" dxfId="2996" priority="1405" operator="equal">
      <formula>"0/100"</formula>
    </cfRule>
    <cfRule type="cellIs" dxfId="2995" priority="1406" operator="equal">
      <formula>"0/200"</formula>
    </cfRule>
  </conditionalFormatting>
  <conditionalFormatting sqref="L306:M306">
    <cfRule type="cellIs" dxfId="2994" priority="1404" operator="equal">
      <formula>"Failed"</formula>
    </cfRule>
  </conditionalFormatting>
  <conditionalFormatting sqref="C310:H313">
    <cfRule type="expression" dxfId="2993" priority="1403">
      <formula>$C310=0</formula>
    </cfRule>
  </conditionalFormatting>
  <conditionalFormatting sqref="C314">
    <cfRule type="cellIs" dxfId="2992" priority="1402" operator="equal">
      <formula>0</formula>
    </cfRule>
  </conditionalFormatting>
  <conditionalFormatting sqref="C314">
    <cfRule type="containsText" dxfId="2991" priority="1400" stopIfTrue="1" operator="containsText" text="f'k{kk foHkkx jktLFkku">
      <formula>NOT(ISERROR(SEARCH("f'k{kk foHkkx jktLFkku",C314)))</formula>
    </cfRule>
    <cfRule type="containsText" dxfId="2990" priority="1401" stopIfTrue="1" operator="containsText" text="iw.kkZad">
      <formula>NOT(ISERROR(SEARCH("iw.kkZad",C314)))</formula>
    </cfRule>
  </conditionalFormatting>
  <conditionalFormatting sqref="C314">
    <cfRule type="containsText" dxfId="2989" priority="1399" stopIfTrue="1" operator="containsText" text="dsoy jktdh; fo|ky;ksa esa iz;ksx gsrq fu%'kqYd">
      <formula>NOT(ISERROR(SEARCH("dsoy jktdh; fo|ky;ksa esa iz;ksx gsrq fu%'kqYd",C314)))</formula>
    </cfRule>
  </conditionalFormatting>
  <conditionalFormatting sqref="N342">
    <cfRule type="cellIs" dxfId="2988" priority="1395" operator="equal">
      <formula>"FAILED"</formula>
    </cfRule>
    <cfRule type="cellIs" dxfId="2987" priority="1396" operator="equal">
      <formula>"Supplementary"</formula>
    </cfRule>
    <cfRule type="cellIs" dxfId="2986" priority="1397" operator="equal">
      <formula>"Passed With G"</formula>
    </cfRule>
    <cfRule type="cellIs" dxfId="2985" priority="1398" operator="equal">
      <formula>"Passed"</formula>
    </cfRule>
  </conditionalFormatting>
  <conditionalFormatting sqref="F346:G349">
    <cfRule type="cellIs" dxfId="2984" priority="1393" operator="equal">
      <formula>"0/100"</formula>
    </cfRule>
    <cfRule type="cellIs" dxfId="2983" priority="1394" operator="equal">
      <formula>"0/200"</formula>
    </cfRule>
  </conditionalFormatting>
  <conditionalFormatting sqref="L342:M342">
    <cfRule type="cellIs" dxfId="2982" priority="1392" operator="equal">
      <formula>"Failed"</formula>
    </cfRule>
  </conditionalFormatting>
  <conditionalFormatting sqref="C346:H349">
    <cfRule type="expression" dxfId="2981" priority="1391">
      <formula>$C346=0</formula>
    </cfRule>
  </conditionalFormatting>
  <conditionalFormatting sqref="C350">
    <cfRule type="cellIs" dxfId="2980" priority="1390" operator="equal">
      <formula>0</formula>
    </cfRule>
  </conditionalFormatting>
  <conditionalFormatting sqref="C350">
    <cfRule type="containsText" dxfId="2979" priority="1388" stopIfTrue="1" operator="containsText" text="f'k{kk foHkkx jktLFkku">
      <formula>NOT(ISERROR(SEARCH("f'k{kk foHkkx jktLFkku",C350)))</formula>
    </cfRule>
    <cfRule type="containsText" dxfId="2978" priority="1389" stopIfTrue="1" operator="containsText" text="iw.kkZad">
      <formula>NOT(ISERROR(SEARCH("iw.kkZad",C350)))</formula>
    </cfRule>
  </conditionalFormatting>
  <conditionalFormatting sqref="C350">
    <cfRule type="containsText" dxfId="2977" priority="1387" stopIfTrue="1" operator="containsText" text="dsoy jktdh; fo|ky;ksa esa iz;ksx gsrq fu%'kqYd">
      <formula>NOT(ISERROR(SEARCH("dsoy jktdh; fo|ky;ksa esa iz;ksx gsrq fu%'kqYd",C350)))</formula>
    </cfRule>
  </conditionalFormatting>
  <conditionalFormatting sqref="H377:H384 G385:H385 E381:E385 C381:D390 N356:N369 M356:M368 J370:M375 H372:H375 D356:J358 C356:C359 D362:D367 H362:J367 E362:G368 E370:E378 G370:G378 F370:F379 C362:C368 D371:D378 C370:C379 H370:I371 K356:K367 L356:L358 L360 L362:L368 K378:L378 I377:L377 N371:N377 A356:B390 F381:G384 F385:F390 K379:N381 K383:N383">
    <cfRule type="cellIs" dxfId="2976" priority="1386" operator="equal">
      <formula>0</formula>
    </cfRule>
  </conditionalFormatting>
  <conditionalFormatting sqref="F378:G378 F385:F390 H378:H384 C378:C379 D385:D390 M360:M361 N368:N369 M370 M371:N375 F370:F373 D357:D358 B357 C362:C368 F368:G368 G370:H370 I370:I371 C370:C376 L368:M368 F374:H375 J370:L375 C381:C390">
    <cfRule type="containsText" dxfId="2975" priority="1384" stopIfTrue="1" operator="containsText" text="f'k{kk foHkkx jktLFkku">
      <formula>NOT(ISERROR(SEARCH("f'k{kk foHkkx jktLFkku",B357)))</formula>
    </cfRule>
    <cfRule type="containsText" dxfId="2974" priority="1385" stopIfTrue="1" operator="containsText" text="iw.kkZad">
      <formula>NOT(ISERROR(SEARCH("iw.kkZad",B357)))</formula>
    </cfRule>
  </conditionalFormatting>
  <conditionalFormatting sqref="F386:F388 D385:D390">
    <cfRule type="cellIs" dxfId="2973" priority="1382" stopIfTrue="1" operator="equal">
      <formula>1800</formula>
    </cfRule>
    <cfRule type="cellIs" dxfId="2972" priority="1383" stopIfTrue="1" operator="equal">
      <formula>200</formula>
    </cfRule>
  </conditionalFormatting>
  <conditionalFormatting sqref="F378:G378 F385:F390 H378:H384 C378:C379 D385:D390 M360:M361 N368:N369 M370 M371:N375 F370:F373 D357:D358 B357 C362:C368 F368:G368 G370:H370 I370:I371 C370:C376 L368:M368 F374:H375 J370:L375 C381:C390">
    <cfRule type="containsText" dxfId="2971" priority="1381" stopIfTrue="1" operator="containsText" text="dsoy jktdh; fo|ky;ksa esa iz;ksx gsrq fu%'kqYd">
      <formula>NOT(ISERROR(SEARCH("dsoy jktdh; fo|ky;ksa esa iz;ksx gsrq fu%'kqYd",B357)))</formula>
    </cfRule>
  </conditionalFormatting>
  <conditionalFormatting sqref="N377">
    <cfRule type="cellIs" dxfId="2970" priority="1377" operator="equal">
      <formula>"FAILED"</formula>
    </cfRule>
    <cfRule type="cellIs" dxfId="2969" priority="1378" operator="equal">
      <formula>"Supplementary"</formula>
    </cfRule>
    <cfRule type="cellIs" dxfId="2968" priority="1379" operator="equal">
      <formula>"Passed With G"</formula>
    </cfRule>
    <cfRule type="cellIs" dxfId="2967" priority="1380" operator="equal">
      <formula>"Passed"</formula>
    </cfRule>
  </conditionalFormatting>
  <conditionalFormatting sqref="F381:G384">
    <cfRule type="cellIs" dxfId="2966" priority="1375" operator="equal">
      <formula>"0/100"</formula>
    </cfRule>
    <cfRule type="cellIs" dxfId="2965" priority="1376" operator="equal">
      <formula>"0/200"</formula>
    </cfRule>
  </conditionalFormatting>
  <conditionalFormatting sqref="L377:M377">
    <cfRule type="cellIs" dxfId="2964" priority="1374" operator="equal">
      <formula>"Failed"</formula>
    </cfRule>
  </conditionalFormatting>
  <conditionalFormatting sqref="C381:H384">
    <cfRule type="expression" dxfId="2963" priority="1373">
      <formula>$C381=0</formula>
    </cfRule>
  </conditionalFormatting>
  <conditionalFormatting sqref="C385">
    <cfRule type="cellIs" dxfId="2962" priority="1372" operator="equal">
      <formula>0</formula>
    </cfRule>
  </conditionalFormatting>
  <conditionalFormatting sqref="C385">
    <cfRule type="containsText" dxfId="2961" priority="1370" stopIfTrue="1" operator="containsText" text="f'k{kk foHkkx jktLFkku">
      <formula>NOT(ISERROR(SEARCH("f'k{kk foHkkx jktLFkku",C385)))</formula>
    </cfRule>
    <cfRule type="containsText" dxfId="2960" priority="1371" stopIfTrue="1" operator="containsText" text="iw.kkZad">
      <formula>NOT(ISERROR(SEARCH("iw.kkZad",C385)))</formula>
    </cfRule>
  </conditionalFormatting>
  <conditionalFormatting sqref="C385">
    <cfRule type="containsText" dxfId="2959" priority="1369" stopIfTrue="1" operator="containsText" text="dsoy jktdh; fo|ky;ksa esa iz;ksx gsrq fu%'kqYd">
      <formula>NOT(ISERROR(SEARCH("dsoy jktdh; fo|ky;ksa esa iz;ksx gsrq fu%'kqYd",C385)))</formula>
    </cfRule>
  </conditionalFormatting>
  <conditionalFormatting sqref="N413">
    <cfRule type="cellIs" dxfId="2958" priority="1365" operator="equal">
      <formula>"FAILED"</formula>
    </cfRule>
    <cfRule type="cellIs" dxfId="2957" priority="1366" operator="equal">
      <formula>"Supplementary"</formula>
    </cfRule>
    <cfRule type="cellIs" dxfId="2956" priority="1367" operator="equal">
      <formula>"Passed With G"</formula>
    </cfRule>
    <cfRule type="cellIs" dxfId="2955" priority="1368" operator="equal">
      <formula>"Passed"</formula>
    </cfRule>
  </conditionalFormatting>
  <conditionalFormatting sqref="F417:G420">
    <cfRule type="cellIs" dxfId="2954" priority="1363" operator="equal">
      <formula>"0/100"</formula>
    </cfRule>
    <cfRule type="cellIs" dxfId="2953" priority="1364" operator="equal">
      <formula>"0/200"</formula>
    </cfRule>
  </conditionalFormatting>
  <conditionalFormatting sqref="L413:M413">
    <cfRule type="cellIs" dxfId="2952" priority="1362" operator="equal">
      <formula>"Failed"</formula>
    </cfRule>
  </conditionalFormatting>
  <conditionalFormatting sqref="C417:H420">
    <cfRule type="expression" dxfId="2951" priority="1361">
      <formula>$C417=0</formula>
    </cfRule>
  </conditionalFormatting>
  <conditionalFormatting sqref="C421">
    <cfRule type="cellIs" dxfId="2950" priority="1360" operator="equal">
      <formula>0</formula>
    </cfRule>
  </conditionalFormatting>
  <conditionalFormatting sqref="C421">
    <cfRule type="containsText" dxfId="2949" priority="1358" stopIfTrue="1" operator="containsText" text="f'k{kk foHkkx jktLFkku">
      <formula>NOT(ISERROR(SEARCH("f'k{kk foHkkx jktLFkku",C421)))</formula>
    </cfRule>
    <cfRule type="containsText" dxfId="2948" priority="1359" stopIfTrue="1" operator="containsText" text="iw.kkZad">
      <formula>NOT(ISERROR(SEARCH("iw.kkZad",C421)))</formula>
    </cfRule>
  </conditionalFormatting>
  <conditionalFormatting sqref="C421">
    <cfRule type="containsText" dxfId="2947" priority="1357" stopIfTrue="1" operator="containsText" text="dsoy jktdh; fo|ky;ksa esa iz;ksx gsrq fu%'kqYd">
      <formula>NOT(ISERROR(SEARCH("dsoy jktdh; fo|ky;ksa esa iz;ksx gsrq fu%'kqYd",C421)))</formula>
    </cfRule>
  </conditionalFormatting>
  <conditionalFormatting sqref="H448:H455 G456:H456 E452:E456 C452:D461 N427:N440 M427:M439 J441:M446 H443:H446 D427:J429 C427:C430 D433:D438 H433:J438 E433:G439 E441:E449 G441:G449 F441:F450 C433:C439 D442:D449 C441:C450 H441:I442 K427:K438 L427:L429 L431 L433:L439 K449:L449 I448:L448 N442:N448 A427:B461 F452:G455 F456:F461 K450:N452 K454:N454">
    <cfRule type="cellIs" dxfId="2946" priority="1356" operator="equal">
      <formula>0</formula>
    </cfRule>
  </conditionalFormatting>
  <conditionalFormatting sqref="F449:G449 F456:F461 H449:H455 C449:C450 D456:D461 M431:M432 N439:N440 M441 M442:N446 F441:F444 D428:D429 B428 C433:C439 F439:G439 G441:H441 I441:I442 C441:C447 L439:M439 F445:H446 J441:L446 C452:C461">
    <cfRule type="containsText" dxfId="2945" priority="1354" stopIfTrue="1" operator="containsText" text="f'k{kk foHkkx jktLFkku">
      <formula>NOT(ISERROR(SEARCH("f'k{kk foHkkx jktLFkku",B428)))</formula>
    </cfRule>
    <cfRule type="containsText" dxfId="2944" priority="1355" stopIfTrue="1" operator="containsText" text="iw.kkZad">
      <formula>NOT(ISERROR(SEARCH("iw.kkZad",B428)))</formula>
    </cfRule>
  </conditionalFormatting>
  <conditionalFormatting sqref="F457:F459 D456:D461">
    <cfRule type="cellIs" dxfId="2943" priority="1352" stopIfTrue="1" operator="equal">
      <formula>1800</formula>
    </cfRule>
    <cfRule type="cellIs" dxfId="2942" priority="1353" stopIfTrue="1" operator="equal">
      <formula>200</formula>
    </cfRule>
  </conditionalFormatting>
  <conditionalFormatting sqref="F449:G449 F456:F461 H449:H455 C449:C450 D456:D461 M431:M432 N439:N440 M441 M442:N446 F441:F444 D428:D429 B428 C433:C439 F439:G439 G441:H441 I441:I442 C441:C447 L439:M439 F445:H446 J441:L446 C452:C461">
    <cfRule type="containsText" dxfId="2941" priority="1351" stopIfTrue="1" operator="containsText" text="dsoy jktdh; fo|ky;ksa esa iz;ksx gsrq fu%'kqYd">
      <formula>NOT(ISERROR(SEARCH("dsoy jktdh; fo|ky;ksa esa iz;ksx gsrq fu%'kqYd",B428)))</formula>
    </cfRule>
  </conditionalFormatting>
  <conditionalFormatting sqref="N448">
    <cfRule type="cellIs" dxfId="2940" priority="1347" operator="equal">
      <formula>"FAILED"</formula>
    </cfRule>
    <cfRule type="cellIs" dxfId="2939" priority="1348" operator="equal">
      <formula>"Supplementary"</formula>
    </cfRule>
    <cfRule type="cellIs" dxfId="2938" priority="1349" operator="equal">
      <formula>"Passed With G"</formula>
    </cfRule>
    <cfRule type="cellIs" dxfId="2937" priority="1350" operator="equal">
      <formula>"Passed"</formula>
    </cfRule>
  </conditionalFormatting>
  <conditionalFormatting sqref="F452:G455">
    <cfRule type="cellIs" dxfId="2936" priority="1345" operator="equal">
      <formula>"0/100"</formula>
    </cfRule>
    <cfRule type="cellIs" dxfId="2935" priority="1346" operator="equal">
      <formula>"0/200"</formula>
    </cfRule>
  </conditionalFormatting>
  <conditionalFormatting sqref="L448:M448">
    <cfRule type="cellIs" dxfId="2934" priority="1344" operator="equal">
      <formula>"Failed"</formula>
    </cfRule>
  </conditionalFormatting>
  <conditionalFormatting sqref="C452:H455">
    <cfRule type="expression" dxfId="2933" priority="1343">
      <formula>$C452=0</formula>
    </cfRule>
  </conditionalFormatting>
  <conditionalFormatting sqref="C456">
    <cfRule type="cellIs" dxfId="2932" priority="1342" operator="equal">
      <formula>0</formula>
    </cfRule>
  </conditionalFormatting>
  <conditionalFormatting sqref="C456">
    <cfRule type="containsText" dxfId="2931" priority="1340" stopIfTrue="1" operator="containsText" text="f'k{kk foHkkx jktLFkku">
      <formula>NOT(ISERROR(SEARCH("f'k{kk foHkkx jktLFkku",C456)))</formula>
    </cfRule>
    <cfRule type="containsText" dxfId="2930" priority="1341" stopIfTrue="1" operator="containsText" text="iw.kkZad">
      <formula>NOT(ISERROR(SEARCH("iw.kkZad",C456)))</formula>
    </cfRule>
  </conditionalFormatting>
  <conditionalFormatting sqref="C456">
    <cfRule type="containsText" dxfId="2929" priority="1339" stopIfTrue="1" operator="containsText" text="dsoy jktdh; fo|ky;ksa esa iz;ksx gsrq fu%'kqYd">
      <formula>NOT(ISERROR(SEARCH("dsoy jktdh; fo|ky;ksa esa iz;ksx gsrq fu%'kqYd",C456)))</formula>
    </cfRule>
  </conditionalFormatting>
  <conditionalFormatting sqref="N484">
    <cfRule type="cellIs" dxfId="2928" priority="1335" operator="equal">
      <formula>"FAILED"</formula>
    </cfRule>
    <cfRule type="cellIs" dxfId="2927" priority="1336" operator="equal">
      <formula>"Supplementary"</formula>
    </cfRule>
    <cfRule type="cellIs" dxfId="2926" priority="1337" operator="equal">
      <formula>"Passed With G"</formula>
    </cfRule>
    <cfRule type="cellIs" dxfId="2925" priority="1338" operator="equal">
      <formula>"Passed"</formula>
    </cfRule>
  </conditionalFormatting>
  <conditionalFormatting sqref="F488:G491">
    <cfRule type="cellIs" dxfId="2924" priority="1333" operator="equal">
      <formula>"0/100"</formula>
    </cfRule>
    <cfRule type="cellIs" dxfId="2923" priority="1334" operator="equal">
      <formula>"0/200"</formula>
    </cfRule>
  </conditionalFormatting>
  <conditionalFormatting sqref="L484:M484">
    <cfRule type="cellIs" dxfId="2922" priority="1332" operator="equal">
      <formula>"Failed"</formula>
    </cfRule>
  </conditionalFormatting>
  <conditionalFormatting sqref="C488:H491">
    <cfRule type="expression" dxfId="2921" priority="1331">
      <formula>$C488=0</formula>
    </cfRule>
  </conditionalFormatting>
  <conditionalFormatting sqref="C492">
    <cfRule type="cellIs" dxfId="2920" priority="1330" operator="equal">
      <formula>0</formula>
    </cfRule>
  </conditionalFormatting>
  <conditionalFormatting sqref="C492">
    <cfRule type="containsText" dxfId="2919" priority="1328" stopIfTrue="1" operator="containsText" text="f'k{kk foHkkx jktLFkku">
      <formula>NOT(ISERROR(SEARCH("f'k{kk foHkkx jktLFkku",C492)))</formula>
    </cfRule>
    <cfRule type="containsText" dxfId="2918" priority="1329" stopIfTrue="1" operator="containsText" text="iw.kkZad">
      <formula>NOT(ISERROR(SEARCH("iw.kkZad",C492)))</formula>
    </cfRule>
  </conditionalFormatting>
  <conditionalFormatting sqref="C492">
    <cfRule type="containsText" dxfId="2917" priority="1327" stopIfTrue="1" operator="containsText" text="dsoy jktdh; fo|ky;ksa esa iz;ksx gsrq fu%'kqYd">
      <formula>NOT(ISERROR(SEARCH("dsoy jktdh; fo|ky;ksa esa iz;ksx gsrq fu%'kqYd",C492)))</formula>
    </cfRule>
  </conditionalFormatting>
  <conditionalFormatting sqref="H519:H526 G527:H527 E523:E527 C523:D532 N498:N511 M498:M510 J512:M517 H514:H517 D498:J500 C498:C501 D504:D509 H504:J509 E504:G510 E512:E520 G512:G520 F512:F521 C504:C510 D513:D520 C512:C521 H512:I513 K498:K509 L498:L500 L502 L504:L510 K520:L520 I519:L519 N513:N519 A498:B532 F523:G526 F527:F532 K521:N523 K525:N525">
    <cfRule type="cellIs" dxfId="2916" priority="1326" operator="equal">
      <formula>0</formula>
    </cfRule>
  </conditionalFormatting>
  <conditionalFormatting sqref="F520:G520 F527:F532 H520:H526 C520:C521 D527:D532 M502:M503 N510:N511 M512 M513:N517 F512:F515 D499:D500 B499 C504:C510 F510:G510 G512:H512 I512:I513 C512:C518 L510:M510 F516:H517 J512:L517 C523:C532">
    <cfRule type="containsText" dxfId="2915" priority="1324" stopIfTrue="1" operator="containsText" text="f'k{kk foHkkx jktLFkku">
      <formula>NOT(ISERROR(SEARCH("f'k{kk foHkkx jktLFkku",B499)))</formula>
    </cfRule>
    <cfRule type="containsText" dxfId="2914" priority="1325" stopIfTrue="1" operator="containsText" text="iw.kkZad">
      <formula>NOT(ISERROR(SEARCH("iw.kkZad",B499)))</formula>
    </cfRule>
  </conditionalFormatting>
  <conditionalFormatting sqref="F528:F530 D527:D532">
    <cfRule type="cellIs" dxfId="2913" priority="1322" stopIfTrue="1" operator="equal">
      <formula>1800</formula>
    </cfRule>
    <cfRule type="cellIs" dxfId="2912" priority="1323" stopIfTrue="1" operator="equal">
      <formula>200</formula>
    </cfRule>
  </conditionalFormatting>
  <conditionalFormatting sqref="F520:G520 F527:F532 H520:H526 C520:C521 D527:D532 M502:M503 N510:N511 M512 M513:N517 F512:F515 D499:D500 B499 C504:C510 F510:G510 G512:H512 I512:I513 C512:C518 L510:M510 F516:H517 J512:L517 C523:C532">
    <cfRule type="containsText" dxfId="2911" priority="1321" stopIfTrue="1" operator="containsText" text="dsoy jktdh; fo|ky;ksa esa iz;ksx gsrq fu%'kqYd">
      <formula>NOT(ISERROR(SEARCH("dsoy jktdh; fo|ky;ksa esa iz;ksx gsrq fu%'kqYd",B499)))</formula>
    </cfRule>
  </conditionalFormatting>
  <conditionalFormatting sqref="N519">
    <cfRule type="cellIs" dxfId="2910" priority="1317" operator="equal">
      <formula>"FAILED"</formula>
    </cfRule>
    <cfRule type="cellIs" dxfId="2909" priority="1318" operator="equal">
      <formula>"Supplementary"</formula>
    </cfRule>
    <cfRule type="cellIs" dxfId="2908" priority="1319" operator="equal">
      <formula>"Passed With G"</formula>
    </cfRule>
    <cfRule type="cellIs" dxfId="2907" priority="1320" operator="equal">
      <formula>"Passed"</formula>
    </cfRule>
  </conditionalFormatting>
  <conditionalFormatting sqref="F523:G526">
    <cfRule type="cellIs" dxfId="2906" priority="1315" operator="equal">
      <formula>"0/100"</formula>
    </cfRule>
    <cfRule type="cellIs" dxfId="2905" priority="1316" operator="equal">
      <formula>"0/200"</formula>
    </cfRule>
  </conditionalFormatting>
  <conditionalFormatting sqref="L519:M519">
    <cfRule type="cellIs" dxfId="2904" priority="1314" operator="equal">
      <formula>"Failed"</formula>
    </cfRule>
  </conditionalFormatting>
  <conditionalFormatting sqref="C523:H526">
    <cfRule type="expression" dxfId="2903" priority="1313">
      <formula>$C523=0</formula>
    </cfRule>
  </conditionalFormatting>
  <conditionalFormatting sqref="C527">
    <cfRule type="cellIs" dxfId="2902" priority="1312" operator="equal">
      <formula>0</formula>
    </cfRule>
  </conditionalFormatting>
  <conditionalFormatting sqref="C527">
    <cfRule type="containsText" dxfId="2901" priority="1310" stopIfTrue="1" operator="containsText" text="f'k{kk foHkkx jktLFkku">
      <formula>NOT(ISERROR(SEARCH("f'k{kk foHkkx jktLFkku",C527)))</formula>
    </cfRule>
    <cfRule type="containsText" dxfId="2900" priority="1311" stopIfTrue="1" operator="containsText" text="iw.kkZad">
      <formula>NOT(ISERROR(SEARCH("iw.kkZad",C527)))</formula>
    </cfRule>
  </conditionalFormatting>
  <conditionalFormatting sqref="C527">
    <cfRule type="containsText" dxfId="2899" priority="1309" stopIfTrue="1" operator="containsText" text="dsoy jktdh; fo|ky;ksa esa iz;ksx gsrq fu%'kqYd">
      <formula>NOT(ISERROR(SEARCH("dsoy jktdh; fo|ky;ksa esa iz;ksx gsrq fu%'kqYd",C527)))</formula>
    </cfRule>
  </conditionalFormatting>
  <conditionalFormatting sqref="N555">
    <cfRule type="cellIs" dxfId="2898" priority="1305" operator="equal">
      <formula>"FAILED"</formula>
    </cfRule>
    <cfRule type="cellIs" dxfId="2897" priority="1306" operator="equal">
      <formula>"Supplementary"</formula>
    </cfRule>
    <cfRule type="cellIs" dxfId="2896" priority="1307" operator="equal">
      <formula>"Passed With G"</formula>
    </cfRule>
    <cfRule type="cellIs" dxfId="2895" priority="1308" operator="equal">
      <formula>"Passed"</formula>
    </cfRule>
  </conditionalFormatting>
  <conditionalFormatting sqref="F559:G562">
    <cfRule type="cellIs" dxfId="2894" priority="1303" operator="equal">
      <formula>"0/100"</formula>
    </cfRule>
    <cfRule type="cellIs" dxfId="2893" priority="1304" operator="equal">
      <formula>"0/200"</formula>
    </cfRule>
  </conditionalFormatting>
  <conditionalFormatting sqref="L555:M555">
    <cfRule type="cellIs" dxfId="2892" priority="1302" operator="equal">
      <formula>"Failed"</formula>
    </cfRule>
  </conditionalFormatting>
  <conditionalFormatting sqref="C559:H562">
    <cfRule type="expression" dxfId="2891" priority="1301">
      <formula>$C559=0</formula>
    </cfRule>
  </conditionalFormatting>
  <conditionalFormatting sqref="C563">
    <cfRule type="cellIs" dxfId="2890" priority="1300" operator="equal">
      <formula>0</formula>
    </cfRule>
  </conditionalFormatting>
  <conditionalFormatting sqref="C563">
    <cfRule type="containsText" dxfId="2889" priority="1298" stopIfTrue="1" operator="containsText" text="f'k{kk foHkkx jktLFkku">
      <formula>NOT(ISERROR(SEARCH("f'k{kk foHkkx jktLFkku",C563)))</formula>
    </cfRule>
    <cfRule type="containsText" dxfId="2888" priority="1299" stopIfTrue="1" operator="containsText" text="iw.kkZad">
      <formula>NOT(ISERROR(SEARCH("iw.kkZad",C563)))</formula>
    </cfRule>
  </conditionalFormatting>
  <conditionalFormatting sqref="C563">
    <cfRule type="containsText" dxfId="2887" priority="1297" stopIfTrue="1" operator="containsText" text="dsoy jktdh; fo|ky;ksa esa iz;ksx gsrq fu%'kqYd">
      <formula>NOT(ISERROR(SEARCH("dsoy jktdh; fo|ky;ksa esa iz;ksx gsrq fu%'kqYd",C563)))</formula>
    </cfRule>
  </conditionalFormatting>
  <conditionalFormatting sqref="H590:H597 G598:H598 E594:E598 C594:D603 N569:N582 M569:M581 J583:M588 H585:H588 D569:J571 C569:C572 D575:D580 H575:J580 E575:G581 E583:E591 G583:G591 F583:F592 C575:C581 D584:D591 C583:C592 H583:I584 K569:K580 L569:L571 L573 L575:L581 K591:L591 I590:L590 N584:N590 A569:B603 F594:G597 F598:F603 K592:N594 K596:N596">
    <cfRule type="cellIs" dxfId="2886" priority="1296" operator="equal">
      <formula>0</formula>
    </cfRule>
  </conditionalFormatting>
  <conditionalFormatting sqref="F591:G591 F598:F603 H591:H597 C591:C592 D598:D603 M573:M574 N581:N582 M583 M584:N588 F583:F586 D570:D571 B570 C575:C581 F581:G581 G583:H583 I583:I584 C583:C589 L581:M581 F587:H588 J583:L588 C594:C603">
    <cfRule type="containsText" dxfId="2885" priority="1294" stopIfTrue="1" operator="containsText" text="f'k{kk foHkkx jktLFkku">
      <formula>NOT(ISERROR(SEARCH("f'k{kk foHkkx jktLFkku",B570)))</formula>
    </cfRule>
    <cfRule type="containsText" dxfId="2884" priority="1295" stopIfTrue="1" operator="containsText" text="iw.kkZad">
      <formula>NOT(ISERROR(SEARCH("iw.kkZad",B570)))</formula>
    </cfRule>
  </conditionalFormatting>
  <conditionalFormatting sqref="F599:F601 D598:D603">
    <cfRule type="cellIs" dxfId="2883" priority="1292" stopIfTrue="1" operator="equal">
      <formula>1800</formula>
    </cfRule>
    <cfRule type="cellIs" dxfId="2882" priority="1293" stopIfTrue="1" operator="equal">
      <formula>200</formula>
    </cfRule>
  </conditionalFormatting>
  <conditionalFormatting sqref="F591:G591 F598:F603 H591:H597 C591:C592 D598:D603 M573:M574 N581:N582 M583 M584:N588 F583:F586 D570:D571 B570 C575:C581 F581:G581 G583:H583 I583:I584 C583:C589 L581:M581 F587:H588 J583:L588 C594:C603">
    <cfRule type="containsText" dxfId="2881" priority="1291" stopIfTrue="1" operator="containsText" text="dsoy jktdh; fo|ky;ksa esa iz;ksx gsrq fu%'kqYd">
      <formula>NOT(ISERROR(SEARCH("dsoy jktdh; fo|ky;ksa esa iz;ksx gsrq fu%'kqYd",B570)))</formula>
    </cfRule>
  </conditionalFormatting>
  <conditionalFormatting sqref="N590">
    <cfRule type="cellIs" dxfId="2880" priority="1287" operator="equal">
      <formula>"FAILED"</formula>
    </cfRule>
    <cfRule type="cellIs" dxfId="2879" priority="1288" operator="equal">
      <formula>"Supplementary"</formula>
    </cfRule>
    <cfRule type="cellIs" dxfId="2878" priority="1289" operator="equal">
      <formula>"Passed With G"</formula>
    </cfRule>
    <cfRule type="cellIs" dxfId="2877" priority="1290" operator="equal">
      <formula>"Passed"</formula>
    </cfRule>
  </conditionalFormatting>
  <conditionalFormatting sqref="F594:G597">
    <cfRule type="cellIs" dxfId="2876" priority="1285" operator="equal">
      <formula>"0/100"</formula>
    </cfRule>
    <cfRule type="cellIs" dxfId="2875" priority="1286" operator="equal">
      <formula>"0/200"</formula>
    </cfRule>
  </conditionalFormatting>
  <conditionalFormatting sqref="L590:M590">
    <cfRule type="cellIs" dxfId="2874" priority="1284" operator="equal">
      <formula>"Failed"</formula>
    </cfRule>
  </conditionalFormatting>
  <conditionalFormatting sqref="C594:H597">
    <cfRule type="expression" dxfId="2873" priority="1283">
      <formula>$C594=0</formula>
    </cfRule>
  </conditionalFormatting>
  <conditionalFormatting sqref="C598">
    <cfRule type="cellIs" dxfId="2872" priority="1282" operator="equal">
      <formula>0</formula>
    </cfRule>
  </conditionalFormatting>
  <conditionalFormatting sqref="C598">
    <cfRule type="containsText" dxfId="2871" priority="1280" stopIfTrue="1" operator="containsText" text="f'k{kk foHkkx jktLFkku">
      <formula>NOT(ISERROR(SEARCH("f'k{kk foHkkx jktLFkku",C598)))</formula>
    </cfRule>
    <cfRule type="containsText" dxfId="2870" priority="1281" stopIfTrue="1" operator="containsText" text="iw.kkZad">
      <formula>NOT(ISERROR(SEARCH("iw.kkZad",C598)))</formula>
    </cfRule>
  </conditionalFormatting>
  <conditionalFormatting sqref="C598">
    <cfRule type="containsText" dxfId="2869" priority="1279" stopIfTrue="1" operator="containsText" text="dsoy jktdh; fo|ky;ksa esa iz;ksx gsrq fu%'kqYd">
      <formula>NOT(ISERROR(SEARCH("dsoy jktdh; fo|ky;ksa esa iz;ksx gsrq fu%'kqYd",C598)))</formula>
    </cfRule>
  </conditionalFormatting>
  <conditionalFormatting sqref="N626">
    <cfRule type="cellIs" dxfId="2868" priority="1275" operator="equal">
      <formula>"FAILED"</formula>
    </cfRule>
    <cfRule type="cellIs" dxfId="2867" priority="1276" operator="equal">
      <formula>"Supplementary"</formula>
    </cfRule>
    <cfRule type="cellIs" dxfId="2866" priority="1277" operator="equal">
      <formula>"Passed With G"</formula>
    </cfRule>
    <cfRule type="cellIs" dxfId="2865" priority="1278" operator="equal">
      <formula>"Passed"</formula>
    </cfRule>
  </conditionalFormatting>
  <conditionalFormatting sqref="F630:G633">
    <cfRule type="cellIs" dxfId="2864" priority="1273" operator="equal">
      <formula>"0/100"</formula>
    </cfRule>
    <cfRule type="cellIs" dxfId="2863" priority="1274" operator="equal">
      <formula>"0/200"</formula>
    </cfRule>
  </conditionalFormatting>
  <conditionalFormatting sqref="L626:M626">
    <cfRule type="cellIs" dxfId="2862" priority="1272" operator="equal">
      <formula>"Failed"</formula>
    </cfRule>
  </conditionalFormatting>
  <conditionalFormatting sqref="C630:H633">
    <cfRule type="expression" dxfId="2861" priority="1271">
      <formula>$C630=0</formula>
    </cfRule>
  </conditionalFormatting>
  <conditionalFormatting sqref="C634">
    <cfRule type="cellIs" dxfId="2860" priority="1270" operator="equal">
      <formula>0</formula>
    </cfRule>
  </conditionalFormatting>
  <conditionalFormatting sqref="C634">
    <cfRule type="containsText" dxfId="2859" priority="1268" stopIfTrue="1" operator="containsText" text="f'k{kk foHkkx jktLFkku">
      <formula>NOT(ISERROR(SEARCH("f'k{kk foHkkx jktLFkku",C634)))</formula>
    </cfRule>
    <cfRule type="containsText" dxfId="2858" priority="1269" stopIfTrue="1" operator="containsText" text="iw.kkZad">
      <formula>NOT(ISERROR(SEARCH("iw.kkZad",C634)))</formula>
    </cfRule>
  </conditionalFormatting>
  <conditionalFormatting sqref="C634">
    <cfRule type="containsText" dxfId="2857" priority="1267" stopIfTrue="1" operator="containsText" text="dsoy jktdh; fo|ky;ksa esa iz;ksx gsrq fu%'kqYd">
      <formula>NOT(ISERROR(SEARCH("dsoy jktdh; fo|ky;ksa esa iz;ksx gsrq fu%'kqYd",C634)))</formula>
    </cfRule>
  </conditionalFormatting>
  <conditionalFormatting sqref="H661:H668 G669:H669 E665:E669 C665:D674 N640:N653 M640:M652 J654:M659 H656:H659 D640:J642 C640:C643 D646:D651 H646:J651 E646:G652 E654:E662 G654:G662 F654:F663 C646:C652 D655:D662 C654:C663 H654:I655 K640:K651 L640:L642 L644 L646:L652 K662:L662 I661:L661 N655:N661 A640:B674 F665:G668 F669:F674 K663:N665 K667:N667">
    <cfRule type="cellIs" dxfId="2856" priority="1266" operator="equal">
      <formula>0</formula>
    </cfRule>
  </conditionalFormatting>
  <conditionalFormatting sqref="F662:G662 F669:F674 H662:H668 C662:C663 D669:D674 M644:M645 N652:N653 M654 M655:N659 F654:F657 D641:D642 B641 C646:C652 F652:G652 G654:H654 I654:I655 C654:C660 L652:M652 F658:H659 J654:L659 C665:C674">
    <cfRule type="containsText" dxfId="2855" priority="1264" stopIfTrue="1" operator="containsText" text="f'k{kk foHkkx jktLFkku">
      <formula>NOT(ISERROR(SEARCH("f'k{kk foHkkx jktLFkku",B641)))</formula>
    </cfRule>
    <cfRule type="containsText" dxfId="2854" priority="1265" stopIfTrue="1" operator="containsText" text="iw.kkZad">
      <formula>NOT(ISERROR(SEARCH("iw.kkZad",B641)))</formula>
    </cfRule>
  </conditionalFormatting>
  <conditionalFormatting sqref="F670:F672 D669:D674">
    <cfRule type="cellIs" dxfId="2853" priority="1262" stopIfTrue="1" operator="equal">
      <formula>1800</formula>
    </cfRule>
    <cfRule type="cellIs" dxfId="2852" priority="1263" stopIfTrue="1" operator="equal">
      <formula>200</formula>
    </cfRule>
  </conditionalFormatting>
  <conditionalFormatting sqref="F662:G662 F669:F674 H662:H668 C662:C663 D669:D674 M644:M645 N652:N653 M654 M655:N659 F654:F657 D641:D642 B641 C646:C652 F652:G652 G654:H654 I654:I655 C654:C660 L652:M652 F658:H659 J654:L659 C665:C674">
    <cfRule type="containsText" dxfId="2851" priority="1261" stopIfTrue="1" operator="containsText" text="dsoy jktdh; fo|ky;ksa esa iz;ksx gsrq fu%'kqYd">
      <formula>NOT(ISERROR(SEARCH("dsoy jktdh; fo|ky;ksa esa iz;ksx gsrq fu%'kqYd",B641)))</formula>
    </cfRule>
  </conditionalFormatting>
  <conditionalFormatting sqref="N661">
    <cfRule type="cellIs" dxfId="2850" priority="1257" operator="equal">
      <formula>"FAILED"</formula>
    </cfRule>
    <cfRule type="cellIs" dxfId="2849" priority="1258" operator="equal">
      <formula>"Supplementary"</formula>
    </cfRule>
    <cfRule type="cellIs" dxfId="2848" priority="1259" operator="equal">
      <formula>"Passed With G"</formula>
    </cfRule>
    <cfRule type="cellIs" dxfId="2847" priority="1260" operator="equal">
      <formula>"Passed"</formula>
    </cfRule>
  </conditionalFormatting>
  <conditionalFormatting sqref="F665:G668">
    <cfRule type="cellIs" dxfId="2846" priority="1255" operator="equal">
      <formula>"0/100"</formula>
    </cfRule>
    <cfRule type="cellIs" dxfId="2845" priority="1256" operator="equal">
      <formula>"0/200"</formula>
    </cfRule>
  </conditionalFormatting>
  <conditionalFormatting sqref="L661:M661">
    <cfRule type="cellIs" dxfId="2844" priority="1254" operator="equal">
      <formula>"Failed"</formula>
    </cfRule>
  </conditionalFormatting>
  <conditionalFormatting sqref="C665:H668">
    <cfRule type="expression" dxfId="2843" priority="1253">
      <formula>$C665=0</formula>
    </cfRule>
  </conditionalFormatting>
  <conditionalFormatting sqref="C669">
    <cfRule type="cellIs" dxfId="2842" priority="1252" operator="equal">
      <formula>0</formula>
    </cfRule>
  </conditionalFormatting>
  <conditionalFormatting sqref="C669">
    <cfRule type="containsText" dxfId="2841" priority="1250" stopIfTrue="1" operator="containsText" text="f'k{kk foHkkx jktLFkku">
      <formula>NOT(ISERROR(SEARCH("f'k{kk foHkkx jktLFkku",C669)))</formula>
    </cfRule>
    <cfRule type="containsText" dxfId="2840" priority="1251" stopIfTrue="1" operator="containsText" text="iw.kkZad">
      <formula>NOT(ISERROR(SEARCH("iw.kkZad",C669)))</formula>
    </cfRule>
  </conditionalFormatting>
  <conditionalFormatting sqref="C669">
    <cfRule type="containsText" dxfId="2839" priority="1249" stopIfTrue="1" operator="containsText" text="dsoy jktdh; fo|ky;ksa esa iz;ksx gsrq fu%'kqYd">
      <formula>NOT(ISERROR(SEARCH("dsoy jktdh; fo|ky;ksa esa iz;ksx gsrq fu%'kqYd",C669)))</formula>
    </cfRule>
  </conditionalFormatting>
  <conditionalFormatting sqref="N697">
    <cfRule type="cellIs" dxfId="2838" priority="1245" operator="equal">
      <formula>"FAILED"</formula>
    </cfRule>
    <cfRule type="cellIs" dxfId="2837" priority="1246" operator="equal">
      <formula>"Supplementary"</formula>
    </cfRule>
    <cfRule type="cellIs" dxfId="2836" priority="1247" operator="equal">
      <formula>"Passed With G"</formula>
    </cfRule>
    <cfRule type="cellIs" dxfId="2835" priority="1248" operator="equal">
      <formula>"Passed"</formula>
    </cfRule>
  </conditionalFormatting>
  <conditionalFormatting sqref="F701:G704">
    <cfRule type="cellIs" dxfId="2834" priority="1243" operator="equal">
      <formula>"0/100"</formula>
    </cfRule>
    <cfRule type="cellIs" dxfId="2833" priority="1244" operator="equal">
      <formula>"0/200"</formula>
    </cfRule>
  </conditionalFormatting>
  <conditionalFormatting sqref="L697:M697">
    <cfRule type="cellIs" dxfId="2832" priority="1242" operator="equal">
      <formula>"Failed"</formula>
    </cfRule>
  </conditionalFormatting>
  <conditionalFormatting sqref="C701:H704">
    <cfRule type="expression" dxfId="2831" priority="1241">
      <formula>$C701=0</formula>
    </cfRule>
  </conditionalFormatting>
  <conditionalFormatting sqref="C705">
    <cfRule type="cellIs" dxfId="2830" priority="1240" operator="equal">
      <formula>0</formula>
    </cfRule>
  </conditionalFormatting>
  <conditionalFormatting sqref="C705">
    <cfRule type="containsText" dxfId="2829" priority="1238" stopIfTrue="1" operator="containsText" text="f'k{kk foHkkx jktLFkku">
      <formula>NOT(ISERROR(SEARCH("f'k{kk foHkkx jktLFkku",C705)))</formula>
    </cfRule>
    <cfRule type="containsText" dxfId="2828" priority="1239" stopIfTrue="1" operator="containsText" text="iw.kkZad">
      <formula>NOT(ISERROR(SEARCH("iw.kkZad",C705)))</formula>
    </cfRule>
  </conditionalFormatting>
  <conditionalFormatting sqref="C705">
    <cfRule type="containsText" dxfId="2827" priority="1237" stopIfTrue="1" operator="containsText" text="dsoy jktdh; fo|ky;ksa esa iz;ksx gsrq fu%'kqYd">
      <formula>NOT(ISERROR(SEARCH("dsoy jktdh; fo|ky;ksa esa iz;ksx gsrq fu%'kqYd",C705)))</formula>
    </cfRule>
  </conditionalFormatting>
  <conditionalFormatting sqref="H732:H739 G740:H740 E736:E740 C736:D745 N711:N724 M711:M723 J725:M730 H727:H730 D711:J713 C711:C714 D717:D722 H717:J722 E717:G723 E725:E733 G725:G733 F725:F734 C717:C723 D726:D733 C725:C734 H725:I726 K711:K722 L711:L713 L715 L717:L723 K733:L733 I732:L732 N726:N732 A711:B745 F736:G739 F740:F745 K734:N736 K738:N738">
    <cfRule type="cellIs" dxfId="2826" priority="1236" operator="equal">
      <formula>0</formula>
    </cfRule>
  </conditionalFormatting>
  <conditionalFormatting sqref="F733:G733 F740:F745 H733:H739 C733:C734 D740:D745 M715:M716 N723:N724 M725 M726:N730 F725:F728 D712:D713 B712 C717:C723 F723:G723 G725:H725 I725:I726 C725:C731 L723:M723 F729:H730 J725:L730 C736:C745">
    <cfRule type="containsText" dxfId="2825" priority="1234" stopIfTrue="1" operator="containsText" text="f'k{kk foHkkx jktLFkku">
      <formula>NOT(ISERROR(SEARCH("f'k{kk foHkkx jktLFkku",B712)))</formula>
    </cfRule>
    <cfRule type="containsText" dxfId="2824" priority="1235" stopIfTrue="1" operator="containsText" text="iw.kkZad">
      <formula>NOT(ISERROR(SEARCH("iw.kkZad",B712)))</formula>
    </cfRule>
  </conditionalFormatting>
  <conditionalFormatting sqref="F741:F743 D740:D745">
    <cfRule type="cellIs" dxfId="2823" priority="1232" stopIfTrue="1" operator="equal">
      <formula>1800</formula>
    </cfRule>
    <cfRule type="cellIs" dxfId="2822" priority="1233" stopIfTrue="1" operator="equal">
      <formula>200</formula>
    </cfRule>
  </conditionalFormatting>
  <conditionalFormatting sqref="F733:G733 F740:F745 H733:H739 C733:C734 D740:D745 M715:M716 N723:N724 M725 M726:N730 F725:F728 D712:D713 B712 C717:C723 F723:G723 G725:H725 I725:I726 C725:C731 L723:M723 F729:H730 J725:L730 C736:C745">
    <cfRule type="containsText" dxfId="2821" priority="1231" stopIfTrue="1" operator="containsText" text="dsoy jktdh; fo|ky;ksa esa iz;ksx gsrq fu%'kqYd">
      <formula>NOT(ISERROR(SEARCH("dsoy jktdh; fo|ky;ksa esa iz;ksx gsrq fu%'kqYd",B712)))</formula>
    </cfRule>
  </conditionalFormatting>
  <conditionalFormatting sqref="N732">
    <cfRule type="cellIs" dxfId="2820" priority="1227" operator="equal">
      <formula>"FAILED"</formula>
    </cfRule>
    <cfRule type="cellIs" dxfId="2819" priority="1228" operator="equal">
      <formula>"Supplementary"</formula>
    </cfRule>
    <cfRule type="cellIs" dxfId="2818" priority="1229" operator="equal">
      <formula>"Passed With G"</formula>
    </cfRule>
    <cfRule type="cellIs" dxfId="2817" priority="1230" operator="equal">
      <formula>"Passed"</formula>
    </cfRule>
  </conditionalFormatting>
  <conditionalFormatting sqref="F736:G739">
    <cfRule type="cellIs" dxfId="2816" priority="1225" operator="equal">
      <formula>"0/100"</formula>
    </cfRule>
    <cfRule type="cellIs" dxfId="2815" priority="1226" operator="equal">
      <formula>"0/200"</formula>
    </cfRule>
  </conditionalFormatting>
  <conditionalFormatting sqref="L732:M732">
    <cfRule type="cellIs" dxfId="2814" priority="1224" operator="equal">
      <formula>"Failed"</formula>
    </cfRule>
  </conditionalFormatting>
  <conditionalFormatting sqref="C736:H739">
    <cfRule type="expression" dxfId="2813" priority="1223">
      <formula>$C736=0</formula>
    </cfRule>
  </conditionalFormatting>
  <conditionalFormatting sqref="C740">
    <cfRule type="cellIs" dxfId="2812" priority="1222" operator="equal">
      <formula>0</formula>
    </cfRule>
  </conditionalFormatting>
  <conditionalFormatting sqref="C740">
    <cfRule type="containsText" dxfId="2811" priority="1220" stopIfTrue="1" operator="containsText" text="f'k{kk foHkkx jktLFkku">
      <formula>NOT(ISERROR(SEARCH("f'k{kk foHkkx jktLFkku",C740)))</formula>
    </cfRule>
    <cfRule type="containsText" dxfId="2810" priority="1221" stopIfTrue="1" operator="containsText" text="iw.kkZad">
      <formula>NOT(ISERROR(SEARCH("iw.kkZad",C740)))</formula>
    </cfRule>
  </conditionalFormatting>
  <conditionalFormatting sqref="C740">
    <cfRule type="containsText" dxfId="2809" priority="1219" stopIfTrue="1" operator="containsText" text="dsoy jktdh; fo|ky;ksa esa iz;ksx gsrq fu%'kqYd">
      <formula>NOT(ISERROR(SEARCH("dsoy jktdh; fo|ky;ksa esa iz;ksx gsrq fu%'kqYd",C740)))</formula>
    </cfRule>
  </conditionalFormatting>
  <conditionalFormatting sqref="N768">
    <cfRule type="cellIs" dxfId="2808" priority="1215" operator="equal">
      <formula>"FAILED"</formula>
    </cfRule>
    <cfRule type="cellIs" dxfId="2807" priority="1216" operator="equal">
      <formula>"Supplementary"</formula>
    </cfRule>
    <cfRule type="cellIs" dxfId="2806" priority="1217" operator="equal">
      <formula>"Passed With G"</formula>
    </cfRule>
    <cfRule type="cellIs" dxfId="2805" priority="1218" operator="equal">
      <formula>"Passed"</formula>
    </cfRule>
  </conditionalFormatting>
  <conditionalFormatting sqref="F772:G775">
    <cfRule type="cellIs" dxfId="2804" priority="1213" operator="equal">
      <formula>"0/100"</formula>
    </cfRule>
    <cfRule type="cellIs" dxfId="2803" priority="1214" operator="equal">
      <formula>"0/200"</formula>
    </cfRule>
  </conditionalFormatting>
  <conditionalFormatting sqref="L768:M768">
    <cfRule type="cellIs" dxfId="2802" priority="1212" operator="equal">
      <formula>"Failed"</formula>
    </cfRule>
  </conditionalFormatting>
  <conditionalFormatting sqref="C772:H775">
    <cfRule type="expression" dxfId="2801" priority="1211">
      <formula>$C772=0</formula>
    </cfRule>
  </conditionalFormatting>
  <conditionalFormatting sqref="C776">
    <cfRule type="cellIs" dxfId="2800" priority="1210" operator="equal">
      <formula>0</formula>
    </cfRule>
  </conditionalFormatting>
  <conditionalFormatting sqref="C776">
    <cfRule type="containsText" dxfId="2799" priority="1208" stopIfTrue="1" operator="containsText" text="f'k{kk foHkkx jktLFkku">
      <formula>NOT(ISERROR(SEARCH("f'k{kk foHkkx jktLFkku",C776)))</formula>
    </cfRule>
    <cfRule type="containsText" dxfId="2798" priority="1209" stopIfTrue="1" operator="containsText" text="iw.kkZad">
      <formula>NOT(ISERROR(SEARCH("iw.kkZad",C776)))</formula>
    </cfRule>
  </conditionalFormatting>
  <conditionalFormatting sqref="C776">
    <cfRule type="containsText" dxfId="2797" priority="1207" stopIfTrue="1" operator="containsText" text="dsoy jktdh; fo|ky;ksa esa iz;ksx gsrq fu%'kqYd">
      <formula>NOT(ISERROR(SEARCH("dsoy jktdh; fo|ky;ksa esa iz;ksx gsrq fu%'kqYd",C776)))</formula>
    </cfRule>
  </conditionalFormatting>
  <conditionalFormatting sqref="H803:H810 G811:H811 E807:E811 C807:D816 N782:N795 M782:M794 J796:M801 H798:H801 D782:J784 C782:C785 D788:D793 H788:J793 E788:G794 E796:E804 G796:G804 F796:F805 C788:C794 D797:D804 C796:C805 H796:I797 K782:K793 L782:L784 L786 L788:L794 K804:L804 I803:L803 N797:N803 A782:B816 F807:G810 F811:F816 K805:N807 K809:N809">
    <cfRule type="cellIs" dxfId="2796" priority="1206" operator="equal">
      <formula>0</formula>
    </cfRule>
  </conditionalFormatting>
  <conditionalFormatting sqref="F804:G804 F811:F816 H804:H810 C804:C805 D811:D816 M786:M787 N794:N795 M796 M797:N801 F796:F799 D783:D784 B783 C788:C794 F794:G794 G796:H796 I796:I797 C796:C802 L794:M794 F800:H801 J796:L801 C807:C816">
    <cfRule type="containsText" dxfId="2795" priority="1204" stopIfTrue="1" operator="containsText" text="f'k{kk foHkkx jktLFkku">
      <formula>NOT(ISERROR(SEARCH("f'k{kk foHkkx jktLFkku",B783)))</formula>
    </cfRule>
    <cfRule type="containsText" dxfId="2794" priority="1205" stopIfTrue="1" operator="containsText" text="iw.kkZad">
      <formula>NOT(ISERROR(SEARCH("iw.kkZad",B783)))</formula>
    </cfRule>
  </conditionalFormatting>
  <conditionalFormatting sqref="F812:F814 D811:D816">
    <cfRule type="cellIs" dxfId="2793" priority="1202" stopIfTrue="1" operator="equal">
      <formula>1800</formula>
    </cfRule>
    <cfRule type="cellIs" dxfId="2792" priority="1203" stopIfTrue="1" operator="equal">
      <formula>200</formula>
    </cfRule>
  </conditionalFormatting>
  <conditionalFormatting sqref="F804:G804 F811:F816 H804:H810 C804:C805 D811:D816 M786:M787 N794:N795 M796 M797:N801 F796:F799 D783:D784 B783 C788:C794 F794:G794 G796:H796 I796:I797 C796:C802 L794:M794 F800:H801 J796:L801 C807:C816">
    <cfRule type="containsText" dxfId="2791" priority="1201" stopIfTrue="1" operator="containsText" text="dsoy jktdh; fo|ky;ksa esa iz;ksx gsrq fu%'kqYd">
      <formula>NOT(ISERROR(SEARCH("dsoy jktdh; fo|ky;ksa esa iz;ksx gsrq fu%'kqYd",B783)))</formula>
    </cfRule>
  </conditionalFormatting>
  <conditionalFormatting sqref="N803">
    <cfRule type="cellIs" dxfId="2790" priority="1197" operator="equal">
      <formula>"FAILED"</formula>
    </cfRule>
    <cfRule type="cellIs" dxfId="2789" priority="1198" operator="equal">
      <formula>"Supplementary"</formula>
    </cfRule>
    <cfRule type="cellIs" dxfId="2788" priority="1199" operator="equal">
      <formula>"Passed With G"</formula>
    </cfRule>
    <cfRule type="cellIs" dxfId="2787" priority="1200" operator="equal">
      <formula>"Passed"</formula>
    </cfRule>
  </conditionalFormatting>
  <conditionalFormatting sqref="F807:G810">
    <cfRule type="cellIs" dxfId="2786" priority="1195" operator="equal">
      <formula>"0/100"</formula>
    </cfRule>
    <cfRule type="cellIs" dxfId="2785" priority="1196" operator="equal">
      <formula>"0/200"</formula>
    </cfRule>
  </conditionalFormatting>
  <conditionalFormatting sqref="L803:M803">
    <cfRule type="cellIs" dxfId="2784" priority="1194" operator="equal">
      <formula>"Failed"</formula>
    </cfRule>
  </conditionalFormatting>
  <conditionalFormatting sqref="C807:H810">
    <cfRule type="expression" dxfId="2783" priority="1193">
      <formula>$C807=0</formula>
    </cfRule>
  </conditionalFormatting>
  <conditionalFormatting sqref="C811">
    <cfRule type="cellIs" dxfId="2782" priority="1192" operator="equal">
      <formula>0</formula>
    </cfRule>
  </conditionalFormatting>
  <conditionalFormatting sqref="C811">
    <cfRule type="containsText" dxfId="2781" priority="1190" stopIfTrue="1" operator="containsText" text="f'k{kk foHkkx jktLFkku">
      <formula>NOT(ISERROR(SEARCH("f'k{kk foHkkx jktLFkku",C811)))</formula>
    </cfRule>
    <cfRule type="containsText" dxfId="2780" priority="1191" stopIfTrue="1" operator="containsText" text="iw.kkZad">
      <formula>NOT(ISERROR(SEARCH("iw.kkZad",C811)))</formula>
    </cfRule>
  </conditionalFormatting>
  <conditionalFormatting sqref="C811">
    <cfRule type="containsText" dxfId="2779" priority="1189" stopIfTrue="1" operator="containsText" text="dsoy jktdh; fo|ky;ksa esa iz;ksx gsrq fu%'kqYd">
      <formula>NOT(ISERROR(SEARCH("dsoy jktdh; fo|ky;ksa esa iz;ksx gsrq fu%'kqYd",C811)))</formula>
    </cfRule>
  </conditionalFormatting>
  <conditionalFormatting sqref="N839">
    <cfRule type="cellIs" dxfId="2778" priority="1185" operator="equal">
      <formula>"FAILED"</formula>
    </cfRule>
    <cfRule type="cellIs" dxfId="2777" priority="1186" operator="equal">
      <formula>"Supplementary"</formula>
    </cfRule>
    <cfRule type="cellIs" dxfId="2776" priority="1187" operator="equal">
      <formula>"Passed With G"</formula>
    </cfRule>
    <cfRule type="cellIs" dxfId="2775" priority="1188" operator="equal">
      <formula>"Passed"</formula>
    </cfRule>
  </conditionalFormatting>
  <conditionalFormatting sqref="F843:G846">
    <cfRule type="cellIs" dxfId="2774" priority="1183" operator="equal">
      <formula>"0/100"</formula>
    </cfRule>
    <cfRule type="cellIs" dxfId="2773" priority="1184" operator="equal">
      <formula>"0/200"</formula>
    </cfRule>
  </conditionalFormatting>
  <conditionalFormatting sqref="L839:M839">
    <cfRule type="cellIs" dxfId="2772" priority="1182" operator="equal">
      <formula>"Failed"</formula>
    </cfRule>
  </conditionalFormatting>
  <conditionalFormatting sqref="C843:H846">
    <cfRule type="expression" dxfId="2771" priority="1181">
      <formula>$C843=0</formula>
    </cfRule>
  </conditionalFormatting>
  <conditionalFormatting sqref="C847">
    <cfRule type="cellIs" dxfId="2770" priority="1180" operator="equal">
      <formula>0</formula>
    </cfRule>
  </conditionalFormatting>
  <conditionalFormatting sqref="C847">
    <cfRule type="containsText" dxfId="2769" priority="1178" stopIfTrue="1" operator="containsText" text="f'k{kk foHkkx jktLFkku">
      <formula>NOT(ISERROR(SEARCH("f'k{kk foHkkx jktLFkku",C847)))</formula>
    </cfRule>
    <cfRule type="containsText" dxfId="2768" priority="1179" stopIfTrue="1" operator="containsText" text="iw.kkZad">
      <formula>NOT(ISERROR(SEARCH("iw.kkZad",C847)))</formula>
    </cfRule>
  </conditionalFormatting>
  <conditionalFormatting sqref="C847">
    <cfRule type="containsText" dxfId="2767" priority="1177" stopIfTrue="1" operator="containsText" text="dsoy jktdh; fo|ky;ksa esa iz;ksx gsrq fu%'kqYd">
      <formula>NOT(ISERROR(SEARCH("dsoy jktdh; fo|ky;ksa esa iz;ksx gsrq fu%'kqYd",C847)))</formula>
    </cfRule>
  </conditionalFormatting>
  <conditionalFormatting sqref="H874:H881 G882:H882 E878:E882 C878:D887 N853:N866 M853:M865 J867:M872 H869:H872 D853:J855 C853:C856 D859:D864 H859:J864 E859:G865 E867:E875 G867:G875 F867:F876 C859:C865 D868:D875 C867:C876 H867:I868 K853:K864 L853:L855 L857 L859:L865 K875:L875 I874:L874 N868:N874 A853:B887 F878:G881 F882:F887 K876:N878 K880:N880">
    <cfRule type="cellIs" dxfId="2766" priority="1176" operator="equal">
      <formula>0</formula>
    </cfRule>
  </conditionalFormatting>
  <conditionalFormatting sqref="F875:G875 F882:F887 H875:H881 C875:C876 D882:D887 M857:M858 N865:N866 M867 M868:N872 F867:F870 D854:D855 B854 C859:C865 F865:G865 G867:H867 I867:I868 C867:C873 L865:M865 F871:H872 J867:L872 C878:C887">
    <cfRule type="containsText" dxfId="2765" priority="1174" stopIfTrue="1" operator="containsText" text="f'k{kk foHkkx jktLFkku">
      <formula>NOT(ISERROR(SEARCH("f'k{kk foHkkx jktLFkku",B854)))</formula>
    </cfRule>
    <cfRule type="containsText" dxfId="2764" priority="1175" stopIfTrue="1" operator="containsText" text="iw.kkZad">
      <formula>NOT(ISERROR(SEARCH("iw.kkZad",B854)))</formula>
    </cfRule>
  </conditionalFormatting>
  <conditionalFormatting sqref="F883:F885 D882:D887">
    <cfRule type="cellIs" dxfId="2763" priority="1172" stopIfTrue="1" operator="equal">
      <formula>1800</formula>
    </cfRule>
    <cfRule type="cellIs" dxfId="2762" priority="1173" stopIfTrue="1" operator="equal">
      <formula>200</formula>
    </cfRule>
  </conditionalFormatting>
  <conditionalFormatting sqref="F875:G875 F882:F887 H875:H881 C875:C876 D882:D887 M857:M858 N865:N866 M867 M868:N872 F867:F870 D854:D855 B854 C859:C865 F865:G865 G867:H867 I867:I868 C867:C873 L865:M865 F871:H872 J867:L872 C878:C887">
    <cfRule type="containsText" dxfId="2761" priority="1171" stopIfTrue="1" operator="containsText" text="dsoy jktdh; fo|ky;ksa esa iz;ksx gsrq fu%'kqYd">
      <formula>NOT(ISERROR(SEARCH("dsoy jktdh; fo|ky;ksa esa iz;ksx gsrq fu%'kqYd",B854)))</formula>
    </cfRule>
  </conditionalFormatting>
  <conditionalFormatting sqref="N874">
    <cfRule type="cellIs" dxfId="2760" priority="1167" operator="equal">
      <formula>"FAILED"</formula>
    </cfRule>
    <cfRule type="cellIs" dxfId="2759" priority="1168" operator="equal">
      <formula>"Supplementary"</formula>
    </cfRule>
    <cfRule type="cellIs" dxfId="2758" priority="1169" operator="equal">
      <formula>"Passed With G"</formula>
    </cfRule>
    <cfRule type="cellIs" dxfId="2757" priority="1170" operator="equal">
      <formula>"Passed"</formula>
    </cfRule>
  </conditionalFormatting>
  <conditionalFormatting sqref="F878:G881">
    <cfRule type="cellIs" dxfId="2756" priority="1165" operator="equal">
      <formula>"0/100"</formula>
    </cfRule>
    <cfRule type="cellIs" dxfId="2755" priority="1166" operator="equal">
      <formula>"0/200"</formula>
    </cfRule>
  </conditionalFormatting>
  <conditionalFormatting sqref="L874:M874">
    <cfRule type="cellIs" dxfId="2754" priority="1164" operator="equal">
      <formula>"Failed"</formula>
    </cfRule>
  </conditionalFormatting>
  <conditionalFormatting sqref="C878:H881">
    <cfRule type="expression" dxfId="2753" priority="1163">
      <formula>$C878=0</formula>
    </cfRule>
  </conditionalFormatting>
  <conditionalFormatting sqref="C882">
    <cfRule type="cellIs" dxfId="2752" priority="1162" operator="equal">
      <formula>0</formula>
    </cfRule>
  </conditionalFormatting>
  <conditionalFormatting sqref="C882">
    <cfRule type="containsText" dxfId="2751" priority="1160" stopIfTrue="1" operator="containsText" text="f'k{kk foHkkx jktLFkku">
      <formula>NOT(ISERROR(SEARCH("f'k{kk foHkkx jktLFkku",C882)))</formula>
    </cfRule>
    <cfRule type="containsText" dxfId="2750" priority="1161" stopIfTrue="1" operator="containsText" text="iw.kkZad">
      <formula>NOT(ISERROR(SEARCH("iw.kkZad",C882)))</formula>
    </cfRule>
  </conditionalFormatting>
  <conditionalFormatting sqref="C882">
    <cfRule type="containsText" dxfId="2749" priority="1159" stopIfTrue="1" operator="containsText" text="dsoy jktdh; fo|ky;ksa esa iz;ksx gsrq fu%'kqYd">
      <formula>NOT(ISERROR(SEARCH("dsoy jktdh; fo|ky;ksa esa iz;ksx gsrq fu%'kqYd",C882)))</formula>
    </cfRule>
  </conditionalFormatting>
  <conditionalFormatting sqref="N910">
    <cfRule type="cellIs" dxfId="2748" priority="1155" operator="equal">
      <formula>"FAILED"</formula>
    </cfRule>
    <cfRule type="cellIs" dxfId="2747" priority="1156" operator="equal">
      <formula>"Supplementary"</formula>
    </cfRule>
    <cfRule type="cellIs" dxfId="2746" priority="1157" operator="equal">
      <formula>"Passed With G"</formula>
    </cfRule>
    <cfRule type="cellIs" dxfId="2745" priority="1158" operator="equal">
      <formula>"Passed"</formula>
    </cfRule>
  </conditionalFormatting>
  <conditionalFormatting sqref="F914:G917">
    <cfRule type="cellIs" dxfId="2744" priority="1153" operator="equal">
      <formula>"0/100"</formula>
    </cfRule>
    <cfRule type="cellIs" dxfId="2743" priority="1154" operator="equal">
      <formula>"0/200"</formula>
    </cfRule>
  </conditionalFormatting>
  <conditionalFormatting sqref="L910:M910">
    <cfRule type="cellIs" dxfId="2742" priority="1152" operator="equal">
      <formula>"Failed"</formula>
    </cfRule>
  </conditionalFormatting>
  <conditionalFormatting sqref="C914:H917">
    <cfRule type="expression" dxfId="2741" priority="1151">
      <formula>$C914=0</formula>
    </cfRule>
  </conditionalFormatting>
  <conditionalFormatting sqref="C918">
    <cfRule type="cellIs" dxfId="2740" priority="1150" operator="equal">
      <formula>0</formula>
    </cfRule>
  </conditionalFormatting>
  <conditionalFormatting sqref="C918">
    <cfRule type="containsText" dxfId="2739" priority="1148" stopIfTrue="1" operator="containsText" text="f'k{kk foHkkx jktLFkku">
      <formula>NOT(ISERROR(SEARCH("f'k{kk foHkkx jktLFkku",C918)))</formula>
    </cfRule>
    <cfRule type="containsText" dxfId="2738" priority="1149" stopIfTrue="1" operator="containsText" text="iw.kkZad">
      <formula>NOT(ISERROR(SEARCH("iw.kkZad",C918)))</formula>
    </cfRule>
  </conditionalFormatting>
  <conditionalFormatting sqref="C918">
    <cfRule type="containsText" dxfId="2737" priority="1147" stopIfTrue="1" operator="containsText" text="dsoy jktdh; fo|ky;ksa esa iz;ksx gsrq fu%'kqYd">
      <formula>NOT(ISERROR(SEARCH("dsoy jktdh; fo|ky;ksa esa iz;ksx gsrq fu%'kqYd",C918)))</formula>
    </cfRule>
  </conditionalFormatting>
  <conditionalFormatting sqref="H945:H952 G953:H953 E949:E953 C949:D958 N924:N937 M924:M936 J938:M943 H940:H943 D924:J926 C924:C927 D930:D935 H930:J935 E930:G936 E938:E946 G938:G946 F938:F947 C930:C936 D939:D946 C938:C947 H938:I939 K924:K935 L924:L926 L928 L930:L936 K946:L946 I945:L945 N939:N945 A924:B958 F949:G952 F953:F958 K947:N949 K951:N951">
    <cfRule type="cellIs" dxfId="2736" priority="1146" operator="equal">
      <formula>0</formula>
    </cfRule>
  </conditionalFormatting>
  <conditionalFormatting sqref="F946:G946 F953:F958 H946:H952 C946:C947 D953:D958 M928:M929 N936:N937 M938 M939:N943 F938:F941 D925:D926 B925 C930:C936 F936:G936 G938:H938 I938:I939 C938:C944 L936:M936 F942:H943 J938:L943 C949:C958">
    <cfRule type="containsText" dxfId="2735" priority="1144" stopIfTrue="1" operator="containsText" text="f'k{kk foHkkx jktLFkku">
      <formula>NOT(ISERROR(SEARCH("f'k{kk foHkkx jktLFkku",B925)))</formula>
    </cfRule>
    <cfRule type="containsText" dxfId="2734" priority="1145" stopIfTrue="1" operator="containsText" text="iw.kkZad">
      <formula>NOT(ISERROR(SEARCH("iw.kkZad",B925)))</formula>
    </cfRule>
  </conditionalFormatting>
  <conditionalFormatting sqref="F954:F956 D953:D958">
    <cfRule type="cellIs" dxfId="2733" priority="1142" stopIfTrue="1" operator="equal">
      <formula>1800</formula>
    </cfRule>
    <cfRule type="cellIs" dxfId="2732" priority="1143" stopIfTrue="1" operator="equal">
      <formula>200</formula>
    </cfRule>
  </conditionalFormatting>
  <conditionalFormatting sqref="F946:G946 F953:F958 H946:H952 C946:C947 D953:D958 M928:M929 N936:N937 M938 M939:N943 F938:F941 D925:D926 B925 C930:C936 F936:G936 G938:H938 I938:I939 C938:C944 L936:M936 F942:H943 J938:L943 C949:C958">
    <cfRule type="containsText" dxfId="2731" priority="1141" stopIfTrue="1" operator="containsText" text="dsoy jktdh; fo|ky;ksa esa iz;ksx gsrq fu%'kqYd">
      <formula>NOT(ISERROR(SEARCH("dsoy jktdh; fo|ky;ksa esa iz;ksx gsrq fu%'kqYd",B925)))</formula>
    </cfRule>
  </conditionalFormatting>
  <conditionalFormatting sqref="N945">
    <cfRule type="cellIs" dxfId="2730" priority="1137" operator="equal">
      <formula>"FAILED"</formula>
    </cfRule>
    <cfRule type="cellIs" dxfId="2729" priority="1138" operator="equal">
      <formula>"Supplementary"</formula>
    </cfRule>
    <cfRule type="cellIs" dxfId="2728" priority="1139" operator="equal">
      <formula>"Passed With G"</formula>
    </cfRule>
    <cfRule type="cellIs" dxfId="2727" priority="1140" operator="equal">
      <formula>"Passed"</formula>
    </cfRule>
  </conditionalFormatting>
  <conditionalFormatting sqref="F949:G952">
    <cfRule type="cellIs" dxfId="2726" priority="1135" operator="equal">
      <formula>"0/100"</formula>
    </cfRule>
    <cfRule type="cellIs" dxfId="2725" priority="1136" operator="equal">
      <formula>"0/200"</formula>
    </cfRule>
  </conditionalFormatting>
  <conditionalFormatting sqref="L945:M945">
    <cfRule type="cellIs" dxfId="2724" priority="1134" operator="equal">
      <formula>"Failed"</formula>
    </cfRule>
  </conditionalFormatting>
  <conditionalFormatting sqref="C949:H952">
    <cfRule type="expression" dxfId="2723" priority="1133">
      <formula>$C949=0</formula>
    </cfRule>
  </conditionalFormatting>
  <conditionalFormatting sqref="C953">
    <cfRule type="cellIs" dxfId="2722" priority="1132" operator="equal">
      <formula>0</formula>
    </cfRule>
  </conditionalFormatting>
  <conditionalFormatting sqref="C953">
    <cfRule type="containsText" dxfId="2721" priority="1130" stopIfTrue="1" operator="containsText" text="f'k{kk foHkkx jktLFkku">
      <formula>NOT(ISERROR(SEARCH("f'k{kk foHkkx jktLFkku",C953)))</formula>
    </cfRule>
    <cfRule type="containsText" dxfId="2720" priority="1131" stopIfTrue="1" operator="containsText" text="iw.kkZad">
      <formula>NOT(ISERROR(SEARCH("iw.kkZad",C953)))</formula>
    </cfRule>
  </conditionalFormatting>
  <conditionalFormatting sqref="C953">
    <cfRule type="containsText" dxfId="2719" priority="1129" stopIfTrue="1" operator="containsText" text="dsoy jktdh; fo|ky;ksa esa iz;ksx gsrq fu%'kqYd">
      <formula>NOT(ISERROR(SEARCH("dsoy jktdh; fo|ky;ksa esa iz;ksx gsrq fu%'kqYd",C953)))</formula>
    </cfRule>
  </conditionalFormatting>
  <conditionalFormatting sqref="N981">
    <cfRule type="cellIs" dxfId="2718" priority="1125" operator="equal">
      <formula>"FAILED"</formula>
    </cfRule>
    <cfRule type="cellIs" dxfId="2717" priority="1126" operator="equal">
      <formula>"Supplementary"</formula>
    </cfRule>
    <cfRule type="cellIs" dxfId="2716" priority="1127" operator="equal">
      <formula>"Passed With G"</formula>
    </cfRule>
    <cfRule type="cellIs" dxfId="2715" priority="1128" operator="equal">
      <formula>"Passed"</formula>
    </cfRule>
  </conditionalFormatting>
  <conditionalFormatting sqref="F985:G988">
    <cfRule type="cellIs" dxfId="2714" priority="1123" operator="equal">
      <formula>"0/100"</formula>
    </cfRule>
    <cfRule type="cellIs" dxfId="2713" priority="1124" operator="equal">
      <formula>"0/200"</formula>
    </cfRule>
  </conditionalFormatting>
  <conditionalFormatting sqref="L981:M981">
    <cfRule type="cellIs" dxfId="2712" priority="1122" operator="equal">
      <formula>"Failed"</formula>
    </cfRule>
  </conditionalFormatting>
  <conditionalFormatting sqref="C985:H988">
    <cfRule type="expression" dxfId="2711" priority="1121">
      <formula>$C985=0</formula>
    </cfRule>
  </conditionalFormatting>
  <conditionalFormatting sqref="C989">
    <cfRule type="cellIs" dxfId="2710" priority="1120" operator="equal">
      <formula>0</formula>
    </cfRule>
  </conditionalFormatting>
  <conditionalFormatting sqref="C989">
    <cfRule type="containsText" dxfId="2709" priority="1118" stopIfTrue="1" operator="containsText" text="f'k{kk foHkkx jktLFkku">
      <formula>NOT(ISERROR(SEARCH("f'k{kk foHkkx jktLFkku",C989)))</formula>
    </cfRule>
    <cfRule type="containsText" dxfId="2708" priority="1119" stopIfTrue="1" operator="containsText" text="iw.kkZad">
      <formula>NOT(ISERROR(SEARCH("iw.kkZad",C989)))</formula>
    </cfRule>
  </conditionalFormatting>
  <conditionalFormatting sqref="C989">
    <cfRule type="containsText" dxfId="2707" priority="1117" stopIfTrue="1" operator="containsText" text="dsoy jktdh; fo|ky;ksa esa iz;ksx gsrq fu%'kqYd">
      <formula>NOT(ISERROR(SEARCH("dsoy jktdh; fo|ky;ksa esa iz;ksx gsrq fu%'kqYd",C989)))</formula>
    </cfRule>
  </conditionalFormatting>
  <conditionalFormatting sqref="H1016:H1023 G1024:H1024 E1020:E1024 C1020:D1029 N995:N1008 M995:M1007 J1009:M1014 H1011:H1014 D995:J997 C995:C998 D1001:D1006 H1001:J1006 E1001:G1007 E1009:E1017 G1009:G1017 F1009:F1018 C1001:C1007 D1010:D1017 C1009:C1018 H1009:I1010 K995:K1006 L995:L997 L999 L1001:L1007 K1017:L1017 I1016:L1016 N1010:N1016 A995:B1029 F1020:G1023 F1024:F1029 K1018:N1020 K1022:N1022">
    <cfRule type="cellIs" dxfId="2706" priority="1116" operator="equal">
      <formula>0</formula>
    </cfRule>
  </conditionalFormatting>
  <conditionalFormatting sqref="F1017:G1017 F1024:F1029 H1017:H1023 C1017:C1018 D1024:D1029 M999:M1000 N1007:N1008 M1009 M1010:N1014 F1009:F1012 D996:D997 B996 C1001:C1007 F1007:G1007 G1009:H1009 I1009:I1010 C1009:C1015 L1007:M1007 F1013:H1014 J1009:L1014 C1020:C1029">
    <cfRule type="containsText" dxfId="2705" priority="1114" stopIfTrue="1" operator="containsText" text="f'k{kk foHkkx jktLFkku">
      <formula>NOT(ISERROR(SEARCH("f'k{kk foHkkx jktLFkku",B996)))</formula>
    </cfRule>
    <cfRule type="containsText" dxfId="2704" priority="1115" stopIfTrue="1" operator="containsText" text="iw.kkZad">
      <formula>NOT(ISERROR(SEARCH("iw.kkZad",B996)))</formula>
    </cfRule>
  </conditionalFormatting>
  <conditionalFormatting sqref="F1025:F1027 D1024:D1029">
    <cfRule type="cellIs" dxfId="2703" priority="1112" stopIfTrue="1" operator="equal">
      <formula>1800</formula>
    </cfRule>
    <cfRule type="cellIs" dxfId="2702" priority="1113" stopIfTrue="1" operator="equal">
      <formula>200</formula>
    </cfRule>
  </conditionalFormatting>
  <conditionalFormatting sqref="F1017:G1017 F1024:F1029 H1017:H1023 C1017:C1018 D1024:D1029 M999:M1000 N1007:N1008 M1009 M1010:N1014 F1009:F1012 D996:D997 B996 C1001:C1007 F1007:G1007 G1009:H1009 I1009:I1010 C1009:C1015 L1007:M1007 F1013:H1014 J1009:L1014 C1020:C1029">
    <cfRule type="containsText" dxfId="2701" priority="1111" stopIfTrue="1" operator="containsText" text="dsoy jktdh; fo|ky;ksa esa iz;ksx gsrq fu%'kqYd">
      <formula>NOT(ISERROR(SEARCH("dsoy jktdh; fo|ky;ksa esa iz;ksx gsrq fu%'kqYd",B996)))</formula>
    </cfRule>
  </conditionalFormatting>
  <conditionalFormatting sqref="N1016">
    <cfRule type="cellIs" dxfId="2700" priority="1107" operator="equal">
      <formula>"FAILED"</formula>
    </cfRule>
    <cfRule type="cellIs" dxfId="2699" priority="1108" operator="equal">
      <formula>"Supplementary"</formula>
    </cfRule>
    <cfRule type="cellIs" dxfId="2698" priority="1109" operator="equal">
      <formula>"Passed With G"</formula>
    </cfRule>
    <cfRule type="cellIs" dxfId="2697" priority="1110" operator="equal">
      <formula>"Passed"</formula>
    </cfRule>
  </conditionalFormatting>
  <conditionalFormatting sqref="F1020:G1023">
    <cfRule type="cellIs" dxfId="2696" priority="1105" operator="equal">
      <formula>"0/100"</formula>
    </cfRule>
    <cfRule type="cellIs" dxfId="2695" priority="1106" operator="equal">
      <formula>"0/200"</formula>
    </cfRule>
  </conditionalFormatting>
  <conditionalFormatting sqref="L1016:M1016">
    <cfRule type="cellIs" dxfId="2694" priority="1104" operator="equal">
      <formula>"Failed"</formula>
    </cfRule>
  </conditionalFormatting>
  <conditionalFormatting sqref="C1020:H1023">
    <cfRule type="expression" dxfId="2693" priority="1103">
      <formula>$C1020=0</formula>
    </cfRule>
  </conditionalFormatting>
  <conditionalFormatting sqref="C1024">
    <cfRule type="cellIs" dxfId="2692" priority="1102" operator="equal">
      <formula>0</formula>
    </cfRule>
  </conditionalFormatting>
  <conditionalFormatting sqref="C1024">
    <cfRule type="containsText" dxfId="2691" priority="1100" stopIfTrue="1" operator="containsText" text="f'k{kk foHkkx jktLFkku">
      <formula>NOT(ISERROR(SEARCH("f'k{kk foHkkx jktLFkku",C1024)))</formula>
    </cfRule>
    <cfRule type="containsText" dxfId="2690" priority="1101" stopIfTrue="1" operator="containsText" text="iw.kkZad">
      <formula>NOT(ISERROR(SEARCH("iw.kkZad",C1024)))</formula>
    </cfRule>
  </conditionalFormatting>
  <conditionalFormatting sqref="C1024">
    <cfRule type="containsText" dxfId="2689" priority="1099" stopIfTrue="1" operator="containsText" text="dsoy jktdh; fo|ky;ksa esa iz;ksx gsrq fu%'kqYd">
      <formula>NOT(ISERROR(SEARCH("dsoy jktdh; fo|ky;ksa esa iz;ksx gsrq fu%'kqYd",C1024)))</formula>
    </cfRule>
  </conditionalFormatting>
  <conditionalFormatting sqref="N1052">
    <cfRule type="cellIs" dxfId="2688" priority="1095" operator="equal">
      <formula>"FAILED"</formula>
    </cfRule>
    <cfRule type="cellIs" dxfId="2687" priority="1096" operator="equal">
      <formula>"Supplementary"</formula>
    </cfRule>
    <cfRule type="cellIs" dxfId="2686" priority="1097" operator="equal">
      <formula>"Passed With G"</formula>
    </cfRule>
    <cfRule type="cellIs" dxfId="2685" priority="1098" operator="equal">
      <formula>"Passed"</formula>
    </cfRule>
  </conditionalFormatting>
  <conditionalFormatting sqref="F1056:G1059">
    <cfRule type="cellIs" dxfId="2684" priority="1093" operator="equal">
      <formula>"0/100"</formula>
    </cfRule>
    <cfRule type="cellIs" dxfId="2683" priority="1094" operator="equal">
      <formula>"0/200"</formula>
    </cfRule>
  </conditionalFormatting>
  <conditionalFormatting sqref="L1052:M1052">
    <cfRule type="cellIs" dxfId="2682" priority="1092" operator="equal">
      <formula>"Failed"</formula>
    </cfRule>
  </conditionalFormatting>
  <conditionalFormatting sqref="C1056:H1059">
    <cfRule type="expression" dxfId="2681" priority="1091">
      <formula>$C1056=0</formula>
    </cfRule>
  </conditionalFormatting>
  <conditionalFormatting sqref="C1060">
    <cfRule type="cellIs" dxfId="2680" priority="1090" operator="equal">
      <formula>0</formula>
    </cfRule>
  </conditionalFormatting>
  <conditionalFormatting sqref="C1060">
    <cfRule type="containsText" dxfId="2679" priority="1088" stopIfTrue="1" operator="containsText" text="f'k{kk foHkkx jktLFkku">
      <formula>NOT(ISERROR(SEARCH("f'k{kk foHkkx jktLFkku",C1060)))</formula>
    </cfRule>
    <cfRule type="containsText" dxfId="2678" priority="1089" stopIfTrue="1" operator="containsText" text="iw.kkZad">
      <formula>NOT(ISERROR(SEARCH("iw.kkZad",C1060)))</formula>
    </cfRule>
  </conditionalFormatting>
  <conditionalFormatting sqref="C1060">
    <cfRule type="containsText" dxfId="2677" priority="1087" stopIfTrue="1" operator="containsText" text="dsoy jktdh; fo|ky;ksa esa iz;ksx gsrq fu%'kqYd">
      <formula>NOT(ISERROR(SEARCH("dsoy jktdh; fo|ky;ksa esa iz;ksx gsrq fu%'kqYd",C1060)))</formula>
    </cfRule>
  </conditionalFormatting>
  <conditionalFormatting sqref="H1087:H1094 G1095:H1095 E1091:E1095 C1091:D1100 N1066:N1079 M1066:M1078 J1080:M1085 H1082:H1085 D1066:J1068 C1066:C1069 D1072:D1077 H1072:J1077 E1072:G1078 E1080:E1088 G1080:G1088 F1080:F1089 C1072:C1078 D1081:D1088 C1080:C1089 H1080:I1081 K1066:K1077 L1066:L1068 L1070 L1072:L1078 K1088:L1088 I1087:L1087 N1081:N1087 A1066:B1100 F1091:G1094 F1095:F1100 K1089:N1091 K1093:N1093">
    <cfRule type="cellIs" dxfId="2676" priority="1086" operator="equal">
      <formula>0</formula>
    </cfRule>
  </conditionalFormatting>
  <conditionalFormatting sqref="F1088:G1088 F1095:F1100 H1088:H1094 C1088:C1089 D1095:D1100 M1070:M1071 N1078:N1079 M1080 M1081:N1085 F1080:F1083 D1067:D1068 B1067 C1072:C1078 F1078:G1078 G1080:H1080 I1080:I1081 C1080:C1086 L1078:M1078 F1084:H1085 J1080:L1085 C1091:C1100">
    <cfRule type="containsText" dxfId="2675" priority="1084" stopIfTrue="1" operator="containsText" text="f'k{kk foHkkx jktLFkku">
      <formula>NOT(ISERROR(SEARCH("f'k{kk foHkkx jktLFkku",B1067)))</formula>
    </cfRule>
    <cfRule type="containsText" dxfId="2674" priority="1085" stopIfTrue="1" operator="containsText" text="iw.kkZad">
      <formula>NOT(ISERROR(SEARCH("iw.kkZad",B1067)))</formula>
    </cfRule>
  </conditionalFormatting>
  <conditionalFormatting sqref="F1096:F1098 D1095:D1100">
    <cfRule type="cellIs" dxfId="2673" priority="1082" stopIfTrue="1" operator="equal">
      <formula>1800</formula>
    </cfRule>
    <cfRule type="cellIs" dxfId="2672" priority="1083" stopIfTrue="1" operator="equal">
      <formula>200</formula>
    </cfRule>
  </conditionalFormatting>
  <conditionalFormatting sqref="F1088:G1088 F1095:F1100 H1088:H1094 C1088:C1089 D1095:D1100 M1070:M1071 N1078:N1079 M1080 M1081:N1085 F1080:F1083 D1067:D1068 B1067 C1072:C1078 F1078:G1078 G1080:H1080 I1080:I1081 C1080:C1086 L1078:M1078 F1084:H1085 J1080:L1085 C1091:C1100">
    <cfRule type="containsText" dxfId="2671" priority="1081" stopIfTrue="1" operator="containsText" text="dsoy jktdh; fo|ky;ksa esa iz;ksx gsrq fu%'kqYd">
      <formula>NOT(ISERROR(SEARCH("dsoy jktdh; fo|ky;ksa esa iz;ksx gsrq fu%'kqYd",B1067)))</formula>
    </cfRule>
  </conditionalFormatting>
  <conditionalFormatting sqref="N1087">
    <cfRule type="cellIs" dxfId="2670" priority="1077" operator="equal">
      <formula>"FAILED"</formula>
    </cfRule>
    <cfRule type="cellIs" dxfId="2669" priority="1078" operator="equal">
      <formula>"Supplementary"</formula>
    </cfRule>
    <cfRule type="cellIs" dxfId="2668" priority="1079" operator="equal">
      <formula>"Passed With G"</formula>
    </cfRule>
    <cfRule type="cellIs" dxfId="2667" priority="1080" operator="equal">
      <formula>"Passed"</formula>
    </cfRule>
  </conditionalFormatting>
  <conditionalFormatting sqref="F1091:G1094">
    <cfRule type="cellIs" dxfId="2666" priority="1075" operator="equal">
      <formula>"0/100"</formula>
    </cfRule>
    <cfRule type="cellIs" dxfId="2665" priority="1076" operator="equal">
      <formula>"0/200"</formula>
    </cfRule>
  </conditionalFormatting>
  <conditionalFormatting sqref="L1087:M1087">
    <cfRule type="cellIs" dxfId="2664" priority="1074" operator="equal">
      <formula>"Failed"</formula>
    </cfRule>
  </conditionalFormatting>
  <conditionalFormatting sqref="C1091:H1094">
    <cfRule type="expression" dxfId="2663" priority="1073">
      <formula>$C1091=0</formula>
    </cfRule>
  </conditionalFormatting>
  <conditionalFormatting sqref="C1095">
    <cfRule type="cellIs" dxfId="2662" priority="1072" operator="equal">
      <formula>0</formula>
    </cfRule>
  </conditionalFormatting>
  <conditionalFormatting sqref="C1095">
    <cfRule type="containsText" dxfId="2661" priority="1070" stopIfTrue="1" operator="containsText" text="f'k{kk foHkkx jktLFkku">
      <formula>NOT(ISERROR(SEARCH("f'k{kk foHkkx jktLFkku",C1095)))</formula>
    </cfRule>
    <cfRule type="containsText" dxfId="2660" priority="1071" stopIfTrue="1" operator="containsText" text="iw.kkZad">
      <formula>NOT(ISERROR(SEARCH("iw.kkZad",C1095)))</formula>
    </cfRule>
  </conditionalFormatting>
  <conditionalFormatting sqref="C1095">
    <cfRule type="containsText" dxfId="2659" priority="1069" stopIfTrue="1" operator="containsText" text="dsoy jktdh; fo|ky;ksa esa iz;ksx gsrq fu%'kqYd">
      <formula>NOT(ISERROR(SEARCH("dsoy jktdh; fo|ky;ksa esa iz;ksx gsrq fu%'kqYd",C1095)))</formula>
    </cfRule>
  </conditionalFormatting>
  <conditionalFormatting sqref="N1123">
    <cfRule type="cellIs" dxfId="2658" priority="1065" operator="equal">
      <formula>"FAILED"</formula>
    </cfRule>
    <cfRule type="cellIs" dxfId="2657" priority="1066" operator="equal">
      <formula>"Supplementary"</formula>
    </cfRule>
    <cfRule type="cellIs" dxfId="2656" priority="1067" operator="equal">
      <formula>"Passed With G"</formula>
    </cfRule>
    <cfRule type="cellIs" dxfId="2655" priority="1068" operator="equal">
      <formula>"Passed"</formula>
    </cfRule>
  </conditionalFormatting>
  <conditionalFormatting sqref="F1127:G1130">
    <cfRule type="cellIs" dxfId="2654" priority="1063" operator="equal">
      <formula>"0/100"</formula>
    </cfRule>
    <cfRule type="cellIs" dxfId="2653" priority="1064" operator="equal">
      <formula>"0/200"</formula>
    </cfRule>
  </conditionalFormatting>
  <conditionalFormatting sqref="L1123:M1123">
    <cfRule type="cellIs" dxfId="2652" priority="1062" operator="equal">
      <formula>"Failed"</formula>
    </cfRule>
  </conditionalFormatting>
  <conditionalFormatting sqref="C1127:H1130">
    <cfRule type="expression" dxfId="2651" priority="1061">
      <formula>$C1127=0</formula>
    </cfRule>
  </conditionalFormatting>
  <conditionalFormatting sqref="C1131">
    <cfRule type="cellIs" dxfId="2650" priority="1060" operator="equal">
      <formula>0</formula>
    </cfRule>
  </conditionalFormatting>
  <conditionalFormatting sqref="C1131">
    <cfRule type="containsText" dxfId="2649" priority="1058" stopIfTrue="1" operator="containsText" text="f'k{kk foHkkx jktLFkku">
      <formula>NOT(ISERROR(SEARCH("f'k{kk foHkkx jktLFkku",C1131)))</formula>
    </cfRule>
    <cfRule type="containsText" dxfId="2648" priority="1059" stopIfTrue="1" operator="containsText" text="iw.kkZad">
      <formula>NOT(ISERROR(SEARCH("iw.kkZad",C1131)))</formula>
    </cfRule>
  </conditionalFormatting>
  <conditionalFormatting sqref="C1131">
    <cfRule type="containsText" dxfId="2647" priority="1057" stopIfTrue="1" operator="containsText" text="dsoy jktdh; fo|ky;ksa esa iz;ksx gsrq fu%'kqYd">
      <formula>NOT(ISERROR(SEARCH("dsoy jktdh; fo|ky;ksa esa iz;ksx gsrq fu%'kqYd",C1131)))</formula>
    </cfRule>
  </conditionalFormatting>
  <conditionalFormatting sqref="H1158:H1165 G1166:H1166 E1162:E1166 C1162:D1171 N1137:N1150 M1137:M1149 J1151:M1156 H1153:H1156 D1137:J1139 C1137:C1140 D1143:D1148 H1143:J1148 E1143:G1149 E1151:E1159 G1151:G1159 F1151:F1160 C1143:C1149 D1152:D1159 C1151:C1160 H1151:I1152 K1137:K1148 L1137:L1139 L1141 L1143:L1149 K1159:L1159 I1158:L1158 N1152:N1158 A1137:B1171 F1162:G1165 F1166:F1171 K1160:N1162 K1164:N1164">
    <cfRule type="cellIs" dxfId="2646" priority="1056" operator="equal">
      <formula>0</formula>
    </cfRule>
  </conditionalFormatting>
  <conditionalFormatting sqref="F1159:G1159 F1166:F1171 H1159:H1165 C1159:C1160 D1166:D1171 M1141:M1142 N1149:N1150 M1151 M1152:N1156 F1151:F1154 D1138:D1139 B1138 C1143:C1149 F1149:G1149 G1151:H1151 I1151:I1152 C1151:C1157 L1149:M1149 F1155:H1156 J1151:L1156 C1162:C1171">
    <cfRule type="containsText" dxfId="2645" priority="1054" stopIfTrue="1" operator="containsText" text="f'k{kk foHkkx jktLFkku">
      <formula>NOT(ISERROR(SEARCH("f'k{kk foHkkx jktLFkku",B1138)))</formula>
    </cfRule>
    <cfRule type="containsText" dxfId="2644" priority="1055" stopIfTrue="1" operator="containsText" text="iw.kkZad">
      <formula>NOT(ISERROR(SEARCH("iw.kkZad",B1138)))</formula>
    </cfRule>
  </conditionalFormatting>
  <conditionalFormatting sqref="F1167:F1169 D1166:D1171">
    <cfRule type="cellIs" dxfId="2643" priority="1052" stopIfTrue="1" operator="equal">
      <formula>1800</formula>
    </cfRule>
    <cfRule type="cellIs" dxfId="2642" priority="1053" stopIfTrue="1" operator="equal">
      <formula>200</formula>
    </cfRule>
  </conditionalFormatting>
  <conditionalFormatting sqref="F1159:G1159 F1166:F1171 H1159:H1165 C1159:C1160 D1166:D1171 M1141:M1142 N1149:N1150 M1151 M1152:N1156 F1151:F1154 D1138:D1139 B1138 C1143:C1149 F1149:G1149 G1151:H1151 I1151:I1152 C1151:C1157 L1149:M1149 F1155:H1156 J1151:L1156 C1162:C1171">
    <cfRule type="containsText" dxfId="2641" priority="1051" stopIfTrue="1" operator="containsText" text="dsoy jktdh; fo|ky;ksa esa iz;ksx gsrq fu%'kqYd">
      <formula>NOT(ISERROR(SEARCH("dsoy jktdh; fo|ky;ksa esa iz;ksx gsrq fu%'kqYd",B1138)))</formula>
    </cfRule>
  </conditionalFormatting>
  <conditionalFormatting sqref="N1158">
    <cfRule type="cellIs" dxfId="2640" priority="1047" operator="equal">
      <formula>"FAILED"</formula>
    </cfRule>
    <cfRule type="cellIs" dxfId="2639" priority="1048" operator="equal">
      <formula>"Supplementary"</formula>
    </cfRule>
    <cfRule type="cellIs" dxfId="2638" priority="1049" operator="equal">
      <formula>"Passed With G"</formula>
    </cfRule>
    <cfRule type="cellIs" dxfId="2637" priority="1050" operator="equal">
      <formula>"Passed"</formula>
    </cfRule>
  </conditionalFormatting>
  <conditionalFormatting sqref="F1162:G1165">
    <cfRule type="cellIs" dxfId="2636" priority="1045" operator="equal">
      <formula>"0/100"</formula>
    </cfRule>
    <cfRule type="cellIs" dxfId="2635" priority="1046" operator="equal">
      <formula>"0/200"</formula>
    </cfRule>
  </conditionalFormatting>
  <conditionalFormatting sqref="L1158:M1158">
    <cfRule type="cellIs" dxfId="2634" priority="1044" operator="equal">
      <formula>"Failed"</formula>
    </cfRule>
  </conditionalFormatting>
  <conditionalFormatting sqref="C1162:H1165">
    <cfRule type="expression" dxfId="2633" priority="1043">
      <formula>$C1162=0</formula>
    </cfRule>
  </conditionalFormatting>
  <conditionalFormatting sqref="C1166">
    <cfRule type="cellIs" dxfId="2632" priority="1042" operator="equal">
      <formula>0</formula>
    </cfRule>
  </conditionalFormatting>
  <conditionalFormatting sqref="C1166">
    <cfRule type="containsText" dxfId="2631" priority="1040" stopIfTrue="1" operator="containsText" text="f'k{kk foHkkx jktLFkku">
      <formula>NOT(ISERROR(SEARCH("f'k{kk foHkkx jktLFkku",C1166)))</formula>
    </cfRule>
    <cfRule type="containsText" dxfId="2630" priority="1041" stopIfTrue="1" operator="containsText" text="iw.kkZad">
      <formula>NOT(ISERROR(SEARCH("iw.kkZad",C1166)))</formula>
    </cfRule>
  </conditionalFormatting>
  <conditionalFormatting sqref="C1166">
    <cfRule type="containsText" dxfId="2629" priority="1039" stopIfTrue="1" operator="containsText" text="dsoy jktdh; fo|ky;ksa esa iz;ksx gsrq fu%'kqYd">
      <formula>NOT(ISERROR(SEARCH("dsoy jktdh; fo|ky;ksa esa iz;ksx gsrq fu%'kqYd",C1166)))</formula>
    </cfRule>
  </conditionalFormatting>
  <conditionalFormatting sqref="N1194">
    <cfRule type="cellIs" dxfId="2628" priority="1035" operator="equal">
      <formula>"FAILED"</formula>
    </cfRule>
    <cfRule type="cellIs" dxfId="2627" priority="1036" operator="equal">
      <formula>"Supplementary"</formula>
    </cfRule>
    <cfRule type="cellIs" dxfId="2626" priority="1037" operator="equal">
      <formula>"Passed With G"</formula>
    </cfRule>
    <cfRule type="cellIs" dxfId="2625" priority="1038" operator="equal">
      <formula>"Passed"</formula>
    </cfRule>
  </conditionalFormatting>
  <conditionalFormatting sqref="F1198:G1201">
    <cfRule type="cellIs" dxfId="2624" priority="1033" operator="equal">
      <formula>"0/100"</formula>
    </cfRule>
    <cfRule type="cellIs" dxfId="2623" priority="1034" operator="equal">
      <formula>"0/200"</formula>
    </cfRule>
  </conditionalFormatting>
  <conditionalFormatting sqref="L1194:M1194">
    <cfRule type="cellIs" dxfId="2622" priority="1032" operator="equal">
      <formula>"Failed"</formula>
    </cfRule>
  </conditionalFormatting>
  <conditionalFormatting sqref="C1198:H1201">
    <cfRule type="expression" dxfId="2621" priority="1031">
      <formula>$C1198=0</formula>
    </cfRule>
  </conditionalFormatting>
  <conditionalFormatting sqref="C1202">
    <cfRule type="cellIs" dxfId="2620" priority="1030" operator="equal">
      <formula>0</formula>
    </cfRule>
  </conditionalFormatting>
  <conditionalFormatting sqref="C1202">
    <cfRule type="containsText" dxfId="2619" priority="1028" stopIfTrue="1" operator="containsText" text="f'k{kk foHkkx jktLFkku">
      <formula>NOT(ISERROR(SEARCH("f'k{kk foHkkx jktLFkku",C1202)))</formula>
    </cfRule>
    <cfRule type="containsText" dxfId="2618" priority="1029" stopIfTrue="1" operator="containsText" text="iw.kkZad">
      <formula>NOT(ISERROR(SEARCH("iw.kkZad",C1202)))</formula>
    </cfRule>
  </conditionalFormatting>
  <conditionalFormatting sqref="C1202">
    <cfRule type="containsText" dxfId="2617" priority="1027" stopIfTrue="1" operator="containsText" text="dsoy jktdh; fo|ky;ksa esa iz;ksx gsrq fu%'kqYd">
      <formula>NOT(ISERROR(SEARCH("dsoy jktdh; fo|ky;ksa esa iz;ksx gsrq fu%'kqYd",C1202)))</formula>
    </cfRule>
  </conditionalFormatting>
  <conditionalFormatting sqref="H1229:H1236 G1237:H1237 E1233:E1237 C1233:D1242 N1208:N1221 M1208:M1220 J1222:M1227 H1224:H1227 D1208:J1210 C1208:C1211 D1214:D1219 H1214:J1219 E1214:G1220 E1222:E1230 G1222:G1230 F1222:F1231 C1214:C1220 D1223:D1230 C1222:C1231 H1222:I1223 K1208:K1219 L1208:L1210 L1212 L1214:L1220 K1230:L1230 I1229:L1229 N1223:N1229 A1208:B1242 F1233:G1236 F1237:F1242 K1231:N1233 K1235:N1235">
    <cfRule type="cellIs" dxfId="2616" priority="1026" operator="equal">
      <formula>0</formula>
    </cfRule>
  </conditionalFormatting>
  <conditionalFormatting sqref="F1230:G1230 F1237:F1242 H1230:H1236 C1230:C1231 D1237:D1242 M1212:M1213 N1220:N1221 M1222 M1223:N1227 F1222:F1225 D1209:D1210 B1209 C1214:C1220 F1220:G1220 G1222:H1222 I1222:I1223 C1222:C1228 L1220:M1220 F1226:H1227 J1222:L1227 C1233:C1242">
    <cfRule type="containsText" dxfId="2615" priority="1024" stopIfTrue="1" operator="containsText" text="f'k{kk foHkkx jktLFkku">
      <formula>NOT(ISERROR(SEARCH("f'k{kk foHkkx jktLFkku",B1209)))</formula>
    </cfRule>
    <cfRule type="containsText" dxfId="2614" priority="1025" stopIfTrue="1" operator="containsText" text="iw.kkZad">
      <formula>NOT(ISERROR(SEARCH("iw.kkZad",B1209)))</formula>
    </cfRule>
  </conditionalFormatting>
  <conditionalFormatting sqref="F1238:F1240 D1237:D1242">
    <cfRule type="cellIs" dxfId="2613" priority="1022" stopIfTrue="1" operator="equal">
      <formula>1800</formula>
    </cfRule>
    <cfRule type="cellIs" dxfId="2612" priority="1023" stopIfTrue="1" operator="equal">
      <formula>200</formula>
    </cfRule>
  </conditionalFormatting>
  <conditionalFormatting sqref="F1230:G1230 F1237:F1242 H1230:H1236 C1230:C1231 D1237:D1242 M1212:M1213 N1220:N1221 M1222 M1223:N1227 F1222:F1225 D1209:D1210 B1209 C1214:C1220 F1220:G1220 G1222:H1222 I1222:I1223 C1222:C1228 L1220:M1220 F1226:H1227 J1222:L1227 C1233:C1242">
    <cfRule type="containsText" dxfId="2611" priority="1021" stopIfTrue="1" operator="containsText" text="dsoy jktdh; fo|ky;ksa esa iz;ksx gsrq fu%'kqYd">
      <formula>NOT(ISERROR(SEARCH("dsoy jktdh; fo|ky;ksa esa iz;ksx gsrq fu%'kqYd",B1209)))</formula>
    </cfRule>
  </conditionalFormatting>
  <conditionalFormatting sqref="N1229">
    <cfRule type="cellIs" dxfId="2610" priority="1017" operator="equal">
      <formula>"FAILED"</formula>
    </cfRule>
    <cfRule type="cellIs" dxfId="2609" priority="1018" operator="equal">
      <formula>"Supplementary"</formula>
    </cfRule>
    <cfRule type="cellIs" dxfId="2608" priority="1019" operator="equal">
      <formula>"Passed With G"</formula>
    </cfRule>
    <cfRule type="cellIs" dxfId="2607" priority="1020" operator="equal">
      <formula>"Passed"</formula>
    </cfRule>
  </conditionalFormatting>
  <conditionalFormatting sqref="F1233:G1236">
    <cfRule type="cellIs" dxfId="2606" priority="1015" operator="equal">
      <formula>"0/100"</formula>
    </cfRule>
    <cfRule type="cellIs" dxfId="2605" priority="1016" operator="equal">
      <formula>"0/200"</formula>
    </cfRule>
  </conditionalFormatting>
  <conditionalFormatting sqref="L1229:M1229">
    <cfRule type="cellIs" dxfId="2604" priority="1014" operator="equal">
      <formula>"Failed"</formula>
    </cfRule>
  </conditionalFormatting>
  <conditionalFormatting sqref="C1233:H1236">
    <cfRule type="expression" dxfId="2603" priority="1013">
      <formula>$C1233=0</formula>
    </cfRule>
  </conditionalFormatting>
  <conditionalFormatting sqref="C1237">
    <cfRule type="cellIs" dxfId="2602" priority="1012" operator="equal">
      <formula>0</formula>
    </cfRule>
  </conditionalFormatting>
  <conditionalFormatting sqref="C1237">
    <cfRule type="containsText" dxfId="2601" priority="1010" stopIfTrue="1" operator="containsText" text="f'k{kk foHkkx jktLFkku">
      <formula>NOT(ISERROR(SEARCH("f'k{kk foHkkx jktLFkku",C1237)))</formula>
    </cfRule>
    <cfRule type="containsText" dxfId="2600" priority="1011" stopIfTrue="1" operator="containsText" text="iw.kkZad">
      <formula>NOT(ISERROR(SEARCH("iw.kkZad",C1237)))</formula>
    </cfRule>
  </conditionalFormatting>
  <conditionalFormatting sqref="C1237">
    <cfRule type="containsText" dxfId="2599" priority="1009" stopIfTrue="1" operator="containsText" text="dsoy jktdh; fo|ky;ksa esa iz;ksx gsrq fu%'kqYd">
      <formula>NOT(ISERROR(SEARCH("dsoy jktdh; fo|ky;ksa esa iz;ksx gsrq fu%'kqYd",C1237)))</formula>
    </cfRule>
  </conditionalFormatting>
  <conditionalFormatting sqref="N1265">
    <cfRule type="cellIs" dxfId="2598" priority="1005" operator="equal">
      <formula>"FAILED"</formula>
    </cfRule>
    <cfRule type="cellIs" dxfId="2597" priority="1006" operator="equal">
      <formula>"Supplementary"</formula>
    </cfRule>
    <cfRule type="cellIs" dxfId="2596" priority="1007" operator="equal">
      <formula>"Passed With G"</formula>
    </cfRule>
    <cfRule type="cellIs" dxfId="2595" priority="1008" operator="equal">
      <formula>"Passed"</formula>
    </cfRule>
  </conditionalFormatting>
  <conditionalFormatting sqref="F1269:G1272">
    <cfRule type="cellIs" dxfId="2594" priority="1003" operator="equal">
      <formula>"0/100"</formula>
    </cfRule>
    <cfRule type="cellIs" dxfId="2593" priority="1004" operator="equal">
      <formula>"0/200"</formula>
    </cfRule>
  </conditionalFormatting>
  <conditionalFormatting sqref="L1265:M1265">
    <cfRule type="cellIs" dxfId="2592" priority="1002" operator="equal">
      <formula>"Failed"</formula>
    </cfRule>
  </conditionalFormatting>
  <conditionalFormatting sqref="C1269:H1272">
    <cfRule type="expression" dxfId="2591" priority="1001">
      <formula>$C1269=0</formula>
    </cfRule>
  </conditionalFormatting>
  <conditionalFormatting sqref="C1273">
    <cfRule type="cellIs" dxfId="2590" priority="1000" operator="equal">
      <formula>0</formula>
    </cfRule>
  </conditionalFormatting>
  <conditionalFormatting sqref="C1273">
    <cfRule type="containsText" dxfId="2589" priority="998" stopIfTrue="1" operator="containsText" text="f'k{kk foHkkx jktLFkku">
      <formula>NOT(ISERROR(SEARCH("f'k{kk foHkkx jktLFkku",C1273)))</formula>
    </cfRule>
    <cfRule type="containsText" dxfId="2588" priority="999" stopIfTrue="1" operator="containsText" text="iw.kkZad">
      <formula>NOT(ISERROR(SEARCH("iw.kkZad",C1273)))</formula>
    </cfRule>
  </conditionalFormatting>
  <conditionalFormatting sqref="C1273">
    <cfRule type="containsText" dxfId="2587" priority="997" stopIfTrue="1" operator="containsText" text="dsoy jktdh; fo|ky;ksa esa iz;ksx gsrq fu%'kqYd">
      <formula>NOT(ISERROR(SEARCH("dsoy jktdh; fo|ky;ksa esa iz;ksx gsrq fu%'kqYd",C1273)))</formula>
    </cfRule>
  </conditionalFormatting>
  <conditionalFormatting sqref="H1300:H1307 G1308:H1308 E1304:E1308 C1304:D1313 N1279:N1292 M1279:M1291 J1293:M1298 H1295:H1298 D1279:J1281 C1279:C1282 D1285:D1290 H1285:J1290 E1285:G1291 E1293:E1301 G1293:G1301 F1293:F1302 C1285:C1291 D1294:D1301 C1293:C1302 H1293:I1294 K1279:K1290 L1279:L1281 L1283 L1285:L1291 K1301:L1301 I1300:L1300 N1294:N1300 A1279:B1313 F1304:G1307 F1308:F1313 K1302:N1304 K1306:N1306">
    <cfRule type="cellIs" dxfId="2586" priority="996" operator="equal">
      <formula>0</formula>
    </cfRule>
  </conditionalFormatting>
  <conditionalFormatting sqref="F1301:G1301 F1308:F1313 H1301:H1307 C1301:C1302 D1308:D1313 M1283:M1284 N1291:N1292 M1293 M1294:N1298 F1293:F1296 D1280:D1281 B1280 C1285:C1291 F1291:G1291 G1293:H1293 I1293:I1294 C1293:C1299 L1291:M1291 F1297:H1298 J1293:L1298 C1304:C1313">
    <cfRule type="containsText" dxfId="2585" priority="994" stopIfTrue="1" operator="containsText" text="f'k{kk foHkkx jktLFkku">
      <formula>NOT(ISERROR(SEARCH("f'k{kk foHkkx jktLFkku",B1280)))</formula>
    </cfRule>
    <cfRule type="containsText" dxfId="2584" priority="995" stopIfTrue="1" operator="containsText" text="iw.kkZad">
      <formula>NOT(ISERROR(SEARCH("iw.kkZad",B1280)))</formula>
    </cfRule>
  </conditionalFormatting>
  <conditionalFormatting sqref="F1309:F1311 D1308:D1313">
    <cfRule type="cellIs" dxfId="2583" priority="992" stopIfTrue="1" operator="equal">
      <formula>1800</formula>
    </cfRule>
    <cfRule type="cellIs" dxfId="2582" priority="993" stopIfTrue="1" operator="equal">
      <formula>200</formula>
    </cfRule>
  </conditionalFormatting>
  <conditionalFormatting sqref="F1301:G1301 F1308:F1313 H1301:H1307 C1301:C1302 D1308:D1313 M1283:M1284 N1291:N1292 M1293 M1294:N1298 F1293:F1296 D1280:D1281 B1280 C1285:C1291 F1291:G1291 G1293:H1293 I1293:I1294 C1293:C1299 L1291:M1291 F1297:H1298 J1293:L1298 C1304:C1313">
    <cfRule type="containsText" dxfId="2581" priority="991" stopIfTrue="1" operator="containsText" text="dsoy jktdh; fo|ky;ksa esa iz;ksx gsrq fu%'kqYd">
      <formula>NOT(ISERROR(SEARCH("dsoy jktdh; fo|ky;ksa esa iz;ksx gsrq fu%'kqYd",B1280)))</formula>
    </cfRule>
  </conditionalFormatting>
  <conditionalFormatting sqref="N1300">
    <cfRule type="cellIs" dxfId="2580" priority="987" operator="equal">
      <formula>"FAILED"</formula>
    </cfRule>
    <cfRule type="cellIs" dxfId="2579" priority="988" operator="equal">
      <formula>"Supplementary"</formula>
    </cfRule>
    <cfRule type="cellIs" dxfId="2578" priority="989" operator="equal">
      <formula>"Passed With G"</formula>
    </cfRule>
    <cfRule type="cellIs" dxfId="2577" priority="990" operator="equal">
      <formula>"Passed"</formula>
    </cfRule>
  </conditionalFormatting>
  <conditionalFormatting sqref="F1304:G1307">
    <cfRule type="cellIs" dxfId="2576" priority="985" operator="equal">
      <formula>"0/100"</formula>
    </cfRule>
    <cfRule type="cellIs" dxfId="2575" priority="986" operator="equal">
      <formula>"0/200"</formula>
    </cfRule>
  </conditionalFormatting>
  <conditionalFormatting sqref="L1300:M1300">
    <cfRule type="cellIs" dxfId="2574" priority="984" operator="equal">
      <formula>"Failed"</formula>
    </cfRule>
  </conditionalFormatting>
  <conditionalFormatting sqref="C1304:H1307">
    <cfRule type="expression" dxfId="2573" priority="983">
      <formula>$C1304=0</formula>
    </cfRule>
  </conditionalFormatting>
  <conditionalFormatting sqref="C1308">
    <cfRule type="cellIs" dxfId="2572" priority="982" operator="equal">
      <formula>0</formula>
    </cfRule>
  </conditionalFormatting>
  <conditionalFormatting sqref="C1308">
    <cfRule type="containsText" dxfId="2571" priority="980" stopIfTrue="1" operator="containsText" text="f'k{kk foHkkx jktLFkku">
      <formula>NOT(ISERROR(SEARCH("f'k{kk foHkkx jktLFkku",C1308)))</formula>
    </cfRule>
    <cfRule type="containsText" dxfId="2570" priority="981" stopIfTrue="1" operator="containsText" text="iw.kkZad">
      <formula>NOT(ISERROR(SEARCH("iw.kkZad",C1308)))</formula>
    </cfRule>
  </conditionalFormatting>
  <conditionalFormatting sqref="C1308">
    <cfRule type="containsText" dxfId="2569" priority="979" stopIfTrue="1" operator="containsText" text="dsoy jktdh; fo|ky;ksa esa iz;ksx gsrq fu%'kqYd">
      <formula>NOT(ISERROR(SEARCH("dsoy jktdh; fo|ky;ksa esa iz;ksx gsrq fu%'kqYd",C1308)))</formula>
    </cfRule>
  </conditionalFormatting>
  <conditionalFormatting sqref="N1336">
    <cfRule type="cellIs" dxfId="2568" priority="975" operator="equal">
      <formula>"FAILED"</formula>
    </cfRule>
    <cfRule type="cellIs" dxfId="2567" priority="976" operator="equal">
      <formula>"Supplementary"</formula>
    </cfRule>
    <cfRule type="cellIs" dxfId="2566" priority="977" operator="equal">
      <formula>"Passed With G"</formula>
    </cfRule>
    <cfRule type="cellIs" dxfId="2565" priority="978" operator="equal">
      <formula>"Passed"</formula>
    </cfRule>
  </conditionalFormatting>
  <conditionalFormatting sqref="F1340:G1343">
    <cfRule type="cellIs" dxfId="2564" priority="973" operator="equal">
      <formula>"0/100"</formula>
    </cfRule>
    <cfRule type="cellIs" dxfId="2563" priority="974" operator="equal">
      <formula>"0/200"</formula>
    </cfRule>
  </conditionalFormatting>
  <conditionalFormatting sqref="L1336:M1336">
    <cfRule type="cellIs" dxfId="2562" priority="972" operator="equal">
      <formula>"Failed"</formula>
    </cfRule>
  </conditionalFormatting>
  <conditionalFormatting sqref="C1340:H1343">
    <cfRule type="expression" dxfId="2561" priority="971">
      <formula>$C1340=0</formula>
    </cfRule>
  </conditionalFormatting>
  <conditionalFormatting sqref="C1344">
    <cfRule type="cellIs" dxfId="2560" priority="970" operator="equal">
      <formula>0</formula>
    </cfRule>
  </conditionalFormatting>
  <conditionalFormatting sqref="C1344">
    <cfRule type="containsText" dxfId="2559" priority="968" stopIfTrue="1" operator="containsText" text="f'k{kk foHkkx jktLFkku">
      <formula>NOT(ISERROR(SEARCH("f'k{kk foHkkx jktLFkku",C1344)))</formula>
    </cfRule>
    <cfRule type="containsText" dxfId="2558" priority="969" stopIfTrue="1" operator="containsText" text="iw.kkZad">
      <formula>NOT(ISERROR(SEARCH("iw.kkZad",C1344)))</formula>
    </cfRule>
  </conditionalFormatting>
  <conditionalFormatting sqref="C1344">
    <cfRule type="containsText" dxfId="2557" priority="967" stopIfTrue="1" operator="containsText" text="dsoy jktdh; fo|ky;ksa esa iz;ksx gsrq fu%'kqYd">
      <formula>NOT(ISERROR(SEARCH("dsoy jktdh; fo|ky;ksa esa iz;ksx gsrq fu%'kqYd",C1344)))</formula>
    </cfRule>
  </conditionalFormatting>
  <conditionalFormatting sqref="H1371:H1378 G1379:H1379 E1375:E1379 C1375:D1384 N1350:N1363 M1350:M1362 J1364:M1369 H1366:H1369 D1350:J1352 C1350:C1353 D1356:D1361 H1356:J1361 E1356:G1362 E1364:E1372 G1364:G1372 F1364:F1373 C1356:C1362 D1365:D1372 C1364:C1373 H1364:I1365 K1350:K1361 L1350:L1352 L1354 L1356:L1362 K1372:L1372 I1371:L1371 N1365:N1371 A1350:B1384 F1375:G1378 F1379:F1384 K1373:N1375 K1377:N1377">
    <cfRule type="cellIs" dxfId="2556" priority="966" operator="equal">
      <formula>0</formula>
    </cfRule>
  </conditionalFormatting>
  <conditionalFormatting sqref="F1372:G1372 F1379:F1384 H1372:H1378 C1372:C1373 D1379:D1384 M1354:M1355 N1362:N1363 M1364 M1365:N1369 F1364:F1367 D1351:D1352 B1351 C1356:C1362 F1362:G1362 G1364:H1364 I1364:I1365 C1364:C1370 L1362:M1362 F1368:H1369 J1364:L1369 C1375:C1384">
    <cfRule type="containsText" dxfId="2555" priority="964" stopIfTrue="1" operator="containsText" text="f'k{kk foHkkx jktLFkku">
      <formula>NOT(ISERROR(SEARCH("f'k{kk foHkkx jktLFkku",B1351)))</formula>
    </cfRule>
    <cfRule type="containsText" dxfId="2554" priority="965" stopIfTrue="1" operator="containsText" text="iw.kkZad">
      <formula>NOT(ISERROR(SEARCH("iw.kkZad",B1351)))</formula>
    </cfRule>
  </conditionalFormatting>
  <conditionalFormatting sqref="F1380:F1382 D1379:D1384">
    <cfRule type="cellIs" dxfId="2553" priority="962" stopIfTrue="1" operator="equal">
      <formula>1800</formula>
    </cfRule>
    <cfRule type="cellIs" dxfId="2552" priority="963" stopIfTrue="1" operator="equal">
      <formula>200</formula>
    </cfRule>
  </conditionalFormatting>
  <conditionalFormatting sqref="F1372:G1372 F1379:F1384 H1372:H1378 C1372:C1373 D1379:D1384 M1354:M1355 N1362:N1363 M1364 M1365:N1369 F1364:F1367 D1351:D1352 B1351 C1356:C1362 F1362:G1362 G1364:H1364 I1364:I1365 C1364:C1370 L1362:M1362 F1368:H1369 J1364:L1369 C1375:C1384">
    <cfRule type="containsText" dxfId="2551" priority="961" stopIfTrue="1" operator="containsText" text="dsoy jktdh; fo|ky;ksa esa iz;ksx gsrq fu%'kqYd">
      <formula>NOT(ISERROR(SEARCH("dsoy jktdh; fo|ky;ksa esa iz;ksx gsrq fu%'kqYd",B1351)))</formula>
    </cfRule>
  </conditionalFormatting>
  <conditionalFormatting sqref="N1371">
    <cfRule type="cellIs" dxfId="2550" priority="957" operator="equal">
      <formula>"FAILED"</formula>
    </cfRule>
    <cfRule type="cellIs" dxfId="2549" priority="958" operator="equal">
      <formula>"Supplementary"</formula>
    </cfRule>
    <cfRule type="cellIs" dxfId="2548" priority="959" operator="equal">
      <formula>"Passed With G"</formula>
    </cfRule>
    <cfRule type="cellIs" dxfId="2547" priority="960" operator="equal">
      <formula>"Passed"</formula>
    </cfRule>
  </conditionalFormatting>
  <conditionalFormatting sqref="F1375:G1378">
    <cfRule type="cellIs" dxfId="2546" priority="955" operator="equal">
      <formula>"0/100"</formula>
    </cfRule>
    <cfRule type="cellIs" dxfId="2545" priority="956" operator="equal">
      <formula>"0/200"</formula>
    </cfRule>
  </conditionalFormatting>
  <conditionalFormatting sqref="L1371:M1371">
    <cfRule type="cellIs" dxfId="2544" priority="954" operator="equal">
      <formula>"Failed"</formula>
    </cfRule>
  </conditionalFormatting>
  <conditionalFormatting sqref="C1375:H1378">
    <cfRule type="expression" dxfId="2543" priority="953">
      <formula>$C1375=0</formula>
    </cfRule>
  </conditionalFormatting>
  <conditionalFormatting sqref="C1379">
    <cfRule type="cellIs" dxfId="2542" priority="952" operator="equal">
      <formula>0</formula>
    </cfRule>
  </conditionalFormatting>
  <conditionalFormatting sqref="C1379">
    <cfRule type="containsText" dxfId="2541" priority="950" stopIfTrue="1" operator="containsText" text="f'k{kk foHkkx jktLFkku">
      <formula>NOT(ISERROR(SEARCH("f'k{kk foHkkx jktLFkku",C1379)))</formula>
    </cfRule>
    <cfRule type="containsText" dxfId="2540" priority="951" stopIfTrue="1" operator="containsText" text="iw.kkZad">
      <formula>NOT(ISERROR(SEARCH("iw.kkZad",C1379)))</formula>
    </cfRule>
  </conditionalFormatting>
  <conditionalFormatting sqref="C1379">
    <cfRule type="containsText" dxfId="2539" priority="949" stopIfTrue="1" operator="containsText" text="dsoy jktdh; fo|ky;ksa esa iz;ksx gsrq fu%'kqYd">
      <formula>NOT(ISERROR(SEARCH("dsoy jktdh; fo|ky;ksa esa iz;ksx gsrq fu%'kqYd",C1379)))</formula>
    </cfRule>
  </conditionalFormatting>
  <conditionalFormatting sqref="N1407">
    <cfRule type="cellIs" dxfId="2538" priority="945" operator="equal">
      <formula>"FAILED"</formula>
    </cfRule>
    <cfRule type="cellIs" dxfId="2537" priority="946" operator="equal">
      <formula>"Supplementary"</formula>
    </cfRule>
    <cfRule type="cellIs" dxfId="2536" priority="947" operator="equal">
      <formula>"Passed With G"</formula>
    </cfRule>
    <cfRule type="cellIs" dxfId="2535" priority="948" operator="equal">
      <formula>"Passed"</formula>
    </cfRule>
  </conditionalFormatting>
  <conditionalFormatting sqref="F1411:G1414">
    <cfRule type="cellIs" dxfId="2534" priority="943" operator="equal">
      <formula>"0/100"</formula>
    </cfRule>
    <cfRule type="cellIs" dxfId="2533" priority="944" operator="equal">
      <formula>"0/200"</formula>
    </cfRule>
  </conditionalFormatting>
  <conditionalFormatting sqref="L1407:M1407">
    <cfRule type="cellIs" dxfId="2532" priority="942" operator="equal">
      <formula>"Failed"</formula>
    </cfRule>
  </conditionalFormatting>
  <conditionalFormatting sqref="C1411:H1414">
    <cfRule type="expression" dxfId="2531" priority="941">
      <formula>$C1411=0</formula>
    </cfRule>
  </conditionalFormatting>
  <conditionalFormatting sqref="C1415">
    <cfRule type="cellIs" dxfId="2530" priority="940" operator="equal">
      <formula>0</formula>
    </cfRule>
  </conditionalFormatting>
  <conditionalFormatting sqref="C1415">
    <cfRule type="containsText" dxfId="2529" priority="938" stopIfTrue="1" operator="containsText" text="f'k{kk foHkkx jktLFkku">
      <formula>NOT(ISERROR(SEARCH("f'k{kk foHkkx jktLFkku",C1415)))</formula>
    </cfRule>
    <cfRule type="containsText" dxfId="2528" priority="939" stopIfTrue="1" operator="containsText" text="iw.kkZad">
      <formula>NOT(ISERROR(SEARCH("iw.kkZad",C1415)))</formula>
    </cfRule>
  </conditionalFormatting>
  <conditionalFormatting sqref="C1415">
    <cfRule type="containsText" dxfId="2527" priority="937" stopIfTrue="1" operator="containsText" text="dsoy jktdh; fo|ky;ksa esa iz;ksx gsrq fu%'kqYd">
      <formula>NOT(ISERROR(SEARCH("dsoy jktdh; fo|ky;ksa esa iz;ksx gsrq fu%'kqYd",C1415)))</formula>
    </cfRule>
  </conditionalFormatting>
  <conditionalFormatting sqref="H1442:H1449 G1450:H1450 E1446:E1450 C1446:D1455 N1421:N1434 M1421:M1433 J1435:M1440 H1437:H1440 D1421:J1423 C1421:C1424 D1427:D1432 H1427:J1432 E1427:G1433 E1435:E1443 G1435:G1443 F1435:F1444 C1427:C1433 D1436:D1443 C1435:C1444 H1435:I1436 K1421:K1432 L1421:L1423 L1425 L1427:L1433 K1443:L1443 I1442:L1442 N1436:N1442 A1421:B1455 F1446:G1449 F1450:F1455 K1444:N1446 K1448:N1448">
    <cfRule type="cellIs" dxfId="2526" priority="936" operator="equal">
      <formula>0</formula>
    </cfRule>
  </conditionalFormatting>
  <conditionalFormatting sqref="F1443:G1443 F1450:F1455 H1443:H1449 C1443:C1444 D1450:D1455 M1425:M1426 N1433:N1434 M1435 M1436:N1440 F1435:F1438 D1422:D1423 B1422 C1427:C1433 F1433:G1433 G1435:H1435 I1435:I1436 C1435:C1441 L1433:M1433 F1439:H1440 J1435:L1440 C1446:C1455">
    <cfRule type="containsText" dxfId="2525" priority="934" stopIfTrue="1" operator="containsText" text="f'k{kk foHkkx jktLFkku">
      <formula>NOT(ISERROR(SEARCH("f'k{kk foHkkx jktLFkku",B1422)))</formula>
    </cfRule>
    <cfRule type="containsText" dxfId="2524" priority="935" stopIfTrue="1" operator="containsText" text="iw.kkZad">
      <formula>NOT(ISERROR(SEARCH("iw.kkZad",B1422)))</formula>
    </cfRule>
  </conditionalFormatting>
  <conditionalFormatting sqref="F1451:F1453 D1450:D1455">
    <cfRule type="cellIs" dxfId="2523" priority="932" stopIfTrue="1" operator="equal">
      <formula>1800</formula>
    </cfRule>
    <cfRule type="cellIs" dxfId="2522" priority="933" stopIfTrue="1" operator="equal">
      <formula>200</formula>
    </cfRule>
  </conditionalFormatting>
  <conditionalFormatting sqref="F1443:G1443 F1450:F1455 H1443:H1449 C1443:C1444 D1450:D1455 M1425:M1426 N1433:N1434 M1435 M1436:N1440 F1435:F1438 D1422:D1423 B1422 C1427:C1433 F1433:G1433 G1435:H1435 I1435:I1436 C1435:C1441 L1433:M1433 F1439:H1440 J1435:L1440 C1446:C1455">
    <cfRule type="containsText" dxfId="2521" priority="931" stopIfTrue="1" operator="containsText" text="dsoy jktdh; fo|ky;ksa esa iz;ksx gsrq fu%'kqYd">
      <formula>NOT(ISERROR(SEARCH("dsoy jktdh; fo|ky;ksa esa iz;ksx gsrq fu%'kqYd",B1422)))</formula>
    </cfRule>
  </conditionalFormatting>
  <conditionalFormatting sqref="N1442">
    <cfRule type="cellIs" dxfId="2520" priority="927" operator="equal">
      <formula>"FAILED"</formula>
    </cfRule>
    <cfRule type="cellIs" dxfId="2519" priority="928" operator="equal">
      <formula>"Supplementary"</formula>
    </cfRule>
    <cfRule type="cellIs" dxfId="2518" priority="929" operator="equal">
      <formula>"Passed With G"</formula>
    </cfRule>
    <cfRule type="cellIs" dxfId="2517" priority="930" operator="equal">
      <formula>"Passed"</formula>
    </cfRule>
  </conditionalFormatting>
  <conditionalFormatting sqref="F1446:G1449">
    <cfRule type="cellIs" dxfId="2516" priority="925" operator="equal">
      <formula>"0/100"</formula>
    </cfRule>
    <cfRule type="cellIs" dxfId="2515" priority="926" operator="equal">
      <formula>"0/200"</formula>
    </cfRule>
  </conditionalFormatting>
  <conditionalFormatting sqref="L1442:M1442">
    <cfRule type="cellIs" dxfId="2514" priority="924" operator="equal">
      <formula>"Failed"</formula>
    </cfRule>
  </conditionalFormatting>
  <conditionalFormatting sqref="C1446:H1449">
    <cfRule type="expression" dxfId="2513" priority="923">
      <formula>$C1446=0</formula>
    </cfRule>
  </conditionalFormatting>
  <conditionalFormatting sqref="C1450">
    <cfRule type="cellIs" dxfId="2512" priority="922" operator="equal">
      <formula>0</formula>
    </cfRule>
  </conditionalFormatting>
  <conditionalFormatting sqref="C1450">
    <cfRule type="containsText" dxfId="2511" priority="920" stopIfTrue="1" operator="containsText" text="f'k{kk foHkkx jktLFkku">
      <formula>NOT(ISERROR(SEARCH("f'k{kk foHkkx jktLFkku",C1450)))</formula>
    </cfRule>
    <cfRule type="containsText" dxfId="2510" priority="921" stopIfTrue="1" operator="containsText" text="iw.kkZad">
      <formula>NOT(ISERROR(SEARCH("iw.kkZad",C1450)))</formula>
    </cfRule>
  </conditionalFormatting>
  <conditionalFormatting sqref="C1450">
    <cfRule type="containsText" dxfId="2509" priority="919" stopIfTrue="1" operator="containsText" text="dsoy jktdh; fo|ky;ksa esa iz;ksx gsrq fu%'kqYd">
      <formula>NOT(ISERROR(SEARCH("dsoy jktdh; fo|ky;ksa esa iz;ksx gsrq fu%'kqYd",C1450)))</formula>
    </cfRule>
  </conditionalFormatting>
  <conditionalFormatting sqref="N1478">
    <cfRule type="cellIs" dxfId="2508" priority="915" operator="equal">
      <formula>"FAILED"</formula>
    </cfRule>
    <cfRule type="cellIs" dxfId="2507" priority="916" operator="equal">
      <formula>"Supplementary"</formula>
    </cfRule>
    <cfRule type="cellIs" dxfId="2506" priority="917" operator="equal">
      <formula>"Passed With G"</formula>
    </cfRule>
    <cfRule type="cellIs" dxfId="2505" priority="918" operator="equal">
      <formula>"Passed"</formula>
    </cfRule>
  </conditionalFormatting>
  <conditionalFormatting sqref="F1482:G1485">
    <cfRule type="cellIs" dxfId="2504" priority="913" operator="equal">
      <formula>"0/100"</formula>
    </cfRule>
    <cfRule type="cellIs" dxfId="2503" priority="914" operator="equal">
      <formula>"0/200"</formula>
    </cfRule>
  </conditionalFormatting>
  <conditionalFormatting sqref="L1478:M1478">
    <cfRule type="cellIs" dxfId="2502" priority="912" operator="equal">
      <formula>"Failed"</formula>
    </cfRule>
  </conditionalFormatting>
  <conditionalFormatting sqref="C1482:H1485">
    <cfRule type="expression" dxfId="2501" priority="911">
      <formula>$C1482=0</formula>
    </cfRule>
  </conditionalFormatting>
  <conditionalFormatting sqref="C1486">
    <cfRule type="cellIs" dxfId="2500" priority="910" operator="equal">
      <formula>0</formula>
    </cfRule>
  </conditionalFormatting>
  <conditionalFormatting sqref="C1486">
    <cfRule type="containsText" dxfId="2499" priority="908" stopIfTrue="1" operator="containsText" text="f'k{kk foHkkx jktLFkku">
      <formula>NOT(ISERROR(SEARCH("f'k{kk foHkkx jktLFkku",C1486)))</formula>
    </cfRule>
    <cfRule type="containsText" dxfId="2498" priority="909" stopIfTrue="1" operator="containsText" text="iw.kkZad">
      <formula>NOT(ISERROR(SEARCH("iw.kkZad",C1486)))</formula>
    </cfRule>
  </conditionalFormatting>
  <conditionalFormatting sqref="C1486">
    <cfRule type="containsText" dxfId="2497" priority="907" stopIfTrue="1" operator="containsText" text="dsoy jktdh; fo|ky;ksa esa iz;ksx gsrq fu%'kqYd">
      <formula>NOT(ISERROR(SEARCH("dsoy jktdh; fo|ky;ksa esa iz;ksx gsrq fu%'kqYd",C1486)))</formula>
    </cfRule>
  </conditionalFormatting>
  <conditionalFormatting sqref="H1513:H1520 G1521:H1521 E1517:E1521 C1517:D1526 N1492:N1505 M1492:M1504 J1506:M1511 H1508:H1511 D1492:J1494 C1492:C1495 D1498:D1503 H1498:J1503 E1498:G1504 E1506:E1514 G1506:G1514 F1506:F1515 C1498:C1504 D1507:D1514 C1506:C1515 H1506:I1507 K1492:K1503 L1492:L1494 L1496 L1498:L1504 K1514:L1514 I1513:L1513 N1507:N1513 A1492:B1526 F1517:G1520 F1521:F1526 K1515:N1517 K1519:N1519">
    <cfRule type="cellIs" dxfId="2496" priority="906" operator="equal">
      <formula>0</formula>
    </cfRule>
  </conditionalFormatting>
  <conditionalFormatting sqref="F1514:G1514 F1521:F1526 H1514:H1520 C1514:C1515 D1521:D1526 M1496:M1497 N1504:N1505 M1506 M1507:N1511 F1506:F1509 D1493:D1494 B1493 C1498:C1504 F1504:G1504 G1506:H1506 I1506:I1507 C1506:C1512 L1504:M1504 F1510:H1511 J1506:L1511 C1517:C1526">
    <cfRule type="containsText" dxfId="2495" priority="904" stopIfTrue="1" operator="containsText" text="f'k{kk foHkkx jktLFkku">
      <formula>NOT(ISERROR(SEARCH("f'k{kk foHkkx jktLFkku",B1493)))</formula>
    </cfRule>
    <cfRule type="containsText" dxfId="2494" priority="905" stopIfTrue="1" operator="containsText" text="iw.kkZad">
      <formula>NOT(ISERROR(SEARCH("iw.kkZad",B1493)))</formula>
    </cfRule>
  </conditionalFormatting>
  <conditionalFormatting sqref="F1522:F1524 D1521:D1526">
    <cfRule type="cellIs" dxfId="2493" priority="902" stopIfTrue="1" operator="equal">
      <formula>1800</formula>
    </cfRule>
    <cfRule type="cellIs" dxfId="2492" priority="903" stopIfTrue="1" operator="equal">
      <formula>200</formula>
    </cfRule>
  </conditionalFormatting>
  <conditionalFormatting sqref="F1514:G1514 F1521:F1526 H1514:H1520 C1514:C1515 D1521:D1526 M1496:M1497 N1504:N1505 M1506 M1507:N1511 F1506:F1509 D1493:D1494 B1493 C1498:C1504 F1504:G1504 G1506:H1506 I1506:I1507 C1506:C1512 L1504:M1504 F1510:H1511 J1506:L1511 C1517:C1526">
    <cfRule type="containsText" dxfId="2491" priority="901" stopIfTrue="1" operator="containsText" text="dsoy jktdh; fo|ky;ksa esa iz;ksx gsrq fu%'kqYd">
      <formula>NOT(ISERROR(SEARCH("dsoy jktdh; fo|ky;ksa esa iz;ksx gsrq fu%'kqYd",B1493)))</formula>
    </cfRule>
  </conditionalFormatting>
  <conditionalFormatting sqref="N1513">
    <cfRule type="cellIs" dxfId="2490" priority="897" operator="equal">
      <formula>"FAILED"</formula>
    </cfRule>
    <cfRule type="cellIs" dxfId="2489" priority="898" operator="equal">
      <formula>"Supplementary"</formula>
    </cfRule>
    <cfRule type="cellIs" dxfId="2488" priority="899" operator="equal">
      <formula>"Passed With G"</formula>
    </cfRule>
    <cfRule type="cellIs" dxfId="2487" priority="900" operator="equal">
      <formula>"Passed"</formula>
    </cfRule>
  </conditionalFormatting>
  <conditionalFormatting sqref="F1517:G1520">
    <cfRule type="cellIs" dxfId="2486" priority="895" operator="equal">
      <formula>"0/100"</formula>
    </cfRule>
    <cfRule type="cellIs" dxfId="2485" priority="896" operator="equal">
      <formula>"0/200"</formula>
    </cfRule>
  </conditionalFormatting>
  <conditionalFormatting sqref="L1513:M1513">
    <cfRule type="cellIs" dxfId="2484" priority="894" operator="equal">
      <formula>"Failed"</formula>
    </cfRule>
  </conditionalFormatting>
  <conditionalFormatting sqref="C1517:H1520">
    <cfRule type="expression" dxfId="2483" priority="893">
      <formula>$C1517=0</formula>
    </cfRule>
  </conditionalFormatting>
  <conditionalFormatting sqref="C1521">
    <cfRule type="cellIs" dxfId="2482" priority="892" operator="equal">
      <formula>0</formula>
    </cfRule>
  </conditionalFormatting>
  <conditionalFormatting sqref="C1521">
    <cfRule type="containsText" dxfId="2481" priority="890" stopIfTrue="1" operator="containsText" text="f'k{kk foHkkx jktLFkku">
      <formula>NOT(ISERROR(SEARCH("f'k{kk foHkkx jktLFkku",C1521)))</formula>
    </cfRule>
    <cfRule type="containsText" dxfId="2480" priority="891" stopIfTrue="1" operator="containsText" text="iw.kkZad">
      <formula>NOT(ISERROR(SEARCH("iw.kkZad",C1521)))</formula>
    </cfRule>
  </conditionalFormatting>
  <conditionalFormatting sqref="C1521">
    <cfRule type="containsText" dxfId="2479" priority="889" stopIfTrue="1" operator="containsText" text="dsoy jktdh; fo|ky;ksa esa iz;ksx gsrq fu%'kqYd">
      <formula>NOT(ISERROR(SEARCH("dsoy jktdh; fo|ky;ksa esa iz;ksx gsrq fu%'kqYd",C1521)))</formula>
    </cfRule>
  </conditionalFormatting>
  <conditionalFormatting sqref="N1549">
    <cfRule type="cellIs" dxfId="2478" priority="885" operator="equal">
      <formula>"FAILED"</formula>
    </cfRule>
    <cfRule type="cellIs" dxfId="2477" priority="886" operator="equal">
      <formula>"Supplementary"</formula>
    </cfRule>
    <cfRule type="cellIs" dxfId="2476" priority="887" operator="equal">
      <formula>"Passed With G"</formula>
    </cfRule>
    <cfRule type="cellIs" dxfId="2475" priority="888" operator="equal">
      <formula>"Passed"</formula>
    </cfRule>
  </conditionalFormatting>
  <conditionalFormatting sqref="F1553:G1556">
    <cfRule type="cellIs" dxfId="2474" priority="883" operator="equal">
      <formula>"0/100"</formula>
    </cfRule>
    <cfRule type="cellIs" dxfId="2473" priority="884" operator="equal">
      <formula>"0/200"</formula>
    </cfRule>
  </conditionalFormatting>
  <conditionalFormatting sqref="L1549:M1549">
    <cfRule type="cellIs" dxfId="2472" priority="882" operator="equal">
      <formula>"Failed"</formula>
    </cfRule>
  </conditionalFormatting>
  <conditionalFormatting sqref="C1553:H1556">
    <cfRule type="expression" dxfId="2471" priority="881">
      <formula>$C1553=0</formula>
    </cfRule>
  </conditionalFormatting>
  <conditionalFormatting sqref="C1557">
    <cfRule type="cellIs" dxfId="2470" priority="880" operator="equal">
      <formula>0</formula>
    </cfRule>
  </conditionalFormatting>
  <conditionalFormatting sqref="C1557">
    <cfRule type="containsText" dxfId="2469" priority="878" stopIfTrue="1" operator="containsText" text="f'k{kk foHkkx jktLFkku">
      <formula>NOT(ISERROR(SEARCH("f'k{kk foHkkx jktLFkku",C1557)))</formula>
    </cfRule>
    <cfRule type="containsText" dxfId="2468" priority="879" stopIfTrue="1" operator="containsText" text="iw.kkZad">
      <formula>NOT(ISERROR(SEARCH("iw.kkZad",C1557)))</formula>
    </cfRule>
  </conditionalFormatting>
  <conditionalFormatting sqref="C1557">
    <cfRule type="containsText" dxfId="2467" priority="877" stopIfTrue="1" operator="containsText" text="dsoy jktdh; fo|ky;ksa esa iz;ksx gsrq fu%'kqYd">
      <formula>NOT(ISERROR(SEARCH("dsoy jktdh; fo|ky;ksa esa iz;ksx gsrq fu%'kqYd",C1557)))</formula>
    </cfRule>
  </conditionalFormatting>
  <conditionalFormatting sqref="H1584:H1591 G1592:H1592 E1588:E1592 C1588:D1597 N1563:N1576 M1563:M1575 J1577:M1582 H1579:H1582 D1563:J1565 C1563:C1566 D1569:D1574 H1569:J1574 E1569:G1575 E1577:E1585 G1577:G1585 F1577:F1586 C1569:C1575 D1578:D1585 C1577:C1586 H1577:I1578 K1563:K1574 L1563:L1565 L1567 L1569:L1575 K1585:L1585 I1584:L1584 N1578:N1584 A1563:B1597 F1588:G1591 F1592:F1597 K1586:N1588 K1590:N1590">
    <cfRule type="cellIs" dxfId="2466" priority="876" operator="equal">
      <formula>0</formula>
    </cfRule>
  </conditionalFormatting>
  <conditionalFormatting sqref="F1585:G1585 F1592:F1597 H1585:H1591 C1585:C1586 D1592:D1597 M1567:M1568 N1575:N1576 M1577 M1578:N1582 F1577:F1580 D1564:D1565 B1564 C1569:C1575 F1575:G1575 G1577:H1577 I1577:I1578 C1577:C1583 L1575:M1575 F1581:H1582 J1577:L1582 C1588:C1597">
    <cfRule type="containsText" dxfId="2465" priority="874" stopIfTrue="1" operator="containsText" text="f'k{kk foHkkx jktLFkku">
      <formula>NOT(ISERROR(SEARCH("f'k{kk foHkkx jktLFkku",B1564)))</formula>
    </cfRule>
    <cfRule type="containsText" dxfId="2464" priority="875" stopIfTrue="1" operator="containsText" text="iw.kkZad">
      <formula>NOT(ISERROR(SEARCH("iw.kkZad",B1564)))</formula>
    </cfRule>
  </conditionalFormatting>
  <conditionalFormatting sqref="F1593:F1595 D1592:D1597">
    <cfRule type="cellIs" dxfId="2463" priority="872" stopIfTrue="1" operator="equal">
      <formula>1800</formula>
    </cfRule>
    <cfRule type="cellIs" dxfId="2462" priority="873" stopIfTrue="1" operator="equal">
      <formula>200</formula>
    </cfRule>
  </conditionalFormatting>
  <conditionalFormatting sqref="F1585:G1585 F1592:F1597 H1585:H1591 C1585:C1586 D1592:D1597 M1567:M1568 N1575:N1576 M1577 M1578:N1582 F1577:F1580 D1564:D1565 B1564 C1569:C1575 F1575:G1575 G1577:H1577 I1577:I1578 C1577:C1583 L1575:M1575 F1581:H1582 J1577:L1582 C1588:C1597">
    <cfRule type="containsText" dxfId="2461" priority="871" stopIfTrue="1" operator="containsText" text="dsoy jktdh; fo|ky;ksa esa iz;ksx gsrq fu%'kqYd">
      <formula>NOT(ISERROR(SEARCH("dsoy jktdh; fo|ky;ksa esa iz;ksx gsrq fu%'kqYd",B1564)))</formula>
    </cfRule>
  </conditionalFormatting>
  <conditionalFormatting sqref="N1584">
    <cfRule type="cellIs" dxfId="2460" priority="867" operator="equal">
      <formula>"FAILED"</formula>
    </cfRule>
    <cfRule type="cellIs" dxfId="2459" priority="868" operator="equal">
      <formula>"Supplementary"</formula>
    </cfRule>
    <cfRule type="cellIs" dxfId="2458" priority="869" operator="equal">
      <formula>"Passed With G"</formula>
    </cfRule>
    <cfRule type="cellIs" dxfId="2457" priority="870" operator="equal">
      <formula>"Passed"</formula>
    </cfRule>
  </conditionalFormatting>
  <conditionalFormatting sqref="F1588:G1591">
    <cfRule type="cellIs" dxfId="2456" priority="865" operator="equal">
      <formula>"0/100"</formula>
    </cfRule>
    <cfRule type="cellIs" dxfId="2455" priority="866" operator="equal">
      <formula>"0/200"</formula>
    </cfRule>
  </conditionalFormatting>
  <conditionalFormatting sqref="L1584:M1584">
    <cfRule type="cellIs" dxfId="2454" priority="864" operator="equal">
      <formula>"Failed"</formula>
    </cfRule>
  </conditionalFormatting>
  <conditionalFormatting sqref="C1588:H1591">
    <cfRule type="expression" dxfId="2453" priority="863">
      <formula>$C1588=0</formula>
    </cfRule>
  </conditionalFormatting>
  <conditionalFormatting sqref="C1592">
    <cfRule type="cellIs" dxfId="2452" priority="862" operator="equal">
      <formula>0</formula>
    </cfRule>
  </conditionalFormatting>
  <conditionalFormatting sqref="C1592">
    <cfRule type="containsText" dxfId="2451" priority="860" stopIfTrue="1" operator="containsText" text="f'k{kk foHkkx jktLFkku">
      <formula>NOT(ISERROR(SEARCH("f'k{kk foHkkx jktLFkku",C1592)))</formula>
    </cfRule>
    <cfRule type="containsText" dxfId="2450" priority="861" stopIfTrue="1" operator="containsText" text="iw.kkZad">
      <formula>NOT(ISERROR(SEARCH("iw.kkZad",C1592)))</formula>
    </cfRule>
  </conditionalFormatting>
  <conditionalFormatting sqref="C1592">
    <cfRule type="containsText" dxfId="2449" priority="859" stopIfTrue="1" operator="containsText" text="dsoy jktdh; fo|ky;ksa esa iz;ksx gsrq fu%'kqYd">
      <formula>NOT(ISERROR(SEARCH("dsoy jktdh; fo|ky;ksa esa iz;ksx gsrq fu%'kqYd",C1592)))</formula>
    </cfRule>
  </conditionalFormatting>
  <conditionalFormatting sqref="N1620">
    <cfRule type="cellIs" dxfId="2448" priority="855" operator="equal">
      <formula>"FAILED"</formula>
    </cfRule>
    <cfRule type="cellIs" dxfId="2447" priority="856" operator="equal">
      <formula>"Supplementary"</formula>
    </cfRule>
    <cfRule type="cellIs" dxfId="2446" priority="857" operator="equal">
      <formula>"Passed With G"</formula>
    </cfRule>
    <cfRule type="cellIs" dxfId="2445" priority="858" operator="equal">
      <formula>"Passed"</formula>
    </cfRule>
  </conditionalFormatting>
  <conditionalFormatting sqref="F1624:G1627">
    <cfRule type="cellIs" dxfId="2444" priority="853" operator="equal">
      <formula>"0/100"</formula>
    </cfRule>
    <cfRule type="cellIs" dxfId="2443" priority="854" operator="equal">
      <formula>"0/200"</formula>
    </cfRule>
  </conditionalFormatting>
  <conditionalFormatting sqref="L1620:M1620">
    <cfRule type="cellIs" dxfId="2442" priority="852" operator="equal">
      <formula>"Failed"</formula>
    </cfRule>
  </conditionalFormatting>
  <conditionalFormatting sqref="C1624:H1627">
    <cfRule type="expression" dxfId="2441" priority="851">
      <formula>$C1624=0</formula>
    </cfRule>
  </conditionalFormatting>
  <conditionalFormatting sqref="C1628">
    <cfRule type="cellIs" dxfId="2440" priority="850" operator="equal">
      <formula>0</formula>
    </cfRule>
  </conditionalFormatting>
  <conditionalFormatting sqref="C1628">
    <cfRule type="containsText" dxfId="2439" priority="848" stopIfTrue="1" operator="containsText" text="f'k{kk foHkkx jktLFkku">
      <formula>NOT(ISERROR(SEARCH("f'k{kk foHkkx jktLFkku",C1628)))</formula>
    </cfRule>
    <cfRule type="containsText" dxfId="2438" priority="849" stopIfTrue="1" operator="containsText" text="iw.kkZad">
      <formula>NOT(ISERROR(SEARCH("iw.kkZad",C1628)))</formula>
    </cfRule>
  </conditionalFormatting>
  <conditionalFormatting sqref="C1628">
    <cfRule type="containsText" dxfId="2437" priority="847" stopIfTrue="1" operator="containsText" text="dsoy jktdh; fo|ky;ksa esa iz;ksx gsrq fu%'kqYd">
      <formula>NOT(ISERROR(SEARCH("dsoy jktdh; fo|ky;ksa esa iz;ksx gsrq fu%'kqYd",C1628)))</formula>
    </cfRule>
  </conditionalFormatting>
  <conditionalFormatting sqref="H1655:H1662 G1663:H1663 E1659:E1663 C1659:D1668 N1634:N1647 M1634:M1646 J1648:M1653 H1650:H1653 D1634:J1636 C1634:C1637 D1640:D1645 H1640:J1645 E1640:G1646 E1648:E1656 G1648:G1656 F1648:F1657 C1640:C1646 D1649:D1656 C1648:C1657 H1648:I1649 K1634:K1645 L1634:L1636 L1638 L1640:L1646 K1656:L1656 I1655:L1655 N1649:N1655 A1634:B1668 F1659:G1662 F1663:F1668 K1657:N1659 K1661:N1661">
    <cfRule type="cellIs" dxfId="2436" priority="846" operator="equal">
      <formula>0</formula>
    </cfRule>
  </conditionalFormatting>
  <conditionalFormatting sqref="F1656:G1656 F1663:F1668 H1656:H1662 C1656:C1657 D1663:D1668 M1638:M1639 N1646:N1647 M1648 M1649:N1653 F1648:F1651 D1635:D1636 B1635 C1640:C1646 F1646:G1646 G1648:H1648 I1648:I1649 C1648:C1654 L1646:M1646 F1652:H1653 J1648:L1653 C1659:C1668">
    <cfRule type="containsText" dxfId="2435" priority="844" stopIfTrue="1" operator="containsText" text="f'k{kk foHkkx jktLFkku">
      <formula>NOT(ISERROR(SEARCH("f'k{kk foHkkx jktLFkku",B1635)))</formula>
    </cfRule>
    <cfRule type="containsText" dxfId="2434" priority="845" stopIfTrue="1" operator="containsText" text="iw.kkZad">
      <formula>NOT(ISERROR(SEARCH("iw.kkZad",B1635)))</formula>
    </cfRule>
  </conditionalFormatting>
  <conditionalFormatting sqref="F1664:F1666 D1663:D1668">
    <cfRule type="cellIs" dxfId="2433" priority="842" stopIfTrue="1" operator="equal">
      <formula>1800</formula>
    </cfRule>
    <cfRule type="cellIs" dxfId="2432" priority="843" stopIfTrue="1" operator="equal">
      <formula>200</formula>
    </cfRule>
  </conditionalFormatting>
  <conditionalFormatting sqref="F1656:G1656 F1663:F1668 H1656:H1662 C1656:C1657 D1663:D1668 M1638:M1639 N1646:N1647 M1648 M1649:N1653 F1648:F1651 D1635:D1636 B1635 C1640:C1646 F1646:G1646 G1648:H1648 I1648:I1649 C1648:C1654 L1646:M1646 F1652:H1653 J1648:L1653 C1659:C1668">
    <cfRule type="containsText" dxfId="2431" priority="841" stopIfTrue="1" operator="containsText" text="dsoy jktdh; fo|ky;ksa esa iz;ksx gsrq fu%'kqYd">
      <formula>NOT(ISERROR(SEARCH("dsoy jktdh; fo|ky;ksa esa iz;ksx gsrq fu%'kqYd",B1635)))</formula>
    </cfRule>
  </conditionalFormatting>
  <conditionalFormatting sqref="N1655">
    <cfRule type="cellIs" dxfId="2430" priority="837" operator="equal">
      <formula>"FAILED"</formula>
    </cfRule>
    <cfRule type="cellIs" dxfId="2429" priority="838" operator="equal">
      <formula>"Supplementary"</formula>
    </cfRule>
    <cfRule type="cellIs" dxfId="2428" priority="839" operator="equal">
      <formula>"Passed With G"</formula>
    </cfRule>
    <cfRule type="cellIs" dxfId="2427" priority="840" operator="equal">
      <formula>"Passed"</formula>
    </cfRule>
  </conditionalFormatting>
  <conditionalFormatting sqref="F1659:G1662">
    <cfRule type="cellIs" dxfId="2426" priority="835" operator="equal">
      <formula>"0/100"</formula>
    </cfRule>
    <cfRule type="cellIs" dxfId="2425" priority="836" operator="equal">
      <formula>"0/200"</formula>
    </cfRule>
  </conditionalFormatting>
  <conditionalFormatting sqref="L1655:M1655">
    <cfRule type="cellIs" dxfId="2424" priority="834" operator="equal">
      <formula>"Failed"</formula>
    </cfRule>
  </conditionalFormatting>
  <conditionalFormatting sqref="C1659:H1662">
    <cfRule type="expression" dxfId="2423" priority="833">
      <formula>$C1659=0</formula>
    </cfRule>
  </conditionalFormatting>
  <conditionalFormatting sqref="C1663">
    <cfRule type="cellIs" dxfId="2422" priority="832" operator="equal">
      <formula>0</formula>
    </cfRule>
  </conditionalFormatting>
  <conditionalFormatting sqref="C1663">
    <cfRule type="containsText" dxfId="2421" priority="830" stopIfTrue="1" operator="containsText" text="f'k{kk foHkkx jktLFkku">
      <formula>NOT(ISERROR(SEARCH("f'k{kk foHkkx jktLFkku",C1663)))</formula>
    </cfRule>
    <cfRule type="containsText" dxfId="2420" priority="831" stopIfTrue="1" operator="containsText" text="iw.kkZad">
      <formula>NOT(ISERROR(SEARCH("iw.kkZad",C1663)))</formula>
    </cfRule>
  </conditionalFormatting>
  <conditionalFormatting sqref="C1663">
    <cfRule type="containsText" dxfId="2419" priority="829" stopIfTrue="1" operator="containsText" text="dsoy jktdh; fo|ky;ksa esa iz;ksx gsrq fu%'kqYd">
      <formula>NOT(ISERROR(SEARCH("dsoy jktdh; fo|ky;ksa esa iz;ksx gsrq fu%'kqYd",C1663)))</formula>
    </cfRule>
  </conditionalFormatting>
  <conditionalFormatting sqref="N1691">
    <cfRule type="cellIs" dxfId="2418" priority="825" operator="equal">
      <formula>"FAILED"</formula>
    </cfRule>
    <cfRule type="cellIs" dxfId="2417" priority="826" operator="equal">
      <formula>"Supplementary"</formula>
    </cfRule>
    <cfRule type="cellIs" dxfId="2416" priority="827" operator="equal">
      <formula>"Passed With G"</formula>
    </cfRule>
    <cfRule type="cellIs" dxfId="2415" priority="828" operator="equal">
      <formula>"Passed"</formula>
    </cfRule>
  </conditionalFormatting>
  <conditionalFormatting sqref="F1695:G1698">
    <cfRule type="cellIs" dxfId="2414" priority="823" operator="equal">
      <formula>"0/100"</formula>
    </cfRule>
    <cfRule type="cellIs" dxfId="2413" priority="824" operator="equal">
      <formula>"0/200"</formula>
    </cfRule>
  </conditionalFormatting>
  <conditionalFormatting sqref="L1691:M1691">
    <cfRule type="cellIs" dxfId="2412" priority="822" operator="equal">
      <formula>"Failed"</formula>
    </cfRule>
  </conditionalFormatting>
  <conditionalFormatting sqref="C1695:H1698">
    <cfRule type="expression" dxfId="2411" priority="821">
      <formula>$C1695=0</formula>
    </cfRule>
  </conditionalFormatting>
  <conditionalFormatting sqref="C1699">
    <cfRule type="cellIs" dxfId="2410" priority="820" operator="equal">
      <formula>0</formula>
    </cfRule>
  </conditionalFormatting>
  <conditionalFormatting sqref="C1699">
    <cfRule type="containsText" dxfId="2409" priority="818" stopIfTrue="1" operator="containsText" text="f'k{kk foHkkx jktLFkku">
      <formula>NOT(ISERROR(SEARCH("f'k{kk foHkkx jktLFkku",C1699)))</formula>
    </cfRule>
    <cfRule type="containsText" dxfId="2408" priority="819" stopIfTrue="1" operator="containsText" text="iw.kkZad">
      <formula>NOT(ISERROR(SEARCH("iw.kkZad",C1699)))</formula>
    </cfRule>
  </conditionalFormatting>
  <conditionalFormatting sqref="C1699">
    <cfRule type="containsText" dxfId="2407" priority="817" stopIfTrue="1" operator="containsText" text="dsoy jktdh; fo|ky;ksa esa iz;ksx gsrq fu%'kqYd">
      <formula>NOT(ISERROR(SEARCH("dsoy jktdh; fo|ky;ksa esa iz;ksx gsrq fu%'kqYd",C1699)))</formula>
    </cfRule>
  </conditionalFormatting>
  <conditionalFormatting sqref="H1726:H1733 G1734:H1734 E1730:E1734 C1730:D1739 N1705:N1718 M1705:M1717 J1719:M1724 H1721:H1724 D1705:J1707 C1705:C1708 D1711:D1716 H1711:J1716 E1711:G1717 E1719:E1727 G1719:G1727 F1719:F1728 C1711:C1717 D1720:D1727 C1719:C1728 H1719:I1720 K1705:K1716 L1705:L1707 L1709 L1711:L1717 K1727:L1727 I1726:L1726 N1720:N1726 A1705:B1739 F1730:G1733 F1734:F1739 K1728:N1730 K1732:N1732">
    <cfRule type="cellIs" dxfId="2406" priority="816" operator="equal">
      <formula>0</formula>
    </cfRule>
  </conditionalFormatting>
  <conditionalFormatting sqref="F1727:G1727 F1734:F1739 H1727:H1733 C1727:C1728 D1734:D1739 M1709:M1710 N1717:N1718 M1719 M1720:N1724 F1719:F1722 D1706:D1707 B1706 C1711:C1717 F1717:G1717 G1719:H1719 I1719:I1720 C1719:C1725 L1717:M1717 F1723:H1724 J1719:L1724 C1730:C1739">
    <cfRule type="containsText" dxfId="2405" priority="814" stopIfTrue="1" operator="containsText" text="f'k{kk foHkkx jktLFkku">
      <formula>NOT(ISERROR(SEARCH("f'k{kk foHkkx jktLFkku",B1706)))</formula>
    </cfRule>
    <cfRule type="containsText" dxfId="2404" priority="815" stopIfTrue="1" operator="containsText" text="iw.kkZad">
      <formula>NOT(ISERROR(SEARCH("iw.kkZad",B1706)))</formula>
    </cfRule>
  </conditionalFormatting>
  <conditionalFormatting sqref="F1735:F1737 D1734:D1739">
    <cfRule type="cellIs" dxfId="2403" priority="812" stopIfTrue="1" operator="equal">
      <formula>1800</formula>
    </cfRule>
    <cfRule type="cellIs" dxfId="2402" priority="813" stopIfTrue="1" operator="equal">
      <formula>200</formula>
    </cfRule>
  </conditionalFormatting>
  <conditionalFormatting sqref="F1727:G1727 F1734:F1739 H1727:H1733 C1727:C1728 D1734:D1739 M1709:M1710 N1717:N1718 M1719 M1720:N1724 F1719:F1722 D1706:D1707 B1706 C1711:C1717 F1717:G1717 G1719:H1719 I1719:I1720 C1719:C1725 L1717:M1717 F1723:H1724 J1719:L1724 C1730:C1739">
    <cfRule type="containsText" dxfId="2401" priority="811" stopIfTrue="1" operator="containsText" text="dsoy jktdh; fo|ky;ksa esa iz;ksx gsrq fu%'kqYd">
      <formula>NOT(ISERROR(SEARCH("dsoy jktdh; fo|ky;ksa esa iz;ksx gsrq fu%'kqYd",B1706)))</formula>
    </cfRule>
  </conditionalFormatting>
  <conditionalFormatting sqref="N1726">
    <cfRule type="cellIs" dxfId="2400" priority="807" operator="equal">
      <formula>"FAILED"</formula>
    </cfRule>
    <cfRule type="cellIs" dxfId="2399" priority="808" operator="equal">
      <formula>"Supplementary"</formula>
    </cfRule>
    <cfRule type="cellIs" dxfId="2398" priority="809" operator="equal">
      <formula>"Passed With G"</formula>
    </cfRule>
    <cfRule type="cellIs" dxfId="2397" priority="810" operator="equal">
      <formula>"Passed"</formula>
    </cfRule>
  </conditionalFormatting>
  <conditionalFormatting sqref="F1730:G1733">
    <cfRule type="cellIs" dxfId="2396" priority="805" operator="equal">
      <formula>"0/100"</formula>
    </cfRule>
    <cfRule type="cellIs" dxfId="2395" priority="806" operator="equal">
      <formula>"0/200"</formula>
    </cfRule>
  </conditionalFormatting>
  <conditionalFormatting sqref="L1726:M1726">
    <cfRule type="cellIs" dxfId="2394" priority="804" operator="equal">
      <formula>"Failed"</formula>
    </cfRule>
  </conditionalFormatting>
  <conditionalFormatting sqref="C1730:H1733">
    <cfRule type="expression" dxfId="2393" priority="803">
      <formula>$C1730=0</formula>
    </cfRule>
  </conditionalFormatting>
  <conditionalFormatting sqref="C1734">
    <cfRule type="cellIs" dxfId="2392" priority="802" operator="equal">
      <formula>0</formula>
    </cfRule>
  </conditionalFormatting>
  <conditionalFormatting sqref="C1734">
    <cfRule type="containsText" dxfId="2391" priority="800" stopIfTrue="1" operator="containsText" text="f'k{kk foHkkx jktLFkku">
      <formula>NOT(ISERROR(SEARCH("f'k{kk foHkkx jktLFkku",C1734)))</formula>
    </cfRule>
    <cfRule type="containsText" dxfId="2390" priority="801" stopIfTrue="1" operator="containsText" text="iw.kkZad">
      <formula>NOT(ISERROR(SEARCH("iw.kkZad",C1734)))</formula>
    </cfRule>
  </conditionalFormatting>
  <conditionalFormatting sqref="C1734">
    <cfRule type="containsText" dxfId="2389" priority="799" stopIfTrue="1" operator="containsText" text="dsoy jktdh; fo|ky;ksa esa iz;ksx gsrq fu%'kqYd">
      <formula>NOT(ISERROR(SEARCH("dsoy jktdh; fo|ky;ksa esa iz;ksx gsrq fu%'kqYd",C1734)))</formula>
    </cfRule>
  </conditionalFormatting>
  <conditionalFormatting sqref="N1762">
    <cfRule type="cellIs" dxfId="2388" priority="795" operator="equal">
      <formula>"FAILED"</formula>
    </cfRule>
    <cfRule type="cellIs" dxfId="2387" priority="796" operator="equal">
      <formula>"Supplementary"</formula>
    </cfRule>
    <cfRule type="cellIs" dxfId="2386" priority="797" operator="equal">
      <formula>"Passed With G"</formula>
    </cfRule>
    <cfRule type="cellIs" dxfId="2385" priority="798" operator="equal">
      <formula>"Passed"</formula>
    </cfRule>
  </conditionalFormatting>
  <conditionalFormatting sqref="F1766:G1769">
    <cfRule type="cellIs" dxfId="2384" priority="793" operator="equal">
      <formula>"0/100"</formula>
    </cfRule>
    <cfRule type="cellIs" dxfId="2383" priority="794" operator="equal">
      <formula>"0/200"</formula>
    </cfRule>
  </conditionalFormatting>
  <conditionalFormatting sqref="L1762:M1762">
    <cfRule type="cellIs" dxfId="2382" priority="792" operator="equal">
      <formula>"Failed"</formula>
    </cfRule>
  </conditionalFormatting>
  <conditionalFormatting sqref="C1766:H1769">
    <cfRule type="expression" dxfId="2381" priority="791">
      <formula>$C1766=0</formula>
    </cfRule>
  </conditionalFormatting>
  <conditionalFormatting sqref="C1770">
    <cfRule type="cellIs" dxfId="2380" priority="790" operator="equal">
      <formula>0</formula>
    </cfRule>
  </conditionalFormatting>
  <conditionalFormatting sqref="C1770">
    <cfRule type="containsText" dxfId="2379" priority="788" stopIfTrue="1" operator="containsText" text="f'k{kk foHkkx jktLFkku">
      <formula>NOT(ISERROR(SEARCH("f'k{kk foHkkx jktLFkku",C1770)))</formula>
    </cfRule>
    <cfRule type="containsText" dxfId="2378" priority="789" stopIfTrue="1" operator="containsText" text="iw.kkZad">
      <formula>NOT(ISERROR(SEARCH("iw.kkZad",C1770)))</formula>
    </cfRule>
  </conditionalFormatting>
  <conditionalFormatting sqref="C1770">
    <cfRule type="containsText" dxfId="2377" priority="787" stopIfTrue="1" operator="containsText" text="dsoy jktdh; fo|ky;ksa esa iz;ksx gsrq fu%'kqYd">
      <formula>NOT(ISERROR(SEARCH("dsoy jktdh; fo|ky;ksa esa iz;ksx gsrq fu%'kqYd",C1770)))</formula>
    </cfRule>
  </conditionalFormatting>
  <conditionalFormatting sqref="H1797:H1804 G1805:H1805 E1801:E1805 C1801:D1810 N1776:N1789 M1776:M1788 J1790:M1795 H1792:H1795 D1776:J1778 C1776:C1779 D1782:D1787 H1782:J1787 E1782:G1788 E1790:E1798 G1790:G1798 F1790:F1799 C1782:C1788 D1791:D1798 C1790:C1799 H1790:I1791 K1776:K1787 L1776:L1778 L1780 L1782:L1788 K1798:L1798 I1797:L1797 N1791:N1797 A1776:B1810 F1801:G1804 F1805:F1810 K1799:N1801 K1803:N1803">
    <cfRule type="cellIs" dxfId="2376" priority="786" operator="equal">
      <formula>0</formula>
    </cfRule>
  </conditionalFormatting>
  <conditionalFormatting sqref="F1798:G1798 F1805:F1810 H1798:H1804 C1798:C1799 D1805:D1810 M1780:M1781 N1788:N1789 M1790 M1791:N1795 F1790:F1793 D1777:D1778 B1777 C1782:C1788 F1788:G1788 G1790:H1790 I1790:I1791 C1790:C1796 L1788:M1788 F1794:H1795 J1790:L1795 C1801:C1810">
    <cfRule type="containsText" dxfId="2375" priority="784" stopIfTrue="1" operator="containsText" text="f'k{kk foHkkx jktLFkku">
      <formula>NOT(ISERROR(SEARCH("f'k{kk foHkkx jktLFkku",B1777)))</formula>
    </cfRule>
    <cfRule type="containsText" dxfId="2374" priority="785" stopIfTrue="1" operator="containsText" text="iw.kkZad">
      <formula>NOT(ISERROR(SEARCH("iw.kkZad",B1777)))</formula>
    </cfRule>
  </conditionalFormatting>
  <conditionalFormatting sqref="F1806:F1808 D1805:D1810">
    <cfRule type="cellIs" dxfId="2373" priority="782" stopIfTrue="1" operator="equal">
      <formula>1800</formula>
    </cfRule>
    <cfRule type="cellIs" dxfId="2372" priority="783" stopIfTrue="1" operator="equal">
      <formula>200</formula>
    </cfRule>
  </conditionalFormatting>
  <conditionalFormatting sqref="F1798:G1798 F1805:F1810 H1798:H1804 C1798:C1799 D1805:D1810 M1780:M1781 N1788:N1789 M1790 M1791:N1795 F1790:F1793 D1777:D1778 B1777 C1782:C1788 F1788:G1788 G1790:H1790 I1790:I1791 C1790:C1796 L1788:M1788 F1794:H1795 J1790:L1795 C1801:C1810">
    <cfRule type="containsText" dxfId="2371" priority="781" stopIfTrue="1" operator="containsText" text="dsoy jktdh; fo|ky;ksa esa iz;ksx gsrq fu%'kqYd">
      <formula>NOT(ISERROR(SEARCH("dsoy jktdh; fo|ky;ksa esa iz;ksx gsrq fu%'kqYd",B1777)))</formula>
    </cfRule>
  </conditionalFormatting>
  <conditionalFormatting sqref="N1797">
    <cfRule type="cellIs" dxfId="2370" priority="777" operator="equal">
      <formula>"FAILED"</formula>
    </cfRule>
    <cfRule type="cellIs" dxfId="2369" priority="778" operator="equal">
      <formula>"Supplementary"</formula>
    </cfRule>
    <cfRule type="cellIs" dxfId="2368" priority="779" operator="equal">
      <formula>"Passed With G"</formula>
    </cfRule>
    <cfRule type="cellIs" dxfId="2367" priority="780" operator="equal">
      <formula>"Passed"</formula>
    </cfRule>
  </conditionalFormatting>
  <conditionalFormatting sqref="F1801:G1804">
    <cfRule type="cellIs" dxfId="2366" priority="775" operator="equal">
      <formula>"0/100"</formula>
    </cfRule>
    <cfRule type="cellIs" dxfId="2365" priority="776" operator="equal">
      <formula>"0/200"</formula>
    </cfRule>
  </conditionalFormatting>
  <conditionalFormatting sqref="L1797:M1797">
    <cfRule type="cellIs" dxfId="2364" priority="774" operator="equal">
      <formula>"Failed"</formula>
    </cfRule>
  </conditionalFormatting>
  <conditionalFormatting sqref="C1801:H1804">
    <cfRule type="expression" dxfId="2363" priority="773">
      <formula>$C1801=0</formula>
    </cfRule>
  </conditionalFormatting>
  <conditionalFormatting sqref="C1805">
    <cfRule type="cellIs" dxfId="2362" priority="772" operator="equal">
      <formula>0</formula>
    </cfRule>
  </conditionalFormatting>
  <conditionalFormatting sqref="C1805">
    <cfRule type="containsText" dxfId="2361" priority="770" stopIfTrue="1" operator="containsText" text="f'k{kk foHkkx jktLFkku">
      <formula>NOT(ISERROR(SEARCH("f'k{kk foHkkx jktLFkku",C1805)))</formula>
    </cfRule>
    <cfRule type="containsText" dxfId="2360" priority="771" stopIfTrue="1" operator="containsText" text="iw.kkZad">
      <formula>NOT(ISERROR(SEARCH("iw.kkZad",C1805)))</formula>
    </cfRule>
  </conditionalFormatting>
  <conditionalFormatting sqref="C1805">
    <cfRule type="containsText" dxfId="2359" priority="769" stopIfTrue="1" operator="containsText" text="dsoy jktdh; fo|ky;ksa esa iz;ksx gsrq fu%'kqYd">
      <formula>NOT(ISERROR(SEARCH("dsoy jktdh; fo|ky;ksa esa iz;ksx gsrq fu%'kqYd",C1805)))</formula>
    </cfRule>
  </conditionalFormatting>
  <conditionalFormatting sqref="N1833">
    <cfRule type="cellIs" dxfId="2358" priority="765" operator="equal">
      <formula>"FAILED"</formula>
    </cfRule>
    <cfRule type="cellIs" dxfId="2357" priority="766" operator="equal">
      <formula>"Supplementary"</formula>
    </cfRule>
    <cfRule type="cellIs" dxfId="2356" priority="767" operator="equal">
      <formula>"Passed With G"</formula>
    </cfRule>
    <cfRule type="cellIs" dxfId="2355" priority="768" operator="equal">
      <formula>"Passed"</formula>
    </cfRule>
  </conditionalFormatting>
  <conditionalFormatting sqref="F1837:G1840">
    <cfRule type="cellIs" dxfId="2354" priority="763" operator="equal">
      <formula>"0/100"</formula>
    </cfRule>
    <cfRule type="cellIs" dxfId="2353" priority="764" operator="equal">
      <formula>"0/200"</formula>
    </cfRule>
  </conditionalFormatting>
  <conditionalFormatting sqref="L1833:M1833">
    <cfRule type="cellIs" dxfId="2352" priority="762" operator="equal">
      <formula>"Failed"</formula>
    </cfRule>
  </conditionalFormatting>
  <conditionalFormatting sqref="C1837:H1840">
    <cfRule type="expression" dxfId="2351" priority="761">
      <formula>$C1837=0</formula>
    </cfRule>
  </conditionalFormatting>
  <conditionalFormatting sqref="C1841">
    <cfRule type="cellIs" dxfId="2350" priority="760" operator="equal">
      <formula>0</formula>
    </cfRule>
  </conditionalFormatting>
  <conditionalFormatting sqref="C1841">
    <cfRule type="containsText" dxfId="2349" priority="758" stopIfTrue="1" operator="containsText" text="f'k{kk foHkkx jktLFkku">
      <formula>NOT(ISERROR(SEARCH("f'k{kk foHkkx jktLFkku",C1841)))</formula>
    </cfRule>
    <cfRule type="containsText" dxfId="2348" priority="759" stopIfTrue="1" operator="containsText" text="iw.kkZad">
      <formula>NOT(ISERROR(SEARCH("iw.kkZad",C1841)))</formula>
    </cfRule>
  </conditionalFormatting>
  <conditionalFormatting sqref="C1841">
    <cfRule type="containsText" dxfId="2347" priority="757" stopIfTrue="1" operator="containsText" text="dsoy jktdh; fo|ky;ksa esa iz;ksx gsrq fu%'kqYd">
      <formula>NOT(ISERROR(SEARCH("dsoy jktdh; fo|ky;ksa esa iz;ksx gsrq fu%'kqYd",C1841)))</formula>
    </cfRule>
  </conditionalFormatting>
  <conditionalFormatting sqref="H1868:H1875 G1876:H1876 E1872:E1876 C1872:D1881 N1847:N1860 M1847:M1859 J1861:M1866 H1863:H1866 D1847:J1849 C1847:C1850 D1853:D1858 H1853:J1858 E1853:G1859 E1861:E1869 G1861:G1869 F1861:F1870 C1853:C1859 D1862:D1869 C1861:C1870 H1861:I1862 K1847:K1858 L1847:L1849 L1851 L1853:L1859 K1869:L1869 I1868:L1868 N1862:N1868 A1847:B1881 F1872:G1875 F1876:F1881 K1870:N1872 K1874:N1874">
    <cfRule type="cellIs" dxfId="2346" priority="756" operator="equal">
      <formula>0</formula>
    </cfRule>
  </conditionalFormatting>
  <conditionalFormatting sqref="F1869:G1869 F1876:F1881 H1869:H1875 C1869:C1870 D1876:D1881 M1851:M1852 N1859:N1860 M1861 M1862:N1866 F1861:F1864 D1848:D1849 B1848 C1853:C1859 F1859:G1859 G1861:H1861 I1861:I1862 C1861:C1867 L1859:M1859 F1865:H1866 J1861:L1866 C1872:C1881">
    <cfRule type="containsText" dxfId="2345" priority="754" stopIfTrue="1" operator="containsText" text="f'k{kk foHkkx jktLFkku">
      <formula>NOT(ISERROR(SEARCH("f'k{kk foHkkx jktLFkku",B1848)))</formula>
    </cfRule>
    <cfRule type="containsText" dxfId="2344" priority="755" stopIfTrue="1" operator="containsText" text="iw.kkZad">
      <formula>NOT(ISERROR(SEARCH("iw.kkZad",B1848)))</formula>
    </cfRule>
  </conditionalFormatting>
  <conditionalFormatting sqref="F1877:F1879 D1876:D1881">
    <cfRule type="cellIs" dxfId="2343" priority="752" stopIfTrue="1" operator="equal">
      <formula>1800</formula>
    </cfRule>
    <cfRule type="cellIs" dxfId="2342" priority="753" stopIfTrue="1" operator="equal">
      <formula>200</formula>
    </cfRule>
  </conditionalFormatting>
  <conditionalFormatting sqref="F1869:G1869 F1876:F1881 H1869:H1875 C1869:C1870 D1876:D1881 M1851:M1852 N1859:N1860 M1861 M1862:N1866 F1861:F1864 D1848:D1849 B1848 C1853:C1859 F1859:G1859 G1861:H1861 I1861:I1862 C1861:C1867 L1859:M1859 F1865:H1866 J1861:L1866 C1872:C1881">
    <cfRule type="containsText" dxfId="2341" priority="751" stopIfTrue="1" operator="containsText" text="dsoy jktdh; fo|ky;ksa esa iz;ksx gsrq fu%'kqYd">
      <formula>NOT(ISERROR(SEARCH("dsoy jktdh; fo|ky;ksa esa iz;ksx gsrq fu%'kqYd",B1848)))</formula>
    </cfRule>
  </conditionalFormatting>
  <conditionalFormatting sqref="N1868">
    <cfRule type="cellIs" dxfId="2340" priority="747" operator="equal">
      <formula>"FAILED"</formula>
    </cfRule>
    <cfRule type="cellIs" dxfId="2339" priority="748" operator="equal">
      <formula>"Supplementary"</formula>
    </cfRule>
    <cfRule type="cellIs" dxfId="2338" priority="749" operator="equal">
      <formula>"Passed With G"</formula>
    </cfRule>
    <cfRule type="cellIs" dxfId="2337" priority="750" operator="equal">
      <formula>"Passed"</formula>
    </cfRule>
  </conditionalFormatting>
  <conditionalFormatting sqref="F1872:G1875">
    <cfRule type="cellIs" dxfId="2336" priority="745" operator="equal">
      <formula>"0/100"</formula>
    </cfRule>
    <cfRule type="cellIs" dxfId="2335" priority="746" operator="equal">
      <formula>"0/200"</formula>
    </cfRule>
  </conditionalFormatting>
  <conditionalFormatting sqref="L1868:M1868">
    <cfRule type="cellIs" dxfId="2334" priority="744" operator="equal">
      <formula>"Failed"</formula>
    </cfRule>
  </conditionalFormatting>
  <conditionalFormatting sqref="C1872:H1875">
    <cfRule type="expression" dxfId="2333" priority="743">
      <formula>$C1872=0</formula>
    </cfRule>
  </conditionalFormatting>
  <conditionalFormatting sqref="C1876">
    <cfRule type="cellIs" dxfId="2332" priority="742" operator="equal">
      <formula>0</formula>
    </cfRule>
  </conditionalFormatting>
  <conditionalFormatting sqref="C1876">
    <cfRule type="containsText" dxfId="2331" priority="740" stopIfTrue="1" operator="containsText" text="f'k{kk foHkkx jktLFkku">
      <formula>NOT(ISERROR(SEARCH("f'k{kk foHkkx jktLFkku",C1876)))</formula>
    </cfRule>
    <cfRule type="containsText" dxfId="2330" priority="741" stopIfTrue="1" operator="containsText" text="iw.kkZad">
      <formula>NOT(ISERROR(SEARCH("iw.kkZad",C1876)))</formula>
    </cfRule>
  </conditionalFormatting>
  <conditionalFormatting sqref="C1876">
    <cfRule type="containsText" dxfId="2329" priority="739" stopIfTrue="1" operator="containsText" text="dsoy jktdh; fo|ky;ksa esa iz;ksx gsrq fu%'kqYd">
      <formula>NOT(ISERROR(SEARCH("dsoy jktdh; fo|ky;ksa esa iz;ksx gsrq fu%'kqYd",C1876)))</formula>
    </cfRule>
  </conditionalFormatting>
  <conditionalFormatting sqref="N1904">
    <cfRule type="cellIs" dxfId="2328" priority="735" operator="equal">
      <formula>"FAILED"</formula>
    </cfRule>
    <cfRule type="cellIs" dxfId="2327" priority="736" operator="equal">
      <formula>"Supplementary"</formula>
    </cfRule>
    <cfRule type="cellIs" dxfId="2326" priority="737" operator="equal">
      <formula>"Passed With G"</formula>
    </cfRule>
    <cfRule type="cellIs" dxfId="2325" priority="738" operator="equal">
      <formula>"Passed"</formula>
    </cfRule>
  </conditionalFormatting>
  <conditionalFormatting sqref="F1908:G1911">
    <cfRule type="cellIs" dxfId="2324" priority="733" operator="equal">
      <formula>"0/100"</formula>
    </cfRule>
    <cfRule type="cellIs" dxfId="2323" priority="734" operator="equal">
      <formula>"0/200"</formula>
    </cfRule>
  </conditionalFormatting>
  <conditionalFormatting sqref="L1904:M1904">
    <cfRule type="cellIs" dxfId="2322" priority="732" operator="equal">
      <formula>"Failed"</formula>
    </cfRule>
  </conditionalFormatting>
  <conditionalFormatting sqref="C1908:H1911">
    <cfRule type="expression" dxfId="2321" priority="731">
      <formula>$C1908=0</formula>
    </cfRule>
  </conditionalFormatting>
  <conditionalFormatting sqref="C1912">
    <cfRule type="cellIs" dxfId="2320" priority="730" operator="equal">
      <formula>0</formula>
    </cfRule>
  </conditionalFormatting>
  <conditionalFormatting sqref="C1912">
    <cfRule type="containsText" dxfId="2319" priority="728" stopIfTrue="1" operator="containsText" text="f'k{kk foHkkx jktLFkku">
      <formula>NOT(ISERROR(SEARCH("f'k{kk foHkkx jktLFkku",C1912)))</formula>
    </cfRule>
    <cfRule type="containsText" dxfId="2318" priority="729" stopIfTrue="1" operator="containsText" text="iw.kkZad">
      <formula>NOT(ISERROR(SEARCH("iw.kkZad",C1912)))</formula>
    </cfRule>
  </conditionalFormatting>
  <conditionalFormatting sqref="C1912">
    <cfRule type="containsText" dxfId="2317" priority="727" stopIfTrue="1" operator="containsText" text="dsoy jktdh; fo|ky;ksa esa iz;ksx gsrq fu%'kqYd">
      <formula>NOT(ISERROR(SEARCH("dsoy jktdh; fo|ky;ksa esa iz;ksx gsrq fu%'kqYd",C1912)))</formula>
    </cfRule>
  </conditionalFormatting>
  <conditionalFormatting sqref="H1939:H1946 G1947:H1947 E1943:E1947 C1943:D1952 N1918:N1931 M1918:M1930 J1932:M1937 H1934:H1937 D1918:J1920 C1918:C1921 D1924:D1929 H1924:J1929 E1924:G1930 E1932:E1940 G1932:G1940 F1932:F1941 C1924:C1930 D1933:D1940 C1932:C1941 H1932:I1933 K1918:K1929 L1918:L1920 L1922 L1924:L1930 K1940:L1940 I1939:L1939 N1933:N1939 A1918:B1952 F1943:G1946 F1947:F1952 K1941:N1943 K1945:N1945">
    <cfRule type="cellIs" dxfId="2316" priority="726" operator="equal">
      <formula>0</formula>
    </cfRule>
  </conditionalFormatting>
  <conditionalFormatting sqref="F1940:G1940 F1947:F1952 H1940:H1946 C1940:C1941 D1947:D1952 M1922:M1923 N1930:N1931 M1932 M1933:N1937 F1932:F1935 D1919:D1920 B1919 C1924:C1930 F1930:G1930 G1932:H1932 I1932:I1933 C1932:C1938 L1930:M1930 F1936:H1937 J1932:L1937 C1943:C1952">
    <cfRule type="containsText" dxfId="2315" priority="724" stopIfTrue="1" operator="containsText" text="f'k{kk foHkkx jktLFkku">
      <formula>NOT(ISERROR(SEARCH("f'k{kk foHkkx jktLFkku",B1919)))</formula>
    </cfRule>
    <cfRule type="containsText" dxfId="2314" priority="725" stopIfTrue="1" operator="containsText" text="iw.kkZad">
      <formula>NOT(ISERROR(SEARCH("iw.kkZad",B1919)))</formula>
    </cfRule>
  </conditionalFormatting>
  <conditionalFormatting sqref="F1948:F1950 D1947:D1952">
    <cfRule type="cellIs" dxfId="2313" priority="722" stopIfTrue="1" operator="equal">
      <formula>1800</formula>
    </cfRule>
    <cfRule type="cellIs" dxfId="2312" priority="723" stopIfTrue="1" operator="equal">
      <formula>200</formula>
    </cfRule>
  </conditionalFormatting>
  <conditionalFormatting sqref="F1940:G1940 F1947:F1952 H1940:H1946 C1940:C1941 D1947:D1952 M1922:M1923 N1930:N1931 M1932 M1933:N1937 F1932:F1935 D1919:D1920 B1919 C1924:C1930 F1930:G1930 G1932:H1932 I1932:I1933 C1932:C1938 L1930:M1930 F1936:H1937 J1932:L1937 C1943:C1952">
    <cfRule type="containsText" dxfId="2311" priority="721" stopIfTrue="1" operator="containsText" text="dsoy jktdh; fo|ky;ksa esa iz;ksx gsrq fu%'kqYd">
      <formula>NOT(ISERROR(SEARCH("dsoy jktdh; fo|ky;ksa esa iz;ksx gsrq fu%'kqYd",B1919)))</formula>
    </cfRule>
  </conditionalFormatting>
  <conditionalFormatting sqref="N1939">
    <cfRule type="cellIs" dxfId="2310" priority="717" operator="equal">
      <formula>"FAILED"</formula>
    </cfRule>
    <cfRule type="cellIs" dxfId="2309" priority="718" operator="equal">
      <formula>"Supplementary"</formula>
    </cfRule>
    <cfRule type="cellIs" dxfId="2308" priority="719" operator="equal">
      <formula>"Passed With G"</formula>
    </cfRule>
    <cfRule type="cellIs" dxfId="2307" priority="720" operator="equal">
      <formula>"Passed"</formula>
    </cfRule>
  </conditionalFormatting>
  <conditionalFormatting sqref="F1943:G1946">
    <cfRule type="cellIs" dxfId="2306" priority="715" operator="equal">
      <formula>"0/100"</formula>
    </cfRule>
    <cfRule type="cellIs" dxfId="2305" priority="716" operator="equal">
      <formula>"0/200"</formula>
    </cfRule>
  </conditionalFormatting>
  <conditionalFormatting sqref="L1939:M1939">
    <cfRule type="cellIs" dxfId="2304" priority="714" operator="equal">
      <formula>"Failed"</formula>
    </cfRule>
  </conditionalFormatting>
  <conditionalFormatting sqref="C1943:H1946">
    <cfRule type="expression" dxfId="2303" priority="713">
      <formula>$C1943=0</formula>
    </cfRule>
  </conditionalFormatting>
  <conditionalFormatting sqref="C1947">
    <cfRule type="cellIs" dxfId="2302" priority="712" operator="equal">
      <formula>0</formula>
    </cfRule>
  </conditionalFormatting>
  <conditionalFormatting sqref="C1947">
    <cfRule type="containsText" dxfId="2301" priority="710" stopIfTrue="1" operator="containsText" text="f'k{kk foHkkx jktLFkku">
      <formula>NOT(ISERROR(SEARCH("f'k{kk foHkkx jktLFkku",C1947)))</formula>
    </cfRule>
    <cfRule type="containsText" dxfId="2300" priority="711" stopIfTrue="1" operator="containsText" text="iw.kkZad">
      <formula>NOT(ISERROR(SEARCH("iw.kkZad",C1947)))</formula>
    </cfRule>
  </conditionalFormatting>
  <conditionalFormatting sqref="C1947">
    <cfRule type="containsText" dxfId="2299" priority="709" stopIfTrue="1" operator="containsText" text="dsoy jktdh; fo|ky;ksa esa iz;ksx gsrq fu%'kqYd">
      <formula>NOT(ISERROR(SEARCH("dsoy jktdh; fo|ky;ksa esa iz;ksx gsrq fu%'kqYd",C1947)))</formula>
    </cfRule>
  </conditionalFormatting>
  <conditionalFormatting sqref="N1975">
    <cfRule type="cellIs" dxfId="2298" priority="705" operator="equal">
      <formula>"FAILED"</formula>
    </cfRule>
    <cfRule type="cellIs" dxfId="2297" priority="706" operator="equal">
      <formula>"Supplementary"</formula>
    </cfRule>
    <cfRule type="cellIs" dxfId="2296" priority="707" operator="equal">
      <formula>"Passed With G"</formula>
    </cfRule>
    <cfRule type="cellIs" dxfId="2295" priority="708" operator="equal">
      <formula>"Passed"</formula>
    </cfRule>
  </conditionalFormatting>
  <conditionalFormatting sqref="F1979:G1982">
    <cfRule type="cellIs" dxfId="2294" priority="703" operator="equal">
      <formula>"0/100"</formula>
    </cfRule>
    <cfRule type="cellIs" dxfId="2293" priority="704" operator="equal">
      <formula>"0/200"</formula>
    </cfRule>
  </conditionalFormatting>
  <conditionalFormatting sqref="L1975:M1975">
    <cfRule type="cellIs" dxfId="2292" priority="702" operator="equal">
      <formula>"Failed"</formula>
    </cfRule>
  </conditionalFormatting>
  <conditionalFormatting sqref="C1979:H1982">
    <cfRule type="expression" dxfId="2291" priority="701">
      <formula>$C1979=0</formula>
    </cfRule>
  </conditionalFormatting>
  <conditionalFormatting sqref="C1983">
    <cfRule type="cellIs" dxfId="2290" priority="700" operator="equal">
      <formula>0</formula>
    </cfRule>
  </conditionalFormatting>
  <conditionalFormatting sqref="C1983">
    <cfRule type="containsText" dxfId="2289" priority="698" stopIfTrue="1" operator="containsText" text="f'k{kk foHkkx jktLFkku">
      <formula>NOT(ISERROR(SEARCH("f'k{kk foHkkx jktLFkku",C1983)))</formula>
    </cfRule>
    <cfRule type="containsText" dxfId="2288" priority="699" stopIfTrue="1" operator="containsText" text="iw.kkZad">
      <formula>NOT(ISERROR(SEARCH("iw.kkZad",C1983)))</formula>
    </cfRule>
  </conditionalFormatting>
  <conditionalFormatting sqref="C1983">
    <cfRule type="containsText" dxfId="2287" priority="697" stopIfTrue="1" operator="containsText" text="dsoy jktdh; fo|ky;ksa esa iz;ksx gsrq fu%'kqYd">
      <formula>NOT(ISERROR(SEARCH("dsoy jktdh; fo|ky;ksa esa iz;ksx gsrq fu%'kqYd",C1983)))</formula>
    </cfRule>
  </conditionalFormatting>
  <conditionalFormatting sqref="H2010:H2017 G2018:H2018 E2014:E2018 C2014:D2023 N1989:N2002 M1989:M2001 J2003:M2008 H2005:H2008 D1989:J1991 C1989:C1992 D1995:D2000 H1995:J2000 E1995:G2001 E2003:E2011 G2003:G2011 F2003:F2012 C1995:C2001 D2004:D2011 C2003:C2012 H2003:I2004 K1989:K2000 L1989:L1991 L1993 L1995:L2001 K2011:L2011 I2010:L2010 N2004:N2010 A1989:B2023 F2014:G2017 F2018:F2023 K2012:N2014 K2016:N2016">
    <cfRule type="cellIs" dxfId="2286" priority="696" operator="equal">
      <formula>0</formula>
    </cfRule>
  </conditionalFormatting>
  <conditionalFormatting sqref="F2011:G2011 F2018:F2023 H2011:H2017 C2011:C2012 D2018:D2023 M1993:M1994 N2001:N2002 M2003 M2004:N2008 F2003:F2006 D1990:D1991 B1990 C1995:C2001 F2001:G2001 G2003:H2003 I2003:I2004 C2003:C2009 L2001:M2001 F2007:H2008 J2003:L2008 C2014:C2023">
    <cfRule type="containsText" dxfId="2285" priority="694" stopIfTrue="1" operator="containsText" text="f'k{kk foHkkx jktLFkku">
      <formula>NOT(ISERROR(SEARCH("f'k{kk foHkkx jktLFkku",B1990)))</formula>
    </cfRule>
    <cfRule type="containsText" dxfId="2284" priority="695" stopIfTrue="1" operator="containsText" text="iw.kkZad">
      <formula>NOT(ISERROR(SEARCH("iw.kkZad",B1990)))</formula>
    </cfRule>
  </conditionalFormatting>
  <conditionalFormatting sqref="F2019:F2021 D2018:D2023">
    <cfRule type="cellIs" dxfId="2283" priority="692" stopIfTrue="1" operator="equal">
      <formula>1800</formula>
    </cfRule>
    <cfRule type="cellIs" dxfId="2282" priority="693" stopIfTrue="1" operator="equal">
      <formula>200</formula>
    </cfRule>
  </conditionalFormatting>
  <conditionalFormatting sqref="F2011:G2011 F2018:F2023 H2011:H2017 C2011:C2012 D2018:D2023 M1993:M1994 N2001:N2002 M2003 M2004:N2008 F2003:F2006 D1990:D1991 B1990 C1995:C2001 F2001:G2001 G2003:H2003 I2003:I2004 C2003:C2009 L2001:M2001 F2007:H2008 J2003:L2008 C2014:C2023">
    <cfRule type="containsText" dxfId="2281" priority="691" stopIfTrue="1" operator="containsText" text="dsoy jktdh; fo|ky;ksa esa iz;ksx gsrq fu%'kqYd">
      <formula>NOT(ISERROR(SEARCH("dsoy jktdh; fo|ky;ksa esa iz;ksx gsrq fu%'kqYd",B1990)))</formula>
    </cfRule>
  </conditionalFormatting>
  <conditionalFormatting sqref="N2010">
    <cfRule type="cellIs" dxfId="2280" priority="687" operator="equal">
      <formula>"FAILED"</formula>
    </cfRule>
    <cfRule type="cellIs" dxfId="2279" priority="688" operator="equal">
      <formula>"Supplementary"</formula>
    </cfRule>
    <cfRule type="cellIs" dxfId="2278" priority="689" operator="equal">
      <formula>"Passed With G"</formula>
    </cfRule>
    <cfRule type="cellIs" dxfId="2277" priority="690" operator="equal">
      <formula>"Passed"</formula>
    </cfRule>
  </conditionalFormatting>
  <conditionalFormatting sqref="F2014:G2017">
    <cfRule type="cellIs" dxfId="2276" priority="685" operator="equal">
      <formula>"0/100"</formula>
    </cfRule>
    <cfRule type="cellIs" dxfId="2275" priority="686" operator="equal">
      <formula>"0/200"</formula>
    </cfRule>
  </conditionalFormatting>
  <conditionalFormatting sqref="L2010:M2010">
    <cfRule type="cellIs" dxfId="2274" priority="684" operator="equal">
      <formula>"Failed"</formula>
    </cfRule>
  </conditionalFormatting>
  <conditionalFormatting sqref="C2014:H2017">
    <cfRule type="expression" dxfId="2273" priority="683">
      <formula>$C2014=0</formula>
    </cfRule>
  </conditionalFormatting>
  <conditionalFormatting sqref="C2018">
    <cfRule type="cellIs" dxfId="2272" priority="682" operator="equal">
      <formula>0</formula>
    </cfRule>
  </conditionalFormatting>
  <conditionalFormatting sqref="C2018">
    <cfRule type="containsText" dxfId="2271" priority="680" stopIfTrue="1" operator="containsText" text="f'k{kk foHkkx jktLFkku">
      <formula>NOT(ISERROR(SEARCH("f'k{kk foHkkx jktLFkku",C2018)))</formula>
    </cfRule>
    <cfRule type="containsText" dxfId="2270" priority="681" stopIfTrue="1" operator="containsText" text="iw.kkZad">
      <formula>NOT(ISERROR(SEARCH("iw.kkZad",C2018)))</formula>
    </cfRule>
  </conditionalFormatting>
  <conditionalFormatting sqref="C2018">
    <cfRule type="containsText" dxfId="2269" priority="679" stopIfTrue="1" operator="containsText" text="dsoy jktdh; fo|ky;ksa esa iz;ksx gsrq fu%'kqYd">
      <formula>NOT(ISERROR(SEARCH("dsoy jktdh; fo|ky;ksa esa iz;ksx gsrq fu%'kqYd",C2018)))</formula>
    </cfRule>
  </conditionalFormatting>
  <conditionalFormatting sqref="N2046">
    <cfRule type="cellIs" dxfId="2268" priority="675" operator="equal">
      <formula>"FAILED"</formula>
    </cfRule>
    <cfRule type="cellIs" dxfId="2267" priority="676" operator="equal">
      <formula>"Supplementary"</formula>
    </cfRule>
    <cfRule type="cellIs" dxfId="2266" priority="677" operator="equal">
      <formula>"Passed With G"</formula>
    </cfRule>
    <cfRule type="cellIs" dxfId="2265" priority="678" operator="equal">
      <formula>"Passed"</formula>
    </cfRule>
  </conditionalFormatting>
  <conditionalFormatting sqref="F2050:G2053">
    <cfRule type="cellIs" dxfId="2264" priority="673" operator="equal">
      <formula>"0/100"</formula>
    </cfRule>
    <cfRule type="cellIs" dxfId="2263" priority="674" operator="equal">
      <formula>"0/200"</formula>
    </cfRule>
  </conditionalFormatting>
  <conditionalFormatting sqref="L2046:M2046">
    <cfRule type="cellIs" dxfId="2262" priority="672" operator="equal">
      <formula>"Failed"</formula>
    </cfRule>
  </conditionalFormatting>
  <conditionalFormatting sqref="C2050:H2053">
    <cfRule type="expression" dxfId="2261" priority="671">
      <formula>$C2050=0</formula>
    </cfRule>
  </conditionalFormatting>
  <conditionalFormatting sqref="C2054">
    <cfRule type="cellIs" dxfId="2260" priority="670" operator="equal">
      <formula>0</formula>
    </cfRule>
  </conditionalFormatting>
  <conditionalFormatting sqref="C2054">
    <cfRule type="containsText" dxfId="2259" priority="668" stopIfTrue="1" operator="containsText" text="f'k{kk foHkkx jktLFkku">
      <formula>NOT(ISERROR(SEARCH("f'k{kk foHkkx jktLFkku",C2054)))</formula>
    </cfRule>
    <cfRule type="containsText" dxfId="2258" priority="669" stopIfTrue="1" operator="containsText" text="iw.kkZad">
      <formula>NOT(ISERROR(SEARCH("iw.kkZad",C2054)))</formula>
    </cfRule>
  </conditionalFormatting>
  <conditionalFormatting sqref="C2054">
    <cfRule type="containsText" dxfId="2257" priority="667" stopIfTrue="1" operator="containsText" text="dsoy jktdh; fo|ky;ksa esa iz;ksx gsrq fu%'kqYd">
      <formula>NOT(ISERROR(SEARCH("dsoy jktdh; fo|ky;ksa esa iz;ksx gsrq fu%'kqYd",C2054)))</formula>
    </cfRule>
  </conditionalFormatting>
  <conditionalFormatting sqref="H2081:H2088 G2089:H2089 E2085:E2089 C2085:D2094 N2060:N2073 M2060:M2072 J2074:M2079 H2076:H2079 D2060:J2062 C2060:C2063 D2066:D2071 H2066:J2071 E2066:G2072 E2074:E2082 G2074:G2082 F2074:F2083 C2066:C2072 D2075:D2082 C2074:C2083 H2074:I2075 K2060:K2071 L2060:L2062 L2064 L2066:L2072 K2082:L2082 I2081:L2081 N2075:N2081 A2060:B2094 F2085:G2088 F2089:F2094 K2083:N2085 K2087:N2087">
    <cfRule type="cellIs" dxfId="2256" priority="666" operator="equal">
      <formula>0</formula>
    </cfRule>
  </conditionalFormatting>
  <conditionalFormatting sqref="F2082:G2082 F2089:F2094 H2082:H2088 C2082:C2083 D2089:D2094 M2064:M2065 N2072:N2073 M2074 M2075:N2079 F2074:F2077 D2061:D2062 B2061 C2066:C2072 F2072:G2072 G2074:H2074 I2074:I2075 C2074:C2080 L2072:M2072 F2078:H2079 J2074:L2079 C2085:C2094">
    <cfRule type="containsText" dxfId="2255" priority="664" stopIfTrue="1" operator="containsText" text="f'k{kk foHkkx jktLFkku">
      <formula>NOT(ISERROR(SEARCH("f'k{kk foHkkx jktLFkku",B2061)))</formula>
    </cfRule>
    <cfRule type="containsText" dxfId="2254" priority="665" stopIfTrue="1" operator="containsText" text="iw.kkZad">
      <formula>NOT(ISERROR(SEARCH("iw.kkZad",B2061)))</formula>
    </cfRule>
  </conditionalFormatting>
  <conditionalFormatting sqref="F2090:F2092 D2089:D2094">
    <cfRule type="cellIs" dxfId="2253" priority="662" stopIfTrue="1" operator="equal">
      <formula>1800</formula>
    </cfRule>
    <cfRule type="cellIs" dxfId="2252" priority="663" stopIfTrue="1" operator="equal">
      <formula>200</formula>
    </cfRule>
  </conditionalFormatting>
  <conditionalFormatting sqref="F2082:G2082 F2089:F2094 H2082:H2088 C2082:C2083 D2089:D2094 M2064:M2065 N2072:N2073 M2074 M2075:N2079 F2074:F2077 D2061:D2062 B2061 C2066:C2072 F2072:G2072 G2074:H2074 I2074:I2075 C2074:C2080 L2072:M2072 F2078:H2079 J2074:L2079 C2085:C2094">
    <cfRule type="containsText" dxfId="2251" priority="661" stopIfTrue="1" operator="containsText" text="dsoy jktdh; fo|ky;ksa esa iz;ksx gsrq fu%'kqYd">
      <formula>NOT(ISERROR(SEARCH("dsoy jktdh; fo|ky;ksa esa iz;ksx gsrq fu%'kqYd",B2061)))</formula>
    </cfRule>
  </conditionalFormatting>
  <conditionalFormatting sqref="N2081">
    <cfRule type="cellIs" dxfId="2250" priority="657" operator="equal">
      <formula>"FAILED"</formula>
    </cfRule>
    <cfRule type="cellIs" dxfId="2249" priority="658" operator="equal">
      <formula>"Supplementary"</formula>
    </cfRule>
    <cfRule type="cellIs" dxfId="2248" priority="659" operator="equal">
      <formula>"Passed With G"</formula>
    </cfRule>
    <cfRule type="cellIs" dxfId="2247" priority="660" operator="equal">
      <formula>"Passed"</formula>
    </cfRule>
  </conditionalFormatting>
  <conditionalFormatting sqref="F2085:G2088">
    <cfRule type="cellIs" dxfId="2246" priority="655" operator="equal">
      <formula>"0/100"</formula>
    </cfRule>
    <cfRule type="cellIs" dxfId="2245" priority="656" operator="equal">
      <formula>"0/200"</formula>
    </cfRule>
  </conditionalFormatting>
  <conditionalFormatting sqref="L2081:M2081">
    <cfRule type="cellIs" dxfId="2244" priority="654" operator="equal">
      <formula>"Failed"</formula>
    </cfRule>
  </conditionalFormatting>
  <conditionalFormatting sqref="C2085:H2088">
    <cfRule type="expression" dxfId="2243" priority="653">
      <formula>$C2085=0</formula>
    </cfRule>
  </conditionalFormatting>
  <conditionalFormatting sqref="C2089">
    <cfRule type="cellIs" dxfId="2242" priority="652" operator="equal">
      <formula>0</formula>
    </cfRule>
  </conditionalFormatting>
  <conditionalFormatting sqref="C2089">
    <cfRule type="containsText" dxfId="2241" priority="650" stopIfTrue="1" operator="containsText" text="f'k{kk foHkkx jktLFkku">
      <formula>NOT(ISERROR(SEARCH("f'k{kk foHkkx jktLFkku",C2089)))</formula>
    </cfRule>
    <cfRule type="containsText" dxfId="2240" priority="651" stopIfTrue="1" operator="containsText" text="iw.kkZad">
      <formula>NOT(ISERROR(SEARCH("iw.kkZad",C2089)))</formula>
    </cfRule>
  </conditionalFormatting>
  <conditionalFormatting sqref="C2089">
    <cfRule type="containsText" dxfId="2239" priority="649" stopIfTrue="1" operator="containsText" text="dsoy jktdh; fo|ky;ksa esa iz;ksx gsrq fu%'kqYd">
      <formula>NOT(ISERROR(SEARCH("dsoy jktdh; fo|ky;ksa esa iz;ksx gsrq fu%'kqYd",C2089)))</formula>
    </cfRule>
  </conditionalFormatting>
  <conditionalFormatting sqref="N2117">
    <cfRule type="cellIs" dxfId="2238" priority="645" operator="equal">
      <formula>"FAILED"</formula>
    </cfRule>
    <cfRule type="cellIs" dxfId="2237" priority="646" operator="equal">
      <formula>"Supplementary"</formula>
    </cfRule>
    <cfRule type="cellIs" dxfId="2236" priority="647" operator="equal">
      <formula>"Passed With G"</formula>
    </cfRule>
    <cfRule type="cellIs" dxfId="2235" priority="648" operator="equal">
      <formula>"Passed"</formula>
    </cfRule>
  </conditionalFormatting>
  <conditionalFormatting sqref="F2121:G2124">
    <cfRule type="cellIs" dxfId="2234" priority="643" operator="equal">
      <formula>"0/100"</formula>
    </cfRule>
    <cfRule type="cellIs" dxfId="2233" priority="644" operator="equal">
      <formula>"0/200"</formula>
    </cfRule>
  </conditionalFormatting>
  <conditionalFormatting sqref="L2117:M2117">
    <cfRule type="cellIs" dxfId="2232" priority="642" operator="equal">
      <formula>"Failed"</formula>
    </cfRule>
  </conditionalFormatting>
  <conditionalFormatting sqref="C2121:H2124">
    <cfRule type="expression" dxfId="2231" priority="641">
      <formula>$C2121=0</formula>
    </cfRule>
  </conditionalFormatting>
  <conditionalFormatting sqref="C2125">
    <cfRule type="cellIs" dxfId="2230" priority="640" operator="equal">
      <formula>0</formula>
    </cfRule>
  </conditionalFormatting>
  <conditionalFormatting sqref="C2125">
    <cfRule type="containsText" dxfId="2229" priority="638" stopIfTrue="1" operator="containsText" text="f'k{kk foHkkx jktLFkku">
      <formula>NOT(ISERROR(SEARCH("f'k{kk foHkkx jktLFkku",C2125)))</formula>
    </cfRule>
    <cfRule type="containsText" dxfId="2228" priority="639" stopIfTrue="1" operator="containsText" text="iw.kkZad">
      <formula>NOT(ISERROR(SEARCH("iw.kkZad",C2125)))</formula>
    </cfRule>
  </conditionalFormatting>
  <conditionalFormatting sqref="C2125">
    <cfRule type="containsText" dxfId="2227" priority="637" stopIfTrue="1" operator="containsText" text="dsoy jktdh; fo|ky;ksa esa iz;ksx gsrq fu%'kqYd">
      <formula>NOT(ISERROR(SEARCH("dsoy jktdh; fo|ky;ksa esa iz;ksx gsrq fu%'kqYd",C2125)))</formula>
    </cfRule>
  </conditionalFormatting>
  <conditionalFormatting sqref="H2152:H2159 G2160:H2160 E2156:E2160 C2156:D2165 N2131:N2144 M2131:M2143 J2145:M2150 H2147:H2150 D2131:J2133 C2131:C2134 D2137:D2142 H2137:J2142 E2137:G2143 E2145:E2153 G2145:G2153 F2145:F2154 C2137:C2143 D2146:D2153 C2145:C2154 H2145:I2146 K2131:K2142 L2131:L2133 L2135 L2137:L2143 K2153:L2153 I2152:L2152 N2146:N2152 A2131:B2165 F2156:G2159 F2160:F2165 K2154:N2156 K2158:N2158">
    <cfRule type="cellIs" dxfId="2226" priority="636" operator="equal">
      <formula>0</formula>
    </cfRule>
  </conditionalFormatting>
  <conditionalFormatting sqref="F2153:G2153 F2160:F2165 H2153:H2159 C2153:C2154 D2160:D2165 M2135:M2136 N2143:N2144 M2145 M2146:N2150 F2145:F2148 D2132:D2133 B2132 C2137:C2143 F2143:G2143 G2145:H2145 I2145:I2146 C2145:C2151 L2143:M2143 F2149:H2150 J2145:L2150 C2156:C2165">
    <cfRule type="containsText" dxfId="2225" priority="634" stopIfTrue="1" operator="containsText" text="f'k{kk foHkkx jktLFkku">
      <formula>NOT(ISERROR(SEARCH("f'k{kk foHkkx jktLFkku",B2132)))</formula>
    </cfRule>
    <cfRule type="containsText" dxfId="2224" priority="635" stopIfTrue="1" operator="containsText" text="iw.kkZad">
      <formula>NOT(ISERROR(SEARCH("iw.kkZad",B2132)))</formula>
    </cfRule>
  </conditionalFormatting>
  <conditionalFormatting sqref="F2161:F2163 D2160:D2165">
    <cfRule type="cellIs" dxfId="2223" priority="632" stopIfTrue="1" operator="equal">
      <formula>1800</formula>
    </cfRule>
    <cfRule type="cellIs" dxfId="2222" priority="633" stopIfTrue="1" operator="equal">
      <formula>200</formula>
    </cfRule>
  </conditionalFormatting>
  <conditionalFormatting sqref="F2153:G2153 F2160:F2165 H2153:H2159 C2153:C2154 D2160:D2165 M2135:M2136 N2143:N2144 M2145 M2146:N2150 F2145:F2148 D2132:D2133 B2132 C2137:C2143 F2143:G2143 G2145:H2145 I2145:I2146 C2145:C2151 L2143:M2143 F2149:H2150 J2145:L2150 C2156:C2165">
    <cfRule type="containsText" dxfId="2221" priority="631" stopIfTrue="1" operator="containsText" text="dsoy jktdh; fo|ky;ksa esa iz;ksx gsrq fu%'kqYd">
      <formula>NOT(ISERROR(SEARCH("dsoy jktdh; fo|ky;ksa esa iz;ksx gsrq fu%'kqYd",B2132)))</formula>
    </cfRule>
  </conditionalFormatting>
  <conditionalFormatting sqref="N2152">
    <cfRule type="cellIs" dxfId="2220" priority="627" operator="equal">
      <formula>"FAILED"</formula>
    </cfRule>
    <cfRule type="cellIs" dxfId="2219" priority="628" operator="equal">
      <formula>"Supplementary"</formula>
    </cfRule>
    <cfRule type="cellIs" dxfId="2218" priority="629" operator="equal">
      <formula>"Passed With G"</formula>
    </cfRule>
    <cfRule type="cellIs" dxfId="2217" priority="630" operator="equal">
      <formula>"Passed"</formula>
    </cfRule>
  </conditionalFormatting>
  <conditionalFormatting sqref="F2156:G2159">
    <cfRule type="cellIs" dxfId="2216" priority="625" operator="equal">
      <formula>"0/100"</formula>
    </cfRule>
    <cfRule type="cellIs" dxfId="2215" priority="626" operator="equal">
      <formula>"0/200"</formula>
    </cfRule>
  </conditionalFormatting>
  <conditionalFormatting sqref="L2152:M2152">
    <cfRule type="cellIs" dxfId="2214" priority="624" operator="equal">
      <formula>"Failed"</formula>
    </cfRule>
  </conditionalFormatting>
  <conditionalFormatting sqref="C2156:H2159">
    <cfRule type="expression" dxfId="2213" priority="623">
      <formula>$C2156=0</formula>
    </cfRule>
  </conditionalFormatting>
  <conditionalFormatting sqref="C2160">
    <cfRule type="cellIs" dxfId="2212" priority="622" operator="equal">
      <formula>0</formula>
    </cfRule>
  </conditionalFormatting>
  <conditionalFormatting sqref="C2160">
    <cfRule type="containsText" dxfId="2211" priority="620" stopIfTrue="1" operator="containsText" text="f'k{kk foHkkx jktLFkku">
      <formula>NOT(ISERROR(SEARCH("f'k{kk foHkkx jktLFkku",C2160)))</formula>
    </cfRule>
    <cfRule type="containsText" dxfId="2210" priority="621" stopIfTrue="1" operator="containsText" text="iw.kkZad">
      <formula>NOT(ISERROR(SEARCH("iw.kkZad",C2160)))</formula>
    </cfRule>
  </conditionalFormatting>
  <conditionalFormatting sqref="C2160">
    <cfRule type="containsText" dxfId="2209" priority="619" stopIfTrue="1" operator="containsText" text="dsoy jktdh; fo|ky;ksa esa iz;ksx gsrq fu%'kqYd">
      <formula>NOT(ISERROR(SEARCH("dsoy jktdh; fo|ky;ksa esa iz;ksx gsrq fu%'kqYd",C2160)))</formula>
    </cfRule>
  </conditionalFormatting>
  <conditionalFormatting sqref="N2188">
    <cfRule type="cellIs" dxfId="2208" priority="615" operator="equal">
      <formula>"FAILED"</formula>
    </cfRule>
    <cfRule type="cellIs" dxfId="2207" priority="616" operator="equal">
      <formula>"Supplementary"</formula>
    </cfRule>
    <cfRule type="cellIs" dxfId="2206" priority="617" operator="equal">
      <formula>"Passed With G"</formula>
    </cfRule>
    <cfRule type="cellIs" dxfId="2205" priority="618" operator="equal">
      <formula>"Passed"</formula>
    </cfRule>
  </conditionalFormatting>
  <conditionalFormatting sqref="F2192:G2195">
    <cfRule type="cellIs" dxfId="2204" priority="613" operator="equal">
      <formula>"0/100"</formula>
    </cfRule>
    <cfRule type="cellIs" dxfId="2203" priority="614" operator="equal">
      <formula>"0/200"</formula>
    </cfRule>
  </conditionalFormatting>
  <conditionalFormatting sqref="L2188:M2188">
    <cfRule type="cellIs" dxfId="2202" priority="612" operator="equal">
      <formula>"Failed"</formula>
    </cfRule>
  </conditionalFormatting>
  <conditionalFormatting sqref="C2192:H2195">
    <cfRule type="expression" dxfId="2201" priority="611">
      <formula>$C2192=0</formula>
    </cfRule>
  </conditionalFormatting>
  <conditionalFormatting sqref="C2196">
    <cfRule type="cellIs" dxfId="2200" priority="610" operator="equal">
      <formula>0</formula>
    </cfRule>
  </conditionalFormatting>
  <conditionalFormatting sqref="C2196">
    <cfRule type="containsText" dxfId="2199" priority="608" stopIfTrue="1" operator="containsText" text="f'k{kk foHkkx jktLFkku">
      <formula>NOT(ISERROR(SEARCH("f'k{kk foHkkx jktLFkku",C2196)))</formula>
    </cfRule>
    <cfRule type="containsText" dxfId="2198" priority="609" stopIfTrue="1" operator="containsText" text="iw.kkZad">
      <formula>NOT(ISERROR(SEARCH("iw.kkZad",C2196)))</formula>
    </cfRule>
  </conditionalFormatting>
  <conditionalFormatting sqref="C2196">
    <cfRule type="containsText" dxfId="2197" priority="607" stopIfTrue="1" operator="containsText" text="dsoy jktdh; fo|ky;ksa esa iz;ksx gsrq fu%'kqYd">
      <formula>NOT(ISERROR(SEARCH("dsoy jktdh; fo|ky;ksa esa iz;ksx gsrq fu%'kqYd",C2196)))</formula>
    </cfRule>
  </conditionalFormatting>
  <conditionalFormatting sqref="H2223:H2230 G2231:H2231 E2227:E2231 C2227:D2236 N2202:N2215 M2202:M2214 J2216:M2221 H2218:H2221 D2202:J2204 C2202:C2205 D2208:D2213 H2208:J2213 E2208:G2214 E2216:E2224 G2216:G2224 F2216:F2225 C2208:C2214 D2217:D2224 C2216:C2225 H2216:I2217 K2202:K2213 L2202:L2204 L2206 L2208:L2214 K2224:L2224 I2223:L2223 N2217:N2223 A2202:B2236 F2227:G2230 F2231:F2236 K2225:N2227 K2229:N2229">
    <cfRule type="cellIs" dxfId="2196" priority="606" operator="equal">
      <formula>0</formula>
    </cfRule>
  </conditionalFormatting>
  <conditionalFormatting sqref="F2224:G2224 F2231:F2236 H2224:H2230 C2224:C2225 D2231:D2236 M2206:M2207 N2214:N2215 M2216 M2217:N2221 F2216:F2219 D2203:D2204 B2203 C2208:C2214 F2214:G2214 G2216:H2216 I2216:I2217 C2216:C2222 L2214:M2214 F2220:H2221 J2216:L2221 C2227:C2236">
    <cfRule type="containsText" dxfId="2195" priority="604" stopIfTrue="1" operator="containsText" text="f'k{kk foHkkx jktLFkku">
      <formula>NOT(ISERROR(SEARCH("f'k{kk foHkkx jktLFkku",B2203)))</formula>
    </cfRule>
    <cfRule type="containsText" dxfId="2194" priority="605" stopIfTrue="1" operator="containsText" text="iw.kkZad">
      <formula>NOT(ISERROR(SEARCH("iw.kkZad",B2203)))</formula>
    </cfRule>
  </conditionalFormatting>
  <conditionalFormatting sqref="F2232:F2234 D2231:D2236">
    <cfRule type="cellIs" dxfId="2193" priority="602" stopIfTrue="1" operator="equal">
      <formula>1800</formula>
    </cfRule>
    <cfRule type="cellIs" dxfId="2192" priority="603" stopIfTrue="1" operator="equal">
      <formula>200</formula>
    </cfRule>
  </conditionalFormatting>
  <conditionalFormatting sqref="F2224:G2224 F2231:F2236 H2224:H2230 C2224:C2225 D2231:D2236 M2206:M2207 N2214:N2215 M2216 M2217:N2221 F2216:F2219 D2203:D2204 B2203 C2208:C2214 F2214:G2214 G2216:H2216 I2216:I2217 C2216:C2222 L2214:M2214 F2220:H2221 J2216:L2221 C2227:C2236">
    <cfRule type="containsText" dxfId="2191" priority="601" stopIfTrue="1" operator="containsText" text="dsoy jktdh; fo|ky;ksa esa iz;ksx gsrq fu%'kqYd">
      <formula>NOT(ISERROR(SEARCH("dsoy jktdh; fo|ky;ksa esa iz;ksx gsrq fu%'kqYd",B2203)))</formula>
    </cfRule>
  </conditionalFormatting>
  <conditionalFormatting sqref="N2223">
    <cfRule type="cellIs" dxfId="2190" priority="597" operator="equal">
      <formula>"FAILED"</formula>
    </cfRule>
    <cfRule type="cellIs" dxfId="2189" priority="598" operator="equal">
      <formula>"Supplementary"</formula>
    </cfRule>
    <cfRule type="cellIs" dxfId="2188" priority="599" operator="equal">
      <formula>"Passed With G"</formula>
    </cfRule>
    <cfRule type="cellIs" dxfId="2187" priority="600" operator="equal">
      <formula>"Passed"</formula>
    </cfRule>
  </conditionalFormatting>
  <conditionalFormatting sqref="F2227:G2230">
    <cfRule type="cellIs" dxfId="2186" priority="595" operator="equal">
      <formula>"0/100"</formula>
    </cfRule>
    <cfRule type="cellIs" dxfId="2185" priority="596" operator="equal">
      <formula>"0/200"</formula>
    </cfRule>
  </conditionalFormatting>
  <conditionalFormatting sqref="L2223:M2223">
    <cfRule type="cellIs" dxfId="2184" priority="594" operator="equal">
      <formula>"Failed"</formula>
    </cfRule>
  </conditionalFormatting>
  <conditionalFormatting sqref="C2227:H2230">
    <cfRule type="expression" dxfId="2183" priority="593">
      <formula>$C2227=0</formula>
    </cfRule>
  </conditionalFormatting>
  <conditionalFormatting sqref="C2231">
    <cfRule type="cellIs" dxfId="2182" priority="592" operator="equal">
      <formula>0</formula>
    </cfRule>
  </conditionalFormatting>
  <conditionalFormatting sqref="C2231">
    <cfRule type="containsText" dxfId="2181" priority="590" stopIfTrue="1" operator="containsText" text="f'k{kk foHkkx jktLFkku">
      <formula>NOT(ISERROR(SEARCH("f'k{kk foHkkx jktLFkku",C2231)))</formula>
    </cfRule>
    <cfRule type="containsText" dxfId="2180" priority="591" stopIfTrue="1" operator="containsText" text="iw.kkZad">
      <formula>NOT(ISERROR(SEARCH("iw.kkZad",C2231)))</formula>
    </cfRule>
  </conditionalFormatting>
  <conditionalFormatting sqref="C2231">
    <cfRule type="containsText" dxfId="2179" priority="589" stopIfTrue="1" operator="containsText" text="dsoy jktdh; fo|ky;ksa esa iz;ksx gsrq fu%'kqYd">
      <formula>NOT(ISERROR(SEARCH("dsoy jktdh; fo|ky;ksa esa iz;ksx gsrq fu%'kqYd",C2231)))</formula>
    </cfRule>
  </conditionalFormatting>
  <conditionalFormatting sqref="N2259">
    <cfRule type="cellIs" dxfId="2178" priority="585" operator="equal">
      <formula>"FAILED"</formula>
    </cfRule>
    <cfRule type="cellIs" dxfId="2177" priority="586" operator="equal">
      <formula>"Supplementary"</formula>
    </cfRule>
    <cfRule type="cellIs" dxfId="2176" priority="587" operator="equal">
      <formula>"Passed With G"</formula>
    </cfRule>
    <cfRule type="cellIs" dxfId="2175" priority="588" operator="equal">
      <formula>"Passed"</formula>
    </cfRule>
  </conditionalFormatting>
  <conditionalFormatting sqref="F2263:G2266">
    <cfRule type="cellIs" dxfId="2174" priority="583" operator="equal">
      <formula>"0/100"</formula>
    </cfRule>
    <cfRule type="cellIs" dxfId="2173" priority="584" operator="equal">
      <formula>"0/200"</formula>
    </cfRule>
  </conditionalFormatting>
  <conditionalFormatting sqref="L2259:M2259">
    <cfRule type="cellIs" dxfId="2172" priority="582" operator="equal">
      <formula>"Failed"</formula>
    </cfRule>
  </conditionalFormatting>
  <conditionalFormatting sqref="C2263:H2266">
    <cfRule type="expression" dxfId="2171" priority="581">
      <formula>$C2263=0</formula>
    </cfRule>
  </conditionalFormatting>
  <conditionalFormatting sqref="C2267">
    <cfRule type="cellIs" dxfId="2170" priority="580" operator="equal">
      <formula>0</formula>
    </cfRule>
  </conditionalFormatting>
  <conditionalFormatting sqref="C2267">
    <cfRule type="containsText" dxfId="2169" priority="578" stopIfTrue="1" operator="containsText" text="f'k{kk foHkkx jktLFkku">
      <formula>NOT(ISERROR(SEARCH("f'k{kk foHkkx jktLFkku",C2267)))</formula>
    </cfRule>
    <cfRule type="containsText" dxfId="2168" priority="579" stopIfTrue="1" operator="containsText" text="iw.kkZad">
      <formula>NOT(ISERROR(SEARCH("iw.kkZad",C2267)))</formula>
    </cfRule>
  </conditionalFormatting>
  <conditionalFormatting sqref="C2267">
    <cfRule type="containsText" dxfId="2167" priority="577" stopIfTrue="1" operator="containsText" text="dsoy jktdh; fo|ky;ksa esa iz;ksx gsrq fu%'kqYd">
      <formula>NOT(ISERROR(SEARCH("dsoy jktdh; fo|ky;ksa esa iz;ksx gsrq fu%'kqYd",C2267)))</formula>
    </cfRule>
  </conditionalFormatting>
  <conditionalFormatting sqref="H2294:H2301 G2302:H2302 E2298:E2302 C2298:D2307 N2273:N2286 M2273:M2285 J2287:M2292 H2289:H2292 D2273:J2275 C2273:C2276 D2279:D2284 H2279:J2284 E2279:G2285 E2287:E2295 G2287:G2295 F2287:F2296 C2279:C2285 D2288:D2295 C2287:C2296 H2287:I2288 K2273:K2284 L2273:L2275 L2277 L2279:L2285 K2295:L2295 I2294:L2294 N2288:N2294 A2273:B2307 F2298:G2301 F2302:F2307 K2296:N2298 K2300:N2300">
    <cfRule type="cellIs" dxfId="2166" priority="576" operator="equal">
      <formula>0</formula>
    </cfRule>
  </conditionalFormatting>
  <conditionalFormatting sqref="F2295:G2295 F2302:F2307 H2295:H2301 C2295:C2296 D2302:D2307 M2277:M2278 N2285:N2286 M2287 M2288:N2292 F2287:F2290 D2274:D2275 B2274 C2279:C2285 F2285:G2285 G2287:H2287 I2287:I2288 C2287:C2293 L2285:M2285 F2291:H2292 J2287:L2292 C2298:C2307">
    <cfRule type="containsText" dxfId="2165" priority="574" stopIfTrue="1" operator="containsText" text="f'k{kk foHkkx jktLFkku">
      <formula>NOT(ISERROR(SEARCH("f'k{kk foHkkx jktLFkku",B2274)))</formula>
    </cfRule>
    <cfRule type="containsText" dxfId="2164" priority="575" stopIfTrue="1" operator="containsText" text="iw.kkZad">
      <formula>NOT(ISERROR(SEARCH("iw.kkZad",B2274)))</formula>
    </cfRule>
  </conditionalFormatting>
  <conditionalFormatting sqref="F2303:F2305 D2302:D2307">
    <cfRule type="cellIs" dxfId="2163" priority="572" stopIfTrue="1" operator="equal">
      <formula>1800</formula>
    </cfRule>
    <cfRule type="cellIs" dxfId="2162" priority="573" stopIfTrue="1" operator="equal">
      <formula>200</formula>
    </cfRule>
  </conditionalFormatting>
  <conditionalFormatting sqref="F2295:G2295 F2302:F2307 H2295:H2301 C2295:C2296 D2302:D2307 M2277:M2278 N2285:N2286 M2287 M2288:N2292 F2287:F2290 D2274:D2275 B2274 C2279:C2285 F2285:G2285 G2287:H2287 I2287:I2288 C2287:C2293 L2285:M2285 F2291:H2292 J2287:L2292 C2298:C2307">
    <cfRule type="containsText" dxfId="2161" priority="571" stopIfTrue="1" operator="containsText" text="dsoy jktdh; fo|ky;ksa esa iz;ksx gsrq fu%'kqYd">
      <formula>NOT(ISERROR(SEARCH("dsoy jktdh; fo|ky;ksa esa iz;ksx gsrq fu%'kqYd",B2274)))</formula>
    </cfRule>
  </conditionalFormatting>
  <conditionalFormatting sqref="N2294">
    <cfRule type="cellIs" dxfId="2160" priority="567" operator="equal">
      <formula>"FAILED"</formula>
    </cfRule>
    <cfRule type="cellIs" dxfId="2159" priority="568" operator="equal">
      <formula>"Supplementary"</formula>
    </cfRule>
    <cfRule type="cellIs" dxfId="2158" priority="569" operator="equal">
      <formula>"Passed With G"</formula>
    </cfRule>
    <cfRule type="cellIs" dxfId="2157" priority="570" operator="equal">
      <formula>"Passed"</formula>
    </cfRule>
  </conditionalFormatting>
  <conditionalFormatting sqref="F2298:G2301">
    <cfRule type="cellIs" dxfId="2156" priority="565" operator="equal">
      <formula>"0/100"</formula>
    </cfRule>
    <cfRule type="cellIs" dxfId="2155" priority="566" operator="equal">
      <formula>"0/200"</formula>
    </cfRule>
  </conditionalFormatting>
  <conditionalFormatting sqref="L2294:M2294">
    <cfRule type="cellIs" dxfId="2154" priority="564" operator="equal">
      <formula>"Failed"</formula>
    </cfRule>
  </conditionalFormatting>
  <conditionalFormatting sqref="C2298:H2301">
    <cfRule type="expression" dxfId="2153" priority="563">
      <formula>$C2298=0</formula>
    </cfRule>
  </conditionalFormatting>
  <conditionalFormatting sqref="C2302">
    <cfRule type="cellIs" dxfId="2152" priority="562" operator="equal">
      <formula>0</formula>
    </cfRule>
  </conditionalFormatting>
  <conditionalFormatting sqref="C2302">
    <cfRule type="containsText" dxfId="2151" priority="560" stopIfTrue="1" operator="containsText" text="f'k{kk foHkkx jktLFkku">
      <formula>NOT(ISERROR(SEARCH("f'k{kk foHkkx jktLFkku",C2302)))</formula>
    </cfRule>
    <cfRule type="containsText" dxfId="2150" priority="561" stopIfTrue="1" operator="containsText" text="iw.kkZad">
      <formula>NOT(ISERROR(SEARCH("iw.kkZad",C2302)))</formula>
    </cfRule>
  </conditionalFormatting>
  <conditionalFormatting sqref="C2302">
    <cfRule type="containsText" dxfId="2149" priority="559" stopIfTrue="1" operator="containsText" text="dsoy jktdh; fo|ky;ksa esa iz;ksx gsrq fu%'kqYd">
      <formula>NOT(ISERROR(SEARCH("dsoy jktdh; fo|ky;ksa esa iz;ksx gsrq fu%'kqYd",C2302)))</formula>
    </cfRule>
  </conditionalFormatting>
  <conditionalFormatting sqref="N2330">
    <cfRule type="cellIs" dxfId="2148" priority="555" operator="equal">
      <formula>"FAILED"</formula>
    </cfRule>
    <cfRule type="cellIs" dxfId="2147" priority="556" operator="equal">
      <formula>"Supplementary"</formula>
    </cfRule>
    <cfRule type="cellIs" dxfId="2146" priority="557" operator="equal">
      <formula>"Passed With G"</formula>
    </cfRule>
    <cfRule type="cellIs" dxfId="2145" priority="558" operator="equal">
      <formula>"Passed"</formula>
    </cfRule>
  </conditionalFormatting>
  <conditionalFormatting sqref="F2334:G2337">
    <cfRule type="cellIs" dxfId="2144" priority="553" operator="equal">
      <formula>"0/100"</formula>
    </cfRule>
    <cfRule type="cellIs" dxfId="2143" priority="554" operator="equal">
      <formula>"0/200"</formula>
    </cfRule>
  </conditionalFormatting>
  <conditionalFormatting sqref="L2330:M2330">
    <cfRule type="cellIs" dxfId="2142" priority="552" operator="equal">
      <formula>"Failed"</formula>
    </cfRule>
  </conditionalFormatting>
  <conditionalFormatting sqref="C2334:H2337">
    <cfRule type="expression" dxfId="2141" priority="551">
      <formula>$C2334=0</formula>
    </cfRule>
  </conditionalFormatting>
  <conditionalFormatting sqref="C2338">
    <cfRule type="cellIs" dxfId="2140" priority="550" operator="equal">
      <formula>0</formula>
    </cfRule>
  </conditionalFormatting>
  <conditionalFormatting sqref="C2338">
    <cfRule type="containsText" dxfId="2139" priority="548" stopIfTrue="1" operator="containsText" text="f'k{kk foHkkx jktLFkku">
      <formula>NOT(ISERROR(SEARCH("f'k{kk foHkkx jktLFkku",C2338)))</formula>
    </cfRule>
    <cfRule type="containsText" dxfId="2138" priority="549" stopIfTrue="1" operator="containsText" text="iw.kkZad">
      <formula>NOT(ISERROR(SEARCH("iw.kkZad",C2338)))</formula>
    </cfRule>
  </conditionalFormatting>
  <conditionalFormatting sqref="C2338">
    <cfRule type="containsText" dxfId="2137" priority="547" stopIfTrue="1" operator="containsText" text="dsoy jktdh; fo|ky;ksa esa iz;ksx gsrq fu%'kqYd">
      <formula>NOT(ISERROR(SEARCH("dsoy jktdh; fo|ky;ksa esa iz;ksx gsrq fu%'kqYd",C2338)))</formula>
    </cfRule>
  </conditionalFormatting>
  <conditionalFormatting sqref="H2365:H2372 G2373:H2373 E2369:E2373 C2369:D2378 N2344:N2357 M2344:M2356 J2358:M2363 H2360:H2363 D2344:J2346 C2344:C2347 D2350:D2355 H2350:J2355 E2350:G2356 E2358:E2366 G2358:G2366 F2358:F2367 C2350:C2356 D2359:D2366 C2358:C2367 H2358:I2359 K2344:K2355 L2344:L2346 L2348 L2350:L2356 K2366:L2366 I2365:L2365 N2359:N2365 A2344:B2378 F2369:G2372 F2373:F2378 K2367:N2369 K2371:N2371">
    <cfRule type="cellIs" dxfId="2136" priority="546" operator="equal">
      <formula>0</formula>
    </cfRule>
  </conditionalFormatting>
  <conditionalFormatting sqref="F2366:G2366 F2373:F2378 H2366:H2372 C2366:C2367 D2373:D2378 M2348:M2349 N2356:N2357 M2358 M2359:N2363 F2358:F2361 D2345:D2346 B2345 C2350:C2356 F2356:G2356 G2358:H2358 I2358:I2359 C2358:C2364 L2356:M2356 F2362:H2363 J2358:L2363 C2369:C2378">
    <cfRule type="containsText" dxfId="2135" priority="544" stopIfTrue="1" operator="containsText" text="f'k{kk foHkkx jktLFkku">
      <formula>NOT(ISERROR(SEARCH("f'k{kk foHkkx jktLFkku",B2345)))</formula>
    </cfRule>
    <cfRule type="containsText" dxfId="2134" priority="545" stopIfTrue="1" operator="containsText" text="iw.kkZad">
      <formula>NOT(ISERROR(SEARCH("iw.kkZad",B2345)))</formula>
    </cfRule>
  </conditionalFormatting>
  <conditionalFormatting sqref="F2374:F2376 D2373:D2378">
    <cfRule type="cellIs" dxfId="2133" priority="542" stopIfTrue="1" operator="equal">
      <formula>1800</formula>
    </cfRule>
    <cfRule type="cellIs" dxfId="2132" priority="543" stopIfTrue="1" operator="equal">
      <formula>200</formula>
    </cfRule>
  </conditionalFormatting>
  <conditionalFormatting sqref="F2366:G2366 F2373:F2378 H2366:H2372 C2366:C2367 D2373:D2378 M2348:M2349 N2356:N2357 M2358 M2359:N2363 F2358:F2361 D2345:D2346 B2345 C2350:C2356 F2356:G2356 G2358:H2358 I2358:I2359 C2358:C2364 L2356:M2356 F2362:H2363 J2358:L2363 C2369:C2378">
    <cfRule type="containsText" dxfId="2131" priority="541" stopIfTrue="1" operator="containsText" text="dsoy jktdh; fo|ky;ksa esa iz;ksx gsrq fu%'kqYd">
      <formula>NOT(ISERROR(SEARCH("dsoy jktdh; fo|ky;ksa esa iz;ksx gsrq fu%'kqYd",B2345)))</formula>
    </cfRule>
  </conditionalFormatting>
  <conditionalFormatting sqref="N2365">
    <cfRule type="cellIs" dxfId="2130" priority="537" operator="equal">
      <formula>"FAILED"</formula>
    </cfRule>
    <cfRule type="cellIs" dxfId="2129" priority="538" operator="equal">
      <formula>"Supplementary"</formula>
    </cfRule>
    <cfRule type="cellIs" dxfId="2128" priority="539" operator="equal">
      <formula>"Passed With G"</formula>
    </cfRule>
    <cfRule type="cellIs" dxfId="2127" priority="540" operator="equal">
      <formula>"Passed"</formula>
    </cfRule>
  </conditionalFormatting>
  <conditionalFormatting sqref="F2369:G2372">
    <cfRule type="cellIs" dxfId="2126" priority="535" operator="equal">
      <formula>"0/100"</formula>
    </cfRule>
    <cfRule type="cellIs" dxfId="2125" priority="536" operator="equal">
      <formula>"0/200"</formula>
    </cfRule>
  </conditionalFormatting>
  <conditionalFormatting sqref="L2365:M2365">
    <cfRule type="cellIs" dxfId="2124" priority="534" operator="equal">
      <formula>"Failed"</formula>
    </cfRule>
  </conditionalFormatting>
  <conditionalFormatting sqref="C2369:H2372">
    <cfRule type="expression" dxfId="2123" priority="533">
      <formula>$C2369=0</formula>
    </cfRule>
  </conditionalFormatting>
  <conditionalFormatting sqref="C2373">
    <cfRule type="cellIs" dxfId="2122" priority="532" operator="equal">
      <formula>0</formula>
    </cfRule>
  </conditionalFormatting>
  <conditionalFormatting sqref="C2373">
    <cfRule type="containsText" dxfId="2121" priority="530" stopIfTrue="1" operator="containsText" text="f'k{kk foHkkx jktLFkku">
      <formula>NOT(ISERROR(SEARCH("f'k{kk foHkkx jktLFkku",C2373)))</formula>
    </cfRule>
    <cfRule type="containsText" dxfId="2120" priority="531" stopIfTrue="1" operator="containsText" text="iw.kkZad">
      <formula>NOT(ISERROR(SEARCH("iw.kkZad",C2373)))</formula>
    </cfRule>
  </conditionalFormatting>
  <conditionalFormatting sqref="C2373">
    <cfRule type="containsText" dxfId="2119" priority="529" stopIfTrue="1" operator="containsText" text="dsoy jktdh; fo|ky;ksa esa iz;ksx gsrq fu%'kqYd">
      <formula>NOT(ISERROR(SEARCH("dsoy jktdh; fo|ky;ksa esa iz;ksx gsrq fu%'kqYd",C2373)))</formula>
    </cfRule>
  </conditionalFormatting>
  <conditionalFormatting sqref="N2401">
    <cfRule type="cellIs" dxfId="2118" priority="525" operator="equal">
      <formula>"FAILED"</formula>
    </cfRule>
    <cfRule type="cellIs" dxfId="2117" priority="526" operator="equal">
      <formula>"Supplementary"</formula>
    </cfRule>
    <cfRule type="cellIs" dxfId="2116" priority="527" operator="equal">
      <formula>"Passed With G"</formula>
    </cfRule>
    <cfRule type="cellIs" dxfId="2115" priority="528" operator="equal">
      <formula>"Passed"</formula>
    </cfRule>
  </conditionalFormatting>
  <conditionalFormatting sqref="F2405:G2408">
    <cfRule type="cellIs" dxfId="2114" priority="523" operator="equal">
      <formula>"0/100"</formula>
    </cfRule>
    <cfRule type="cellIs" dxfId="2113" priority="524" operator="equal">
      <formula>"0/200"</formula>
    </cfRule>
  </conditionalFormatting>
  <conditionalFormatting sqref="L2401:M2401">
    <cfRule type="cellIs" dxfId="2112" priority="522" operator="equal">
      <formula>"Failed"</formula>
    </cfRule>
  </conditionalFormatting>
  <conditionalFormatting sqref="C2405:H2408">
    <cfRule type="expression" dxfId="2111" priority="521">
      <formula>$C2405=0</formula>
    </cfRule>
  </conditionalFormatting>
  <conditionalFormatting sqref="C2409">
    <cfRule type="cellIs" dxfId="2110" priority="520" operator="equal">
      <formula>0</formula>
    </cfRule>
  </conditionalFormatting>
  <conditionalFormatting sqref="C2409">
    <cfRule type="containsText" dxfId="2109" priority="518" stopIfTrue="1" operator="containsText" text="f'k{kk foHkkx jktLFkku">
      <formula>NOT(ISERROR(SEARCH("f'k{kk foHkkx jktLFkku",C2409)))</formula>
    </cfRule>
    <cfRule type="containsText" dxfId="2108" priority="519" stopIfTrue="1" operator="containsText" text="iw.kkZad">
      <formula>NOT(ISERROR(SEARCH("iw.kkZad",C2409)))</formula>
    </cfRule>
  </conditionalFormatting>
  <conditionalFormatting sqref="C2409">
    <cfRule type="containsText" dxfId="2107" priority="517" stopIfTrue="1" operator="containsText" text="dsoy jktdh; fo|ky;ksa esa iz;ksx gsrq fu%'kqYd">
      <formula>NOT(ISERROR(SEARCH("dsoy jktdh; fo|ky;ksa esa iz;ksx gsrq fu%'kqYd",C2409)))</formula>
    </cfRule>
  </conditionalFormatting>
  <conditionalFormatting sqref="H2436:H2443 G2444:H2444 E2440:E2444 C2440:D2449 N2415:N2428 M2415:M2427 J2429:M2434 H2431:H2434 D2415:J2417 C2415:C2418 D2421:D2426 H2421:J2426 E2421:G2427 E2429:E2437 G2429:G2437 F2429:F2438 C2421:C2427 D2430:D2437 C2429:C2438 H2429:I2430 K2415:K2426 L2415:L2417 L2419 L2421:L2427 K2437:L2437 I2436:L2436 N2430:N2436 A2415:B2449 F2440:G2443 F2444:F2449 K2438:N2440 K2442:N2442">
    <cfRule type="cellIs" dxfId="2106" priority="516" operator="equal">
      <formula>0</formula>
    </cfRule>
  </conditionalFormatting>
  <conditionalFormatting sqref="F2437:G2437 F2444:F2449 H2437:H2443 C2437:C2438 D2444:D2449 M2419:M2420 N2427:N2428 M2429 M2430:N2434 F2429:F2432 D2416:D2417 B2416 C2421:C2427 F2427:G2427 G2429:H2429 I2429:I2430 C2429:C2435 L2427:M2427 F2433:H2434 J2429:L2434 C2440:C2449">
    <cfRule type="containsText" dxfId="2105" priority="514" stopIfTrue="1" operator="containsText" text="f'k{kk foHkkx jktLFkku">
      <formula>NOT(ISERROR(SEARCH("f'k{kk foHkkx jktLFkku",B2416)))</formula>
    </cfRule>
    <cfRule type="containsText" dxfId="2104" priority="515" stopIfTrue="1" operator="containsText" text="iw.kkZad">
      <formula>NOT(ISERROR(SEARCH("iw.kkZad",B2416)))</formula>
    </cfRule>
  </conditionalFormatting>
  <conditionalFormatting sqref="F2445:F2447 D2444:D2449">
    <cfRule type="cellIs" dxfId="2103" priority="512" stopIfTrue="1" operator="equal">
      <formula>1800</formula>
    </cfRule>
    <cfRule type="cellIs" dxfId="2102" priority="513" stopIfTrue="1" operator="equal">
      <formula>200</formula>
    </cfRule>
  </conditionalFormatting>
  <conditionalFormatting sqref="F2437:G2437 F2444:F2449 H2437:H2443 C2437:C2438 D2444:D2449 M2419:M2420 N2427:N2428 M2429 M2430:N2434 F2429:F2432 D2416:D2417 B2416 C2421:C2427 F2427:G2427 G2429:H2429 I2429:I2430 C2429:C2435 L2427:M2427 F2433:H2434 J2429:L2434 C2440:C2449">
    <cfRule type="containsText" dxfId="2101" priority="511" stopIfTrue="1" operator="containsText" text="dsoy jktdh; fo|ky;ksa esa iz;ksx gsrq fu%'kqYd">
      <formula>NOT(ISERROR(SEARCH("dsoy jktdh; fo|ky;ksa esa iz;ksx gsrq fu%'kqYd",B2416)))</formula>
    </cfRule>
  </conditionalFormatting>
  <conditionalFormatting sqref="N2436">
    <cfRule type="cellIs" dxfId="2100" priority="507" operator="equal">
      <formula>"FAILED"</formula>
    </cfRule>
    <cfRule type="cellIs" dxfId="2099" priority="508" operator="equal">
      <formula>"Supplementary"</formula>
    </cfRule>
    <cfRule type="cellIs" dxfId="2098" priority="509" operator="equal">
      <formula>"Passed With G"</formula>
    </cfRule>
    <cfRule type="cellIs" dxfId="2097" priority="510" operator="equal">
      <formula>"Passed"</formula>
    </cfRule>
  </conditionalFormatting>
  <conditionalFormatting sqref="F2440:G2443">
    <cfRule type="cellIs" dxfId="2096" priority="505" operator="equal">
      <formula>"0/100"</formula>
    </cfRule>
    <cfRule type="cellIs" dxfId="2095" priority="506" operator="equal">
      <formula>"0/200"</formula>
    </cfRule>
  </conditionalFormatting>
  <conditionalFormatting sqref="L2436:M2436">
    <cfRule type="cellIs" dxfId="2094" priority="504" operator="equal">
      <formula>"Failed"</formula>
    </cfRule>
  </conditionalFormatting>
  <conditionalFormatting sqref="C2440:H2443">
    <cfRule type="expression" dxfId="2093" priority="503">
      <formula>$C2440=0</formula>
    </cfRule>
  </conditionalFormatting>
  <conditionalFormatting sqref="C2444">
    <cfRule type="cellIs" dxfId="2092" priority="502" operator="equal">
      <formula>0</formula>
    </cfRule>
  </conditionalFormatting>
  <conditionalFormatting sqref="C2444">
    <cfRule type="containsText" dxfId="2091" priority="500" stopIfTrue="1" operator="containsText" text="f'k{kk foHkkx jktLFkku">
      <formula>NOT(ISERROR(SEARCH("f'k{kk foHkkx jktLFkku",C2444)))</formula>
    </cfRule>
    <cfRule type="containsText" dxfId="2090" priority="501" stopIfTrue="1" operator="containsText" text="iw.kkZad">
      <formula>NOT(ISERROR(SEARCH("iw.kkZad",C2444)))</formula>
    </cfRule>
  </conditionalFormatting>
  <conditionalFormatting sqref="C2444">
    <cfRule type="containsText" dxfId="2089" priority="499" stopIfTrue="1" operator="containsText" text="dsoy jktdh; fo|ky;ksa esa iz;ksx gsrq fu%'kqYd">
      <formula>NOT(ISERROR(SEARCH("dsoy jktdh; fo|ky;ksa esa iz;ksx gsrq fu%'kqYd",C2444)))</formula>
    </cfRule>
  </conditionalFormatting>
  <conditionalFormatting sqref="N2472">
    <cfRule type="cellIs" dxfId="2088" priority="495" operator="equal">
      <formula>"FAILED"</formula>
    </cfRule>
    <cfRule type="cellIs" dxfId="2087" priority="496" operator="equal">
      <formula>"Supplementary"</formula>
    </cfRule>
    <cfRule type="cellIs" dxfId="2086" priority="497" operator="equal">
      <formula>"Passed With G"</formula>
    </cfRule>
    <cfRule type="cellIs" dxfId="2085" priority="498" operator="equal">
      <formula>"Passed"</formula>
    </cfRule>
  </conditionalFormatting>
  <conditionalFormatting sqref="F2476:G2479">
    <cfRule type="cellIs" dxfId="2084" priority="493" operator="equal">
      <formula>"0/100"</formula>
    </cfRule>
    <cfRule type="cellIs" dxfId="2083" priority="494" operator="equal">
      <formula>"0/200"</formula>
    </cfRule>
  </conditionalFormatting>
  <conditionalFormatting sqref="L2472:M2472">
    <cfRule type="cellIs" dxfId="2082" priority="492" operator="equal">
      <formula>"Failed"</formula>
    </cfRule>
  </conditionalFormatting>
  <conditionalFormatting sqref="C2476:H2479">
    <cfRule type="expression" dxfId="2081" priority="491">
      <formula>$C2476=0</formula>
    </cfRule>
  </conditionalFormatting>
  <conditionalFormatting sqref="C2480">
    <cfRule type="cellIs" dxfId="2080" priority="490" operator="equal">
      <formula>0</formula>
    </cfRule>
  </conditionalFormatting>
  <conditionalFormatting sqref="C2480">
    <cfRule type="containsText" dxfId="2079" priority="488" stopIfTrue="1" operator="containsText" text="f'k{kk foHkkx jktLFkku">
      <formula>NOT(ISERROR(SEARCH("f'k{kk foHkkx jktLFkku",C2480)))</formula>
    </cfRule>
    <cfRule type="containsText" dxfId="2078" priority="489" stopIfTrue="1" operator="containsText" text="iw.kkZad">
      <formula>NOT(ISERROR(SEARCH("iw.kkZad",C2480)))</formula>
    </cfRule>
  </conditionalFormatting>
  <conditionalFormatting sqref="C2480">
    <cfRule type="containsText" dxfId="2077" priority="487" stopIfTrue="1" operator="containsText" text="dsoy jktdh; fo|ky;ksa esa iz;ksx gsrq fu%'kqYd">
      <formula>NOT(ISERROR(SEARCH("dsoy jktdh; fo|ky;ksa esa iz;ksx gsrq fu%'kqYd",C2480)))</formula>
    </cfRule>
  </conditionalFormatting>
  <conditionalFormatting sqref="H2507:H2514 G2515:H2515 E2511:E2515 C2511:D2520 N2486:N2499 M2486:M2498 J2500:M2505 H2502:H2505 D2486:J2488 C2486:C2489 D2492:D2497 H2492:J2497 E2492:G2498 E2500:E2508 G2500:G2508 F2500:F2509 C2492:C2498 D2501:D2508 C2500:C2509 H2500:I2501 K2486:K2497 L2486:L2488 L2490 L2492:L2498 K2508:L2508 I2507:L2507 N2501:N2507 A2486:B2520 F2511:G2514 F2515:F2520 K2509:N2511 K2513:N2513">
    <cfRule type="cellIs" dxfId="2076" priority="486" operator="equal">
      <formula>0</formula>
    </cfRule>
  </conditionalFormatting>
  <conditionalFormatting sqref="F2508:G2508 F2515:F2520 H2508:H2514 C2508:C2509 D2515:D2520 M2490:M2491 N2498:N2499 M2500 M2501:N2505 F2500:F2503 D2487:D2488 B2487 C2492:C2498 F2498:G2498 G2500:H2500 I2500:I2501 C2500:C2506 L2498:M2498 F2504:H2505 J2500:L2505 C2511:C2520">
    <cfRule type="containsText" dxfId="2075" priority="484" stopIfTrue="1" operator="containsText" text="f'k{kk foHkkx jktLFkku">
      <formula>NOT(ISERROR(SEARCH("f'k{kk foHkkx jktLFkku",B2487)))</formula>
    </cfRule>
    <cfRule type="containsText" dxfId="2074" priority="485" stopIfTrue="1" operator="containsText" text="iw.kkZad">
      <formula>NOT(ISERROR(SEARCH("iw.kkZad",B2487)))</formula>
    </cfRule>
  </conditionalFormatting>
  <conditionalFormatting sqref="F2516:F2518 D2515:D2520">
    <cfRule type="cellIs" dxfId="2073" priority="482" stopIfTrue="1" operator="equal">
      <formula>1800</formula>
    </cfRule>
    <cfRule type="cellIs" dxfId="2072" priority="483" stopIfTrue="1" operator="equal">
      <formula>200</formula>
    </cfRule>
  </conditionalFormatting>
  <conditionalFormatting sqref="F2508:G2508 F2515:F2520 H2508:H2514 C2508:C2509 D2515:D2520 M2490:M2491 N2498:N2499 M2500 M2501:N2505 F2500:F2503 D2487:D2488 B2487 C2492:C2498 F2498:G2498 G2500:H2500 I2500:I2501 C2500:C2506 L2498:M2498 F2504:H2505 J2500:L2505 C2511:C2520">
    <cfRule type="containsText" dxfId="2071" priority="481" stopIfTrue="1" operator="containsText" text="dsoy jktdh; fo|ky;ksa esa iz;ksx gsrq fu%'kqYd">
      <formula>NOT(ISERROR(SEARCH("dsoy jktdh; fo|ky;ksa esa iz;ksx gsrq fu%'kqYd",B2487)))</formula>
    </cfRule>
  </conditionalFormatting>
  <conditionalFormatting sqref="N2507">
    <cfRule type="cellIs" dxfId="2070" priority="477" operator="equal">
      <formula>"FAILED"</formula>
    </cfRule>
    <cfRule type="cellIs" dxfId="2069" priority="478" operator="equal">
      <formula>"Supplementary"</formula>
    </cfRule>
    <cfRule type="cellIs" dxfId="2068" priority="479" operator="equal">
      <formula>"Passed With G"</formula>
    </cfRule>
    <cfRule type="cellIs" dxfId="2067" priority="480" operator="equal">
      <formula>"Passed"</formula>
    </cfRule>
  </conditionalFormatting>
  <conditionalFormatting sqref="F2511:G2514">
    <cfRule type="cellIs" dxfId="2066" priority="475" operator="equal">
      <formula>"0/100"</formula>
    </cfRule>
    <cfRule type="cellIs" dxfId="2065" priority="476" operator="equal">
      <formula>"0/200"</formula>
    </cfRule>
  </conditionalFormatting>
  <conditionalFormatting sqref="L2507:M2507">
    <cfRule type="cellIs" dxfId="2064" priority="474" operator="equal">
      <formula>"Failed"</formula>
    </cfRule>
  </conditionalFormatting>
  <conditionalFormatting sqref="C2511:H2514">
    <cfRule type="expression" dxfId="2063" priority="473">
      <formula>$C2511=0</formula>
    </cfRule>
  </conditionalFormatting>
  <conditionalFormatting sqref="C2515">
    <cfRule type="cellIs" dxfId="2062" priority="472" operator="equal">
      <formula>0</formula>
    </cfRule>
  </conditionalFormatting>
  <conditionalFormatting sqref="C2515">
    <cfRule type="containsText" dxfId="2061" priority="470" stopIfTrue="1" operator="containsText" text="f'k{kk foHkkx jktLFkku">
      <formula>NOT(ISERROR(SEARCH("f'k{kk foHkkx jktLFkku",C2515)))</formula>
    </cfRule>
    <cfRule type="containsText" dxfId="2060" priority="471" stopIfTrue="1" operator="containsText" text="iw.kkZad">
      <formula>NOT(ISERROR(SEARCH("iw.kkZad",C2515)))</formula>
    </cfRule>
  </conditionalFormatting>
  <conditionalFormatting sqref="C2515">
    <cfRule type="containsText" dxfId="2059" priority="469" stopIfTrue="1" operator="containsText" text="dsoy jktdh; fo|ky;ksa esa iz;ksx gsrq fu%'kqYd">
      <formula>NOT(ISERROR(SEARCH("dsoy jktdh; fo|ky;ksa esa iz;ksx gsrq fu%'kqYd",C2515)))</formula>
    </cfRule>
  </conditionalFormatting>
  <conditionalFormatting sqref="N2543">
    <cfRule type="cellIs" dxfId="2058" priority="465" operator="equal">
      <formula>"FAILED"</formula>
    </cfRule>
    <cfRule type="cellIs" dxfId="2057" priority="466" operator="equal">
      <formula>"Supplementary"</formula>
    </cfRule>
    <cfRule type="cellIs" dxfId="2056" priority="467" operator="equal">
      <formula>"Passed With G"</formula>
    </cfRule>
    <cfRule type="cellIs" dxfId="2055" priority="468" operator="equal">
      <formula>"Passed"</formula>
    </cfRule>
  </conditionalFormatting>
  <conditionalFormatting sqref="F2547:G2550">
    <cfRule type="cellIs" dxfId="2054" priority="463" operator="equal">
      <formula>"0/100"</formula>
    </cfRule>
    <cfRule type="cellIs" dxfId="2053" priority="464" operator="equal">
      <formula>"0/200"</formula>
    </cfRule>
  </conditionalFormatting>
  <conditionalFormatting sqref="L2543:M2543">
    <cfRule type="cellIs" dxfId="2052" priority="462" operator="equal">
      <formula>"Failed"</formula>
    </cfRule>
  </conditionalFormatting>
  <conditionalFormatting sqref="C2547:H2550">
    <cfRule type="expression" dxfId="2051" priority="461">
      <formula>$C2547=0</formula>
    </cfRule>
  </conditionalFormatting>
  <conditionalFormatting sqref="C2551">
    <cfRule type="cellIs" dxfId="2050" priority="460" operator="equal">
      <formula>0</formula>
    </cfRule>
  </conditionalFormatting>
  <conditionalFormatting sqref="C2551">
    <cfRule type="containsText" dxfId="2049" priority="458" stopIfTrue="1" operator="containsText" text="f'k{kk foHkkx jktLFkku">
      <formula>NOT(ISERROR(SEARCH("f'k{kk foHkkx jktLFkku",C2551)))</formula>
    </cfRule>
    <cfRule type="containsText" dxfId="2048" priority="459" stopIfTrue="1" operator="containsText" text="iw.kkZad">
      <formula>NOT(ISERROR(SEARCH("iw.kkZad",C2551)))</formula>
    </cfRule>
  </conditionalFormatting>
  <conditionalFormatting sqref="C2551">
    <cfRule type="containsText" dxfId="2047" priority="457" stopIfTrue="1" operator="containsText" text="dsoy jktdh; fo|ky;ksa esa iz;ksx gsrq fu%'kqYd">
      <formula>NOT(ISERROR(SEARCH("dsoy jktdh; fo|ky;ksa esa iz;ksx gsrq fu%'kqYd",C2551)))</formula>
    </cfRule>
  </conditionalFormatting>
  <conditionalFormatting sqref="H2578:H2585 G2586:H2586 E2582:E2586 C2582:D2591 N2557:N2570 M2557:M2569 J2571:M2576 H2573:H2576 D2557:J2559 C2557:C2560 D2563:D2568 H2563:J2568 E2563:G2569 E2571:E2579 G2571:G2579 F2571:F2580 C2563:C2569 D2572:D2579 C2571:C2580 H2571:I2572 K2557:K2568 L2557:L2559 L2561 L2563:L2569 K2579:L2579 I2578:L2578 N2572:N2578 A2557:B2591 F2582:G2585 F2586:F2591 K2580:N2582 K2584:N2584">
    <cfRule type="cellIs" dxfId="2046" priority="456" operator="equal">
      <formula>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2045" priority="454" stopIfTrue="1" operator="containsText" text="f'k{kk foHkkx jktLFkku">
      <formula>NOT(ISERROR(SEARCH("f'k{kk foHkkx jktLFkku",B2558)))</formula>
    </cfRule>
    <cfRule type="containsText" dxfId="2044" priority="455" stopIfTrue="1" operator="containsText" text="iw.kkZad">
      <formula>NOT(ISERROR(SEARCH("iw.kkZad",B2558)))</formula>
    </cfRule>
  </conditionalFormatting>
  <conditionalFormatting sqref="F2587:F2589 D2586:D2591">
    <cfRule type="cellIs" dxfId="2043" priority="452" stopIfTrue="1" operator="equal">
      <formula>1800</formula>
    </cfRule>
    <cfRule type="cellIs" dxfId="2042" priority="453" stopIfTrue="1" operator="equal">
      <formula>200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2041" priority="451" stopIfTrue="1" operator="containsText" text="dsoy jktdh; fo|ky;ksa esa iz;ksx gsrq fu%'kqYd">
      <formula>NOT(ISERROR(SEARCH("dsoy jktdh; fo|ky;ksa esa iz;ksx gsrq fu%'kqYd",B2558)))</formula>
    </cfRule>
  </conditionalFormatting>
  <conditionalFormatting sqref="N2578">
    <cfRule type="cellIs" dxfId="2040" priority="447" operator="equal">
      <formula>"FAILED"</formula>
    </cfRule>
    <cfRule type="cellIs" dxfId="2039" priority="448" operator="equal">
      <formula>"Supplementary"</formula>
    </cfRule>
    <cfRule type="cellIs" dxfId="2038" priority="449" operator="equal">
      <formula>"Passed With G"</formula>
    </cfRule>
    <cfRule type="cellIs" dxfId="2037" priority="450" operator="equal">
      <formula>"Passed"</formula>
    </cfRule>
  </conditionalFormatting>
  <conditionalFormatting sqref="F2582:G2585">
    <cfRule type="cellIs" dxfId="2036" priority="445" operator="equal">
      <formula>"0/100"</formula>
    </cfRule>
    <cfRule type="cellIs" dxfId="2035" priority="446" operator="equal">
      <formula>"0/200"</formula>
    </cfRule>
  </conditionalFormatting>
  <conditionalFormatting sqref="L2578:M2578">
    <cfRule type="cellIs" dxfId="2034" priority="444" operator="equal">
      <formula>"Failed"</formula>
    </cfRule>
  </conditionalFormatting>
  <conditionalFormatting sqref="C2582:H2585">
    <cfRule type="expression" dxfId="2033" priority="443">
      <formula>$C2582=0</formula>
    </cfRule>
  </conditionalFormatting>
  <conditionalFormatting sqref="C2586">
    <cfRule type="cellIs" dxfId="2032" priority="442" operator="equal">
      <formula>0</formula>
    </cfRule>
  </conditionalFormatting>
  <conditionalFormatting sqref="C2586">
    <cfRule type="containsText" dxfId="2031" priority="440" stopIfTrue="1" operator="containsText" text="f'k{kk foHkkx jktLFkku">
      <formula>NOT(ISERROR(SEARCH("f'k{kk foHkkx jktLFkku",C2586)))</formula>
    </cfRule>
    <cfRule type="containsText" dxfId="2030" priority="441" stopIfTrue="1" operator="containsText" text="iw.kkZad">
      <formula>NOT(ISERROR(SEARCH("iw.kkZad",C2586)))</formula>
    </cfRule>
  </conditionalFormatting>
  <conditionalFormatting sqref="C2586">
    <cfRule type="containsText" dxfId="2029" priority="439" stopIfTrue="1" operator="containsText" text="dsoy jktdh; fo|ky;ksa esa iz;ksx gsrq fu%'kqYd">
      <formula>NOT(ISERROR(SEARCH("dsoy jktdh; fo|ky;ksa esa iz;ksx gsrq fu%'kqYd",C2586)))</formula>
    </cfRule>
  </conditionalFormatting>
  <conditionalFormatting sqref="N2614">
    <cfRule type="cellIs" dxfId="2028" priority="435" operator="equal">
      <formula>"FAILED"</formula>
    </cfRule>
    <cfRule type="cellIs" dxfId="2027" priority="436" operator="equal">
      <formula>"Supplementary"</formula>
    </cfRule>
    <cfRule type="cellIs" dxfId="2026" priority="437" operator="equal">
      <formula>"Passed With G"</formula>
    </cfRule>
    <cfRule type="cellIs" dxfId="2025" priority="438" operator="equal">
      <formula>"Passed"</formula>
    </cfRule>
  </conditionalFormatting>
  <conditionalFormatting sqref="F2618:G2621">
    <cfRule type="cellIs" dxfId="2024" priority="433" operator="equal">
      <formula>"0/100"</formula>
    </cfRule>
    <cfRule type="cellIs" dxfId="2023" priority="434" operator="equal">
      <formula>"0/200"</formula>
    </cfRule>
  </conditionalFormatting>
  <conditionalFormatting sqref="L2614:M2614">
    <cfRule type="cellIs" dxfId="2022" priority="432" operator="equal">
      <formula>"Failed"</formula>
    </cfRule>
  </conditionalFormatting>
  <conditionalFormatting sqref="C2618:H2621">
    <cfRule type="expression" dxfId="2021" priority="431">
      <formula>$C2618=0</formula>
    </cfRule>
  </conditionalFormatting>
  <conditionalFormatting sqref="C2622">
    <cfRule type="cellIs" dxfId="2020" priority="430" operator="equal">
      <formula>0</formula>
    </cfRule>
  </conditionalFormatting>
  <conditionalFormatting sqref="C2622">
    <cfRule type="containsText" dxfId="2019" priority="428" stopIfTrue="1" operator="containsText" text="f'k{kk foHkkx jktLFkku">
      <formula>NOT(ISERROR(SEARCH("f'k{kk foHkkx jktLFkku",C2622)))</formula>
    </cfRule>
    <cfRule type="containsText" dxfId="2018" priority="429" stopIfTrue="1" operator="containsText" text="iw.kkZad">
      <formula>NOT(ISERROR(SEARCH("iw.kkZad",C2622)))</formula>
    </cfRule>
  </conditionalFormatting>
  <conditionalFormatting sqref="C2622">
    <cfRule type="containsText" dxfId="2017" priority="427" stopIfTrue="1" operator="containsText" text="dsoy jktdh; fo|ky;ksa esa iz;ksx gsrq fu%'kqYd">
      <formula>NOT(ISERROR(SEARCH("dsoy jktdh; fo|ky;ksa esa iz;ksx gsrq fu%'kqYd",C2622)))</formula>
    </cfRule>
  </conditionalFormatting>
  <conditionalFormatting sqref="H2649:H2656 G2657:H2657 E2653:E2657 C2653:D2662 N2628:N2641 M2628:M2640 J2642:M2647 H2644:H2647 D2628:J2630 C2628:C2631 D2634:D2639 H2634:J2639 E2634:G2640 E2642:E2650 G2642:G2650 F2642:F2651 C2634:C2640 D2643:D2650 C2642:C2651 H2642:I2643 K2628:K2639 L2628:L2630 L2632 L2634:L2640 K2650:L2650 I2649:L2649 N2643:N2649 A2628:B2662 F2653:G2656 F2657:F2662 K2651:N2653 K2655:N2655">
    <cfRule type="cellIs" dxfId="2016" priority="426" operator="equal">
      <formula>0</formula>
    </cfRule>
  </conditionalFormatting>
  <conditionalFormatting sqref="F2650:G2650 F2657:F2662 H2650:H2656 C2650:C2651 D2657:D2662 M2632:M2633 N2640:N2641 M2642 M2643:N2647 F2642:F2645 D2629:D2630 B2629 C2634:C2640 F2640:G2640 G2642:H2642 I2642:I2643 C2642:C2648 L2640:M2640 F2646:H2647 J2642:L2647 C2653:C2662">
    <cfRule type="containsText" dxfId="2015" priority="424" stopIfTrue="1" operator="containsText" text="f'k{kk foHkkx jktLFkku">
      <formula>NOT(ISERROR(SEARCH("f'k{kk foHkkx jktLFkku",B2629)))</formula>
    </cfRule>
    <cfRule type="containsText" dxfId="2014" priority="425" stopIfTrue="1" operator="containsText" text="iw.kkZad">
      <formula>NOT(ISERROR(SEARCH("iw.kkZad",B2629)))</formula>
    </cfRule>
  </conditionalFormatting>
  <conditionalFormatting sqref="F2658:F2660 D2657:D2662">
    <cfRule type="cellIs" dxfId="2013" priority="422" stopIfTrue="1" operator="equal">
      <formula>1800</formula>
    </cfRule>
    <cfRule type="cellIs" dxfId="2012" priority="423" stopIfTrue="1" operator="equal">
      <formula>200</formula>
    </cfRule>
  </conditionalFormatting>
  <conditionalFormatting sqref="F2650:G2650 F2657:F2662 H2650:H2656 C2650:C2651 D2657:D2662 M2632:M2633 N2640:N2641 M2642 M2643:N2647 F2642:F2645 D2629:D2630 B2629 C2634:C2640 F2640:G2640 G2642:H2642 I2642:I2643 C2642:C2648 L2640:M2640 F2646:H2647 J2642:L2647 C2653:C2662">
    <cfRule type="containsText" dxfId="2011" priority="421" stopIfTrue="1" operator="containsText" text="dsoy jktdh; fo|ky;ksa esa iz;ksx gsrq fu%'kqYd">
      <formula>NOT(ISERROR(SEARCH("dsoy jktdh; fo|ky;ksa esa iz;ksx gsrq fu%'kqYd",B2629)))</formula>
    </cfRule>
  </conditionalFormatting>
  <conditionalFormatting sqref="N2649">
    <cfRule type="cellIs" dxfId="2010" priority="417" operator="equal">
      <formula>"FAILED"</formula>
    </cfRule>
    <cfRule type="cellIs" dxfId="2009" priority="418" operator="equal">
      <formula>"Supplementary"</formula>
    </cfRule>
    <cfRule type="cellIs" dxfId="2008" priority="419" operator="equal">
      <formula>"Passed With G"</formula>
    </cfRule>
    <cfRule type="cellIs" dxfId="2007" priority="420" operator="equal">
      <formula>"Passed"</formula>
    </cfRule>
  </conditionalFormatting>
  <conditionalFormatting sqref="F2653:G2656">
    <cfRule type="cellIs" dxfId="2006" priority="415" operator="equal">
      <formula>"0/100"</formula>
    </cfRule>
    <cfRule type="cellIs" dxfId="2005" priority="416" operator="equal">
      <formula>"0/200"</formula>
    </cfRule>
  </conditionalFormatting>
  <conditionalFormatting sqref="L2649:M2649">
    <cfRule type="cellIs" dxfId="2004" priority="414" operator="equal">
      <formula>"Failed"</formula>
    </cfRule>
  </conditionalFormatting>
  <conditionalFormatting sqref="C2653:H2656">
    <cfRule type="expression" dxfId="2003" priority="413">
      <formula>$C2653=0</formula>
    </cfRule>
  </conditionalFormatting>
  <conditionalFormatting sqref="C2657">
    <cfRule type="cellIs" dxfId="2002" priority="412" operator="equal">
      <formula>0</formula>
    </cfRule>
  </conditionalFormatting>
  <conditionalFormatting sqref="C2657">
    <cfRule type="containsText" dxfId="2001" priority="410" stopIfTrue="1" operator="containsText" text="f'k{kk foHkkx jktLFkku">
      <formula>NOT(ISERROR(SEARCH("f'k{kk foHkkx jktLFkku",C2657)))</formula>
    </cfRule>
    <cfRule type="containsText" dxfId="2000" priority="411" stopIfTrue="1" operator="containsText" text="iw.kkZad">
      <formula>NOT(ISERROR(SEARCH("iw.kkZad",C2657)))</formula>
    </cfRule>
  </conditionalFormatting>
  <conditionalFormatting sqref="C2657">
    <cfRule type="containsText" dxfId="1999" priority="409" stopIfTrue="1" operator="containsText" text="dsoy jktdh; fo|ky;ksa esa iz;ksx gsrq fu%'kqYd">
      <formula>NOT(ISERROR(SEARCH("dsoy jktdh; fo|ky;ksa esa iz;ksx gsrq fu%'kqYd",C2657)))</formula>
    </cfRule>
  </conditionalFormatting>
  <conditionalFormatting sqref="N2685">
    <cfRule type="cellIs" dxfId="1998" priority="405" operator="equal">
      <formula>"FAILED"</formula>
    </cfRule>
    <cfRule type="cellIs" dxfId="1997" priority="406" operator="equal">
      <formula>"Supplementary"</formula>
    </cfRule>
    <cfRule type="cellIs" dxfId="1996" priority="407" operator="equal">
      <formula>"Passed With G"</formula>
    </cfRule>
    <cfRule type="cellIs" dxfId="1995" priority="408" operator="equal">
      <formula>"Passed"</formula>
    </cfRule>
  </conditionalFormatting>
  <conditionalFormatting sqref="F2689:G2692">
    <cfRule type="cellIs" dxfId="1994" priority="403" operator="equal">
      <formula>"0/100"</formula>
    </cfRule>
    <cfRule type="cellIs" dxfId="1993" priority="404" operator="equal">
      <formula>"0/200"</formula>
    </cfRule>
  </conditionalFormatting>
  <conditionalFormatting sqref="L2685:M2685">
    <cfRule type="cellIs" dxfId="1992" priority="402" operator="equal">
      <formula>"Failed"</formula>
    </cfRule>
  </conditionalFormatting>
  <conditionalFormatting sqref="C2689:H2692">
    <cfRule type="expression" dxfId="1991" priority="401">
      <formula>$C2689=0</formula>
    </cfRule>
  </conditionalFormatting>
  <conditionalFormatting sqref="C2693">
    <cfRule type="cellIs" dxfId="1990" priority="400" operator="equal">
      <formula>0</formula>
    </cfRule>
  </conditionalFormatting>
  <conditionalFormatting sqref="C2693">
    <cfRule type="containsText" dxfId="1989" priority="398" stopIfTrue="1" operator="containsText" text="f'k{kk foHkkx jktLFkku">
      <formula>NOT(ISERROR(SEARCH("f'k{kk foHkkx jktLFkku",C2693)))</formula>
    </cfRule>
    <cfRule type="containsText" dxfId="1988" priority="399" stopIfTrue="1" operator="containsText" text="iw.kkZad">
      <formula>NOT(ISERROR(SEARCH("iw.kkZad",C2693)))</formula>
    </cfRule>
  </conditionalFormatting>
  <conditionalFormatting sqref="C2693">
    <cfRule type="containsText" dxfId="1987" priority="397" stopIfTrue="1" operator="containsText" text="dsoy jktdh; fo|ky;ksa esa iz;ksx gsrq fu%'kqYd">
      <formula>NOT(ISERROR(SEARCH("dsoy jktdh; fo|ky;ksa esa iz;ksx gsrq fu%'kqYd",C2693)))</formula>
    </cfRule>
  </conditionalFormatting>
  <conditionalFormatting sqref="H2720:H2727 G2728:H2728 E2724:E2728 C2724:D2733 N2699:N2712 M2699:M2711 J2713:M2718 H2715:H2718 D2699:J2701 C2699:C2702 D2705:D2710 H2705:J2710 E2705:G2711 E2713:E2721 G2713:G2721 F2713:F2722 C2705:C2711 D2714:D2721 C2713:C2722 H2713:I2714 K2699:K2710 L2699:L2701 L2703 L2705:L2711 K2721:L2721 I2720:L2720 N2714:N2720 A2699:B2733 F2724:G2727 F2728:F2733 K2722:N2724 K2726:N2726">
    <cfRule type="cellIs" dxfId="1986" priority="396" operator="equal">
      <formula>0</formula>
    </cfRule>
  </conditionalFormatting>
  <conditionalFormatting sqref="F2721:G2721 F2728:F2733 H2721:H2727 C2721:C2722 D2728:D2733 M2703:M2704 N2711:N2712 M2713 M2714:N2718 F2713:F2716 D2700:D2701 B2700 C2705:C2711 F2711:G2711 G2713:H2713 I2713:I2714 C2713:C2719 L2711:M2711 F2717:H2718 J2713:L2718 C2724:C2733">
    <cfRule type="containsText" dxfId="1985" priority="394" stopIfTrue="1" operator="containsText" text="f'k{kk foHkkx jktLFkku">
      <formula>NOT(ISERROR(SEARCH("f'k{kk foHkkx jktLFkku",B2700)))</formula>
    </cfRule>
    <cfRule type="containsText" dxfId="1984" priority="395" stopIfTrue="1" operator="containsText" text="iw.kkZad">
      <formula>NOT(ISERROR(SEARCH("iw.kkZad",B2700)))</formula>
    </cfRule>
  </conditionalFormatting>
  <conditionalFormatting sqref="F2729:F2731 D2728:D2733">
    <cfRule type="cellIs" dxfId="1983" priority="392" stopIfTrue="1" operator="equal">
      <formula>1800</formula>
    </cfRule>
    <cfRule type="cellIs" dxfId="1982" priority="393" stopIfTrue="1" operator="equal">
      <formula>200</formula>
    </cfRule>
  </conditionalFormatting>
  <conditionalFormatting sqref="F2721:G2721 F2728:F2733 H2721:H2727 C2721:C2722 D2728:D2733 M2703:M2704 N2711:N2712 M2713 M2714:N2718 F2713:F2716 D2700:D2701 B2700 C2705:C2711 F2711:G2711 G2713:H2713 I2713:I2714 C2713:C2719 L2711:M2711 F2717:H2718 J2713:L2718 C2724:C2733">
    <cfRule type="containsText" dxfId="1981" priority="391" stopIfTrue="1" operator="containsText" text="dsoy jktdh; fo|ky;ksa esa iz;ksx gsrq fu%'kqYd">
      <formula>NOT(ISERROR(SEARCH("dsoy jktdh; fo|ky;ksa esa iz;ksx gsrq fu%'kqYd",B2700)))</formula>
    </cfRule>
  </conditionalFormatting>
  <conditionalFormatting sqref="N2720">
    <cfRule type="cellIs" dxfId="1980" priority="387" operator="equal">
      <formula>"FAILED"</formula>
    </cfRule>
    <cfRule type="cellIs" dxfId="1979" priority="388" operator="equal">
      <formula>"Supplementary"</formula>
    </cfRule>
    <cfRule type="cellIs" dxfId="1978" priority="389" operator="equal">
      <formula>"Passed With G"</formula>
    </cfRule>
    <cfRule type="cellIs" dxfId="1977" priority="390" operator="equal">
      <formula>"Passed"</formula>
    </cfRule>
  </conditionalFormatting>
  <conditionalFormatting sqref="F2724:G2727">
    <cfRule type="cellIs" dxfId="1976" priority="385" operator="equal">
      <formula>"0/100"</formula>
    </cfRule>
    <cfRule type="cellIs" dxfId="1975" priority="386" operator="equal">
      <formula>"0/200"</formula>
    </cfRule>
  </conditionalFormatting>
  <conditionalFormatting sqref="L2720:M2720">
    <cfRule type="cellIs" dxfId="1974" priority="384" operator="equal">
      <formula>"Failed"</formula>
    </cfRule>
  </conditionalFormatting>
  <conditionalFormatting sqref="C2724:H2727">
    <cfRule type="expression" dxfId="1973" priority="383">
      <formula>$C2724=0</formula>
    </cfRule>
  </conditionalFormatting>
  <conditionalFormatting sqref="C2728">
    <cfRule type="cellIs" dxfId="1972" priority="382" operator="equal">
      <formula>0</formula>
    </cfRule>
  </conditionalFormatting>
  <conditionalFormatting sqref="C2728">
    <cfRule type="containsText" dxfId="1971" priority="380" stopIfTrue="1" operator="containsText" text="f'k{kk foHkkx jktLFkku">
      <formula>NOT(ISERROR(SEARCH("f'k{kk foHkkx jktLFkku",C2728)))</formula>
    </cfRule>
    <cfRule type="containsText" dxfId="1970" priority="381" stopIfTrue="1" operator="containsText" text="iw.kkZad">
      <formula>NOT(ISERROR(SEARCH("iw.kkZad",C2728)))</formula>
    </cfRule>
  </conditionalFormatting>
  <conditionalFormatting sqref="C2728">
    <cfRule type="containsText" dxfId="1969" priority="379" stopIfTrue="1" operator="containsText" text="dsoy jktdh; fo|ky;ksa esa iz;ksx gsrq fu%'kqYd">
      <formula>NOT(ISERROR(SEARCH("dsoy jktdh; fo|ky;ksa esa iz;ksx gsrq fu%'kqYd",C2728)))</formula>
    </cfRule>
  </conditionalFormatting>
  <conditionalFormatting sqref="N2756">
    <cfRule type="cellIs" dxfId="1968" priority="375" operator="equal">
      <formula>"FAILED"</formula>
    </cfRule>
    <cfRule type="cellIs" dxfId="1967" priority="376" operator="equal">
      <formula>"Supplementary"</formula>
    </cfRule>
    <cfRule type="cellIs" dxfId="1966" priority="377" operator="equal">
      <formula>"Passed With G"</formula>
    </cfRule>
    <cfRule type="cellIs" dxfId="1965" priority="378" operator="equal">
      <formula>"Passed"</formula>
    </cfRule>
  </conditionalFormatting>
  <conditionalFormatting sqref="F2760:G2763">
    <cfRule type="cellIs" dxfId="1964" priority="373" operator="equal">
      <formula>"0/100"</formula>
    </cfRule>
    <cfRule type="cellIs" dxfId="1963" priority="374" operator="equal">
      <formula>"0/200"</formula>
    </cfRule>
  </conditionalFormatting>
  <conditionalFormatting sqref="L2756:M2756">
    <cfRule type="cellIs" dxfId="1962" priority="372" operator="equal">
      <formula>"Failed"</formula>
    </cfRule>
  </conditionalFormatting>
  <conditionalFormatting sqref="C2760:H2763">
    <cfRule type="expression" dxfId="1961" priority="371">
      <formula>$C2760=0</formula>
    </cfRule>
  </conditionalFormatting>
  <conditionalFormatting sqref="C2764">
    <cfRule type="cellIs" dxfId="1960" priority="370" operator="equal">
      <formula>0</formula>
    </cfRule>
  </conditionalFormatting>
  <conditionalFormatting sqref="C2764">
    <cfRule type="containsText" dxfId="1959" priority="368" stopIfTrue="1" operator="containsText" text="f'k{kk foHkkx jktLFkku">
      <formula>NOT(ISERROR(SEARCH("f'k{kk foHkkx jktLFkku",C2764)))</formula>
    </cfRule>
    <cfRule type="containsText" dxfId="1958" priority="369" stopIfTrue="1" operator="containsText" text="iw.kkZad">
      <formula>NOT(ISERROR(SEARCH("iw.kkZad",C2764)))</formula>
    </cfRule>
  </conditionalFormatting>
  <conditionalFormatting sqref="C2764">
    <cfRule type="containsText" dxfId="1957" priority="367" stopIfTrue="1" operator="containsText" text="dsoy jktdh; fo|ky;ksa esa iz;ksx gsrq fu%'kqYd">
      <formula>NOT(ISERROR(SEARCH("dsoy jktdh; fo|ky;ksa esa iz;ksx gsrq fu%'kqYd",C2764)))</formula>
    </cfRule>
  </conditionalFormatting>
  <conditionalFormatting sqref="H2791:H2798 G2799:H2799 E2795:E2799 C2795:D2804 N2770:N2783 M2770:M2782 J2784:M2789 H2786:H2789 D2770:J2772 C2770:C2773 D2776:D2781 H2776:J2781 E2776:G2782 E2784:E2792 G2784:G2792 F2784:F2793 C2776:C2782 D2785:D2792 C2784:C2793 H2784:I2785 K2770:K2781 L2770:L2772 L2774 L2776:L2782 K2792:L2792 I2791:L2791 N2785:N2791 A2770:B2804 F2795:G2798 F2799:F2804 K2793:N2795 K2797:N2797">
    <cfRule type="cellIs" dxfId="1956" priority="366" operator="equal">
      <formula>0</formula>
    </cfRule>
  </conditionalFormatting>
  <conditionalFormatting sqref="F2792:G2792 F2799:F2804 H2792:H2798 C2792:C2793 D2799:D2804 M2774:M2775 N2782:N2783 M2784 M2785:N2789 F2784:F2787 D2771:D2772 B2771 C2776:C2782 F2782:G2782 G2784:H2784 I2784:I2785 C2784:C2790 L2782:M2782 F2788:H2789 J2784:L2789 C2795:C2804">
    <cfRule type="containsText" dxfId="1955" priority="364" stopIfTrue="1" operator="containsText" text="f'k{kk foHkkx jktLFkku">
      <formula>NOT(ISERROR(SEARCH("f'k{kk foHkkx jktLFkku",B2771)))</formula>
    </cfRule>
    <cfRule type="containsText" dxfId="1954" priority="365" stopIfTrue="1" operator="containsText" text="iw.kkZad">
      <formula>NOT(ISERROR(SEARCH("iw.kkZad",B2771)))</formula>
    </cfRule>
  </conditionalFormatting>
  <conditionalFormatting sqref="F2800:F2802 D2799:D2804">
    <cfRule type="cellIs" dxfId="1953" priority="362" stopIfTrue="1" operator="equal">
      <formula>1800</formula>
    </cfRule>
    <cfRule type="cellIs" dxfId="1952" priority="363" stopIfTrue="1" operator="equal">
      <formula>200</formula>
    </cfRule>
  </conditionalFormatting>
  <conditionalFormatting sqref="F2792:G2792 F2799:F2804 H2792:H2798 C2792:C2793 D2799:D2804 M2774:M2775 N2782:N2783 M2784 M2785:N2789 F2784:F2787 D2771:D2772 B2771 C2776:C2782 F2782:G2782 G2784:H2784 I2784:I2785 C2784:C2790 L2782:M2782 F2788:H2789 J2784:L2789 C2795:C2804">
    <cfRule type="containsText" dxfId="1951" priority="361" stopIfTrue="1" operator="containsText" text="dsoy jktdh; fo|ky;ksa esa iz;ksx gsrq fu%'kqYd">
      <formula>NOT(ISERROR(SEARCH("dsoy jktdh; fo|ky;ksa esa iz;ksx gsrq fu%'kqYd",B2771)))</formula>
    </cfRule>
  </conditionalFormatting>
  <conditionalFormatting sqref="N2791">
    <cfRule type="cellIs" dxfId="1950" priority="357" operator="equal">
      <formula>"FAILED"</formula>
    </cfRule>
    <cfRule type="cellIs" dxfId="1949" priority="358" operator="equal">
      <formula>"Supplementary"</formula>
    </cfRule>
    <cfRule type="cellIs" dxfId="1948" priority="359" operator="equal">
      <formula>"Passed With G"</formula>
    </cfRule>
    <cfRule type="cellIs" dxfId="1947" priority="360" operator="equal">
      <formula>"Passed"</formula>
    </cfRule>
  </conditionalFormatting>
  <conditionalFormatting sqref="F2795:G2798">
    <cfRule type="cellIs" dxfId="1946" priority="355" operator="equal">
      <formula>"0/100"</formula>
    </cfRule>
    <cfRule type="cellIs" dxfId="1945" priority="356" operator="equal">
      <formula>"0/200"</formula>
    </cfRule>
  </conditionalFormatting>
  <conditionalFormatting sqref="L2791:M2791">
    <cfRule type="cellIs" dxfId="1944" priority="354" operator="equal">
      <formula>"Failed"</formula>
    </cfRule>
  </conditionalFormatting>
  <conditionalFormatting sqref="C2795:H2798">
    <cfRule type="expression" dxfId="1943" priority="353">
      <formula>$C2795=0</formula>
    </cfRule>
  </conditionalFormatting>
  <conditionalFormatting sqref="C2799">
    <cfRule type="cellIs" dxfId="1942" priority="352" operator="equal">
      <formula>0</formula>
    </cfRule>
  </conditionalFormatting>
  <conditionalFormatting sqref="C2799">
    <cfRule type="containsText" dxfId="1941" priority="350" stopIfTrue="1" operator="containsText" text="f'k{kk foHkkx jktLFkku">
      <formula>NOT(ISERROR(SEARCH("f'k{kk foHkkx jktLFkku",C2799)))</formula>
    </cfRule>
    <cfRule type="containsText" dxfId="1940" priority="351" stopIfTrue="1" operator="containsText" text="iw.kkZad">
      <formula>NOT(ISERROR(SEARCH("iw.kkZad",C2799)))</formula>
    </cfRule>
  </conditionalFormatting>
  <conditionalFormatting sqref="C2799">
    <cfRule type="containsText" dxfId="1939" priority="349" stopIfTrue="1" operator="containsText" text="dsoy jktdh; fo|ky;ksa esa iz;ksx gsrq fu%'kqYd">
      <formula>NOT(ISERROR(SEARCH("dsoy jktdh; fo|ky;ksa esa iz;ksx gsrq fu%'kqYd",C2799)))</formula>
    </cfRule>
  </conditionalFormatting>
  <conditionalFormatting sqref="N2827">
    <cfRule type="cellIs" dxfId="1938" priority="345" operator="equal">
      <formula>"FAILED"</formula>
    </cfRule>
    <cfRule type="cellIs" dxfId="1937" priority="346" operator="equal">
      <formula>"Supplementary"</formula>
    </cfRule>
    <cfRule type="cellIs" dxfId="1936" priority="347" operator="equal">
      <formula>"Passed With G"</formula>
    </cfRule>
    <cfRule type="cellIs" dxfId="1935" priority="348" operator="equal">
      <formula>"Passed"</formula>
    </cfRule>
  </conditionalFormatting>
  <conditionalFormatting sqref="F2831:G2834">
    <cfRule type="cellIs" dxfId="1934" priority="343" operator="equal">
      <formula>"0/100"</formula>
    </cfRule>
    <cfRule type="cellIs" dxfId="1933" priority="344" operator="equal">
      <formula>"0/200"</formula>
    </cfRule>
  </conditionalFormatting>
  <conditionalFormatting sqref="L2827:M2827">
    <cfRule type="cellIs" dxfId="1932" priority="342" operator="equal">
      <formula>"Failed"</formula>
    </cfRule>
  </conditionalFormatting>
  <conditionalFormatting sqref="C2831:H2834">
    <cfRule type="expression" dxfId="1931" priority="341">
      <formula>$C2831=0</formula>
    </cfRule>
  </conditionalFormatting>
  <conditionalFormatting sqref="C2835">
    <cfRule type="cellIs" dxfId="1930" priority="340" operator="equal">
      <formula>0</formula>
    </cfRule>
  </conditionalFormatting>
  <conditionalFormatting sqref="C2835">
    <cfRule type="containsText" dxfId="1929" priority="338" stopIfTrue="1" operator="containsText" text="f'k{kk foHkkx jktLFkku">
      <formula>NOT(ISERROR(SEARCH("f'k{kk foHkkx jktLFkku",C2835)))</formula>
    </cfRule>
    <cfRule type="containsText" dxfId="1928" priority="339" stopIfTrue="1" operator="containsText" text="iw.kkZad">
      <formula>NOT(ISERROR(SEARCH("iw.kkZad",C2835)))</formula>
    </cfRule>
  </conditionalFormatting>
  <conditionalFormatting sqref="C2835">
    <cfRule type="containsText" dxfId="1927" priority="337" stopIfTrue="1" operator="containsText" text="dsoy jktdh; fo|ky;ksa esa iz;ksx gsrq fu%'kqYd">
      <formula>NOT(ISERROR(SEARCH("dsoy jktdh; fo|ky;ksa esa iz;ksx gsrq fu%'kqYd",C2835)))</formula>
    </cfRule>
  </conditionalFormatting>
  <conditionalFormatting sqref="H2862:H2869 G2870:H2870 E2866:E2870 C2866:D2875 N2841:N2854 M2841:M2853 J2855:M2860 H2857:H2860 D2841:J2843 C2841:C2844 D2847:D2852 H2847:J2852 E2847:G2853 E2855:E2863 G2855:G2863 F2855:F2864 C2847:C2853 D2856:D2863 C2855:C2864 H2855:I2856 K2841:K2852 L2841:L2843 L2845 L2847:L2853 K2863:L2863 I2862:L2862 N2856:N2862 A2841:B2875 F2866:G2869 F2870:F2875 K2864:N2866 K2868:N2868">
    <cfRule type="cellIs" dxfId="1926" priority="336" operator="equal">
      <formula>0</formula>
    </cfRule>
  </conditionalFormatting>
  <conditionalFormatting sqref="F2863:G2863 F2870:F2875 H2863:H2869 C2863:C2864 D2870:D2875 M2845:M2846 N2853:N2854 M2855 M2856:N2860 F2855:F2858 D2842:D2843 B2842 C2847:C2853 F2853:G2853 G2855:H2855 I2855:I2856 C2855:C2861 L2853:M2853 F2859:H2860 J2855:L2860 C2866:C2875">
    <cfRule type="containsText" dxfId="1925" priority="334" stopIfTrue="1" operator="containsText" text="f'k{kk foHkkx jktLFkku">
      <formula>NOT(ISERROR(SEARCH("f'k{kk foHkkx jktLFkku",B2842)))</formula>
    </cfRule>
    <cfRule type="containsText" dxfId="1924" priority="335" stopIfTrue="1" operator="containsText" text="iw.kkZad">
      <formula>NOT(ISERROR(SEARCH("iw.kkZad",B2842)))</formula>
    </cfRule>
  </conditionalFormatting>
  <conditionalFormatting sqref="F2871:F2873 D2870:D2875">
    <cfRule type="cellIs" dxfId="1923" priority="332" stopIfTrue="1" operator="equal">
      <formula>1800</formula>
    </cfRule>
    <cfRule type="cellIs" dxfId="1922" priority="333" stopIfTrue="1" operator="equal">
      <formula>200</formula>
    </cfRule>
  </conditionalFormatting>
  <conditionalFormatting sqref="F2863:G2863 F2870:F2875 H2863:H2869 C2863:C2864 D2870:D2875 M2845:M2846 N2853:N2854 M2855 M2856:N2860 F2855:F2858 D2842:D2843 B2842 C2847:C2853 F2853:G2853 G2855:H2855 I2855:I2856 C2855:C2861 L2853:M2853 F2859:H2860 J2855:L2860 C2866:C2875">
    <cfRule type="containsText" dxfId="1921" priority="331" stopIfTrue="1" operator="containsText" text="dsoy jktdh; fo|ky;ksa esa iz;ksx gsrq fu%'kqYd">
      <formula>NOT(ISERROR(SEARCH("dsoy jktdh; fo|ky;ksa esa iz;ksx gsrq fu%'kqYd",B2842)))</formula>
    </cfRule>
  </conditionalFormatting>
  <conditionalFormatting sqref="N2862">
    <cfRule type="cellIs" dxfId="1920" priority="327" operator="equal">
      <formula>"FAILED"</formula>
    </cfRule>
    <cfRule type="cellIs" dxfId="1919" priority="328" operator="equal">
      <formula>"Supplementary"</formula>
    </cfRule>
    <cfRule type="cellIs" dxfId="1918" priority="329" operator="equal">
      <formula>"Passed With G"</formula>
    </cfRule>
    <cfRule type="cellIs" dxfId="1917" priority="330" operator="equal">
      <formula>"Passed"</formula>
    </cfRule>
  </conditionalFormatting>
  <conditionalFormatting sqref="F2866:G2869">
    <cfRule type="cellIs" dxfId="1916" priority="325" operator="equal">
      <formula>"0/100"</formula>
    </cfRule>
    <cfRule type="cellIs" dxfId="1915" priority="326" operator="equal">
      <formula>"0/200"</formula>
    </cfRule>
  </conditionalFormatting>
  <conditionalFormatting sqref="L2862:M2862">
    <cfRule type="cellIs" dxfId="1914" priority="324" operator="equal">
      <formula>"Failed"</formula>
    </cfRule>
  </conditionalFormatting>
  <conditionalFormatting sqref="C2866:H2869">
    <cfRule type="expression" dxfId="1913" priority="323">
      <formula>$C2866=0</formula>
    </cfRule>
  </conditionalFormatting>
  <conditionalFormatting sqref="C2870">
    <cfRule type="cellIs" dxfId="1912" priority="322" operator="equal">
      <formula>0</formula>
    </cfRule>
  </conditionalFormatting>
  <conditionalFormatting sqref="C2870">
    <cfRule type="containsText" dxfId="1911" priority="320" stopIfTrue="1" operator="containsText" text="f'k{kk foHkkx jktLFkku">
      <formula>NOT(ISERROR(SEARCH("f'k{kk foHkkx jktLFkku",C2870)))</formula>
    </cfRule>
    <cfRule type="containsText" dxfId="1910" priority="321" stopIfTrue="1" operator="containsText" text="iw.kkZad">
      <formula>NOT(ISERROR(SEARCH("iw.kkZad",C2870)))</formula>
    </cfRule>
  </conditionalFormatting>
  <conditionalFormatting sqref="C2870">
    <cfRule type="containsText" dxfId="1909" priority="319" stopIfTrue="1" operator="containsText" text="dsoy jktdh; fo|ky;ksa esa iz;ksx gsrq fu%'kqYd">
      <formula>NOT(ISERROR(SEARCH("dsoy jktdh; fo|ky;ksa esa iz;ksx gsrq fu%'kqYd",C2870)))</formula>
    </cfRule>
  </conditionalFormatting>
  <conditionalFormatting sqref="N2898">
    <cfRule type="cellIs" dxfId="1908" priority="315" operator="equal">
      <formula>"FAILED"</formula>
    </cfRule>
    <cfRule type="cellIs" dxfId="1907" priority="316" operator="equal">
      <formula>"Supplementary"</formula>
    </cfRule>
    <cfRule type="cellIs" dxfId="1906" priority="317" operator="equal">
      <formula>"Passed With G"</formula>
    </cfRule>
    <cfRule type="cellIs" dxfId="1905" priority="318" operator="equal">
      <formula>"Passed"</formula>
    </cfRule>
  </conditionalFormatting>
  <conditionalFormatting sqref="F2902:G2905">
    <cfRule type="cellIs" dxfId="1904" priority="313" operator="equal">
      <formula>"0/100"</formula>
    </cfRule>
    <cfRule type="cellIs" dxfId="1903" priority="314" operator="equal">
      <formula>"0/200"</formula>
    </cfRule>
  </conditionalFormatting>
  <conditionalFormatting sqref="L2898:M2898">
    <cfRule type="cellIs" dxfId="1902" priority="312" operator="equal">
      <formula>"Failed"</formula>
    </cfRule>
  </conditionalFormatting>
  <conditionalFormatting sqref="C2902:H2905">
    <cfRule type="expression" dxfId="1901" priority="311">
      <formula>$C2902=0</formula>
    </cfRule>
  </conditionalFormatting>
  <conditionalFormatting sqref="C2906">
    <cfRule type="cellIs" dxfId="1900" priority="310" operator="equal">
      <formula>0</formula>
    </cfRule>
  </conditionalFormatting>
  <conditionalFormatting sqref="C2906">
    <cfRule type="containsText" dxfId="1899" priority="308" stopIfTrue="1" operator="containsText" text="f'k{kk foHkkx jktLFkku">
      <formula>NOT(ISERROR(SEARCH("f'k{kk foHkkx jktLFkku",C2906)))</formula>
    </cfRule>
    <cfRule type="containsText" dxfId="1898" priority="309" stopIfTrue="1" operator="containsText" text="iw.kkZad">
      <formula>NOT(ISERROR(SEARCH("iw.kkZad",C2906)))</formula>
    </cfRule>
  </conditionalFormatting>
  <conditionalFormatting sqref="C2906">
    <cfRule type="containsText" dxfId="1897" priority="307" stopIfTrue="1" operator="containsText" text="dsoy jktdh; fo|ky;ksa esa iz;ksx gsrq fu%'kqYd">
      <formula>NOT(ISERROR(SEARCH("dsoy jktdh; fo|ky;ksa esa iz;ksx gsrq fu%'kqYd",C2906)))</formula>
    </cfRule>
  </conditionalFormatting>
  <conditionalFormatting sqref="H2933:H2940 G2941:H2941 E2937:E2941 C2937:D2946 N2912:N2925 M2912:M2924 J2926:M2931 H2928:H2931 D2912:J2914 C2912:C2915 D2918:D2923 H2918:J2923 E2918:G2924 E2926:E2934 G2926:G2934 F2926:F2935 C2918:C2924 D2927:D2934 C2926:C2935 H2926:I2927 K2912:K2923 L2912:L2914 L2916 L2918:L2924 K2934:L2934 I2933:L2933 N2927:N2933 A2912:B2946 F2937:G2940 F2941:F2946 K2935:N2937 K2939:N2939">
    <cfRule type="cellIs" dxfId="1896" priority="306" operator="equal">
      <formula>0</formula>
    </cfRule>
  </conditionalFormatting>
  <conditionalFormatting sqref="F2934:G2934 F2941:F2946 H2934:H2940 C2934:C2935 D2941:D2946 M2916:M2917 N2924:N2925 M2926 M2927:N2931 F2926:F2929 D2913:D2914 B2913 C2918:C2924 F2924:G2924 G2926:H2926 I2926:I2927 C2926:C2932 L2924:M2924 F2930:H2931 J2926:L2931 C2937:C2946">
    <cfRule type="containsText" dxfId="1895" priority="304" stopIfTrue="1" operator="containsText" text="f'k{kk foHkkx jktLFkku">
      <formula>NOT(ISERROR(SEARCH("f'k{kk foHkkx jktLFkku",B2913)))</formula>
    </cfRule>
    <cfRule type="containsText" dxfId="1894" priority="305" stopIfTrue="1" operator="containsText" text="iw.kkZad">
      <formula>NOT(ISERROR(SEARCH("iw.kkZad",B2913)))</formula>
    </cfRule>
  </conditionalFormatting>
  <conditionalFormatting sqref="F2942:F2944 D2941:D2946">
    <cfRule type="cellIs" dxfId="1893" priority="302" stopIfTrue="1" operator="equal">
      <formula>1800</formula>
    </cfRule>
    <cfRule type="cellIs" dxfId="1892" priority="303" stopIfTrue="1" operator="equal">
      <formula>200</formula>
    </cfRule>
  </conditionalFormatting>
  <conditionalFormatting sqref="F2934:G2934 F2941:F2946 H2934:H2940 C2934:C2935 D2941:D2946 M2916:M2917 N2924:N2925 M2926 M2927:N2931 F2926:F2929 D2913:D2914 B2913 C2918:C2924 F2924:G2924 G2926:H2926 I2926:I2927 C2926:C2932 L2924:M2924 F2930:H2931 J2926:L2931 C2937:C2946">
    <cfRule type="containsText" dxfId="1891" priority="301" stopIfTrue="1" operator="containsText" text="dsoy jktdh; fo|ky;ksa esa iz;ksx gsrq fu%'kqYd">
      <formula>NOT(ISERROR(SEARCH("dsoy jktdh; fo|ky;ksa esa iz;ksx gsrq fu%'kqYd",B2913)))</formula>
    </cfRule>
  </conditionalFormatting>
  <conditionalFormatting sqref="N2933">
    <cfRule type="cellIs" dxfId="1890" priority="297" operator="equal">
      <formula>"FAILED"</formula>
    </cfRule>
    <cfRule type="cellIs" dxfId="1889" priority="298" operator="equal">
      <formula>"Supplementary"</formula>
    </cfRule>
    <cfRule type="cellIs" dxfId="1888" priority="299" operator="equal">
      <formula>"Passed With G"</formula>
    </cfRule>
    <cfRule type="cellIs" dxfId="1887" priority="300" operator="equal">
      <formula>"Passed"</formula>
    </cfRule>
  </conditionalFormatting>
  <conditionalFormatting sqref="F2937:G2940">
    <cfRule type="cellIs" dxfId="1886" priority="295" operator="equal">
      <formula>"0/100"</formula>
    </cfRule>
    <cfRule type="cellIs" dxfId="1885" priority="296" operator="equal">
      <formula>"0/200"</formula>
    </cfRule>
  </conditionalFormatting>
  <conditionalFormatting sqref="L2933:M2933">
    <cfRule type="cellIs" dxfId="1884" priority="294" operator="equal">
      <formula>"Failed"</formula>
    </cfRule>
  </conditionalFormatting>
  <conditionalFormatting sqref="C2937:H2940">
    <cfRule type="expression" dxfId="1883" priority="293">
      <formula>$C2937=0</formula>
    </cfRule>
  </conditionalFormatting>
  <conditionalFormatting sqref="C2941">
    <cfRule type="cellIs" dxfId="1882" priority="292" operator="equal">
      <formula>0</formula>
    </cfRule>
  </conditionalFormatting>
  <conditionalFormatting sqref="C2941">
    <cfRule type="containsText" dxfId="1881" priority="290" stopIfTrue="1" operator="containsText" text="f'k{kk foHkkx jktLFkku">
      <formula>NOT(ISERROR(SEARCH("f'k{kk foHkkx jktLFkku",C2941)))</formula>
    </cfRule>
    <cfRule type="containsText" dxfId="1880" priority="291" stopIfTrue="1" operator="containsText" text="iw.kkZad">
      <formula>NOT(ISERROR(SEARCH("iw.kkZad",C2941)))</formula>
    </cfRule>
  </conditionalFormatting>
  <conditionalFormatting sqref="C2941">
    <cfRule type="containsText" dxfId="1879" priority="289" stopIfTrue="1" operator="containsText" text="dsoy jktdh; fo|ky;ksa esa iz;ksx gsrq fu%'kqYd">
      <formula>NOT(ISERROR(SEARCH("dsoy jktdh; fo|ky;ksa esa iz;ksx gsrq fu%'kqYd",C2941)))</formula>
    </cfRule>
  </conditionalFormatting>
  <conditionalFormatting sqref="N2969">
    <cfRule type="cellIs" dxfId="1878" priority="285" operator="equal">
      <formula>"FAILED"</formula>
    </cfRule>
    <cfRule type="cellIs" dxfId="1877" priority="286" operator="equal">
      <formula>"Supplementary"</formula>
    </cfRule>
    <cfRule type="cellIs" dxfId="1876" priority="287" operator="equal">
      <formula>"Passed With G"</formula>
    </cfRule>
    <cfRule type="cellIs" dxfId="1875" priority="288" operator="equal">
      <formula>"Passed"</formula>
    </cfRule>
  </conditionalFormatting>
  <conditionalFormatting sqref="F2973:G2976">
    <cfRule type="cellIs" dxfId="1874" priority="283" operator="equal">
      <formula>"0/100"</formula>
    </cfRule>
    <cfRule type="cellIs" dxfId="1873" priority="284" operator="equal">
      <formula>"0/200"</formula>
    </cfRule>
  </conditionalFormatting>
  <conditionalFormatting sqref="L2969:M2969">
    <cfRule type="cellIs" dxfId="1872" priority="282" operator="equal">
      <formula>"Failed"</formula>
    </cfRule>
  </conditionalFormatting>
  <conditionalFormatting sqref="C2973:H2976">
    <cfRule type="expression" dxfId="1871" priority="281">
      <formula>$C2973=0</formula>
    </cfRule>
  </conditionalFormatting>
  <conditionalFormatting sqref="C2977">
    <cfRule type="cellIs" dxfId="1870" priority="280" operator="equal">
      <formula>0</formula>
    </cfRule>
  </conditionalFormatting>
  <conditionalFormatting sqref="C2977">
    <cfRule type="containsText" dxfId="1869" priority="278" stopIfTrue="1" operator="containsText" text="f'k{kk foHkkx jktLFkku">
      <formula>NOT(ISERROR(SEARCH("f'k{kk foHkkx jktLFkku",C2977)))</formula>
    </cfRule>
    <cfRule type="containsText" dxfId="1868" priority="279" stopIfTrue="1" operator="containsText" text="iw.kkZad">
      <formula>NOT(ISERROR(SEARCH("iw.kkZad",C2977)))</formula>
    </cfRule>
  </conditionalFormatting>
  <conditionalFormatting sqref="C2977">
    <cfRule type="containsText" dxfId="1867" priority="277" stopIfTrue="1" operator="containsText" text="dsoy jktdh; fo|ky;ksa esa iz;ksx gsrq fu%'kqYd">
      <formula>NOT(ISERROR(SEARCH("dsoy jktdh; fo|ky;ksa esa iz;ksx gsrq fu%'kqYd",C2977)))</formula>
    </cfRule>
  </conditionalFormatting>
  <conditionalFormatting sqref="H3004:H3011 G3012:H3012 E3008:E3012 C3008:D3017 N2983:N2996 M2983:M2995 J2997:M3002 H2999:H3002 D2983:J2985 C2983:C2986 D2989:D2994 H2989:J2994 E2989:G2995 E2997:E3005 G2997:G3005 F2997:F3006 C2989:C2995 D2998:D3005 C2997:C3006 H2997:I2998 K2983:K2994 L2983:L2985 L2987 L2989:L2995 K3005:L3005 I3004:L3004 N2998:N3004 A2983:B3017 F3008:G3011 F3012:F3017 K3006:N3008 K3010:N3010">
    <cfRule type="cellIs" dxfId="1866" priority="276" operator="equal">
      <formula>0</formula>
    </cfRule>
  </conditionalFormatting>
  <conditionalFormatting sqref="F3005:G3005 F3012:F3017 H3005:H3011 C3005:C3006 D3012:D3017 M2987:M2988 N2995:N2996 M2997 M2998:N3002 F2997:F3000 D2984:D2985 B2984 C2989:C2995 F2995:G2995 G2997:H2997 I2997:I2998 C2997:C3003 L2995:M2995 F3001:H3002 J2997:L3002 C3008:C3017">
    <cfRule type="containsText" dxfId="1865" priority="274" stopIfTrue="1" operator="containsText" text="f'k{kk foHkkx jktLFkku">
      <formula>NOT(ISERROR(SEARCH("f'k{kk foHkkx jktLFkku",B2984)))</formula>
    </cfRule>
    <cfRule type="containsText" dxfId="1864" priority="275" stopIfTrue="1" operator="containsText" text="iw.kkZad">
      <formula>NOT(ISERROR(SEARCH("iw.kkZad",B2984)))</formula>
    </cfRule>
  </conditionalFormatting>
  <conditionalFormatting sqref="F3013:F3015 D3012:D3017">
    <cfRule type="cellIs" dxfId="1863" priority="272" stopIfTrue="1" operator="equal">
      <formula>1800</formula>
    </cfRule>
    <cfRule type="cellIs" dxfId="1862" priority="273" stopIfTrue="1" operator="equal">
      <formula>200</formula>
    </cfRule>
  </conditionalFormatting>
  <conditionalFormatting sqref="F3005:G3005 F3012:F3017 H3005:H3011 C3005:C3006 D3012:D3017 M2987:M2988 N2995:N2996 M2997 M2998:N3002 F2997:F3000 D2984:D2985 B2984 C2989:C2995 F2995:G2995 G2997:H2997 I2997:I2998 C2997:C3003 L2995:M2995 F3001:H3002 J2997:L3002 C3008:C3017">
    <cfRule type="containsText" dxfId="1861" priority="271" stopIfTrue="1" operator="containsText" text="dsoy jktdh; fo|ky;ksa esa iz;ksx gsrq fu%'kqYd">
      <formula>NOT(ISERROR(SEARCH("dsoy jktdh; fo|ky;ksa esa iz;ksx gsrq fu%'kqYd",B2984)))</formula>
    </cfRule>
  </conditionalFormatting>
  <conditionalFormatting sqref="N3004">
    <cfRule type="cellIs" dxfId="1860" priority="267" operator="equal">
      <formula>"FAILED"</formula>
    </cfRule>
    <cfRule type="cellIs" dxfId="1859" priority="268" operator="equal">
      <formula>"Supplementary"</formula>
    </cfRule>
    <cfRule type="cellIs" dxfId="1858" priority="269" operator="equal">
      <formula>"Passed With G"</formula>
    </cfRule>
    <cfRule type="cellIs" dxfId="1857" priority="270" operator="equal">
      <formula>"Passed"</formula>
    </cfRule>
  </conditionalFormatting>
  <conditionalFormatting sqref="F3008:G3011">
    <cfRule type="cellIs" dxfId="1856" priority="265" operator="equal">
      <formula>"0/100"</formula>
    </cfRule>
    <cfRule type="cellIs" dxfId="1855" priority="266" operator="equal">
      <formula>"0/200"</formula>
    </cfRule>
  </conditionalFormatting>
  <conditionalFormatting sqref="L3004:M3004">
    <cfRule type="cellIs" dxfId="1854" priority="264" operator="equal">
      <formula>"Failed"</formula>
    </cfRule>
  </conditionalFormatting>
  <conditionalFormatting sqref="C3008:H3011">
    <cfRule type="expression" dxfId="1853" priority="263">
      <formula>$C3008=0</formula>
    </cfRule>
  </conditionalFormatting>
  <conditionalFormatting sqref="C3012">
    <cfRule type="cellIs" dxfId="1852" priority="262" operator="equal">
      <formula>0</formula>
    </cfRule>
  </conditionalFormatting>
  <conditionalFormatting sqref="C3012">
    <cfRule type="containsText" dxfId="1851" priority="260" stopIfTrue="1" operator="containsText" text="f'k{kk foHkkx jktLFkku">
      <formula>NOT(ISERROR(SEARCH("f'k{kk foHkkx jktLFkku",C3012)))</formula>
    </cfRule>
    <cfRule type="containsText" dxfId="1850" priority="261" stopIfTrue="1" operator="containsText" text="iw.kkZad">
      <formula>NOT(ISERROR(SEARCH("iw.kkZad",C3012)))</formula>
    </cfRule>
  </conditionalFormatting>
  <conditionalFormatting sqref="C3012">
    <cfRule type="containsText" dxfId="1849" priority="259" stopIfTrue="1" operator="containsText" text="dsoy jktdh; fo|ky;ksa esa iz;ksx gsrq fu%'kqYd">
      <formula>NOT(ISERROR(SEARCH("dsoy jktdh; fo|ky;ksa esa iz;ksx gsrq fu%'kqYd",C3012)))</formula>
    </cfRule>
  </conditionalFormatting>
  <conditionalFormatting sqref="N3040">
    <cfRule type="cellIs" dxfId="1848" priority="255" operator="equal">
      <formula>"FAILED"</formula>
    </cfRule>
    <cfRule type="cellIs" dxfId="1847" priority="256" operator="equal">
      <formula>"Supplementary"</formula>
    </cfRule>
    <cfRule type="cellIs" dxfId="1846" priority="257" operator="equal">
      <formula>"Passed With G"</formula>
    </cfRule>
    <cfRule type="cellIs" dxfId="1845" priority="258" operator="equal">
      <formula>"Passed"</formula>
    </cfRule>
  </conditionalFormatting>
  <conditionalFormatting sqref="F3044:G3047">
    <cfRule type="cellIs" dxfId="1844" priority="253" operator="equal">
      <formula>"0/100"</formula>
    </cfRule>
    <cfRule type="cellIs" dxfId="1843" priority="254" operator="equal">
      <formula>"0/200"</formula>
    </cfRule>
  </conditionalFormatting>
  <conditionalFormatting sqref="L3040:M3040">
    <cfRule type="cellIs" dxfId="1842" priority="252" operator="equal">
      <formula>"Failed"</formula>
    </cfRule>
  </conditionalFormatting>
  <conditionalFormatting sqref="C3044:H3047">
    <cfRule type="expression" dxfId="1841" priority="251">
      <formula>$C3044=0</formula>
    </cfRule>
  </conditionalFormatting>
  <conditionalFormatting sqref="C3048">
    <cfRule type="cellIs" dxfId="1840" priority="250" operator="equal">
      <formula>0</formula>
    </cfRule>
  </conditionalFormatting>
  <conditionalFormatting sqref="C3048">
    <cfRule type="containsText" dxfId="1839" priority="248" stopIfTrue="1" operator="containsText" text="f'k{kk foHkkx jktLFkku">
      <formula>NOT(ISERROR(SEARCH("f'k{kk foHkkx jktLFkku",C3048)))</formula>
    </cfRule>
    <cfRule type="containsText" dxfId="1838" priority="249" stopIfTrue="1" operator="containsText" text="iw.kkZad">
      <formula>NOT(ISERROR(SEARCH("iw.kkZad",C3048)))</formula>
    </cfRule>
  </conditionalFormatting>
  <conditionalFormatting sqref="C3048">
    <cfRule type="containsText" dxfId="1837" priority="247" stopIfTrue="1" operator="containsText" text="dsoy jktdh; fo|ky;ksa esa iz;ksx gsrq fu%'kqYd">
      <formula>NOT(ISERROR(SEARCH("dsoy jktdh; fo|ky;ksa esa iz;ksx gsrq fu%'kqYd",C3048)))</formula>
    </cfRule>
  </conditionalFormatting>
  <conditionalFormatting sqref="H3075:H3082 G3083:H3083 E3079:E3083 C3079:D3088 N3054:N3067 M3054:M3066 J3068:M3073 H3070:H3073 D3054:J3056 C3054:C3057 D3060:D3065 H3060:J3065 E3060:G3066 E3068:E3076 G3068:G3076 F3068:F3077 C3060:C3066 D3069:D3076 C3068:C3077 H3068:I3069 K3054:K3065 L3054:L3056 L3058 L3060:L3066 K3076:L3076 I3075:L3075 N3069:N3075 A3054:B3088 F3079:G3082 F3083:F3088 K3077:N3079 K3081:N3081">
    <cfRule type="cellIs" dxfId="1836" priority="246" operator="equal">
      <formula>0</formula>
    </cfRule>
  </conditionalFormatting>
  <conditionalFormatting sqref="F3076:G3076 F3083:F3088 H3076:H3082 C3076:C3077 D3083:D3088 M3058:M3059 N3066:N3067 M3068 M3069:N3073 F3068:F3071 D3055:D3056 B3055 C3060:C3066 F3066:G3066 G3068:H3068 I3068:I3069 C3068:C3074 L3066:M3066 F3072:H3073 J3068:L3073 C3079:C3088">
    <cfRule type="containsText" dxfId="1835" priority="244" stopIfTrue="1" operator="containsText" text="f'k{kk foHkkx jktLFkku">
      <formula>NOT(ISERROR(SEARCH("f'k{kk foHkkx jktLFkku",B3055)))</formula>
    </cfRule>
    <cfRule type="containsText" dxfId="1834" priority="245" stopIfTrue="1" operator="containsText" text="iw.kkZad">
      <formula>NOT(ISERROR(SEARCH("iw.kkZad",B3055)))</formula>
    </cfRule>
  </conditionalFormatting>
  <conditionalFormatting sqref="F3084:F3086 D3083:D3088">
    <cfRule type="cellIs" dxfId="1833" priority="242" stopIfTrue="1" operator="equal">
      <formula>1800</formula>
    </cfRule>
    <cfRule type="cellIs" dxfId="1832" priority="243" stopIfTrue="1" operator="equal">
      <formula>200</formula>
    </cfRule>
  </conditionalFormatting>
  <conditionalFormatting sqref="F3076:G3076 F3083:F3088 H3076:H3082 C3076:C3077 D3083:D3088 M3058:M3059 N3066:N3067 M3068 M3069:N3073 F3068:F3071 D3055:D3056 B3055 C3060:C3066 F3066:G3066 G3068:H3068 I3068:I3069 C3068:C3074 L3066:M3066 F3072:H3073 J3068:L3073 C3079:C3088">
    <cfRule type="containsText" dxfId="1831" priority="241" stopIfTrue="1" operator="containsText" text="dsoy jktdh; fo|ky;ksa esa iz;ksx gsrq fu%'kqYd">
      <formula>NOT(ISERROR(SEARCH("dsoy jktdh; fo|ky;ksa esa iz;ksx gsrq fu%'kqYd",B3055)))</formula>
    </cfRule>
  </conditionalFormatting>
  <conditionalFormatting sqref="N3075">
    <cfRule type="cellIs" dxfId="1830" priority="237" operator="equal">
      <formula>"FAILED"</formula>
    </cfRule>
    <cfRule type="cellIs" dxfId="1829" priority="238" operator="equal">
      <formula>"Supplementary"</formula>
    </cfRule>
    <cfRule type="cellIs" dxfId="1828" priority="239" operator="equal">
      <formula>"Passed With G"</formula>
    </cfRule>
    <cfRule type="cellIs" dxfId="1827" priority="240" operator="equal">
      <formula>"Passed"</formula>
    </cfRule>
  </conditionalFormatting>
  <conditionalFormatting sqref="F3079:G3082">
    <cfRule type="cellIs" dxfId="1826" priority="235" operator="equal">
      <formula>"0/100"</formula>
    </cfRule>
    <cfRule type="cellIs" dxfId="1825" priority="236" operator="equal">
      <formula>"0/200"</formula>
    </cfRule>
  </conditionalFormatting>
  <conditionalFormatting sqref="L3075:M3075">
    <cfRule type="cellIs" dxfId="1824" priority="234" operator="equal">
      <formula>"Failed"</formula>
    </cfRule>
  </conditionalFormatting>
  <conditionalFormatting sqref="C3079:H3082">
    <cfRule type="expression" dxfId="1823" priority="233">
      <formula>$C3079=0</formula>
    </cfRule>
  </conditionalFormatting>
  <conditionalFormatting sqref="C3083">
    <cfRule type="cellIs" dxfId="1822" priority="232" operator="equal">
      <formula>0</formula>
    </cfRule>
  </conditionalFormatting>
  <conditionalFormatting sqref="C3083">
    <cfRule type="containsText" dxfId="1821" priority="230" stopIfTrue="1" operator="containsText" text="f'k{kk foHkkx jktLFkku">
      <formula>NOT(ISERROR(SEARCH("f'k{kk foHkkx jktLFkku",C3083)))</formula>
    </cfRule>
    <cfRule type="containsText" dxfId="1820" priority="231" stopIfTrue="1" operator="containsText" text="iw.kkZad">
      <formula>NOT(ISERROR(SEARCH("iw.kkZad",C3083)))</formula>
    </cfRule>
  </conditionalFormatting>
  <conditionalFormatting sqref="C3083">
    <cfRule type="containsText" dxfId="1819" priority="229" stopIfTrue="1" operator="containsText" text="dsoy jktdh; fo|ky;ksa esa iz;ksx gsrq fu%'kqYd">
      <formula>NOT(ISERROR(SEARCH("dsoy jktdh; fo|ky;ksa esa iz;ksx gsrq fu%'kqYd",C3083)))</formula>
    </cfRule>
  </conditionalFormatting>
  <conditionalFormatting sqref="N3111">
    <cfRule type="cellIs" dxfId="1818" priority="225" operator="equal">
      <formula>"FAILED"</formula>
    </cfRule>
    <cfRule type="cellIs" dxfId="1817" priority="226" operator="equal">
      <formula>"Supplementary"</formula>
    </cfRule>
    <cfRule type="cellIs" dxfId="1816" priority="227" operator="equal">
      <formula>"Passed With G"</formula>
    </cfRule>
    <cfRule type="cellIs" dxfId="1815" priority="228" operator="equal">
      <formula>"Passed"</formula>
    </cfRule>
  </conditionalFormatting>
  <conditionalFormatting sqref="F3115:G3118">
    <cfRule type="cellIs" dxfId="1814" priority="223" operator="equal">
      <formula>"0/100"</formula>
    </cfRule>
    <cfRule type="cellIs" dxfId="1813" priority="224" operator="equal">
      <formula>"0/200"</formula>
    </cfRule>
  </conditionalFormatting>
  <conditionalFormatting sqref="L3111:M3111">
    <cfRule type="cellIs" dxfId="1812" priority="222" operator="equal">
      <formula>"Failed"</formula>
    </cfRule>
  </conditionalFormatting>
  <conditionalFormatting sqref="C3115:H3118">
    <cfRule type="expression" dxfId="1811" priority="221">
      <formula>$C3115=0</formula>
    </cfRule>
  </conditionalFormatting>
  <conditionalFormatting sqref="C3119">
    <cfRule type="cellIs" dxfId="1810" priority="220" operator="equal">
      <formula>0</formula>
    </cfRule>
  </conditionalFormatting>
  <conditionalFormatting sqref="C3119">
    <cfRule type="containsText" dxfId="1809" priority="218" stopIfTrue="1" operator="containsText" text="f'k{kk foHkkx jktLFkku">
      <formula>NOT(ISERROR(SEARCH("f'k{kk foHkkx jktLFkku",C3119)))</formula>
    </cfRule>
    <cfRule type="containsText" dxfId="1808" priority="219" stopIfTrue="1" operator="containsText" text="iw.kkZad">
      <formula>NOT(ISERROR(SEARCH("iw.kkZad",C3119)))</formula>
    </cfRule>
  </conditionalFormatting>
  <conditionalFormatting sqref="C3119">
    <cfRule type="containsText" dxfId="1807" priority="217" stopIfTrue="1" operator="containsText" text="dsoy jktdh; fo|ky;ksa esa iz;ksx gsrq fu%'kqYd">
      <formula>NOT(ISERROR(SEARCH("dsoy jktdh; fo|ky;ksa esa iz;ksx gsrq fu%'kqYd",C3119)))</formula>
    </cfRule>
  </conditionalFormatting>
  <conditionalFormatting sqref="H3146:H3153 G3154:H3154 E3150:E3154 C3150:D3159 N3125:N3138 M3125:M3137 J3139:M3144 H3141:H3144 D3125:J3127 C3125:C3128 D3131:D3136 H3131:J3136 E3131:G3137 E3139:E3147 G3139:G3147 F3139:F3148 C3131:C3137 D3140:D3147 C3139:C3148 H3139:I3140 K3125:K3136 L3125:L3127 L3129 L3131:L3137 K3147:L3147 I3146:L3146 N3140:N3146 A3125:B3159 F3150:G3153 F3154:F3159 K3148:N3150 K3152:N3152">
    <cfRule type="cellIs" dxfId="1806" priority="216" operator="equal">
      <formula>0</formula>
    </cfRule>
  </conditionalFormatting>
  <conditionalFormatting sqref="F3147:G3147 F3154:F3159 H3147:H3153 C3147:C3148 D3154:D3159 M3129:M3130 N3137:N3138 M3139 M3140:N3144 F3139:F3142 D3126:D3127 B3126 C3131:C3137 F3137:G3137 G3139:H3139 I3139:I3140 C3139:C3145 L3137:M3137 F3143:H3144 J3139:L3144 C3150:C3159">
    <cfRule type="containsText" dxfId="1805" priority="214" stopIfTrue="1" operator="containsText" text="f'k{kk foHkkx jktLFkku">
      <formula>NOT(ISERROR(SEARCH("f'k{kk foHkkx jktLFkku",B3126)))</formula>
    </cfRule>
    <cfRule type="containsText" dxfId="1804" priority="215" stopIfTrue="1" operator="containsText" text="iw.kkZad">
      <formula>NOT(ISERROR(SEARCH("iw.kkZad",B3126)))</formula>
    </cfRule>
  </conditionalFormatting>
  <conditionalFormatting sqref="F3155:F3157 D3154:D3159">
    <cfRule type="cellIs" dxfId="1803" priority="212" stopIfTrue="1" operator="equal">
      <formula>1800</formula>
    </cfRule>
    <cfRule type="cellIs" dxfId="1802" priority="213" stopIfTrue="1" operator="equal">
      <formula>200</formula>
    </cfRule>
  </conditionalFormatting>
  <conditionalFormatting sqref="F3147:G3147 F3154:F3159 H3147:H3153 C3147:C3148 D3154:D3159 M3129:M3130 N3137:N3138 M3139 M3140:N3144 F3139:F3142 D3126:D3127 B3126 C3131:C3137 F3137:G3137 G3139:H3139 I3139:I3140 C3139:C3145 L3137:M3137 F3143:H3144 J3139:L3144 C3150:C3159">
    <cfRule type="containsText" dxfId="1801" priority="211" stopIfTrue="1" operator="containsText" text="dsoy jktdh; fo|ky;ksa esa iz;ksx gsrq fu%'kqYd">
      <formula>NOT(ISERROR(SEARCH("dsoy jktdh; fo|ky;ksa esa iz;ksx gsrq fu%'kqYd",B3126)))</formula>
    </cfRule>
  </conditionalFormatting>
  <conditionalFormatting sqref="N3146">
    <cfRule type="cellIs" dxfId="1800" priority="207" operator="equal">
      <formula>"FAILED"</formula>
    </cfRule>
    <cfRule type="cellIs" dxfId="1799" priority="208" operator="equal">
      <formula>"Supplementary"</formula>
    </cfRule>
    <cfRule type="cellIs" dxfId="1798" priority="209" operator="equal">
      <formula>"Passed With G"</formula>
    </cfRule>
    <cfRule type="cellIs" dxfId="1797" priority="210" operator="equal">
      <formula>"Passed"</formula>
    </cfRule>
  </conditionalFormatting>
  <conditionalFormatting sqref="F3150:G3153">
    <cfRule type="cellIs" dxfId="1796" priority="205" operator="equal">
      <formula>"0/100"</formula>
    </cfRule>
    <cfRule type="cellIs" dxfId="1795" priority="206" operator="equal">
      <formula>"0/200"</formula>
    </cfRule>
  </conditionalFormatting>
  <conditionalFormatting sqref="L3146:M3146">
    <cfRule type="cellIs" dxfId="1794" priority="204" operator="equal">
      <formula>"Failed"</formula>
    </cfRule>
  </conditionalFormatting>
  <conditionalFormatting sqref="C3150:H3153">
    <cfRule type="expression" dxfId="1793" priority="203">
      <formula>$C3150=0</formula>
    </cfRule>
  </conditionalFormatting>
  <conditionalFormatting sqref="C3154">
    <cfRule type="cellIs" dxfId="1792" priority="202" operator="equal">
      <formula>0</formula>
    </cfRule>
  </conditionalFormatting>
  <conditionalFormatting sqref="C3154">
    <cfRule type="containsText" dxfId="1791" priority="200" stopIfTrue="1" operator="containsText" text="f'k{kk foHkkx jktLFkku">
      <formula>NOT(ISERROR(SEARCH("f'k{kk foHkkx jktLFkku",C3154)))</formula>
    </cfRule>
    <cfRule type="containsText" dxfId="1790" priority="201" stopIfTrue="1" operator="containsText" text="iw.kkZad">
      <formula>NOT(ISERROR(SEARCH("iw.kkZad",C3154)))</formula>
    </cfRule>
  </conditionalFormatting>
  <conditionalFormatting sqref="C3154">
    <cfRule type="containsText" dxfId="1789" priority="199" stopIfTrue="1" operator="containsText" text="dsoy jktdh; fo|ky;ksa esa iz;ksx gsrq fu%'kqYd">
      <formula>NOT(ISERROR(SEARCH("dsoy jktdh; fo|ky;ksa esa iz;ksx gsrq fu%'kqYd",C3154)))</formula>
    </cfRule>
  </conditionalFormatting>
  <conditionalFormatting sqref="N3182">
    <cfRule type="cellIs" dxfId="1788" priority="195" operator="equal">
      <formula>"FAILED"</formula>
    </cfRule>
    <cfRule type="cellIs" dxfId="1787" priority="196" operator="equal">
      <formula>"Supplementary"</formula>
    </cfRule>
    <cfRule type="cellIs" dxfId="1786" priority="197" operator="equal">
      <formula>"Passed With G"</formula>
    </cfRule>
    <cfRule type="cellIs" dxfId="1785" priority="198" operator="equal">
      <formula>"Passed"</formula>
    </cfRule>
  </conditionalFormatting>
  <conditionalFormatting sqref="F3186:G3189">
    <cfRule type="cellIs" dxfId="1784" priority="193" operator="equal">
      <formula>"0/100"</formula>
    </cfRule>
    <cfRule type="cellIs" dxfId="1783" priority="194" operator="equal">
      <formula>"0/200"</formula>
    </cfRule>
  </conditionalFormatting>
  <conditionalFormatting sqref="L3182:M3182">
    <cfRule type="cellIs" dxfId="1782" priority="192" operator="equal">
      <formula>"Failed"</formula>
    </cfRule>
  </conditionalFormatting>
  <conditionalFormatting sqref="C3186:H3189">
    <cfRule type="expression" dxfId="1781" priority="191">
      <formula>$C3186=0</formula>
    </cfRule>
  </conditionalFormatting>
  <conditionalFormatting sqref="C3190">
    <cfRule type="cellIs" dxfId="1780" priority="190" operator="equal">
      <formula>0</formula>
    </cfRule>
  </conditionalFormatting>
  <conditionalFormatting sqref="C3190">
    <cfRule type="containsText" dxfId="1779" priority="188" stopIfTrue="1" operator="containsText" text="f'k{kk foHkkx jktLFkku">
      <formula>NOT(ISERROR(SEARCH("f'k{kk foHkkx jktLFkku",C3190)))</formula>
    </cfRule>
    <cfRule type="containsText" dxfId="1778" priority="189" stopIfTrue="1" operator="containsText" text="iw.kkZad">
      <formula>NOT(ISERROR(SEARCH("iw.kkZad",C3190)))</formula>
    </cfRule>
  </conditionalFormatting>
  <conditionalFormatting sqref="C3190">
    <cfRule type="containsText" dxfId="1777" priority="187" stopIfTrue="1" operator="containsText" text="dsoy jktdh; fo|ky;ksa esa iz;ksx gsrq fu%'kqYd">
      <formula>NOT(ISERROR(SEARCH("dsoy jktdh; fo|ky;ksa esa iz;ksx gsrq fu%'kqYd",C3190)))</formula>
    </cfRule>
  </conditionalFormatting>
  <conditionalFormatting sqref="H3217:H3224 G3225:H3225 E3221:E3225 C3221:D3230 N3196:N3209 M3196:M3208 J3210:M3215 H3212:H3215 D3196:J3198 C3196:C3199 D3202:D3207 H3202:J3207 E3202:G3208 E3210:E3218 G3210:G3218 F3210:F3219 C3202:C3208 D3211:D3218 C3210:C3219 H3210:I3211 K3196:K3207 L3196:L3198 L3200 L3202:L3208 K3218:L3218 I3217:L3217 N3211:N3217 A3196:B3230 F3221:G3224 F3225:F3230 K3219:N3221 K3223:N3223">
    <cfRule type="cellIs" dxfId="1776" priority="186" operator="equal">
      <formula>0</formula>
    </cfRule>
  </conditionalFormatting>
  <conditionalFormatting sqref="F3218:G3218 F3225:F3230 H3218:H3224 C3218:C3219 D3225:D3230 M3200:M3201 N3208:N3209 M3210 M3211:N3215 F3210:F3213 D3197:D3198 B3197 C3202:C3208 F3208:G3208 G3210:H3210 I3210:I3211 C3210:C3216 L3208:M3208 F3214:H3215 J3210:L3215 C3221:C3230">
    <cfRule type="containsText" dxfId="1775" priority="184" stopIfTrue="1" operator="containsText" text="f'k{kk foHkkx jktLFkku">
      <formula>NOT(ISERROR(SEARCH("f'k{kk foHkkx jktLFkku",B3197)))</formula>
    </cfRule>
    <cfRule type="containsText" dxfId="1774" priority="185" stopIfTrue="1" operator="containsText" text="iw.kkZad">
      <formula>NOT(ISERROR(SEARCH("iw.kkZad",B3197)))</formula>
    </cfRule>
  </conditionalFormatting>
  <conditionalFormatting sqref="F3226:F3228 D3225:D3230">
    <cfRule type="cellIs" dxfId="1773" priority="182" stopIfTrue="1" operator="equal">
      <formula>1800</formula>
    </cfRule>
    <cfRule type="cellIs" dxfId="1772" priority="183" stopIfTrue="1" operator="equal">
      <formula>200</formula>
    </cfRule>
  </conditionalFormatting>
  <conditionalFormatting sqref="F3218:G3218 F3225:F3230 H3218:H3224 C3218:C3219 D3225:D3230 M3200:M3201 N3208:N3209 M3210 M3211:N3215 F3210:F3213 D3197:D3198 B3197 C3202:C3208 F3208:G3208 G3210:H3210 I3210:I3211 C3210:C3216 L3208:M3208 F3214:H3215 J3210:L3215 C3221:C3230">
    <cfRule type="containsText" dxfId="1771" priority="181" stopIfTrue="1" operator="containsText" text="dsoy jktdh; fo|ky;ksa esa iz;ksx gsrq fu%'kqYd">
      <formula>NOT(ISERROR(SEARCH("dsoy jktdh; fo|ky;ksa esa iz;ksx gsrq fu%'kqYd",B3197)))</formula>
    </cfRule>
  </conditionalFormatting>
  <conditionalFormatting sqref="N3217">
    <cfRule type="cellIs" dxfId="1770" priority="177" operator="equal">
      <formula>"FAILED"</formula>
    </cfRule>
    <cfRule type="cellIs" dxfId="1769" priority="178" operator="equal">
      <formula>"Supplementary"</formula>
    </cfRule>
    <cfRule type="cellIs" dxfId="1768" priority="179" operator="equal">
      <formula>"Passed With G"</formula>
    </cfRule>
    <cfRule type="cellIs" dxfId="1767" priority="180" operator="equal">
      <formula>"Passed"</formula>
    </cfRule>
  </conditionalFormatting>
  <conditionalFormatting sqref="F3221:G3224">
    <cfRule type="cellIs" dxfId="1766" priority="175" operator="equal">
      <formula>"0/100"</formula>
    </cfRule>
    <cfRule type="cellIs" dxfId="1765" priority="176" operator="equal">
      <formula>"0/200"</formula>
    </cfRule>
  </conditionalFormatting>
  <conditionalFormatting sqref="L3217:M3217">
    <cfRule type="cellIs" dxfId="1764" priority="174" operator="equal">
      <formula>"Failed"</formula>
    </cfRule>
  </conditionalFormatting>
  <conditionalFormatting sqref="C3221:H3224">
    <cfRule type="expression" dxfId="1763" priority="173">
      <formula>$C3221=0</formula>
    </cfRule>
  </conditionalFormatting>
  <conditionalFormatting sqref="C3225">
    <cfRule type="cellIs" dxfId="1762" priority="172" operator="equal">
      <formula>0</formula>
    </cfRule>
  </conditionalFormatting>
  <conditionalFormatting sqref="C3225">
    <cfRule type="containsText" dxfId="1761" priority="170" stopIfTrue="1" operator="containsText" text="f'k{kk foHkkx jktLFkku">
      <formula>NOT(ISERROR(SEARCH("f'k{kk foHkkx jktLFkku",C3225)))</formula>
    </cfRule>
    <cfRule type="containsText" dxfId="1760" priority="171" stopIfTrue="1" operator="containsText" text="iw.kkZad">
      <formula>NOT(ISERROR(SEARCH("iw.kkZad",C3225)))</formula>
    </cfRule>
  </conditionalFormatting>
  <conditionalFormatting sqref="C3225">
    <cfRule type="containsText" dxfId="1759" priority="169" stopIfTrue="1" operator="containsText" text="dsoy jktdh; fo|ky;ksa esa iz;ksx gsrq fu%'kqYd">
      <formula>NOT(ISERROR(SEARCH("dsoy jktdh; fo|ky;ksa esa iz;ksx gsrq fu%'kqYd",C3225)))</formula>
    </cfRule>
  </conditionalFormatting>
  <conditionalFormatting sqref="N3253">
    <cfRule type="cellIs" dxfId="1758" priority="165" operator="equal">
      <formula>"FAILED"</formula>
    </cfRule>
    <cfRule type="cellIs" dxfId="1757" priority="166" operator="equal">
      <formula>"Supplementary"</formula>
    </cfRule>
    <cfRule type="cellIs" dxfId="1756" priority="167" operator="equal">
      <formula>"Passed With G"</formula>
    </cfRule>
    <cfRule type="cellIs" dxfId="1755" priority="168" operator="equal">
      <formula>"Passed"</formula>
    </cfRule>
  </conditionalFormatting>
  <conditionalFormatting sqref="F3257:G3260">
    <cfRule type="cellIs" dxfId="1754" priority="163" operator="equal">
      <formula>"0/100"</formula>
    </cfRule>
    <cfRule type="cellIs" dxfId="1753" priority="164" operator="equal">
      <formula>"0/200"</formula>
    </cfRule>
  </conditionalFormatting>
  <conditionalFormatting sqref="L3253:M3253">
    <cfRule type="cellIs" dxfId="1752" priority="162" operator="equal">
      <formula>"Failed"</formula>
    </cfRule>
  </conditionalFormatting>
  <conditionalFormatting sqref="C3257:H3260">
    <cfRule type="expression" dxfId="1751" priority="161">
      <formula>$C3257=0</formula>
    </cfRule>
  </conditionalFormatting>
  <conditionalFormatting sqref="C3261">
    <cfRule type="cellIs" dxfId="1750" priority="160" operator="equal">
      <formula>0</formula>
    </cfRule>
  </conditionalFormatting>
  <conditionalFormatting sqref="C3261">
    <cfRule type="containsText" dxfId="1749" priority="158" stopIfTrue="1" operator="containsText" text="f'k{kk foHkkx jktLFkku">
      <formula>NOT(ISERROR(SEARCH("f'k{kk foHkkx jktLFkku",C3261)))</formula>
    </cfRule>
    <cfRule type="containsText" dxfId="1748" priority="159" stopIfTrue="1" operator="containsText" text="iw.kkZad">
      <formula>NOT(ISERROR(SEARCH("iw.kkZad",C3261)))</formula>
    </cfRule>
  </conditionalFormatting>
  <conditionalFormatting sqref="C3261">
    <cfRule type="containsText" dxfId="1747" priority="157" stopIfTrue="1" operator="containsText" text="dsoy jktdh; fo|ky;ksa esa iz;ksx gsrq fu%'kqYd">
      <formula>NOT(ISERROR(SEARCH("dsoy jktdh; fo|ky;ksa esa iz;ksx gsrq fu%'kqYd",C3261)))</formula>
    </cfRule>
  </conditionalFormatting>
  <conditionalFormatting sqref="H3288:H3295 G3296:H3296 E3292:E3296 C3292:D3301 N3267:N3280 M3267:M3279 J3281:M3286 H3283:H3286 D3267:J3269 C3267:C3270 D3273:D3278 H3273:J3278 E3273:G3279 E3281:E3289 G3281:G3289 F3281:F3290 C3273:C3279 D3282:D3289 C3281:C3290 H3281:I3282 K3267:K3278 L3267:L3269 L3271 L3273:L3279 K3289:L3289 I3288:L3288 N3282:N3288 A3267:B3301 F3292:G3295 F3296:F3301 K3290:N3292 K3294:N3294">
    <cfRule type="cellIs" dxfId="1746" priority="156" operator="equal">
      <formula>0</formula>
    </cfRule>
  </conditionalFormatting>
  <conditionalFormatting sqref="F3289:G3289 F3296:F3301 H3289:H3295 C3289:C3290 D3296:D3301 M3271:M3272 N3279:N3280 M3281 M3282:N3286 F3281:F3284 D3268:D3269 B3268 C3273:C3279 F3279:G3279 G3281:H3281 I3281:I3282 C3281:C3287 L3279:M3279 F3285:H3286 J3281:L3286 C3292:C3301">
    <cfRule type="containsText" dxfId="1745" priority="154" stopIfTrue="1" operator="containsText" text="f'k{kk foHkkx jktLFkku">
      <formula>NOT(ISERROR(SEARCH("f'k{kk foHkkx jktLFkku",B3268)))</formula>
    </cfRule>
    <cfRule type="containsText" dxfId="1744" priority="155" stopIfTrue="1" operator="containsText" text="iw.kkZad">
      <formula>NOT(ISERROR(SEARCH("iw.kkZad",B3268)))</formula>
    </cfRule>
  </conditionalFormatting>
  <conditionalFormatting sqref="F3297:F3299 D3296:D3301">
    <cfRule type="cellIs" dxfId="1743" priority="152" stopIfTrue="1" operator="equal">
      <formula>1800</formula>
    </cfRule>
    <cfRule type="cellIs" dxfId="1742" priority="153" stopIfTrue="1" operator="equal">
      <formula>200</formula>
    </cfRule>
  </conditionalFormatting>
  <conditionalFormatting sqref="F3289:G3289 F3296:F3301 H3289:H3295 C3289:C3290 D3296:D3301 M3271:M3272 N3279:N3280 M3281 M3282:N3286 F3281:F3284 D3268:D3269 B3268 C3273:C3279 F3279:G3279 G3281:H3281 I3281:I3282 C3281:C3287 L3279:M3279 F3285:H3286 J3281:L3286 C3292:C3301">
    <cfRule type="containsText" dxfId="1741" priority="151" stopIfTrue="1" operator="containsText" text="dsoy jktdh; fo|ky;ksa esa iz;ksx gsrq fu%'kqYd">
      <formula>NOT(ISERROR(SEARCH("dsoy jktdh; fo|ky;ksa esa iz;ksx gsrq fu%'kqYd",B3268)))</formula>
    </cfRule>
  </conditionalFormatting>
  <conditionalFormatting sqref="N3288">
    <cfRule type="cellIs" dxfId="1740" priority="147" operator="equal">
      <formula>"FAILED"</formula>
    </cfRule>
    <cfRule type="cellIs" dxfId="1739" priority="148" operator="equal">
      <formula>"Supplementary"</formula>
    </cfRule>
    <cfRule type="cellIs" dxfId="1738" priority="149" operator="equal">
      <formula>"Passed With G"</formula>
    </cfRule>
    <cfRule type="cellIs" dxfId="1737" priority="150" operator="equal">
      <formula>"Passed"</formula>
    </cfRule>
  </conditionalFormatting>
  <conditionalFormatting sqref="F3292:G3295">
    <cfRule type="cellIs" dxfId="1736" priority="145" operator="equal">
      <formula>"0/100"</formula>
    </cfRule>
    <cfRule type="cellIs" dxfId="1735" priority="146" operator="equal">
      <formula>"0/200"</formula>
    </cfRule>
  </conditionalFormatting>
  <conditionalFormatting sqref="L3288:M3288">
    <cfRule type="cellIs" dxfId="1734" priority="144" operator="equal">
      <formula>"Failed"</formula>
    </cfRule>
  </conditionalFormatting>
  <conditionalFormatting sqref="C3292:H3295">
    <cfRule type="expression" dxfId="1733" priority="143">
      <formula>$C3292=0</formula>
    </cfRule>
  </conditionalFormatting>
  <conditionalFormatting sqref="C3296">
    <cfRule type="cellIs" dxfId="1732" priority="142" operator="equal">
      <formula>0</formula>
    </cfRule>
  </conditionalFormatting>
  <conditionalFormatting sqref="C3296">
    <cfRule type="containsText" dxfId="1731" priority="140" stopIfTrue="1" operator="containsText" text="f'k{kk foHkkx jktLFkku">
      <formula>NOT(ISERROR(SEARCH("f'k{kk foHkkx jktLFkku",C3296)))</formula>
    </cfRule>
    <cfRule type="containsText" dxfId="1730" priority="141" stopIfTrue="1" operator="containsText" text="iw.kkZad">
      <formula>NOT(ISERROR(SEARCH("iw.kkZad",C3296)))</formula>
    </cfRule>
  </conditionalFormatting>
  <conditionalFormatting sqref="C3296">
    <cfRule type="containsText" dxfId="1729" priority="139" stopIfTrue="1" operator="containsText" text="dsoy jktdh; fo|ky;ksa esa iz;ksx gsrq fu%'kqYd">
      <formula>NOT(ISERROR(SEARCH("dsoy jktdh; fo|ky;ksa esa iz;ksx gsrq fu%'kqYd",C3296)))</formula>
    </cfRule>
  </conditionalFormatting>
  <conditionalFormatting sqref="N3324">
    <cfRule type="cellIs" dxfId="1728" priority="135" operator="equal">
      <formula>"FAILED"</formula>
    </cfRule>
    <cfRule type="cellIs" dxfId="1727" priority="136" operator="equal">
      <formula>"Supplementary"</formula>
    </cfRule>
    <cfRule type="cellIs" dxfId="1726" priority="137" operator="equal">
      <formula>"Passed With G"</formula>
    </cfRule>
    <cfRule type="cellIs" dxfId="1725" priority="138" operator="equal">
      <formula>"Passed"</formula>
    </cfRule>
  </conditionalFormatting>
  <conditionalFormatting sqref="F3328:G3331">
    <cfRule type="cellIs" dxfId="1724" priority="133" operator="equal">
      <formula>"0/100"</formula>
    </cfRule>
    <cfRule type="cellIs" dxfId="1723" priority="134" operator="equal">
      <formula>"0/200"</formula>
    </cfRule>
  </conditionalFormatting>
  <conditionalFormatting sqref="L3324:M3324">
    <cfRule type="cellIs" dxfId="1722" priority="132" operator="equal">
      <formula>"Failed"</formula>
    </cfRule>
  </conditionalFormatting>
  <conditionalFormatting sqref="C3328:H3331">
    <cfRule type="expression" dxfId="1721" priority="131">
      <formula>$C3328=0</formula>
    </cfRule>
  </conditionalFormatting>
  <conditionalFormatting sqref="C3332">
    <cfRule type="cellIs" dxfId="1720" priority="130" operator="equal">
      <formula>0</formula>
    </cfRule>
  </conditionalFormatting>
  <conditionalFormatting sqref="C3332">
    <cfRule type="containsText" dxfId="1719" priority="128" stopIfTrue="1" operator="containsText" text="f'k{kk foHkkx jktLFkku">
      <formula>NOT(ISERROR(SEARCH("f'k{kk foHkkx jktLFkku",C3332)))</formula>
    </cfRule>
    <cfRule type="containsText" dxfId="1718" priority="129" stopIfTrue="1" operator="containsText" text="iw.kkZad">
      <formula>NOT(ISERROR(SEARCH("iw.kkZad",C3332)))</formula>
    </cfRule>
  </conditionalFormatting>
  <conditionalFormatting sqref="C3332">
    <cfRule type="containsText" dxfId="1717" priority="127" stopIfTrue="1" operator="containsText" text="dsoy jktdh; fo|ky;ksa esa iz;ksx gsrq fu%'kqYd">
      <formula>NOT(ISERROR(SEARCH("dsoy jktdh; fo|ky;ksa esa iz;ksx gsrq fu%'kqYd",C3332)))</formula>
    </cfRule>
  </conditionalFormatting>
  <conditionalFormatting sqref="H3359:H3366 G3367:H3367 E3363:E3367 C3363:D3372 N3338:N3351 M3338:M3350 J3352:M3357 H3354:H3357 D3338:J3340 C3338:C3341 D3344:D3349 H3344:J3349 E3344:G3350 E3352:E3360 G3352:G3360 F3352:F3361 C3344:C3350 D3353:D3360 C3352:C3361 H3352:I3353 K3338:K3349 L3338:L3340 L3342 L3344:L3350 K3360:L3360 I3359:L3359 N3353:N3359 A3338:B3372 F3363:G3366 F3367:F3372 K3361:N3363 K3365:N3365">
    <cfRule type="cellIs" dxfId="1716" priority="126" operator="equal">
      <formula>0</formula>
    </cfRule>
  </conditionalFormatting>
  <conditionalFormatting sqref="F3360:G3360 F3367:F3372 H3360:H3366 C3360:C3361 D3367:D3372 M3342:M3343 N3350:N3351 M3352 M3353:N3357 F3352:F3355 D3339:D3340 B3339 C3344:C3350 F3350:G3350 G3352:H3352 I3352:I3353 C3352:C3358 L3350:M3350 F3356:H3357 J3352:L3357 C3363:C3372">
    <cfRule type="containsText" dxfId="1715" priority="124" stopIfTrue="1" operator="containsText" text="f'k{kk foHkkx jktLFkku">
      <formula>NOT(ISERROR(SEARCH("f'k{kk foHkkx jktLFkku",B3339)))</formula>
    </cfRule>
    <cfRule type="containsText" dxfId="1714" priority="125" stopIfTrue="1" operator="containsText" text="iw.kkZad">
      <formula>NOT(ISERROR(SEARCH("iw.kkZad",B3339)))</formula>
    </cfRule>
  </conditionalFormatting>
  <conditionalFormatting sqref="F3368:F3370 D3367:D3372">
    <cfRule type="cellIs" dxfId="1713" priority="122" stopIfTrue="1" operator="equal">
      <formula>1800</formula>
    </cfRule>
    <cfRule type="cellIs" dxfId="1712" priority="123" stopIfTrue="1" operator="equal">
      <formula>200</formula>
    </cfRule>
  </conditionalFormatting>
  <conditionalFormatting sqref="F3360:G3360 F3367:F3372 H3360:H3366 C3360:C3361 D3367:D3372 M3342:M3343 N3350:N3351 M3352 M3353:N3357 F3352:F3355 D3339:D3340 B3339 C3344:C3350 F3350:G3350 G3352:H3352 I3352:I3353 C3352:C3358 L3350:M3350 F3356:H3357 J3352:L3357 C3363:C3372">
    <cfRule type="containsText" dxfId="1711" priority="121" stopIfTrue="1" operator="containsText" text="dsoy jktdh; fo|ky;ksa esa iz;ksx gsrq fu%'kqYd">
      <formula>NOT(ISERROR(SEARCH("dsoy jktdh; fo|ky;ksa esa iz;ksx gsrq fu%'kqYd",B3339)))</formula>
    </cfRule>
  </conditionalFormatting>
  <conditionalFormatting sqref="N3359">
    <cfRule type="cellIs" dxfId="1710" priority="117" operator="equal">
      <formula>"FAILED"</formula>
    </cfRule>
    <cfRule type="cellIs" dxfId="1709" priority="118" operator="equal">
      <formula>"Supplementary"</formula>
    </cfRule>
    <cfRule type="cellIs" dxfId="1708" priority="119" operator="equal">
      <formula>"Passed With G"</formula>
    </cfRule>
    <cfRule type="cellIs" dxfId="1707" priority="120" operator="equal">
      <formula>"Passed"</formula>
    </cfRule>
  </conditionalFormatting>
  <conditionalFormatting sqref="F3363:G3366">
    <cfRule type="cellIs" dxfId="1706" priority="115" operator="equal">
      <formula>"0/100"</formula>
    </cfRule>
    <cfRule type="cellIs" dxfId="1705" priority="116" operator="equal">
      <formula>"0/200"</formula>
    </cfRule>
  </conditionalFormatting>
  <conditionalFormatting sqref="L3359:M3359">
    <cfRule type="cellIs" dxfId="1704" priority="114" operator="equal">
      <formula>"Failed"</formula>
    </cfRule>
  </conditionalFormatting>
  <conditionalFormatting sqref="C3363:H3366">
    <cfRule type="expression" dxfId="1703" priority="113">
      <formula>$C3363=0</formula>
    </cfRule>
  </conditionalFormatting>
  <conditionalFormatting sqref="C3367">
    <cfRule type="cellIs" dxfId="1702" priority="112" operator="equal">
      <formula>0</formula>
    </cfRule>
  </conditionalFormatting>
  <conditionalFormatting sqref="C3367">
    <cfRule type="containsText" dxfId="1701" priority="110" stopIfTrue="1" operator="containsText" text="f'k{kk foHkkx jktLFkku">
      <formula>NOT(ISERROR(SEARCH("f'k{kk foHkkx jktLFkku",C3367)))</formula>
    </cfRule>
    <cfRule type="containsText" dxfId="1700" priority="111" stopIfTrue="1" operator="containsText" text="iw.kkZad">
      <formula>NOT(ISERROR(SEARCH("iw.kkZad",C3367)))</formula>
    </cfRule>
  </conditionalFormatting>
  <conditionalFormatting sqref="C3367">
    <cfRule type="containsText" dxfId="1699" priority="109" stopIfTrue="1" operator="containsText" text="dsoy jktdh; fo|ky;ksa esa iz;ksx gsrq fu%'kqYd">
      <formula>NOT(ISERROR(SEARCH("dsoy jktdh; fo|ky;ksa esa iz;ksx gsrq fu%'kqYd",C3367)))</formula>
    </cfRule>
  </conditionalFormatting>
  <conditionalFormatting sqref="N3395">
    <cfRule type="cellIs" dxfId="1698" priority="105" operator="equal">
      <formula>"FAILED"</formula>
    </cfRule>
    <cfRule type="cellIs" dxfId="1697" priority="106" operator="equal">
      <formula>"Supplementary"</formula>
    </cfRule>
    <cfRule type="cellIs" dxfId="1696" priority="107" operator="equal">
      <formula>"Passed With G"</formula>
    </cfRule>
    <cfRule type="cellIs" dxfId="1695" priority="108" operator="equal">
      <formula>"Passed"</formula>
    </cfRule>
  </conditionalFormatting>
  <conditionalFormatting sqref="F3399:G3402">
    <cfRule type="cellIs" dxfId="1694" priority="103" operator="equal">
      <formula>"0/100"</formula>
    </cfRule>
    <cfRule type="cellIs" dxfId="1693" priority="104" operator="equal">
      <formula>"0/200"</formula>
    </cfRule>
  </conditionalFormatting>
  <conditionalFormatting sqref="L3395:M3395">
    <cfRule type="cellIs" dxfId="1692" priority="102" operator="equal">
      <formula>"Failed"</formula>
    </cfRule>
  </conditionalFormatting>
  <conditionalFormatting sqref="C3399:H3402">
    <cfRule type="expression" dxfId="1691" priority="101">
      <formula>$C3399=0</formula>
    </cfRule>
  </conditionalFormatting>
  <conditionalFormatting sqref="C3403">
    <cfRule type="cellIs" dxfId="1690" priority="100" operator="equal">
      <formula>0</formula>
    </cfRule>
  </conditionalFormatting>
  <conditionalFormatting sqref="C3403">
    <cfRule type="containsText" dxfId="1689" priority="98" stopIfTrue="1" operator="containsText" text="f'k{kk foHkkx jktLFkku">
      <formula>NOT(ISERROR(SEARCH("f'k{kk foHkkx jktLFkku",C3403)))</formula>
    </cfRule>
    <cfRule type="containsText" dxfId="1688" priority="99" stopIfTrue="1" operator="containsText" text="iw.kkZad">
      <formula>NOT(ISERROR(SEARCH("iw.kkZad",C3403)))</formula>
    </cfRule>
  </conditionalFormatting>
  <conditionalFormatting sqref="C3403">
    <cfRule type="containsText" dxfId="1687" priority="97" stopIfTrue="1" operator="containsText" text="dsoy jktdh; fo|ky;ksa esa iz;ksx gsrq fu%'kqYd">
      <formula>NOT(ISERROR(SEARCH("dsoy jktdh; fo|ky;ksa esa iz;ksx gsrq fu%'kqYd",C3403)))</formula>
    </cfRule>
  </conditionalFormatting>
  <conditionalFormatting sqref="H3430:H3437 G3438:H3438 E3434:E3438 C3434:D3443 N3409:N3422 M3409:M3421 J3423:M3428 H3425:H3428 D3409:J3411 C3409:C3412 D3415:D3420 H3415:J3420 E3415:G3421 E3423:E3431 G3423:G3431 F3423:F3432 C3415:C3421 D3424:D3431 C3423:C3432 H3423:I3424 K3409:K3420 L3409:L3411 L3413 L3415:L3421 K3431:L3431 I3430:L3430 N3424:N3430 A3409:B3443 F3434:G3437 F3438:F3443 K3432:N3434 K3436:N3436">
    <cfRule type="cellIs" dxfId="1686" priority="96" operator="equal">
      <formula>0</formula>
    </cfRule>
  </conditionalFormatting>
  <conditionalFormatting sqref="F3431:G3431 F3438:F3443 H3431:H3437 C3431:C3432 D3438:D3443 M3413:M3414 N3421:N3422 M3423 M3424:N3428 F3423:F3426 D3410:D3411 B3410 C3415:C3421 F3421:G3421 G3423:H3423 I3423:I3424 C3423:C3429 L3421:M3421 F3427:H3428 J3423:L3428 C3434:C3443">
    <cfRule type="containsText" dxfId="1685" priority="94" stopIfTrue="1" operator="containsText" text="f'k{kk foHkkx jktLFkku">
      <formula>NOT(ISERROR(SEARCH("f'k{kk foHkkx jktLFkku",B3410)))</formula>
    </cfRule>
    <cfRule type="containsText" dxfId="1684" priority="95" stopIfTrue="1" operator="containsText" text="iw.kkZad">
      <formula>NOT(ISERROR(SEARCH("iw.kkZad",B3410)))</formula>
    </cfRule>
  </conditionalFormatting>
  <conditionalFormatting sqref="F3439:F3441 D3438:D3443">
    <cfRule type="cellIs" dxfId="1683" priority="92" stopIfTrue="1" operator="equal">
      <formula>1800</formula>
    </cfRule>
    <cfRule type="cellIs" dxfId="1682" priority="93" stopIfTrue="1" operator="equal">
      <formula>200</formula>
    </cfRule>
  </conditionalFormatting>
  <conditionalFormatting sqref="F3431:G3431 F3438:F3443 H3431:H3437 C3431:C3432 D3438:D3443 M3413:M3414 N3421:N3422 M3423 M3424:N3428 F3423:F3426 D3410:D3411 B3410 C3415:C3421 F3421:G3421 G3423:H3423 I3423:I3424 C3423:C3429 L3421:M3421 F3427:H3428 J3423:L3428 C3434:C3443">
    <cfRule type="containsText" dxfId="1681" priority="91" stopIfTrue="1" operator="containsText" text="dsoy jktdh; fo|ky;ksa esa iz;ksx gsrq fu%'kqYd">
      <formula>NOT(ISERROR(SEARCH("dsoy jktdh; fo|ky;ksa esa iz;ksx gsrq fu%'kqYd",B3410)))</formula>
    </cfRule>
  </conditionalFormatting>
  <conditionalFormatting sqref="N3430">
    <cfRule type="cellIs" dxfId="1680" priority="87" operator="equal">
      <formula>"FAILED"</formula>
    </cfRule>
    <cfRule type="cellIs" dxfId="1679" priority="88" operator="equal">
      <formula>"Supplementary"</formula>
    </cfRule>
    <cfRule type="cellIs" dxfId="1678" priority="89" operator="equal">
      <formula>"Passed With G"</formula>
    </cfRule>
    <cfRule type="cellIs" dxfId="1677" priority="90" operator="equal">
      <formula>"Passed"</formula>
    </cfRule>
  </conditionalFormatting>
  <conditionalFormatting sqref="F3434:G3437">
    <cfRule type="cellIs" dxfId="1676" priority="85" operator="equal">
      <formula>"0/100"</formula>
    </cfRule>
    <cfRule type="cellIs" dxfId="1675" priority="86" operator="equal">
      <formula>"0/200"</formula>
    </cfRule>
  </conditionalFormatting>
  <conditionalFormatting sqref="L3430:M3430">
    <cfRule type="cellIs" dxfId="1674" priority="84" operator="equal">
      <formula>"Failed"</formula>
    </cfRule>
  </conditionalFormatting>
  <conditionalFormatting sqref="C3434:H3437">
    <cfRule type="expression" dxfId="1673" priority="83">
      <formula>$C3434=0</formula>
    </cfRule>
  </conditionalFormatting>
  <conditionalFormatting sqref="C3438">
    <cfRule type="cellIs" dxfId="1672" priority="82" operator="equal">
      <formula>0</formula>
    </cfRule>
  </conditionalFormatting>
  <conditionalFormatting sqref="C3438">
    <cfRule type="containsText" dxfId="1671" priority="80" stopIfTrue="1" operator="containsText" text="f'k{kk foHkkx jktLFkku">
      <formula>NOT(ISERROR(SEARCH("f'k{kk foHkkx jktLFkku",C3438)))</formula>
    </cfRule>
    <cfRule type="containsText" dxfId="1670" priority="81" stopIfTrue="1" operator="containsText" text="iw.kkZad">
      <formula>NOT(ISERROR(SEARCH("iw.kkZad",C3438)))</formula>
    </cfRule>
  </conditionalFormatting>
  <conditionalFormatting sqref="C3438">
    <cfRule type="containsText" dxfId="1669" priority="79" stopIfTrue="1" operator="containsText" text="dsoy jktdh; fo|ky;ksa esa iz;ksx gsrq fu%'kqYd">
      <formula>NOT(ISERROR(SEARCH("dsoy jktdh; fo|ky;ksa esa iz;ksx gsrq fu%'kqYd",C3438)))</formula>
    </cfRule>
  </conditionalFormatting>
  <conditionalFormatting sqref="N3466">
    <cfRule type="cellIs" dxfId="1668" priority="75" operator="equal">
      <formula>"FAILED"</formula>
    </cfRule>
    <cfRule type="cellIs" dxfId="1667" priority="76" operator="equal">
      <formula>"Supplementary"</formula>
    </cfRule>
    <cfRule type="cellIs" dxfId="1666" priority="77" operator="equal">
      <formula>"Passed With G"</formula>
    </cfRule>
    <cfRule type="cellIs" dxfId="1665" priority="78" operator="equal">
      <formula>"Passed"</formula>
    </cfRule>
  </conditionalFormatting>
  <conditionalFormatting sqref="F3470:G3473">
    <cfRule type="cellIs" dxfId="1664" priority="73" operator="equal">
      <formula>"0/100"</formula>
    </cfRule>
    <cfRule type="cellIs" dxfId="1663" priority="74" operator="equal">
      <formula>"0/200"</formula>
    </cfRule>
  </conditionalFormatting>
  <conditionalFormatting sqref="L3466:M3466">
    <cfRule type="cellIs" dxfId="1662" priority="72" operator="equal">
      <formula>"Failed"</formula>
    </cfRule>
  </conditionalFormatting>
  <conditionalFormatting sqref="C3470:H3473">
    <cfRule type="expression" dxfId="1661" priority="71">
      <formula>$C3470=0</formula>
    </cfRule>
  </conditionalFormatting>
  <conditionalFormatting sqref="C3474">
    <cfRule type="cellIs" dxfId="1660" priority="70" operator="equal">
      <formula>0</formula>
    </cfRule>
  </conditionalFormatting>
  <conditionalFormatting sqref="C3474">
    <cfRule type="containsText" dxfId="1659" priority="68" stopIfTrue="1" operator="containsText" text="f'k{kk foHkkx jktLFkku">
      <formula>NOT(ISERROR(SEARCH("f'k{kk foHkkx jktLFkku",C3474)))</formula>
    </cfRule>
    <cfRule type="containsText" dxfId="1658" priority="69" stopIfTrue="1" operator="containsText" text="iw.kkZad">
      <formula>NOT(ISERROR(SEARCH("iw.kkZad",C3474)))</formula>
    </cfRule>
  </conditionalFormatting>
  <conditionalFormatting sqref="C3474">
    <cfRule type="containsText" dxfId="1657" priority="67" stopIfTrue="1" operator="containsText" text="dsoy jktdh; fo|ky;ksa esa iz;ksx gsrq fu%'kqYd">
      <formula>NOT(ISERROR(SEARCH("dsoy jktdh; fo|ky;ksa esa iz;ksx gsrq fu%'kqYd",C3474)))</formula>
    </cfRule>
  </conditionalFormatting>
  <conditionalFormatting sqref="H3501:H3508 G3509:H3509 E3505:E3509 C3505:D3514 N3480:N3493 M3480:M3492 J3494:M3499 H3496:H3499 D3480:J3482 C3480:C3483 D3486:D3491 H3486:J3491 E3486:G3492 E3494:E3502 G3494:G3502 F3494:F3503 C3486:C3492 D3495:D3502 C3494:C3503 H3494:I3495 K3480:K3491 L3480:L3482 L3484 L3486:L3492 K3502:L3502 I3501:L3501 N3495:N3501 A3480:B3514 F3505:G3508 F3509:F3514 K3503:N3505 K3507:N3507">
    <cfRule type="cellIs" dxfId="1656" priority="66" operator="equal">
      <formula>0</formula>
    </cfRule>
  </conditionalFormatting>
  <conditionalFormatting sqref="F3502:G3502 F3509:F3514 H3502:H3508 C3502:C3503 D3509:D3514 M3484:M3485 N3492:N3493 M3494 M3495:N3499 F3494:F3497 D3481:D3482 B3481 C3486:C3492 F3492:G3492 G3494:H3494 I3494:I3495 C3494:C3500 L3492:M3492 F3498:H3499 J3494:L3499 C3505:C3514">
    <cfRule type="containsText" dxfId="1655" priority="64" stopIfTrue="1" operator="containsText" text="f'k{kk foHkkx jktLFkku">
      <formula>NOT(ISERROR(SEARCH("f'k{kk foHkkx jktLFkku",B3481)))</formula>
    </cfRule>
    <cfRule type="containsText" dxfId="1654" priority="65" stopIfTrue="1" operator="containsText" text="iw.kkZad">
      <formula>NOT(ISERROR(SEARCH("iw.kkZad",B3481)))</formula>
    </cfRule>
  </conditionalFormatting>
  <conditionalFormatting sqref="F3510:F3512 D3509:D3514">
    <cfRule type="cellIs" dxfId="1653" priority="62" stopIfTrue="1" operator="equal">
      <formula>1800</formula>
    </cfRule>
    <cfRule type="cellIs" dxfId="1652" priority="63" stopIfTrue="1" operator="equal">
      <formula>200</formula>
    </cfRule>
  </conditionalFormatting>
  <conditionalFormatting sqref="F3502:G3502 F3509:F3514 H3502:H3508 C3502:C3503 D3509:D3514 M3484:M3485 N3492:N3493 M3494 M3495:N3499 F3494:F3497 D3481:D3482 B3481 C3486:C3492 F3492:G3492 G3494:H3494 I3494:I3495 C3494:C3500 L3492:M3492 F3498:H3499 J3494:L3499 C3505:C3514">
    <cfRule type="containsText" dxfId="1651" priority="61" stopIfTrue="1" operator="containsText" text="dsoy jktdh; fo|ky;ksa esa iz;ksx gsrq fu%'kqYd">
      <formula>NOT(ISERROR(SEARCH("dsoy jktdh; fo|ky;ksa esa iz;ksx gsrq fu%'kqYd",B3481)))</formula>
    </cfRule>
  </conditionalFormatting>
  <conditionalFormatting sqref="N3501">
    <cfRule type="cellIs" dxfId="1650" priority="57" operator="equal">
      <formula>"FAILED"</formula>
    </cfRule>
    <cfRule type="cellIs" dxfId="1649" priority="58" operator="equal">
      <formula>"Supplementary"</formula>
    </cfRule>
    <cfRule type="cellIs" dxfId="1648" priority="59" operator="equal">
      <formula>"Passed With G"</formula>
    </cfRule>
    <cfRule type="cellIs" dxfId="1647" priority="60" operator="equal">
      <formula>"Passed"</formula>
    </cfRule>
  </conditionalFormatting>
  <conditionalFormatting sqref="F3505:G3508">
    <cfRule type="cellIs" dxfId="1646" priority="55" operator="equal">
      <formula>"0/100"</formula>
    </cfRule>
    <cfRule type="cellIs" dxfId="1645" priority="56" operator="equal">
      <formula>"0/200"</formula>
    </cfRule>
  </conditionalFormatting>
  <conditionalFormatting sqref="L3501:M3501">
    <cfRule type="cellIs" dxfId="1644" priority="54" operator="equal">
      <formula>"Failed"</formula>
    </cfRule>
  </conditionalFormatting>
  <conditionalFormatting sqref="C3505:H3508">
    <cfRule type="expression" dxfId="1643" priority="53">
      <formula>$C3505=0</formula>
    </cfRule>
  </conditionalFormatting>
  <conditionalFormatting sqref="C3509">
    <cfRule type="cellIs" dxfId="1642" priority="52" operator="equal">
      <formula>0</formula>
    </cfRule>
  </conditionalFormatting>
  <conditionalFormatting sqref="C3509">
    <cfRule type="containsText" dxfId="1641" priority="50" stopIfTrue="1" operator="containsText" text="f'k{kk foHkkx jktLFkku">
      <formula>NOT(ISERROR(SEARCH("f'k{kk foHkkx jktLFkku",C3509)))</formula>
    </cfRule>
    <cfRule type="containsText" dxfId="1640" priority="51" stopIfTrue="1" operator="containsText" text="iw.kkZad">
      <formula>NOT(ISERROR(SEARCH("iw.kkZad",C3509)))</formula>
    </cfRule>
  </conditionalFormatting>
  <conditionalFormatting sqref="C3509">
    <cfRule type="containsText" dxfId="1639" priority="49" stopIfTrue="1" operator="containsText" text="dsoy jktdh; fo|ky;ksa esa iz;ksx gsrq fu%'kqYd">
      <formula>NOT(ISERROR(SEARCH("dsoy jktdh; fo|ky;ksa esa iz;ksx gsrq fu%'kqYd",C3509)))</formula>
    </cfRule>
  </conditionalFormatting>
  <conditionalFormatting sqref="N3537">
    <cfRule type="cellIs" dxfId="1638" priority="45" operator="equal">
      <formula>"FAILED"</formula>
    </cfRule>
    <cfRule type="cellIs" dxfId="1637" priority="46" operator="equal">
      <formula>"Supplementary"</formula>
    </cfRule>
    <cfRule type="cellIs" dxfId="1636" priority="47" operator="equal">
      <formula>"Passed With G"</formula>
    </cfRule>
    <cfRule type="cellIs" dxfId="1635" priority="48" operator="equal">
      <formula>"Passed"</formula>
    </cfRule>
  </conditionalFormatting>
  <conditionalFormatting sqref="F3541:G3544">
    <cfRule type="cellIs" dxfId="1634" priority="43" operator="equal">
      <formula>"0/100"</formula>
    </cfRule>
    <cfRule type="cellIs" dxfId="1633" priority="44" operator="equal">
      <formula>"0/200"</formula>
    </cfRule>
  </conditionalFormatting>
  <conditionalFormatting sqref="L3537:M3537">
    <cfRule type="cellIs" dxfId="1632" priority="42" operator="equal">
      <formula>"Failed"</formula>
    </cfRule>
  </conditionalFormatting>
  <conditionalFormatting sqref="C3541:H3544">
    <cfRule type="expression" dxfId="1631" priority="41">
      <formula>$C3541=0</formula>
    </cfRule>
  </conditionalFormatting>
  <conditionalFormatting sqref="C3545">
    <cfRule type="cellIs" dxfId="1630" priority="40" operator="equal">
      <formula>0</formula>
    </cfRule>
  </conditionalFormatting>
  <conditionalFormatting sqref="C3545">
    <cfRule type="containsText" dxfId="1629" priority="38" stopIfTrue="1" operator="containsText" text="f'k{kk foHkkx jktLFkku">
      <formula>NOT(ISERROR(SEARCH("f'k{kk foHkkx jktLFkku",C3545)))</formula>
    </cfRule>
    <cfRule type="containsText" dxfId="1628" priority="39" stopIfTrue="1" operator="containsText" text="iw.kkZad">
      <formula>NOT(ISERROR(SEARCH("iw.kkZad",C3545)))</formula>
    </cfRule>
  </conditionalFormatting>
  <conditionalFormatting sqref="C3545">
    <cfRule type="containsText" dxfId="1627" priority="37" stopIfTrue="1" operator="containsText" text="dsoy jktdh; fo|ky;ksa esa iz;ksx gsrq fu%'kqYd">
      <formula>NOT(ISERROR(SEARCH("dsoy jktdh; fo|ky;ksa esa iz;ksx gsrq fu%'kqYd",C3545)))</formula>
    </cfRule>
  </conditionalFormatting>
  <conditionalFormatting sqref="G66 F66:F69 G101 F101:F104 G137 F137:F140 G172 F172:F175 G208 F208:F211 G243 F243:F246 G279 F279:F282 G314 F314:F317">
    <cfRule type="cellIs" dxfId="1626" priority="36" operator="equal">
      <formula>0</formula>
    </cfRule>
  </conditionalFormatting>
  <conditionalFormatting sqref="F66:F69 F101:F104 F137:F140 F172:F175 F208:F211 F243:F246 F279:F282 F314:F317">
    <cfRule type="containsText" dxfId="1625" priority="34" stopIfTrue="1" operator="containsText" text="f'k{kk foHkkx jktLFkku">
      <formula>NOT(ISERROR(SEARCH("f'k{kk foHkkx jktLFkku",F66)))</formula>
    </cfRule>
    <cfRule type="containsText" dxfId="1624" priority="35" stopIfTrue="1" operator="containsText" text="iw.kkZad">
      <formula>NOT(ISERROR(SEARCH("iw.kkZad",F66)))</formula>
    </cfRule>
  </conditionalFormatting>
  <conditionalFormatting sqref="F67:F69 F102:F104 F138:F140 F173:F175 F209:F211 F244:F246 F280:F282 F315:F317">
    <cfRule type="cellIs" dxfId="1623" priority="32" stopIfTrue="1" operator="equal">
      <formula>1800</formula>
    </cfRule>
    <cfRule type="cellIs" dxfId="1622" priority="33" stopIfTrue="1" operator="equal">
      <formula>200</formula>
    </cfRule>
  </conditionalFormatting>
  <conditionalFormatting sqref="F66:F69 F101:F104 F137:F140 F172:F175 F208:F211 F243:F246 F279:F282 F314:F317">
    <cfRule type="containsText" dxfId="1621" priority="31" stopIfTrue="1" operator="containsText" text="dsoy jktdh; fo|ky;ksa esa iz;ksx gsrq fu%'kqYd">
      <formula>NOT(ISERROR(SEARCH("dsoy jktdh; fo|ky;ksa esa iz;ksx gsrq fu%'kqYd",F66)))</formula>
    </cfRule>
  </conditionalFormatting>
  <conditionalFormatting sqref="G492 F492:F495 G456 F456:F459 G421 F421:F424 G385 F385:F388 G350 F350:F353">
    <cfRule type="cellIs" dxfId="1620" priority="30" operator="equal">
      <formula>0</formula>
    </cfRule>
  </conditionalFormatting>
  <conditionalFormatting sqref="F492:F495 F456:F459 F421:F424 F385:F388 F350:F353">
    <cfRule type="containsText" dxfId="1619" priority="28" stopIfTrue="1" operator="containsText" text="f'k{kk foHkkx jktLFkku">
      <formula>NOT(ISERROR(SEARCH("f'k{kk foHkkx jktLFkku",F350)))</formula>
    </cfRule>
    <cfRule type="containsText" dxfId="1618" priority="29" stopIfTrue="1" operator="containsText" text="iw.kkZad">
      <formula>NOT(ISERROR(SEARCH("iw.kkZad",F350)))</formula>
    </cfRule>
  </conditionalFormatting>
  <conditionalFormatting sqref="F493:F495 F457:F459 F422:F424 F386:F388 F351:F353">
    <cfRule type="cellIs" dxfId="1617" priority="26" stopIfTrue="1" operator="equal">
      <formula>1800</formula>
    </cfRule>
    <cfRule type="cellIs" dxfId="1616" priority="27" stopIfTrue="1" operator="equal">
      <formula>200</formula>
    </cfRule>
  </conditionalFormatting>
  <conditionalFormatting sqref="F492:F495 F456:F459 F421:F424 F385:F388 F350:F353">
    <cfRule type="containsText" dxfId="1615" priority="25" stopIfTrue="1" operator="containsText" text="dsoy jktdh; fo|ky;ksa esa iz;ksx gsrq fu%'kqYd">
      <formula>NOT(ISERROR(SEARCH("dsoy jktdh; fo|ky;ksa esa iz;ksx gsrq fu%'kqYd",F350)))</formula>
    </cfRule>
  </conditionalFormatting>
  <conditionalFormatting sqref="G918 F918:F921 G882 F882:F885 G847 F847:F850 G811 F811:F814 G776 F776:F779 G740 F740:F743 G705 F705:F708 G669 F669:F672 G634 F634:F637 G598 F598:F601 G563 F563:F566 G527 F527:F530">
    <cfRule type="cellIs" dxfId="1614" priority="24" operator="equal">
      <formula>0</formula>
    </cfRule>
  </conditionalFormatting>
  <conditionalFormatting sqref="F918:F921 F882:F885 F847:F850 F811:F814 F776:F779 F740:F743 F705:F708 F669:F672 F634:F637 F598:F601 F563:F566 F527:F530">
    <cfRule type="containsText" dxfId="1613" priority="22" stopIfTrue="1" operator="containsText" text="f'k{kk foHkkx jktLFkku">
      <formula>NOT(ISERROR(SEARCH("f'k{kk foHkkx jktLFkku",F527)))</formula>
    </cfRule>
    <cfRule type="containsText" dxfId="1612" priority="23" stopIfTrue="1" operator="containsText" text="iw.kkZad">
      <formula>NOT(ISERROR(SEARCH("iw.kkZad",F527)))</formula>
    </cfRule>
  </conditionalFormatting>
  <conditionalFormatting sqref="F919:F921 F883:F885 F848:F850 F812:F814 F777:F779 F741:F743 F706:F708 F670:F672 F635:F637 F599:F601 F564:F566 F528:F530">
    <cfRule type="cellIs" dxfId="1611" priority="20" stopIfTrue="1" operator="equal">
      <formula>1800</formula>
    </cfRule>
    <cfRule type="cellIs" dxfId="1610" priority="21" stopIfTrue="1" operator="equal">
      <formula>200</formula>
    </cfRule>
  </conditionalFormatting>
  <conditionalFormatting sqref="F918:F921 F882:F885 F847:F850 F811:F814 F776:F779 F740:F743 F705:F708 F669:F672 F634:F637 F598:F601 F563:F566 F527:F530">
    <cfRule type="containsText" dxfId="1609" priority="19" stopIfTrue="1" operator="containsText" text="dsoy jktdh; fo|ky;ksa esa iz;ksx gsrq fu%'kqYd">
      <formula>NOT(ISERROR(SEARCH("dsoy jktdh; fo|ky;ksa esa iz;ksx gsrq fu%'kqYd",F527)))</formula>
    </cfRule>
  </conditionalFormatting>
  <conditionalFormatting sqref="G953 F953:F956 G989 F989:F992 G1024 F1024:F1027 G1060 F1060:F1063 G1095 F1095:F1098 G1131 F1131:F1134 G1166 F1166:F1169 G1202 F1202:F1205 G1237 F1237:F1240 G1273 F1273:F1276 G1308 F1308:F1311 G1344 F1344:F1347 G1379 F1379:F1382 G1415 F1415:F1418 G1450 F1450:F1453 G1486 F1486:F1489 G1521 F1521:F1524 G1557 F1557:F1560 G1592 F1592:F1595 G1628 F1628:F1631 G1663 F1663:F1666 G1699 F1699:F1702 G1734 F1734:F1737 G1770 F1770:F1773">
    <cfRule type="cellIs" dxfId="1608" priority="18" operator="equal">
      <formula>0</formula>
    </cfRule>
  </conditionalFormatting>
  <conditionalFormatting sqref="F953:F956 F989:F992 F1024:F1027 F1060:F1063 F1095:F1098 F1131:F1134 F1166:F1169 F1202:F1205 F1237:F1240 F1273:F1276 F1308:F1311 F1344:F1347 F1379:F1382 F1415:F1418 F1450:F1453 F1486:F1489 F1521:F1524 F1557:F1560 F1592:F1595 F1628:F1631 F1663:F1666 F1699:F1702 F1734:F1737 F1770:F1773">
    <cfRule type="containsText" dxfId="1607" priority="16" stopIfTrue="1" operator="containsText" text="f'k{kk foHkkx jktLFkku">
      <formula>NOT(ISERROR(SEARCH("f'k{kk foHkkx jktLFkku",F953)))</formula>
    </cfRule>
    <cfRule type="containsText" dxfId="1606" priority="17" stopIfTrue="1" operator="containsText" text="iw.kkZad">
      <formula>NOT(ISERROR(SEARCH("iw.kkZad",F953)))</formula>
    </cfRule>
  </conditionalFormatting>
  <conditionalFormatting sqref="F954:F956 F990:F992 F1025:F1027 F1061:F1063 F1096:F1098 F1132:F1134 F1167:F1169 F1203:F1205 F1238:F1240 F1274:F1276 F1309:F1311 F1345:F1347 F1380:F1382 F1416:F1418 F1451:F1453 F1487:F1489 F1522:F1524 F1558:F1560 F1593:F1595 F1629:F1631 F1664:F1666 F1700:F1702 F1735:F1737 F1771:F1773">
    <cfRule type="cellIs" dxfId="1605" priority="14" stopIfTrue="1" operator="equal">
      <formula>1800</formula>
    </cfRule>
    <cfRule type="cellIs" dxfId="1604" priority="15" stopIfTrue="1" operator="equal">
      <formula>200</formula>
    </cfRule>
  </conditionalFormatting>
  <conditionalFormatting sqref="F953:F956 F989:F992 F1024:F1027 F1060:F1063 F1095:F1098 F1131:F1134 F1166:F1169 F1202:F1205 F1237:F1240 F1273:F1276 F1308:F1311 F1344:F1347 F1379:F1382 F1415:F1418 F1450:F1453 F1486:F1489 F1521:F1524 F1557:F1560 F1592:F1595 F1628:F1631 F1663:F1666 F1699:F1702 F1734:F1737 F1770:F1773">
    <cfRule type="containsText" dxfId="1603" priority="13" stopIfTrue="1" operator="containsText" text="dsoy jktdh; fo|ky;ksa esa iz;ksx gsrq fu%'kqYd">
      <formula>NOT(ISERROR(SEARCH("dsoy jktdh; fo|ky;ksa esa iz;ksx gsrq fu%'kqYd",F953)))</formula>
    </cfRule>
  </conditionalFormatting>
  <conditionalFormatting sqref="G1876 F1876:F1879 G1841 F1841:F1844 G1805 F1805:F1808 G1912 F1912:F1915 G1947 F1947:F1950 G1983 F1983:F1986 G2018 F2018:F2021 G2054 F2054:F2057 G2089 F2089:F2092 G2125 F2125:F2128 G2160 F2160:F2163 G2196 F2196:F2199 G2231 F2231:F2234 G2267 F2267:F2270 G2302 F2302:F2305">
    <cfRule type="cellIs" dxfId="1602" priority="12" operator="equal">
      <formula>0</formula>
    </cfRule>
  </conditionalFormatting>
  <conditionalFormatting sqref="F1876:F1879 F1841:F1844 F1805:F1808 F1912:F1915 F1947:F1950 F1983:F1986 F2018:F2021 F2054:F2057 F2089:F2092 F2125:F2128 F2160:F2163 F2196:F2199 F2231:F2234 F2267:F2270 F2302:F2305">
    <cfRule type="containsText" dxfId="1601" priority="10" stopIfTrue="1" operator="containsText" text="f'k{kk foHkkx jktLFkku">
      <formula>NOT(ISERROR(SEARCH("f'k{kk foHkkx jktLFkku",F1805)))</formula>
    </cfRule>
    <cfRule type="containsText" dxfId="1600" priority="11" stopIfTrue="1" operator="containsText" text="iw.kkZad">
      <formula>NOT(ISERROR(SEARCH("iw.kkZad",F1805)))</formula>
    </cfRule>
  </conditionalFormatting>
  <conditionalFormatting sqref="F1877:F1879 F1842:F1844 F1806:F1808 F1913:F1915 F1948:F1950 F1984:F1986 F2019:F2021 F2055:F2057 F2090:F2092 F2126:F2128 F2161:F2163 F2197:F2199 F2232:F2234 F2268:F2270 F2303:F2305">
    <cfRule type="cellIs" dxfId="1599" priority="8" stopIfTrue="1" operator="equal">
      <formula>1800</formula>
    </cfRule>
    <cfRule type="cellIs" dxfId="1598" priority="9" stopIfTrue="1" operator="equal">
      <formula>200</formula>
    </cfRule>
  </conditionalFormatting>
  <conditionalFormatting sqref="F1876:F1879 F1841:F1844 F1805:F1808 F1912:F1915 F1947:F1950 F1983:F1986 F2018:F2021 F2054:F2057 F2089:F2092 F2125:F2128 F2160:F2163 F2196:F2199 F2231:F2234 F2267:F2270 F2302:F2305">
    <cfRule type="containsText" dxfId="1597" priority="7" stopIfTrue="1" operator="containsText" text="dsoy jktdh; fo|ky;ksa esa iz;ksx gsrq fu%'kqYd">
      <formula>NOT(ISERROR(SEARCH("dsoy jktdh; fo|ky;ksa esa iz;ksx gsrq fu%'kqYd",F1805)))</formula>
    </cfRule>
  </conditionalFormatting>
  <conditionalFormatting sqref="G2338 F2338:F2341 G2373 F2373:F2376 G2409 F2409:F2412 G2444 F2444:F2447 G2480 F2480:F2483 G2515 F2515:F2518 G2551 F2551:F2554 G2586 F2586:F2589 G2622 F2622:F2625 G2657 F2657:F2660 G2693 F2693:F2696 G2728 F2728:F2731 G2764 F2764:F2767 G2799 F2799:F2802 G2835 F2835:F2838 G2870 F2870:F2873 G2906 F2906:F2909 G2941 F2941:F2944 G2977 F2977:F2980 G3012 F3012:F3015 G3048 F3048:F3051 G3083 F3083:F3086 G3119 F3119:F3122 G3154 F3154:F3157 G3190 F3190:F3193 G3225 F3225:F3228 G3261 F3261:F3264 G3296 F3296:F3299 G3332 F3332:F3335 G3367 F3367:F3370 G3403 F3403:F3406 G3438 F3438:F3441 G3474 F3474:F3477 G3509 F3509:F3512 G3545 F3545:F3548">
    <cfRule type="cellIs" dxfId="1596" priority="6" operator="equal">
      <formula>0</formula>
    </cfRule>
  </conditionalFormatting>
  <conditionalFormatting sqref="F2338:F2341 F2373:F2376 F2409:F2412 F2444:F2447 F2480:F2483 F2515:F2518 F2551:F2554 F2586:F2589 F2622:F2625 F2657:F2660 F2693:F2696 F2728:F2731 F2764:F2767 F2799:F2802 F2835:F2838 F2870:F2873 F2906:F2909 F2941:F2944 F2977:F2980 F3012:F3015 F3048:F3051 F3083:F3086 F3119:F3122 F3154:F3157 F3190:F3193 F3225:F3228 F3261:F3264 F3296:F3299 F3332:F3335 F3367:F3370 F3403:F3406 F3438:F3441 F3474:F3477 F3509:F3512 F3545:F3548">
    <cfRule type="containsText" dxfId="1595" priority="4" stopIfTrue="1" operator="containsText" text="f'k{kk foHkkx jktLFkku">
      <formula>NOT(ISERROR(SEARCH("f'k{kk foHkkx jktLFkku",F2338)))</formula>
    </cfRule>
    <cfRule type="containsText" dxfId="1594" priority="5" stopIfTrue="1" operator="containsText" text="iw.kkZad">
      <formula>NOT(ISERROR(SEARCH("iw.kkZad",F2338)))</formula>
    </cfRule>
  </conditionalFormatting>
  <conditionalFormatting sqref="F2339:F2341 F2374:F2376 F2410:F2412 F2445:F2447 F2481:F2483 F2516:F2518 F2552:F2554 F2587:F2589 F2623:F2625 F2658:F2660 F2694:F2696 F2729:F2731 F2765:F2767 F2800:F2802 F2836:F2838 F2871:F2873 F2907:F2909 F2942:F2944 F2978:F2980 F3013:F3015 F3049:F3051 F3084:F3086 F3120:F3122 F3155:F3157 F3191:F3193 F3226:F3228 F3262:F3264 F3297:F3299 F3333:F3335 F3368:F3370 F3404:F3406 F3439:F3441 F3475:F3477 F3510:F3512 F3546:F3548">
    <cfRule type="cellIs" dxfId="1593" priority="2" stopIfTrue="1" operator="equal">
      <formula>1800</formula>
    </cfRule>
    <cfRule type="cellIs" dxfId="1592" priority="3" stopIfTrue="1" operator="equal">
      <formula>200</formula>
    </cfRule>
  </conditionalFormatting>
  <conditionalFormatting sqref="F2338:F2341 F2373:F2376 F2409:F2412 F2444:F2447 F2480:F2483 F2515:F2518 F2551:F2554 F2586:F2589 F2622:F2625 F2657:F2660 F2693:F2696 F2728:F2731 F2764:F2767 F2799:F2802 F2835:F2838 F2870:F2873 F2906:F2909 F2941:F2944 F2977:F2980 F3012:F3015 F3048:F3051 F3083:F3086 F3119:F3122 F3154:F3157 F3190:F3193 F3225:F3228 F3261:F3264 F3296:F3299 F3332:F3335 F3367:F3370 F3403:F3406 F3438:F3441 F3474:F3477 F3509:F3512 F3545:F3548">
    <cfRule type="containsText" dxfId="1591" priority="1" stopIfTrue="1" operator="containsText" text="dsoy jktdh; fo|ky;ksa esa iz;ksx gsrq fu%'kqYd">
      <formula>NOT(ISERROR(SEARCH("dsoy jktdh; fo|ky;ksa esa iz;ksx gsrq fu%'kqYd",F2338)))</formula>
    </cfRule>
  </conditionalFormatting>
  <dataValidations count="1">
    <dataValidation type="list" allowBlank="1" showInputMessage="1" showErrorMessage="1" sqref="K5:N5 K41:N41 K76:N76 K112:N112 K147:N147 K183:N183 K218:N218 K254:N254 K289:N289 K325:N325 K360:N360 K396:N396 K431:N431 K467:N467 K502:N502 K538:N538 K573:N573 K609:N609 K644:N644 K680:N680 K715:N715 K751:N751 K786:N786 K822:N822 K857:N857 K893:N893 K928:N928 K964:N964 K999:N999 K1035:N1035 K1070:N1070 K1106:N1106 K1141:N1141 K1177:N1177 K1212:N1212 K1248:N1248 K1283:N1283 K1319:N1319 K1354:N1354 K1390:N1390 K1425:N1425 K1461:N1461 K1496:N1496 K1532:N1532 K1567:N1567 K1603:N1603 K1638:N1638 K1674:N1674 K1709:N1709 K1745:N1745 K1780:N1780 K1816:N1816 K1851:N1851 K1887:N1887 K1922:N1922 K1958:N1958 K1993:N1993 K2029:N2029 K2064:N2064 K2100:N2100 K2135:N2135 K2171:N2171 K2206:N2206 K2242:N2242 K2277:N2277 K2313:N2313 K2348:N2348 K2384:N2384 K2419:N2419 K2455:N2455 K2490:N2490 K2526:N2526 K2561:N2561 K2597:N2597 K2632:N2632 K2668:N2668 K2703:N2703 K2739:N2739 K2774:N2774 K2810:N2810 K2845:N2845 K2881:N2881 K2916:N2916 K2952:N2952 K2987:N2987 K3023:N3023 K3058:N3058 K3094:N3094 K3129:N3129 K3165:N3165 K3200:N3200 K3236:N3236 K3271:N3271 K3307:N3307 K3342:N3342 K3378:N3378 K3413:N3413 K3449:N3449 K3484:N3484 K3520:N3520">
      <formula1>"(Half Yeary Result), (Final Result)"</formula1>
    </dataValidation>
  </dataValidations>
  <pageMargins left="0.25" right="0.25" top="0.25" bottom="0.25" header="0.25" footer="0.25"/>
  <pageSetup paperSize="9" scale="55" orientation="portrait" r:id="rId1"/>
  <drawing r:id="rId2"/>
</worksheet>
</file>

<file path=xl/worksheets/sheet7.xml><?xml version="1.0" encoding="utf-8"?>
<worksheet xmlns="http://schemas.openxmlformats.org/spreadsheetml/2006/main" xmlns:r="http://schemas.openxmlformats.org/officeDocument/2006/relationships">
  <sheetPr>
    <tabColor theme="9" tint="-0.249977111117893"/>
  </sheetPr>
  <dimension ref="A1:XFC10785"/>
  <sheetViews>
    <sheetView showGridLines="0" topLeftCell="A19" zoomScale="55" zoomScaleNormal="55" workbookViewId="0">
      <selection sqref="A1:XFD36"/>
    </sheetView>
  </sheetViews>
  <sheetFormatPr defaultColWidth="0" defaultRowHeight="15" customHeight="1" zeroHeight="1"/>
  <cols>
    <col min="1" max="1" width="4.28515625" style="84" customWidth="1"/>
    <col min="2" max="2" width="5.5703125" style="45" customWidth="1"/>
    <col min="3" max="3" width="14.140625" style="8" customWidth="1"/>
    <col min="4" max="4" width="13.28515625" style="8" customWidth="1"/>
    <col min="5" max="7" width="12.42578125" style="8" customWidth="1"/>
    <col min="8" max="9" width="14.140625" style="8" customWidth="1"/>
    <col min="10" max="10" width="15" style="8" customWidth="1"/>
    <col min="11" max="11" width="18.5703125" style="8" customWidth="1"/>
    <col min="12" max="12" width="14.140625" style="8" customWidth="1"/>
    <col min="13" max="13" width="19.140625" style="8" bestFit="1" customWidth="1"/>
    <col min="14" max="14" width="14.140625" style="8" customWidth="1"/>
    <col min="15" max="15" width="2.7109375" style="17" customWidth="1"/>
    <col min="16" max="16383" width="9.140625" style="17" hidden="1"/>
    <col min="16384" max="16384" width="8.85546875" style="17" hidden="1"/>
  </cols>
  <sheetData>
    <row r="1" spans="1:15" ht="24.75" customHeight="1" thickBot="1">
      <c r="A1" s="83">
        <v>1</v>
      </c>
      <c r="B1" s="1720" t="s">
        <v>50</v>
      </c>
      <c r="C1" s="1720"/>
      <c r="D1" s="1720"/>
      <c r="E1" s="1720"/>
      <c r="F1" s="1720"/>
      <c r="G1" s="1720"/>
      <c r="H1" s="1720"/>
      <c r="I1" s="1720"/>
      <c r="J1" s="1720"/>
      <c r="K1" s="1720"/>
      <c r="L1" s="1720"/>
      <c r="M1" s="1720"/>
      <c r="N1" s="1720"/>
    </row>
    <row r="2" spans="1:15" ht="62.25" customHeight="1" thickTop="1">
      <c r="A2" s="1721"/>
      <c r="B2" s="1722"/>
      <c r="C2" s="1723"/>
      <c r="D2" s="1920" t="str">
        <f>Master!$E$8</f>
        <v xml:space="preserve">Govt. Sr. Secondary School </v>
      </c>
      <c r="E2" s="1921"/>
      <c r="F2" s="1921"/>
      <c r="G2" s="1921"/>
      <c r="H2" s="1921"/>
      <c r="I2" s="1921"/>
      <c r="J2" s="1921"/>
      <c r="K2" s="1921"/>
      <c r="L2" s="1921"/>
      <c r="M2" s="1921"/>
      <c r="N2" s="1922"/>
    </row>
    <row r="3" spans="1:15" ht="33" customHeight="1" thickBot="1">
      <c r="A3" s="1721"/>
      <c r="B3" s="1724"/>
      <c r="C3" s="1725"/>
      <c r="D3" s="1729" t="str">
        <f>Master!$E$11</f>
        <v>P.S.-Bapini (Jodhpur)</v>
      </c>
      <c r="E3" s="1730"/>
      <c r="F3" s="1730"/>
      <c r="G3" s="1730"/>
      <c r="H3" s="1730"/>
      <c r="I3" s="1730"/>
      <c r="J3" s="1730"/>
      <c r="K3" s="1730"/>
      <c r="L3" s="1730"/>
      <c r="M3" s="1730"/>
      <c r="N3" s="1731"/>
    </row>
    <row r="4" spans="1:15" ht="30" customHeight="1">
      <c r="A4" s="1721"/>
      <c r="B4" s="28"/>
      <c r="C4" s="1849" t="s">
        <v>150</v>
      </c>
      <c r="D4" s="1850"/>
      <c r="E4" s="1850"/>
      <c r="F4" s="1850"/>
      <c r="G4" s="1851"/>
      <c r="H4" s="1814" t="s">
        <v>127</v>
      </c>
      <c r="I4" s="1814"/>
      <c r="J4" s="1923">
        <f>VLOOKUP(A1,'Result Entry'!$B$6:$K$108,6,0)</f>
        <v>1101</v>
      </c>
      <c r="K4" s="1820" t="s">
        <v>68</v>
      </c>
      <c r="L4" s="1821"/>
      <c r="M4" s="68">
        <f>Master!$E$14</f>
        <v>8151106901</v>
      </c>
      <c r="N4" s="69"/>
    </row>
    <row r="5" spans="1:15" ht="30" customHeight="1">
      <c r="A5" s="1721"/>
      <c r="B5" s="9"/>
      <c r="C5" s="1852"/>
      <c r="D5" s="1853"/>
      <c r="E5" s="1853"/>
      <c r="F5" s="1853"/>
      <c r="G5" s="1854"/>
      <c r="H5" s="1815"/>
      <c r="I5" s="1815"/>
      <c r="J5" s="1924"/>
      <c r="K5" s="1822" t="s">
        <v>66</v>
      </c>
      <c r="L5" s="1823"/>
      <c r="M5" s="1824"/>
      <c r="N5" s="1825"/>
      <c r="O5" s="17" t="s">
        <v>156</v>
      </c>
    </row>
    <row r="6" spans="1:15" ht="30" customHeight="1" thickBot="1">
      <c r="A6" s="1721"/>
      <c r="B6" s="9"/>
      <c r="C6" s="1855"/>
      <c r="D6" s="1856"/>
      <c r="E6" s="1856"/>
      <c r="F6" s="1856"/>
      <c r="G6" s="1857"/>
      <c r="H6" s="1816"/>
      <c r="I6" s="1816"/>
      <c r="J6" s="1925"/>
      <c r="K6" s="1826" t="s">
        <v>51</v>
      </c>
      <c r="L6" s="1827"/>
      <c r="M6" s="1828" t="str">
        <f>Master!$E$6</f>
        <v>2023-24</v>
      </c>
      <c r="N6" s="1829"/>
    </row>
    <row r="7" spans="1:15" ht="39.75" customHeight="1">
      <c r="A7" s="1721"/>
      <c r="B7" s="10" t="s">
        <v>69</v>
      </c>
      <c r="C7" s="1932" t="s">
        <v>20</v>
      </c>
      <c r="D7" s="1977"/>
      <c r="E7" s="1977"/>
      <c r="F7" s="1978"/>
      <c r="G7" s="87" t="s">
        <v>149</v>
      </c>
      <c r="H7" s="1979">
        <f>VLOOKUP($A1,'Result Entry'!$B$9:$FW$108,4,0)</f>
        <v>793</v>
      </c>
      <c r="I7" s="1979"/>
      <c r="J7" s="1979"/>
      <c r="K7" s="1979"/>
      <c r="L7" s="1979"/>
      <c r="M7" s="1979"/>
      <c r="N7" s="1980"/>
    </row>
    <row r="8" spans="1:15" ht="39.75" customHeight="1">
      <c r="A8" s="1721"/>
      <c r="B8" s="10" t="s">
        <v>69</v>
      </c>
      <c r="C8" s="1960" t="s">
        <v>22</v>
      </c>
      <c r="D8" s="1961"/>
      <c r="E8" s="1961"/>
      <c r="F8" s="1962"/>
      <c r="G8" s="88" t="s">
        <v>149</v>
      </c>
      <c r="H8" s="1963" t="str">
        <f>VLOOKUP($A1,'Result Entry'!$B$9:$FW$108,7,0)</f>
        <v>ABHISHEK</v>
      </c>
      <c r="I8" s="1963"/>
      <c r="J8" s="1963"/>
      <c r="K8" s="1963"/>
      <c r="L8" s="1963"/>
      <c r="M8" s="1963"/>
      <c r="N8" s="1964"/>
    </row>
    <row r="9" spans="1:15" ht="39.75" customHeight="1">
      <c r="A9" s="1721"/>
      <c r="B9" s="10" t="s">
        <v>69</v>
      </c>
      <c r="C9" s="1960" t="s">
        <v>23</v>
      </c>
      <c r="D9" s="1961"/>
      <c r="E9" s="1961"/>
      <c r="F9" s="1962"/>
      <c r="G9" s="88" t="s">
        <v>149</v>
      </c>
      <c r="H9" s="1963" t="str">
        <f>VLOOKUP($A1,'Result Entry'!$B$9:$FW$108,8,0)</f>
        <v>RAMU KHAN</v>
      </c>
      <c r="I9" s="1963"/>
      <c r="J9" s="1963"/>
      <c r="K9" s="1963"/>
      <c r="L9" s="1963"/>
      <c r="M9" s="1963"/>
      <c r="N9" s="1964"/>
    </row>
    <row r="10" spans="1:15" ht="39.75" customHeight="1">
      <c r="A10" s="1721"/>
      <c r="B10" s="10" t="s">
        <v>69</v>
      </c>
      <c r="C10" s="1960" t="s">
        <v>52</v>
      </c>
      <c r="D10" s="1961"/>
      <c r="E10" s="1961"/>
      <c r="F10" s="1962"/>
      <c r="G10" s="88" t="s">
        <v>149</v>
      </c>
      <c r="H10" s="1963" t="str">
        <f>VLOOKUP($A1,'Result Entry'!$B$9:$FW$108,9,0)</f>
        <v>SEEPA DEVI</v>
      </c>
      <c r="I10" s="1963"/>
      <c r="J10" s="1963"/>
      <c r="K10" s="1963"/>
      <c r="L10" s="1963"/>
      <c r="M10" s="1963"/>
      <c r="N10" s="1964"/>
    </row>
    <row r="11" spans="1:15" ht="39.75" customHeight="1">
      <c r="A11" s="1721"/>
      <c r="B11" s="10" t="s">
        <v>69</v>
      </c>
      <c r="C11" s="1960" t="s">
        <v>53</v>
      </c>
      <c r="D11" s="1961"/>
      <c r="E11" s="1961"/>
      <c r="F11" s="1962"/>
      <c r="G11" s="88" t="s">
        <v>149</v>
      </c>
      <c r="H11" s="1965" t="str">
        <f>CONCATENATE('Result Entry'!$G$4,'Result Entry'!$J$4)</f>
        <v>11(A)</v>
      </c>
      <c r="I11" s="1963"/>
      <c r="J11" s="1963"/>
      <c r="K11" s="1963"/>
      <c r="L11" s="1963"/>
      <c r="M11" s="1963"/>
      <c r="N11" s="1964"/>
    </row>
    <row r="12" spans="1:15" ht="39.75" customHeight="1" thickBot="1">
      <c r="A12" s="1721"/>
      <c r="B12" s="10" t="s">
        <v>69</v>
      </c>
      <c r="C12" s="1935" t="s">
        <v>25</v>
      </c>
      <c r="D12" s="1936"/>
      <c r="E12" s="1936"/>
      <c r="F12" s="1937"/>
      <c r="G12" s="89" t="s">
        <v>149</v>
      </c>
      <c r="H12" s="1938">
        <f>VLOOKUP($A1,'Result Entry'!$B$9:$FW$108,10,0)</f>
        <v>38555</v>
      </c>
      <c r="I12" s="1938"/>
      <c r="J12" s="1938"/>
      <c r="K12" s="1938"/>
      <c r="L12" s="1938"/>
      <c r="M12" s="1938"/>
      <c r="N12" s="1939"/>
    </row>
    <row r="13" spans="1:15" ht="30" customHeight="1">
      <c r="A13" s="1721"/>
      <c r="B13" s="11" t="s">
        <v>69</v>
      </c>
      <c r="C13" s="1940" t="s">
        <v>167</v>
      </c>
      <c r="D13" s="1941"/>
      <c r="E13" s="1944" t="s">
        <v>72</v>
      </c>
      <c r="F13" s="1946" t="s">
        <v>73</v>
      </c>
      <c r="G13" s="1948" t="s">
        <v>168</v>
      </c>
      <c r="H13" s="1950" t="s">
        <v>55</v>
      </c>
      <c r="I13" s="1951"/>
      <c r="J13" s="1954" t="s">
        <v>84</v>
      </c>
      <c r="K13" s="1955"/>
      <c r="L13" s="1958" t="s">
        <v>169</v>
      </c>
      <c r="M13" s="1966" t="s">
        <v>76</v>
      </c>
      <c r="N13" s="1926" t="s">
        <v>98</v>
      </c>
    </row>
    <row r="14" spans="1:15" ht="30" customHeight="1">
      <c r="A14" s="1721"/>
      <c r="B14" s="11"/>
      <c r="C14" s="1942"/>
      <c r="D14" s="1943"/>
      <c r="E14" s="1945"/>
      <c r="F14" s="1947"/>
      <c r="G14" s="1949"/>
      <c r="H14" s="1952"/>
      <c r="I14" s="1953"/>
      <c r="J14" s="1956"/>
      <c r="K14" s="1957"/>
      <c r="L14" s="1959"/>
      <c r="M14" s="1967"/>
      <c r="N14" s="1927"/>
    </row>
    <row r="15" spans="1:15" ht="39.75" customHeight="1" thickBot="1">
      <c r="A15" s="1721"/>
      <c r="B15" s="11" t="s">
        <v>69</v>
      </c>
      <c r="C15" s="1866" t="s">
        <v>56</v>
      </c>
      <c r="D15" s="1867"/>
      <c r="E15" s="90">
        <f>'Result Entry'!$L$7</f>
        <v>10</v>
      </c>
      <c r="F15" s="91">
        <f>'Result Entry'!$M$7</f>
        <v>10</v>
      </c>
      <c r="G15" s="92">
        <f t="shared" ref="G15:G20" si="0">SUM(E15:F15)</f>
        <v>20</v>
      </c>
      <c r="H15" s="1929">
        <f>'Result Entry'!$AU$7</f>
        <v>70</v>
      </c>
      <c r="I15" s="1930"/>
      <c r="J15" s="1931">
        <f>'Result Entry'!$AY$7</f>
        <v>100</v>
      </c>
      <c r="K15" s="1930"/>
      <c r="L15" s="92">
        <f t="shared" ref="L15:L20" si="1">SUM(H15,J15)</f>
        <v>170</v>
      </c>
      <c r="M15" s="93">
        <f t="shared" ref="M15:M20" si="2">SUM(G15,L15)</f>
        <v>190</v>
      </c>
      <c r="N15" s="1928"/>
    </row>
    <row r="16" spans="1:15" s="52" customFormat="1" ht="54" customHeight="1">
      <c r="A16" s="1721"/>
      <c r="B16" s="50" t="s">
        <v>69</v>
      </c>
      <c r="C16" s="1769" t="str">
        <f>'Result Entry'!$L$3</f>
        <v>HINDI Comp.</v>
      </c>
      <c r="D16" s="1770"/>
      <c r="E16" s="94">
        <f>IF($J4="TC",0,IF($J4="Nso",0,VLOOKUP($A1,'Result Entry'!$B$9:$FW$108,11,0)))</f>
        <v>8</v>
      </c>
      <c r="F16" s="95">
        <f>IF($J4="TC",0,IF($J4="Nso",0,VLOOKUP($A1,'Result Entry'!$B$9:$FW$108,12,0)))</f>
        <v>10</v>
      </c>
      <c r="G16" s="96">
        <f t="shared" si="0"/>
        <v>18</v>
      </c>
      <c r="H16" s="1932">
        <f>IF($J4="TC",0,IF($J4="Nso",0,VLOOKUP($A1,'Result Entry'!$B$9:$FW$108,16,0)))</f>
        <v>33</v>
      </c>
      <c r="I16" s="1933"/>
      <c r="J16" s="1934">
        <f>IF($J4="TC",0,IF($J4="Nso",0,VLOOKUP($A1,'Result Entry'!$B$9:$FW$108,19,0)))</f>
        <v>0</v>
      </c>
      <c r="K16" s="1933"/>
      <c r="L16" s="97">
        <f t="shared" si="1"/>
        <v>33</v>
      </c>
      <c r="M16" s="98">
        <f t="shared" si="2"/>
        <v>51</v>
      </c>
      <c r="N16" s="99" t="str">
        <f>IF($J4="TC",0,IF($J4="Nso",0,VLOOKUP($A1,'Result Entry'!$B$9:$FW$108,24,0)))</f>
        <v>III</v>
      </c>
    </row>
    <row r="17" spans="1:14" s="52" customFormat="1" ht="54" customHeight="1">
      <c r="A17" s="1721"/>
      <c r="B17" s="50" t="s">
        <v>69</v>
      </c>
      <c r="C17" s="1717" t="str">
        <f>'Result Entry'!$Z$3</f>
        <v>ENGLISH Comp.</v>
      </c>
      <c r="D17" s="1718"/>
      <c r="E17" s="94">
        <f>IF($J4="TC",0,IF($J4="Nso",0,VLOOKUP($A1,'Result Entry'!$B$9:$FW$108,25,0)))</f>
        <v>2</v>
      </c>
      <c r="F17" s="95">
        <f>IF($J4="TC",0,IF($J4="Nso",0,VLOOKUP($A1,'Result Entry'!$B$9:$FW$108,26,0)))</f>
        <v>10</v>
      </c>
      <c r="G17" s="100">
        <f t="shared" si="0"/>
        <v>12</v>
      </c>
      <c r="H17" s="1960">
        <f>IF($J4="TC",0,IF($J4="Nso",0,VLOOKUP($A1,'Result Entry'!$B$9:$FW$108,30,0)))</f>
        <v>57</v>
      </c>
      <c r="I17" s="1904"/>
      <c r="J17" s="1903">
        <f>IF($J4="TC",0,IF($J4="Nso",0,VLOOKUP($A1,'Result Entry'!$B$9:$FW$108,33,0)))</f>
        <v>0</v>
      </c>
      <c r="K17" s="1904"/>
      <c r="L17" s="97">
        <f t="shared" si="1"/>
        <v>57</v>
      </c>
      <c r="M17" s="98">
        <f t="shared" si="2"/>
        <v>69</v>
      </c>
      <c r="N17" s="99" t="str">
        <f>IF($J4="TC",0,IF($J4="Nso",0,VLOOKUP($A1,'Result Entry'!$B$9:$FW$108,38,0)))</f>
        <v>II</v>
      </c>
    </row>
    <row r="18" spans="1:14" s="52" customFormat="1" ht="54" customHeight="1">
      <c r="A18" s="1721"/>
      <c r="B18" s="50" t="s">
        <v>69</v>
      </c>
      <c r="C18" s="1717" t="str">
        <f>'Result Entry'!$AO$3</f>
        <v>PHYSICS</v>
      </c>
      <c r="D18" s="1718"/>
      <c r="E18" s="94">
        <f>IF($J4="TC",0,IF($J4="Nso",0,VLOOKUP($A1,'Result Entry'!$B$9:$FW$108,39,0)))</f>
        <v>1</v>
      </c>
      <c r="F18" s="95">
        <f>IF($J4="TC",0,IF($J4="Nso",0,VLOOKUP($A1,'Result Entry'!$B$9:$FW$108,40,0)))</f>
        <v>10</v>
      </c>
      <c r="G18" s="100">
        <f t="shared" si="0"/>
        <v>11</v>
      </c>
      <c r="H18" s="1960">
        <f>IF($J4="TC",0,IF($J4="Nso",0,VLOOKUP($A1,'Result Entry'!$B$9:$FW$108,45,0)))</f>
        <v>25</v>
      </c>
      <c r="I18" s="1904"/>
      <c r="J18" s="1903">
        <f>IF($J4="TC",0,IF($J4="Nso",0,VLOOKUP($A1,'Result Entry'!$B$9:$FW$108,49,0)))</f>
        <v>0</v>
      </c>
      <c r="K18" s="1904"/>
      <c r="L18" s="97">
        <f t="shared" si="1"/>
        <v>25</v>
      </c>
      <c r="M18" s="98">
        <f t="shared" si="2"/>
        <v>36</v>
      </c>
      <c r="N18" s="99" t="str">
        <f>IF($J4="TC",0,IF($J4="Nso",0,VLOOKUP($A1,'Result Entry'!$B$9:$FW$108,54,0)))</f>
        <v>P</v>
      </c>
    </row>
    <row r="19" spans="1:14" s="52" customFormat="1" ht="54" customHeight="1">
      <c r="A19" s="1721"/>
      <c r="B19" s="50" t="s">
        <v>69</v>
      </c>
      <c r="C19" s="1717" t="str">
        <f>'Result Entry'!$BF$3</f>
        <v>CHEMISTRY</v>
      </c>
      <c r="D19" s="1718"/>
      <c r="E19" s="94" t="str">
        <f>IF($J4="TC",0,IF($J4="Nso",0,VLOOKUP($A1,'Result Entry'!$B$9:$FW$108,55,0)))</f>
        <v>D</v>
      </c>
      <c r="F19" s="95">
        <f>IF($J4="TC",0,IF($J4="Nso",0,VLOOKUP($A1,'Result Entry'!$B$9:$FW$108,56,0)))</f>
        <v>2</v>
      </c>
      <c r="G19" s="100">
        <f t="shared" si="0"/>
        <v>2</v>
      </c>
      <c r="H19" s="1960">
        <f>IF($J4="TC",0,IF($J4="Nso",0,VLOOKUP($A1,'Result Entry'!$B$9:$FW$108,61,0)))</f>
        <v>70</v>
      </c>
      <c r="I19" s="1904"/>
      <c r="J19" s="1903">
        <f>IF($J4="TC",0,IF($J4="Nso",0,VLOOKUP($A1,'Result Entry'!$B$9:$FW$108,65,0)))</f>
        <v>100</v>
      </c>
      <c r="K19" s="1904"/>
      <c r="L19" s="97">
        <f t="shared" si="1"/>
        <v>170</v>
      </c>
      <c r="M19" s="98">
        <f t="shared" si="2"/>
        <v>172</v>
      </c>
      <c r="N19" s="99" t="str">
        <f>IF($J4="TC",0,IF($J4="Nso",0,VLOOKUP($A1,'Result Entry'!$B$9:$FW$108,70,0)))</f>
        <v/>
      </c>
    </row>
    <row r="20" spans="1:14" s="52" customFormat="1" ht="54" customHeight="1" thickBot="1">
      <c r="A20" s="1721"/>
      <c r="B20" s="50" t="s">
        <v>69</v>
      </c>
      <c r="C20" s="1717" t="str">
        <f>'Result Entry'!$BW$3</f>
        <v>BIOLOGY</v>
      </c>
      <c r="D20" s="1718"/>
      <c r="E20" s="101" t="str">
        <f>IF($J4="TC",0,IF($J4="Nso",0,VLOOKUP($A1,'Result Entry'!$B$9:$FW$108,71,0)))</f>
        <v>P</v>
      </c>
      <c r="F20" s="102" t="str">
        <f>IF($J4="TC",0,IF($J4="Nso",0,VLOOKUP($A1,'Result Entry'!$B$9:$FW$108,72,0)))</f>
        <v>D</v>
      </c>
      <c r="G20" s="103">
        <f t="shared" si="0"/>
        <v>0</v>
      </c>
      <c r="H20" s="1905">
        <f>IF($J4="TC",0,IF($J4="Nso",0,VLOOKUP($A1,'Result Entry'!$B$9:$FW$108,77,0)))</f>
        <v>30</v>
      </c>
      <c r="I20" s="1906"/>
      <c r="J20" s="1907">
        <f>IF($J4="TC",0,IF($J4="Nso",0,VLOOKUP($A1,'Result Entry'!$B$9:$FW$108,81,0)))</f>
        <v>100</v>
      </c>
      <c r="K20" s="1906"/>
      <c r="L20" s="104">
        <f t="shared" si="1"/>
        <v>130</v>
      </c>
      <c r="M20" s="105">
        <f t="shared" si="2"/>
        <v>130</v>
      </c>
      <c r="N20" s="99">
        <f>IF($J4="TC",0,IF($J4="Nso",0,VLOOKUP($A1,'Result Entry'!$B$9:$FW$108,86,0)))</f>
        <v>100</v>
      </c>
    </row>
    <row r="21" spans="1:14" ht="39.75" customHeight="1">
      <c r="A21" s="1721"/>
      <c r="B21" s="11" t="s">
        <v>69</v>
      </c>
      <c r="C21" s="1771" t="s">
        <v>77</v>
      </c>
      <c r="D21" s="1772"/>
      <c r="E21" s="1773"/>
      <c r="F21" s="1968" t="s">
        <v>78</v>
      </c>
      <c r="G21" s="1969"/>
      <c r="H21" s="1968" t="s">
        <v>79</v>
      </c>
      <c r="I21" s="1970"/>
      <c r="J21" s="106" t="s">
        <v>41</v>
      </c>
      <c r="K21" s="107" t="s">
        <v>91</v>
      </c>
      <c r="L21" s="1971" t="s">
        <v>39</v>
      </c>
      <c r="M21" s="1972"/>
      <c r="N21" s="108" t="s">
        <v>43</v>
      </c>
    </row>
    <row r="22" spans="1:14" ht="39.75" customHeight="1" thickBot="1">
      <c r="A22" s="1721"/>
      <c r="B22" s="11" t="s">
        <v>69</v>
      </c>
      <c r="C22" s="1774"/>
      <c r="D22" s="1775"/>
      <c r="E22" s="1776"/>
      <c r="F22" s="1973">
        <f>IF($J4="TC",0,IF($J4="Nso",0,VLOOKUP($A1,'Result Entry'!$B$9:$FW$108,146,0)))</f>
        <v>0</v>
      </c>
      <c r="G22" s="1974"/>
      <c r="H22" s="1975">
        <f>IF($J4="TC",0,IF($J4="Nso",0,VLOOKUP($A1,'Result Entry'!$B$9:$FW$108,147,0)))</f>
        <v>94</v>
      </c>
      <c r="I22" s="1976"/>
      <c r="J22" s="75">
        <f>IF($J4="TC",0,IF($J4="Nso",0,VLOOKUP($A1,'Result Entry'!$B$9:$FW$108,148,0)))</f>
        <v>47</v>
      </c>
      <c r="K22" s="85" t="str">
        <f>IF($J4="TC",0,IF($J4="Nso",0,VLOOKUP($A1,'Result Entry'!$B$9:$FW$108,149,0)))</f>
        <v>C</v>
      </c>
      <c r="L22" s="1864">
        <f>IF($J4="TC",0,IF($J4="Nso",0,VLOOKUP($A1,'Result Entry'!$B$9:$FW$108,150,0)))</f>
        <v>2</v>
      </c>
      <c r="M22" s="1865"/>
      <c r="N22" s="15">
        <f>IF($J4="TC",0,IF($J4="Nso",0,VLOOKUP($A1,'Result Entry'!$B$9:$FW$108,152,0)))</f>
        <v>12</v>
      </c>
    </row>
    <row r="23" spans="1:14" ht="39.75" customHeight="1">
      <c r="A23" s="1721"/>
      <c r="B23" s="11" t="s">
        <v>69</v>
      </c>
      <c r="C23" s="1758" t="s">
        <v>58</v>
      </c>
      <c r="D23" s="1759"/>
      <c r="E23" s="1759"/>
      <c r="F23" s="1759"/>
      <c r="G23" s="1759"/>
      <c r="H23" s="1760"/>
      <c r="I23" s="1834" t="s">
        <v>59</v>
      </c>
      <c r="J23" s="1835"/>
      <c r="K23" s="1911">
        <f>VLOOKUP($A1,'Result Entry'!$B$9:$FW$108,143,0)</f>
        <v>54</v>
      </c>
      <c r="L23" s="1912"/>
      <c r="M23" s="1839" t="s">
        <v>37</v>
      </c>
      <c r="N23" s="1840"/>
    </row>
    <row r="24" spans="1:14" ht="39.75" customHeight="1" thickBot="1">
      <c r="A24" s="1721"/>
      <c r="B24" s="11" t="s">
        <v>69</v>
      </c>
      <c r="C24" s="1841" t="s">
        <v>54</v>
      </c>
      <c r="D24" s="1842"/>
      <c r="E24" s="1842"/>
      <c r="F24" s="1843" t="s">
        <v>157</v>
      </c>
      <c r="G24" s="1844"/>
      <c r="H24" s="26" t="s">
        <v>47</v>
      </c>
      <c r="I24" s="1847" t="s">
        <v>60</v>
      </c>
      <c r="J24" s="1848"/>
      <c r="K24" s="1913">
        <f>VLOOKUP($A1,'Result Entry'!$B$9:$FW$108,144,0)</f>
        <v>40</v>
      </c>
      <c r="L24" s="1914"/>
      <c r="M24" s="1875">
        <f>VLOOKUP($A1,'Result Entry'!$B$9:$FW$108,145,0)</f>
        <v>0</v>
      </c>
      <c r="N24" s="1876"/>
    </row>
    <row r="25" spans="1:14" ht="39.75" customHeight="1">
      <c r="A25" s="1721"/>
      <c r="B25" s="11" t="s">
        <v>69</v>
      </c>
      <c r="C25" s="1841"/>
      <c r="D25" s="1842"/>
      <c r="E25" s="1842"/>
      <c r="F25" s="1845"/>
      <c r="G25" s="1846"/>
      <c r="H25" s="27" t="s">
        <v>99</v>
      </c>
      <c r="I25" s="1877" t="s">
        <v>61</v>
      </c>
      <c r="J25" s="1878"/>
      <c r="K25" s="1915">
        <f>IF($J4="TC","Transferred",IF($J4="Nso","NameSeparated",VLOOKUP($A1,'Result Entry'!$B$9:$FW$108,153,0)))</f>
        <v>24</v>
      </c>
      <c r="L25" s="1915"/>
      <c r="M25" s="1915"/>
      <c r="N25" s="1916"/>
    </row>
    <row r="26" spans="1:14" ht="39.75" customHeight="1">
      <c r="A26" s="1721"/>
      <c r="B26" s="11" t="s">
        <v>69</v>
      </c>
      <c r="C26" s="1917" t="str">
        <f>'Result Entry'!$DU$3</f>
        <v>Foundation Of Information Tech.</v>
      </c>
      <c r="D26" s="1918"/>
      <c r="E26" s="1919"/>
      <c r="F26" s="1902">
        <f>IF($J4="TC",0,IF($J4="Nso",0,VLOOKUP($A1,'Result Entry'!$B$9:$GS$108,170,0)))</f>
        <v>75.690607734806619</v>
      </c>
      <c r="G26" s="1902"/>
      <c r="H26" s="109">
        <f>IF($J4="TC",0,IF($J4="Nso",0,VLOOKUP($A1,'Result Entry'!$B$9:$GS$108,112,0)))</f>
        <v>0</v>
      </c>
      <c r="I26" s="1748" t="s">
        <v>71</v>
      </c>
      <c r="J26" s="1749"/>
      <c r="K26" s="1908">
        <f>'Result Entry'!$T$2</f>
        <v>45419</v>
      </c>
      <c r="L26" s="1909"/>
      <c r="M26" s="1909"/>
      <c r="N26" s="1910"/>
    </row>
    <row r="27" spans="1:14" ht="39.75" customHeight="1">
      <c r="A27" s="1721"/>
      <c r="B27" s="11" t="s">
        <v>69</v>
      </c>
      <c r="C27" s="1899" t="str">
        <f>'Result Entry'!$EI$3</f>
        <v>G.I.A.I.-II</v>
      </c>
      <c r="D27" s="1900"/>
      <c r="E27" s="1901"/>
      <c r="F27" s="1902" t="str">
        <f>IF($J4="TC",0,IF($J4="Nso",0,VLOOKUP($A1,'Result Entry'!$B$9:$GS$108,174,0)))</f>
        <v>First</v>
      </c>
      <c r="G27" s="1902"/>
      <c r="H27" s="109">
        <f>IF($J4="TC",0,IF($J4="Nso",0,VLOOKUP($A1,'Result Entry'!$B$9:$GS$108,124,0)))</f>
        <v>10</v>
      </c>
      <c r="I27" s="1753"/>
      <c r="J27" s="1754"/>
      <c r="K27" s="1754"/>
      <c r="L27" s="1754"/>
      <c r="M27" s="1754"/>
      <c r="N27" s="1755"/>
    </row>
    <row r="28" spans="1:14" ht="39.75" customHeight="1">
      <c r="A28" s="1721"/>
      <c r="B28" s="11" t="s">
        <v>69</v>
      </c>
      <c r="C28" s="1899" t="str">
        <f>'Result Entry'!$EU$3</f>
        <v>SOC.SER.PLAN</v>
      </c>
      <c r="D28" s="1900"/>
      <c r="E28" s="1901"/>
      <c r="F28" s="1902" t="str">
        <f>IF($J4="TC",0,IF($J4="Nso",0,VLOOKUP($A1,'Result Entry'!$B$9:$HS$108,178,0)))</f>
        <v>Very Good</v>
      </c>
      <c r="G28" s="1902"/>
      <c r="H28" s="109">
        <f>IF($J4="TC",0,IF($J4="Nso",0,VLOOKUP($A1,'Result Entry'!$B$9:$GS$108,136,0)))</f>
        <v>100</v>
      </c>
      <c r="I28" s="1756" t="s">
        <v>174</v>
      </c>
      <c r="J28" s="1757"/>
      <c r="K28" s="76"/>
      <c r="L28" s="77"/>
      <c r="M28" s="77"/>
      <c r="N28" s="78"/>
    </row>
    <row r="29" spans="1:14" ht="39.75" customHeight="1" thickBot="1">
      <c r="A29" s="1721"/>
      <c r="B29" s="11" t="s">
        <v>69</v>
      </c>
      <c r="C29" s="1899" t="str">
        <f>'Result Entry'!$FG$3</f>
        <v>Jeewan Kaushal</v>
      </c>
      <c r="D29" s="1900"/>
      <c r="E29" s="1901"/>
      <c r="F29" s="1902" t="str">
        <f>IF($J4="TC",0,IF($J4="Nso",0,VLOOKUP($A1,'Result Entry'!$B$9:$HS$108,182,0)))</f>
        <v>D</v>
      </c>
      <c r="G29" s="1902"/>
      <c r="H29" s="109">
        <f>IF($J4="TC",0,IF($J4="Nso",0,VLOOKUP($A1,'Result Entry'!$B$9:$HS$108,136,0)))</f>
        <v>100</v>
      </c>
      <c r="I29" s="1756" t="s">
        <v>148</v>
      </c>
      <c r="J29" s="1757"/>
      <c r="K29" s="1757"/>
      <c r="L29" s="1757"/>
      <c r="M29" s="1757"/>
      <c r="N29" s="1838"/>
    </row>
    <row r="30" spans="1:14" ht="39.75" customHeight="1">
      <c r="A30" s="1721"/>
      <c r="B30" s="10" t="s">
        <v>69</v>
      </c>
      <c r="C30" s="1886" t="s">
        <v>180</v>
      </c>
      <c r="D30" s="1887"/>
      <c r="E30" s="1888"/>
      <c r="F30" s="1895" t="s">
        <v>181</v>
      </c>
      <c r="G30" s="1896"/>
      <c r="H30" s="110" t="s">
        <v>30</v>
      </c>
      <c r="I30" s="1756" t="s">
        <v>175</v>
      </c>
      <c r="J30" s="1757"/>
      <c r="K30" s="1757"/>
      <c r="L30" s="1757"/>
      <c r="M30" s="1757"/>
      <c r="N30" s="1838"/>
    </row>
    <row r="31" spans="1:14" ht="39.75" customHeight="1">
      <c r="A31" s="1721"/>
      <c r="B31" s="10" t="s">
        <v>69</v>
      </c>
      <c r="C31" s="1889"/>
      <c r="D31" s="1890"/>
      <c r="E31" s="1891"/>
      <c r="F31" s="1897" t="s">
        <v>182</v>
      </c>
      <c r="G31" s="1898"/>
      <c r="H31" s="111" t="s">
        <v>179</v>
      </c>
      <c r="I31" s="1732" t="s">
        <v>67</v>
      </c>
      <c r="J31" s="1733"/>
      <c r="K31" s="1733"/>
      <c r="L31" s="1733"/>
      <c r="M31" s="1733"/>
      <c r="N31" s="1734"/>
    </row>
    <row r="32" spans="1:14" ht="39.75" customHeight="1">
      <c r="A32" s="1721"/>
      <c r="B32" s="10" t="s">
        <v>69</v>
      </c>
      <c r="C32" s="1889"/>
      <c r="D32" s="1890"/>
      <c r="E32" s="1891"/>
      <c r="F32" s="1897" t="s">
        <v>185</v>
      </c>
      <c r="G32" s="1898"/>
      <c r="H32" s="111" t="s">
        <v>62</v>
      </c>
      <c r="I32" s="1735"/>
      <c r="J32" s="1736"/>
      <c r="K32" s="1736"/>
      <c r="L32" s="1736"/>
      <c r="M32" s="1736"/>
      <c r="N32" s="1737"/>
    </row>
    <row r="33" spans="1:15" ht="39.75" customHeight="1">
      <c r="A33" s="1721"/>
      <c r="B33" s="10" t="s">
        <v>69</v>
      </c>
      <c r="C33" s="1889"/>
      <c r="D33" s="1890"/>
      <c r="E33" s="1891"/>
      <c r="F33" s="1897" t="s">
        <v>186</v>
      </c>
      <c r="G33" s="1898"/>
      <c r="H33" s="111" t="s">
        <v>63</v>
      </c>
      <c r="I33" s="1735"/>
      <c r="J33" s="1736"/>
      <c r="K33" s="1736"/>
      <c r="L33" s="1736"/>
      <c r="M33" s="1736"/>
      <c r="N33" s="1737"/>
    </row>
    <row r="34" spans="1:15" ht="39.75" customHeight="1">
      <c r="A34" s="1721"/>
      <c r="B34" s="10" t="s">
        <v>69</v>
      </c>
      <c r="C34" s="1889"/>
      <c r="D34" s="1890"/>
      <c r="E34" s="1891"/>
      <c r="F34" s="1897" t="s">
        <v>183</v>
      </c>
      <c r="G34" s="1898"/>
      <c r="H34" s="111" t="s">
        <v>65</v>
      </c>
      <c r="I34" s="1738" t="s">
        <v>80</v>
      </c>
      <c r="J34" s="1739"/>
      <c r="K34" s="1739"/>
      <c r="L34" s="1739"/>
      <c r="M34" s="1739"/>
      <c r="N34" s="1740"/>
    </row>
    <row r="35" spans="1:15" ht="39.75" customHeight="1" thickBot="1">
      <c r="A35" s="1721"/>
      <c r="B35" s="13" t="s">
        <v>69</v>
      </c>
      <c r="C35" s="1892"/>
      <c r="D35" s="1893"/>
      <c r="E35" s="1894"/>
      <c r="F35" s="1884" t="s">
        <v>184</v>
      </c>
      <c r="G35" s="1885"/>
      <c r="H35" s="112" t="s">
        <v>64</v>
      </c>
      <c r="I35" s="1741"/>
      <c r="J35" s="1742"/>
      <c r="K35" s="1742"/>
      <c r="L35" s="1742"/>
      <c r="M35" s="1742"/>
      <c r="N35" s="1743"/>
    </row>
    <row r="36" spans="1:15" s="43" customFormat="1" ht="123.75" customHeight="1" thickTop="1">
      <c r="A36" s="84"/>
      <c r="B36" s="117"/>
      <c r="C36" s="118"/>
      <c r="D36" s="118"/>
      <c r="E36" s="118"/>
      <c r="F36" s="118"/>
      <c r="G36" s="118"/>
      <c r="H36" s="118"/>
      <c r="I36" s="118"/>
      <c r="J36" s="118"/>
      <c r="K36" s="118"/>
      <c r="L36" s="118"/>
      <c r="M36" s="118"/>
      <c r="N36" s="118"/>
    </row>
    <row r="37" spans="1:15" ht="24.75" customHeight="1" thickBot="1">
      <c r="A37" s="83">
        <f>A1+1</f>
        <v>2</v>
      </c>
      <c r="B37" s="1720" t="s">
        <v>50</v>
      </c>
      <c r="C37" s="1720"/>
      <c r="D37" s="1720"/>
      <c r="E37" s="1720"/>
      <c r="F37" s="1720"/>
      <c r="G37" s="1720"/>
      <c r="H37" s="1720"/>
      <c r="I37" s="1720"/>
      <c r="J37" s="1720"/>
      <c r="K37" s="1720"/>
      <c r="L37" s="1720"/>
      <c r="M37" s="1720"/>
      <c r="N37" s="1720"/>
    </row>
    <row r="38" spans="1:15" ht="62.25" customHeight="1" thickTop="1">
      <c r="A38" s="1721"/>
      <c r="B38" s="1722"/>
      <c r="C38" s="1723"/>
      <c r="D38" s="1920" t="str">
        <f>Master!$E$8</f>
        <v xml:space="preserve">Govt. Sr. Secondary School </v>
      </c>
      <c r="E38" s="1921"/>
      <c r="F38" s="1921"/>
      <c r="G38" s="1921"/>
      <c r="H38" s="1921"/>
      <c r="I38" s="1921"/>
      <c r="J38" s="1921"/>
      <c r="K38" s="1921"/>
      <c r="L38" s="1921"/>
      <c r="M38" s="1921"/>
      <c r="N38" s="1922"/>
    </row>
    <row r="39" spans="1:15" ht="33" customHeight="1" thickBot="1">
      <c r="A39" s="1721"/>
      <c r="B39" s="1724"/>
      <c r="C39" s="1725"/>
      <c r="D39" s="1729" t="str">
        <f>Master!$E$11</f>
        <v>P.S.-Bapini (Jodhpur)</v>
      </c>
      <c r="E39" s="1730"/>
      <c r="F39" s="1730"/>
      <c r="G39" s="1730"/>
      <c r="H39" s="1730"/>
      <c r="I39" s="1730"/>
      <c r="J39" s="1730"/>
      <c r="K39" s="1730"/>
      <c r="L39" s="1730"/>
      <c r="M39" s="1730"/>
      <c r="N39" s="1731"/>
    </row>
    <row r="40" spans="1:15" ht="30" customHeight="1">
      <c r="A40" s="1721"/>
      <c r="B40" s="28"/>
      <c r="C40" s="1849" t="s">
        <v>150</v>
      </c>
      <c r="D40" s="1850"/>
      <c r="E40" s="1850"/>
      <c r="F40" s="1850"/>
      <c r="G40" s="1851"/>
      <c r="H40" s="1814" t="s">
        <v>127</v>
      </c>
      <c r="I40" s="1814"/>
      <c r="J40" s="1923">
        <f>VLOOKUP(A37,'Result Entry'!$B$6:$K$108,6,0)</f>
        <v>1102</v>
      </c>
      <c r="K40" s="1820" t="s">
        <v>68</v>
      </c>
      <c r="L40" s="1821"/>
      <c r="M40" s="68">
        <f>Master!$E$14</f>
        <v>8151106901</v>
      </c>
      <c r="N40" s="69"/>
    </row>
    <row r="41" spans="1:15" ht="30" customHeight="1">
      <c r="A41" s="1721"/>
      <c r="B41" s="9"/>
      <c r="C41" s="1852"/>
      <c r="D41" s="1853"/>
      <c r="E41" s="1853"/>
      <c r="F41" s="1853"/>
      <c r="G41" s="1854"/>
      <c r="H41" s="1815"/>
      <c r="I41" s="1815"/>
      <c r="J41" s="1924"/>
      <c r="K41" s="1822" t="s">
        <v>66</v>
      </c>
      <c r="L41" s="1823"/>
      <c r="M41" s="1824"/>
      <c r="N41" s="1825"/>
      <c r="O41" s="17" t="s">
        <v>156</v>
      </c>
    </row>
    <row r="42" spans="1:15" ht="30" customHeight="1" thickBot="1">
      <c r="A42" s="1721"/>
      <c r="B42" s="9"/>
      <c r="C42" s="1855"/>
      <c r="D42" s="1856"/>
      <c r="E42" s="1856"/>
      <c r="F42" s="1856"/>
      <c r="G42" s="1857"/>
      <c r="H42" s="1816"/>
      <c r="I42" s="1816"/>
      <c r="J42" s="1925"/>
      <c r="K42" s="1826" t="s">
        <v>51</v>
      </c>
      <c r="L42" s="1827"/>
      <c r="M42" s="1828" t="str">
        <f>Master!$E$6</f>
        <v>2023-24</v>
      </c>
      <c r="N42" s="1829"/>
    </row>
    <row r="43" spans="1:15" ht="39.75" customHeight="1">
      <c r="A43" s="1721"/>
      <c r="B43" s="10" t="s">
        <v>69</v>
      </c>
      <c r="C43" s="1932" t="s">
        <v>20</v>
      </c>
      <c r="D43" s="1977"/>
      <c r="E43" s="1977"/>
      <c r="F43" s="1978"/>
      <c r="G43" s="87" t="s">
        <v>149</v>
      </c>
      <c r="H43" s="1979">
        <f>VLOOKUP($A37,'Result Entry'!$B$9:$FW$108,4,0)</f>
        <v>565</v>
      </c>
      <c r="I43" s="1979"/>
      <c r="J43" s="1979"/>
      <c r="K43" s="1979"/>
      <c r="L43" s="1979"/>
      <c r="M43" s="1979"/>
      <c r="N43" s="1980"/>
    </row>
    <row r="44" spans="1:15" ht="39.75" customHeight="1">
      <c r="A44" s="1721"/>
      <c r="B44" s="10" t="s">
        <v>69</v>
      </c>
      <c r="C44" s="1960" t="s">
        <v>22</v>
      </c>
      <c r="D44" s="1961"/>
      <c r="E44" s="1961"/>
      <c r="F44" s="1962"/>
      <c r="G44" s="88" t="s">
        <v>149</v>
      </c>
      <c r="H44" s="1963" t="str">
        <f>VLOOKUP($A37,'Result Entry'!$B$9:$FW$108,7,0)</f>
        <v>DASFS`</v>
      </c>
      <c r="I44" s="1963"/>
      <c r="J44" s="1963"/>
      <c r="K44" s="1963"/>
      <c r="L44" s="1963"/>
      <c r="M44" s="1963"/>
      <c r="N44" s="1964"/>
    </row>
    <row r="45" spans="1:15" ht="39.75" customHeight="1">
      <c r="A45" s="1721"/>
      <c r="B45" s="10" t="s">
        <v>69</v>
      </c>
      <c r="C45" s="1960" t="s">
        <v>23</v>
      </c>
      <c r="D45" s="1961"/>
      <c r="E45" s="1961"/>
      <c r="F45" s="1962"/>
      <c r="G45" s="88" t="s">
        <v>149</v>
      </c>
      <c r="H45" s="1963" t="str">
        <f>VLOOKUP($A37,'Result Entry'!$B$9:$FW$108,8,0)</f>
        <v>GBGHG</v>
      </c>
      <c r="I45" s="1963"/>
      <c r="J45" s="1963"/>
      <c r="K45" s="1963"/>
      <c r="L45" s="1963"/>
      <c r="M45" s="1963"/>
      <c r="N45" s="1964"/>
    </row>
    <row r="46" spans="1:15" ht="39.75" customHeight="1">
      <c r="A46" s="1721"/>
      <c r="B46" s="10" t="s">
        <v>69</v>
      </c>
      <c r="C46" s="1960" t="s">
        <v>52</v>
      </c>
      <c r="D46" s="1961"/>
      <c r="E46" s="1961"/>
      <c r="F46" s="1962"/>
      <c r="G46" s="88" t="s">
        <v>149</v>
      </c>
      <c r="H46" s="1963" t="str">
        <f>VLOOKUP($A37,'Result Entry'!$B$9:$FW$108,9,0)</f>
        <v>GHGHG</v>
      </c>
      <c r="I46" s="1963"/>
      <c r="J46" s="1963"/>
      <c r="K46" s="1963"/>
      <c r="L46" s="1963"/>
      <c r="M46" s="1963"/>
      <c r="N46" s="1964"/>
    </row>
    <row r="47" spans="1:15" ht="39.75" customHeight="1">
      <c r="A47" s="1721"/>
      <c r="B47" s="10" t="s">
        <v>69</v>
      </c>
      <c r="C47" s="1960" t="s">
        <v>53</v>
      </c>
      <c r="D47" s="1961"/>
      <c r="E47" s="1961"/>
      <c r="F47" s="1962"/>
      <c r="G47" s="88" t="s">
        <v>149</v>
      </c>
      <c r="H47" s="1965" t="str">
        <f>CONCATENATE('Result Entry'!$G$4,'Result Entry'!$J$4)</f>
        <v>11(A)</v>
      </c>
      <c r="I47" s="1963"/>
      <c r="J47" s="1963"/>
      <c r="K47" s="1963"/>
      <c r="L47" s="1963"/>
      <c r="M47" s="1963"/>
      <c r="N47" s="1964"/>
    </row>
    <row r="48" spans="1:15" ht="39.75" customHeight="1" thickBot="1">
      <c r="A48" s="1721"/>
      <c r="B48" s="10" t="s">
        <v>69</v>
      </c>
      <c r="C48" s="1935" t="s">
        <v>25</v>
      </c>
      <c r="D48" s="1936"/>
      <c r="E48" s="1936"/>
      <c r="F48" s="1937"/>
      <c r="G48" s="89" t="s">
        <v>149</v>
      </c>
      <c r="H48" s="1938">
        <f>VLOOKUP($A37,'Result Entry'!$B$9:$FW$108,10,0)</f>
        <v>38555</v>
      </c>
      <c r="I48" s="1938"/>
      <c r="J48" s="1938"/>
      <c r="K48" s="1938"/>
      <c r="L48" s="1938"/>
      <c r="M48" s="1938"/>
      <c r="N48" s="1939"/>
    </row>
    <row r="49" spans="1:14" ht="30" customHeight="1">
      <c r="A49" s="1721"/>
      <c r="B49" s="11" t="s">
        <v>69</v>
      </c>
      <c r="C49" s="1940" t="s">
        <v>167</v>
      </c>
      <c r="D49" s="1941"/>
      <c r="E49" s="1944" t="s">
        <v>72</v>
      </c>
      <c r="F49" s="1946" t="s">
        <v>73</v>
      </c>
      <c r="G49" s="1948" t="s">
        <v>168</v>
      </c>
      <c r="H49" s="1950" t="s">
        <v>55</v>
      </c>
      <c r="I49" s="1951"/>
      <c r="J49" s="1954" t="s">
        <v>84</v>
      </c>
      <c r="K49" s="1955"/>
      <c r="L49" s="1958" t="s">
        <v>169</v>
      </c>
      <c r="M49" s="1966" t="s">
        <v>76</v>
      </c>
      <c r="N49" s="1926" t="s">
        <v>98</v>
      </c>
    </row>
    <row r="50" spans="1:14" ht="30" customHeight="1">
      <c r="A50" s="1721"/>
      <c r="B50" s="11"/>
      <c r="C50" s="1942"/>
      <c r="D50" s="1943"/>
      <c r="E50" s="1945"/>
      <c r="F50" s="1947"/>
      <c r="G50" s="1949"/>
      <c r="H50" s="1952"/>
      <c r="I50" s="1953"/>
      <c r="J50" s="1956"/>
      <c r="K50" s="1957"/>
      <c r="L50" s="1959"/>
      <c r="M50" s="1967"/>
      <c r="N50" s="1927"/>
    </row>
    <row r="51" spans="1:14" ht="39.75" customHeight="1" thickBot="1">
      <c r="A51" s="1721"/>
      <c r="B51" s="11" t="s">
        <v>69</v>
      </c>
      <c r="C51" s="1866" t="s">
        <v>56</v>
      </c>
      <c r="D51" s="1867"/>
      <c r="E51" s="90">
        <f>'Result Entry'!$L$7</f>
        <v>10</v>
      </c>
      <c r="F51" s="91">
        <f>'Result Entry'!$M$7</f>
        <v>10</v>
      </c>
      <c r="G51" s="92">
        <f t="shared" ref="G51:G56" si="3">SUM(E51:F51)</f>
        <v>20</v>
      </c>
      <c r="H51" s="1929">
        <f>'Result Entry'!$AU$7</f>
        <v>70</v>
      </c>
      <c r="I51" s="1930"/>
      <c r="J51" s="1931">
        <f>'Result Entry'!$AY$7</f>
        <v>100</v>
      </c>
      <c r="K51" s="1930"/>
      <c r="L51" s="92">
        <f t="shared" ref="L51:L56" si="4">SUM(H51,J51)</f>
        <v>170</v>
      </c>
      <c r="M51" s="93">
        <f t="shared" ref="M51:M56" si="5">SUM(G51,L51)</f>
        <v>190</v>
      </c>
      <c r="N51" s="1928"/>
    </row>
    <row r="52" spans="1:14" s="52" customFormat="1" ht="54" customHeight="1">
      <c r="A52" s="1721"/>
      <c r="B52" s="50" t="s">
        <v>69</v>
      </c>
      <c r="C52" s="1769" t="str">
        <f>'Result Entry'!$L$3</f>
        <v>HINDI Comp.</v>
      </c>
      <c r="D52" s="1770"/>
      <c r="E52" s="94">
        <f>IF($J40="TC",0,IF($J40="Nso",0,VLOOKUP($A37,'Result Entry'!$B$9:$FW$108,11,0)))</f>
        <v>5</v>
      </c>
      <c r="F52" s="95">
        <f>IF($J40="TC",0,IF($J40="Nso",0,VLOOKUP($A37,'Result Entry'!$B$9:$FW$108,12,0)))</f>
        <v>10</v>
      </c>
      <c r="G52" s="96">
        <f t="shared" si="3"/>
        <v>15</v>
      </c>
      <c r="H52" s="1932">
        <f>IF($J40="TC",0,IF($J40="Nso",0,VLOOKUP($A37,'Result Entry'!$B$9:$FW$108,16,0)))</f>
        <v>29</v>
      </c>
      <c r="I52" s="1933"/>
      <c r="J52" s="1934">
        <f>IF($J40="TC",0,IF($J40="Nso",0,VLOOKUP($A37,'Result Entry'!$B$9:$FW$108,19,0)))</f>
        <v>0</v>
      </c>
      <c r="K52" s="1933"/>
      <c r="L52" s="97">
        <f t="shared" si="4"/>
        <v>29</v>
      </c>
      <c r="M52" s="98">
        <f t="shared" si="5"/>
        <v>44</v>
      </c>
      <c r="N52" s="99" t="str">
        <f>IF($J40="TC",0,IF($J40="Nso",0,VLOOKUP($A37,'Result Entry'!$B$9:$FW$108,24,0)))</f>
        <v>F</v>
      </c>
    </row>
    <row r="53" spans="1:14" s="52" customFormat="1" ht="54" customHeight="1">
      <c r="A53" s="1721"/>
      <c r="B53" s="50" t="s">
        <v>69</v>
      </c>
      <c r="C53" s="1717" t="str">
        <f>'Result Entry'!$Z$3</f>
        <v>ENGLISH Comp.</v>
      </c>
      <c r="D53" s="1718"/>
      <c r="E53" s="94">
        <f>IF($J40="TC",0,IF($J40="Nso",0,VLOOKUP($A37,'Result Entry'!$B$9:$FW$108,25,0)))</f>
        <v>10</v>
      </c>
      <c r="F53" s="95">
        <f>IF($J40="TC",0,IF($J40="Nso",0,VLOOKUP($A37,'Result Entry'!$B$9:$FW$108,26,0)))</f>
        <v>10</v>
      </c>
      <c r="G53" s="100">
        <f t="shared" si="3"/>
        <v>20</v>
      </c>
      <c r="H53" s="1960">
        <f>IF($J40="TC",0,IF($J40="Nso",0,VLOOKUP($A37,'Result Entry'!$B$9:$FW$108,30,0)))</f>
        <v>34</v>
      </c>
      <c r="I53" s="1904"/>
      <c r="J53" s="1903">
        <f>IF($J40="TC",0,IF($J40="Nso",0,VLOOKUP($A37,'Result Entry'!$B$9:$FW$108,33,0)))</f>
        <v>0</v>
      </c>
      <c r="K53" s="1904"/>
      <c r="L53" s="97">
        <f t="shared" si="4"/>
        <v>34</v>
      </c>
      <c r="M53" s="98">
        <f t="shared" si="5"/>
        <v>54</v>
      </c>
      <c r="N53" s="99" t="str">
        <f>IF($J40="TC",0,IF($J40="Nso",0,VLOOKUP($A37,'Result Entry'!$B$9:$FW$108,38,0)))</f>
        <v>F</v>
      </c>
    </row>
    <row r="54" spans="1:14" s="52" customFormat="1" ht="54" customHeight="1">
      <c r="A54" s="1721"/>
      <c r="B54" s="50" t="s">
        <v>69</v>
      </c>
      <c r="C54" s="1717" t="str">
        <f>'Result Entry'!$AO$3</f>
        <v>PHYSICS</v>
      </c>
      <c r="D54" s="1718"/>
      <c r="E54" s="94">
        <f>IF($J40="TC",0,IF($J40="Nso",0,VLOOKUP($A37,'Result Entry'!$B$9:$FW$108,39,0)))</f>
        <v>1</v>
      </c>
      <c r="F54" s="95">
        <f>IF($J40="TC",0,IF($J40="Nso",0,VLOOKUP($A37,'Result Entry'!$B$9:$FW$108,40,0)))</f>
        <v>10</v>
      </c>
      <c r="G54" s="100">
        <f t="shared" si="3"/>
        <v>11</v>
      </c>
      <c r="H54" s="1960">
        <f>IF($J40="TC",0,IF($J40="Nso",0,VLOOKUP($A37,'Result Entry'!$B$9:$FW$108,45,0)))</f>
        <v>0</v>
      </c>
      <c r="I54" s="1904"/>
      <c r="J54" s="1903">
        <f>IF($J40="TC",0,IF($J40="Nso",0,VLOOKUP($A37,'Result Entry'!$B$9:$FW$108,49,0)))</f>
        <v>0</v>
      </c>
      <c r="K54" s="1904"/>
      <c r="L54" s="97">
        <f t="shared" si="4"/>
        <v>0</v>
      </c>
      <c r="M54" s="98">
        <f t="shared" si="5"/>
        <v>11</v>
      </c>
      <c r="N54" s="99" t="str">
        <f>IF($J40="TC",0,IF($J40="Nso",0,VLOOKUP($A37,'Result Entry'!$B$9:$FW$108,54,0)))</f>
        <v>P</v>
      </c>
    </row>
    <row r="55" spans="1:14" s="52" customFormat="1" ht="54" customHeight="1">
      <c r="A55" s="1721"/>
      <c r="B55" s="50" t="s">
        <v>69</v>
      </c>
      <c r="C55" s="1717" t="str">
        <f>'Result Entry'!$BF$3</f>
        <v>CHEMISTRY</v>
      </c>
      <c r="D55" s="1718"/>
      <c r="E55" s="94" t="str">
        <f>IF($J40="TC",0,IF($J40="Nso",0,VLOOKUP($A37,'Result Entry'!$B$9:$FW$108,55,0)))</f>
        <v>D</v>
      </c>
      <c r="F55" s="95">
        <f>IF($J40="TC",0,IF($J40="Nso",0,VLOOKUP($A37,'Result Entry'!$B$9:$FW$108,56,0)))</f>
        <v>2</v>
      </c>
      <c r="G55" s="100">
        <f t="shared" si="3"/>
        <v>2</v>
      </c>
      <c r="H55" s="1960">
        <f>IF($J40="TC",0,IF($J40="Nso",0,VLOOKUP($A37,'Result Entry'!$B$9:$FW$108,61,0)))</f>
        <v>70</v>
      </c>
      <c r="I55" s="1904"/>
      <c r="J55" s="1903">
        <f>IF($J40="TC",0,IF($J40="Nso",0,VLOOKUP($A37,'Result Entry'!$B$9:$FW$108,65,0)))</f>
        <v>100</v>
      </c>
      <c r="K55" s="1904"/>
      <c r="L55" s="97">
        <f t="shared" si="4"/>
        <v>170</v>
      </c>
      <c r="M55" s="98">
        <f t="shared" si="5"/>
        <v>172</v>
      </c>
      <c r="N55" s="99" t="str">
        <f>IF($J40="TC",0,IF($J40="Nso",0,VLOOKUP($A37,'Result Entry'!$B$9:$FW$108,70,0)))</f>
        <v/>
      </c>
    </row>
    <row r="56" spans="1:14" s="52" customFormat="1" ht="54" customHeight="1" thickBot="1">
      <c r="A56" s="1721"/>
      <c r="B56" s="50" t="s">
        <v>69</v>
      </c>
      <c r="C56" s="1717" t="str">
        <f>'Result Entry'!$BW$3</f>
        <v>BIOLOGY</v>
      </c>
      <c r="D56" s="1718"/>
      <c r="E56" s="101" t="str">
        <f>IF($J40="TC",0,IF($J40="Nso",0,VLOOKUP($A37,'Result Entry'!$B$9:$FW$108,71,0)))</f>
        <v>P</v>
      </c>
      <c r="F56" s="102" t="str">
        <f>IF($J40="TC",0,IF($J40="Nso",0,VLOOKUP($A37,'Result Entry'!$B$9:$FW$108,72,0)))</f>
        <v>D</v>
      </c>
      <c r="G56" s="103">
        <f t="shared" si="3"/>
        <v>0</v>
      </c>
      <c r="H56" s="1905">
        <f>IF($J40="TC",0,IF($J40="Nso",0,VLOOKUP($A37,'Result Entry'!$B$9:$FW$108,77,0)))</f>
        <v>30</v>
      </c>
      <c r="I56" s="1906"/>
      <c r="J56" s="1907">
        <f>IF($J40="TC",0,IF($J40="Nso",0,VLOOKUP($A37,'Result Entry'!$B$9:$FW$108,81,0)))</f>
        <v>100</v>
      </c>
      <c r="K56" s="1906"/>
      <c r="L56" s="104">
        <f t="shared" si="4"/>
        <v>130</v>
      </c>
      <c r="M56" s="105">
        <f t="shared" si="5"/>
        <v>130</v>
      </c>
      <c r="N56" s="99">
        <f>IF($J40="TC",0,IF($J40="Nso",0,VLOOKUP($A37,'Result Entry'!$B$9:$FW$108,86,0)))</f>
        <v>100</v>
      </c>
    </row>
    <row r="57" spans="1:14" ht="39.75" customHeight="1">
      <c r="A57" s="1721"/>
      <c r="B57" s="11" t="s">
        <v>69</v>
      </c>
      <c r="C57" s="1771" t="s">
        <v>77</v>
      </c>
      <c r="D57" s="1772"/>
      <c r="E57" s="1773"/>
      <c r="F57" s="1968" t="s">
        <v>78</v>
      </c>
      <c r="G57" s="1969"/>
      <c r="H57" s="1968" t="s">
        <v>79</v>
      </c>
      <c r="I57" s="1970"/>
      <c r="J57" s="106" t="s">
        <v>41</v>
      </c>
      <c r="K57" s="116" t="s">
        <v>91</v>
      </c>
      <c r="L57" s="1971" t="s">
        <v>39</v>
      </c>
      <c r="M57" s="1972"/>
      <c r="N57" s="108" t="s">
        <v>43</v>
      </c>
    </row>
    <row r="58" spans="1:14" ht="39.75" customHeight="1" thickBot="1">
      <c r="A58" s="1721"/>
      <c r="B58" s="11" t="s">
        <v>69</v>
      </c>
      <c r="C58" s="1774"/>
      <c r="D58" s="1775"/>
      <c r="E58" s="1776"/>
      <c r="F58" s="1973">
        <f>IF($J40="TC",0,IF($J40="Nso",0,VLOOKUP($A37,'Result Entry'!$B$9:$FW$108,146,0)))</f>
        <v>0</v>
      </c>
      <c r="G58" s="1974"/>
      <c r="H58" s="1975">
        <f>IF($J40="TC",0,IF($J40="Nso",0,VLOOKUP($A37,'Result Entry'!$B$9:$FW$108,147,0)))</f>
        <v>88</v>
      </c>
      <c r="I58" s="1976"/>
      <c r="J58" s="75">
        <f>IF($J40="TC",0,IF($J40="Nso",0,VLOOKUP($A37,'Result Entry'!$B$9:$FW$108,148,0)))</f>
        <v>44</v>
      </c>
      <c r="K58" s="85" t="str">
        <f>IF($J40="TC",0,IF($J40="Nso",0,VLOOKUP($A37,'Result Entry'!$B$9:$FW$108,149,0)))</f>
        <v>C</v>
      </c>
      <c r="L58" s="1864">
        <f>IF($J40="TC",0,IF($J40="Nso",0,VLOOKUP($A37,'Result Entry'!$B$9:$FW$108,150,0)))</f>
        <v>20</v>
      </c>
      <c r="M58" s="1865"/>
      <c r="N58" s="15">
        <f>IF($J40="TC",0,IF($J40="Nso",0,VLOOKUP($A37,'Result Entry'!$B$9:$FW$108,152,0)))</f>
        <v>30</v>
      </c>
    </row>
    <row r="59" spans="1:14" ht="39.75" customHeight="1">
      <c r="A59" s="1721"/>
      <c r="B59" s="11" t="s">
        <v>69</v>
      </c>
      <c r="C59" s="1758" t="s">
        <v>58</v>
      </c>
      <c r="D59" s="1759"/>
      <c r="E59" s="1759"/>
      <c r="F59" s="1759"/>
      <c r="G59" s="1759"/>
      <c r="H59" s="1760"/>
      <c r="I59" s="1834" t="s">
        <v>59</v>
      </c>
      <c r="J59" s="1835"/>
      <c r="K59" s="1911">
        <f>VLOOKUP($A37,'Result Entry'!$B$9:$FW$108,143,0)</f>
        <v>78</v>
      </c>
      <c r="L59" s="1912"/>
      <c r="M59" s="1839" t="s">
        <v>37</v>
      </c>
      <c r="N59" s="1840"/>
    </row>
    <row r="60" spans="1:14" ht="39.75" customHeight="1" thickBot="1">
      <c r="A60" s="1721"/>
      <c r="B60" s="11" t="s">
        <v>69</v>
      </c>
      <c r="C60" s="1841" t="s">
        <v>54</v>
      </c>
      <c r="D60" s="1842"/>
      <c r="E60" s="1842"/>
      <c r="F60" s="1843" t="s">
        <v>157</v>
      </c>
      <c r="G60" s="1844"/>
      <c r="H60" s="26" t="s">
        <v>47</v>
      </c>
      <c r="I60" s="1847" t="s">
        <v>60</v>
      </c>
      <c r="J60" s="1848"/>
      <c r="K60" s="1913">
        <f>VLOOKUP($A37,'Result Entry'!$B$9:$FW$108,144,0)</f>
        <v>10</v>
      </c>
      <c r="L60" s="1914"/>
      <c r="M60" s="1875">
        <f>VLOOKUP($A37,'Result Entry'!$B$9:$FW$108,145,0)</f>
        <v>0</v>
      </c>
      <c r="N60" s="1876"/>
    </row>
    <row r="61" spans="1:14" ht="39.75" customHeight="1">
      <c r="A61" s="1721"/>
      <c r="B61" s="11" t="s">
        <v>69</v>
      </c>
      <c r="C61" s="1841"/>
      <c r="D61" s="1842"/>
      <c r="E61" s="1842"/>
      <c r="F61" s="1845"/>
      <c r="G61" s="1846"/>
      <c r="H61" s="27" t="s">
        <v>99</v>
      </c>
      <c r="I61" s="1877" t="s">
        <v>61</v>
      </c>
      <c r="J61" s="1878"/>
      <c r="K61" s="1915">
        <f>IF($J40="TC","Transferred",IF($J40="Nso","NameSeparated",VLOOKUP($A37,'Result Entry'!$B$9:$FW$108,153,0)))</f>
        <v>60</v>
      </c>
      <c r="L61" s="1915"/>
      <c r="M61" s="1915"/>
      <c r="N61" s="1916"/>
    </row>
    <row r="62" spans="1:14" ht="39.75" customHeight="1">
      <c r="A62" s="1721"/>
      <c r="B62" s="11" t="s">
        <v>69</v>
      </c>
      <c r="C62" s="1917" t="str">
        <f>'Result Entry'!$DU$3</f>
        <v>Foundation Of Information Tech.</v>
      </c>
      <c r="D62" s="1918"/>
      <c r="E62" s="1919"/>
      <c r="F62" s="1902">
        <f>IF($J40="TC",0,IF($J40="Nso",0,VLOOKUP($A37,'Result Entry'!$B$9:$GS$108,170,0)))</f>
        <v>75.966850828729278</v>
      </c>
      <c r="G62" s="1902"/>
      <c r="H62" s="109">
        <f>IF($J40="TC",0,IF($J40="Nso",0,VLOOKUP($A37,'Result Entry'!$B$9:$GS$108,112,0)))</f>
        <v>0</v>
      </c>
      <c r="I62" s="1748" t="s">
        <v>71</v>
      </c>
      <c r="J62" s="1749"/>
      <c r="K62" s="1908">
        <f>'Result Entry'!$T$2</f>
        <v>45419</v>
      </c>
      <c r="L62" s="1909"/>
      <c r="M62" s="1909"/>
      <c r="N62" s="1910"/>
    </row>
    <row r="63" spans="1:14" ht="39.75" customHeight="1">
      <c r="A63" s="1721"/>
      <c r="B63" s="11" t="s">
        <v>69</v>
      </c>
      <c r="C63" s="1899" t="str">
        <f>'Result Entry'!$EI$3</f>
        <v>G.I.A.I.-II</v>
      </c>
      <c r="D63" s="1900"/>
      <c r="E63" s="1901"/>
      <c r="F63" s="1902" t="str">
        <f>IF($J40="TC",0,IF($J40="Nso",0,VLOOKUP($A37,'Result Entry'!$B$9:$GS$108,174,0)))</f>
        <v>FAILED</v>
      </c>
      <c r="G63" s="1902"/>
      <c r="H63" s="109">
        <f>IF($J40="TC",0,IF($J40="Nso",0,VLOOKUP($A37,'Result Entry'!$B$9:$GS$108,124,0)))</f>
        <v>10</v>
      </c>
      <c r="I63" s="1753"/>
      <c r="J63" s="1754"/>
      <c r="K63" s="1754"/>
      <c r="L63" s="1754"/>
      <c r="M63" s="1754"/>
      <c r="N63" s="1755"/>
    </row>
    <row r="64" spans="1:14" ht="39.75" customHeight="1">
      <c r="A64" s="1721"/>
      <c r="B64" s="11" t="s">
        <v>69</v>
      </c>
      <c r="C64" s="1899" t="str">
        <f>'Result Entry'!$EU$3</f>
        <v>SOC.SER.PLAN</v>
      </c>
      <c r="D64" s="1900"/>
      <c r="E64" s="1901"/>
      <c r="F64" s="1902" t="str">
        <f>IF($J40="TC",0,IF($J40="Nso",0,VLOOKUP($A37,'Result Entry'!$B$9:$HS$108,178,0)))</f>
        <v>Need Improvement</v>
      </c>
      <c r="G64" s="1902"/>
      <c r="H64" s="109">
        <f>IF($J40="TC",0,IF($J40="Nso",0,VLOOKUP($A37,'Result Entry'!$B$9:$GS$108,136,0)))</f>
        <v>100</v>
      </c>
      <c r="I64" s="1756" t="s">
        <v>174</v>
      </c>
      <c r="J64" s="1757"/>
      <c r="K64" s="113"/>
      <c r="L64" s="114"/>
      <c r="M64" s="114"/>
      <c r="N64" s="115"/>
    </row>
    <row r="65" spans="1:15" ht="39.75" customHeight="1" thickBot="1">
      <c r="A65" s="1721"/>
      <c r="B65" s="11" t="s">
        <v>69</v>
      </c>
      <c r="C65" s="1899" t="str">
        <f>'Result Entry'!$FG$3</f>
        <v>Jeewan Kaushal</v>
      </c>
      <c r="D65" s="1900"/>
      <c r="E65" s="1901"/>
      <c r="F65" s="1902" t="str">
        <f>IF($J40="TC",0,IF($J40="Nso",0,VLOOKUP($A37,'Result Entry'!$B$9:$HS$108,182,0)))</f>
        <v>D</v>
      </c>
      <c r="G65" s="1902"/>
      <c r="H65" s="109">
        <f>IF($J40="TC",0,IF($J40="Nso",0,VLOOKUP($A37,'Result Entry'!$B$9:$HS$108,136,0)))</f>
        <v>100</v>
      </c>
      <c r="I65" s="1756" t="s">
        <v>148</v>
      </c>
      <c r="J65" s="1757"/>
      <c r="K65" s="1757"/>
      <c r="L65" s="1757"/>
      <c r="M65" s="1757"/>
      <c r="N65" s="1838"/>
    </row>
    <row r="66" spans="1:15" ht="39.75" customHeight="1">
      <c r="A66" s="1721"/>
      <c r="B66" s="10" t="s">
        <v>69</v>
      </c>
      <c r="C66" s="1886" t="s">
        <v>180</v>
      </c>
      <c r="D66" s="1887"/>
      <c r="E66" s="1888"/>
      <c r="F66" s="1895" t="s">
        <v>181</v>
      </c>
      <c r="G66" s="1896"/>
      <c r="H66" s="110" t="s">
        <v>30</v>
      </c>
      <c r="I66" s="1756" t="s">
        <v>175</v>
      </c>
      <c r="J66" s="1757"/>
      <c r="K66" s="1757"/>
      <c r="L66" s="1757"/>
      <c r="M66" s="1757"/>
      <c r="N66" s="1838"/>
    </row>
    <row r="67" spans="1:15" ht="39.75" customHeight="1">
      <c r="A67" s="1721"/>
      <c r="B67" s="10" t="s">
        <v>69</v>
      </c>
      <c r="C67" s="1889"/>
      <c r="D67" s="1890"/>
      <c r="E67" s="1891"/>
      <c r="F67" s="1897" t="s">
        <v>182</v>
      </c>
      <c r="G67" s="1898"/>
      <c r="H67" s="111" t="s">
        <v>179</v>
      </c>
      <c r="I67" s="1732" t="s">
        <v>67</v>
      </c>
      <c r="J67" s="1733"/>
      <c r="K67" s="1733"/>
      <c r="L67" s="1733"/>
      <c r="M67" s="1733"/>
      <c r="N67" s="1734"/>
    </row>
    <row r="68" spans="1:15" ht="39.75" customHeight="1">
      <c r="A68" s="1721"/>
      <c r="B68" s="10" t="s">
        <v>69</v>
      </c>
      <c r="C68" s="1889"/>
      <c r="D68" s="1890"/>
      <c r="E68" s="1891"/>
      <c r="F68" s="1897" t="s">
        <v>185</v>
      </c>
      <c r="G68" s="1898"/>
      <c r="H68" s="111" t="s">
        <v>62</v>
      </c>
      <c r="I68" s="1735"/>
      <c r="J68" s="1736"/>
      <c r="K68" s="1736"/>
      <c r="L68" s="1736"/>
      <c r="M68" s="1736"/>
      <c r="N68" s="1737"/>
    </row>
    <row r="69" spans="1:15" ht="39.75" customHeight="1">
      <c r="A69" s="1721"/>
      <c r="B69" s="10" t="s">
        <v>69</v>
      </c>
      <c r="C69" s="1889"/>
      <c r="D69" s="1890"/>
      <c r="E69" s="1891"/>
      <c r="F69" s="1897" t="s">
        <v>186</v>
      </c>
      <c r="G69" s="1898"/>
      <c r="H69" s="111" t="s">
        <v>63</v>
      </c>
      <c r="I69" s="1735"/>
      <c r="J69" s="1736"/>
      <c r="K69" s="1736"/>
      <c r="L69" s="1736"/>
      <c r="M69" s="1736"/>
      <c r="N69" s="1737"/>
    </row>
    <row r="70" spans="1:15" ht="39.75" customHeight="1">
      <c r="A70" s="1721"/>
      <c r="B70" s="10" t="s">
        <v>69</v>
      </c>
      <c r="C70" s="1889"/>
      <c r="D70" s="1890"/>
      <c r="E70" s="1891"/>
      <c r="F70" s="1897" t="s">
        <v>183</v>
      </c>
      <c r="G70" s="1898"/>
      <c r="H70" s="111" t="s">
        <v>65</v>
      </c>
      <c r="I70" s="1738" t="s">
        <v>80</v>
      </c>
      <c r="J70" s="1739"/>
      <c r="K70" s="1739"/>
      <c r="L70" s="1739"/>
      <c r="M70" s="1739"/>
      <c r="N70" s="1740"/>
    </row>
    <row r="71" spans="1:15" ht="39.75" customHeight="1" thickBot="1">
      <c r="A71" s="1721"/>
      <c r="B71" s="13" t="s">
        <v>69</v>
      </c>
      <c r="C71" s="1892"/>
      <c r="D71" s="1893"/>
      <c r="E71" s="1894"/>
      <c r="F71" s="1884" t="s">
        <v>184</v>
      </c>
      <c r="G71" s="1885"/>
      <c r="H71" s="112" t="s">
        <v>64</v>
      </c>
      <c r="I71" s="1741"/>
      <c r="J71" s="1742"/>
      <c r="K71" s="1742"/>
      <c r="L71" s="1742"/>
      <c r="M71" s="1742"/>
      <c r="N71" s="1743"/>
    </row>
    <row r="72" spans="1:15" s="43" customFormat="1" ht="123.75" customHeight="1" thickTop="1">
      <c r="A72" s="84"/>
      <c r="B72" s="117"/>
      <c r="C72" s="118"/>
      <c r="D72" s="118"/>
      <c r="E72" s="118"/>
      <c r="F72" s="118"/>
      <c r="G72" s="118"/>
      <c r="H72" s="118"/>
      <c r="I72" s="118"/>
      <c r="J72" s="118"/>
      <c r="K72" s="118"/>
      <c r="L72" s="118"/>
      <c r="M72" s="118"/>
      <c r="N72" s="118"/>
    </row>
    <row r="73" spans="1:15" ht="24.75" customHeight="1" thickBot="1">
      <c r="A73" s="83">
        <f>A37+1</f>
        <v>3</v>
      </c>
      <c r="B73" s="1720" t="s">
        <v>50</v>
      </c>
      <c r="C73" s="1720"/>
      <c r="D73" s="1720"/>
      <c r="E73" s="1720"/>
      <c r="F73" s="1720"/>
      <c r="G73" s="1720"/>
      <c r="H73" s="1720"/>
      <c r="I73" s="1720"/>
      <c r="J73" s="1720"/>
      <c r="K73" s="1720"/>
      <c r="L73" s="1720"/>
      <c r="M73" s="1720"/>
      <c r="N73" s="1720"/>
    </row>
    <row r="74" spans="1:15" ht="62.25" customHeight="1" thickTop="1">
      <c r="A74" s="1721"/>
      <c r="B74" s="1722"/>
      <c r="C74" s="1723"/>
      <c r="D74" s="1920" t="str">
        <f>Master!$E$8</f>
        <v xml:space="preserve">Govt. Sr. Secondary School </v>
      </c>
      <c r="E74" s="1921"/>
      <c r="F74" s="1921"/>
      <c r="G74" s="1921"/>
      <c r="H74" s="1921"/>
      <c r="I74" s="1921"/>
      <c r="J74" s="1921"/>
      <c r="K74" s="1921"/>
      <c r="L74" s="1921"/>
      <c r="M74" s="1921"/>
      <c r="N74" s="1922"/>
    </row>
    <row r="75" spans="1:15" ht="33" customHeight="1" thickBot="1">
      <c r="A75" s="1721"/>
      <c r="B75" s="1724"/>
      <c r="C75" s="1725"/>
      <c r="D75" s="1729" t="str">
        <f>Master!$E$11</f>
        <v>P.S.-Bapini (Jodhpur)</v>
      </c>
      <c r="E75" s="1730"/>
      <c r="F75" s="1730"/>
      <c r="G75" s="1730"/>
      <c r="H75" s="1730"/>
      <c r="I75" s="1730"/>
      <c r="J75" s="1730"/>
      <c r="K75" s="1730"/>
      <c r="L75" s="1730"/>
      <c r="M75" s="1730"/>
      <c r="N75" s="1731"/>
    </row>
    <row r="76" spans="1:15" ht="30" customHeight="1">
      <c r="A76" s="1721"/>
      <c r="B76" s="28"/>
      <c r="C76" s="1849" t="s">
        <v>150</v>
      </c>
      <c r="D76" s="1850"/>
      <c r="E76" s="1850"/>
      <c r="F76" s="1850"/>
      <c r="G76" s="1851"/>
      <c r="H76" s="1814" t="s">
        <v>127</v>
      </c>
      <c r="I76" s="1814"/>
      <c r="J76" s="1923">
        <f>VLOOKUP(A73,'Result Entry'!$B$6:$K$108,6,0)</f>
        <v>1103</v>
      </c>
      <c r="K76" s="1820" t="s">
        <v>68</v>
      </c>
      <c r="L76" s="1821"/>
      <c r="M76" s="68">
        <f>Master!$E$14</f>
        <v>8151106901</v>
      </c>
      <c r="N76" s="69"/>
    </row>
    <row r="77" spans="1:15" ht="30" customHeight="1">
      <c r="A77" s="1721"/>
      <c r="B77" s="9"/>
      <c r="C77" s="1852"/>
      <c r="D77" s="1853"/>
      <c r="E77" s="1853"/>
      <c r="F77" s="1853"/>
      <c r="G77" s="1854"/>
      <c r="H77" s="1815"/>
      <c r="I77" s="1815"/>
      <c r="J77" s="1924"/>
      <c r="K77" s="1822" t="s">
        <v>66</v>
      </c>
      <c r="L77" s="1823"/>
      <c r="M77" s="1824"/>
      <c r="N77" s="1825"/>
      <c r="O77" s="17" t="s">
        <v>156</v>
      </c>
    </row>
    <row r="78" spans="1:15" ht="30" customHeight="1" thickBot="1">
      <c r="A78" s="1721"/>
      <c r="B78" s="9"/>
      <c r="C78" s="1855"/>
      <c r="D78" s="1856"/>
      <c r="E78" s="1856"/>
      <c r="F78" s="1856"/>
      <c r="G78" s="1857"/>
      <c r="H78" s="1816"/>
      <c r="I78" s="1816"/>
      <c r="J78" s="1925"/>
      <c r="K78" s="1826" t="s">
        <v>51</v>
      </c>
      <c r="L78" s="1827"/>
      <c r="M78" s="1828" t="str">
        <f>Master!$E$6</f>
        <v>2023-24</v>
      </c>
      <c r="N78" s="1829"/>
    </row>
    <row r="79" spans="1:15" ht="39.75" customHeight="1">
      <c r="A79" s="1721"/>
      <c r="B79" s="10" t="s">
        <v>69</v>
      </c>
      <c r="C79" s="1932" t="s">
        <v>20</v>
      </c>
      <c r="D79" s="1977"/>
      <c r="E79" s="1977"/>
      <c r="F79" s="1978"/>
      <c r="G79" s="87" t="s">
        <v>149</v>
      </c>
      <c r="H79" s="1979">
        <f>VLOOKUP($A73,'Result Entry'!$B$9:$FW$108,4,0)</f>
        <v>123</v>
      </c>
      <c r="I79" s="1979"/>
      <c r="J79" s="1979"/>
      <c r="K79" s="1979"/>
      <c r="L79" s="1979"/>
      <c r="M79" s="1979"/>
      <c r="N79" s="1980"/>
    </row>
    <row r="80" spans="1:15" ht="39.75" customHeight="1">
      <c r="A80" s="1721"/>
      <c r="B80" s="10" t="s">
        <v>69</v>
      </c>
      <c r="C80" s="1960" t="s">
        <v>22</v>
      </c>
      <c r="D80" s="1961"/>
      <c r="E80" s="1961"/>
      <c r="F80" s="1962"/>
      <c r="G80" s="88" t="s">
        <v>149</v>
      </c>
      <c r="H80" s="1963" t="str">
        <f>VLOOKUP($A73,'Result Entry'!$B$9:$FW$108,7,0)</f>
        <v>JHGBHJ</v>
      </c>
      <c r="I80" s="1963"/>
      <c r="J80" s="1963"/>
      <c r="K80" s="1963"/>
      <c r="L80" s="1963"/>
      <c r="M80" s="1963"/>
      <c r="N80" s="1964"/>
    </row>
    <row r="81" spans="1:14" ht="39.75" customHeight="1">
      <c r="A81" s="1721"/>
      <c r="B81" s="10" t="s">
        <v>69</v>
      </c>
      <c r="C81" s="1960" t="s">
        <v>23</v>
      </c>
      <c r="D81" s="1961"/>
      <c r="E81" s="1961"/>
      <c r="F81" s="1962"/>
      <c r="G81" s="88" t="s">
        <v>149</v>
      </c>
      <c r="H81" s="1963" t="str">
        <f>VLOOKUP($A73,'Result Entry'!$B$9:$FW$108,8,0)</f>
        <v>HB</v>
      </c>
      <c r="I81" s="1963"/>
      <c r="J81" s="1963"/>
      <c r="K81" s="1963"/>
      <c r="L81" s="1963"/>
      <c r="M81" s="1963"/>
      <c r="N81" s="1964"/>
    </row>
    <row r="82" spans="1:14" ht="39.75" customHeight="1">
      <c r="A82" s="1721"/>
      <c r="B82" s="10" t="s">
        <v>69</v>
      </c>
      <c r="C82" s="1960" t="s">
        <v>52</v>
      </c>
      <c r="D82" s="1961"/>
      <c r="E82" s="1961"/>
      <c r="F82" s="1962"/>
      <c r="G82" s="88" t="s">
        <v>149</v>
      </c>
      <c r="H82" s="1963" t="str">
        <f>VLOOKUP($A73,'Result Entry'!$B$9:$FW$108,9,0)</f>
        <v>BJH</v>
      </c>
      <c r="I82" s="1963"/>
      <c r="J82" s="1963"/>
      <c r="K82" s="1963"/>
      <c r="L82" s="1963"/>
      <c r="M82" s="1963"/>
      <c r="N82" s="1964"/>
    </row>
    <row r="83" spans="1:14" ht="39.75" customHeight="1">
      <c r="A83" s="1721"/>
      <c r="B83" s="10" t="s">
        <v>69</v>
      </c>
      <c r="C83" s="1960" t="s">
        <v>53</v>
      </c>
      <c r="D83" s="1961"/>
      <c r="E83" s="1961"/>
      <c r="F83" s="1962"/>
      <c r="G83" s="88" t="s">
        <v>149</v>
      </c>
      <c r="H83" s="1965" t="str">
        <f>CONCATENATE('Result Entry'!$G$4,'Result Entry'!$J$4)</f>
        <v>11(A)</v>
      </c>
      <c r="I83" s="1963"/>
      <c r="J83" s="1963"/>
      <c r="K83" s="1963"/>
      <c r="L83" s="1963"/>
      <c r="M83" s="1963"/>
      <c r="N83" s="1964"/>
    </row>
    <row r="84" spans="1:14" ht="39.75" customHeight="1" thickBot="1">
      <c r="A84" s="1721"/>
      <c r="B84" s="10" t="s">
        <v>69</v>
      </c>
      <c r="C84" s="1935" t="s">
        <v>25</v>
      </c>
      <c r="D84" s="1936"/>
      <c r="E84" s="1936"/>
      <c r="F84" s="1937"/>
      <c r="G84" s="89" t="s">
        <v>149</v>
      </c>
      <c r="H84" s="1938">
        <f>VLOOKUP($A73,'Result Entry'!$B$9:$FW$108,10,0)</f>
        <v>0</v>
      </c>
      <c r="I84" s="1938"/>
      <c r="J84" s="1938"/>
      <c r="K84" s="1938"/>
      <c r="L84" s="1938"/>
      <c r="M84" s="1938"/>
      <c r="N84" s="1939"/>
    </row>
    <row r="85" spans="1:14" ht="30" customHeight="1">
      <c r="A85" s="1721"/>
      <c r="B85" s="11" t="s">
        <v>69</v>
      </c>
      <c r="C85" s="1940" t="s">
        <v>167</v>
      </c>
      <c r="D85" s="1941"/>
      <c r="E85" s="1944" t="s">
        <v>72</v>
      </c>
      <c r="F85" s="1946" t="s">
        <v>73</v>
      </c>
      <c r="G85" s="1948" t="s">
        <v>168</v>
      </c>
      <c r="H85" s="1950" t="s">
        <v>55</v>
      </c>
      <c r="I85" s="1951"/>
      <c r="J85" s="1954" t="s">
        <v>84</v>
      </c>
      <c r="K85" s="1955"/>
      <c r="L85" s="1958" t="s">
        <v>169</v>
      </c>
      <c r="M85" s="1966" t="s">
        <v>76</v>
      </c>
      <c r="N85" s="1926" t="s">
        <v>98</v>
      </c>
    </row>
    <row r="86" spans="1:14" ht="30" customHeight="1">
      <c r="A86" s="1721"/>
      <c r="B86" s="11"/>
      <c r="C86" s="1942"/>
      <c r="D86" s="1943"/>
      <c r="E86" s="1945"/>
      <c r="F86" s="1947"/>
      <c r="G86" s="1949"/>
      <c r="H86" s="1952"/>
      <c r="I86" s="1953"/>
      <c r="J86" s="1956"/>
      <c r="K86" s="1957"/>
      <c r="L86" s="1959"/>
      <c r="M86" s="1967"/>
      <c r="N86" s="1927"/>
    </row>
    <row r="87" spans="1:14" ht="39.75" customHeight="1" thickBot="1">
      <c r="A87" s="1721"/>
      <c r="B87" s="11" t="s">
        <v>69</v>
      </c>
      <c r="C87" s="1866" t="s">
        <v>56</v>
      </c>
      <c r="D87" s="1867"/>
      <c r="E87" s="90">
        <f>'Result Entry'!$L$7</f>
        <v>10</v>
      </c>
      <c r="F87" s="91">
        <f>'Result Entry'!$M$7</f>
        <v>10</v>
      </c>
      <c r="G87" s="92">
        <f t="shared" ref="G87:G92" si="6">SUM(E87:F87)</f>
        <v>20</v>
      </c>
      <c r="H87" s="1929">
        <f>'Result Entry'!$AU$7</f>
        <v>70</v>
      </c>
      <c r="I87" s="1930"/>
      <c r="J87" s="1931">
        <f>'Result Entry'!$AY$7</f>
        <v>100</v>
      </c>
      <c r="K87" s="1930"/>
      <c r="L87" s="92">
        <f t="shared" ref="L87:L92" si="7">SUM(H87,J87)</f>
        <v>170</v>
      </c>
      <c r="M87" s="93">
        <f t="shared" ref="M87:M92" si="8">SUM(G87,L87)</f>
        <v>190</v>
      </c>
      <c r="N87" s="1928"/>
    </row>
    <row r="88" spans="1:14" s="52" customFormat="1" ht="54" customHeight="1">
      <c r="A88" s="1721"/>
      <c r="B88" s="50" t="s">
        <v>69</v>
      </c>
      <c r="C88" s="1769" t="str">
        <f>'Result Entry'!$L$3</f>
        <v>HINDI Comp.</v>
      </c>
      <c r="D88" s="1770"/>
      <c r="E88" s="94">
        <f>IF($J76="TC",0,IF($J76="Nso",0,VLOOKUP($A73,'Result Entry'!$B$9:$FW$108,11,0)))</f>
        <v>10</v>
      </c>
      <c r="F88" s="95">
        <f>IF($J76="TC",0,IF($J76="Nso",0,VLOOKUP($A73,'Result Entry'!$B$9:$FW$108,12,0)))</f>
        <v>11</v>
      </c>
      <c r="G88" s="96">
        <f t="shared" si="6"/>
        <v>21</v>
      </c>
      <c r="H88" s="1932">
        <f>IF($J76="TC",0,IF($J76="Nso",0,VLOOKUP($A73,'Result Entry'!$B$9:$FW$108,16,0)))</f>
        <v>31</v>
      </c>
      <c r="I88" s="1933"/>
      <c r="J88" s="1934">
        <f>IF($J76="TC",0,IF($J76="Nso",0,VLOOKUP($A73,'Result Entry'!$B$9:$FW$108,19,0)))</f>
        <v>0</v>
      </c>
      <c r="K88" s="1933"/>
      <c r="L88" s="97">
        <f t="shared" si="7"/>
        <v>31</v>
      </c>
      <c r="M88" s="98">
        <f t="shared" si="8"/>
        <v>52</v>
      </c>
      <c r="N88" s="99" t="str">
        <f>IF($J76="TC",0,IF($J76="Nso",0,VLOOKUP($A73,'Result Entry'!$B$9:$FW$108,24,0)))</f>
        <v>III</v>
      </c>
    </row>
    <row r="89" spans="1:14" s="52" customFormat="1" ht="54" customHeight="1">
      <c r="A89" s="1721"/>
      <c r="B89" s="50" t="s">
        <v>69</v>
      </c>
      <c r="C89" s="1717" t="str">
        <f>'Result Entry'!$Z$3</f>
        <v>ENGLISH Comp.</v>
      </c>
      <c r="D89" s="1718"/>
      <c r="E89" s="94">
        <f>IF($J76="TC",0,IF($J76="Nso",0,VLOOKUP($A73,'Result Entry'!$B$9:$FW$108,25,0)))</f>
        <v>10</v>
      </c>
      <c r="F89" s="95">
        <f>IF($J76="TC",0,IF($J76="Nso",0,VLOOKUP($A73,'Result Entry'!$B$9:$FW$108,26,0)))</f>
        <v>11</v>
      </c>
      <c r="G89" s="100">
        <f t="shared" si="6"/>
        <v>21</v>
      </c>
      <c r="H89" s="1960">
        <f>IF($J76="TC",0,IF($J76="Nso",0,VLOOKUP($A73,'Result Entry'!$B$9:$FW$108,30,0)))</f>
        <v>31</v>
      </c>
      <c r="I89" s="1904"/>
      <c r="J89" s="1903">
        <f>IF($J76="TC",0,IF($J76="Nso",0,VLOOKUP($A73,'Result Entry'!$B$9:$FW$108,33,0)))</f>
        <v>0</v>
      </c>
      <c r="K89" s="1904"/>
      <c r="L89" s="97">
        <f t="shared" si="7"/>
        <v>31</v>
      </c>
      <c r="M89" s="98">
        <f t="shared" si="8"/>
        <v>52</v>
      </c>
      <c r="N89" s="99" t="str">
        <f>IF($J76="TC",0,IF($J76="Nso",0,VLOOKUP($A73,'Result Entry'!$B$9:$FW$108,38,0)))</f>
        <v>III</v>
      </c>
    </row>
    <row r="90" spans="1:14" s="52" customFormat="1" ht="54" customHeight="1">
      <c r="A90" s="1721"/>
      <c r="B90" s="50" t="s">
        <v>69</v>
      </c>
      <c r="C90" s="1717" t="str">
        <f>'Result Entry'!$AO$3</f>
        <v>PHYSICS</v>
      </c>
      <c r="D90" s="1718"/>
      <c r="E90" s="94">
        <f>IF($J76="TC",0,IF($J76="Nso",0,VLOOKUP($A73,'Result Entry'!$B$9:$FW$108,39,0)))</f>
        <v>1</v>
      </c>
      <c r="F90" s="95">
        <f>IF($J76="TC",0,IF($J76="Nso",0,VLOOKUP($A73,'Result Entry'!$B$9:$FW$108,40,0)))</f>
        <v>10</v>
      </c>
      <c r="G90" s="100">
        <f t="shared" si="6"/>
        <v>11</v>
      </c>
      <c r="H90" s="1960">
        <f>IF($J76="TC",0,IF($J76="Nso",0,VLOOKUP($A73,'Result Entry'!$B$9:$FW$108,45,0)))</f>
        <v>0</v>
      </c>
      <c r="I90" s="1904"/>
      <c r="J90" s="1903">
        <f>IF($J76="TC",0,IF($J76="Nso",0,VLOOKUP($A73,'Result Entry'!$B$9:$FW$108,49,0)))</f>
        <v>0</v>
      </c>
      <c r="K90" s="1904"/>
      <c r="L90" s="97">
        <f t="shared" si="7"/>
        <v>0</v>
      </c>
      <c r="M90" s="98">
        <f t="shared" si="8"/>
        <v>11</v>
      </c>
      <c r="N90" s="99" t="str">
        <f>IF($J76="TC",0,IF($J76="Nso",0,VLOOKUP($A73,'Result Entry'!$B$9:$FW$108,54,0)))</f>
        <v>P</v>
      </c>
    </row>
    <row r="91" spans="1:14" s="52" customFormat="1" ht="54" customHeight="1">
      <c r="A91" s="1721"/>
      <c r="B91" s="50" t="s">
        <v>69</v>
      </c>
      <c r="C91" s="1717" t="str">
        <f>'Result Entry'!$BF$3</f>
        <v>CHEMISTRY</v>
      </c>
      <c r="D91" s="1718"/>
      <c r="E91" s="94" t="str">
        <f>IF($J76="TC",0,IF($J76="Nso",0,VLOOKUP($A73,'Result Entry'!$B$9:$FW$108,55,0)))</f>
        <v>III</v>
      </c>
      <c r="F91" s="95">
        <f>IF($J76="TC",0,IF($J76="Nso",0,VLOOKUP($A73,'Result Entry'!$B$9:$FW$108,56,0)))</f>
        <v>2</v>
      </c>
      <c r="G91" s="100">
        <f t="shared" si="6"/>
        <v>2</v>
      </c>
      <c r="H91" s="1960">
        <f>IF($J76="TC",0,IF($J76="Nso",0,VLOOKUP($A73,'Result Entry'!$B$9:$FW$108,61,0)))</f>
        <v>70</v>
      </c>
      <c r="I91" s="1904"/>
      <c r="J91" s="1903">
        <f>IF($J76="TC",0,IF($J76="Nso",0,VLOOKUP($A73,'Result Entry'!$B$9:$FW$108,65,0)))</f>
        <v>40</v>
      </c>
      <c r="K91" s="1904"/>
      <c r="L91" s="97">
        <f t="shared" si="7"/>
        <v>110</v>
      </c>
      <c r="M91" s="98">
        <f t="shared" si="8"/>
        <v>112</v>
      </c>
      <c r="N91" s="99" t="str">
        <f>IF($J76="TC",0,IF($J76="Nso",0,VLOOKUP($A73,'Result Entry'!$B$9:$FW$108,70,0)))</f>
        <v/>
      </c>
    </row>
    <row r="92" spans="1:14" s="52" customFormat="1" ht="54" customHeight="1" thickBot="1">
      <c r="A92" s="1721"/>
      <c r="B92" s="50" t="s">
        <v>69</v>
      </c>
      <c r="C92" s="1717" t="str">
        <f>'Result Entry'!$BW$3</f>
        <v>BIOLOGY</v>
      </c>
      <c r="D92" s="1718"/>
      <c r="E92" s="101" t="str">
        <f>IF($J76="TC",0,IF($J76="Nso",0,VLOOKUP($A73,'Result Entry'!$B$9:$FW$108,71,0)))</f>
        <v>P</v>
      </c>
      <c r="F92" s="102" t="str">
        <f>IF($J76="TC",0,IF($J76="Nso",0,VLOOKUP($A73,'Result Entry'!$B$9:$FW$108,72,0)))</f>
        <v>I</v>
      </c>
      <c r="G92" s="103">
        <f t="shared" si="6"/>
        <v>0</v>
      </c>
      <c r="H92" s="1905">
        <f>IF($J76="TC",0,IF($J76="Nso",0,VLOOKUP($A73,'Result Entry'!$B$9:$FW$108,77,0)))</f>
        <v>30</v>
      </c>
      <c r="I92" s="1906"/>
      <c r="J92" s="1907">
        <f>IF($J76="TC",0,IF($J76="Nso",0,VLOOKUP($A73,'Result Entry'!$B$9:$FW$108,81,0)))</f>
        <v>65</v>
      </c>
      <c r="K92" s="1906"/>
      <c r="L92" s="104">
        <f t="shared" si="7"/>
        <v>95</v>
      </c>
      <c r="M92" s="105">
        <f t="shared" si="8"/>
        <v>95</v>
      </c>
      <c r="N92" s="99">
        <f>IF($J76="TC",0,IF($J76="Nso",0,VLOOKUP($A73,'Result Entry'!$B$9:$FW$108,86,0)))</f>
        <v>50</v>
      </c>
    </row>
    <row r="93" spans="1:14" ht="39.75" customHeight="1">
      <c r="A93" s="1721"/>
      <c r="B93" s="11" t="s">
        <v>69</v>
      </c>
      <c r="C93" s="1771" t="s">
        <v>77</v>
      </c>
      <c r="D93" s="1772"/>
      <c r="E93" s="1773"/>
      <c r="F93" s="1968" t="s">
        <v>78</v>
      </c>
      <c r="G93" s="1969"/>
      <c r="H93" s="1968" t="s">
        <v>79</v>
      </c>
      <c r="I93" s="1970"/>
      <c r="J93" s="106" t="s">
        <v>41</v>
      </c>
      <c r="K93" s="116" t="s">
        <v>91</v>
      </c>
      <c r="L93" s="1971" t="s">
        <v>39</v>
      </c>
      <c r="M93" s="1972"/>
      <c r="N93" s="108" t="s">
        <v>43</v>
      </c>
    </row>
    <row r="94" spans="1:14" ht="39.75" customHeight="1" thickBot="1">
      <c r="A94" s="1721"/>
      <c r="B94" s="11" t="s">
        <v>69</v>
      </c>
      <c r="C94" s="1774"/>
      <c r="D94" s="1775"/>
      <c r="E94" s="1776"/>
      <c r="F94" s="1973">
        <f>IF($J76="TC",0,IF($J76="Nso",0,VLOOKUP($A73,'Result Entry'!$B$9:$FW$108,146,0)))</f>
        <v>0</v>
      </c>
      <c r="G94" s="1974"/>
      <c r="H94" s="1975">
        <f>IF($J76="TC",0,IF($J76="Nso",0,VLOOKUP($A73,'Result Entry'!$B$9:$FW$108,147,0)))</f>
        <v>78</v>
      </c>
      <c r="I94" s="1976"/>
      <c r="J94" s="75">
        <f>IF($J76="TC",0,IF($J76="Nso",0,VLOOKUP($A73,'Result Entry'!$B$9:$FW$108,148,0)))</f>
        <v>39</v>
      </c>
      <c r="K94" s="85" t="str">
        <f>IF($J76="TC",0,IF($J76="Nso",0,VLOOKUP($A73,'Result Entry'!$B$9:$FW$108,149,0)))</f>
        <v>D</v>
      </c>
      <c r="L94" s="1864">
        <f>IF($J76="TC",0,IF($J76="Nso",0,VLOOKUP($A73,'Result Entry'!$B$9:$FW$108,150,0)))</f>
        <v>10</v>
      </c>
      <c r="M94" s="1865"/>
      <c r="N94" s="15">
        <f>IF($J76="TC",0,IF($J76="Nso",0,VLOOKUP($A73,'Result Entry'!$B$9:$FW$108,152,0)))</f>
        <v>21</v>
      </c>
    </row>
    <row r="95" spans="1:14" ht="39.75" customHeight="1">
      <c r="A95" s="1721"/>
      <c r="B95" s="11" t="s">
        <v>69</v>
      </c>
      <c r="C95" s="1758" t="s">
        <v>58</v>
      </c>
      <c r="D95" s="1759"/>
      <c r="E95" s="1759"/>
      <c r="F95" s="1759"/>
      <c r="G95" s="1759"/>
      <c r="H95" s="1760"/>
      <c r="I95" s="1834" t="s">
        <v>59</v>
      </c>
      <c r="J95" s="1835"/>
      <c r="K95" s="1911">
        <f>VLOOKUP($A73,'Result Entry'!$B$9:$FW$108,143,0)</f>
        <v>33</v>
      </c>
      <c r="L95" s="1912"/>
      <c r="M95" s="1839" t="s">
        <v>37</v>
      </c>
      <c r="N95" s="1840"/>
    </row>
    <row r="96" spans="1:14" ht="39.75" customHeight="1" thickBot="1">
      <c r="A96" s="1721"/>
      <c r="B96" s="11" t="s">
        <v>69</v>
      </c>
      <c r="C96" s="1841" t="s">
        <v>54</v>
      </c>
      <c r="D96" s="1842"/>
      <c r="E96" s="1842"/>
      <c r="F96" s="1843" t="s">
        <v>157</v>
      </c>
      <c r="G96" s="1844"/>
      <c r="H96" s="26" t="s">
        <v>47</v>
      </c>
      <c r="I96" s="1847" t="s">
        <v>60</v>
      </c>
      <c r="J96" s="1848"/>
      <c r="K96" s="1913">
        <f>VLOOKUP($A73,'Result Entry'!$B$9:$FW$108,144,0)</f>
        <v>45</v>
      </c>
      <c r="L96" s="1914"/>
      <c r="M96" s="1875">
        <f>VLOOKUP($A73,'Result Entry'!$B$9:$FW$108,145,0)</f>
        <v>0</v>
      </c>
      <c r="N96" s="1876"/>
    </row>
    <row r="97" spans="1:14" ht="39.75" customHeight="1">
      <c r="A97" s="1721"/>
      <c r="B97" s="11" t="s">
        <v>69</v>
      </c>
      <c r="C97" s="1841"/>
      <c r="D97" s="1842"/>
      <c r="E97" s="1842"/>
      <c r="F97" s="1845"/>
      <c r="G97" s="1846"/>
      <c r="H97" s="27" t="s">
        <v>99</v>
      </c>
      <c r="I97" s="1877" t="s">
        <v>61</v>
      </c>
      <c r="J97" s="1878"/>
      <c r="K97" s="1915">
        <f>IF($J76="TC","Transferred",IF($J76="Nso","NameSeparated",VLOOKUP($A73,'Result Entry'!$B$9:$FW$108,153,0)))</f>
        <v>42</v>
      </c>
      <c r="L97" s="1915"/>
      <c r="M97" s="1915"/>
      <c r="N97" s="1916"/>
    </row>
    <row r="98" spans="1:14" ht="39.75" customHeight="1">
      <c r="A98" s="1721"/>
      <c r="B98" s="11" t="s">
        <v>69</v>
      </c>
      <c r="C98" s="1917" t="str">
        <f>'Result Entry'!$DU$3</f>
        <v>Foundation Of Information Tech.</v>
      </c>
      <c r="D98" s="1918"/>
      <c r="E98" s="1919"/>
      <c r="F98" s="1902" t="str">
        <f>IF($J76="TC",0,IF($J76="Nso",0,VLOOKUP($A73,'Result Entry'!$B$9:$GS$108,170,0)))</f>
        <v/>
      </c>
      <c r="G98" s="1902"/>
      <c r="H98" s="109">
        <f>IF($J76="TC",0,IF($J76="Nso",0,VLOOKUP($A73,'Result Entry'!$B$9:$GS$108,112,0)))</f>
        <v>0</v>
      </c>
      <c r="I98" s="1748" t="s">
        <v>71</v>
      </c>
      <c r="J98" s="1749"/>
      <c r="K98" s="1908">
        <f>'Result Entry'!$T$2</f>
        <v>45419</v>
      </c>
      <c r="L98" s="1909"/>
      <c r="M98" s="1909"/>
      <c r="N98" s="1910"/>
    </row>
    <row r="99" spans="1:14" ht="39.75" customHeight="1">
      <c r="A99" s="1721"/>
      <c r="B99" s="11" t="s">
        <v>69</v>
      </c>
      <c r="C99" s="1899" t="str">
        <f>'Result Entry'!$EI$3</f>
        <v>G.I.A.I.-II</v>
      </c>
      <c r="D99" s="1900"/>
      <c r="E99" s="1901"/>
      <c r="F99" s="1902" t="str">
        <f>IF($J76="TC",0,IF($J76="Nso",0,VLOOKUP($A73,'Result Entry'!$B$9:$GS$108,174,0)))</f>
        <v>Second</v>
      </c>
      <c r="G99" s="1902"/>
      <c r="H99" s="109">
        <f>IF($J76="TC",0,IF($J76="Nso",0,VLOOKUP($A73,'Result Entry'!$B$9:$GS$108,124,0)))</f>
        <v>10</v>
      </c>
      <c r="I99" s="1753"/>
      <c r="J99" s="1754"/>
      <c r="K99" s="1754"/>
      <c r="L99" s="1754"/>
      <c r="M99" s="1754"/>
      <c r="N99" s="1755"/>
    </row>
    <row r="100" spans="1:14" ht="39.75" customHeight="1">
      <c r="A100" s="1721"/>
      <c r="B100" s="11" t="s">
        <v>69</v>
      </c>
      <c r="C100" s="1899" t="str">
        <f>'Result Entry'!$EU$3</f>
        <v>SOC.SER.PLAN</v>
      </c>
      <c r="D100" s="1900"/>
      <c r="E100" s="1901"/>
      <c r="F100" s="1902" t="str">
        <f>IF($J76="TC",0,IF($J76="Nso",0,VLOOKUP($A73,'Result Entry'!$B$9:$HS$108,178,0)))</f>
        <v>Good</v>
      </c>
      <c r="G100" s="1902"/>
      <c r="H100" s="109">
        <f>IF($J76="TC",0,IF($J76="Nso",0,VLOOKUP($A73,'Result Entry'!$B$9:$GS$108,136,0)))</f>
        <v>100</v>
      </c>
      <c r="I100" s="1756" t="s">
        <v>174</v>
      </c>
      <c r="J100" s="1757"/>
      <c r="K100" s="113"/>
      <c r="L100" s="114"/>
      <c r="M100" s="114"/>
      <c r="N100" s="115"/>
    </row>
    <row r="101" spans="1:14" ht="39.75" customHeight="1" thickBot="1">
      <c r="A101" s="1721"/>
      <c r="B101" s="11" t="s">
        <v>69</v>
      </c>
      <c r="C101" s="1899" t="str">
        <f>'Result Entry'!$FG$3</f>
        <v>Jeewan Kaushal</v>
      </c>
      <c r="D101" s="1900"/>
      <c r="E101" s="1901"/>
      <c r="F101" s="1902" t="str">
        <f>IF($J76="TC",0,IF($J76="Nso",0,VLOOKUP($A73,'Result Entry'!$B$9:$HS$108,182,0)))</f>
        <v>I</v>
      </c>
      <c r="G101" s="1902"/>
      <c r="H101" s="109">
        <f>IF($J76="TC",0,IF($J76="Nso",0,VLOOKUP($A73,'Result Entry'!$B$9:$HS$108,136,0)))</f>
        <v>100</v>
      </c>
      <c r="I101" s="1756" t="s">
        <v>148</v>
      </c>
      <c r="J101" s="1757"/>
      <c r="K101" s="1757"/>
      <c r="L101" s="1757"/>
      <c r="M101" s="1757"/>
      <c r="N101" s="1838"/>
    </row>
    <row r="102" spans="1:14" ht="39.75" customHeight="1">
      <c r="A102" s="1721"/>
      <c r="B102" s="10" t="s">
        <v>69</v>
      </c>
      <c r="C102" s="1886" t="s">
        <v>180</v>
      </c>
      <c r="D102" s="1887"/>
      <c r="E102" s="1888"/>
      <c r="F102" s="1895" t="s">
        <v>181</v>
      </c>
      <c r="G102" s="1896"/>
      <c r="H102" s="110" t="s">
        <v>30</v>
      </c>
      <c r="I102" s="1756" t="s">
        <v>175</v>
      </c>
      <c r="J102" s="1757"/>
      <c r="K102" s="1757"/>
      <c r="L102" s="1757"/>
      <c r="M102" s="1757"/>
      <c r="N102" s="1838"/>
    </row>
    <row r="103" spans="1:14" ht="39.75" customHeight="1">
      <c r="A103" s="1721"/>
      <c r="B103" s="10" t="s">
        <v>69</v>
      </c>
      <c r="C103" s="1889"/>
      <c r="D103" s="1890"/>
      <c r="E103" s="1891"/>
      <c r="F103" s="1897" t="s">
        <v>182</v>
      </c>
      <c r="G103" s="1898"/>
      <c r="H103" s="111" t="s">
        <v>179</v>
      </c>
      <c r="I103" s="1732" t="s">
        <v>67</v>
      </c>
      <c r="J103" s="1733"/>
      <c r="K103" s="1733"/>
      <c r="L103" s="1733"/>
      <c r="M103" s="1733"/>
      <c r="N103" s="1734"/>
    </row>
    <row r="104" spans="1:14" ht="39.75" customHeight="1">
      <c r="A104" s="1721"/>
      <c r="B104" s="10" t="s">
        <v>69</v>
      </c>
      <c r="C104" s="1889"/>
      <c r="D104" s="1890"/>
      <c r="E104" s="1891"/>
      <c r="F104" s="1897" t="s">
        <v>185</v>
      </c>
      <c r="G104" s="1898"/>
      <c r="H104" s="111" t="s">
        <v>62</v>
      </c>
      <c r="I104" s="1735"/>
      <c r="J104" s="1736"/>
      <c r="K104" s="1736"/>
      <c r="L104" s="1736"/>
      <c r="M104" s="1736"/>
      <c r="N104" s="1737"/>
    </row>
    <row r="105" spans="1:14" ht="39.75" customHeight="1">
      <c r="A105" s="1721"/>
      <c r="B105" s="10" t="s">
        <v>69</v>
      </c>
      <c r="C105" s="1889"/>
      <c r="D105" s="1890"/>
      <c r="E105" s="1891"/>
      <c r="F105" s="1897" t="s">
        <v>186</v>
      </c>
      <c r="G105" s="1898"/>
      <c r="H105" s="111" t="s">
        <v>63</v>
      </c>
      <c r="I105" s="1735"/>
      <c r="J105" s="1736"/>
      <c r="K105" s="1736"/>
      <c r="L105" s="1736"/>
      <c r="M105" s="1736"/>
      <c r="N105" s="1737"/>
    </row>
    <row r="106" spans="1:14" ht="39.75" customHeight="1">
      <c r="A106" s="1721"/>
      <c r="B106" s="10" t="s">
        <v>69</v>
      </c>
      <c r="C106" s="1889"/>
      <c r="D106" s="1890"/>
      <c r="E106" s="1891"/>
      <c r="F106" s="1897" t="s">
        <v>183</v>
      </c>
      <c r="G106" s="1898"/>
      <c r="H106" s="111" t="s">
        <v>65</v>
      </c>
      <c r="I106" s="1738" t="s">
        <v>80</v>
      </c>
      <c r="J106" s="1739"/>
      <c r="K106" s="1739"/>
      <c r="L106" s="1739"/>
      <c r="M106" s="1739"/>
      <c r="N106" s="1740"/>
    </row>
    <row r="107" spans="1:14" ht="39.75" customHeight="1" thickBot="1">
      <c r="A107" s="1721"/>
      <c r="B107" s="13" t="s">
        <v>69</v>
      </c>
      <c r="C107" s="1892"/>
      <c r="D107" s="1893"/>
      <c r="E107" s="1894"/>
      <c r="F107" s="1884" t="s">
        <v>184</v>
      </c>
      <c r="G107" s="1885"/>
      <c r="H107" s="112" t="s">
        <v>64</v>
      </c>
      <c r="I107" s="1741"/>
      <c r="J107" s="1742"/>
      <c r="K107" s="1742"/>
      <c r="L107" s="1742"/>
      <c r="M107" s="1742"/>
      <c r="N107" s="1743"/>
    </row>
    <row r="108" spans="1:14" s="43" customFormat="1" ht="123.75" customHeight="1" thickTop="1">
      <c r="A108" s="84"/>
      <c r="B108" s="117"/>
      <c r="C108" s="118"/>
      <c r="D108" s="118"/>
      <c r="E108" s="118"/>
      <c r="F108" s="118"/>
      <c r="G108" s="118"/>
      <c r="H108" s="118"/>
      <c r="I108" s="118"/>
      <c r="J108" s="118"/>
      <c r="K108" s="118"/>
      <c r="L108" s="118"/>
      <c r="M108" s="118"/>
      <c r="N108" s="118"/>
    </row>
    <row r="109" spans="1:14" ht="24.75" customHeight="1" thickBot="1">
      <c r="A109" s="83">
        <f>A73+1</f>
        <v>4</v>
      </c>
      <c r="B109" s="1720" t="s">
        <v>50</v>
      </c>
      <c r="C109" s="1720"/>
      <c r="D109" s="1720"/>
      <c r="E109" s="1720"/>
      <c r="F109" s="1720"/>
      <c r="G109" s="1720"/>
      <c r="H109" s="1720"/>
      <c r="I109" s="1720"/>
      <c r="J109" s="1720"/>
      <c r="K109" s="1720"/>
      <c r="L109" s="1720"/>
      <c r="M109" s="1720"/>
      <c r="N109" s="1720"/>
    </row>
    <row r="110" spans="1:14" ht="62.25" customHeight="1" thickTop="1">
      <c r="A110" s="1721"/>
      <c r="B110" s="1722"/>
      <c r="C110" s="1723"/>
      <c r="D110" s="1920" t="str">
        <f>Master!$E$8</f>
        <v xml:space="preserve">Govt. Sr. Secondary School </v>
      </c>
      <c r="E110" s="1921"/>
      <c r="F110" s="1921"/>
      <c r="G110" s="1921"/>
      <c r="H110" s="1921"/>
      <c r="I110" s="1921"/>
      <c r="J110" s="1921"/>
      <c r="K110" s="1921"/>
      <c r="L110" s="1921"/>
      <c r="M110" s="1921"/>
      <c r="N110" s="1922"/>
    </row>
    <row r="111" spans="1:14" ht="33" customHeight="1" thickBot="1">
      <c r="A111" s="1721"/>
      <c r="B111" s="1724"/>
      <c r="C111" s="1725"/>
      <c r="D111" s="1729" t="str">
        <f>Master!$E$11</f>
        <v>P.S.-Bapini (Jodhpur)</v>
      </c>
      <c r="E111" s="1730"/>
      <c r="F111" s="1730"/>
      <c r="G111" s="1730"/>
      <c r="H111" s="1730"/>
      <c r="I111" s="1730"/>
      <c r="J111" s="1730"/>
      <c r="K111" s="1730"/>
      <c r="L111" s="1730"/>
      <c r="M111" s="1730"/>
      <c r="N111" s="1731"/>
    </row>
    <row r="112" spans="1:14" ht="30" customHeight="1">
      <c r="A112" s="1721"/>
      <c r="B112" s="28"/>
      <c r="C112" s="1849" t="s">
        <v>150</v>
      </c>
      <c r="D112" s="1850"/>
      <c r="E112" s="1850"/>
      <c r="F112" s="1850"/>
      <c r="G112" s="1851"/>
      <c r="H112" s="1814" t="s">
        <v>127</v>
      </c>
      <c r="I112" s="1814"/>
      <c r="J112" s="1923" t="str">
        <f>VLOOKUP(A109,'Result Entry'!$B$6:$K$108,6,0)</f>
        <v>NSO</v>
      </c>
      <c r="K112" s="1820" t="s">
        <v>68</v>
      </c>
      <c r="L112" s="1821"/>
      <c r="M112" s="68">
        <f>Master!$E$14</f>
        <v>8151106901</v>
      </c>
      <c r="N112" s="69"/>
    </row>
    <row r="113" spans="1:15" ht="30" customHeight="1">
      <c r="A113" s="1721"/>
      <c r="B113" s="9"/>
      <c r="C113" s="1852"/>
      <c r="D113" s="1853"/>
      <c r="E113" s="1853"/>
      <c r="F113" s="1853"/>
      <c r="G113" s="1854"/>
      <c r="H113" s="1815"/>
      <c r="I113" s="1815"/>
      <c r="J113" s="1924"/>
      <c r="K113" s="1822" t="s">
        <v>66</v>
      </c>
      <c r="L113" s="1823"/>
      <c r="M113" s="1824"/>
      <c r="N113" s="1825"/>
      <c r="O113" s="17" t="s">
        <v>156</v>
      </c>
    </row>
    <row r="114" spans="1:15" ht="30" customHeight="1" thickBot="1">
      <c r="A114" s="1721"/>
      <c r="B114" s="9"/>
      <c r="C114" s="1855"/>
      <c r="D114" s="1856"/>
      <c r="E114" s="1856"/>
      <c r="F114" s="1856"/>
      <c r="G114" s="1857"/>
      <c r="H114" s="1816"/>
      <c r="I114" s="1816"/>
      <c r="J114" s="1925"/>
      <c r="K114" s="1826" t="s">
        <v>51</v>
      </c>
      <c r="L114" s="1827"/>
      <c r="M114" s="1828" t="str">
        <f>Master!$E$6</f>
        <v>2023-24</v>
      </c>
      <c r="N114" s="1829"/>
    </row>
    <row r="115" spans="1:15" ht="39.75" customHeight="1">
      <c r="A115" s="1721"/>
      <c r="B115" s="10" t="s">
        <v>69</v>
      </c>
      <c r="C115" s="1932" t="s">
        <v>20</v>
      </c>
      <c r="D115" s="1977"/>
      <c r="E115" s="1977"/>
      <c r="F115" s="1978"/>
      <c r="G115" s="87" t="s">
        <v>149</v>
      </c>
      <c r="H115" s="1979">
        <f>VLOOKUP($A109,'Result Entry'!$B$9:$FW$108,4,0)</f>
        <v>51</v>
      </c>
      <c r="I115" s="1979"/>
      <c r="J115" s="1979"/>
      <c r="K115" s="1979"/>
      <c r="L115" s="1979"/>
      <c r="M115" s="1979"/>
      <c r="N115" s="1980"/>
    </row>
    <row r="116" spans="1:15" ht="39.75" customHeight="1">
      <c r="A116" s="1721"/>
      <c r="B116" s="10" t="s">
        <v>69</v>
      </c>
      <c r="C116" s="1960" t="s">
        <v>22</v>
      </c>
      <c r="D116" s="1961"/>
      <c r="E116" s="1961"/>
      <c r="F116" s="1962"/>
      <c r="G116" s="88" t="s">
        <v>149</v>
      </c>
      <c r="H116" s="1963" t="str">
        <f>VLOOKUP($A109,'Result Entry'!$B$9:$FW$108,7,0)</f>
        <v>HGJG</v>
      </c>
      <c r="I116" s="1963"/>
      <c r="J116" s="1963"/>
      <c r="K116" s="1963"/>
      <c r="L116" s="1963"/>
      <c r="M116" s="1963"/>
      <c r="N116" s="1964"/>
    </row>
    <row r="117" spans="1:15" ht="39.75" customHeight="1">
      <c r="A117" s="1721"/>
      <c r="B117" s="10" t="s">
        <v>69</v>
      </c>
      <c r="C117" s="1960" t="s">
        <v>23</v>
      </c>
      <c r="D117" s="1961"/>
      <c r="E117" s="1961"/>
      <c r="F117" s="1962"/>
      <c r="G117" s="88" t="s">
        <v>149</v>
      </c>
      <c r="H117" s="1963" t="str">
        <f>VLOOKUP($A109,'Result Entry'!$B$9:$FW$108,8,0)</f>
        <v>HJGG</v>
      </c>
      <c r="I117" s="1963"/>
      <c r="J117" s="1963"/>
      <c r="K117" s="1963"/>
      <c r="L117" s="1963"/>
      <c r="M117" s="1963"/>
      <c r="N117" s="1964"/>
    </row>
    <row r="118" spans="1:15" ht="39.75" customHeight="1">
      <c r="A118" s="1721"/>
      <c r="B118" s="10" t="s">
        <v>69</v>
      </c>
      <c r="C118" s="1960" t="s">
        <v>52</v>
      </c>
      <c r="D118" s="1961"/>
      <c r="E118" s="1961"/>
      <c r="F118" s="1962"/>
      <c r="G118" s="88" t="s">
        <v>149</v>
      </c>
      <c r="H118" s="1963" t="str">
        <f>VLOOKUP($A109,'Result Entry'!$B$9:$FW$108,9,0)</f>
        <v>BGJHGJ</v>
      </c>
      <c r="I118" s="1963"/>
      <c r="J118" s="1963"/>
      <c r="K118" s="1963"/>
      <c r="L118" s="1963"/>
      <c r="M118" s="1963"/>
      <c r="N118" s="1964"/>
    </row>
    <row r="119" spans="1:15" ht="39.75" customHeight="1">
      <c r="A119" s="1721"/>
      <c r="B119" s="10" t="s">
        <v>69</v>
      </c>
      <c r="C119" s="1960" t="s">
        <v>53</v>
      </c>
      <c r="D119" s="1961"/>
      <c r="E119" s="1961"/>
      <c r="F119" s="1962"/>
      <c r="G119" s="88" t="s">
        <v>149</v>
      </c>
      <c r="H119" s="1965" t="str">
        <f>CONCATENATE('Result Entry'!$G$4,'Result Entry'!$J$4)</f>
        <v>11(A)</v>
      </c>
      <c r="I119" s="1963"/>
      <c r="J119" s="1963"/>
      <c r="K119" s="1963"/>
      <c r="L119" s="1963"/>
      <c r="M119" s="1963"/>
      <c r="N119" s="1964"/>
    </row>
    <row r="120" spans="1:15" ht="39.75" customHeight="1" thickBot="1">
      <c r="A120" s="1721"/>
      <c r="B120" s="10" t="s">
        <v>69</v>
      </c>
      <c r="C120" s="1935" t="s">
        <v>25</v>
      </c>
      <c r="D120" s="1936"/>
      <c r="E120" s="1936"/>
      <c r="F120" s="1937"/>
      <c r="G120" s="89" t="s">
        <v>149</v>
      </c>
      <c r="H120" s="1938">
        <f>VLOOKUP($A109,'Result Entry'!$B$9:$FW$108,10,0)</f>
        <v>0</v>
      </c>
      <c r="I120" s="1938"/>
      <c r="J120" s="1938"/>
      <c r="K120" s="1938"/>
      <c r="L120" s="1938"/>
      <c r="M120" s="1938"/>
      <c r="N120" s="1939"/>
    </row>
    <row r="121" spans="1:15" ht="30" customHeight="1">
      <c r="A121" s="1721"/>
      <c r="B121" s="11" t="s">
        <v>69</v>
      </c>
      <c r="C121" s="1940" t="s">
        <v>167</v>
      </c>
      <c r="D121" s="1941"/>
      <c r="E121" s="1944" t="s">
        <v>72</v>
      </c>
      <c r="F121" s="1946" t="s">
        <v>73</v>
      </c>
      <c r="G121" s="1948" t="s">
        <v>168</v>
      </c>
      <c r="H121" s="1950" t="s">
        <v>55</v>
      </c>
      <c r="I121" s="1951"/>
      <c r="J121" s="1954" t="s">
        <v>84</v>
      </c>
      <c r="K121" s="1955"/>
      <c r="L121" s="1958" t="s">
        <v>169</v>
      </c>
      <c r="M121" s="1966" t="s">
        <v>76</v>
      </c>
      <c r="N121" s="1926" t="s">
        <v>98</v>
      </c>
    </row>
    <row r="122" spans="1:15" ht="30" customHeight="1">
      <c r="A122" s="1721"/>
      <c r="B122" s="11"/>
      <c r="C122" s="1942"/>
      <c r="D122" s="1943"/>
      <c r="E122" s="1945"/>
      <c r="F122" s="1947"/>
      <c r="G122" s="1949"/>
      <c r="H122" s="1952"/>
      <c r="I122" s="1953"/>
      <c r="J122" s="1956"/>
      <c r="K122" s="1957"/>
      <c r="L122" s="1959"/>
      <c r="M122" s="1967"/>
      <c r="N122" s="1927"/>
    </row>
    <row r="123" spans="1:15" ht="39.75" customHeight="1" thickBot="1">
      <c r="A123" s="1721"/>
      <c r="B123" s="11" t="s">
        <v>69</v>
      </c>
      <c r="C123" s="1866" t="s">
        <v>56</v>
      </c>
      <c r="D123" s="1867"/>
      <c r="E123" s="90">
        <f>'Result Entry'!$L$7</f>
        <v>10</v>
      </c>
      <c r="F123" s="91">
        <f>'Result Entry'!$M$7</f>
        <v>10</v>
      </c>
      <c r="G123" s="92">
        <f t="shared" ref="G123:G128" si="9">SUM(E123:F123)</f>
        <v>20</v>
      </c>
      <c r="H123" s="1929">
        <f>'Result Entry'!$AU$7</f>
        <v>70</v>
      </c>
      <c r="I123" s="1930"/>
      <c r="J123" s="1931">
        <f>'Result Entry'!$AY$7</f>
        <v>100</v>
      </c>
      <c r="K123" s="1930"/>
      <c r="L123" s="92">
        <f t="shared" ref="L123:L128" si="10">SUM(H123,J123)</f>
        <v>170</v>
      </c>
      <c r="M123" s="93">
        <f t="shared" ref="M123:M128" si="11">SUM(G123,L123)</f>
        <v>190</v>
      </c>
      <c r="N123" s="1928"/>
    </row>
    <row r="124" spans="1:15" s="52" customFormat="1" ht="54" customHeight="1">
      <c r="A124" s="1721"/>
      <c r="B124" s="50" t="s">
        <v>69</v>
      </c>
      <c r="C124" s="1769" t="str">
        <f>'Result Entry'!$L$3</f>
        <v>HINDI Comp.</v>
      </c>
      <c r="D124" s="1770"/>
      <c r="E124" s="94">
        <f>IF($J112="TC",0,IF($J112="Nso",0,VLOOKUP($A109,'Result Entry'!$B$9:$FW$108,11,0)))</f>
        <v>0</v>
      </c>
      <c r="F124" s="95">
        <f>IF($J112="TC",0,IF($J112="Nso",0,VLOOKUP($A109,'Result Entry'!$B$9:$FW$108,12,0)))</f>
        <v>0</v>
      </c>
      <c r="G124" s="96">
        <f t="shared" si="9"/>
        <v>0</v>
      </c>
      <c r="H124" s="1932">
        <f>IF($J112="TC",0,IF($J112="Nso",0,VLOOKUP($A109,'Result Entry'!$B$9:$FW$108,16,0)))</f>
        <v>0</v>
      </c>
      <c r="I124" s="1933"/>
      <c r="J124" s="1934">
        <f>IF($J112="TC",0,IF($J112="Nso",0,VLOOKUP($A109,'Result Entry'!$B$9:$FW$108,19,0)))</f>
        <v>0</v>
      </c>
      <c r="K124" s="1933"/>
      <c r="L124" s="97">
        <f t="shared" si="10"/>
        <v>0</v>
      </c>
      <c r="M124" s="98">
        <f t="shared" si="11"/>
        <v>0</v>
      </c>
      <c r="N124" s="99">
        <f>IF($J112="TC",0,IF($J112="Nso",0,VLOOKUP($A109,'Result Entry'!$B$9:$FW$108,24,0)))</f>
        <v>0</v>
      </c>
    </row>
    <row r="125" spans="1:15" s="52" customFormat="1" ht="54" customHeight="1">
      <c r="A125" s="1721"/>
      <c r="B125" s="50" t="s">
        <v>69</v>
      </c>
      <c r="C125" s="1717" t="str">
        <f>'Result Entry'!$Z$3</f>
        <v>ENGLISH Comp.</v>
      </c>
      <c r="D125" s="1718"/>
      <c r="E125" s="94">
        <f>IF($J112="TC",0,IF($J112="Nso",0,VLOOKUP($A109,'Result Entry'!$B$9:$FW$108,25,0)))</f>
        <v>0</v>
      </c>
      <c r="F125" s="95">
        <f>IF($J112="TC",0,IF($J112="Nso",0,VLOOKUP($A109,'Result Entry'!$B$9:$FW$108,26,0)))</f>
        <v>0</v>
      </c>
      <c r="G125" s="100">
        <f t="shared" si="9"/>
        <v>0</v>
      </c>
      <c r="H125" s="1960">
        <f>IF($J112="TC",0,IF($J112="Nso",0,VLOOKUP($A109,'Result Entry'!$B$9:$FW$108,30,0)))</f>
        <v>0</v>
      </c>
      <c r="I125" s="1904"/>
      <c r="J125" s="1903">
        <f>IF($J112="TC",0,IF($J112="Nso",0,VLOOKUP($A109,'Result Entry'!$B$9:$FW$108,33,0)))</f>
        <v>0</v>
      </c>
      <c r="K125" s="1904"/>
      <c r="L125" s="97">
        <f t="shared" si="10"/>
        <v>0</v>
      </c>
      <c r="M125" s="98">
        <f t="shared" si="11"/>
        <v>0</v>
      </c>
      <c r="N125" s="99">
        <f>IF($J112="TC",0,IF($J112="Nso",0,VLOOKUP($A109,'Result Entry'!$B$9:$FW$108,38,0)))</f>
        <v>0</v>
      </c>
    </row>
    <row r="126" spans="1:15" s="52" customFormat="1" ht="54" customHeight="1">
      <c r="A126" s="1721"/>
      <c r="B126" s="50" t="s">
        <v>69</v>
      </c>
      <c r="C126" s="1717" t="str">
        <f>'Result Entry'!$AO$3</f>
        <v>PHYSICS</v>
      </c>
      <c r="D126" s="1718"/>
      <c r="E126" s="94">
        <f>IF($J112="TC",0,IF($J112="Nso",0,VLOOKUP($A109,'Result Entry'!$B$9:$FW$108,39,0)))</f>
        <v>0</v>
      </c>
      <c r="F126" s="95">
        <f>IF($J112="TC",0,IF($J112="Nso",0,VLOOKUP($A109,'Result Entry'!$B$9:$FW$108,40,0)))</f>
        <v>0</v>
      </c>
      <c r="G126" s="100">
        <f t="shared" si="9"/>
        <v>0</v>
      </c>
      <c r="H126" s="1960">
        <f>IF($J112="TC",0,IF($J112="Nso",0,VLOOKUP($A109,'Result Entry'!$B$9:$FW$108,45,0)))</f>
        <v>0</v>
      </c>
      <c r="I126" s="1904"/>
      <c r="J126" s="1903">
        <f>IF($J112="TC",0,IF($J112="Nso",0,VLOOKUP($A109,'Result Entry'!$B$9:$FW$108,49,0)))</f>
        <v>0</v>
      </c>
      <c r="K126" s="1904"/>
      <c r="L126" s="97">
        <f t="shared" si="10"/>
        <v>0</v>
      </c>
      <c r="M126" s="98">
        <f t="shared" si="11"/>
        <v>0</v>
      </c>
      <c r="N126" s="99">
        <f>IF($J112="TC",0,IF($J112="Nso",0,VLOOKUP($A109,'Result Entry'!$B$9:$FW$108,54,0)))</f>
        <v>0</v>
      </c>
    </row>
    <row r="127" spans="1:15" s="52" customFormat="1" ht="54" customHeight="1">
      <c r="A127" s="1721"/>
      <c r="B127" s="50" t="s">
        <v>69</v>
      </c>
      <c r="C127" s="1717" t="str">
        <f>'Result Entry'!$BF$3</f>
        <v>CHEMISTRY</v>
      </c>
      <c r="D127" s="1718"/>
      <c r="E127" s="94">
        <f>IF($J112="TC",0,IF($J112="Nso",0,VLOOKUP($A109,'Result Entry'!$B$9:$FW$108,55,0)))</f>
        <v>0</v>
      </c>
      <c r="F127" s="95">
        <f>IF($J112="TC",0,IF($J112="Nso",0,VLOOKUP($A109,'Result Entry'!$B$9:$FW$108,56,0)))</f>
        <v>0</v>
      </c>
      <c r="G127" s="100">
        <f t="shared" si="9"/>
        <v>0</v>
      </c>
      <c r="H127" s="1960">
        <f>IF($J112="TC",0,IF($J112="Nso",0,VLOOKUP($A109,'Result Entry'!$B$9:$FW$108,61,0)))</f>
        <v>0</v>
      </c>
      <c r="I127" s="1904"/>
      <c r="J127" s="1903">
        <f>IF($J112="TC",0,IF($J112="Nso",0,VLOOKUP($A109,'Result Entry'!$B$9:$FW$108,65,0)))</f>
        <v>0</v>
      </c>
      <c r="K127" s="1904"/>
      <c r="L127" s="97">
        <f t="shared" si="10"/>
        <v>0</v>
      </c>
      <c r="M127" s="98">
        <f t="shared" si="11"/>
        <v>0</v>
      </c>
      <c r="N127" s="99">
        <f>IF($J112="TC",0,IF($J112="Nso",0,VLOOKUP($A109,'Result Entry'!$B$9:$FW$108,70,0)))</f>
        <v>0</v>
      </c>
    </row>
    <row r="128" spans="1:15" s="52" customFormat="1" ht="54" customHeight="1" thickBot="1">
      <c r="A128" s="1721"/>
      <c r="B128" s="50" t="s">
        <v>69</v>
      </c>
      <c r="C128" s="1717" t="str">
        <f>'Result Entry'!$BW$3</f>
        <v>BIOLOGY</v>
      </c>
      <c r="D128" s="1718"/>
      <c r="E128" s="101">
        <f>IF($J112="TC",0,IF($J112="Nso",0,VLOOKUP($A109,'Result Entry'!$B$9:$FW$108,71,0)))</f>
        <v>0</v>
      </c>
      <c r="F128" s="102">
        <f>IF($J112="TC",0,IF($J112="Nso",0,VLOOKUP($A109,'Result Entry'!$B$9:$FW$108,72,0)))</f>
        <v>0</v>
      </c>
      <c r="G128" s="103">
        <f t="shared" si="9"/>
        <v>0</v>
      </c>
      <c r="H128" s="1905">
        <f>IF($J112="TC",0,IF($J112="Nso",0,VLOOKUP($A109,'Result Entry'!$B$9:$FW$108,77,0)))</f>
        <v>0</v>
      </c>
      <c r="I128" s="1906"/>
      <c r="J128" s="1907">
        <f>IF($J112="TC",0,IF($J112="Nso",0,VLOOKUP($A109,'Result Entry'!$B$9:$FW$108,81,0)))</f>
        <v>0</v>
      </c>
      <c r="K128" s="1906"/>
      <c r="L128" s="104">
        <f t="shared" si="10"/>
        <v>0</v>
      </c>
      <c r="M128" s="105">
        <f t="shared" si="11"/>
        <v>0</v>
      </c>
      <c r="N128" s="99">
        <f>IF($J112="TC",0,IF($J112="Nso",0,VLOOKUP($A109,'Result Entry'!$B$9:$FW$108,86,0)))</f>
        <v>0</v>
      </c>
    </row>
    <row r="129" spans="1:14" ht="39.75" customHeight="1">
      <c r="A129" s="1721"/>
      <c r="B129" s="11" t="s">
        <v>69</v>
      </c>
      <c r="C129" s="1771" t="s">
        <v>77</v>
      </c>
      <c r="D129" s="1772"/>
      <c r="E129" s="1773"/>
      <c r="F129" s="1968" t="s">
        <v>78</v>
      </c>
      <c r="G129" s="1969"/>
      <c r="H129" s="1968" t="s">
        <v>79</v>
      </c>
      <c r="I129" s="1970"/>
      <c r="J129" s="106" t="s">
        <v>41</v>
      </c>
      <c r="K129" s="116" t="s">
        <v>91</v>
      </c>
      <c r="L129" s="1971" t="s">
        <v>39</v>
      </c>
      <c r="M129" s="1972"/>
      <c r="N129" s="108" t="s">
        <v>43</v>
      </c>
    </row>
    <row r="130" spans="1:14" ht="39.75" customHeight="1" thickBot="1">
      <c r="A130" s="1721"/>
      <c r="B130" s="11" t="s">
        <v>69</v>
      </c>
      <c r="C130" s="1774"/>
      <c r="D130" s="1775"/>
      <c r="E130" s="1776"/>
      <c r="F130" s="1973">
        <f>IF($J112="TC",0,IF($J112="Nso",0,VLOOKUP($A109,'Result Entry'!$B$9:$FW$108,146,0)))</f>
        <v>0</v>
      </c>
      <c r="G130" s="1974"/>
      <c r="H130" s="1975">
        <f>IF($J112="TC",0,IF($J112="Nso",0,VLOOKUP($A109,'Result Entry'!$B$9:$FW$108,147,0)))</f>
        <v>0</v>
      </c>
      <c r="I130" s="1976"/>
      <c r="J130" s="75">
        <f>IF($J112="TC",0,IF($J112="Nso",0,VLOOKUP($A109,'Result Entry'!$B$9:$FW$108,148,0)))</f>
        <v>0</v>
      </c>
      <c r="K130" s="85">
        <f>IF($J112="TC",0,IF($J112="Nso",0,VLOOKUP($A109,'Result Entry'!$B$9:$FW$108,149,0)))</f>
        <v>0</v>
      </c>
      <c r="L130" s="1864">
        <f>IF($J112="TC",0,IF($J112="Nso",0,VLOOKUP($A109,'Result Entry'!$B$9:$FW$108,150,0)))</f>
        <v>0</v>
      </c>
      <c r="M130" s="1865"/>
      <c r="N130" s="15">
        <f>IF($J112="TC",0,IF($J112="Nso",0,VLOOKUP($A109,'Result Entry'!$B$9:$FW$108,152,0)))</f>
        <v>0</v>
      </c>
    </row>
    <row r="131" spans="1:14" ht="39.75" customHeight="1">
      <c r="A131" s="1721"/>
      <c r="B131" s="11" t="s">
        <v>69</v>
      </c>
      <c r="C131" s="1758" t="s">
        <v>58</v>
      </c>
      <c r="D131" s="1759"/>
      <c r="E131" s="1759"/>
      <c r="F131" s="1759"/>
      <c r="G131" s="1759"/>
      <c r="H131" s="1760"/>
      <c r="I131" s="1834" t="s">
        <v>59</v>
      </c>
      <c r="J131" s="1835"/>
      <c r="K131" s="1911">
        <f>VLOOKUP($A109,'Result Entry'!$B$9:$FW$108,143,0)</f>
        <v>29</v>
      </c>
      <c r="L131" s="1912"/>
      <c r="M131" s="1839" t="s">
        <v>37</v>
      </c>
      <c r="N131" s="1840"/>
    </row>
    <row r="132" spans="1:14" ht="39.75" customHeight="1" thickBot="1">
      <c r="A132" s="1721"/>
      <c r="B132" s="11" t="s">
        <v>69</v>
      </c>
      <c r="C132" s="1841" t="s">
        <v>54</v>
      </c>
      <c r="D132" s="1842"/>
      <c r="E132" s="1842"/>
      <c r="F132" s="1843" t="s">
        <v>157</v>
      </c>
      <c r="G132" s="1844"/>
      <c r="H132" s="26" t="s">
        <v>47</v>
      </c>
      <c r="I132" s="1847" t="s">
        <v>60</v>
      </c>
      <c r="J132" s="1848"/>
      <c r="K132" s="1913">
        <f>VLOOKUP($A109,'Result Entry'!$B$9:$FW$108,144,0)</f>
        <v>51</v>
      </c>
      <c r="L132" s="1914"/>
      <c r="M132" s="1875">
        <f>VLOOKUP($A109,'Result Entry'!$B$9:$FW$108,145,0)</f>
        <v>0</v>
      </c>
      <c r="N132" s="1876"/>
    </row>
    <row r="133" spans="1:14" ht="39.75" customHeight="1">
      <c r="A133" s="1721"/>
      <c r="B133" s="11" t="s">
        <v>69</v>
      </c>
      <c r="C133" s="1841"/>
      <c r="D133" s="1842"/>
      <c r="E133" s="1842"/>
      <c r="F133" s="1845"/>
      <c r="G133" s="1846"/>
      <c r="H133" s="27" t="s">
        <v>99</v>
      </c>
      <c r="I133" s="1877" t="s">
        <v>61</v>
      </c>
      <c r="J133" s="1878"/>
      <c r="K133" s="1915" t="str">
        <f>IF($J112="TC","Transferred",IF($J112="Nso","NameSeparated",VLOOKUP($A109,'Result Entry'!$B$9:$FW$108,153,0)))</f>
        <v>NameSeparated</v>
      </c>
      <c r="L133" s="1915"/>
      <c r="M133" s="1915"/>
      <c r="N133" s="1916"/>
    </row>
    <row r="134" spans="1:14" ht="39.75" customHeight="1">
      <c r="A134" s="1721"/>
      <c r="B134" s="11" t="s">
        <v>69</v>
      </c>
      <c r="C134" s="1917" t="str">
        <f>'Result Entry'!$DU$3</f>
        <v>Foundation Of Information Tech.</v>
      </c>
      <c r="D134" s="1918"/>
      <c r="E134" s="1919"/>
      <c r="F134" s="1902">
        <f>IF($J112="TC",0,IF($J112="Nso",0,VLOOKUP($A109,'Result Entry'!$B$9:$GS$108,170,0)))</f>
        <v>0</v>
      </c>
      <c r="G134" s="1902"/>
      <c r="H134" s="109">
        <f>IF($J112="TC",0,IF($J112="Nso",0,VLOOKUP($A109,'Result Entry'!$B$9:$GS$108,112,0)))</f>
        <v>0</v>
      </c>
      <c r="I134" s="1748" t="s">
        <v>71</v>
      </c>
      <c r="J134" s="1749"/>
      <c r="K134" s="1908">
        <f>'Result Entry'!$T$2</f>
        <v>45419</v>
      </c>
      <c r="L134" s="1909"/>
      <c r="M134" s="1909"/>
      <c r="N134" s="1910"/>
    </row>
    <row r="135" spans="1:14" ht="39.75" customHeight="1">
      <c r="A135" s="1721"/>
      <c r="B135" s="11" t="s">
        <v>69</v>
      </c>
      <c r="C135" s="1899" t="str">
        <f>'Result Entry'!$EI$3</f>
        <v>G.I.A.I.-II</v>
      </c>
      <c r="D135" s="1900"/>
      <c r="E135" s="1901"/>
      <c r="F135" s="1902">
        <f>IF($J112="TC",0,IF($J112="Nso",0,VLOOKUP($A109,'Result Entry'!$B$9:$GS$108,174,0)))</f>
        <v>0</v>
      </c>
      <c r="G135" s="1902"/>
      <c r="H135" s="109">
        <f>IF($J112="TC",0,IF($J112="Nso",0,VLOOKUP($A109,'Result Entry'!$B$9:$GS$108,124,0)))</f>
        <v>0</v>
      </c>
      <c r="I135" s="1753"/>
      <c r="J135" s="1754"/>
      <c r="K135" s="1754"/>
      <c r="L135" s="1754"/>
      <c r="M135" s="1754"/>
      <c r="N135" s="1755"/>
    </row>
    <row r="136" spans="1:14" ht="39.75" customHeight="1">
      <c r="A136" s="1721"/>
      <c r="B136" s="11" t="s">
        <v>69</v>
      </c>
      <c r="C136" s="1899" t="str">
        <f>'Result Entry'!$EU$3</f>
        <v>SOC.SER.PLAN</v>
      </c>
      <c r="D136" s="1900"/>
      <c r="E136" s="1901"/>
      <c r="F136" s="1902">
        <f>IF($J112="TC",0,IF($J112="Nso",0,VLOOKUP($A109,'Result Entry'!$B$9:$HS$108,178,0)))</f>
        <v>0</v>
      </c>
      <c r="G136" s="1902"/>
      <c r="H136" s="109">
        <f>IF($J112="TC",0,IF($J112="Nso",0,VLOOKUP($A109,'Result Entry'!$B$9:$GS$108,136,0)))</f>
        <v>0</v>
      </c>
      <c r="I136" s="1756" t="s">
        <v>174</v>
      </c>
      <c r="J136" s="1757"/>
      <c r="K136" s="113"/>
      <c r="L136" s="114"/>
      <c r="M136" s="114"/>
      <c r="N136" s="115"/>
    </row>
    <row r="137" spans="1:14" ht="39.75" customHeight="1" thickBot="1">
      <c r="A137" s="1721"/>
      <c r="B137" s="11" t="s">
        <v>69</v>
      </c>
      <c r="C137" s="1899" t="str">
        <f>'Result Entry'!$FG$3</f>
        <v>Jeewan Kaushal</v>
      </c>
      <c r="D137" s="1900"/>
      <c r="E137" s="1901"/>
      <c r="F137" s="1902">
        <f>IF($J112="TC",0,IF($J112="Nso",0,VLOOKUP($A109,'Result Entry'!$B$9:$HS$108,182,0)))</f>
        <v>0</v>
      </c>
      <c r="G137" s="1902"/>
      <c r="H137" s="109">
        <f>IF($J112="TC",0,IF($J112="Nso",0,VLOOKUP($A109,'Result Entry'!$B$9:$HS$108,136,0)))</f>
        <v>0</v>
      </c>
      <c r="I137" s="1756" t="s">
        <v>148</v>
      </c>
      <c r="J137" s="1757"/>
      <c r="K137" s="1757"/>
      <c r="L137" s="1757"/>
      <c r="M137" s="1757"/>
      <c r="N137" s="1838"/>
    </row>
    <row r="138" spans="1:14" ht="39.75" customHeight="1">
      <c r="A138" s="1721"/>
      <c r="B138" s="10" t="s">
        <v>69</v>
      </c>
      <c r="C138" s="1886" t="s">
        <v>180</v>
      </c>
      <c r="D138" s="1887"/>
      <c r="E138" s="1888"/>
      <c r="F138" s="1895" t="s">
        <v>181</v>
      </c>
      <c r="G138" s="1896"/>
      <c r="H138" s="110" t="s">
        <v>30</v>
      </c>
      <c r="I138" s="1756" t="s">
        <v>175</v>
      </c>
      <c r="J138" s="1757"/>
      <c r="K138" s="1757"/>
      <c r="L138" s="1757"/>
      <c r="M138" s="1757"/>
      <c r="N138" s="1838"/>
    </row>
    <row r="139" spans="1:14" ht="39.75" customHeight="1">
      <c r="A139" s="1721"/>
      <c r="B139" s="10" t="s">
        <v>69</v>
      </c>
      <c r="C139" s="1889"/>
      <c r="D139" s="1890"/>
      <c r="E139" s="1891"/>
      <c r="F139" s="1897" t="s">
        <v>182</v>
      </c>
      <c r="G139" s="1898"/>
      <c r="H139" s="111" t="s">
        <v>179</v>
      </c>
      <c r="I139" s="1732" t="s">
        <v>67</v>
      </c>
      <c r="J139" s="1733"/>
      <c r="K139" s="1733"/>
      <c r="L139" s="1733"/>
      <c r="M139" s="1733"/>
      <c r="N139" s="1734"/>
    </row>
    <row r="140" spans="1:14" ht="39.75" customHeight="1">
      <c r="A140" s="1721"/>
      <c r="B140" s="10" t="s">
        <v>69</v>
      </c>
      <c r="C140" s="1889"/>
      <c r="D140" s="1890"/>
      <c r="E140" s="1891"/>
      <c r="F140" s="1897" t="s">
        <v>185</v>
      </c>
      <c r="G140" s="1898"/>
      <c r="H140" s="111" t="s">
        <v>62</v>
      </c>
      <c r="I140" s="1735"/>
      <c r="J140" s="1736"/>
      <c r="K140" s="1736"/>
      <c r="L140" s="1736"/>
      <c r="M140" s="1736"/>
      <c r="N140" s="1737"/>
    </row>
    <row r="141" spans="1:14" ht="39.75" customHeight="1">
      <c r="A141" s="1721"/>
      <c r="B141" s="10" t="s">
        <v>69</v>
      </c>
      <c r="C141" s="1889"/>
      <c r="D141" s="1890"/>
      <c r="E141" s="1891"/>
      <c r="F141" s="1897" t="s">
        <v>186</v>
      </c>
      <c r="G141" s="1898"/>
      <c r="H141" s="111" t="s">
        <v>63</v>
      </c>
      <c r="I141" s="1735"/>
      <c r="J141" s="1736"/>
      <c r="K141" s="1736"/>
      <c r="L141" s="1736"/>
      <c r="M141" s="1736"/>
      <c r="N141" s="1737"/>
    </row>
    <row r="142" spans="1:14" ht="39.75" customHeight="1">
      <c r="A142" s="1721"/>
      <c r="B142" s="10" t="s">
        <v>69</v>
      </c>
      <c r="C142" s="1889"/>
      <c r="D142" s="1890"/>
      <c r="E142" s="1891"/>
      <c r="F142" s="1897" t="s">
        <v>183</v>
      </c>
      <c r="G142" s="1898"/>
      <c r="H142" s="111" t="s">
        <v>65</v>
      </c>
      <c r="I142" s="1738" t="s">
        <v>80</v>
      </c>
      <c r="J142" s="1739"/>
      <c r="K142" s="1739"/>
      <c r="L142" s="1739"/>
      <c r="M142" s="1739"/>
      <c r="N142" s="1740"/>
    </row>
    <row r="143" spans="1:14" ht="39.75" customHeight="1" thickBot="1">
      <c r="A143" s="1721"/>
      <c r="B143" s="13" t="s">
        <v>69</v>
      </c>
      <c r="C143" s="1892"/>
      <c r="D143" s="1893"/>
      <c r="E143" s="1894"/>
      <c r="F143" s="1884" t="s">
        <v>184</v>
      </c>
      <c r="G143" s="1885"/>
      <c r="H143" s="112" t="s">
        <v>64</v>
      </c>
      <c r="I143" s="1741"/>
      <c r="J143" s="1742"/>
      <c r="K143" s="1742"/>
      <c r="L143" s="1742"/>
      <c r="M143" s="1742"/>
      <c r="N143" s="1743"/>
    </row>
    <row r="144" spans="1:14" s="43" customFormat="1" ht="123.75" customHeight="1" thickTop="1">
      <c r="A144" s="84"/>
      <c r="B144" s="117"/>
      <c r="C144" s="118"/>
      <c r="D144" s="118"/>
      <c r="E144" s="118"/>
      <c r="F144" s="118"/>
      <c r="G144" s="118"/>
      <c r="H144" s="118"/>
      <c r="I144" s="118"/>
      <c r="J144" s="118"/>
      <c r="K144" s="118"/>
      <c r="L144" s="118"/>
      <c r="M144" s="118"/>
      <c r="N144" s="118"/>
    </row>
    <row r="145" spans="1:15" ht="24.75" customHeight="1" thickBot="1">
      <c r="A145" s="83">
        <f>A109+1</f>
        <v>5</v>
      </c>
      <c r="B145" s="1720" t="s">
        <v>50</v>
      </c>
      <c r="C145" s="1720"/>
      <c r="D145" s="1720"/>
      <c r="E145" s="1720"/>
      <c r="F145" s="1720"/>
      <c r="G145" s="1720"/>
      <c r="H145" s="1720"/>
      <c r="I145" s="1720"/>
      <c r="J145" s="1720"/>
      <c r="K145" s="1720"/>
      <c r="L145" s="1720"/>
      <c r="M145" s="1720"/>
      <c r="N145" s="1720"/>
    </row>
    <row r="146" spans="1:15" ht="62.25" customHeight="1" thickTop="1">
      <c r="A146" s="1721"/>
      <c r="B146" s="1722"/>
      <c r="C146" s="1723"/>
      <c r="D146" s="1920" t="str">
        <f>Master!$E$8</f>
        <v xml:space="preserve">Govt. Sr. Secondary School </v>
      </c>
      <c r="E146" s="1921"/>
      <c r="F146" s="1921"/>
      <c r="G146" s="1921"/>
      <c r="H146" s="1921"/>
      <c r="I146" s="1921"/>
      <c r="J146" s="1921"/>
      <c r="K146" s="1921"/>
      <c r="L146" s="1921"/>
      <c r="M146" s="1921"/>
      <c r="N146" s="1922"/>
    </row>
    <row r="147" spans="1:15" ht="33" customHeight="1" thickBot="1">
      <c r="A147" s="1721"/>
      <c r="B147" s="1724"/>
      <c r="C147" s="1725"/>
      <c r="D147" s="1729" t="str">
        <f>Master!$E$11</f>
        <v>P.S.-Bapini (Jodhpur)</v>
      </c>
      <c r="E147" s="1730"/>
      <c r="F147" s="1730"/>
      <c r="G147" s="1730"/>
      <c r="H147" s="1730"/>
      <c r="I147" s="1730"/>
      <c r="J147" s="1730"/>
      <c r="K147" s="1730"/>
      <c r="L147" s="1730"/>
      <c r="M147" s="1730"/>
      <c r="N147" s="1731"/>
    </row>
    <row r="148" spans="1:15" ht="30" customHeight="1">
      <c r="A148" s="1721"/>
      <c r="B148" s="28"/>
      <c r="C148" s="1849" t="s">
        <v>150</v>
      </c>
      <c r="D148" s="1850"/>
      <c r="E148" s="1850"/>
      <c r="F148" s="1850"/>
      <c r="G148" s="1851"/>
      <c r="H148" s="1814" t="s">
        <v>127</v>
      </c>
      <c r="I148" s="1814"/>
      <c r="J148" s="1923">
        <f>VLOOKUP(A145,'Result Entry'!$B$6:$K$108,6,0)</f>
        <v>1105</v>
      </c>
      <c r="K148" s="1820" t="s">
        <v>68</v>
      </c>
      <c r="L148" s="1821"/>
      <c r="M148" s="68">
        <f>Master!$E$14</f>
        <v>8151106901</v>
      </c>
      <c r="N148" s="69"/>
    </row>
    <row r="149" spans="1:15" ht="30" customHeight="1">
      <c r="A149" s="1721"/>
      <c r="B149" s="9"/>
      <c r="C149" s="1852"/>
      <c r="D149" s="1853"/>
      <c r="E149" s="1853"/>
      <c r="F149" s="1853"/>
      <c r="G149" s="1854"/>
      <c r="H149" s="1815"/>
      <c r="I149" s="1815"/>
      <c r="J149" s="1924"/>
      <c r="K149" s="1822" t="s">
        <v>66</v>
      </c>
      <c r="L149" s="1823"/>
      <c r="M149" s="1824"/>
      <c r="N149" s="1825"/>
      <c r="O149" s="17" t="s">
        <v>156</v>
      </c>
    </row>
    <row r="150" spans="1:15" ht="30" customHeight="1" thickBot="1">
      <c r="A150" s="1721"/>
      <c r="B150" s="9"/>
      <c r="C150" s="1855"/>
      <c r="D150" s="1856"/>
      <c r="E150" s="1856"/>
      <c r="F150" s="1856"/>
      <c r="G150" s="1857"/>
      <c r="H150" s="1816"/>
      <c r="I150" s="1816"/>
      <c r="J150" s="1925"/>
      <c r="K150" s="1826" t="s">
        <v>51</v>
      </c>
      <c r="L150" s="1827"/>
      <c r="M150" s="1828" t="str">
        <f>Master!$E$6</f>
        <v>2023-24</v>
      </c>
      <c r="N150" s="1829"/>
    </row>
    <row r="151" spans="1:15" ht="39.75" customHeight="1">
      <c r="A151" s="1721"/>
      <c r="B151" s="10" t="s">
        <v>69</v>
      </c>
      <c r="C151" s="1932" t="s">
        <v>20</v>
      </c>
      <c r="D151" s="1977"/>
      <c r="E151" s="1977"/>
      <c r="F151" s="1978"/>
      <c r="G151" s="87" t="s">
        <v>149</v>
      </c>
      <c r="H151" s="1979">
        <f>VLOOKUP($A145,'Result Entry'!$B$9:$FW$108,4,0)</f>
        <v>745</v>
      </c>
      <c r="I151" s="1979"/>
      <c r="J151" s="1979"/>
      <c r="K151" s="1979"/>
      <c r="L151" s="1979"/>
      <c r="M151" s="1979"/>
      <c r="N151" s="1980"/>
    </row>
    <row r="152" spans="1:15" ht="39.75" customHeight="1">
      <c r="A152" s="1721"/>
      <c r="B152" s="10" t="s">
        <v>69</v>
      </c>
      <c r="C152" s="1960" t="s">
        <v>22</v>
      </c>
      <c r="D152" s="1961"/>
      <c r="E152" s="1961"/>
      <c r="F152" s="1962"/>
      <c r="G152" s="88" t="s">
        <v>149</v>
      </c>
      <c r="H152" s="1963" t="str">
        <f>VLOOKUP($A145,'Result Entry'!$B$9:$FW$108,7,0)</f>
        <v>BHKBK</v>
      </c>
      <c r="I152" s="1963"/>
      <c r="J152" s="1963"/>
      <c r="K152" s="1963"/>
      <c r="L152" s="1963"/>
      <c r="M152" s="1963"/>
      <c r="N152" s="1964"/>
    </row>
    <row r="153" spans="1:15" ht="39.75" customHeight="1">
      <c r="A153" s="1721"/>
      <c r="B153" s="10" t="s">
        <v>69</v>
      </c>
      <c r="C153" s="1960" t="s">
        <v>23</v>
      </c>
      <c r="D153" s="1961"/>
      <c r="E153" s="1961"/>
      <c r="F153" s="1962"/>
      <c r="G153" s="88" t="s">
        <v>149</v>
      </c>
      <c r="H153" s="1963" t="str">
        <f>VLOOKUP($A145,'Result Entry'!$B$9:$FW$108,8,0)</f>
        <v>KJKHK</v>
      </c>
      <c r="I153" s="1963"/>
      <c r="J153" s="1963"/>
      <c r="K153" s="1963"/>
      <c r="L153" s="1963"/>
      <c r="M153" s="1963"/>
      <c r="N153" s="1964"/>
    </row>
    <row r="154" spans="1:15" ht="39.75" customHeight="1">
      <c r="A154" s="1721"/>
      <c r="B154" s="10" t="s">
        <v>69</v>
      </c>
      <c r="C154" s="1960" t="s">
        <v>52</v>
      </c>
      <c r="D154" s="1961"/>
      <c r="E154" s="1961"/>
      <c r="F154" s="1962"/>
      <c r="G154" s="88" t="s">
        <v>149</v>
      </c>
      <c r="H154" s="1963" t="str">
        <f>VLOOKUP($A145,'Result Entry'!$B$9:$FW$108,9,0)</f>
        <v>HKHK</v>
      </c>
      <c r="I154" s="1963"/>
      <c r="J154" s="1963"/>
      <c r="K154" s="1963"/>
      <c r="L154" s="1963"/>
      <c r="M154" s="1963"/>
      <c r="N154" s="1964"/>
    </row>
    <row r="155" spans="1:15" ht="39.75" customHeight="1">
      <c r="A155" s="1721"/>
      <c r="B155" s="10" t="s">
        <v>69</v>
      </c>
      <c r="C155" s="1960" t="s">
        <v>53</v>
      </c>
      <c r="D155" s="1961"/>
      <c r="E155" s="1961"/>
      <c r="F155" s="1962"/>
      <c r="G155" s="88" t="s">
        <v>149</v>
      </c>
      <c r="H155" s="1965" t="str">
        <f>CONCATENATE('Result Entry'!$G$4,'Result Entry'!$J$4)</f>
        <v>11(A)</v>
      </c>
      <c r="I155" s="1963"/>
      <c r="J155" s="1963"/>
      <c r="K155" s="1963"/>
      <c r="L155" s="1963"/>
      <c r="M155" s="1963"/>
      <c r="N155" s="1964"/>
    </row>
    <row r="156" spans="1:15" ht="39.75" customHeight="1" thickBot="1">
      <c r="A156" s="1721"/>
      <c r="B156" s="10" t="s">
        <v>69</v>
      </c>
      <c r="C156" s="1935" t="s">
        <v>25</v>
      </c>
      <c r="D156" s="1936"/>
      <c r="E156" s="1936"/>
      <c r="F156" s="1937"/>
      <c r="G156" s="89" t="s">
        <v>149</v>
      </c>
      <c r="H156" s="1938">
        <f>VLOOKUP($A145,'Result Entry'!$B$9:$FW$108,10,0)</f>
        <v>0</v>
      </c>
      <c r="I156" s="1938"/>
      <c r="J156" s="1938"/>
      <c r="K156" s="1938"/>
      <c r="L156" s="1938"/>
      <c r="M156" s="1938"/>
      <c r="N156" s="1939"/>
    </row>
    <row r="157" spans="1:15" ht="30" customHeight="1">
      <c r="A157" s="1721"/>
      <c r="B157" s="11" t="s">
        <v>69</v>
      </c>
      <c r="C157" s="1940" t="s">
        <v>167</v>
      </c>
      <c r="D157" s="1941"/>
      <c r="E157" s="1944" t="s">
        <v>72</v>
      </c>
      <c r="F157" s="1946" t="s">
        <v>73</v>
      </c>
      <c r="G157" s="1948" t="s">
        <v>168</v>
      </c>
      <c r="H157" s="1950" t="s">
        <v>55</v>
      </c>
      <c r="I157" s="1951"/>
      <c r="J157" s="1954" t="s">
        <v>84</v>
      </c>
      <c r="K157" s="1955"/>
      <c r="L157" s="1958" t="s">
        <v>169</v>
      </c>
      <c r="M157" s="1966" t="s">
        <v>76</v>
      </c>
      <c r="N157" s="1926" t="s">
        <v>98</v>
      </c>
    </row>
    <row r="158" spans="1:15" ht="30" customHeight="1">
      <c r="A158" s="1721"/>
      <c r="B158" s="11"/>
      <c r="C158" s="1942"/>
      <c r="D158" s="1943"/>
      <c r="E158" s="1945"/>
      <c r="F158" s="1947"/>
      <c r="G158" s="1949"/>
      <c r="H158" s="1952"/>
      <c r="I158" s="1953"/>
      <c r="J158" s="1956"/>
      <c r="K158" s="1957"/>
      <c r="L158" s="1959"/>
      <c r="M158" s="1967"/>
      <c r="N158" s="1927"/>
    </row>
    <row r="159" spans="1:15" ht="39.75" customHeight="1" thickBot="1">
      <c r="A159" s="1721"/>
      <c r="B159" s="11" t="s">
        <v>69</v>
      </c>
      <c r="C159" s="1866" t="s">
        <v>56</v>
      </c>
      <c r="D159" s="1867"/>
      <c r="E159" s="90">
        <f>'Result Entry'!$L$7</f>
        <v>10</v>
      </c>
      <c r="F159" s="91">
        <f>'Result Entry'!$M$7</f>
        <v>10</v>
      </c>
      <c r="G159" s="92">
        <f t="shared" ref="G159:G164" si="12">SUM(E159:F159)</f>
        <v>20</v>
      </c>
      <c r="H159" s="1929">
        <f>'Result Entry'!$AU$7</f>
        <v>70</v>
      </c>
      <c r="I159" s="1930"/>
      <c r="J159" s="1931">
        <f>'Result Entry'!$AY$7</f>
        <v>100</v>
      </c>
      <c r="K159" s="1930"/>
      <c r="L159" s="92">
        <f t="shared" ref="L159:L164" si="13">SUM(H159,J159)</f>
        <v>170</v>
      </c>
      <c r="M159" s="93">
        <f t="shared" ref="M159:M164" si="14">SUM(G159,L159)</f>
        <v>190</v>
      </c>
      <c r="N159" s="1928"/>
    </row>
    <row r="160" spans="1:15" s="52" customFormat="1" ht="54" customHeight="1">
      <c r="A160" s="1721"/>
      <c r="B160" s="50" t="s">
        <v>69</v>
      </c>
      <c r="C160" s="1769" t="str">
        <f>'Result Entry'!$L$3</f>
        <v>HINDI Comp.</v>
      </c>
      <c r="D160" s="1770"/>
      <c r="E160" s="94">
        <f>IF($J148="TC",0,IF($J148="Nso",0,VLOOKUP($A145,'Result Entry'!$B$9:$FW$108,11,0)))</f>
        <v>8</v>
      </c>
      <c r="F160" s="95">
        <f>IF($J148="TC",0,IF($J148="Nso",0,VLOOKUP($A145,'Result Entry'!$B$9:$FW$108,12,0)))</f>
        <v>11</v>
      </c>
      <c r="G160" s="96">
        <f t="shared" si="12"/>
        <v>19</v>
      </c>
      <c r="H160" s="1932">
        <f>IF($J148="TC",0,IF($J148="Nso",0,VLOOKUP($A145,'Result Entry'!$B$9:$FW$108,16,0)))</f>
        <v>31</v>
      </c>
      <c r="I160" s="1933"/>
      <c r="J160" s="1934">
        <f>IF($J148="TC",0,IF($J148="Nso",0,VLOOKUP($A145,'Result Entry'!$B$9:$FW$108,19,0)))</f>
        <v>0</v>
      </c>
      <c r="K160" s="1933"/>
      <c r="L160" s="97">
        <f t="shared" si="13"/>
        <v>31</v>
      </c>
      <c r="M160" s="98">
        <f t="shared" si="14"/>
        <v>50</v>
      </c>
      <c r="N160" s="99" t="str">
        <f>IF($J148="TC",0,IF($J148="Nso",0,VLOOKUP($A145,'Result Entry'!$B$9:$FW$108,24,0)))</f>
        <v>III</v>
      </c>
    </row>
    <row r="161" spans="1:14" s="52" customFormat="1" ht="54" customHeight="1">
      <c r="A161" s="1721"/>
      <c r="B161" s="50" t="s">
        <v>69</v>
      </c>
      <c r="C161" s="1717" t="str">
        <f>'Result Entry'!$Z$3</f>
        <v>ENGLISH Comp.</v>
      </c>
      <c r="D161" s="1718"/>
      <c r="E161" s="94">
        <f>IF($J148="TC",0,IF($J148="Nso",0,VLOOKUP($A145,'Result Entry'!$B$9:$FW$108,25,0)))</f>
        <v>8</v>
      </c>
      <c r="F161" s="95">
        <f>IF($J148="TC",0,IF($J148="Nso",0,VLOOKUP($A145,'Result Entry'!$B$9:$FW$108,26,0)))</f>
        <v>11</v>
      </c>
      <c r="G161" s="100">
        <f t="shared" si="12"/>
        <v>19</v>
      </c>
      <c r="H161" s="1960">
        <f>IF($J148="TC",0,IF($J148="Nso",0,VLOOKUP($A145,'Result Entry'!$B$9:$FW$108,30,0)))</f>
        <v>31</v>
      </c>
      <c r="I161" s="1904"/>
      <c r="J161" s="1903">
        <f>IF($J148="TC",0,IF($J148="Nso",0,VLOOKUP($A145,'Result Entry'!$B$9:$FW$108,33,0)))</f>
        <v>0</v>
      </c>
      <c r="K161" s="1904"/>
      <c r="L161" s="97">
        <f t="shared" si="13"/>
        <v>31</v>
      </c>
      <c r="M161" s="98">
        <f t="shared" si="14"/>
        <v>50</v>
      </c>
      <c r="N161" s="99" t="str">
        <f>IF($J148="TC",0,IF($J148="Nso",0,VLOOKUP($A145,'Result Entry'!$B$9:$FW$108,38,0)))</f>
        <v>III</v>
      </c>
    </row>
    <row r="162" spans="1:14" s="52" customFormat="1" ht="54" customHeight="1">
      <c r="A162" s="1721"/>
      <c r="B162" s="50" t="s">
        <v>69</v>
      </c>
      <c r="C162" s="1717" t="str">
        <f>'Result Entry'!$AO$3</f>
        <v>PHYSICS</v>
      </c>
      <c r="D162" s="1718"/>
      <c r="E162" s="94">
        <f>IF($J148="TC",0,IF($J148="Nso",0,VLOOKUP($A145,'Result Entry'!$B$9:$FW$108,39,0)))</f>
        <v>1</v>
      </c>
      <c r="F162" s="95">
        <f>IF($J148="TC",0,IF($J148="Nso",0,VLOOKUP($A145,'Result Entry'!$B$9:$FW$108,40,0)))</f>
        <v>10</v>
      </c>
      <c r="G162" s="100">
        <f t="shared" si="12"/>
        <v>11</v>
      </c>
      <c r="H162" s="1960">
        <f>IF($J148="TC",0,IF($J148="Nso",0,VLOOKUP($A145,'Result Entry'!$B$9:$FW$108,45,0)))</f>
        <v>20</v>
      </c>
      <c r="I162" s="1904"/>
      <c r="J162" s="1903">
        <f>IF($J148="TC",0,IF($J148="Nso",0,VLOOKUP($A145,'Result Entry'!$B$9:$FW$108,49,0)))</f>
        <v>0</v>
      </c>
      <c r="K162" s="1904"/>
      <c r="L162" s="97">
        <f t="shared" si="13"/>
        <v>20</v>
      </c>
      <c r="M162" s="98">
        <f t="shared" si="14"/>
        <v>31</v>
      </c>
      <c r="N162" s="99" t="str">
        <f>IF($J148="TC",0,IF($J148="Nso",0,VLOOKUP($A145,'Result Entry'!$B$9:$FW$108,54,0)))</f>
        <v>G2</v>
      </c>
    </row>
    <row r="163" spans="1:14" s="52" customFormat="1" ht="54" customHeight="1">
      <c r="A163" s="1721"/>
      <c r="B163" s="50" t="s">
        <v>69</v>
      </c>
      <c r="C163" s="1717" t="str">
        <f>'Result Entry'!$BF$3</f>
        <v>CHEMISTRY</v>
      </c>
      <c r="D163" s="1718"/>
      <c r="E163" s="94" t="str">
        <f>IF($J148="TC",0,IF($J148="Nso",0,VLOOKUP($A145,'Result Entry'!$B$9:$FW$108,55,0)))</f>
        <v>I</v>
      </c>
      <c r="F163" s="95">
        <f>IF($J148="TC",0,IF($J148="Nso",0,VLOOKUP($A145,'Result Entry'!$B$9:$FW$108,56,0)))</f>
        <v>2</v>
      </c>
      <c r="G163" s="100">
        <f t="shared" si="12"/>
        <v>2</v>
      </c>
      <c r="H163" s="1960">
        <f>IF($J148="TC",0,IF($J148="Nso",0,VLOOKUP($A145,'Result Entry'!$B$9:$FW$108,61,0)))</f>
        <v>70</v>
      </c>
      <c r="I163" s="1904"/>
      <c r="J163" s="1903">
        <f>IF($J148="TC",0,IF($J148="Nso",0,VLOOKUP($A145,'Result Entry'!$B$9:$FW$108,65,0)))</f>
        <v>100</v>
      </c>
      <c r="K163" s="1904"/>
      <c r="L163" s="97">
        <f t="shared" si="13"/>
        <v>170</v>
      </c>
      <c r="M163" s="98">
        <f t="shared" si="14"/>
        <v>172</v>
      </c>
      <c r="N163" s="99" t="str">
        <f>IF($J148="TC",0,IF($J148="Nso",0,VLOOKUP($A145,'Result Entry'!$B$9:$FW$108,70,0)))</f>
        <v/>
      </c>
    </row>
    <row r="164" spans="1:14" s="52" customFormat="1" ht="54" customHeight="1" thickBot="1">
      <c r="A164" s="1721"/>
      <c r="B164" s="50" t="s">
        <v>69</v>
      </c>
      <c r="C164" s="1717" t="str">
        <f>'Result Entry'!$BW$3</f>
        <v>BIOLOGY</v>
      </c>
      <c r="D164" s="1718"/>
      <c r="E164" s="101" t="str">
        <f>IF($J148="TC",0,IF($J148="Nso",0,VLOOKUP($A145,'Result Entry'!$B$9:$FW$108,71,0)))</f>
        <v>P</v>
      </c>
      <c r="F164" s="102" t="str">
        <f>IF($J148="TC",0,IF($J148="Nso",0,VLOOKUP($A145,'Result Entry'!$B$9:$FW$108,72,0)))</f>
        <v>D</v>
      </c>
      <c r="G164" s="103">
        <f t="shared" si="12"/>
        <v>0</v>
      </c>
      <c r="H164" s="1905">
        <f>IF($J148="TC",0,IF($J148="Nso",0,VLOOKUP($A145,'Result Entry'!$B$9:$FW$108,77,0)))</f>
        <v>0</v>
      </c>
      <c r="I164" s="1906"/>
      <c r="J164" s="1907">
        <f>IF($J148="TC",0,IF($J148="Nso",0,VLOOKUP($A145,'Result Entry'!$B$9:$FW$108,81,0)))</f>
        <v>0</v>
      </c>
      <c r="K164" s="1906"/>
      <c r="L164" s="104">
        <f t="shared" si="13"/>
        <v>0</v>
      </c>
      <c r="M164" s="105">
        <f t="shared" si="14"/>
        <v>0</v>
      </c>
      <c r="N164" s="99">
        <f>IF($J148="TC",0,IF($J148="Nso",0,VLOOKUP($A145,'Result Entry'!$B$9:$FW$108,86,0)))</f>
        <v>0</v>
      </c>
    </row>
    <row r="165" spans="1:14" ht="39.75" customHeight="1">
      <c r="A165" s="1721"/>
      <c r="B165" s="11" t="s">
        <v>69</v>
      </c>
      <c r="C165" s="1771" t="s">
        <v>77</v>
      </c>
      <c r="D165" s="1772"/>
      <c r="E165" s="1773"/>
      <c r="F165" s="1968" t="s">
        <v>78</v>
      </c>
      <c r="G165" s="1969"/>
      <c r="H165" s="1968" t="s">
        <v>79</v>
      </c>
      <c r="I165" s="1970"/>
      <c r="J165" s="106" t="s">
        <v>41</v>
      </c>
      <c r="K165" s="116" t="s">
        <v>91</v>
      </c>
      <c r="L165" s="1971" t="s">
        <v>39</v>
      </c>
      <c r="M165" s="1972"/>
      <c r="N165" s="108" t="s">
        <v>43</v>
      </c>
    </row>
    <row r="166" spans="1:14" ht="39.75" customHeight="1" thickBot="1">
      <c r="A166" s="1721"/>
      <c r="B166" s="11" t="s">
        <v>69</v>
      </c>
      <c r="C166" s="1774"/>
      <c r="D166" s="1775"/>
      <c r="E166" s="1776"/>
      <c r="F166" s="1973">
        <f>IF($J148="TC",0,IF($J148="Nso",0,VLOOKUP($A145,'Result Entry'!$B$9:$FW$108,146,0)))</f>
        <v>0</v>
      </c>
      <c r="G166" s="1974"/>
      <c r="H166" s="1975">
        <f>IF($J148="TC",0,IF($J148="Nso",0,VLOOKUP($A145,'Result Entry'!$B$9:$FW$108,147,0)))</f>
        <v>0</v>
      </c>
      <c r="I166" s="1976"/>
      <c r="J166" s="75">
        <f>IF($J148="TC",0,IF($J148="Nso",0,VLOOKUP($A145,'Result Entry'!$B$9:$FW$108,148,0)))</f>
        <v>0</v>
      </c>
      <c r="K166" s="85">
        <f>IF($J148="TC",0,IF($J148="Nso",0,VLOOKUP($A145,'Result Entry'!$B$9:$FW$108,149,0)))</f>
        <v>0</v>
      </c>
      <c r="L166" s="1864">
        <f>IF($J148="TC",0,IF($J148="Nso",0,VLOOKUP($A145,'Result Entry'!$B$9:$FW$108,150,0)))</f>
        <v>8</v>
      </c>
      <c r="M166" s="1865"/>
      <c r="N166" s="15">
        <f>IF($J148="TC",0,IF($J148="Nso",0,VLOOKUP($A145,'Result Entry'!$B$9:$FW$108,152,0)))</f>
        <v>19</v>
      </c>
    </row>
    <row r="167" spans="1:14" ht="39.75" customHeight="1">
      <c r="A167" s="1721"/>
      <c r="B167" s="11" t="s">
        <v>69</v>
      </c>
      <c r="C167" s="1758" t="s">
        <v>58</v>
      </c>
      <c r="D167" s="1759"/>
      <c r="E167" s="1759"/>
      <c r="F167" s="1759"/>
      <c r="G167" s="1759"/>
      <c r="H167" s="1760"/>
      <c r="I167" s="1834" t="s">
        <v>59</v>
      </c>
      <c r="J167" s="1835"/>
      <c r="K167" s="1911">
        <f>VLOOKUP($A145,'Result Entry'!$B$9:$FW$108,143,0)</f>
        <v>0</v>
      </c>
      <c r="L167" s="1912"/>
      <c r="M167" s="1839" t="s">
        <v>37</v>
      </c>
      <c r="N167" s="1840"/>
    </row>
    <row r="168" spans="1:14" ht="39.75" customHeight="1" thickBot="1">
      <c r="A168" s="1721"/>
      <c r="B168" s="11" t="s">
        <v>69</v>
      </c>
      <c r="C168" s="1841" t="s">
        <v>54</v>
      </c>
      <c r="D168" s="1842"/>
      <c r="E168" s="1842"/>
      <c r="F168" s="1843" t="s">
        <v>157</v>
      </c>
      <c r="G168" s="1844"/>
      <c r="H168" s="26" t="s">
        <v>47</v>
      </c>
      <c r="I168" s="1847" t="s">
        <v>60</v>
      </c>
      <c r="J168" s="1848"/>
      <c r="K168" s="1913">
        <f>VLOOKUP($A145,'Result Entry'!$B$9:$FW$108,144,0)</f>
        <v>0</v>
      </c>
      <c r="L168" s="1914"/>
      <c r="M168" s="1875">
        <f>VLOOKUP($A145,'Result Entry'!$B$9:$FW$108,145,0)</f>
        <v>0</v>
      </c>
      <c r="N168" s="1876"/>
    </row>
    <row r="169" spans="1:14" ht="39.75" customHeight="1">
      <c r="A169" s="1721"/>
      <c r="B169" s="11" t="s">
        <v>69</v>
      </c>
      <c r="C169" s="1841"/>
      <c r="D169" s="1842"/>
      <c r="E169" s="1842"/>
      <c r="F169" s="1845"/>
      <c r="G169" s="1846"/>
      <c r="H169" s="27" t="s">
        <v>99</v>
      </c>
      <c r="I169" s="1877" t="s">
        <v>61</v>
      </c>
      <c r="J169" s="1878"/>
      <c r="K169" s="1915">
        <f>IF($J148="TC","Transferred",IF($J148="Nso","NameSeparated",VLOOKUP($A145,'Result Entry'!$B$9:$FW$108,153,0)))</f>
        <v>38</v>
      </c>
      <c r="L169" s="1915"/>
      <c r="M169" s="1915"/>
      <c r="N169" s="1916"/>
    </row>
    <row r="170" spans="1:14" ht="39.75" customHeight="1">
      <c r="A170" s="1721"/>
      <c r="B170" s="11" t="s">
        <v>69</v>
      </c>
      <c r="C170" s="1917" t="str">
        <f>'Result Entry'!$DU$3</f>
        <v>Foundation Of Information Tech.</v>
      </c>
      <c r="D170" s="1918"/>
      <c r="E170" s="1919"/>
      <c r="F170" s="1902" t="str">
        <f>IF($J148="TC",0,IF($J148="Nso",0,VLOOKUP($A145,'Result Entry'!$B$9:$GS$108,170,0)))</f>
        <v/>
      </c>
      <c r="G170" s="1902"/>
      <c r="H170" s="109">
        <f>IF($J148="TC",0,IF($J148="Nso",0,VLOOKUP($A145,'Result Entry'!$B$9:$GS$108,112,0)))</f>
        <v>0</v>
      </c>
      <c r="I170" s="1748" t="s">
        <v>71</v>
      </c>
      <c r="J170" s="1749"/>
      <c r="K170" s="1908">
        <f>'Result Entry'!$T$2</f>
        <v>45419</v>
      </c>
      <c r="L170" s="1909"/>
      <c r="M170" s="1909"/>
      <c r="N170" s="1910"/>
    </row>
    <row r="171" spans="1:14" ht="39.75" customHeight="1">
      <c r="A171" s="1721"/>
      <c r="B171" s="11" t="s">
        <v>69</v>
      </c>
      <c r="C171" s="1899" t="str">
        <f>'Result Entry'!$EI$3</f>
        <v>G.I.A.I.-II</v>
      </c>
      <c r="D171" s="1900"/>
      <c r="E171" s="1901"/>
      <c r="F171" s="1902" t="str">
        <f>IF($J148="TC",0,IF($J148="Nso",0,VLOOKUP($A145,'Result Entry'!$B$9:$GS$108,174,0)))</f>
        <v>First</v>
      </c>
      <c r="G171" s="1902"/>
      <c r="H171" s="109">
        <f>IF($J148="TC",0,IF($J148="Nso",0,VLOOKUP($A145,'Result Entry'!$B$9:$GS$108,124,0)))</f>
        <v>10</v>
      </c>
      <c r="I171" s="1753"/>
      <c r="J171" s="1754"/>
      <c r="K171" s="1754"/>
      <c r="L171" s="1754"/>
      <c r="M171" s="1754"/>
      <c r="N171" s="1755"/>
    </row>
    <row r="172" spans="1:14" ht="39.75" customHeight="1">
      <c r="A172" s="1721"/>
      <c r="B172" s="11" t="s">
        <v>69</v>
      </c>
      <c r="C172" s="1899" t="str">
        <f>'Result Entry'!$EU$3</f>
        <v>SOC.SER.PLAN</v>
      </c>
      <c r="D172" s="1900"/>
      <c r="E172" s="1901"/>
      <c r="F172" s="1902" t="str">
        <f>IF($J148="TC",0,IF($J148="Nso",0,VLOOKUP($A145,'Result Entry'!$B$9:$HS$108,178,0)))</f>
        <v>Very Good</v>
      </c>
      <c r="G172" s="1902"/>
      <c r="H172" s="109">
        <f>IF($J148="TC",0,IF($J148="Nso",0,VLOOKUP($A145,'Result Entry'!$B$9:$GS$108,136,0)))</f>
        <v>100</v>
      </c>
      <c r="I172" s="1756" t="s">
        <v>174</v>
      </c>
      <c r="J172" s="1757"/>
      <c r="K172" s="113"/>
      <c r="L172" s="114"/>
      <c r="M172" s="114"/>
      <c r="N172" s="115"/>
    </row>
    <row r="173" spans="1:14" ht="39.75" customHeight="1" thickBot="1">
      <c r="A173" s="1721"/>
      <c r="B173" s="11" t="s">
        <v>69</v>
      </c>
      <c r="C173" s="1899" t="str">
        <f>'Result Entry'!$FG$3</f>
        <v>Jeewan Kaushal</v>
      </c>
      <c r="D173" s="1900"/>
      <c r="E173" s="1901"/>
      <c r="F173" s="1902" t="str">
        <f>IF($J148="TC",0,IF($J148="Nso",0,VLOOKUP($A145,'Result Entry'!$B$9:$HS$108,182,0)))</f>
        <v>D</v>
      </c>
      <c r="G173" s="1902"/>
      <c r="H173" s="109">
        <f>IF($J148="TC",0,IF($J148="Nso",0,VLOOKUP($A145,'Result Entry'!$B$9:$HS$108,136,0)))</f>
        <v>100</v>
      </c>
      <c r="I173" s="1756" t="s">
        <v>148</v>
      </c>
      <c r="J173" s="1757"/>
      <c r="K173" s="1757"/>
      <c r="L173" s="1757"/>
      <c r="M173" s="1757"/>
      <c r="N173" s="1838"/>
    </row>
    <row r="174" spans="1:14" ht="39.75" customHeight="1">
      <c r="A174" s="1721"/>
      <c r="B174" s="10" t="s">
        <v>69</v>
      </c>
      <c r="C174" s="1886" t="s">
        <v>180</v>
      </c>
      <c r="D174" s="1887"/>
      <c r="E174" s="1888"/>
      <c r="F174" s="1895" t="s">
        <v>181</v>
      </c>
      <c r="G174" s="1896"/>
      <c r="H174" s="110" t="s">
        <v>30</v>
      </c>
      <c r="I174" s="1756" t="s">
        <v>175</v>
      </c>
      <c r="J174" s="1757"/>
      <c r="K174" s="1757"/>
      <c r="L174" s="1757"/>
      <c r="M174" s="1757"/>
      <c r="N174" s="1838"/>
    </row>
    <row r="175" spans="1:14" ht="39.75" customHeight="1">
      <c r="A175" s="1721"/>
      <c r="B175" s="10" t="s">
        <v>69</v>
      </c>
      <c r="C175" s="1889"/>
      <c r="D175" s="1890"/>
      <c r="E175" s="1891"/>
      <c r="F175" s="1897" t="s">
        <v>182</v>
      </c>
      <c r="G175" s="1898"/>
      <c r="H175" s="111" t="s">
        <v>179</v>
      </c>
      <c r="I175" s="1732" t="s">
        <v>67</v>
      </c>
      <c r="J175" s="1733"/>
      <c r="K175" s="1733"/>
      <c r="L175" s="1733"/>
      <c r="M175" s="1733"/>
      <c r="N175" s="1734"/>
    </row>
    <row r="176" spans="1:14" ht="39.75" customHeight="1">
      <c r="A176" s="1721"/>
      <c r="B176" s="10" t="s">
        <v>69</v>
      </c>
      <c r="C176" s="1889"/>
      <c r="D176" s="1890"/>
      <c r="E176" s="1891"/>
      <c r="F176" s="1897" t="s">
        <v>185</v>
      </c>
      <c r="G176" s="1898"/>
      <c r="H176" s="111" t="s">
        <v>62</v>
      </c>
      <c r="I176" s="1735"/>
      <c r="J176" s="1736"/>
      <c r="K176" s="1736"/>
      <c r="L176" s="1736"/>
      <c r="M176" s="1736"/>
      <c r="N176" s="1737"/>
    </row>
    <row r="177" spans="1:15" ht="39.75" customHeight="1">
      <c r="A177" s="1721"/>
      <c r="B177" s="10" t="s">
        <v>69</v>
      </c>
      <c r="C177" s="1889"/>
      <c r="D177" s="1890"/>
      <c r="E177" s="1891"/>
      <c r="F177" s="1897" t="s">
        <v>186</v>
      </c>
      <c r="G177" s="1898"/>
      <c r="H177" s="111" t="s">
        <v>63</v>
      </c>
      <c r="I177" s="1735"/>
      <c r="J177" s="1736"/>
      <c r="K177" s="1736"/>
      <c r="L177" s="1736"/>
      <c r="M177" s="1736"/>
      <c r="N177" s="1737"/>
    </row>
    <row r="178" spans="1:15" ht="39.75" customHeight="1">
      <c r="A178" s="1721"/>
      <c r="B178" s="10" t="s">
        <v>69</v>
      </c>
      <c r="C178" s="1889"/>
      <c r="D178" s="1890"/>
      <c r="E178" s="1891"/>
      <c r="F178" s="1897" t="s">
        <v>183</v>
      </c>
      <c r="G178" s="1898"/>
      <c r="H178" s="111" t="s">
        <v>65</v>
      </c>
      <c r="I178" s="1738" t="s">
        <v>80</v>
      </c>
      <c r="J178" s="1739"/>
      <c r="K178" s="1739"/>
      <c r="L178" s="1739"/>
      <c r="M178" s="1739"/>
      <c r="N178" s="1740"/>
    </row>
    <row r="179" spans="1:15" ht="39.75" customHeight="1" thickBot="1">
      <c r="A179" s="1721"/>
      <c r="B179" s="13" t="s">
        <v>69</v>
      </c>
      <c r="C179" s="1892"/>
      <c r="D179" s="1893"/>
      <c r="E179" s="1894"/>
      <c r="F179" s="1884" t="s">
        <v>184</v>
      </c>
      <c r="G179" s="1885"/>
      <c r="H179" s="112" t="s">
        <v>64</v>
      </c>
      <c r="I179" s="1741"/>
      <c r="J179" s="1742"/>
      <c r="K179" s="1742"/>
      <c r="L179" s="1742"/>
      <c r="M179" s="1742"/>
      <c r="N179" s="1743"/>
    </row>
    <row r="180" spans="1:15" s="43" customFormat="1" ht="123.75" customHeight="1" thickTop="1">
      <c r="A180" s="84"/>
      <c r="B180" s="117"/>
      <c r="C180" s="118"/>
      <c r="D180" s="118"/>
      <c r="E180" s="118"/>
      <c r="F180" s="118"/>
      <c r="G180" s="118"/>
      <c r="H180" s="118"/>
      <c r="I180" s="118"/>
      <c r="J180" s="118"/>
      <c r="K180" s="118"/>
      <c r="L180" s="118"/>
      <c r="M180" s="118"/>
      <c r="N180" s="118"/>
    </row>
    <row r="181" spans="1:15" ht="24.75" customHeight="1" thickBot="1">
      <c r="A181" s="83">
        <f>A145+1</f>
        <v>6</v>
      </c>
      <c r="B181" s="1720" t="s">
        <v>50</v>
      </c>
      <c r="C181" s="1720"/>
      <c r="D181" s="1720"/>
      <c r="E181" s="1720"/>
      <c r="F181" s="1720"/>
      <c r="G181" s="1720"/>
      <c r="H181" s="1720"/>
      <c r="I181" s="1720"/>
      <c r="J181" s="1720"/>
      <c r="K181" s="1720"/>
      <c r="L181" s="1720"/>
      <c r="M181" s="1720"/>
      <c r="N181" s="1720"/>
    </row>
    <row r="182" spans="1:15" ht="62.25" customHeight="1" thickTop="1">
      <c r="A182" s="1721"/>
      <c r="B182" s="1722"/>
      <c r="C182" s="1723"/>
      <c r="D182" s="1920" t="str">
        <f>Master!$E$8</f>
        <v xml:space="preserve">Govt. Sr. Secondary School </v>
      </c>
      <c r="E182" s="1921"/>
      <c r="F182" s="1921"/>
      <c r="G182" s="1921"/>
      <c r="H182" s="1921"/>
      <c r="I182" s="1921"/>
      <c r="J182" s="1921"/>
      <c r="K182" s="1921"/>
      <c r="L182" s="1921"/>
      <c r="M182" s="1921"/>
      <c r="N182" s="1922"/>
    </row>
    <row r="183" spans="1:15" ht="33" customHeight="1" thickBot="1">
      <c r="A183" s="1721"/>
      <c r="B183" s="1724"/>
      <c r="C183" s="1725"/>
      <c r="D183" s="1729" t="str">
        <f>Master!$E$11</f>
        <v>P.S.-Bapini (Jodhpur)</v>
      </c>
      <c r="E183" s="1730"/>
      <c r="F183" s="1730"/>
      <c r="G183" s="1730"/>
      <c r="H183" s="1730"/>
      <c r="I183" s="1730"/>
      <c r="J183" s="1730"/>
      <c r="K183" s="1730"/>
      <c r="L183" s="1730"/>
      <c r="M183" s="1730"/>
      <c r="N183" s="1731"/>
    </row>
    <row r="184" spans="1:15" ht="30" customHeight="1">
      <c r="A184" s="1721"/>
      <c r="B184" s="28"/>
      <c r="C184" s="1849" t="s">
        <v>150</v>
      </c>
      <c r="D184" s="1850"/>
      <c r="E184" s="1850"/>
      <c r="F184" s="1850"/>
      <c r="G184" s="1851"/>
      <c r="H184" s="1814" t="s">
        <v>127</v>
      </c>
      <c r="I184" s="1814"/>
      <c r="J184" s="1923">
        <f>VLOOKUP(A181,'Result Entry'!$B$6:$K$108,6,0)</f>
        <v>0</v>
      </c>
      <c r="K184" s="1820" t="s">
        <v>68</v>
      </c>
      <c r="L184" s="1821"/>
      <c r="M184" s="68">
        <f>Master!$E$14</f>
        <v>8151106901</v>
      </c>
      <c r="N184" s="69"/>
    </row>
    <row r="185" spans="1:15" ht="30" customHeight="1">
      <c r="A185" s="1721"/>
      <c r="B185" s="9"/>
      <c r="C185" s="1852"/>
      <c r="D185" s="1853"/>
      <c r="E185" s="1853"/>
      <c r="F185" s="1853"/>
      <c r="G185" s="1854"/>
      <c r="H185" s="1815"/>
      <c r="I185" s="1815"/>
      <c r="J185" s="1924"/>
      <c r="K185" s="1822" t="s">
        <v>66</v>
      </c>
      <c r="L185" s="1823"/>
      <c r="M185" s="1824"/>
      <c r="N185" s="1825"/>
      <c r="O185" s="17" t="s">
        <v>156</v>
      </c>
    </row>
    <row r="186" spans="1:15" ht="30" customHeight="1" thickBot="1">
      <c r="A186" s="1721"/>
      <c r="B186" s="9"/>
      <c r="C186" s="1855"/>
      <c r="D186" s="1856"/>
      <c r="E186" s="1856"/>
      <c r="F186" s="1856"/>
      <c r="G186" s="1857"/>
      <c r="H186" s="1816"/>
      <c r="I186" s="1816"/>
      <c r="J186" s="1925"/>
      <c r="K186" s="1826" t="s">
        <v>51</v>
      </c>
      <c r="L186" s="1827"/>
      <c r="M186" s="1828" t="str">
        <f>Master!$E$6</f>
        <v>2023-24</v>
      </c>
      <c r="N186" s="1829"/>
    </row>
    <row r="187" spans="1:15" ht="39.75" customHeight="1">
      <c r="A187" s="1721"/>
      <c r="B187" s="10" t="s">
        <v>69</v>
      </c>
      <c r="C187" s="1932" t="s">
        <v>20</v>
      </c>
      <c r="D187" s="1977"/>
      <c r="E187" s="1977"/>
      <c r="F187" s="1978"/>
      <c r="G187" s="87" t="s">
        <v>149</v>
      </c>
      <c r="H187" s="1979">
        <f>VLOOKUP($A181,'Result Entry'!$B$9:$FW$108,4,0)</f>
        <v>0</v>
      </c>
      <c r="I187" s="1979"/>
      <c r="J187" s="1979"/>
      <c r="K187" s="1979"/>
      <c r="L187" s="1979"/>
      <c r="M187" s="1979"/>
      <c r="N187" s="1980"/>
    </row>
    <row r="188" spans="1:15" ht="39.75" customHeight="1">
      <c r="A188" s="1721"/>
      <c r="B188" s="10" t="s">
        <v>69</v>
      </c>
      <c r="C188" s="1960" t="s">
        <v>22</v>
      </c>
      <c r="D188" s="1961"/>
      <c r="E188" s="1961"/>
      <c r="F188" s="1962"/>
      <c r="G188" s="88" t="s">
        <v>149</v>
      </c>
      <c r="H188" s="1963">
        <f>VLOOKUP($A181,'Result Entry'!$B$9:$FW$108,7,0)</f>
        <v>0</v>
      </c>
      <c r="I188" s="1963"/>
      <c r="J188" s="1963"/>
      <c r="K188" s="1963"/>
      <c r="L188" s="1963"/>
      <c r="M188" s="1963"/>
      <c r="N188" s="1964"/>
    </row>
    <row r="189" spans="1:15" ht="39.75" customHeight="1">
      <c r="A189" s="1721"/>
      <c r="B189" s="10" t="s">
        <v>69</v>
      </c>
      <c r="C189" s="1960" t="s">
        <v>23</v>
      </c>
      <c r="D189" s="1961"/>
      <c r="E189" s="1961"/>
      <c r="F189" s="1962"/>
      <c r="G189" s="88" t="s">
        <v>149</v>
      </c>
      <c r="H189" s="1963">
        <f>VLOOKUP($A181,'Result Entry'!$B$9:$FW$108,8,0)</f>
        <v>0</v>
      </c>
      <c r="I189" s="1963"/>
      <c r="J189" s="1963"/>
      <c r="K189" s="1963"/>
      <c r="L189" s="1963"/>
      <c r="M189" s="1963"/>
      <c r="N189" s="1964"/>
    </row>
    <row r="190" spans="1:15" ht="39.75" customHeight="1">
      <c r="A190" s="1721"/>
      <c r="B190" s="10" t="s">
        <v>69</v>
      </c>
      <c r="C190" s="1960" t="s">
        <v>52</v>
      </c>
      <c r="D190" s="1961"/>
      <c r="E190" s="1961"/>
      <c r="F190" s="1962"/>
      <c r="G190" s="88" t="s">
        <v>149</v>
      </c>
      <c r="H190" s="1963">
        <f>VLOOKUP($A181,'Result Entry'!$B$9:$FW$108,9,0)</f>
        <v>0</v>
      </c>
      <c r="I190" s="1963"/>
      <c r="J190" s="1963"/>
      <c r="K190" s="1963"/>
      <c r="L190" s="1963"/>
      <c r="M190" s="1963"/>
      <c r="N190" s="1964"/>
    </row>
    <row r="191" spans="1:15" ht="39.75" customHeight="1">
      <c r="A191" s="1721"/>
      <c r="B191" s="10" t="s">
        <v>69</v>
      </c>
      <c r="C191" s="1960" t="s">
        <v>53</v>
      </c>
      <c r="D191" s="1961"/>
      <c r="E191" s="1961"/>
      <c r="F191" s="1962"/>
      <c r="G191" s="88" t="s">
        <v>149</v>
      </c>
      <c r="H191" s="1965" t="str">
        <f>CONCATENATE('Result Entry'!$G$4,'Result Entry'!$J$4)</f>
        <v>11(A)</v>
      </c>
      <c r="I191" s="1963"/>
      <c r="J191" s="1963"/>
      <c r="K191" s="1963"/>
      <c r="L191" s="1963"/>
      <c r="M191" s="1963"/>
      <c r="N191" s="1964"/>
    </row>
    <row r="192" spans="1:15" ht="39.75" customHeight="1" thickBot="1">
      <c r="A192" s="1721"/>
      <c r="B192" s="10" t="s">
        <v>69</v>
      </c>
      <c r="C192" s="1935" t="s">
        <v>25</v>
      </c>
      <c r="D192" s="1936"/>
      <c r="E192" s="1936"/>
      <c r="F192" s="1937"/>
      <c r="G192" s="89" t="s">
        <v>149</v>
      </c>
      <c r="H192" s="1938">
        <f>VLOOKUP($A181,'Result Entry'!$B$9:$FW$108,10,0)</f>
        <v>0</v>
      </c>
      <c r="I192" s="1938"/>
      <c r="J192" s="1938"/>
      <c r="K192" s="1938"/>
      <c r="L192" s="1938"/>
      <c r="M192" s="1938"/>
      <c r="N192" s="1939"/>
    </row>
    <row r="193" spans="1:14" ht="30" customHeight="1">
      <c r="A193" s="1721"/>
      <c r="B193" s="11" t="s">
        <v>69</v>
      </c>
      <c r="C193" s="1940" t="s">
        <v>167</v>
      </c>
      <c r="D193" s="1941"/>
      <c r="E193" s="1944" t="s">
        <v>72</v>
      </c>
      <c r="F193" s="1946" t="s">
        <v>73</v>
      </c>
      <c r="G193" s="1948" t="s">
        <v>168</v>
      </c>
      <c r="H193" s="1950" t="s">
        <v>55</v>
      </c>
      <c r="I193" s="1951"/>
      <c r="J193" s="1954" t="s">
        <v>84</v>
      </c>
      <c r="K193" s="1955"/>
      <c r="L193" s="1958" t="s">
        <v>169</v>
      </c>
      <c r="M193" s="1966" t="s">
        <v>76</v>
      </c>
      <c r="N193" s="1926" t="s">
        <v>98</v>
      </c>
    </row>
    <row r="194" spans="1:14" ht="30" customHeight="1">
      <c r="A194" s="1721"/>
      <c r="B194" s="11"/>
      <c r="C194" s="1942"/>
      <c r="D194" s="1943"/>
      <c r="E194" s="1945"/>
      <c r="F194" s="1947"/>
      <c r="G194" s="1949"/>
      <c r="H194" s="1952"/>
      <c r="I194" s="1953"/>
      <c r="J194" s="1956"/>
      <c r="K194" s="1957"/>
      <c r="L194" s="1959"/>
      <c r="M194" s="1967"/>
      <c r="N194" s="1927"/>
    </row>
    <row r="195" spans="1:14" ht="39.75" customHeight="1" thickBot="1">
      <c r="A195" s="1721"/>
      <c r="B195" s="11" t="s">
        <v>69</v>
      </c>
      <c r="C195" s="1866" t="s">
        <v>56</v>
      </c>
      <c r="D195" s="1867"/>
      <c r="E195" s="90">
        <f>'Result Entry'!$L$7</f>
        <v>10</v>
      </c>
      <c r="F195" s="91">
        <f>'Result Entry'!$M$7</f>
        <v>10</v>
      </c>
      <c r="G195" s="92">
        <f t="shared" ref="G195:G200" si="15">SUM(E195:F195)</f>
        <v>20</v>
      </c>
      <c r="H195" s="1929">
        <f>'Result Entry'!$AU$7</f>
        <v>70</v>
      </c>
      <c r="I195" s="1930"/>
      <c r="J195" s="1931">
        <f>'Result Entry'!$AY$7</f>
        <v>100</v>
      </c>
      <c r="K195" s="1930"/>
      <c r="L195" s="92">
        <f t="shared" ref="L195:L200" si="16">SUM(H195,J195)</f>
        <v>170</v>
      </c>
      <c r="M195" s="93">
        <f t="shared" ref="M195:M200" si="17">SUM(G195,L195)</f>
        <v>190</v>
      </c>
      <c r="N195" s="1928"/>
    </row>
    <row r="196" spans="1:14" s="52" customFormat="1" ht="54" customHeight="1">
      <c r="A196" s="1721"/>
      <c r="B196" s="50" t="s">
        <v>69</v>
      </c>
      <c r="C196" s="1769" t="str">
        <f>'Result Entry'!$L$3</f>
        <v>HINDI Comp.</v>
      </c>
      <c r="D196" s="1770"/>
      <c r="E196" s="94">
        <f>IF($J184="TC",0,IF($J184="Nso",0,VLOOKUP($A181,'Result Entry'!$B$9:$FW$108,11,0)))</f>
        <v>0</v>
      </c>
      <c r="F196" s="95">
        <f>IF($J184="TC",0,IF($J184="Nso",0,VLOOKUP($A181,'Result Entry'!$B$9:$FW$108,12,0)))</f>
        <v>0</v>
      </c>
      <c r="G196" s="96">
        <f t="shared" si="15"/>
        <v>0</v>
      </c>
      <c r="H196" s="1932">
        <f>IF($J184="TC",0,IF($J184="Nso",0,VLOOKUP($A181,'Result Entry'!$B$9:$FW$108,16,0)))</f>
        <v>0</v>
      </c>
      <c r="I196" s="1933"/>
      <c r="J196" s="1934">
        <f>IF($J184="TC",0,IF($J184="Nso",0,VLOOKUP($A181,'Result Entry'!$B$9:$FW$108,19,0)))</f>
        <v>0</v>
      </c>
      <c r="K196" s="1933"/>
      <c r="L196" s="97">
        <f t="shared" si="16"/>
        <v>0</v>
      </c>
      <c r="M196" s="98">
        <f t="shared" si="17"/>
        <v>0</v>
      </c>
      <c r="N196" s="99" t="str">
        <f>IF($J184="TC",0,IF($J184="Nso",0,VLOOKUP($A181,'Result Entry'!$B$9:$FW$108,24,0)))</f>
        <v/>
      </c>
    </row>
    <row r="197" spans="1:14" s="52" customFormat="1" ht="54" customHeight="1">
      <c r="A197" s="1721"/>
      <c r="B197" s="50" t="s">
        <v>69</v>
      </c>
      <c r="C197" s="1717" t="str">
        <f>'Result Entry'!$Z$3</f>
        <v>ENGLISH Comp.</v>
      </c>
      <c r="D197" s="1718"/>
      <c r="E197" s="94">
        <f>IF($J184="TC",0,IF($J184="Nso",0,VLOOKUP($A181,'Result Entry'!$B$9:$FW$108,25,0)))</f>
        <v>0</v>
      </c>
      <c r="F197" s="95">
        <f>IF($J184="TC",0,IF($J184="Nso",0,VLOOKUP($A181,'Result Entry'!$B$9:$FW$108,26,0)))</f>
        <v>0</v>
      </c>
      <c r="G197" s="100">
        <f t="shared" si="15"/>
        <v>0</v>
      </c>
      <c r="H197" s="1960">
        <f>IF($J184="TC",0,IF($J184="Nso",0,VLOOKUP($A181,'Result Entry'!$B$9:$FW$108,30,0)))</f>
        <v>0</v>
      </c>
      <c r="I197" s="1904"/>
      <c r="J197" s="1903">
        <f>IF($J184="TC",0,IF($J184="Nso",0,VLOOKUP($A181,'Result Entry'!$B$9:$FW$108,33,0)))</f>
        <v>0</v>
      </c>
      <c r="K197" s="1904"/>
      <c r="L197" s="97">
        <f t="shared" si="16"/>
        <v>0</v>
      </c>
      <c r="M197" s="98">
        <f t="shared" si="17"/>
        <v>0</v>
      </c>
      <c r="N197" s="99" t="str">
        <f>IF($J184="TC",0,IF($J184="Nso",0,VLOOKUP($A181,'Result Entry'!$B$9:$FW$108,38,0)))</f>
        <v/>
      </c>
    </row>
    <row r="198" spans="1:14" s="52" customFormat="1" ht="54" customHeight="1">
      <c r="A198" s="1721"/>
      <c r="B198" s="50" t="s">
        <v>69</v>
      </c>
      <c r="C198" s="1717" t="str">
        <f>'Result Entry'!$AO$3</f>
        <v>PHYSICS</v>
      </c>
      <c r="D198" s="1718"/>
      <c r="E198" s="94">
        <f>IF($J184="TC",0,IF($J184="Nso",0,VLOOKUP($A181,'Result Entry'!$B$9:$FW$108,39,0)))</f>
        <v>0</v>
      </c>
      <c r="F198" s="95">
        <f>IF($J184="TC",0,IF($J184="Nso",0,VLOOKUP($A181,'Result Entry'!$B$9:$FW$108,40,0)))</f>
        <v>0</v>
      </c>
      <c r="G198" s="100">
        <f t="shared" si="15"/>
        <v>0</v>
      </c>
      <c r="H198" s="1960">
        <f>IF($J184="TC",0,IF($J184="Nso",0,VLOOKUP($A181,'Result Entry'!$B$9:$FW$108,45,0)))</f>
        <v>0</v>
      </c>
      <c r="I198" s="1904"/>
      <c r="J198" s="1903">
        <f>IF($J184="TC",0,IF($J184="Nso",0,VLOOKUP($A181,'Result Entry'!$B$9:$FW$108,49,0)))</f>
        <v>0</v>
      </c>
      <c r="K198" s="1904"/>
      <c r="L198" s="97">
        <f t="shared" si="16"/>
        <v>0</v>
      </c>
      <c r="M198" s="98">
        <f t="shared" si="17"/>
        <v>0</v>
      </c>
      <c r="N198" s="99" t="str">
        <f>IF($J184="TC",0,IF($J184="Nso",0,VLOOKUP($A181,'Result Entry'!$B$9:$FW$108,54,0)))</f>
        <v/>
      </c>
    </row>
    <row r="199" spans="1:14" s="52" customFormat="1" ht="54" customHeight="1">
      <c r="A199" s="1721"/>
      <c r="B199" s="50" t="s">
        <v>69</v>
      </c>
      <c r="C199" s="1717" t="str">
        <f>'Result Entry'!$BF$3</f>
        <v>CHEMISTRY</v>
      </c>
      <c r="D199" s="1718"/>
      <c r="E199" s="94" t="str">
        <f>IF($J184="TC",0,IF($J184="Nso",0,VLOOKUP($A181,'Result Entry'!$B$9:$FW$108,55,0)))</f>
        <v/>
      </c>
      <c r="F199" s="95">
        <f>IF($J184="TC",0,IF($J184="Nso",0,VLOOKUP($A181,'Result Entry'!$B$9:$FW$108,56,0)))</f>
        <v>0</v>
      </c>
      <c r="G199" s="100">
        <f t="shared" si="15"/>
        <v>0</v>
      </c>
      <c r="H199" s="1960">
        <f>IF($J184="TC",0,IF($J184="Nso",0,VLOOKUP($A181,'Result Entry'!$B$9:$FW$108,61,0)))</f>
        <v>0</v>
      </c>
      <c r="I199" s="1904"/>
      <c r="J199" s="1903">
        <f>IF($J184="TC",0,IF($J184="Nso",0,VLOOKUP($A181,'Result Entry'!$B$9:$FW$108,65,0)))</f>
        <v>0</v>
      </c>
      <c r="K199" s="1904"/>
      <c r="L199" s="97">
        <f t="shared" si="16"/>
        <v>0</v>
      </c>
      <c r="M199" s="98">
        <f t="shared" si="17"/>
        <v>0</v>
      </c>
      <c r="N199" s="99" t="str">
        <f>IF($J184="TC",0,IF($J184="Nso",0,VLOOKUP($A181,'Result Entry'!$B$9:$FW$108,70,0)))</f>
        <v/>
      </c>
    </row>
    <row r="200" spans="1:14" s="52" customFormat="1" ht="54" customHeight="1" thickBot="1">
      <c r="A200" s="1721"/>
      <c r="B200" s="50" t="s">
        <v>69</v>
      </c>
      <c r="C200" s="1717" t="str">
        <f>'Result Entry'!$BW$3</f>
        <v>BIOLOGY</v>
      </c>
      <c r="D200" s="1718"/>
      <c r="E200" s="101" t="str">
        <f>IF($J184="TC",0,IF($J184="Nso",0,VLOOKUP($A181,'Result Entry'!$B$9:$FW$108,71,0)))</f>
        <v/>
      </c>
      <c r="F200" s="102" t="str">
        <f>IF($J184="TC",0,IF($J184="Nso",0,VLOOKUP($A181,'Result Entry'!$B$9:$FW$108,72,0)))</f>
        <v/>
      </c>
      <c r="G200" s="103">
        <f t="shared" si="15"/>
        <v>0</v>
      </c>
      <c r="H200" s="1905">
        <f>IF($J184="TC",0,IF($J184="Nso",0,VLOOKUP($A181,'Result Entry'!$B$9:$FW$108,77,0)))</f>
        <v>0</v>
      </c>
      <c r="I200" s="1906"/>
      <c r="J200" s="1907">
        <f>IF($J184="TC",0,IF($J184="Nso",0,VLOOKUP($A181,'Result Entry'!$B$9:$FW$108,81,0)))</f>
        <v>0</v>
      </c>
      <c r="K200" s="1906"/>
      <c r="L200" s="104">
        <f t="shared" si="16"/>
        <v>0</v>
      </c>
      <c r="M200" s="105">
        <f t="shared" si="17"/>
        <v>0</v>
      </c>
      <c r="N200" s="99">
        <f>IF($J184="TC",0,IF($J184="Nso",0,VLOOKUP($A181,'Result Entry'!$B$9:$FW$108,86,0)))</f>
        <v>0</v>
      </c>
    </row>
    <row r="201" spans="1:14" ht="39.75" customHeight="1">
      <c r="A201" s="1721"/>
      <c r="B201" s="11" t="s">
        <v>69</v>
      </c>
      <c r="C201" s="1771" t="s">
        <v>77</v>
      </c>
      <c r="D201" s="1772"/>
      <c r="E201" s="1773"/>
      <c r="F201" s="1968" t="s">
        <v>78</v>
      </c>
      <c r="G201" s="1969"/>
      <c r="H201" s="1968" t="s">
        <v>79</v>
      </c>
      <c r="I201" s="1970"/>
      <c r="J201" s="106" t="s">
        <v>41</v>
      </c>
      <c r="K201" s="116" t="s">
        <v>91</v>
      </c>
      <c r="L201" s="1971" t="s">
        <v>39</v>
      </c>
      <c r="M201" s="1972"/>
      <c r="N201" s="108" t="s">
        <v>43</v>
      </c>
    </row>
    <row r="202" spans="1:14" ht="39.75" customHeight="1" thickBot="1">
      <c r="A202" s="1721"/>
      <c r="B202" s="11" t="s">
        <v>69</v>
      </c>
      <c r="C202" s="1774"/>
      <c r="D202" s="1775"/>
      <c r="E202" s="1776"/>
      <c r="F202" s="1973">
        <f>IF($J184="TC",0,IF($J184="Nso",0,VLOOKUP($A181,'Result Entry'!$B$9:$FW$108,146,0)))</f>
        <v>0</v>
      </c>
      <c r="G202" s="1974"/>
      <c r="H202" s="1975">
        <f>IF($J184="TC",0,IF($J184="Nso",0,VLOOKUP($A181,'Result Entry'!$B$9:$FW$108,147,0)))</f>
        <v>0</v>
      </c>
      <c r="I202" s="1976"/>
      <c r="J202" s="75">
        <f>IF($J184="TC",0,IF($J184="Nso",0,VLOOKUP($A181,'Result Entry'!$B$9:$FW$108,148,0)))</f>
        <v>0</v>
      </c>
      <c r="K202" s="85" t="str">
        <f>IF($J184="TC",0,IF($J184="Nso",0,VLOOKUP($A181,'Result Entry'!$B$9:$FW$108,149,0)))</f>
        <v/>
      </c>
      <c r="L202" s="1864">
        <f>IF($J184="TC",0,IF($J184="Nso",0,VLOOKUP($A181,'Result Entry'!$B$9:$FW$108,150,0)))</f>
        <v>0</v>
      </c>
      <c r="M202" s="1865"/>
      <c r="N202" s="15">
        <f>IF($J184="TC",0,IF($J184="Nso",0,VLOOKUP($A181,'Result Entry'!$B$9:$FW$108,152,0)))</f>
        <v>0</v>
      </c>
    </row>
    <row r="203" spans="1:14" ht="39.75" customHeight="1">
      <c r="A203" s="1721"/>
      <c r="B203" s="11" t="s">
        <v>69</v>
      </c>
      <c r="C203" s="1758" t="s">
        <v>58</v>
      </c>
      <c r="D203" s="1759"/>
      <c r="E203" s="1759"/>
      <c r="F203" s="1759"/>
      <c r="G203" s="1759"/>
      <c r="H203" s="1760"/>
      <c r="I203" s="1834" t="s">
        <v>59</v>
      </c>
      <c r="J203" s="1835"/>
      <c r="K203" s="1911">
        <f>VLOOKUP($A181,'Result Entry'!$B$9:$FW$108,143,0)</f>
        <v>0</v>
      </c>
      <c r="L203" s="1912"/>
      <c r="M203" s="1839" t="s">
        <v>37</v>
      </c>
      <c r="N203" s="1840"/>
    </row>
    <row r="204" spans="1:14" ht="39.75" customHeight="1" thickBot="1">
      <c r="A204" s="1721"/>
      <c r="B204" s="11" t="s">
        <v>69</v>
      </c>
      <c r="C204" s="1841" t="s">
        <v>54</v>
      </c>
      <c r="D204" s="1842"/>
      <c r="E204" s="1842"/>
      <c r="F204" s="1843" t="s">
        <v>157</v>
      </c>
      <c r="G204" s="1844"/>
      <c r="H204" s="26" t="s">
        <v>47</v>
      </c>
      <c r="I204" s="1847" t="s">
        <v>60</v>
      </c>
      <c r="J204" s="1848"/>
      <c r="K204" s="1913">
        <f>VLOOKUP($A181,'Result Entry'!$B$9:$FW$108,144,0)</f>
        <v>0</v>
      </c>
      <c r="L204" s="1914"/>
      <c r="M204" s="1875">
        <f>VLOOKUP($A181,'Result Entry'!$B$9:$FW$108,145,0)</f>
        <v>0</v>
      </c>
      <c r="N204" s="1876"/>
    </row>
    <row r="205" spans="1:14" ht="39.75" customHeight="1">
      <c r="A205" s="1721"/>
      <c r="B205" s="11" t="s">
        <v>69</v>
      </c>
      <c r="C205" s="1841"/>
      <c r="D205" s="1842"/>
      <c r="E205" s="1842"/>
      <c r="F205" s="1845"/>
      <c r="G205" s="1846"/>
      <c r="H205" s="27" t="s">
        <v>99</v>
      </c>
      <c r="I205" s="1877" t="s">
        <v>61</v>
      </c>
      <c r="J205" s="1878"/>
      <c r="K205" s="1915">
        <f>IF($J184="TC","Transferred",IF($J184="Nso","NameSeparated",VLOOKUP($A181,'Result Entry'!$B$9:$FW$108,153,0)))</f>
        <v>0</v>
      </c>
      <c r="L205" s="1915"/>
      <c r="M205" s="1915"/>
      <c r="N205" s="1916"/>
    </row>
    <row r="206" spans="1:14" ht="39.75" customHeight="1">
      <c r="A206" s="1721"/>
      <c r="B206" s="11" t="s">
        <v>69</v>
      </c>
      <c r="C206" s="1917" t="str">
        <f>'Result Entry'!$DU$3</f>
        <v>Foundation Of Information Tech.</v>
      </c>
      <c r="D206" s="1918"/>
      <c r="E206" s="1919"/>
      <c r="F206" s="1902" t="str">
        <f>IF($J184="TC",0,IF($J184="Nso",0,VLOOKUP($A181,'Result Entry'!$B$9:$GS$108,170,0)))</f>
        <v/>
      </c>
      <c r="G206" s="1902"/>
      <c r="H206" s="109">
        <f>IF($J184="TC",0,IF($J184="Nso",0,VLOOKUP($A181,'Result Entry'!$B$9:$GS$108,112,0)))</f>
        <v>0</v>
      </c>
      <c r="I206" s="1748" t="s">
        <v>71</v>
      </c>
      <c r="J206" s="1749"/>
      <c r="K206" s="1908">
        <f>'Result Entry'!$T$2</f>
        <v>45419</v>
      </c>
      <c r="L206" s="1909"/>
      <c r="M206" s="1909"/>
      <c r="N206" s="1910"/>
    </row>
    <row r="207" spans="1:14" ht="39.75" customHeight="1">
      <c r="A207" s="1721"/>
      <c r="B207" s="11" t="s">
        <v>69</v>
      </c>
      <c r="C207" s="1899" t="str">
        <f>'Result Entry'!$EI$3</f>
        <v>G.I.A.I.-II</v>
      </c>
      <c r="D207" s="1900"/>
      <c r="E207" s="1901"/>
      <c r="F207" s="1902" t="str">
        <f>IF($J184="TC",0,IF($J184="Nso",0,VLOOKUP($A181,'Result Entry'!$B$9:$GS$108,174,0)))</f>
        <v/>
      </c>
      <c r="G207" s="1902"/>
      <c r="H207" s="109">
        <f>IF($J184="TC",0,IF($J184="Nso",0,VLOOKUP($A181,'Result Entry'!$B$9:$GS$108,124,0)))</f>
        <v>0</v>
      </c>
      <c r="I207" s="1753"/>
      <c r="J207" s="1754"/>
      <c r="K207" s="1754"/>
      <c r="L207" s="1754"/>
      <c r="M207" s="1754"/>
      <c r="N207" s="1755"/>
    </row>
    <row r="208" spans="1:14" ht="39.75" customHeight="1">
      <c r="A208" s="1721"/>
      <c r="B208" s="11" t="s">
        <v>69</v>
      </c>
      <c r="C208" s="1899" t="str">
        <f>'Result Entry'!$EU$3</f>
        <v>SOC.SER.PLAN</v>
      </c>
      <c r="D208" s="1900"/>
      <c r="E208" s="1901"/>
      <c r="F208" s="1902">
        <f>IF($J184="TC",0,IF($J184="Nso",0,VLOOKUP($A181,'Result Entry'!$B$9:$HS$108,178,0)))</f>
        <v>0</v>
      </c>
      <c r="G208" s="1902"/>
      <c r="H208" s="109">
        <f>IF($J184="TC",0,IF($J184="Nso",0,VLOOKUP($A181,'Result Entry'!$B$9:$GS$108,136,0)))</f>
        <v>0</v>
      </c>
      <c r="I208" s="1756" t="s">
        <v>174</v>
      </c>
      <c r="J208" s="1757"/>
      <c r="K208" s="113"/>
      <c r="L208" s="114"/>
      <c r="M208" s="114"/>
      <c r="N208" s="115"/>
    </row>
    <row r="209" spans="1:15" ht="39.75" customHeight="1" thickBot="1">
      <c r="A209" s="1721"/>
      <c r="B209" s="11" t="s">
        <v>69</v>
      </c>
      <c r="C209" s="1899" t="str">
        <f>'Result Entry'!$FG$3</f>
        <v>Jeewan Kaushal</v>
      </c>
      <c r="D209" s="1900"/>
      <c r="E209" s="1901"/>
      <c r="F209" s="1902" t="str">
        <f>IF($J184="TC",0,IF($J184="Nso",0,VLOOKUP($A181,'Result Entry'!$B$9:$HS$108,182,0)))</f>
        <v/>
      </c>
      <c r="G209" s="1902"/>
      <c r="H209" s="109">
        <f>IF($J184="TC",0,IF($J184="Nso",0,VLOOKUP($A181,'Result Entry'!$B$9:$HS$108,136,0)))</f>
        <v>0</v>
      </c>
      <c r="I209" s="1756" t="s">
        <v>148</v>
      </c>
      <c r="J209" s="1757"/>
      <c r="K209" s="1757"/>
      <c r="L209" s="1757"/>
      <c r="M209" s="1757"/>
      <c r="N209" s="1838"/>
    </row>
    <row r="210" spans="1:15" ht="39.75" customHeight="1">
      <c r="A210" s="1721"/>
      <c r="B210" s="10" t="s">
        <v>69</v>
      </c>
      <c r="C210" s="1886" t="s">
        <v>180</v>
      </c>
      <c r="D210" s="1887"/>
      <c r="E210" s="1888"/>
      <c r="F210" s="1895" t="s">
        <v>181</v>
      </c>
      <c r="G210" s="1896"/>
      <c r="H210" s="110" t="s">
        <v>30</v>
      </c>
      <c r="I210" s="1756" t="s">
        <v>175</v>
      </c>
      <c r="J210" s="1757"/>
      <c r="K210" s="1757"/>
      <c r="L210" s="1757"/>
      <c r="M210" s="1757"/>
      <c r="N210" s="1838"/>
    </row>
    <row r="211" spans="1:15" ht="39.75" customHeight="1">
      <c r="A211" s="1721"/>
      <c r="B211" s="10" t="s">
        <v>69</v>
      </c>
      <c r="C211" s="1889"/>
      <c r="D211" s="1890"/>
      <c r="E211" s="1891"/>
      <c r="F211" s="1897" t="s">
        <v>182</v>
      </c>
      <c r="G211" s="1898"/>
      <c r="H211" s="111" t="s">
        <v>179</v>
      </c>
      <c r="I211" s="1732" t="s">
        <v>67</v>
      </c>
      <c r="J211" s="1733"/>
      <c r="K211" s="1733"/>
      <c r="L211" s="1733"/>
      <c r="M211" s="1733"/>
      <c r="N211" s="1734"/>
    </row>
    <row r="212" spans="1:15" ht="39.75" customHeight="1">
      <c r="A212" s="1721"/>
      <c r="B212" s="10" t="s">
        <v>69</v>
      </c>
      <c r="C212" s="1889"/>
      <c r="D212" s="1890"/>
      <c r="E212" s="1891"/>
      <c r="F212" s="1897" t="s">
        <v>185</v>
      </c>
      <c r="G212" s="1898"/>
      <c r="H212" s="111" t="s">
        <v>62</v>
      </c>
      <c r="I212" s="1735"/>
      <c r="J212" s="1736"/>
      <c r="K212" s="1736"/>
      <c r="L212" s="1736"/>
      <c r="M212" s="1736"/>
      <c r="N212" s="1737"/>
    </row>
    <row r="213" spans="1:15" ht="39.75" customHeight="1">
      <c r="A213" s="1721"/>
      <c r="B213" s="10" t="s">
        <v>69</v>
      </c>
      <c r="C213" s="1889"/>
      <c r="D213" s="1890"/>
      <c r="E213" s="1891"/>
      <c r="F213" s="1897" t="s">
        <v>186</v>
      </c>
      <c r="G213" s="1898"/>
      <c r="H213" s="111" t="s">
        <v>63</v>
      </c>
      <c r="I213" s="1735"/>
      <c r="J213" s="1736"/>
      <c r="K213" s="1736"/>
      <c r="L213" s="1736"/>
      <c r="M213" s="1736"/>
      <c r="N213" s="1737"/>
    </row>
    <row r="214" spans="1:15" ht="39.75" customHeight="1">
      <c r="A214" s="1721"/>
      <c r="B214" s="10" t="s">
        <v>69</v>
      </c>
      <c r="C214" s="1889"/>
      <c r="D214" s="1890"/>
      <c r="E214" s="1891"/>
      <c r="F214" s="1897" t="s">
        <v>183</v>
      </c>
      <c r="G214" s="1898"/>
      <c r="H214" s="111" t="s">
        <v>65</v>
      </c>
      <c r="I214" s="1738" t="s">
        <v>80</v>
      </c>
      <c r="J214" s="1739"/>
      <c r="K214" s="1739"/>
      <c r="L214" s="1739"/>
      <c r="M214" s="1739"/>
      <c r="N214" s="1740"/>
    </row>
    <row r="215" spans="1:15" ht="39.75" customHeight="1" thickBot="1">
      <c r="A215" s="1721"/>
      <c r="B215" s="13" t="s">
        <v>69</v>
      </c>
      <c r="C215" s="1892"/>
      <c r="D215" s="1893"/>
      <c r="E215" s="1894"/>
      <c r="F215" s="1884" t="s">
        <v>184</v>
      </c>
      <c r="G215" s="1885"/>
      <c r="H215" s="112" t="s">
        <v>64</v>
      </c>
      <c r="I215" s="1741"/>
      <c r="J215" s="1742"/>
      <c r="K215" s="1742"/>
      <c r="L215" s="1742"/>
      <c r="M215" s="1742"/>
      <c r="N215" s="1743"/>
    </row>
    <row r="216" spans="1:15" s="43" customFormat="1" ht="123.75" customHeight="1" thickTop="1">
      <c r="A216" s="84"/>
      <c r="B216" s="117"/>
      <c r="C216" s="118"/>
      <c r="D216" s="118"/>
      <c r="E216" s="118"/>
      <c r="F216" s="118"/>
      <c r="G216" s="118"/>
      <c r="H216" s="118"/>
      <c r="I216" s="118"/>
      <c r="J216" s="118"/>
      <c r="K216" s="118"/>
      <c r="L216" s="118"/>
      <c r="M216" s="118"/>
      <c r="N216" s="118"/>
    </row>
    <row r="217" spans="1:15" ht="24.75" customHeight="1" thickBot="1">
      <c r="A217" s="83">
        <f>A181+1</f>
        <v>7</v>
      </c>
      <c r="B217" s="1720" t="s">
        <v>50</v>
      </c>
      <c r="C217" s="1720"/>
      <c r="D217" s="1720"/>
      <c r="E217" s="1720"/>
      <c r="F217" s="1720"/>
      <c r="G217" s="1720"/>
      <c r="H217" s="1720"/>
      <c r="I217" s="1720"/>
      <c r="J217" s="1720"/>
      <c r="K217" s="1720"/>
      <c r="L217" s="1720"/>
      <c r="M217" s="1720"/>
      <c r="N217" s="1720"/>
    </row>
    <row r="218" spans="1:15" ht="62.25" customHeight="1" thickTop="1">
      <c r="A218" s="1721"/>
      <c r="B218" s="1722"/>
      <c r="C218" s="1723"/>
      <c r="D218" s="1920" t="str">
        <f>Master!$E$8</f>
        <v xml:space="preserve">Govt. Sr. Secondary School </v>
      </c>
      <c r="E218" s="1921"/>
      <c r="F218" s="1921"/>
      <c r="G218" s="1921"/>
      <c r="H218" s="1921"/>
      <c r="I218" s="1921"/>
      <c r="J218" s="1921"/>
      <c r="K218" s="1921"/>
      <c r="L218" s="1921"/>
      <c r="M218" s="1921"/>
      <c r="N218" s="1922"/>
    </row>
    <row r="219" spans="1:15" ht="33" customHeight="1" thickBot="1">
      <c r="A219" s="1721"/>
      <c r="B219" s="1724"/>
      <c r="C219" s="1725"/>
      <c r="D219" s="1729" t="str">
        <f>Master!$E$11</f>
        <v>P.S.-Bapini (Jodhpur)</v>
      </c>
      <c r="E219" s="1730"/>
      <c r="F219" s="1730"/>
      <c r="G219" s="1730"/>
      <c r="H219" s="1730"/>
      <c r="I219" s="1730"/>
      <c r="J219" s="1730"/>
      <c r="K219" s="1730"/>
      <c r="L219" s="1730"/>
      <c r="M219" s="1730"/>
      <c r="N219" s="1731"/>
    </row>
    <row r="220" spans="1:15" ht="30" customHeight="1">
      <c r="A220" s="1721"/>
      <c r="B220" s="28"/>
      <c r="C220" s="1849" t="s">
        <v>150</v>
      </c>
      <c r="D220" s="1850"/>
      <c r="E220" s="1850"/>
      <c r="F220" s="1850"/>
      <c r="G220" s="1851"/>
      <c r="H220" s="1814" t="s">
        <v>127</v>
      </c>
      <c r="I220" s="1814"/>
      <c r="J220" s="1923">
        <f>VLOOKUP(A217,'Result Entry'!$B$6:$K$108,6,0)</f>
        <v>0</v>
      </c>
      <c r="K220" s="1820" t="s">
        <v>68</v>
      </c>
      <c r="L220" s="1821"/>
      <c r="M220" s="68">
        <f>Master!$E$14</f>
        <v>8151106901</v>
      </c>
      <c r="N220" s="69"/>
    </row>
    <row r="221" spans="1:15" ht="30" customHeight="1">
      <c r="A221" s="1721"/>
      <c r="B221" s="9"/>
      <c r="C221" s="1852"/>
      <c r="D221" s="1853"/>
      <c r="E221" s="1853"/>
      <c r="F221" s="1853"/>
      <c r="G221" s="1854"/>
      <c r="H221" s="1815"/>
      <c r="I221" s="1815"/>
      <c r="J221" s="1924"/>
      <c r="K221" s="1822" t="s">
        <v>66</v>
      </c>
      <c r="L221" s="1823"/>
      <c r="M221" s="1824"/>
      <c r="N221" s="1825"/>
      <c r="O221" s="17" t="s">
        <v>156</v>
      </c>
    </row>
    <row r="222" spans="1:15" ht="30" customHeight="1" thickBot="1">
      <c r="A222" s="1721"/>
      <c r="B222" s="9"/>
      <c r="C222" s="1855"/>
      <c r="D222" s="1856"/>
      <c r="E222" s="1856"/>
      <c r="F222" s="1856"/>
      <c r="G222" s="1857"/>
      <c r="H222" s="1816"/>
      <c r="I222" s="1816"/>
      <c r="J222" s="1925"/>
      <c r="K222" s="1826" t="s">
        <v>51</v>
      </c>
      <c r="L222" s="1827"/>
      <c r="M222" s="1828" t="str">
        <f>Master!$E$6</f>
        <v>2023-24</v>
      </c>
      <c r="N222" s="1829"/>
    </row>
    <row r="223" spans="1:15" ht="39.75" customHeight="1">
      <c r="A223" s="1721"/>
      <c r="B223" s="10" t="s">
        <v>69</v>
      </c>
      <c r="C223" s="1932" t="s">
        <v>20</v>
      </c>
      <c r="D223" s="1977"/>
      <c r="E223" s="1977"/>
      <c r="F223" s="1978"/>
      <c r="G223" s="87" t="s">
        <v>149</v>
      </c>
      <c r="H223" s="1979">
        <f>VLOOKUP($A217,'Result Entry'!$B$9:$FW$108,4,0)</f>
        <v>0</v>
      </c>
      <c r="I223" s="1979"/>
      <c r="J223" s="1979"/>
      <c r="K223" s="1979"/>
      <c r="L223" s="1979"/>
      <c r="M223" s="1979"/>
      <c r="N223" s="1980"/>
    </row>
    <row r="224" spans="1:15" ht="39.75" customHeight="1">
      <c r="A224" s="1721"/>
      <c r="B224" s="10" t="s">
        <v>69</v>
      </c>
      <c r="C224" s="1960" t="s">
        <v>22</v>
      </c>
      <c r="D224" s="1961"/>
      <c r="E224" s="1961"/>
      <c r="F224" s="1962"/>
      <c r="G224" s="88" t="s">
        <v>149</v>
      </c>
      <c r="H224" s="1963">
        <f>VLOOKUP($A217,'Result Entry'!$B$9:$FW$108,7,0)</f>
        <v>0</v>
      </c>
      <c r="I224" s="1963"/>
      <c r="J224" s="1963"/>
      <c r="K224" s="1963"/>
      <c r="L224" s="1963"/>
      <c r="M224" s="1963"/>
      <c r="N224" s="1964"/>
    </row>
    <row r="225" spans="1:14" ht="39.75" customHeight="1">
      <c r="A225" s="1721"/>
      <c r="B225" s="10" t="s">
        <v>69</v>
      </c>
      <c r="C225" s="1960" t="s">
        <v>23</v>
      </c>
      <c r="D225" s="1961"/>
      <c r="E225" s="1961"/>
      <c r="F225" s="1962"/>
      <c r="G225" s="88" t="s">
        <v>149</v>
      </c>
      <c r="H225" s="1963">
        <f>VLOOKUP($A217,'Result Entry'!$B$9:$FW$108,8,0)</f>
        <v>0</v>
      </c>
      <c r="I225" s="1963"/>
      <c r="J225" s="1963"/>
      <c r="K225" s="1963"/>
      <c r="L225" s="1963"/>
      <c r="M225" s="1963"/>
      <c r="N225" s="1964"/>
    </row>
    <row r="226" spans="1:14" ht="39.75" customHeight="1">
      <c r="A226" s="1721"/>
      <c r="B226" s="10" t="s">
        <v>69</v>
      </c>
      <c r="C226" s="1960" t="s">
        <v>52</v>
      </c>
      <c r="D226" s="1961"/>
      <c r="E226" s="1961"/>
      <c r="F226" s="1962"/>
      <c r="G226" s="88" t="s">
        <v>149</v>
      </c>
      <c r="H226" s="1963">
        <f>VLOOKUP($A217,'Result Entry'!$B$9:$FW$108,9,0)</f>
        <v>0</v>
      </c>
      <c r="I226" s="1963"/>
      <c r="J226" s="1963"/>
      <c r="K226" s="1963"/>
      <c r="L226" s="1963"/>
      <c r="M226" s="1963"/>
      <c r="N226" s="1964"/>
    </row>
    <row r="227" spans="1:14" ht="39.75" customHeight="1">
      <c r="A227" s="1721"/>
      <c r="B227" s="10" t="s">
        <v>69</v>
      </c>
      <c r="C227" s="1960" t="s">
        <v>53</v>
      </c>
      <c r="D227" s="1961"/>
      <c r="E227" s="1961"/>
      <c r="F227" s="1962"/>
      <c r="G227" s="88" t="s">
        <v>149</v>
      </c>
      <c r="H227" s="1965" t="str">
        <f>CONCATENATE('Result Entry'!$G$4,'Result Entry'!$J$4)</f>
        <v>11(A)</v>
      </c>
      <c r="I227" s="1963"/>
      <c r="J227" s="1963"/>
      <c r="K227" s="1963"/>
      <c r="L227" s="1963"/>
      <c r="M227" s="1963"/>
      <c r="N227" s="1964"/>
    </row>
    <row r="228" spans="1:14" ht="39.75" customHeight="1" thickBot="1">
      <c r="A228" s="1721"/>
      <c r="B228" s="10" t="s">
        <v>69</v>
      </c>
      <c r="C228" s="1935" t="s">
        <v>25</v>
      </c>
      <c r="D228" s="1936"/>
      <c r="E228" s="1936"/>
      <c r="F228" s="1937"/>
      <c r="G228" s="89" t="s">
        <v>149</v>
      </c>
      <c r="H228" s="1938">
        <f>VLOOKUP($A217,'Result Entry'!$B$9:$FW$108,10,0)</f>
        <v>0</v>
      </c>
      <c r="I228" s="1938"/>
      <c r="J228" s="1938"/>
      <c r="K228" s="1938"/>
      <c r="L228" s="1938"/>
      <c r="M228" s="1938"/>
      <c r="N228" s="1939"/>
    </row>
    <row r="229" spans="1:14" ht="30" customHeight="1">
      <c r="A229" s="1721"/>
      <c r="B229" s="11" t="s">
        <v>69</v>
      </c>
      <c r="C229" s="1940" t="s">
        <v>167</v>
      </c>
      <c r="D229" s="1941"/>
      <c r="E229" s="1944" t="s">
        <v>72</v>
      </c>
      <c r="F229" s="1946" t="s">
        <v>73</v>
      </c>
      <c r="G229" s="1948" t="s">
        <v>168</v>
      </c>
      <c r="H229" s="1950" t="s">
        <v>55</v>
      </c>
      <c r="I229" s="1951"/>
      <c r="J229" s="1954" t="s">
        <v>84</v>
      </c>
      <c r="K229" s="1955"/>
      <c r="L229" s="1958" t="s">
        <v>169</v>
      </c>
      <c r="M229" s="1966" t="s">
        <v>76</v>
      </c>
      <c r="N229" s="1926" t="s">
        <v>98</v>
      </c>
    </row>
    <row r="230" spans="1:14" ht="30" customHeight="1">
      <c r="A230" s="1721"/>
      <c r="B230" s="11"/>
      <c r="C230" s="1942"/>
      <c r="D230" s="1943"/>
      <c r="E230" s="1945"/>
      <c r="F230" s="1947"/>
      <c r="G230" s="1949"/>
      <c r="H230" s="1952"/>
      <c r="I230" s="1953"/>
      <c r="J230" s="1956"/>
      <c r="K230" s="1957"/>
      <c r="L230" s="1959"/>
      <c r="M230" s="1967"/>
      <c r="N230" s="1927"/>
    </row>
    <row r="231" spans="1:14" ht="39.75" customHeight="1" thickBot="1">
      <c r="A231" s="1721"/>
      <c r="B231" s="11" t="s">
        <v>69</v>
      </c>
      <c r="C231" s="1866" t="s">
        <v>56</v>
      </c>
      <c r="D231" s="1867"/>
      <c r="E231" s="90">
        <f>'Result Entry'!$L$7</f>
        <v>10</v>
      </c>
      <c r="F231" s="91">
        <f>'Result Entry'!$M$7</f>
        <v>10</v>
      </c>
      <c r="G231" s="92">
        <f t="shared" ref="G231:G236" si="18">SUM(E231:F231)</f>
        <v>20</v>
      </c>
      <c r="H231" s="1929">
        <f>'Result Entry'!$AU$7</f>
        <v>70</v>
      </c>
      <c r="I231" s="1930"/>
      <c r="J231" s="1931">
        <f>'Result Entry'!$AY$7</f>
        <v>100</v>
      </c>
      <c r="K231" s="1930"/>
      <c r="L231" s="92">
        <f t="shared" ref="L231:L236" si="19">SUM(H231,J231)</f>
        <v>170</v>
      </c>
      <c r="M231" s="93">
        <f t="shared" ref="M231:M236" si="20">SUM(G231,L231)</f>
        <v>190</v>
      </c>
      <c r="N231" s="1928"/>
    </row>
    <row r="232" spans="1:14" s="52" customFormat="1" ht="54" customHeight="1">
      <c r="A232" s="1721"/>
      <c r="B232" s="50" t="s">
        <v>69</v>
      </c>
      <c r="C232" s="1769" t="str">
        <f>'Result Entry'!$L$3</f>
        <v>HINDI Comp.</v>
      </c>
      <c r="D232" s="1770"/>
      <c r="E232" s="94">
        <f>IF($J220="TC",0,IF($J220="Nso",0,VLOOKUP($A217,'Result Entry'!$B$9:$FW$108,11,0)))</f>
        <v>0</v>
      </c>
      <c r="F232" s="95">
        <f>IF($J220="TC",0,IF($J220="Nso",0,VLOOKUP($A217,'Result Entry'!$B$9:$FW$108,12,0)))</f>
        <v>0</v>
      </c>
      <c r="G232" s="96">
        <f t="shared" si="18"/>
        <v>0</v>
      </c>
      <c r="H232" s="1932">
        <f>IF($J220="TC",0,IF($J220="Nso",0,VLOOKUP($A217,'Result Entry'!$B$9:$FW$108,16,0)))</f>
        <v>0</v>
      </c>
      <c r="I232" s="1933"/>
      <c r="J232" s="1934">
        <f>IF($J220="TC",0,IF($J220="Nso",0,VLOOKUP($A217,'Result Entry'!$B$9:$FW$108,19,0)))</f>
        <v>0</v>
      </c>
      <c r="K232" s="1933"/>
      <c r="L232" s="97">
        <f t="shared" si="19"/>
        <v>0</v>
      </c>
      <c r="M232" s="98">
        <f t="shared" si="20"/>
        <v>0</v>
      </c>
      <c r="N232" s="99" t="str">
        <f>IF($J220="TC",0,IF($J220="Nso",0,VLOOKUP($A217,'Result Entry'!$B$9:$FW$108,24,0)))</f>
        <v/>
      </c>
    </row>
    <row r="233" spans="1:14" s="52" customFormat="1" ht="54" customHeight="1">
      <c r="A233" s="1721"/>
      <c r="B233" s="50" t="s">
        <v>69</v>
      </c>
      <c r="C233" s="1717" t="str">
        <f>'Result Entry'!$Z$3</f>
        <v>ENGLISH Comp.</v>
      </c>
      <c r="D233" s="1718"/>
      <c r="E233" s="94">
        <f>IF($J220="TC",0,IF($J220="Nso",0,VLOOKUP($A217,'Result Entry'!$B$9:$FW$108,25,0)))</f>
        <v>0</v>
      </c>
      <c r="F233" s="95">
        <f>IF($J220="TC",0,IF($J220="Nso",0,VLOOKUP($A217,'Result Entry'!$B$9:$FW$108,26,0)))</f>
        <v>0</v>
      </c>
      <c r="G233" s="100">
        <f t="shared" si="18"/>
        <v>0</v>
      </c>
      <c r="H233" s="1960">
        <f>IF($J220="TC",0,IF($J220="Nso",0,VLOOKUP($A217,'Result Entry'!$B$9:$FW$108,30,0)))</f>
        <v>0</v>
      </c>
      <c r="I233" s="1904"/>
      <c r="J233" s="1903">
        <f>IF($J220="TC",0,IF($J220="Nso",0,VLOOKUP($A217,'Result Entry'!$B$9:$FW$108,33,0)))</f>
        <v>0</v>
      </c>
      <c r="K233" s="1904"/>
      <c r="L233" s="97">
        <f t="shared" si="19"/>
        <v>0</v>
      </c>
      <c r="M233" s="98">
        <f t="shared" si="20"/>
        <v>0</v>
      </c>
      <c r="N233" s="99" t="str">
        <f>IF($J220="TC",0,IF($J220="Nso",0,VLOOKUP($A217,'Result Entry'!$B$9:$FW$108,38,0)))</f>
        <v/>
      </c>
    </row>
    <row r="234" spans="1:14" s="52" customFormat="1" ht="54" customHeight="1">
      <c r="A234" s="1721"/>
      <c r="B234" s="50" t="s">
        <v>69</v>
      </c>
      <c r="C234" s="1717" t="str">
        <f>'Result Entry'!$AO$3</f>
        <v>PHYSICS</v>
      </c>
      <c r="D234" s="1718"/>
      <c r="E234" s="94">
        <f>IF($J220="TC",0,IF($J220="Nso",0,VLOOKUP($A217,'Result Entry'!$B$9:$FW$108,39,0)))</f>
        <v>0</v>
      </c>
      <c r="F234" s="95">
        <f>IF($J220="TC",0,IF($J220="Nso",0,VLOOKUP($A217,'Result Entry'!$B$9:$FW$108,40,0)))</f>
        <v>0</v>
      </c>
      <c r="G234" s="100">
        <f t="shared" si="18"/>
        <v>0</v>
      </c>
      <c r="H234" s="1960">
        <f>IF($J220="TC",0,IF($J220="Nso",0,VLOOKUP($A217,'Result Entry'!$B$9:$FW$108,45,0)))</f>
        <v>0</v>
      </c>
      <c r="I234" s="1904"/>
      <c r="J234" s="1903">
        <f>IF($J220="TC",0,IF($J220="Nso",0,VLOOKUP($A217,'Result Entry'!$B$9:$FW$108,49,0)))</f>
        <v>0</v>
      </c>
      <c r="K234" s="1904"/>
      <c r="L234" s="97">
        <f t="shared" si="19"/>
        <v>0</v>
      </c>
      <c r="M234" s="98">
        <f t="shared" si="20"/>
        <v>0</v>
      </c>
      <c r="N234" s="99" t="str">
        <f>IF($J220="TC",0,IF($J220="Nso",0,VLOOKUP($A217,'Result Entry'!$B$9:$FW$108,54,0)))</f>
        <v/>
      </c>
    </row>
    <row r="235" spans="1:14" s="52" customFormat="1" ht="54" customHeight="1">
      <c r="A235" s="1721"/>
      <c r="B235" s="50" t="s">
        <v>69</v>
      </c>
      <c r="C235" s="1717" t="str">
        <f>'Result Entry'!$BF$3</f>
        <v>CHEMISTRY</v>
      </c>
      <c r="D235" s="1718"/>
      <c r="E235" s="94" t="str">
        <f>IF($J220="TC",0,IF($J220="Nso",0,VLOOKUP($A217,'Result Entry'!$B$9:$FW$108,55,0)))</f>
        <v/>
      </c>
      <c r="F235" s="95">
        <f>IF($J220="TC",0,IF($J220="Nso",0,VLOOKUP($A217,'Result Entry'!$B$9:$FW$108,56,0)))</f>
        <v>0</v>
      </c>
      <c r="G235" s="100">
        <f t="shared" si="18"/>
        <v>0</v>
      </c>
      <c r="H235" s="1960">
        <f>IF($J220="TC",0,IF($J220="Nso",0,VLOOKUP($A217,'Result Entry'!$B$9:$FW$108,61,0)))</f>
        <v>0</v>
      </c>
      <c r="I235" s="1904"/>
      <c r="J235" s="1903">
        <f>IF($J220="TC",0,IF($J220="Nso",0,VLOOKUP($A217,'Result Entry'!$B$9:$FW$108,65,0)))</f>
        <v>0</v>
      </c>
      <c r="K235" s="1904"/>
      <c r="L235" s="97">
        <f t="shared" si="19"/>
        <v>0</v>
      </c>
      <c r="M235" s="98">
        <f t="shared" si="20"/>
        <v>0</v>
      </c>
      <c r="N235" s="99" t="str">
        <f>IF($J220="TC",0,IF($J220="Nso",0,VLOOKUP($A217,'Result Entry'!$B$9:$FW$108,70,0)))</f>
        <v/>
      </c>
    </row>
    <row r="236" spans="1:14" s="52" customFormat="1" ht="54" customHeight="1" thickBot="1">
      <c r="A236" s="1721"/>
      <c r="B236" s="50" t="s">
        <v>69</v>
      </c>
      <c r="C236" s="1717" t="str">
        <f>'Result Entry'!$BW$3</f>
        <v>BIOLOGY</v>
      </c>
      <c r="D236" s="1718"/>
      <c r="E236" s="101" t="str">
        <f>IF($J220="TC",0,IF($J220="Nso",0,VLOOKUP($A217,'Result Entry'!$B$9:$FW$108,71,0)))</f>
        <v/>
      </c>
      <c r="F236" s="102" t="str">
        <f>IF($J220="TC",0,IF($J220="Nso",0,VLOOKUP($A217,'Result Entry'!$B$9:$FW$108,72,0)))</f>
        <v/>
      </c>
      <c r="G236" s="103">
        <f t="shared" si="18"/>
        <v>0</v>
      </c>
      <c r="H236" s="1905">
        <f>IF($J220="TC",0,IF($J220="Nso",0,VLOOKUP($A217,'Result Entry'!$B$9:$FW$108,77,0)))</f>
        <v>0</v>
      </c>
      <c r="I236" s="1906"/>
      <c r="J236" s="1907">
        <f>IF($J220="TC",0,IF($J220="Nso",0,VLOOKUP($A217,'Result Entry'!$B$9:$FW$108,81,0)))</f>
        <v>0</v>
      </c>
      <c r="K236" s="1906"/>
      <c r="L236" s="104">
        <f t="shared" si="19"/>
        <v>0</v>
      </c>
      <c r="M236" s="105">
        <f t="shared" si="20"/>
        <v>0</v>
      </c>
      <c r="N236" s="99">
        <f>IF($J220="TC",0,IF($J220="Nso",0,VLOOKUP($A217,'Result Entry'!$B$9:$FW$108,86,0)))</f>
        <v>0</v>
      </c>
    </row>
    <row r="237" spans="1:14" ht="39.75" customHeight="1">
      <c r="A237" s="1721"/>
      <c r="B237" s="11" t="s">
        <v>69</v>
      </c>
      <c r="C237" s="1771" t="s">
        <v>77</v>
      </c>
      <c r="D237" s="1772"/>
      <c r="E237" s="1773"/>
      <c r="F237" s="1968" t="s">
        <v>78</v>
      </c>
      <c r="G237" s="1969"/>
      <c r="H237" s="1968" t="s">
        <v>79</v>
      </c>
      <c r="I237" s="1970"/>
      <c r="J237" s="106" t="s">
        <v>41</v>
      </c>
      <c r="K237" s="116" t="s">
        <v>91</v>
      </c>
      <c r="L237" s="1971" t="s">
        <v>39</v>
      </c>
      <c r="M237" s="1972"/>
      <c r="N237" s="108" t="s">
        <v>43</v>
      </c>
    </row>
    <row r="238" spans="1:14" ht="39.75" customHeight="1" thickBot="1">
      <c r="A238" s="1721"/>
      <c r="B238" s="11" t="s">
        <v>69</v>
      </c>
      <c r="C238" s="1774"/>
      <c r="D238" s="1775"/>
      <c r="E238" s="1776"/>
      <c r="F238" s="1973">
        <f>IF($J220="TC",0,IF($J220="Nso",0,VLOOKUP($A217,'Result Entry'!$B$9:$FW$108,146,0)))</f>
        <v>0</v>
      </c>
      <c r="G238" s="1974"/>
      <c r="H238" s="1975">
        <f>IF($J220="TC",0,IF($J220="Nso",0,VLOOKUP($A217,'Result Entry'!$B$9:$FW$108,147,0)))</f>
        <v>0</v>
      </c>
      <c r="I238" s="1976"/>
      <c r="J238" s="75">
        <f>IF($J220="TC",0,IF($J220="Nso",0,VLOOKUP($A217,'Result Entry'!$B$9:$FW$108,148,0)))</f>
        <v>0</v>
      </c>
      <c r="K238" s="85" t="str">
        <f>IF($J220="TC",0,IF($J220="Nso",0,VLOOKUP($A217,'Result Entry'!$B$9:$FW$108,149,0)))</f>
        <v/>
      </c>
      <c r="L238" s="1864">
        <f>IF($J220="TC",0,IF($J220="Nso",0,VLOOKUP($A217,'Result Entry'!$B$9:$FW$108,150,0)))</f>
        <v>0</v>
      </c>
      <c r="M238" s="1865"/>
      <c r="N238" s="15">
        <f>IF($J220="TC",0,IF($J220="Nso",0,VLOOKUP($A217,'Result Entry'!$B$9:$FW$108,152,0)))</f>
        <v>0</v>
      </c>
    </row>
    <row r="239" spans="1:14" ht="39.75" customHeight="1">
      <c r="A239" s="1721"/>
      <c r="B239" s="11" t="s">
        <v>69</v>
      </c>
      <c r="C239" s="1758" t="s">
        <v>58</v>
      </c>
      <c r="D239" s="1759"/>
      <c r="E239" s="1759"/>
      <c r="F239" s="1759"/>
      <c r="G239" s="1759"/>
      <c r="H239" s="1760"/>
      <c r="I239" s="1834" t="s">
        <v>59</v>
      </c>
      <c r="J239" s="1835"/>
      <c r="K239" s="1911">
        <f>VLOOKUP($A217,'Result Entry'!$B$9:$FW$108,143,0)</f>
        <v>0</v>
      </c>
      <c r="L239" s="1912"/>
      <c r="M239" s="1839" t="s">
        <v>37</v>
      </c>
      <c r="N239" s="1840"/>
    </row>
    <row r="240" spans="1:14" ht="39.75" customHeight="1" thickBot="1">
      <c r="A240" s="1721"/>
      <c r="B240" s="11" t="s">
        <v>69</v>
      </c>
      <c r="C240" s="1841" t="s">
        <v>54</v>
      </c>
      <c r="D240" s="1842"/>
      <c r="E240" s="1842"/>
      <c r="F240" s="1843" t="s">
        <v>157</v>
      </c>
      <c r="G240" s="1844"/>
      <c r="H240" s="26" t="s">
        <v>47</v>
      </c>
      <c r="I240" s="1847" t="s">
        <v>60</v>
      </c>
      <c r="J240" s="1848"/>
      <c r="K240" s="1913">
        <f>VLOOKUP($A217,'Result Entry'!$B$9:$FW$108,144,0)</f>
        <v>0</v>
      </c>
      <c r="L240" s="1914"/>
      <c r="M240" s="1875">
        <f>VLOOKUP($A217,'Result Entry'!$B$9:$FW$108,145,0)</f>
        <v>0</v>
      </c>
      <c r="N240" s="1876"/>
    </row>
    <row r="241" spans="1:14" ht="39.75" customHeight="1">
      <c r="A241" s="1721"/>
      <c r="B241" s="11" t="s">
        <v>69</v>
      </c>
      <c r="C241" s="1841"/>
      <c r="D241" s="1842"/>
      <c r="E241" s="1842"/>
      <c r="F241" s="1845"/>
      <c r="G241" s="1846"/>
      <c r="H241" s="27" t="s">
        <v>99</v>
      </c>
      <c r="I241" s="1877" t="s">
        <v>61</v>
      </c>
      <c r="J241" s="1878"/>
      <c r="K241" s="1915">
        <f>IF($J220="TC","Transferred",IF($J220="Nso","NameSeparated",VLOOKUP($A217,'Result Entry'!$B$9:$FW$108,153,0)))</f>
        <v>0</v>
      </c>
      <c r="L241" s="1915"/>
      <c r="M241" s="1915"/>
      <c r="N241" s="1916"/>
    </row>
    <row r="242" spans="1:14" ht="39.75" customHeight="1">
      <c r="A242" s="1721"/>
      <c r="B242" s="11" t="s">
        <v>69</v>
      </c>
      <c r="C242" s="1917" t="str">
        <f>'Result Entry'!$DU$3</f>
        <v>Foundation Of Information Tech.</v>
      </c>
      <c r="D242" s="1918"/>
      <c r="E242" s="1919"/>
      <c r="F242" s="1902" t="str">
        <f>IF($J220="TC",0,IF($J220="Nso",0,VLOOKUP($A217,'Result Entry'!$B$9:$GS$108,170,0)))</f>
        <v/>
      </c>
      <c r="G242" s="1902"/>
      <c r="H242" s="109">
        <f>IF($J220="TC",0,IF($J220="Nso",0,VLOOKUP($A217,'Result Entry'!$B$9:$GS$108,112,0)))</f>
        <v>0</v>
      </c>
      <c r="I242" s="1748" t="s">
        <v>71</v>
      </c>
      <c r="J242" s="1749"/>
      <c r="K242" s="1908">
        <f>'Result Entry'!$T$2</f>
        <v>45419</v>
      </c>
      <c r="L242" s="1909"/>
      <c r="M242" s="1909"/>
      <c r="N242" s="1910"/>
    </row>
    <row r="243" spans="1:14" ht="39.75" customHeight="1">
      <c r="A243" s="1721"/>
      <c r="B243" s="11" t="s">
        <v>69</v>
      </c>
      <c r="C243" s="1899" t="str">
        <f>'Result Entry'!$EI$3</f>
        <v>G.I.A.I.-II</v>
      </c>
      <c r="D243" s="1900"/>
      <c r="E243" s="1901"/>
      <c r="F243" s="1902" t="str">
        <f>IF($J220="TC",0,IF($J220="Nso",0,VLOOKUP($A217,'Result Entry'!$B$9:$GS$108,174,0)))</f>
        <v/>
      </c>
      <c r="G243" s="1902"/>
      <c r="H243" s="109">
        <f>IF($J220="TC",0,IF($J220="Nso",0,VLOOKUP($A217,'Result Entry'!$B$9:$GS$108,124,0)))</f>
        <v>0</v>
      </c>
      <c r="I243" s="1753"/>
      <c r="J243" s="1754"/>
      <c r="K243" s="1754"/>
      <c r="L243" s="1754"/>
      <c r="M243" s="1754"/>
      <c r="N243" s="1755"/>
    </row>
    <row r="244" spans="1:14" ht="39.75" customHeight="1">
      <c r="A244" s="1721"/>
      <c r="B244" s="11" t="s">
        <v>69</v>
      </c>
      <c r="C244" s="1899" t="str">
        <f>'Result Entry'!$EU$3</f>
        <v>SOC.SER.PLAN</v>
      </c>
      <c r="D244" s="1900"/>
      <c r="E244" s="1901"/>
      <c r="F244" s="1902">
        <f>IF($J220="TC",0,IF($J220="Nso",0,VLOOKUP($A217,'Result Entry'!$B$9:$HS$108,178,0)))</f>
        <v>0</v>
      </c>
      <c r="G244" s="1902"/>
      <c r="H244" s="109">
        <f>IF($J220="TC",0,IF($J220="Nso",0,VLOOKUP($A217,'Result Entry'!$B$9:$GS$108,136,0)))</f>
        <v>0</v>
      </c>
      <c r="I244" s="1756" t="s">
        <v>174</v>
      </c>
      <c r="J244" s="1757"/>
      <c r="K244" s="113"/>
      <c r="L244" s="114"/>
      <c r="M244" s="114"/>
      <c r="N244" s="115"/>
    </row>
    <row r="245" spans="1:14" ht="39.75" customHeight="1" thickBot="1">
      <c r="A245" s="1721"/>
      <c r="B245" s="11" t="s">
        <v>69</v>
      </c>
      <c r="C245" s="1899" t="str">
        <f>'Result Entry'!$FG$3</f>
        <v>Jeewan Kaushal</v>
      </c>
      <c r="D245" s="1900"/>
      <c r="E245" s="1901"/>
      <c r="F245" s="1902" t="str">
        <f>IF($J220="TC",0,IF($J220="Nso",0,VLOOKUP($A217,'Result Entry'!$B$9:$HS$108,182,0)))</f>
        <v/>
      </c>
      <c r="G245" s="1902"/>
      <c r="H245" s="109">
        <f>IF($J220="TC",0,IF($J220="Nso",0,VLOOKUP($A217,'Result Entry'!$B$9:$HS$108,136,0)))</f>
        <v>0</v>
      </c>
      <c r="I245" s="1756" t="s">
        <v>148</v>
      </c>
      <c r="J245" s="1757"/>
      <c r="K245" s="1757"/>
      <c r="L245" s="1757"/>
      <c r="M245" s="1757"/>
      <c r="N245" s="1838"/>
    </row>
    <row r="246" spans="1:14" ht="39.75" customHeight="1">
      <c r="A246" s="1721"/>
      <c r="B246" s="10" t="s">
        <v>69</v>
      </c>
      <c r="C246" s="1886" t="s">
        <v>180</v>
      </c>
      <c r="D246" s="1887"/>
      <c r="E246" s="1888"/>
      <c r="F246" s="1895" t="s">
        <v>181</v>
      </c>
      <c r="G246" s="1896"/>
      <c r="H246" s="110" t="s">
        <v>30</v>
      </c>
      <c r="I246" s="1756" t="s">
        <v>175</v>
      </c>
      <c r="J246" s="1757"/>
      <c r="K246" s="1757"/>
      <c r="L246" s="1757"/>
      <c r="M246" s="1757"/>
      <c r="N246" s="1838"/>
    </row>
    <row r="247" spans="1:14" ht="39.75" customHeight="1">
      <c r="A247" s="1721"/>
      <c r="B247" s="10" t="s">
        <v>69</v>
      </c>
      <c r="C247" s="1889"/>
      <c r="D247" s="1890"/>
      <c r="E247" s="1891"/>
      <c r="F247" s="1897" t="s">
        <v>182</v>
      </c>
      <c r="G247" s="1898"/>
      <c r="H247" s="111" t="s">
        <v>179</v>
      </c>
      <c r="I247" s="1732" t="s">
        <v>67</v>
      </c>
      <c r="J247" s="1733"/>
      <c r="K247" s="1733"/>
      <c r="L247" s="1733"/>
      <c r="M247" s="1733"/>
      <c r="N247" s="1734"/>
    </row>
    <row r="248" spans="1:14" ht="39.75" customHeight="1">
      <c r="A248" s="1721"/>
      <c r="B248" s="10" t="s">
        <v>69</v>
      </c>
      <c r="C248" s="1889"/>
      <c r="D248" s="1890"/>
      <c r="E248" s="1891"/>
      <c r="F248" s="1897" t="s">
        <v>185</v>
      </c>
      <c r="G248" s="1898"/>
      <c r="H248" s="111" t="s">
        <v>62</v>
      </c>
      <c r="I248" s="1735"/>
      <c r="J248" s="1736"/>
      <c r="K248" s="1736"/>
      <c r="L248" s="1736"/>
      <c r="M248" s="1736"/>
      <c r="N248" s="1737"/>
    </row>
    <row r="249" spans="1:14" ht="39.75" customHeight="1">
      <c r="A249" s="1721"/>
      <c r="B249" s="10" t="s">
        <v>69</v>
      </c>
      <c r="C249" s="1889"/>
      <c r="D249" s="1890"/>
      <c r="E249" s="1891"/>
      <c r="F249" s="1897" t="s">
        <v>186</v>
      </c>
      <c r="G249" s="1898"/>
      <c r="H249" s="111" t="s">
        <v>63</v>
      </c>
      <c r="I249" s="1735"/>
      <c r="J249" s="1736"/>
      <c r="K249" s="1736"/>
      <c r="L249" s="1736"/>
      <c r="M249" s="1736"/>
      <c r="N249" s="1737"/>
    </row>
    <row r="250" spans="1:14" ht="39.75" customHeight="1">
      <c r="A250" s="1721"/>
      <c r="B250" s="10" t="s">
        <v>69</v>
      </c>
      <c r="C250" s="1889"/>
      <c r="D250" s="1890"/>
      <c r="E250" s="1891"/>
      <c r="F250" s="1897" t="s">
        <v>183</v>
      </c>
      <c r="G250" s="1898"/>
      <c r="H250" s="111" t="s">
        <v>65</v>
      </c>
      <c r="I250" s="1738" t="s">
        <v>80</v>
      </c>
      <c r="J250" s="1739"/>
      <c r="K250" s="1739"/>
      <c r="L250" s="1739"/>
      <c r="M250" s="1739"/>
      <c r="N250" s="1740"/>
    </row>
    <row r="251" spans="1:14" ht="39.75" customHeight="1" thickBot="1">
      <c r="A251" s="1721"/>
      <c r="B251" s="13" t="s">
        <v>69</v>
      </c>
      <c r="C251" s="1892"/>
      <c r="D251" s="1893"/>
      <c r="E251" s="1894"/>
      <c r="F251" s="1884" t="s">
        <v>184</v>
      </c>
      <c r="G251" s="1885"/>
      <c r="H251" s="112" t="s">
        <v>64</v>
      </c>
      <c r="I251" s="1741"/>
      <c r="J251" s="1742"/>
      <c r="K251" s="1742"/>
      <c r="L251" s="1742"/>
      <c r="M251" s="1742"/>
      <c r="N251" s="1743"/>
    </row>
    <row r="252" spans="1:14" s="43" customFormat="1" ht="123.75" customHeight="1" thickTop="1">
      <c r="A252" s="84"/>
      <c r="B252" s="117"/>
      <c r="C252" s="118"/>
      <c r="D252" s="118"/>
      <c r="E252" s="118"/>
      <c r="F252" s="118"/>
      <c r="G252" s="118"/>
      <c r="H252" s="118"/>
      <c r="I252" s="118"/>
      <c r="J252" s="118"/>
      <c r="K252" s="118"/>
      <c r="L252" s="118"/>
      <c r="M252" s="118"/>
      <c r="N252" s="118"/>
    </row>
    <row r="253" spans="1:14" ht="24.75" customHeight="1" thickBot="1">
      <c r="A253" s="83">
        <f>A217+1</f>
        <v>8</v>
      </c>
      <c r="B253" s="1720" t="s">
        <v>50</v>
      </c>
      <c r="C253" s="1720"/>
      <c r="D253" s="1720"/>
      <c r="E253" s="1720"/>
      <c r="F253" s="1720"/>
      <c r="G253" s="1720"/>
      <c r="H253" s="1720"/>
      <c r="I253" s="1720"/>
      <c r="J253" s="1720"/>
      <c r="K253" s="1720"/>
      <c r="L253" s="1720"/>
      <c r="M253" s="1720"/>
      <c r="N253" s="1720"/>
    </row>
    <row r="254" spans="1:14" ht="62.25" customHeight="1" thickTop="1">
      <c r="A254" s="1721"/>
      <c r="B254" s="1722"/>
      <c r="C254" s="1723"/>
      <c r="D254" s="1920" t="str">
        <f>Master!$E$8</f>
        <v xml:space="preserve">Govt. Sr. Secondary School </v>
      </c>
      <c r="E254" s="1921"/>
      <c r="F254" s="1921"/>
      <c r="G254" s="1921"/>
      <c r="H254" s="1921"/>
      <c r="I254" s="1921"/>
      <c r="J254" s="1921"/>
      <c r="K254" s="1921"/>
      <c r="L254" s="1921"/>
      <c r="M254" s="1921"/>
      <c r="N254" s="1922"/>
    </row>
    <row r="255" spans="1:14" ht="33" customHeight="1" thickBot="1">
      <c r="A255" s="1721"/>
      <c r="B255" s="1724"/>
      <c r="C255" s="1725"/>
      <c r="D255" s="1729" t="str">
        <f>Master!$E$11</f>
        <v>P.S.-Bapini (Jodhpur)</v>
      </c>
      <c r="E255" s="1730"/>
      <c r="F255" s="1730"/>
      <c r="G255" s="1730"/>
      <c r="H255" s="1730"/>
      <c r="I255" s="1730"/>
      <c r="J255" s="1730"/>
      <c r="K255" s="1730"/>
      <c r="L255" s="1730"/>
      <c r="M255" s="1730"/>
      <c r="N255" s="1731"/>
    </row>
    <row r="256" spans="1:14" ht="30" customHeight="1">
      <c r="A256" s="1721"/>
      <c r="B256" s="28"/>
      <c r="C256" s="1849" t="s">
        <v>150</v>
      </c>
      <c r="D256" s="1850"/>
      <c r="E256" s="1850"/>
      <c r="F256" s="1850"/>
      <c r="G256" s="1851"/>
      <c r="H256" s="1814" t="s">
        <v>127</v>
      </c>
      <c r="I256" s="1814"/>
      <c r="J256" s="1923">
        <f>VLOOKUP(A253,'Result Entry'!$B$6:$K$108,6,0)</f>
        <v>0</v>
      </c>
      <c r="K256" s="1820" t="s">
        <v>68</v>
      </c>
      <c r="L256" s="1821"/>
      <c r="M256" s="68">
        <f>Master!$E$14</f>
        <v>8151106901</v>
      </c>
      <c r="N256" s="69"/>
    </row>
    <row r="257" spans="1:15" ht="30" customHeight="1">
      <c r="A257" s="1721"/>
      <c r="B257" s="9"/>
      <c r="C257" s="1852"/>
      <c r="D257" s="1853"/>
      <c r="E257" s="1853"/>
      <c r="F257" s="1853"/>
      <c r="G257" s="1854"/>
      <c r="H257" s="1815"/>
      <c r="I257" s="1815"/>
      <c r="J257" s="1924"/>
      <c r="K257" s="1822" t="s">
        <v>66</v>
      </c>
      <c r="L257" s="1823"/>
      <c r="M257" s="1824"/>
      <c r="N257" s="1825"/>
      <c r="O257" s="17" t="s">
        <v>156</v>
      </c>
    </row>
    <row r="258" spans="1:15" ht="30" customHeight="1" thickBot="1">
      <c r="A258" s="1721"/>
      <c r="B258" s="9"/>
      <c r="C258" s="1855"/>
      <c r="D258" s="1856"/>
      <c r="E258" s="1856"/>
      <c r="F258" s="1856"/>
      <c r="G258" s="1857"/>
      <c r="H258" s="1816"/>
      <c r="I258" s="1816"/>
      <c r="J258" s="1925"/>
      <c r="K258" s="1826" t="s">
        <v>51</v>
      </c>
      <c r="L258" s="1827"/>
      <c r="M258" s="1828" t="str">
        <f>Master!$E$6</f>
        <v>2023-24</v>
      </c>
      <c r="N258" s="1829"/>
    </row>
    <row r="259" spans="1:15" ht="39.75" customHeight="1">
      <c r="A259" s="1721"/>
      <c r="B259" s="10" t="s">
        <v>69</v>
      </c>
      <c r="C259" s="1932" t="s">
        <v>20</v>
      </c>
      <c r="D259" s="1977"/>
      <c r="E259" s="1977"/>
      <c r="F259" s="1978"/>
      <c r="G259" s="87" t="s">
        <v>149</v>
      </c>
      <c r="H259" s="1979">
        <f>VLOOKUP($A253,'Result Entry'!$B$9:$FW$108,4,0)</f>
        <v>0</v>
      </c>
      <c r="I259" s="1979"/>
      <c r="J259" s="1979"/>
      <c r="K259" s="1979"/>
      <c r="L259" s="1979"/>
      <c r="M259" s="1979"/>
      <c r="N259" s="1980"/>
    </row>
    <row r="260" spans="1:15" ht="39.75" customHeight="1">
      <c r="A260" s="1721"/>
      <c r="B260" s="10" t="s">
        <v>69</v>
      </c>
      <c r="C260" s="1960" t="s">
        <v>22</v>
      </c>
      <c r="D260" s="1961"/>
      <c r="E260" s="1961"/>
      <c r="F260" s="1962"/>
      <c r="G260" s="88" t="s">
        <v>149</v>
      </c>
      <c r="H260" s="1963">
        <f>VLOOKUP($A253,'Result Entry'!$B$9:$FW$108,7,0)</f>
        <v>0</v>
      </c>
      <c r="I260" s="1963"/>
      <c r="J260" s="1963"/>
      <c r="K260" s="1963"/>
      <c r="L260" s="1963"/>
      <c r="M260" s="1963"/>
      <c r="N260" s="1964"/>
    </row>
    <row r="261" spans="1:15" ht="39.75" customHeight="1">
      <c r="A261" s="1721"/>
      <c r="B261" s="10" t="s">
        <v>69</v>
      </c>
      <c r="C261" s="1960" t="s">
        <v>23</v>
      </c>
      <c r="D261" s="1961"/>
      <c r="E261" s="1961"/>
      <c r="F261" s="1962"/>
      <c r="G261" s="88" t="s">
        <v>149</v>
      </c>
      <c r="H261" s="1963">
        <f>VLOOKUP($A253,'Result Entry'!$B$9:$FW$108,8,0)</f>
        <v>0</v>
      </c>
      <c r="I261" s="1963"/>
      <c r="J261" s="1963"/>
      <c r="K261" s="1963"/>
      <c r="L261" s="1963"/>
      <c r="M261" s="1963"/>
      <c r="N261" s="1964"/>
    </row>
    <row r="262" spans="1:15" ht="39.75" customHeight="1">
      <c r="A262" s="1721"/>
      <c r="B262" s="10" t="s">
        <v>69</v>
      </c>
      <c r="C262" s="1960" t="s">
        <v>52</v>
      </c>
      <c r="D262" s="1961"/>
      <c r="E262" s="1961"/>
      <c r="F262" s="1962"/>
      <c r="G262" s="88" t="s">
        <v>149</v>
      </c>
      <c r="H262" s="1963">
        <f>VLOOKUP($A253,'Result Entry'!$B$9:$FW$108,9,0)</f>
        <v>0</v>
      </c>
      <c r="I262" s="1963"/>
      <c r="J262" s="1963"/>
      <c r="K262" s="1963"/>
      <c r="L262" s="1963"/>
      <c r="M262" s="1963"/>
      <c r="N262" s="1964"/>
    </row>
    <row r="263" spans="1:15" ht="39.75" customHeight="1">
      <c r="A263" s="1721"/>
      <c r="B263" s="10" t="s">
        <v>69</v>
      </c>
      <c r="C263" s="1960" t="s">
        <v>53</v>
      </c>
      <c r="D263" s="1961"/>
      <c r="E263" s="1961"/>
      <c r="F263" s="1962"/>
      <c r="G263" s="88" t="s">
        <v>149</v>
      </c>
      <c r="H263" s="1965" t="str">
        <f>CONCATENATE('Result Entry'!$G$4,'Result Entry'!$J$4)</f>
        <v>11(A)</v>
      </c>
      <c r="I263" s="1963"/>
      <c r="J263" s="1963"/>
      <c r="K263" s="1963"/>
      <c r="L263" s="1963"/>
      <c r="M263" s="1963"/>
      <c r="N263" s="1964"/>
    </row>
    <row r="264" spans="1:15" ht="39.75" customHeight="1" thickBot="1">
      <c r="A264" s="1721"/>
      <c r="B264" s="10" t="s">
        <v>69</v>
      </c>
      <c r="C264" s="1935" t="s">
        <v>25</v>
      </c>
      <c r="D264" s="1936"/>
      <c r="E264" s="1936"/>
      <c r="F264" s="1937"/>
      <c r="G264" s="89" t="s">
        <v>149</v>
      </c>
      <c r="H264" s="1938">
        <f>VLOOKUP($A253,'Result Entry'!$B$9:$FW$108,10,0)</f>
        <v>0</v>
      </c>
      <c r="I264" s="1938"/>
      <c r="J264" s="1938"/>
      <c r="K264" s="1938"/>
      <c r="L264" s="1938"/>
      <c r="M264" s="1938"/>
      <c r="N264" s="1939"/>
    </row>
    <row r="265" spans="1:15" ht="30" customHeight="1">
      <c r="A265" s="1721"/>
      <c r="B265" s="11" t="s">
        <v>69</v>
      </c>
      <c r="C265" s="1940" t="s">
        <v>167</v>
      </c>
      <c r="D265" s="1941"/>
      <c r="E265" s="1944" t="s">
        <v>72</v>
      </c>
      <c r="F265" s="1946" t="s">
        <v>73</v>
      </c>
      <c r="G265" s="1948" t="s">
        <v>168</v>
      </c>
      <c r="H265" s="1950" t="s">
        <v>55</v>
      </c>
      <c r="I265" s="1951"/>
      <c r="J265" s="1954" t="s">
        <v>84</v>
      </c>
      <c r="K265" s="1955"/>
      <c r="L265" s="1958" t="s">
        <v>169</v>
      </c>
      <c r="M265" s="1966" t="s">
        <v>76</v>
      </c>
      <c r="N265" s="1926" t="s">
        <v>98</v>
      </c>
    </row>
    <row r="266" spans="1:15" ht="30" customHeight="1">
      <c r="A266" s="1721"/>
      <c r="B266" s="11"/>
      <c r="C266" s="1942"/>
      <c r="D266" s="1943"/>
      <c r="E266" s="1945"/>
      <c r="F266" s="1947"/>
      <c r="G266" s="1949"/>
      <c r="H266" s="1952"/>
      <c r="I266" s="1953"/>
      <c r="J266" s="1956"/>
      <c r="K266" s="1957"/>
      <c r="L266" s="1959"/>
      <c r="M266" s="1967"/>
      <c r="N266" s="1927"/>
    </row>
    <row r="267" spans="1:15" ht="39.75" customHeight="1" thickBot="1">
      <c r="A267" s="1721"/>
      <c r="B267" s="11" t="s">
        <v>69</v>
      </c>
      <c r="C267" s="1866" t="s">
        <v>56</v>
      </c>
      <c r="D267" s="1867"/>
      <c r="E267" s="90">
        <f>'Result Entry'!$L$7</f>
        <v>10</v>
      </c>
      <c r="F267" s="91">
        <f>'Result Entry'!$M$7</f>
        <v>10</v>
      </c>
      <c r="G267" s="92">
        <f t="shared" ref="G267:G272" si="21">SUM(E267:F267)</f>
        <v>20</v>
      </c>
      <c r="H267" s="1929">
        <f>'Result Entry'!$AU$7</f>
        <v>70</v>
      </c>
      <c r="I267" s="1930"/>
      <c r="J267" s="1931">
        <f>'Result Entry'!$AY$7</f>
        <v>100</v>
      </c>
      <c r="K267" s="1930"/>
      <c r="L267" s="92">
        <f t="shared" ref="L267:L272" si="22">SUM(H267,J267)</f>
        <v>170</v>
      </c>
      <c r="M267" s="93">
        <f t="shared" ref="M267:M272" si="23">SUM(G267,L267)</f>
        <v>190</v>
      </c>
      <c r="N267" s="1928"/>
    </row>
    <row r="268" spans="1:15" s="52" customFormat="1" ht="54" customHeight="1">
      <c r="A268" s="1721"/>
      <c r="B268" s="50" t="s">
        <v>69</v>
      </c>
      <c r="C268" s="1769" t="str">
        <f>'Result Entry'!$L$3</f>
        <v>HINDI Comp.</v>
      </c>
      <c r="D268" s="1770"/>
      <c r="E268" s="94">
        <f>IF($J256="TC",0,IF($J256="Nso",0,VLOOKUP($A253,'Result Entry'!$B$9:$FW$108,11,0)))</f>
        <v>0</v>
      </c>
      <c r="F268" s="95">
        <f>IF($J256="TC",0,IF($J256="Nso",0,VLOOKUP($A253,'Result Entry'!$B$9:$FW$108,12,0)))</f>
        <v>0</v>
      </c>
      <c r="G268" s="96">
        <f t="shared" si="21"/>
        <v>0</v>
      </c>
      <c r="H268" s="1932">
        <f>IF($J256="TC",0,IF($J256="Nso",0,VLOOKUP($A253,'Result Entry'!$B$9:$FW$108,16,0)))</f>
        <v>0</v>
      </c>
      <c r="I268" s="1933"/>
      <c r="J268" s="1934">
        <f>IF($J256="TC",0,IF($J256="Nso",0,VLOOKUP($A253,'Result Entry'!$B$9:$FW$108,19,0)))</f>
        <v>0</v>
      </c>
      <c r="K268" s="1933"/>
      <c r="L268" s="97">
        <f t="shared" si="22"/>
        <v>0</v>
      </c>
      <c r="M268" s="98">
        <f t="shared" si="23"/>
        <v>0</v>
      </c>
      <c r="N268" s="99" t="str">
        <f>IF($J256="TC",0,IF($J256="Nso",0,VLOOKUP($A253,'Result Entry'!$B$9:$FW$108,24,0)))</f>
        <v/>
      </c>
    </row>
    <row r="269" spans="1:15" s="52" customFormat="1" ht="54" customHeight="1">
      <c r="A269" s="1721"/>
      <c r="B269" s="50" t="s">
        <v>69</v>
      </c>
      <c r="C269" s="1717" t="str">
        <f>'Result Entry'!$Z$3</f>
        <v>ENGLISH Comp.</v>
      </c>
      <c r="D269" s="1718"/>
      <c r="E269" s="94">
        <f>IF($J256="TC",0,IF($J256="Nso",0,VLOOKUP($A253,'Result Entry'!$B$9:$FW$108,25,0)))</f>
        <v>0</v>
      </c>
      <c r="F269" s="95">
        <f>IF($J256="TC",0,IF($J256="Nso",0,VLOOKUP($A253,'Result Entry'!$B$9:$FW$108,26,0)))</f>
        <v>0</v>
      </c>
      <c r="G269" s="100">
        <f t="shared" si="21"/>
        <v>0</v>
      </c>
      <c r="H269" s="1960">
        <f>IF($J256="TC",0,IF($J256="Nso",0,VLOOKUP($A253,'Result Entry'!$B$9:$FW$108,30,0)))</f>
        <v>0</v>
      </c>
      <c r="I269" s="1904"/>
      <c r="J269" s="1903">
        <f>IF($J256="TC",0,IF($J256="Nso",0,VLOOKUP($A253,'Result Entry'!$B$9:$FW$108,33,0)))</f>
        <v>0</v>
      </c>
      <c r="K269" s="1904"/>
      <c r="L269" s="97">
        <f t="shared" si="22"/>
        <v>0</v>
      </c>
      <c r="M269" s="98">
        <f t="shared" si="23"/>
        <v>0</v>
      </c>
      <c r="N269" s="99" t="str">
        <f>IF($J256="TC",0,IF($J256="Nso",0,VLOOKUP($A253,'Result Entry'!$B$9:$FW$108,38,0)))</f>
        <v/>
      </c>
    </row>
    <row r="270" spans="1:15" s="52" customFormat="1" ht="54" customHeight="1">
      <c r="A270" s="1721"/>
      <c r="B270" s="50" t="s">
        <v>69</v>
      </c>
      <c r="C270" s="1717" t="str">
        <f>'Result Entry'!$AO$3</f>
        <v>PHYSICS</v>
      </c>
      <c r="D270" s="1718"/>
      <c r="E270" s="94">
        <f>IF($J256="TC",0,IF($J256="Nso",0,VLOOKUP($A253,'Result Entry'!$B$9:$FW$108,39,0)))</f>
        <v>0</v>
      </c>
      <c r="F270" s="95">
        <f>IF($J256="TC",0,IF($J256="Nso",0,VLOOKUP($A253,'Result Entry'!$B$9:$FW$108,40,0)))</f>
        <v>0</v>
      </c>
      <c r="G270" s="100">
        <f t="shared" si="21"/>
        <v>0</v>
      </c>
      <c r="H270" s="1960">
        <f>IF($J256="TC",0,IF($J256="Nso",0,VLOOKUP($A253,'Result Entry'!$B$9:$FW$108,45,0)))</f>
        <v>0</v>
      </c>
      <c r="I270" s="1904"/>
      <c r="J270" s="1903">
        <f>IF($J256="TC",0,IF($J256="Nso",0,VLOOKUP($A253,'Result Entry'!$B$9:$FW$108,49,0)))</f>
        <v>0</v>
      </c>
      <c r="K270" s="1904"/>
      <c r="L270" s="97">
        <f t="shared" si="22"/>
        <v>0</v>
      </c>
      <c r="M270" s="98">
        <f t="shared" si="23"/>
        <v>0</v>
      </c>
      <c r="N270" s="99" t="str">
        <f>IF($J256="TC",0,IF($J256="Nso",0,VLOOKUP($A253,'Result Entry'!$B$9:$FW$108,54,0)))</f>
        <v/>
      </c>
    </row>
    <row r="271" spans="1:15" s="52" customFormat="1" ht="54" customHeight="1">
      <c r="A271" s="1721"/>
      <c r="B271" s="50" t="s">
        <v>69</v>
      </c>
      <c r="C271" s="1717" t="str">
        <f>'Result Entry'!$BF$3</f>
        <v>CHEMISTRY</v>
      </c>
      <c r="D271" s="1718"/>
      <c r="E271" s="94" t="str">
        <f>IF($J256="TC",0,IF($J256="Nso",0,VLOOKUP($A253,'Result Entry'!$B$9:$FW$108,55,0)))</f>
        <v/>
      </c>
      <c r="F271" s="95">
        <f>IF($J256="TC",0,IF($J256="Nso",0,VLOOKUP($A253,'Result Entry'!$B$9:$FW$108,56,0)))</f>
        <v>0</v>
      </c>
      <c r="G271" s="100">
        <f t="shared" si="21"/>
        <v>0</v>
      </c>
      <c r="H271" s="1960">
        <f>IF($J256="TC",0,IF($J256="Nso",0,VLOOKUP($A253,'Result Entry'!$B$9:$FW$108,61,0)))</f>
        <v>0</v>
      </c>
      <c r="I271" s="1904"/>
      <c r="J271" s="1903">
        <f>IF($J256="TC",0,IF($J256="Nso",0,VLOOKUP($A253,'Result Entry'!$B$9:$FW$108,65,0)))</f>
        <v>0</v>
      </c>
      <c r="K271" s="1904"/>
      <c r="L271" s="97">
        <f t="shared" si="22"/>
        <v>0</v>
      </c>
      <c r="M271" s="98">
        <f t="shared" si="23"/>
        <v>0</v>
      </c>
      <c r="N271" s="99" t="str">
        <f>IF($J256="TC",0,IF($J256="Nso",0,VLOOKUP($A253,'Result Entry'!$B$9:$FW$108,70,0)))</f>
        <v/>
      </c>
    </row>
    <row r="272" spans="1:15" s="52" customFormat="1" ht="54" customHeight="1" thickBot="1">
      <c r="A272" s="1721"/>
      <c r="B272" s="50" t="s">
        <v>69</v>
      </c>
      <c r="C272" s="1717" t="str">
        <f>'Result Entry'!$BW$3</f>
        <v>BIOLOGY</v>
      </c>
      <c r="D272" s="1718"/>
      <c r="E272" s="101" t="str">
        <f>IF($J256="TC",0,IF($J256="Nso",0,VLOOKUP($A253,'Result Entry'!$B$9:$FW$108,71,0)))</f>
        <v/>
      </c>
      <c r="F272" s="102" t="str">
        <f>IF($J256="TC",0,IF($J256="Nso",0,VLOOKUP($A253,'Result Entry'!$B$9:$FW$108,72,0)))</f>
        <v/>
      </c>
      <c r="G272" s="103">
        <f t="shared" si="21"/>
        <v>0</v>
      </c>
      <c r="H272" s="1905">
        <f>IF($J256="TC",0,IF($J256="Nso",0,VLOOKUP($A253,'Result Entry'!$B$9:$FW$108,77,0)))</f>
        <v>0</v>
      </c>
      <c r="I272" s="1906"/>
      <c r="J272" s="1907">
        <f>IF($J256="TC",0,IF($J256="Nso",0,VLOOKUP($A253,'Result Entry'!$B$9:$FW$108,81,0)))</f>
        <v>0</v>
      </c>
      <c r="K272" s="1906"/>
      <c r="L272" s="104">
        <f t="shared" si="22"/>
        <v>0</v>
      </c>
      <c r="M272" s="105">
        <f t="shared" si="23"/>
        <v>0</v>
      </c>
      <c r="N272" s="99">
        <f>IF($J256="TC",0,IF($J256="Nso",0,VLOOKUP($A253,'Result Entry'!$B$9:$FW$108,86,0)))</f>
        <v>0</v>
      </c>
    </row>
    <row r="273" spans="1:14" ht="39.75" customHeight="1">
      <c r="A273" s="1721"/>
      <c r="B273" s="11" t="s">
        <v>69</v>
      </c>
      <c r="C273" s="1771" t="s">
        <v>77</v>
      </c>
      <c r="D273" s="1772"/>
      <c r="E273" s="1773"/>
      <c r="F273" s="1968" t="s">
        <v>78</v>
      </c>
      <c r="G273" s="1969"/>
      <c r="H273" s="1968" t="s">
        <v>79</v>
      </c>
      <c r="I273" s="1970"/>
      <c r="J273" s="106" t="s">
        <v>41</v>
      </c>
      <c r="K273" s="116" t="s">
        <v>91</v>
      </c>
      <c r="L273" s="1971" t="s">
        <v>39</v>
      </c>
      <c r="M273" s="1972"/>
      <c r="N273" s="108" t="s">
        <v>43</v>
      </c>
    </row>
    <row r="274" spans="1:14" ht="39.75" customHeight="1" thickBot="1">
      <c r="A274" s="1721"/>
      <c r="B274" s="11" t="s">
        <v>69</v>
      </c>
      <c r="C274" s="1774"/>
      <c r="D274" s="1775"/>
      <c r="E274" s="1776"/>
      <c r="F274" s="1973">
        <f>IF($J256="TC",0,IF($J256="Nso",0,VLOOKUP($A253,'Result Entry'!$B$9:$FW$108,146,0)))</f>
        <v>0</v>
      </c>
      <c r="G274" s="1974"/>
      <c r="H274" s="1975">
        <f>IF($J256="TC",0,IF($J256="Nso",0,VLOOKUP($A253,'Result Entry'!$B$9:$FW$108,147,0)))</f>
        <v>0</v>
      </c>
      <c r="I274" s="1976"/>
      <c r="J274" s="75">
        <f>IF($J256="TC",0,IF($J256="Nso",0,VLOOKUP($A253,'Result Entry'!$B$9:$FW$108,148,0)))</f>
        <v>0</v>
      </c>
      <c r="K274" s="85" t="str">
        <f>IF($J256="TC",0,IF($J256="Nso",0,VLOOKUP($A253,'Result Entry'!$B$9:$FW$108,149,0)))</f>
        <v/>
      </c>
      <c r="L274" s="1864">
        <f>IF($J256="TC",0,IF($J256="Nso",0,VLOOKUP($A253,'Result Entry'!$B$9:$FW$108,150,0)))</f>
        <v>0</v>
      </c>
      <c r="M274" s="1865"/>
      <c r="N274" s="15">
        <f>IF($J256="TC",0,IF($J256="Nso",0,VLOOKUP($A253,'Result Entry'!$B$9:$FW$108,152,0)))</f>
        <v>0</v>
      </c>
    </row>
    <row r="275" spans="1:14" ht="39.75" customHeight="1">
      <c r="A275" s="1721"/>
      <c r="B275" s="11" t="s">
        <v>69</v>
      </c>
      <c r="C275" s="1758" t="s">
        <v>58</v>
      </c>
      <c r="D275" s="1759"/>
      <c r="E275" s="1759"/>
      <c r="F275" s="1759"/>
      <c r="G275" s="1759"/>
      <c r="H275" s="1760"/>
      <c r="I275" s="1834" t="s">
        <v>59</v>
      </c>
      <c r="J275" s="1835"/>
      <c r="K275" s="1911">
        <f>VLOOKUP($A253,'Result Entry'!$B$9:$FW$108,143,0)</f>
        <v>0</v>
      </c>
      <c r="L275" s="1912"/>
      <c r="M275" s="1839" t="s">
        <v>37</v>
      </c>
      <c r="N275" s="1840"/>
    </row>
    <row r="276" spans="1:14" ht="39.75" customHeight="1" thickBot="1">
      <c r="A276" s="1721"/>
      <c r="B276" s="11" t="s">
        <v>69</v>
      </c>
      <c r="C276" s="1841" t="s">
        <v>54</v>
      </c>
      <c r="D276" s="1842"/>
      <c r="E276" s="1842"/>
      <c r="F276" s="1843" t="s">
        <v>157</v>
      </c>
      <c r="G276" s="1844"/>
      <c r="H276" s="26" t="s">
        <v>47</v>
      </c>
      <c r="I276" s="1847" t="s">
        <v>60</v>
      </c>
      <c r="J276" s="1848"/>
      <c r="K276" s="1913">
        <f>VLOOKUP($A253,'Result Entry'!$B$9:$FW$108,144,0)</f>
        <v>0</v>
      </c>
      <c r="L276" s="1914"/>
      <c r="M276" s="1875">
        <f>VLOOKUP($A253,'Result Entry'!$B$9:$FW$108,145,0)</f>
        <v>0</v>
      </c>
      <c r="N276" s="1876"/>
    </row>
    <row r="277" spans="1:14" ht="39.75" customHeight="1">
      <c r="A277" s="1721"/>
      <c r="B277" s="11" t="s">
        <v>69</v>
      </c>
      <c r="C277" s="1841"/>
      <c r="D277" s="1842"/>
      <c r="E277" s="1842"/>
      <c r="F277" s="1845"/>
      <c r="G277" s="1846"/>
      <c r="H277" s="27" t="s">
        <v>99</v>
      </c>
      <c r="I277" s="1877" t="s">
        <v>61</v>
      </c>
      <c r="J277" s="1878"/>
      <c r="K277" s="1915">
        <f>IF($J256="TC","Transferred",IF($J256="Nso","NameSeparated",VLOOKUP($A253,'Result Entry'!$B$9:$FW$108,153,0)))</f>
        <v>0</v>
      </c>
      <c r="L277" s="1915"/>
      <c r="M277" s="1915"/>
      <c r="N277" s="1916"/>
    </row>
    <row r="278" spans="1:14" ht="39.75" customHeight="1">
      <c r="A278" s="1721"/>
      <c r="B278" s="11" t="s">
        <v>69</v>
      </c>
      <c r="C278" s="1917" t="str">
        <f>'Result Entry'!$DU$3</f>
        <v>Foundation Of Information Tech.</v>
      </c>
      <c r="D278" s="1918"/>
      <c r="E278" s="1919"/>
      <c r="F278" s="1902" t="str">
        <f>IF($J256="TC",0,IF($J256="Nso",0,VLOOKUP($A253,'Result Entry'!$B$9:$GS$108,170,0)))</f>
        <v/>
      </c>
      <c r="G278" s="1902"/>
      <c r="H278" s="109">
        <f>IF($J256="TC",0,IF($J256="Nso",0,VLOOKUP($A253,'Result Entry'!$B$9:$GS$108,112,0)))</f>
        <v>0</v>
      </c>
      <c r="I278" s="1748" t="s">
        <v>71</v>
      </c>
      <c r="J278" s="1749"/>
      <c r="K278" s="1908">
        <f>'Result Entry'!$T$2</f>
        <v>45419</v>
      </c>
      <c r="L278" s="1909"/>
      <c r="M278" s="1909"/>
      <c r="N278" s="1910"/>
    </row>
    <row r="279" spans="1:14" ht="39.75" customHeight="1">
      <c r="A279" s="1721"/>
      <c r="B279" s="11" t="s">
        <v>69</v>
      </c>
      <c r="C279" s="1899" t="str">
        <f>'Result Entry'!$EI$3</f>
        <v>G.I.A.I.-II</v>
      </c>
      <c r="D279" s="1900"/>
      <c r="E279" s="1901"/>
      <c r="F279" s="1902" t="str">
        <f>IF($J256="TC",0,IF($J256="Nso",0,VLOOKUP($A253,'Result Entry'!$B$9:$GS$108,174,0)))</f>
        <v/>
      </c>
      <c r="G279" s="1902"/>
      <c r="H279" s="109">
        <f>IF($J256="TC",0,IF($J256="Nso",0,VLOOKUP($A253,'Result Entry'!$B$9:$GS$108,124,0)))</f>
        <v>0</v>
      </c>
      <c r="I279" s="1753"/>
      <c r="J279" s="1754"/>
      <c r="K279" s="1754"/>
      <c r="L279" s="1754"/>
      <c r="M279" s="1754"/>
      <c r="N279" s="1755"/>
    </row>
    <row r="280" spans="1:14" ht="39.75" customHeight="1">
      <c r="A280" s="1721"/>
      <c r="B280" s="11" t="s">
        <v>69</v>
      </c>
      <c r="C280" s="1899" t="str">
        <f>'Result Entry'!$EU$3</f>
        <v>SOC.SER.PLAN</v>
      </c>
      <c r="D280" s="1900"/>
      <c r="E280" s="1901"/>
      <c r="F280" s="1902">
        <f>IF($J256="TC",0,IF($J256="Nso",0,VLOOKUP($A253,'Result Entry'!$B$9:$HS$108,178,0)))</f>
        <v>0</v>
      </c>
      <c r="G280" s="1902"/>
      <c r="H280" s="109">
        <f>IF($J256="TC",0,IF($J256="Nso",0,VLOOKUP($A253,'Result Entry'!$B$9:$GS$108,136,0)))</f>
        <v>0</v>
      </c>
      <c r="I280" s="1756" t="s">
        <v>174</v>
      </c>
      <c r="J280" s="1757"/>
      <c r="K280" s="113"/>
      <c r="L280" s="114"/>
      <c r="M280" s="114"/>
      <c r="N280" s="115"/>
    </row>
    <row r="281" spans="1:14" ht="39.75" customHeight="1" thickBot="1">
      <c r="A281" s="1721"/>
      <c r="B281" s="11" t="s">
        <v>69</v>
      </c>
      <c r="C281" s="1899" t="str">
        <f>'Result Entry'!$FG$3</f>
        <v>Jeewan Kaushal</v>
      </c>
      <c r="D281" s="1900"/>
      <c r="E281" s="1901"/>
      <c r="F281" s="1902" t="str">
        <f>IF($J256="TC",0,IF($J256="Nso",0,VLOOKUP($A253,'Result Entry'!$B$9:$HS$108,182,0)))</f>
        <v/>
      </c>
      <c r="G281" s="1902"/>
      <c r="H281" s="109">
        <f>IF($J256="TC",0,IF($J256="Nso",0,VLOOKUP($A253,'Result Entry'!$B$9:$HS$108,136,0)))</f>
        <v>0</v>
      </c>
      <c r="I281" s="1756" t="s">
        <v>148</v>
      </c>
      <c r="J281" s="1757"/>
      <c r="K281" s="1757"/>
      <c r="L281" s="1757"/>
      <c r="M281" s="1757"/>
      <c r="N281" s="1838"/>
    </row>
    <row r="282" spans="1:14" ht="39.75" customHeight="1">
      <c r="A282" s="1721"/>
      <c r="B282" s="10" t="s">
        <v>69</v>
      </c>
      <c r="C282" s="1886" t="s">
        <v>180</v>
      </c>
      <c r="D282" s="1887"/>
      <c r="E282" s="1888"/>
      <c r="F282" s="1895" t="s">
        <v>181</v>
      </c>
      <c r="G282" s="1896"/>
      <c r="H282" s="110" t="s">
        <v>30</v>
      </c>
      <c r="I282" s="1756" t="s">
        <v>175</v>
      </c>
      <c r="J282" s="1757"/>
      <c r="K282" s="1757"/>
      <c r="L282" s="1757"/>
      <c r="M282" s="1757"/>
      <c r="N282" s="1838"/>
    </row>
    <row r="283" spans="1:14" ht="39.75" customHeight="1">
      <c r="A283" s="1721"/>
      <c r="B283" s="10" t="s">
        <v>69</v>
      </c>
      <c r="C283" s="1889"/>
      <c r="D283" s="1890"/>
      <c r="E283" s="1891"/>
      <c r="F283" s="1897" t="s">
        <v>182</v>
      </c>
      <c r="G283" s="1898"/>
      <c r="H283" s="111" t="s">
        <v>179</v>
      </c>
      <c r="I283" s="1732" t="s">
        <v>67</v>
      </c>
      <c r="J283" s="1733"/>
      <c r="K283" s="1733"/>
      <c r="L283" s="1733"/>
      <c r="M283" s="1733"/>
      <c r="N283" s="1734"/>
    </row>
    <row r="284" spans="1:14" ht="39.75" customHeight="1">
      <c r="A284" s="1721"/>
      <c r="B284" s="10" t="s">
        <v>69</v>
      </c>
      <c r="C284" s="1889"/>
      <c r="D284" s="1890"/>
      <c r="E284" s="1891"/>
      <c r="F284" s="1897" t="s">
        <v>185</v>
      </c>
      <c r="G284" s="1898"/>
      <c r="H284" s="111" t="s">
        <v>62</v>
      </c>
      <c r="I284" s="1735"/>
      <c r="J284" s="1736"/>
      <c r="K284" s="1736"/>
      <c r="L284" s="1736"/>
      <c r="M284" s="1736"/>
      <c r="N284" s="1737"/>
    </row>
    <row r="285" spans="1:14" ht="39.75" customHeight="1">
      <c r="A285" s="1721"/>
      <c r="B285" s="10" t="s">
        <v>69</v>
      </c>
      <c r="C285" s="1889"/>
      <c r="D285" s="1890"/>
      <c r="E285" s="1891"/>
      <c r="F285" s="1897" t="s">
        <v>186</v>
      </c>
      <c r="G285" s="1898"/>
      <c r="H285" s="111" t="s">
        <v>63</v>
      </c>
      <c r="I285" s="1735"/>
      <c r="J285" s="1736"/>
      <c r="K285" s="1736"/>
      <c r="L285" s="1736"/>
      <c r="M285" s="1736"/>
      <c r="N285" s="1737"/>
    </row>
    <row r="286" spans="1:14" ht="39.75" customHeight="1">
      <c r="A286" s="1721"/>
      <c r="B286" s="10" t="s">
        <v>69</v>
      </c>
      <c r="C286" s="1889"/>
      <c r="D286" s="1890"/>
      <c r="E286" s="1891"/>
      <c r="F286" s="1897" t="s">
        <v>183</v>
      </c>
      <c r="G286" s="1898"/>
      <c r="H286" s="111" t="s">
        <v>65</v>
      </c>
      <c r="I286" s="1738" t="s">
        <v>80</v>
      </c>
      <c r="J286" s="1739"/>
      <c r="K286" s="1739"/>
      <c r="L286" s="1739"/>
      <c r="M286" s="1739"/>
      <c r="N286" s="1740"/>
    </row>
    <row r="287" spans="1:14" ht="39.75" customHeight="1" thickBot="1">
      <c r="A287" s="1721"/>
      <c r="B287" s="13" t="s">
        <v>69</v>
      </c>
      <c r="C287" s="1892"/>
      <c r="D287" s="1893"/>
      <c r="E287" s="1894"/>
      <c r="F287" s="1884" t="s">
        <v>184</v>
      </c>
      <c r="G287" s="1885"/>
      <c r="H287" s="112" t="s">
        <v>64</v>
      </c>
      <c r="I287" s="1741"/>
      <c r="J287" s="1742"/>
      <c r="K287" s="1742"/>
      <c r="L287" s="1742"/>
      <c r="M287" s="1742"/>
      <c r="N287" s="1743"/>
    </row>
    <row r="288" spans="1:14" s="43" customFormat="1" ht="123.75" customHeight="1" thickTop="1">
      <c r="A288" s="84"/>
      <c r="B288" s="117"/>
      <c r="C288" s="118"/>
      <c r="D288" s="118"/>
      <c r="E288" s="118"/>
      <c r="F288" s="118"/>
      <c r="G288" s="118"/>
      <c r="H288" s="118"/>
      <c r="I288" s="118"/>
      <c r="J288" s="118"/>
      <c r="K288" s="118"/>
      <c r="L288" s="118"/>
      <c r="M288" s="118"/>
      <c r="N288" s="118"/>
    </row>
    <row r="289" spans="1:15" ht="24.75" customHeight="1" thickBot="1">
      <c r="A289" s="83">
        <f>A253+1</f>
        <v>9</v>
      </c>
      <c r="B289" s="1720" t="s">
        <v>50</v>
      </c>
      <c r="C289" s="1720"/>
      <c r="D289" s="1720"/>
      <c r="E289" s="1720"/>
      <c r="F289" s="1720"/>
      <c r="G289" s="1720"/>
      <c r="H289" s="1720"/>
      <c r="I289" s="1720"/>
      <c r="J289" s="1720"/>
      <c r="K289" s="1720"/>
      <c r="L289" s="1720"/>
      <c r="M289" s="1720"/>
      <c r="N289" s="1720"/>
    </row>
    <row r="290" spans="1:15" ht="62.25" customHeight="1" thickTop="1">
      <c r="A290" s="1721"/>
      <c r="B290" s="1722"/>
      <c r="C290" s="1723"/>
      <c r="D290" s="1920" t="str">
        <f>Master!$E$8</f>
        <v xml:space="preserve">Govt. Sr. Secondary School </v>
      </c>
      <c r="E290" s="1921"/>
      <c r="F290" s="1921"/>
      <c r="G290" s="1921"/>
      <c r="H290" s="1921"/>
      <c r="I290" s="1921"/>
      <c r="J290" s="1921"/>
      <c r="K290" s="1921"/>
      <c r="L290" s="1921"/>
      <c r="M290" s="1921"/>
      <c r="N290" s="1922"/>
    </row>
    <row r="291" spans="1:15" ht="33" customHeight="1" thickBot="1">
      <c r="A291" s="1721"/>
      <c r="B291" s="1724"/>
      <c r="C291" s="1725"/>
      <c r="D291" s="1729" t="str">
        <f>Master!$E$11</f>
        <v>P.S.-Bapini (Jodhpur)</v>
      </c>
      <c r="E291" s="1730"/>
      <c r="F291" s="1730"/>
      <c r="G291" s="1730"/>
      <c r="H291" s="1730"/>
      <c r="I291" s="1730"/>
      <c r="J291" s="1730"/>
      <c r="K291" s="1730"/>
      <c r="L291" s="1730"/>
      <c r="M291" s="1730"/>
      <c r="N291" s="1731"/>
    </row>
    <row r="292" spans="1:15" ht="30" customHeight="1">
      <c r="A292" s="1721"/>
      <c r="B292" s="28"/>
      <c r="C292" s="1849" t="s">
        <v>150</v>
      </c>
      <c r="D292" s="1850"/>
      <c r="E292" s="1850"/>
      <c r="F292" s="1850"/>
      <c r="G292" s="1851"/>
      <c r="H292" s="1814" t="s">
        <v>127</v>
      </c>
      <c r="I292" s="1814"/>
      <c r="J292" s="1923">
        <f>VLOOKUP(A289,'Result Entry'!$B$6:$K$108,6,0)</f>
        <v>0</v>
      </c>
      <c r="K292" s="1820" t="s">
        <v>68</v>
      </c>
      <c r="L292" s="1821"/>
      <c r="M292" s="68">
        <f>Master!$E$14</f>
        <v>8151106901</v>
      </c>
      <c r="N292" s="69"/>
    </row>
    <row r="293" spans="1:15" ht="30" customHeight="1">
      <c r="A293" s="1721"/>
      <c r="B293" s="9"/>
      <c r="C293" s="1852"/>
      <c r="D293" s="1853"/>
      <c r="E293" s="1853"/>
      <c r="F293" s="1853"/>
      <c r="G293" s="1854"/>
      <c r="H293" s="1815"/>
      <c r="I293" s="1815"/>
      <c r="J293" s="1924"/>
      <c r="K293" s="1822" t="s">
        <v>66</v>
      </c>
      <c r="L293" s="1823"/>
      <c r="M293" s="1824"/>
      <c r="N293" s="1825"/>
      <c r="O293" s="17" t="s">
        <v>156</v>
      </c>
    </row>
    <row r="294" spans="1:15" ht="30" customHeight="1" thickBot="1">
      <c r="A294" s="1721"/>
      <c r="B294" s="9"/>
      <c r="C294" s="1855"/>
      <c r="D294" s="1856"/>
      <c r="E294" s="1856"/>
      <c r="F294" s="1856"/>
      <c r="G294" s="1857"/>
      <c r="H294" s="1816"/>
      <c r="I294" s="1816"/>
      <c r="J294" s="1925"/>
      <c r="K294" s="1826" t="s">
        <v>51</v>
      </c>
      <c r="L294" s="1827"/>
      <c r="M294" s="1828" t="str">
        <f>Master!$E$6</f>
        <v>2023-24</v>
      </c>
      <c r="N294" s="1829"/>
    </row>
    <row r="295" spans="1:15" ht="39.75" customHeight="1">
      <c r="A295" s="1721"/>
      <c r="B295" s="10" t="s">
        <v>69</v>
      </c>
      <c r="C295" s="1932" t="s">
        <v>20</v>
      </c>
      <c r="D295" s="1977"/>
      <c r="E295" s="1977"/>
      <c r="F295" s="1978"/>
      <c r="G295" s="87" t="s">
        <v>149</v>
      </c>
      <c r="H295" s="1979">
        <f>VLOOKUP($A289,'Result Entry'!$B$9:$FW$108,4,0)</f>
        <v>0</v>
      </c>
      <c r="I295" s="1979"/>
      <c r="J295" s="1979"/>
      <c r="K295" s="1979"/>
      <c r="L295" s="1979"/>
      <c r="M295" s="1979"/>
      <c r="N295" s="1980"/>
    </row>
    <row r="296" spans="1:15" ht="39.75" customHeight="1">
      <c r="A296" s="1721"/>
      <c r="B296" s="10" t="s">
        <v>69</v>
      </c>
      <c r="C296" s="1960" t="s">
        <v>22</v>
      </c>
      <c r="D296" s="1961"/>
      <c r="E296" s="1961"/>
      <c r="F296" s="1962"/>
      <c r="G296" s="88" t="s">
        <v>149</v>
      </c>
      <c r="H296" s="1963">
        <f>VLOOKUP($A289,'Result Entry'!$B$9:$FW$108,7,0)</f>
        <v>0</v>
      </c>
      <c r="I296" s="1963"/>
      <c r="J296" s="1963"/>
      <c r="K296" s="1963"/>
      <c r="L296" s="1963"/>
      <c r="M296" s="1963"/>
      <c r="N296" s="1964"/>
    </row>
    <row r="297" spans="1:15" ht="39.75" customHeight="1">
      <c r="A297" s="1721"/>
      <c r="B297" s="10" t="s">
        <v>69</v>
      </c>
      <c r="C297" s="1960" t="s">
        <v>23</v>
      </c>
      <c r="D297" s="1961"/>
      <c r="E297" s="1961"/>
      <c r="F297" s="1962"/>
      <c r="G297" s="88" t="s">
        <v>149</v>
      </c>
      <c r="H297" s="1963">
        <f>VLOOKUP($A289,'Result Entry'!$B$9:$FW$108,8,0)</f>
        <v>0</v>
      </c>
      <c r="I297" s="1963"/>
      <c r="J297" s="1963"/>
      <c r="K297" s="1963"/>
      <c r="L297" s="1963"/>
      <c r="M297" s="1963"/>
      <c r="N297" s="1964"/>
    </row>
    <row r="298" spans="1:15" ht="39.75" customHeight="1">
      <c r="A298" s="1721"/>
      <c r="B298" s="10" t="s">
        <v>69</v>
      </c>
      <c r="C298" s="1960" t="s">
        <v>52</v>
      </c>
      <c r="D298" s="1961"/>
      <c r="E298" s="1961"/>
      <c r="F298" s="1962"/>
      <c r="G298" s="88" t="s">
        <v>149</v>
      </c>
      <c r="H298" s="1963">
        <f>VLOOKUP($A289,'Result Entry'!$B$9:$FW$108,9,0)</f>
        <v>0</v>
      </c>
      <c r="I298" s="1963"/>
      <c r="J298" s="1963"/>
      <c r="K298" s="1963"/>
      <c r="L298" s="1963"/>
      <c r="M298" s="1963"/>
      <c r="N298" s="1964"/>
    </row>
    <row r="299" spans="1:15" ht="39.75" customHeight="1">
      <c r="A299" s="1721"/>
      <c r="B299" s="10" t="s">
        <v>69</v>
      </c>
      <c r="C299" s="1960" t="s">
        <v>53</v>
      </c>
      <c r="D299" s="1961"/>
      <c r="E299" s="1961"/>
      <c r="F299" s="1962"/>
      <c r="G299" s="88" t="s">
        <v>149</v>
      </c>
      <c r="H299" s="1965" t="str">
        <f>CONCATENATE('Result Entry'!$G$4,'Result Entry'!$J$4)</f>
        <v>11(A)</v>
      </c>
      <c r="I299" s="1963"/>
      <c r="J299" s="1963"/>
      <c r="K299" s="1963"/>
      <c r="L299" s="1963"/>
      <c r="M299" s="1963"/>
      <c r="N299" s="1964"/>
    </row>
    <row r="300" spans="1:15" ht="39.75" customHeight="1" thickBot="1">
      <c r="A300" s="1721"/>
      <c r="B300" s="10" t="s">
        <v>69</v>
      </c>
      <c r="C300" s="1935" t="s">
        <v>25</v>
      </c>
      <c r="D300" s="1936"/>
      <c r="E300" s="1936"/>
      <c r="F300" s="1937"/>
      <c r="G300" s="89" t="s">
        <v>149</v>
      </c>
      <c r="H300" s="1938">
        <f>VLOOKUP($A289,'Result Entry'!$B$9:$FW$108,10,0)</f>
        <v>0</v>
      </c>
      <c r="I300" s="1938"/>
      <c r="J300" s="1938"/>
      <c r="K300" s="1938"/>
      <c r="L300" s="1938"/>
      <c r="M300" s="1938"/>
      <c r="N300" s="1939"/>
    </row>
    <row r="301" spans="1:15" ht="30" customHeight="1">
      <c r="A301" s="1721"/>
      <c r="B301" s="11" t="s">
        <v>69</v>
      </c>
      <c r="C301" s="1940" t="s">
        <v>167</v>
      </c>
      <c r="D301" s="1941"/>
      <c r="E301" s="1944" t="s">
        <v>72</v>
      </c>
      <c r="F301" s="1946" t="s">
        <v>73</v>
      </c>
      <c r="G301" s="1948" t="s">
        <v>168</v>
      </c>
      <c r="H301" s="1950" t="s">
        <v>55</v>
      </c>
      <c r="I301" s="1951"/>
      <c r="J301" s="1954" t="s">
        <v>84</v>
      </c>
      <c r="K301" s="1955"/>
      <c r="L301" s="1958" t="s">
        <v>169</v>
      </c>
      <c r="M301" s="1966" t="s">
        <v>76</v>
      </c>
      <c r="N301" s="1926" t="s">
        <v>98</v>
      </c>
    </row>
    <row r="302" spans="1:15" ht="30" customHeight="1">
      <c r="A302" s="1721"/>
      <c r="B302" s="11"/>
      <c r="C302" s="1942"/>
      <c r="D302" s="1943"/>
      <c r="E302" s="1945"/>
      <c r="F302" s="1947"/>
      <c r="G302" s="1949"/>
      <c r="H302" s="1952"/>
      <c r="I302" s="1953"/>
      <c r="J302" s="1956"/>
      <c r="K302" s="1957"/>
      <c r="L302" s="1959"/>
      <c r="M302" s="1967"/>
      <c r="N302" s="1927"/>
    </row>
    <row r="303" spans="1:15" ht="39.75" customHeight="1" thickBot="1">
      <c r="A303" s="1721"/>
      <c r="B303" s="11" t="s">
        <v>69</v>
      </c>
      <c r="C303" s="1866" t="s">
        <v>56</v>
      </c>
      <c r="D303" s="1867"/>
      <c r="E303" s="90">
        <f>'Result Entry'!$L$7</f>
        <v>10</v>
      </c>
      <c r="F303" s="91">
        <f>'Result Entry'!$M$7</f>
        <v>10</v>
      </c>
      <c r="G303" s="92">
        <f t="shared" ref="G303:G308" si="24">SUM(E303:F303)</f>
        <v>20</v>
      </c>
      <c r="H303" s="1929">
        <f>'Result Entry'!$AU$7</f>
        <v>70</v>
      </c>
      <c r="I303" s="1930"/>
      <c r="J303" s="1931">
        <f>'Result Entry'!$AY$7</f>
        <v>100</v>
      </c>
      <c r="K303" s="1930"/>
      <c r="L303" s="92">
        <f t="shared" ref="L303:L308" si="25">SUM(H303,J303)</f>
        <v>170</v>
      </c>
      <c r="M303" s="93">
        <f t="shared" ref="M303:M308" si="26">SUM(G303,L303)</f>
        <v>190</v>
      </c>
      <c r="N303" s="1928"/>
    </row>
    <row r="304" spans="1:15" s="52" customFormat="1" ht="54" customHeight="1">
      <c r="A304" s="1721"/>
      <c r="B304" s="50" t="s">
        <v>69</v>
      </c>
      <c r="C304" s="1769" t="str">
        <f>'Result Entry'!$L$3</f>
        <v>HINDI Comp.</v>
      </c>
      <c r="D304" s="1770"/>
      <c r="E304" s="94">
        <f>IF($J292="TC",0,IF($J292="Nso",0,VLOOKUP($A289,'Result Entry'!$B$9:$FW$108,11,0)))</f>
        <v>0</v>
      </c>
      <c r="F304" s="95">
        <f>IF($J292="TC",0,IF($J292="Nso",0,VLOOKUP($A289,'Result Entry'!$B$9:$FW$108,12,0)))</f>
        <v>0</v>
      </c>
      <c r="G304" s="96">
        <f t="shared" si="24"/>
        <v>0</v>
      </c>
      <c r="H304" s="1932">
        <f>IF($J292="TC",0,IF($J292="Nso",0,VLOOKUP($A289,'Result Entry'!$B$9:$FW$108,16,0)))</f>
        <v>0</v>
      </c>
      <c r="I304" s="1933"/>
      <c r="J304" s="1934">
        <f>IF($J292="TC",0,IF($J292="Nso",0,VLOOKUP($A289,'Result Entry'!$B$9:$FW$108,19,0)))</f>
        <v>0</v>
      </c>
      <c r="K304" s="1933"/>
      <c r="L304" s="97">
        <f t="shared" si="25"/>
        <v>0</v>
      </c>
      <c r="M304" s="98">
        <f t="shared" si="26"/>
        <v>0</v>
      </c>
      <c r="N304" s="99" t="str">
        <f>IF($J292="TC",0,IF($J292="Nso",0,VLOOKUP($A289,'Result Entry'!$B$9:$FW$108,24,0)))</f>
        <v/>
      </c>
    </row>
    <row r="305" spans="1:14" s="52" customFormat="1" ht="54" customHeight="1">
      <c r="A305" s="1721"/>
      <c r="B305" s="50" t="s">
        <v>69</v>
      </c>
      <c r="C305" s="1717" t="str">
        <f>'Result Entry'!$Z$3</f>
        <v>ENGLISH Comp.</v>
      </c>
      <c r="D305" s="1718"/>
      <c r="E305" s="94">
        <f>IF($J292="TC",0,IF($J292="Nso",0,VLOOKUP($A289,'Result Entry'!$B$9:$FW$108,25,0)))</f>
        <v>0</v>
      </c>
      <c r="F305" s="95">
        <f>IF($J292="TC",0,IF($J292="Nso",0,VLOOKUP($A289,'Result Entry'!$B$9:$FW$108,26,0)))</f>
        <v>0</v>
      </c>
      <c r="G305" s="100">
        <f t="shared" si="24"/>
        <v>0</v>
      </c>
      <c r="H305" s="1960">
        <f>IF($J292="TC",0,IF($J292="Nso",0,VLOOKUP($A289,'Result Entry'!$B$9:$FW$108,30,0)))</f>
        <v>0</v>
      </c>
      <c r="I305" s="1904"/>
      <c r="J305" s="1903">
        <f>IF($J292="TC",0,IF($J292="Nso",0,VLOOKUP($A289,'Result Entry'!$B$9:$FW$108,33,0)))</f>
        <v>0</v>
      </c>
      <c r="K305" s="1904"/>
      <c r="L305" s="97">
        <f t="shared" si="25"/>
        <v>0</v>
      </c>
      <c r="M305" s="98">
        <f t="shared" si="26"/>
        <v>0</v>
      </c>
      <c r="N305" s="99" t="str">
        <f>IF($J292="TC",0,IF($J292="Nso",0,VLOOKUP($A289,'Result Entry'!$B$9:$FW$108,38,0)))</f>
        <v/>
      </c>
    </row>
    <row r="306" spans="1:14" s="52" customFormat="1" ht="54" customHeight="1">
      <c r="A306" s="1721"/>
      <c r="B306" s="50" t="s">
        <v>69</v>
      </c>
      <c r="C306" s="1717" t="str">
        <f>'Result Entry'!$AO$3</f>
        <v>PHYSICS</v>
      </c>
      <c r="D306" s="1718"/>
      <c r="E306" s="94">
        <f>IF($J292="TC",0,IF($J292="Nso",0,VLOOKUP($A289,'Result Entry'!$B$9:$FW$108,39,0)))</f>
        <v>0</v>
      </c>
      <c r="F306" s="95">
        <f>IF($J292="TC",0,IF($J292="Nso",0,VLOOKUP($A289,'Result Entry'!$B$9:$FW$108,40,0)))</f>
        <v>0</v>
      </c>
      <c r="G306" s="100">
        <f t="shared" si="24"/>
        <v>0</v>
      </c>
      <c r="H306" s="1960">
        <f>IF($J292="TC",0,IF($J292="Nso",0,VLOOKUP($A289,'Result Entry'!$B$9:$FW$108,45,0)))</f>
        <v>0</v>
      </c>
      <c r="I306" s="1904"/>
      <c r="J306" s="1903">
        <f>IF($J292="TC",0,IF($J292="Nso",0,VLOOKUP($A289,'Result Entry'!$B$9:$FW$108,49,0)))</f>
        <v>0</v>
      </c>
      <c r="K306" s="1904"/>
      <c r="L306" s="97">
        <f t="shared" si="25"/>
        <v>0</v>
      </c>
      <c r="M306" s="98">
        <f t="shared" si="26"/>
        <v>0</v>
      </c>
      <c r="N306" s="99" t="str">
        <f>IF($J292="TC",0,IF($J292="Nso",0,VLOOKUP($A289,'Result Entry'!$B$9:$FW$108,54,0)))</f>
        <v/>
      </c>
    </row>
    <row r="307" spans="1:14" s="52" customFormat="1" ht="54" customHeight="1">
      <c r="A307" s="1721"/>
      <c r="B307" s="50" t="s">
        <v>69</v>
      </c>
      <c r="C307" s="1717" t="str">
        <f>'Result Entry'!$BF$3</f>
        <v>CHEMISTRY</v>
      </c>
      <c r="D307" s="1718"/>
      <c r="E307" s="94" t="str">
        <f>IF($J292="TC",0,IF($J292="Nso",0,VLOOKUP($A289,'Result Entry'!$B$9:$FW$108,55,0)))</f>
        <v/>
      </c>
      <c r="F307" s="95">
        <f>IF($J292="TC",0,IF($J292="Nso",0,VLOOKUP($A289,'Result Entry'!$B$9:$FW$108,56,0)))</f>
        <v>0</v>
      </c>
      <c r="G307" s="100">
        <f t="shared" si="24"/>
        <v>0</v>
      </c>
      <c r="H307" s="1960">
        <f>IF($J292="TC",0,IF($J292="Nso",0,VLOOKUP($A289,'Result Entry'!$B$9:$FW$108,61,0)))</f>
        <v>0</v>
      </c>
      <c r="I307" s="1904"/>
      <c r="J307" s="1903">
        <f>IF($J292="TC",0,IF($J292="Nso",0,VLOOKUP($A289,'Result Entry'!$B$9:$FW$108,65,0)))</f>
        <v>0</v>
      </c>
      <c r="K307" s="1904"/>
      <c r="L307" s="97">
        <f t="shared" si="25"/>
        <v>0</v>
      </c>
      <c r="M307" s="98">
        <f t="shared" si="26"/>
        <v>0</v>
      </c>
      <c r="N307" s="99" t="str">
        <f>IF($J292="TC",0,IF($J292="Nso",0,VLOOKUP($A289,'Result Entry'!$B$9:$FW$108,70,0)))</f>
        <v/>
      </c>
    </row>
    <row r="308" spans="1:14" s="52" customFormat="1" ht="54" customHeight="1" thickBot="1">
      <c r="A308" s="1721"/>
      <c r="B308" s="50" t="s">
        <v>69</v>
      </c>
      <c r="C308" s="1717" t="str">
        <f>'Result Entry'!$BW$3</f>
        <v>BIOLOGY</v>
      </c>
      <c r="D308" s="1718"/>
      <c r="E308" s="101" t="str">
        <f>IF($J292="TC",0,IF($J292="Nso",0,VLOOKUP($A289,'Result Entry'!$B$9:$FW$108,71,0)))</f>
        <v/>
      </c>
      <c r="F308" s="102" t="str">
        <f>IF($J292="TC",0,IF($J292="Nso",0,VLOOKUP($A289,'Result Entry'!$B$9:$FW$108,72,0)))</f>
        <v/>
      </c>
      <c r="G308" s="103">
        <f t="shared" si="24"/>
        <v>0</v>
      </c>
      <c r="H308" s="1905">
        <f>IF($J292="TC",0,IF($J292="Nso",0,VLOOKUP($A289,'Result Entry'!$B$9:$FW$108,77,0)))</f>
        <v>0</v>
      </c>
      <c r="I308" s="1906"/>
      <c r="J308" s="1907">
        <f>IF($J292="TC",0,IF($J292="Nso",0,VLOOKUP($A289,'Result Entry'!$B$9:$FW$108,81,0)))</f>
        <v>0</v>
      </c>
      <c r="K308" s="1906"/>
      <c r="L308" s="104">
        <f t="shared" si="25"/>
        <v>0</v>
      </c>
      <c r="M308" s="105">
        <f t="shared" si="26"/>
        <v>0</v>
      </c>
      <c r="N308" s="99">
        <f>IF($J292="TC",0,IF($J292="Nso",0,VLOOKUP($A289,'Result Entry'!$B$9:$FW$108,86,0)))</f>
        <v>0</v>
      </c>
    </row>
    <row r="309" spans="1:14" ht="39.75" customHeight="1">
      <c r="A309" s="1721"/>
      <c r="B309" s="11" t="s">
        <v>69</v>
      </c>
      <c r="C309" s="1771" t="s">
        <v>77</v>
      </c>
      <c r="D309" s="1772"/>
      <c r="E309" s="1773"/>
      <c r="F309" s="1968" t="s">
        <v>78</v>
      </c>
      <c r="G309" s="1969"/>
      <c r="H309" s="1968" t="s">
        <v>79</v>
      </c>
      <c r="I309" s="1970"/>
      <c r="J309" s="106" t="s">
        <v>41</v>
      </c>
      <c r="K309" s="116" t="s">
        <v>91</v>
      </c>
      <c r="L309" s="1971" t="s">
        <v>39</v>
      </c>
      <c r="M309" s="1972"/>
      <c r="N309" s="108" t="s">
        <v>43</v>
      </c>
    </row>
    <row r="310" spans="1:14" ht="39.75" customHeight="1" thickBot="1">
      <c r="A310" s="1721"/>
      <c r="B310" s="11" t="s">
        <v>69</v>
      </c>
      <c r="C310" s="1774"/>
      <c r="D310" s="1775"/>
      <c r="E310" s="1776"/>
      <c r="F310" s="1973">
        <f>IF($J292="TC",0,IF($J292="Nso",0,VLOOKUP($A289,'Result Entry'!$B$9:$FW$108,146,0)))</f>
        <v>0</v>
      </c>
      <c r="G310" s="1974"/>
      <c r="H310" s="1975">
        <f>IF($J292="TC",0,IF($J292="Nso",0,VLOOKUP($A289,'Result Entry'!$B$9:$FW$108,147,0)))</f>
        <v>0</v>
      </c>
      <c r="I310" s="1976"/>
      <c r="J310" s="75">
        <f>IF($J292="TC",0,IF($J292="Nso",0,VLOOKUP($A289,'Result Entry'!$B$9:$FW$108,148,0)))</f>
        <v>0</v>
      </c>
      <c r="K310" s="85" t="str">
        <f>IF($J292="TC",0,IF($J292="Nso",0,VLOOKUP($A289,'Result Entry'!$B$9:$FW$108,149,0)))</f>
        <v/>
      </c>
      <c r="L310" s="1864">
        <f>IF($J292="TC",0,IF($J292="Nso",0,VLOOKUP($A289,'Result Entry'!$B$9:$FW$108,150,0)))</f>
        <v>0</v>
      </c>
      <c r="M310" s="1865"/>
      <c r="N310" s="15">
        <f>IF($J292="TC",0,IF($J292="Nso",0,VLOOKUP($A289,'Result Entry'!$B$9:$FW$108,152,0)))</f>
        <v>0</v>
      </c>
    </row>
    <row r="311" spans="1:14" ht="39.75" customHeight="1">
      <c r="A311" s="1721"/>
      <c r="B311" s="11" t="s">
        <v>69</v>
      </c>
      <c r="C311" s="1758" t="s">
        <v>58</v>
      </c>
      <c r="D311" s="1759"/>
      <c r="E311" s="1759"/>
      <c r="F311" s="1759"/>
      <c r="G311" s="1759"/>
      <c r="H311" s="1760"/>
      <c r="I311" s="1834" t="s">
        <v>59</v>
      </c>
      <c r="J311" s="1835"/>
      <c r="K311" s="1911">
        <f>VLOOKUP($A289,'Result Entry'!$B$9:$FW$108,143,0)</f>
        <v>0</v>
      </c>
      <c r="L311" s="1912"/>
      <c r="M311" s="1839" t="s">
        <v>37</v>
      </c>
      <c r="N311" s="1840"/>
    </row>
    <row r="312" spans="1:14" ht="39.75" customHeight="1" thickBot="1">
      <c r="A312" s="1721"/>
      <c r="B312" s="11" t="s">
        <v>69</v>
      </c>
      <c r="C312" s="1841" t="s">
        <v>54</v>
      </c>
      <c r="D312" s="1842"/>
      <c r="E312" s="1842"/>
      <c r="F312" s="1843" t="s">
        <v>157</v>
      </c>
      <c r="G312" s="1844"/>
      <c r="H312" s="26" t="s">
        <v>47</v>
      </c>
      <c r="I312" s="1847" t="s">
        <v>60</v>
      </c>
      <c r="J312" s="1848"/>
      <c r="K312" s="1913">
        <f>VLOOKUP($A289,'Result Entry'!$B$9:$FW$108,144,0)</f>
        <v>0</v>
      </c>
      <c r="L312" s="1914"/>
      <c r="M312" s="1875">
        <f>VLOOKUP($A289,'Result Entry'!$B$9:$FW$108,145,0)</f>
        <v>0</v>
      </c>
      <c r="N312" s="1876"/>
    </row>
    <row r="313" spans="1:14" ht="39.75" customHeight="1">
      <c r="A313" s="1721"/>
      <c r="B313" s="11" t="s">
        <v>69</v>
      </c>
      <c r="C313" s="1841"/>
      <c r="D313" s="1842"/>
      <c r="E313" s="1842"/>
      <c r="F313" s="1845"/>
      <c r="G313" s="1846"/>
      <c r="H313" s="27" t="s">
        <v>99</v>
      </c>
      <c r="I313" s="1877" t="s">
        <v>61</v>
      </c>
      <c r="J313" s="1878"/>
      <c r="K313" s="1915">
        <f>IF($J292="TC","Transferred",IF($J292="Nso","NameSeparated",VLOOKUP($A289,'Result Entry'!$B$9:$FW$108,153,0)))</f>
        <v>0</v>
      </c>
      <c r="L313" s="1915"/>
      <c r="M313" s="1915"/>
      <c r="N313" s="1916"/>
    </row>
    <row r="314" spans="1:14" ht="39.75" customHeight="1">
      <c r="A314" s="1721"/>
      <c r="B314" s="11" t="s">
        <v>69</v>
      </c>
      <c r="C314" s="1917" t="str">
        <f>'Result Entry'!$DU$3</f>
        <v>Foundation Of Information Tech.</v>
      </c>
      <c r="D314" s="1918"/>
      <c r="E314" s="1919"/>
      <c r="F314" s="1902" t="str">
        <f>IF($J292="TC",0,IF($J292="Nso",0,VLOOKUP($A289,'Result Entry'!$B$9:$GS$108,170,0)))</f>
        <v/>
      </c>
      <c r="G314" s="1902"/>
      <c r="H314" s="109">
        <f>IF($J292="TC",0,IF($J292="Nso",0,VLOOKUP($A289,'Result Entry'!$B$9:$GS$108,112,0)))</f>
        <v>0</v>
      </c>
      <c r="I314" s="1748" t="s">
        <v>71</v>
      </c>
      <c r="J314" s="1749"/>
      <c r="K314" s="1908">
        <f>'Result Entry'!$T$2</f>
        <v>45419</v>
      </c>
      <c r="L314" s="1909"/>
      <c r="M314" s="1909"/>
      <c r="N314" s="1910"/>
    </row>
    <row r="315" spans="1:14" ht="39.75" customHeight="1">
      <c r="A315" s="1721"/>
      <c r="B315" s="11" t="s">
        <v>69</v>
      </c>
      <c r="C315" s="1899" t="str">
        <f>'Result Entry'!$EI$3</f>
        <v>G.I.A.I.-II</v>
      </c>
      <c r="D315" s="1900"/>
      <c r="E315" s="1901"/>
      <c r="F315" s="1902" t="str">
        <f>IF($J292="TC",0,IF($J292="Nso",0,VLOOKUP($A289,'Result Entry'!$B$9:$GS$108,174,0)))</f>
        <v/>
      </c>
      <c r="G315" s="1902"/>
      <c r="H315" s="109">
        <f>IF($J292="TC",0,IF($J292="Nso",0,VLOOKUP($A289,'Result Entry'!$B$9:$GS$108,124,0)))</f>
        <v>0</v>
      </c>
      <c r="I315" s="1753"/>
      <c r="J315" s="1754"/>
      <c r="K315" s="1754"/>
      <c r="L315" s="1754"/>
      <c r="M315" s="1754"/>
      <c r="N315" s="1755"/>
    </row>
    <row r="316" spans="1:14" ht="39.75" customHeight="1">
      <c r="A316" s="1721"/>
      <c r="B316" s="11" t="s">
        <v>69</v>
      </c>
      <c r="C316" s="1899" t="str">
        <f>'Result Entry'!$EU$3</f>
        <v>SOC.SER.PLAN</v>
      </c>
      <c r="D316" s="1900"/>
      <c r="E316" s="1901"/>
      <c r="F316" s="1902">
        <f>IF($J292="TC",0,IF($J292="Nso",0,VLOOKUP($A289,'Result Entry'!$B$9:$HS$108,178,0)))</f>
        <v>0</v>
      </c>
      <c r="G316" s="1902"/>
      <c r="H316" s="109">
        <f>IF($J292="TC",0,IF($J292="Nso",0,VLOOKUP($A289,'Result Entry'!$B$9:$GS$108,136,0)))</f>
        <v>0</v>
      </c>
      <c r="I316" s="1756" t="s">
        <v>174</v>
      </c>
      <c r="J316" s="1757"/>
      <c r="K316" s="113"/>
      <c r="L316" s="114"/>
      <c r="M316" s="114"/>
      <c r="N316" s="115"/>
    </row>
    <row r="317" spans="1:14" ht="39.75" customHeight="1" thickBot="1">
      <c r="A317" s="1721"/>
      <c r="B317" s="11" t="s">
        <v>69</v>
      </c>
      <c r="C317" s="1899" t="str">
        <f>'Result Entry'!$FG$3</f>
        <v>Jeewan Kaushal</v>
      </c>
      <c r="D317" s="1900"/>
      <c r="E317" s="1901"/>
      <c r="F317" s="1902" t="str">
        <f>IF($J292="TC",0,IF($J292="Nso",0,VLOOKUP($A289,'Result Entry'!$B$9:$HS$108,182,0)))</f>
        <v/>
      </c>
      <c r="G317" s="1902"/>
      <c r="H317" s="109">
        <f>IF($J292="TC",0,IF($J292="Nso",0,VLOOKUP($A289,'Result Entry'!$B$9:$HS$108,136,0)))</f>
        <v>0</v>
      </c>
      <c r="I317" s="1756" t="s">
        <v>148</v>
      </c>
      <c r="J317" s="1757"/>
      <c r="K317" s="1757"/>
      <c r="L317" s="1757"/>
      <c r="M317" s="1757"/>
      <c r="N317" s="1838"/>
    </row>
    <row r="318" spans="1:14" ht="39.75" customHeight="1">
      <c r="A318" s="1721"/>
      <c r="B318" s="10" t="s">
        <v>69</v>
      </c>
      <c r="C318" s="1886" t="s">
        <v>180</v>
      </c>
      <c r="D318" s="1887"/>
      <c r="E318" s="1888"/>
      <c r="F318" s="1895" t="s">
        <v>181</v>
      </c>
      <c r="G318" s="1896"/>
      <c r="H318" s="110" t="s">
        <v>30</v>
      </c>
      <c r="I318" s="1756" t="s">
        <v>175</v>
      </c>
      <c r="J318" s="1757"/>
      <c r="K318" s="1757"/>
      <c r="L318" s="1757"/>
      <c r="M318" s="1757"/>
      <c r="N318" s="1838"/>
    </row>
    <row r="319" spans="1:14" ht="39.75" customHeight="1">
      <c r="A319" s="1721"/>
      <c r="B319" s="10" t="s">
        <v>69</v>
      </c>
      <c r="C319" s="1889"/>
      <c r="D319" s="1890"/>
      <c r="E319" s="1891"/>
      <c r="F319" s="1897" t="s">
        <v>182</v>
      </c>
      <c r="G319" s="1898"/>
      <c r="H319" s="111" t="s">
        <v>179</v>
      </c>
      <c r="I319" s="1732" t="s">
        <v>67</v>
      </c>
      <c r="J319" s="1733"/>
      <c r="K319" s="1733"/>
      <c r="L319" s="1733"/>
      <c r="M319" s="1733"/>
      <c r="N319" s="1734"/>
    </row>
    <row r="320" spans="1:14" ht="39.75" customHeight="1">
      <c r="A320" s="1721"/>
      <c r="B320" s="10" t="s">
        <v>69</v>
      </c>
      <c r="C320" s="1889"/>
      <c r="D320" s="1890"/>
      <c r="E320" s="1891"/>
      <c r="F320" s="1897" t="s">
        <v>185</v>
      </c>
      <c r="G320" s="1898"/>
      <c r="H320" s="111" t="s">
        <v>62</v>
      </c>
      <c r="I320" s="1735"/>
      <c r="J320" s="1736"/>
      <c r="K320" s="1736"/>
      <c r="L320" s="1736"/>
      <c r="M320" s="1736"/>
      <c r="N320" s="1737"/>
    </row>
    <row r="321" spans="1:15" ht="39.75" customHeight="1">
      <c r="A321" s="1721"/>
      <c r="B321" s="10" t="s">
        <v>69</v>
      </c>
      <c r="C321" s="1889"/>
      <c r="D321" s="1890"/>
      <c r="E321" s="1891"/>
      <c r="F321" s="1897" t="s">
        <v>186</v>
      </c>
      <c r="G321" s="1898"/>
      <c r="H321" s="111" t="s">
        <v>63</v>
      </c>
      <c r="I321" s="1735"/>
      <c r="J321" s="1736"/>
      <c r="K321" s="1736"/>
      <c r="L321" s="1736"/>
      <c r="M321" s="1736"/>
      <c r="N321" s="1737"/>
    </row>
    <row r="322" spans="1:15" ht="39.75" customHeight="1">
      <c r="A322" s="1721"/>
      <c r="B322" s="10" t="s">
        <v>69</v>
      </c>
      <c r="C322" s="1889"/>
      <c r="D322" s="1890"/>
      <c r="E322" s="1891"/>
      <c r="F322" s="1897" t="s">
        <v>183</v>
      </c>
      <c r="G322" s="1898"/>
      <c r="H322" s="111" t="s">
        <v>65</v>
      </c>
      <c r="I322" s="1738" t="s">
        <v>80</v>
      </c>
      <c r="J322" s="1739"/>
      <c r="K322" s="1739"/>
      <c r="L322" s="1739"/>
      <c r="M322" s="1739"/>
      <c r="N322" s="1740"/>
    </row>
    <row r="323" spans="1:15" ht="39.75" customHeight="1" thickBot="1">
      <c r="A323" s="1721"/>
      <c r="B323" s="13" t="s">
        <v>69</v>
      </c>
      <c r="C323" s="1892"/>
      <c r="D323" s="1893"/>
      <c r="E323" s="1894"/>
      <c r="F323" s="1884" t="s">
        <v>184</v>
      </c>
      <c r="G323" s="1885"/>
      <c r="H323" s="112" t="s">
        <v>64</v>
      </c>
      <c r="I323" s="1741"/>
      <c r="J323" s="1742"/>
      <c r="K323" s="1742"/>
      <c r="L323" s="1742"/>
      <c r="M323" s="1742"/>
      <c r="N323" s="1743"/>
    </row>
    <row r="324" spans="1:15" s="43" customFormat="1" ht="123.75" customHeight="1" thickTop="1">
      <c r="A324" s="84"/>
      <c r="B324" s="117"/>
      <c r="C324" s="118"/>
      <c r="D324" s="118"/>
      <c r="E324" s="118"/>
      <c r="F324" s="118"/>
      <c r="G324" s="118"/>
      <c r="H324" s="118"/>
      <c r="I324" s="118"/>
      <c r="J324" s="118"/>
      <c r="K324" s="118"/>
      <c r="L324" s="118"/>
      <c r="M324" s="118"/>
      <c r="N324" s="118"/>
    </row>
    <row r="325" spans="1:15" ht="24.75" customHeight="1" thickBot="1">
      <c r="A325" s="83">
        <f>A289+1</f>
        <v>10</v>
      </c>
      <c r="B325" s="1720" t="s">
        <v>50</v>
      </c>
      <c r="C325" s="1720"/>
      <c r="D325" s="1720"/>
      <c r="E325" s="1720"/>
      <c r="F325" s="1720"/>
      <c r="G325" s="1720"/>
      <c r="H325" s="1720"/>
      <c r="I325" s="1720"/>
      <c r="J325" s="1720"/>
      <c r="K325" s="1720"/>
      <c r="L325" s="1720"/>
      <c r="M325" s="1720"/>
      <c r="N325" s="1720"/>
    </row>
    <row r="326" spans="1:15" ht="62.25" customHeight="1" thickTop="1">
      <c r="A326" s="1721"/>
      <c r="B326" s="1722"/>
      <c r="C326" s="1723"/>
      <c r="D326" s="1920" t="str">
        <f>Master!$E$8</f>
        <v xml:space="preserve">Govt. Sr. Secondary School </v>
      </c>
      <c r="E326" s="1921"/>
      <c r="F326" s="1921"/>
      <c r="G326" s="1921"/>
      <c r="H326" s="1921"/>
      <c r="I326" s="1921"/>
      <c r="J326" s="1921"/>
      <c r="K326" s="1921"/>
      <c r="L326" s="1921"/>
      <c r="M326" s="1921"/>
      <c r="N326" s="1922"/>
    </row>
    <row r="327" spans="1:15" ht="33" customHeight="1" thickBot="1">
      <c r="A327" s="1721"/>
      <c r="B327" s="1724"/>
      <c r="C327" s="1725"/>
      <c r="D327" s="1729" t="str">
        <f>Master!$E$11</f>
        <v>P.S.-Bapini (Jodhpur)</v>
      </c>
      <c r="E327" s="1730"/>
      <c r="F327" s="1730"/>
      <c r="G327" s="1730"/>
      <c r="H327" s="1730"/>
      <c r="I327" s="1730"/>
      <c r="J327" s="1730"/>
      <c r="K327" s="1730"/>
      <c r="L327" s="1730"/>
      <c r="M327" s="1730"/>
      <c r="N327" s="1731"/>
    </row>
    <row r="328" spans="1:15" ht="30" customHeight="1">
      <c r="A328" s="1721"/>
      <c r="B328" s="28"/>
      <c r="C328" s="1849" t="s">
        <v>150</v>
      </c>
      <c r="D328" s="1850"/>
      <c r="E328" s="1850"/>
      <c r="F328" s="1850"/>
      <c r="G328" s="1851"/>
      <c r="H328" s="1814" t="s">
        <v>127</v>
      </c>
      <c r="I328" s="1814"/>
      <c r="J328" s="1923">
        <f>VLOOKUP(A325,'Result Entry'!$B$6:$K$108,6,0)</f>
        <v>0</v>
      </c>
      <c r="K328" s="1820" t="s">
        <v>68</v>
      </c>
      <c r="L328" s="1821"/>
      <c r="M328" s="68">
        <f>Master!$E$14</f>
        <v>8151106901</v>
      </c>
      <c r="N328" s="69"/>
    </row>
    <row r="329" spans="1:15" ht="30" customHeight="1">
      <c r="A329" s="1721"/>
      <c r="B329" s="9"/>
      <c r="C329" s="1852"/>
      <c r="D329" s="1853"/>
      <c r="E329" s="1853"/>
      <c r="F329" s="1853"/>
      <c r="G329" s="1854"/>
      <c r="H329" s="1815"/>
      <c r="I329" s="1815"/>
      <c r="J329" s="1924"/>
      <c r="K329" s="1822" t="s">
        <v>66</v>
      </c>
      <c r="L329" s="1823"/>
      <c r="M329" s="1824"/>
      <c r="N329" s="1825"/>
      <c r="O329" s="17" t="s">
        <v>156</v>
      </c>
    </row>
    <row r="330" spans="1:15" ht="30" customHeight="1" thickBot="1">
      <c r="A330" s="1721"/>
      <c r="B330" s="9"/>
      <c r="C330" s="1855"/>
      <c r="D330" s="1856"/>
      <c r="E330" s="1856"/>
      <c r="F330" s="1856"/>
      <c r="G330" s="1857"/>
      <c r="H330" s="1816"/>
      <c r="I330" s="1816"/>
      <c r="J330" s="1925"/>
      <c r="K330" s="1826" t="s">
        <v>51</v>
      </c>
      <c r="L330" s="1827"/>
      <c r="M330" s="1828" t="str">
        <f>Master!$E$6</f>
        <v>2023-24</v>
      </c>
      <c r="N330" s="1829"/>
    </row>
    <row r="331" spans="1:15" ht="39.75" customHeight="1">
      <c r="A331" s="1721"/>
      <c r="B331" s="10" t="s">
        <v>69</v>
      </c>
      <c r="C331" s="1932" t="s">
        <v>20</v>
      </c>
      <c r="D331" s="1977"/>
      <c r="E331" s="1977"/>
      <c r="F331" s="1978"/>
      <c r="G331" s="87" t="s">
        <v>149</v>
      </c>
      <c r="H331" s="1979">
        <f>VLOOKUP($A325,'Result Entry'!$B$9:$FW$108,4,0)</f>
        <v>0</v>
      </c>
      <c r="I331" s="1979"/>
      <c r="J331" s="1979"/>
      <c r="K331" s="1979"/>
      <c r="L331" s="1979"/>
      <c r="M331" s="1979"/>
      <c r="N331" s="1980"/>
    </row>
    <row r="332" spans="1:15" ht="39.75" customHeight="1">
      <c r="A332" s="1721"/>
      <c r="B332" s="10" t="s">
        <v>69</v>
      </c>
      <c r="C332" s="1960" t="s">
        <v>22</v>
      </c>
      <c r="D332" s="1961"/>
      <c r="E332" s="1961"/>
      <c r="F332" s="1962"/>
      <c r="G332" s="88" t="s">
        <v>149</v>
      </c>
      <c r="H332" s="1963">
        <f>VLOOKUP($A325,'Result Entry'!$B$9:$FW$108,7,0)</f>
        <v>0</v>
      </c>
      <c r="I332" s="1963"/>
      <c r="J332" s="1963"/>
      <c r="K332" s="1963"/>
      <c r="L332" s="1963"/>
      <c r="M332" s="1963"/>
      <c r="N332" s="1964"/>
    </row>
    <row r="333" spans="1:15" ht="39.75" customHeight="1">
      <c r="A333" s="1721"/>
      <c r="B333" s="10" t="s">
        <v>69</v>
      </c>
      <c r="C333" s="1960" t="s">
        <v>23</v>
      </c>
      <c r="D333" s="1961"/>
      <c r="E333" s="1961"/>
      <c r="F333" s="1962"/>
      <c r="G333" s="88" t="s">
        <v>149</v>
      </c>
      <c r="H333" s="1963">
        <f>VLOOKUP($A325,'Result Entry'!$B$9:$FW$108,8,0)</f>
        <v>0</v>
      </c>
      <c r="I333" s="1963"/>
      <c r="J333" s="1963"/>
      <c r="K333" s="1963"/>
      <c r="L333" s="1963"/>
      <c r="M333" s="1963"/>
      <c r="N333" s="1964"/>
    </row>
    <row r="334" spans="1:15" ht="39.75" customHeight="1">
      <c r="A334" s="1721"/>
      <c r="B334" s="10" t="s">
        <v>69</v>
      </c>
      <c r="C334" s="1960" t="s">
        <v>52</v>
      </c>
      <c r="D334" s="1961"/>
      <c r="E334" s="1961"/>
      <c r="F334" s="1962"/>
      <c r="G334" s="88" t="s">
        <v>149</v>
      </c>
      <c r="H334" s="1963">
        <f>VLOOKUP($A325,'Result Entry'!$B$9:$FW$108,9,0)</f>
        <v>0</v>
      </c>
      <c r="I334" s="1963"/>
      <c r="J334" s="1963"/>
      <c r="K334" s="1963"/>
      <c r="L334" s="1963"/>
      <c r="M334" s="1963"/>
      <c r="N334" s="1964"/>
    </row>
    <row r="335" spans="1:15" ht="39.75" customHeight="1">
      <c r="A335" s="1721"/>
      <c r="B335" s="10" t="s">
        <v>69</v>
      </c>
      <c r="C335" s="1960" t="s">
        <v>53</v>
      </c>
      <c r="D335" s="1961"/>
      <c r="E335" s="1961"/>
      <c r="F335" s="1962"/>
      <c r="G335" s="88" t="s">
        <v>149</v>
      </c>
      <c r="H335" s="1965" t="str">
        <f>CONCATENATE('Result Entry'!$G$4,'Result Entry'!$J$4)</f>
        <v>11(A)</v>
      </c>
      <c r="I335" s="1963"/>
      <c r="J335" s="1963"/>
      <c r="K335" s="1963"/>
      <c r="L335" s="1963"/>
      <c r="M335" s="1963"/>
      <c r="N335" s="1964"/>
    </row>
    <row r="336" spans="1:15" ht="39.75" customHeight="1" thickBot="1">
      <c r="A336" s="1721"/>
      <c r="B336" s="10" t="s">
        <v>69</v>
      </c>
      <c r="C336" s="1935" t="s">
        <v>25</v>
      </c>
      <c r="D336" s="1936"/>
      <c r="E336" s="1936"/>
      <c r="F336" s="1937"/>
      <c r="G336" s="89" t="s">
        <v>149</v>
      </c>
      <c r="H336" s="1938">
        <f>VLOOKUP($A325,'Result Entry'!$B$9:$FW$108,10,0)</f>
        <v>0</v>
      </c>
      <c r="I336" s="1938"/>
      <c r="J336" s="1938"/>
      <c r="K336" s="1938"/>
      <c r="L336" s="1938"/>
      <c r="M336" s="1938"/>
      <c r="N336" s="1939"/>
    </row>
    <row r="337" spans="1:14" ht="30" customHeight="1">
      <c r="A337" s="1721"/>
      <c r="B337" s="11" t="s">
        <v>69</v>
      </c>
      <c r="C337" s="1940" t="s">
        <v>167</v>
      </c>
      <c r="D337" s="1941"/>
      <c r="E337" s="1944" t="s">
        <v>72</v>
      </c>
      <c r="F337" s="1946" t="s">
        <v>73</v>
      </c>
      <c r="G337" s="1948" t="s">
        <v>168</v>
      </c>
      <c r="H337" s="1950" t="s">
        <v>55</v>
      </c>
      <c r="I337" s="1951"/>
      <c r="J337" s="1954" t="s">
        <v>84</v>
      </c>
      <c r="K337" s="1955"/>
      <c r="L337" s="1958" t="s">
        <v>169</v>
      </c>
      <c r="M337" s="1966" t="s">
        <v>76</v>
      </c>
      <c r="N337" s="1926" t="s">
        <v>98</v>
      </c>
    </row>
    <row r="338" spans="1:14" ht="30" customHeight="1">
      <c r="A338" s="1721"/>
      <c r="B338" s="11"/>
      <c r="C338" s="1942"/>
      <c r="D338" s="1943"/>
      <c r="E338" s="1945"/>
      <c r="F338" s="1947"/>
      <c r="G338" s="1949"/>
      <c r="H338" s="1952"/>
      <c r="I338" s="1953"/>
      <c r="J338" s="1956"/>
      <c r="K338" s="1957"/>
      <c r="L338" s="1959"/>
      <c r="M338" s="1967"/>
      <c r="N338" s="1927"/>
    </row>
    <row r="339" spans="1:14" ht="39.75" customHeight="1" thickBot="1">
      <c r="A339" s="1721"/>
      <c r="B339" s="11" t="s">
        <v>69</v>
      </c>
      <c r="C339" s="1866" t="s">
        <v>56</v>
      </c>
      <c r="D339" s="1867"/>
      <c r="E339" s="90">
        <f>'Result Entry'!$L$7</f>
        <v>10</v>
      </c>
      <c r="F339" s="91">
        <f>'Result Entry'!$M$7</f>
        <v>10</v>
      </c>
      <c r="G339" s="92">
        <f t="shared" ref="G339:G344" si="27">SUM(E339:F339)</f>
        <v>20</v>
      </c>
      <c r="H339" s="1929">
        <f>'Result Entry'!$AU$7</f>
        <v>70</v>
      </c>
      <c r="I339" s="1930"/>
      <c r="J339" s="1931">
        <f>'Result Entry'!$AY$7</f>
        <v>100</v>
      </c>
      <c r="K339" s="1930"/>
      <c r="L339" s="92">
        <f t="shared" ref="L339:L344" si="28">SUM(H339,J339)</f>
        <v>170</v>
      </c>
      <c r="M339" s="93">
        <f t="shared" ref="M339:M344" si="29">SUM(G339,L339)</f>
        <v>190</v>
      </c>
      <c r="N339" s="1928"/>
    </row>
    <row r="340" spans="1:14" s="52" customFormat="1" ht="54" customHeight="1">
      <c r="A340" s="1721"/>
      <c r="B340" s="50" t="s">
        <v>69</v>
      </c>
      <c r="C340" s="1769" t="str">
        <f>'Result Entry'!$L$3</f>
        <v>HINDI Comp.</v>
      </c>
      <c r="D340" s="1770"/>
      <c r="E340" s="94">
        <f>IF($J328="TC",0,IF($J328="Nso",0,VLOOKUP($A325,'Result Entry'!$B$9:$FW$108,11,0)))</f>
        <v>0</v>
      </c>
      <c r="F340" s="95">
        <f>IF($J328="TC",0,IF($J328="Nso",0,VLOOKUP($A325,'Result Entry'!$B$9:$FW$108,12,0)))</f>
        <v>0</v>
      </c>
      <c r="G340" s="96">
        <f t="shared" si="27"/>
        <v>0</v>
      </c>
      <c r="H340" s="1932">
        <f>IF($J328="TC",0,IF($J328="Nso",0,VLOOKUP($A325,'Result Entry'!$B$9:$FW$108,16,0)))</f>
        <v>0</v>
      </c>
      <c r="I340" s="1933"/>
      <c r="J340" s="1934">
        <f>IF($J328="TC",0,IF($J328="Nso",0,VLOOKUP($A325,'Result Entry'!$B$9:$FW$108,19,0)))</f>
        <v>0</v>
      </c>
      <c r="K340" s="1933"/>
      <c r="L340" s="97">
        <f t="shared" si="28"/>
        <v>0</v>
      </c>
      <c r="M340" s="98">
        <f t="shared" si="29"/>
        <v>0</v>
      </c>
      <c r="N340" s="99" t="str">
        <f>IF($J328="TC",0,IF($J328="Nso",0,VLOOKUP($A325,'Result Entry'!$B$9:$FW$108,24,0)))</f>
        <v/>
      </c>
    </row>
    <row r="341" spans="1:14" s="52" customFormat="1" ht="54" customHeight="1">
      <c r="A341" s="1721"/>
      <c r="B341" s="50" t="s">
        <v>69</v>
      </c>
      <c r="C341" s="1717" t="str">
        <f>'Result Entry'!$Z$3</f>
        <v>ENGLISH Comp.</v>
      </c>
      <c r="D341" s="1718"/>
      <c r="E341" s="94">
        <f>IF($J328="TC",0,IF($J328="Nso",0,VLOOKUP($A325,'Result Entry'!$B$9:$FW$108,25,0)))</f>
        <v>0</v>
      </c>
      <c r="F341" s="95">
        <f>IF($J328="TC",0,IF($J328="Nso",0,VLOOKUP($A325,'Result Entry'!$B$9:$FW$108,26,0)))</f>
        <v>0</v>
      </c>
      <c r="G341" s="100">
        <f t="shared" si="27"/>
        <v>0</v>
      </c>
      <c r="H341" s="1960">
        <f>IF($J328="TC",0,IF($J328="Nso",0,VLOOKUP($A325,'Result Entry'!$B$9:$FW$108,30,0)))</f>
        <v>0</v>
      </c>
      <c r="I341" s="1904"/>
      <c r="J341" s="1903">
        <f>IF($J328="TC",0,IF($J328="Nso",0,VLOOKUP($A325,'Result Entry'!$B$9:$FW$108,33,0)))</f>
        <v>0</v>
      </c>
      <c r="K341" s="1904"/>
      <c r="L341" s="97">
        <f t="shared" si="28"/>
        <v>0</v>
      </c>
      <c r="M341" s="98">
        <f t="shared" si="29"/>
        <v>0</v>
      </c>
      <c r="N341" s="99" t="str">
        <f>IF($J328="TC",0,IF($J328="Nso",0,VLOOKUP($A325,'Result Entry'!$B$9:$FW$108,38,0)))</f>
        <v/>
      </c>
    </row>
    <row r="342" spans="1:14" s="52" customFormat="1" ht="54" customHeight="1">
      <c r="A342" s="1721"/>
      <c r="B342" s="50" t="s">
        <v>69</v>
      </c>
      <c r="C342" s="1717" t="str">
        <f>'Result Entry'!$AO$3</f>
        <v>PHYSICS</v>
      </c>
      <c r="D342" s="1718"/>
      <c r="E342" s="94">
        <f>IF($J328="TC",0,IF($J328="Nso",0,VLOOKUP($A325,'Result Entry'!$B$9:$FW$108,39,0)))</f>
        <v>0</v>
      </c>
      <c r="F342" s="95">
        <f>IF($J328="TC",0,IF($J328="Nso",0,VLOOKUP($A325,'Result Entry'!$B$9:$FW$108,40,0)))</f>
        <v>0</v>
      </c>
      <c r="G342" s="100">
        <f t="shared" si="27"/>
        <v>0</v>
      </c>
      <c r="H342" s="1960">
        <f>IF($J328="TC",0,IF($J328="Nso",0,VLOOKUP($A325,'Result Entry'!$B$9:$FW$108,45,0)))</f>
        <v>0</v>
      </c>
      <c r="I342" s="1904"/>
      <c r="J342" s="1903">
        <f>IF($J328="TC",0,IF($J328="Nso",0,VLOOKUP($A325,'Result Entry'!$B$9:$FW$108,49,0)))</f>
        <v>0</v>
      </c>
      <c r="K342" s="1904"/>
      <c r="L342" s="97">
        <f t="shared" si="28"/>
        <v>0</v>
      </c>
      <c r="M342" s="98">
        <f t="shared" si="29"/>
        <v>0</v>
      </c>
      <c r="N342" s="99" t="str">
        <f>IF($J328="TC",0,IF($J328="Nso",0,VLOOKUP($A325,'Result Entry'!$B$9:$FW$108,54,0)))</f>
        <v/>
      </c>
    </row>
    <row r="343" spans="1:14" s="52" customFormat="1" ht="54" customHeight="1">
      <c r="A343" s="1721"/>
      <c r="B343" s="50" t="s">
        <v>69</v>
      </c>
      <c r="C343" s="1717" t="str">
        <f>'Result Entry'!$BF$3</f>
        <v>CHEMISTRY</v>
      </c>
      <c r="D343" s="1718"/>
      <c r="E343" s="94" t="str">
        <f>IF($J328="TC",0,IF($J328="Nso",0,VLOOKUP($A325,'Result Entry'!$B$9:$FW$108,55,0)))</f>
        <v/>
      </c>
      <c r="F343" s="95">
        <f>IF($J328="TC",0,IF($J328="Nso",0,VLOOKUP($A325,'Result Entry'!$B$9:$FW$108,56,0)))</f>
        <v>0</v>
      </c>
      <c r="G343" s="100">
        <f t="shared" si="27"/>
        <v>0</v>
      </c>
      <c r="H343" s="1960">
        <f>IF($J328="TC",0,IF($J328="Nso",0,VLOOKUP($A325,'Result Entry'!$B$9:$FW$108,61,0)))</f>
        <v>0</v>
      </c>
      <c r="I343" s="1904"/>
      <c r="J343" s="1903">
        <f>IF($J328="TC",0,IF($J328="Nso",0,VLOOKUP($A325,'Result Entry'!$B$9:$FW$108,65,0)))</f>
        <v>0</v>
      </c>
      <c r="K343" s="1904"/>
      <c r="L343" s="97">
        <f t="shared" si="28"/>
        <v>0</v>
      </c>
      <c r="M343" s="98">
        <f t="shared" si="29"/>
        <v>0</v>
      </c>
      <c r="N343" s="99" t="str">
        <f>IF($J328="TC",0,IF($J328="Nso",0,VLOOKUP($A325,'Result Entry'!$B$9:$FW$108,70,0)))</f>
        <v/>
      </c>
    </row>
    <row r="344" spans="1:14" s="52" customFormat="1" ht="54" customHeight="1" thickBot="1">
      <c r="A344" s="1721"/>
      <c r="B344" s="50" t="s">
        <v>69</v>
      </c>
      <c r="C344" s="1717" t="str">
        <f>'Result Entry'!$BW$3</f>
        <v>BIOLOGY</v>
      </c>
      <c r="D344" s="1718"/>
      <c r="E344" s="101" t="str">
        <f>IF($J328="TC",0,IF($J328="Nso",0,VLOOKUP($A325,'Result Entry'!$B$9:$FW$108,71,0)))</f>
        <v/>
      </c>
      <c r="F344" s="102" t="str">
        <f>IF($J328="TC",0,IF($J328="Nso",0,VLOOKUP($A325,'Result Entry'!$B$9:$FW$108,72,0)))</f>
        <v/>
      </c>
      <c r="G344" s="103">
        <f t="shared" si="27"/>
        <v>0</v>
      </c>
      <c r="H344" s="1905">
        <f>IF($J328="TC",0,IF($J328="Nso",0,VLOOKUP($A325,'Result Entry'!$B$9:$FW$108,77,0)))</f>
        <v>0</v>
      </c>
      <c r="I344" s="1906"/>
      <c r="J344" s="1907">
        <f>IF($J328="TC",0,IF($J328="Nso",0,VLOOKUP($A325,'Result Entry'!$B$9:$FW$108,81,0)))</f>
        <v>0</v>
      </c>
      <c r="K344" s="1906"/>
      <c r="L344" s="104">
        <f t="shared" si="28"/>
        <v>0</v>
      </c>
      <c r="M344" s="105">
        <f t="shared" si="29"/>
        <v>0</v>
      </c>
      <c r="N344" s="99">
        <f>IF($J328="TC",0,IF($J328="Nso",0,VLOOKUP($A325,'Result Entry'!$B$9:$FW$108,86,0)))</f>
        <v>0</v>
      </c>
    </row>
    <row r="345" spans="1:14" ht="39.75" customHeight="1">
      <c r="A345" s="1721"/>
      <c r="B345" s="11" t="s">
        <v>69</v>
      </c>
      <c r="C345" s="1771" t="s">
        <v>77</v>
      </c>
      <c r="D345" s="1772"/>
      <c r="E345" s="1773"/>
      <c r="F345" s="1968" t="s">
        <v>78</v>
      </c>
      <c r="G345" s="1969"/>
      <c r="H345" s="1968" t="s">
        <v>79</v>
      </c>
      <c r="I345" s="1970"/>
      <c r="J345" s="106" t="s">
        <v>41</v>
      </c>
      <c r="K345" s="116" t="s">
        <v>91</v>
      </c>
      <c r="L345" s="1971" t="s">
        <v>39</v>
      </c>
      <c r="M345" s="1972"/>
      <c r="N345" s="108" t="s">
        <v>43</v>
      </c>
    </row>
    <row r="346" spans="1:14" ht="39.75" customHeight="1" thickBot="1">
      <c r="A346" s="1721"/>
      <c r="B346" s="11" t="s">
        <v>69</v>
      </c>
      <c r="C346" s="1774"/>
      <c r="D346" s="1775"/>
      <c r="E346" s="1776"/>
      <c r="F346" s="1973">
        <f>IF($J328="TC",0,IF($J328="Nso",0,VLOOKUP($A325,'Result Entry'!$B$9:$FW$108,146,0)))</f>
        <v>0</v>
      </c>
      <c r="G346" s="1974"/>
      <c r="H346" s="1975">
        <f>IF($J328="TC",0,IF($J328="Nso",0,VLOOKUP($A325,'Result Entry'!$B$9:$FW$108,147,0)))</f>
        <v>0</v>
      </c>
      <c r="I346" s="1976"/>
      <c r="J346" s="75">
        <f>IF($J328="TC",0,IF($J328="Nso",0,VLOOKUP($A325,'Result Entry'!$B$9:$FW$108,148,0)))</f>
        <v>0</v>
      </c>
      <c r="K346" s="85" t="str">
        <f>IF($J328="TC",0,IF($J328="Nso",0,VLOOKUP($A325,'Result Entry'!$B$9:$FW$108,149,0)))</f>
        <v/>
      </c>
      <c r="L346" s="1864">
        <f>IF($J328="TC",0,IF($J328="Nso",0,VLOOKUP($A325,'Result Entry'!$B$9:$FW$108,150,0)))</f>
        <v>0</v>
      </c>
      <c r="M346" s="1865"/>
      <c r="N346" s="15">
        <f>IF($J328="TC",0,IF($J328="Nso",0,VLOOKUP($A325,'Result Entry'!$B$9:$FW$108,152,0)))</f>
        <v>0</v>
      </c>
    </row>
    <row r="347" spans="1:14" ht="39.75" customHeight="1">
      <c r="A347" s="1721"/>
      <c r="B347" s="11" t="s">
        <v>69</v>
      </c>
      <c r="C347" s="1758" t="s">
        <v>58</v>
      </c>
      <c r="D347" s="1759"/>
      <c r="E347" s="1759"/>
      <c r="F347" s="1759"/>
      <c r="G347" s="1759"/>
      <c r="H347" s="1760"/>
      <c r="I347" s="1834" t="s">
        <v>59</v>
      </c>
      <c r="J347" s="1835"/>
      <c r="K347" s="1911">
        <f>VLOOKUP($A325,'Result Entry'!$B$9:$FW$108,143,0)</f>
        <v>0</v>
      </c>
      <c r="L347" s="1912"/>
      <c r="M347" s="1839" t="s">
        <v>37</v>
      </c>
      <c r="N347" s="1840"/>
    </row>
    <row r="348" spans="1:14" ht="39.75" customHeight="1" thickBot="1">
      <c r="A348" s="1721"/>
      <c r="B348" s="11" t="s">
        <v>69</v>
      </c>
      <c r="C348" s="1841" t="s">
        <v>54</v>
      </c>
      <c r="D348" s="1842"/>
      <c r="E348" s="1842"/>
      <c r="F348" s="1843" t="s">
        <v>157</v>
      </c>
      <c r="G348" s="1844"/>
      <c r="H348" s="26" t="s">
        <v>47</v>
      </c>
      <c r="I348" s="1847" t="s">
        <v>60</v>
      </c>
      <c r="J348" s="1848"/>
      <c r="K348" s="1913">
        <f>VLOOKUP($A325,'Result Entry'!$B$9:$FW$108,144,0)</f>
        <v>0</v>
      </c>
      <c r="L348" s="1914"/>
      <c r="M348" s="1875">
        <f>VLOOKUP($A325,'Result Entry'!$B$9:$FW$108,145,0)</f>
        <v>0</v>
      </c>
      <c r="N348" s="1876"/>
    </row>
    <row r="349" spans="1:14" ht="39.75" customHeight="1">
      <c r="A349" s="1721"/>
      <c r="B349" s="11" t="s">
        <v>69</v>
      </c>
      <c r="C349" s="1841"/>
      <c r="D349" s="1842"/>
      <c r="E349" s="1842"/>
      <c r="F349" s="1845"/>
      <c r="G349" s="1846"/>
      <c r="H349" s="27" t="s">
        <v>99</v>
      </c>
      <c r="I349" s="1877" t="s">
        <v>61</v>
      </c>
      <c r="J349" s="1878"/>
      <c r="K349" s="1915">
        <f>IF($J328="TC","Transferred",IF($J328="Nso","NameSeparated",VLOOKUP($A325,'Result Entry'!$B$9:$FW$108,153,0)))</f>
        <v>0</v>
      </c>
      <c r="L349" s="1915"/>
      <c r="M349" s="1915"/>
      <c r="N349" s="1916"/>
    </row>
    <row r="350" spans="1:14" ht="39.75" customHeight="1">
      <c r="A350" s="1721"/>
      <c r="B350" s="11" t="s">
        <v>69</v>
      </c>
      <c r="C350" s="1917" t="str">
        <f>'Result Entry'!$DU$3</f>
        <v>Foundation Of Information Tech.</v>
      </c>
      <c r="D350" s="1918"/>
      <c r="E350" s="1919"/>
      <c r="F350" s="1902" t="str">
        <f>IF($J328="TC",0,IF($J328="Nso",0,VLOOKUP($A325,'Result Entry'!$B$9:$GS$108,170,0)))</f>
        <v/>
      </c>
      <c r="G350" s="1902"/>
      <c r="H350" s="109">
        <f>IF($J328="TC",0,IF($J328="Nso",0,VLOOKUP($A325,'Result Entry'!$B$9:$GS$108,112,0)))</f>
        <v>0</v>
      </c>
      <c r="I350" s="1748" t="s">
        <v>71</v>
      </c>
      <c r="J350" s="1749"/>
      <c r="K350" s="1908">
        <f>'Result Entry'!$T$2</f>
        <v>45419</v>
      </c>
      <c r="L350" s="1909"/>
      <c r="M350" s="1909"/>
      <c r="N350" s="1910"/>
    </row>
    <row r="351" spans="1:14" ht="39.75" customHeight="1">
      <c r="A351" s="1721"/>
      <c r="B351" s="11" t="s">
        <v>69</v>
      </c>
      <c r="C351" s="1899" t="str">
        <f>'Result Entry'!$EI$3</f>
        <v>G.I.A.I.-II</v>
      </c>
      <c r="D351" s="1900"/>
      <c r="E351" s="1901"/>
      <c r="F351" s="1902" t="str">
        <f>IF($J328="TC",0,IF($J328="Nso",0,VLOOKUP($A325,'Result Entry'!$B$9:$GS$108,174,0)))</f>
        <v/>
      </c>
      <c r="G351" s="1902"/>
      <c r="H351" s="109">
        <f>IF($J328="TC",0,IF($J328="Nso",0,VLOOKUP($A325,'Result Entry'!$B$9:$GS$108,124,0)))</f>
        <v>0</v>
      </c>
      <c r="I351" s="1753"/>
      <c r="J351" s="1754"/>
      <c r="K351" s="1754"/>
      <c r="L351" s="1754"/>
      <c r="M351" s="1754"/>
      <c r="N351" s="1755"/>
    </row>
    <row r="352" spans="1:14" ht="39.75" customHeight="1">
      <c r="A352" s="1721"/>
      <c r="B352" s="11" t="s">
        <v>69</v>
      </c>
      <c r="C352" s="1899" t="str">
        <f>'Result Entry'!$EU$3</f>
        <v>SOC.SER.PLAN</v>
      </c>
      <c r="D352" s="1900"/>
      <c r="E352" s="1901"/>
      <c r="F352" s="1902">
        <f>IF($J328="TC",0,IF($J328="Nso",0,VLOOKUP($A325,'Result Entry'!$B$9:$HS$108,178,0)))</f>
        <v>0</v>
      </c>
      <c r="G352" s="1902"/>
      <c r="H352" s="109">
        <f>IF($J328="TC",0,IF($J328="Nso",0,VLOOKUP($A325,'Result Entry'!$B$9:$GS$108,136,0)))</f>
        <v>0</v>
      </c>
      <c r="I352" s="1756" t="s">
        <v>174</v>
      </c>
      <c r="J352" s="1757"/>
      <c r="K352" s="113"/>
      <c r="L352" s="114"/>
      <c r="M352" s="114"/>
      <c r="N352" s="115"/>
    </row>
    <row r="353" spans="1:15" ht="39.75" customHeight="1" thickBot="1">
      <c r="A353" s="1721"/>
      <c r="B353" s="11" t="s">
        <v>69</v>
      </c>
      <c r="C353" s="1899" t="str">
        <f>'Result Entry'!$FG$3</f>
        <v>Jeewan Kaushal</v>
      </c>
      <c r="D353" s="1900"/>
      <c r="E353" s="1901"/>
      <c r="F353" s="1902" t="str">
        <f>IF($J328="TC",0,IF($J328="Nso",0,VLOOKUP($A325,'Result Entry'!$B$9:$HS$108,182,0)))</f>
        <v/>
      </c>
      <c r="G353" s="1902"/>
      <c r="H353" s="109">
        <f>IF($J328="TC",0,IF($J328="Nso",0,VLOOKUP($A325,'Result Entry'!$B$9:$HS$108,136,0)))</f>
        <v>0</v>
      </c>
      <c r="I353" s="1756" t="s">
        <v>148</v>
      </c>
      <c r="J353" s="1757"/>
      <c r="K353" s="1757"/>
      <c r="L353" s="1757"/>
      <c r="M353" s="1757"/>
      <c r="N353" s="1838"/>
    </row>
    <row r="354" spans="1:15" ht="39.75" customHeight="1">
      <c r="A354" s="1721"/>
      <c r="B354" s="10" t="s">
        <v>69</v>
      </c>
      <c r="C354" s="1886" t="s">
        <v>180</v>
      </c>
      <c r="D354" s="1887"/>
      <c r="E354" s="1888"/>
      <c r="F354" s="1895" t="s">
        <v>181</v>
      </c>
      <c r="G354" s="1896"/>
      <c r="H354" s="110" t="s">
        <v>30</v>
      </c>
      <c r="I354" s="1756" t="s">
        <v>175</v>
      </c>
      <c r="J354" s="1757"/>
      <c r="K354" s="1757"/>
      <c r="L354" s="1757"/>
      <c r="M354" s="1757"/>
      <c r="N354" s="1838"/>
    </row>
    <row r="355" spans="1:15" ht="39.75" customHeight="1">
      <c r="A355" s="1721"/>
      <c r="B355" s="10" t="s">
        <v>69</v>
      </c>
      <c r="C355" s="1889"/>
      <c r="D355" s="1890"/>
      <c r="E355" s="1891"/>
      <c r="F355" s="1897" t="s">
        <v>182</v>
      </c>
      <c r="G355" s="1898"/>
      <c r="H355" s="111" t="s">
        <v>179</v>
      </c>
      <c r="I355" s="1732" t="s">
        <v>67</v>
      </c>
      <c r="J355" s="1733"/>
      <c r="K355" s="1733"/>
      <c r="L355" s="1733"/>
      <c r="M355" s="1733"/>
      <c r="N355" s="1734"/>
    </row>
    <row r="356" spans="1:15" ht="39.75" customHeight="1">
      <c r="A356" s="1721"/>
      <c r="B356" s="10" t="s">
        <v>69</v>
      </c>
      <c r="C356" s="1889"/>
      <c r="D356" s="1890"/>
      <c r="E356" s="1891"/>
      <c r="F356" s="1897" t="s">
        <v>185</v>
      </c>
      <c r="G356" s="1898"/>
      <c r="H356" s="111" t="s">
        <v>62</v>
      </c>
      <c r="I356" s="1735"/>
      <c r="J356" s="1736"/>
      <c r="K356" s="1736"/>
      <c r="L356" s="1736"/>
      <c r="M356" s="1736"/>
      <c r="N356" s="1737"/>
    </row>
    <row r="357" spans="1:15" ht="39.75" customHeight="1">
      <c r="A357" s="1721"/>
      <c r="B357" s="10" t="s">
        <v>69</v>
      </c>
      <c r="C357" s="1889"/>
      <c r="D357" s="1890"/>
      <c r="E357" s="1891"/>
      <c r="F357" s="1897" t="s">
        <v>186</v>
      </c>
      <c r="G357" s="1898"/>
      <c r="H357" s="111" t="s">
        <v>63</v>
      </c>
      <c r="I357" s="1735"/>
      <c r="J357" s="1736"/>
      <c r="K357" s="1736"/>
      <c r="L357" s="1736"/>
      <c r="M357" s="1736"/>
      <c r="N357" s="1737"/>
    </row>
    <row r="358" spans="1:15" ht="39.75" customHeight="1">
      <c r="A358" s="1721"/>
      <c r="B358" s="10" t="s">
        <v>69</v>
      </c>
      <c r="C358" s="1889"/>
      <c r="D358" s="1890"/>
      <c r="E358" s="1891"/>
      <c r="F358" s="1897" t="s">
        <v>183</v>
      </c>
      <c r="G358" s="1898"/>
      <c r="H358" s="111" t="s">
        <v>65</v>
      </c>
      <c r="I358" s="1738" t="s">
        <v>80</v>
      </c>
      <c r="J358" s="1739"/>
      <c r="K358" s="1739"/>
      <c r="L358" s="1739"/>
      <c r="M358" s="1739"/>
      <c r="N358" s="1740"/>
    </row>
    <row r="359" spans="1:15" ht="39.75" customHeight="1" thickBot="1">
      <c r="A359" s="1721"/>
      <c r="B359" s="13" t="s">
        <v>69</v>
      </c>
      <c r="C359" s="1892"/>
      <c r="D359" s="1893"/>
      <c r="E359" s="1894"/>
      <c r="F359" s="1884" t="s">
        <v>184</v>
      </c>
      <c r="G359" s="1885"/>
      <c r="H359" s="112" t="s">
        <v>64</v>
      </c>
      <c r="I359" s="1741"/>
      <c r="J359" s="1742"/>
      <c r="K359" s="1742"/>
      <c r="L359" s="1742"/>
      <c r="M359" s="1742"/>
      <c r="N359" s="1743"/>
    </row>
    <row r="360" spans="1:15" s="43" customFormat="1" ht="123.75" customHeight="1" thickTop="1">
      <c r="A360" s="84"/>
      <c r="B360" s="117"/>
      <c r="C360" s="118"/>
      <c r="D360" s="118"/>
      <c r="E360" s="118"/>
      <c r="F360" s="118"/>
      <c r="G360" s="118"/>
      <c r="H360" s="118"/>
      <c r="I360" s="118"/>
      <c r="J360" s="118"/>
      <c r="K360" s="118"/>
      <c r="L360" s="118"/>
      <c r="M360" s="118"/>
      <c r="N360" s="118"/>
    </row>
    <row r="361" spans="1:15" ht="24.75" customHeight="1" thickBot="1">
      <c r="A361" s="83">
        <f>A325+1</f>
        <v>11</v>
      </c>
      <c r="B361" s="1720" t="s">
        <v>50</v>
      </c>
      <c r="C361" s="1720"/>
      <c r="D361" s="1720"/>
      <c r="E361" s="1720"/>
      <c r="F361" s="1720"/>
      <c r="G361" s="1720"/>
      <c r="H361" s="1720"/>
      <c r="I361" s="1720"/>
      <c r="J361" s="1720"/>
      <c r="K361" s="1720"/>
      <c r="L361" s="1720"/>
      <c r="M361" s="1720"/>
      <c r="N361" s="1720"/>
    </row>
    <row r="362" spans="1:15" ht="62.25" customHeight="1" thickTop="1">
      <c r="A362" s="1721"/>
      <c r="B362" s="1722"/>
      <c r="C362" s="1723"/>
      <c r="D362" s="1920" t="str">
        <f>Master!$E$8</f>
        <v xml:space="preserve">Govt. Sr. Secondary School </v>
      </c>
      <c r="E362" s="1921"/>
      <c r="F362" s="1921"/>
      <c r="G362" s="1921"/>
      <c r="H362" s="1921"/>
      <c r="I362" s="1921"/>
      <c r="J362" s="1921"/>
      <c r="K362" s="1921"/>
      <c r="L362" s="1921"/>
      <c r="M362" s="1921"/>
      <c r="N362" s="1922"/>
    </row>
    <row r="363" spans="1:15" ht="33" customHeight="1" thickBot="1">
      <c r="A363" s="1721"/>
      <c r="B363" s="1724"/>
      <c r="C363" s="1725"/>
      <c r="D363" s="1729" t="str">
        <f>Master!$E$11</f>
        <v>P.S.-Bapini (Jodhpur)</v>
      </c>
      <c r="E363" s="1730"/>
      <c r="F363" s="1730"/>
      <c r="G363" s="1730"/>
      <c r="H363" s="1730"/>
      <c r="I363" s="1730"/>
      <c r="J363" s="1730"/>
      <c r="K363" s="1730"/>
      <c r="L363" s="1730"/>
      <c r="M363" s="1730"/>
      <c r="N363" s="1731"/>
    </row>
    <row r="364" spans="1:15" ht="30" customHeight="1">
      <c r="A364" s="1721"/>
      <c r="B364" s="28"/>
      <c r="C364" s="1849" t="s">
        <v>150</v>
      </c>
      <c r="D364" s="1850"/>
      <c r="E364" s="1850"/>
      <c r="F364" s="1850"/>
      <c r="G364" s="1851"/>
      <c r="H364" s="1814" t="s">
        <v>127</v>
      </c>
      <c r="I364" s="1814"/>
      <c r="J364" s="1923">
        <f>VLOOKUP(A361,'Result Entry'!$B$6:$K$108,6,0)</f>
        <v>0</v>
      </c>
      <c r="K364" s="1820" t="s">
        <v>68</v>
      </c>
      <c r="L364" s="1821"/>
      <c r="M364" s="68">
        <f>Master!$E$14</f>
        <v>8151106901</v>
      </c>
      <c r="N364" s="69"/>
    </row>
    <row r="365" spans="1:15" ht="30" customHeight="1">
      <c r="A365" s="1721"/>
      <c r="B365" s="9"/>
      <c r="C365" s="1852"/>
      <c r="D365" s="1853"/>
      <c r="E365" s="1853"/>
      <c r="F365" s="1853"/>
      <c r="G365" s="1854"/>
      <c r="H365" s="1815"/>
      <c r="I365" s="1815"/>
      <c r="J365" s="1924"/>
      <c r="K365" s="1822" t="s">
        <v>66</v>
      </c>
      <c r="L365" s="1823"/>
      <c r="M365" s="1824"/>
      <c r="N365" s="1825"/>
      <c r="O365" s="17" t="s">
        <v>156</v>
      </c>
    </row>
    <row r="366" spans="1:15" ht="30" customHeight="1" thickBot="1">
      <c r="A366" s="1721"/>
      <c r="B366" s="9"/>
      <c r="C366" s="1855"/>
      <c r="D366" s="1856"/>
      <c r="E366" s="1856"/>
      <c r="F366" s="1856"/>
      <c r="G366" s="1857"/>
      <c r="H366" s="1816"/>
      <c r="I366" s="1816"/>
      <c r="J366" s="1925"/>
      <c r="K366" s="1826" t="s">
        <v>51</v>
      </c>
      <c r="L366" s="1827"/>
      <c r="M366" s="1828" t="str">
        <f>Master!$E$6</f>
        <v>2023-24</v>
      </c>
      <c r="N366" s="1829"/>
    </row>
    <row r="367" spans="1:15" ht="39.75" customHeight="1">
      <c r="A367" s="1721"/>
      <c r="B367" s="10" t="s">
        <v>69</v>
      </c>
      <c r="C367" s="1932" t="s">
        <v>20</v>
      </c>
      <c r="D367" s="1977"/>
      <c r="E367" s="1977"/>
      <c r="F367" s="1978"/>
      <c r="G367" s="87" t="s">
        <v>149</v>
      </c>
      <c r="H367" s="1979">
        <f>VLOOKUP($A361,'Result Entry'!$B$9:$FW$108,4,0)</f>
        <v>0</v>
      </c>
      <c r="I367" s="1979"/>
      <c r="J367" s="1979"/>
      <c r="K367" s="1979"/>
      <c r="L367" s="1979"/>
      <c r="M367" s="1979"/>
      <c r="N367" s="1980"/>
    </row>
    <row r="368" spans="1:15" ht="39.75" customHeight="1">
      <c r="A368" s="1721"/>
      <c r="B368" s="10" t="s">
        <v>69</v>
      </c>
      <c r="C368" s="1960" t="s">
        <v>22</v>
      </c>
      <c r="D368" s="1961"/>
      <c r="E368" s="1961"/>
      <c r="F368" s="1962"/>
      <c r="G368" s="88" t="s">
        <v>149</v>
      </c>
      <c r="H368" s="1963">
        <f>VLOOKUP($A361,'Result Entry'!$B$9:$FW$108,7,0)</f>
        <v>0</v>
      </c>
      <c r="I368" s="1963"/>
      <c r="J368" s="1963"/>
      <c r="K368" s="1963"/>
      <c r="L368" s="1963"/>
      <c r="M368" s="1963"/>
      <c r="N368" s="1964"/>
    </row>
    <row r="369" spans="1:14" ht="39.75" customHeight="1">
      <c r="A369" s="1721"/>
      <c r="B369" s="10" t="s">
        <v>69</v>
      </c>
      <c r="C369" s="1960" t="s">
        <v>23</v>
      </c>
      <c r="D369" s="1961"/>
      <c r="E369" s="1961"/>
      <c r="F369" s="1962"/>
      <c r="G369" s="88" t="s">
        <v>149</v>
      </c>
      <c r="H369" s="1963">
        <f>VLOOKUP($A361,'Result Entry'!$B$9:$FW$108,8,0)</f>
        <v>0</v>
      </c>
      <c r="I369" s="1963"/>
      <c r="J369" s="1963"/>
      <c r="K369" s="1963"/>
      <c r="L369" s="1963"/>
      <c r="M369" s="1963"/>
      <c r="N369" s="1964"/>
    </row>
    <row r="370" spans="1:14" ht="39.75" customHeight="1">
      <c r="A370" s="1721"/>
      <c r="B370" s="10" t="s">
        <v>69</v>
      </c>
      <c r="C370" s="1960" t="s">
        <v>52</v>
      </c>
      <c r="D370" s="1961"/>
      <c r="E370" s="1961"/>
      <c r="F370" s="1962"/>
      <c r="G370" s="88" t="s">
        <v>149</v>
      </c>
      <c r="H370" s="1963">
        <f>VLOOKUP($A361,'Result Entry'!$B$9:$FW$108,9,0)</f>
        <v>0</v>
      </c>
      <c r="I370" s="1963"/>
      <c r="J370" s="1963"/>
      <c r="K370" s="1963"/>
      <c r="L370" s="1963"/>
      <c r="M370" s="1963"/>
      <c r="N370" s="1964"/>
    </row>
    <row r="371" spans="1:14" ht="39.75" customHeight="1">
      <c r="A371" s="1721"/>
      <c r="B371" s="10" t="s">
        <v>69</v>
      </c>
      <c r="C371" s="1960" t="s">
        <v>53</v>
      </c>
      <c r="D371" s="1961"/>
      <c r="E371" s="1961"/>
      <c r="F371" s="1962"/>
      <c r="G371" s="88" t="s">
        <v>149</v>
      </c>
      <c r="H371" s="1965" t="str">
        <f>CONCATENATE('Result Entry'!$G$4,'Result Entry'!$J$4)</f>
        <v>11(A)</v>
      </c>
      <c r="I371" s="1963"/>
      <c r="J371" s="1963"/>
      <c r="K371" s="1963"/>
      <c r="L371" s="1963"/>
      <c r="M371" s="1963"/>
      <c r="N371" s="1964"/>
    </row>
    <row r="372" spans="1:14" ht="39.75" customHeight="1" thickBot="1">
      <c r="A372" s="1721"/>
      <c r="B372" s="10" t="s">
        <v>69</v>
      </c>
      <c r="C372" s="1935" t="s">
        <v>25</v>
      </c>
      <c r="D372" s="1936"/>
      <c r="E372" s="1936"/>
      <c r="F372" s="1937"/>
      <c r="G372" s="89" t="s">
        <v>149</v>
      </c>
      <c r="H372" s="1938">
        <f>VLOOKUP($A361,'Result Entry'!$B$9:$FW$108,10,0)</f>
        <v>0</v>
      </c>
      <c r="I372" s="1938"/>
      <c r="J372" s="1938"/>
      <c r="K372" s="1938"/>
      <c r="L372" s="1938"/>
      <c r="M372" s="1938"/>
      <c r="N372" s="1939"/>
    </row>
    <row r="373" spans="1:14" ht="30" customHeight="1">
      <c r="A373" s="1721"/>
      <c r="B373" s="11" t="s">
        <v>69</v>
      </c>
      <c r="C373" s="1940" t="s">
        <v>167</v>
      </c>
      <c r="D373" s="1941"/>
      <c r="E373" s="1944" t="s">
        <v>72</v>
      </c>
      <c r="F373" s="1946" t="s">
        <v>73</v>
      </c>
      <c r="G373" s="1948" t="s">
        <v>168</v>
      </c>
      <c r="H373" s="1950" t="s">
        <v>55</v>
      </c>
      <c r="I373" s="1951"/>
      <c r="J373" s="1954" t="s">
        <v>84</v>
      </c>
      <c r="K373" s="1955"/>
      <c r="L373" s="1958" t="s">
        <v>169</v>
      </c>
      <c r="M373" s="1966" t="s">
        <v>76</v>
      </c>
      <c r="N373" s="1926" t="s">
        <v>98</v>
      </c>
    </row>
    <row r="374" spans="1:14" ht="30" customHeight="1">
      <c r="A374" s="1721"/>
      <c r="B374" s="11"/>
      <c r="C374" s="1942"/>
      <c r="D374" s="1943"/>
      <c r="E374" s="1945"/>
      <c r="F374" s="1947"/>
      <c r="G374" s="1949"/>
      <c r="H374" s="1952"/>
      <c r="I374" s="1953"/>
      <c r="J374" s="1956"/>
      <c r="K374" s="1957"/>
      <c r="L374" s="1959"/>
      <c r="M374" s="1967"/>
      <c r="N374" s="1927"/>
    </row>
    <row r="375" spans="1:14" ht="39.75" customHeight="1" thickBot="1">
      <c r="A375" s="1721"/>
      <c r="B375" s="11" t="s">
        <v>69</v>
      </c>
      <c r="C375" s="1866" t="s">
        <v>56</v>
      </c>
      <c r="D375" s="1867"/>
      <c r="E375" s="90">
        <f>'Result Entry'!$L$7</f>
        <v>10</v>
      </c>
      <c r="F375" s="91">
        <f>'Result Entry'!$M$7</f>
        <v>10</v>
      </c>
      <c r="G375" s="92">
        <f t="shared" ref="G375:G380" si="30">SUM(E375:F375)</f>
        <v>20</v>
      </c>
      <c r="H375" s="1929">
        <f>'Result Entry'!$AU$7</f>
        <v>70</v>
      </c>
      <c r="I375" s="1930"/>
      <c r="J375" s="1931">
        <f>'Result Entry'!$AY$7</f>
        <v>100</v>
      </c>
      <c r="K375" s="1930"/>
      <c r="L375" s="92">
        <f t="shared" ref="L375:L380" si="31">SUM(H375,J375)</f>
        <v>170</v>
      </c>
      <c r="M375" s="93">
        <f t="shared" ref="M375:M380" si="32">SUM(G375,L375)</f>
        <v>190</v>
      </c>
      <c r="N375" s="1928"/>
    </row>
    <row r="376" spans="1:14" s="52" customFormat="1" ht="54" customHeight="1">
      <c r="A376" s="1721"/>
      <c r="B376" s="50" t="s">
        <v>69</v>
      </c>
      <c r="C376" s="1769" t="str">
        <f>'Result Entry'!$L$3</f>
        <v>HINDI Comp.</v>
      </c>
      <c r="D376" s="1770"/>
      <c r="E376" s="94">
        <f>IF($J364="TC",0,IF($J364="Nso",0,VLOOKUP($A361,'Result Entry'!$B$9:$FW$108,11,0)))</f>
        <v>0</v>
      </c>
      <c r="F376" s="95">
        <f>IF($J364="TC",0,IF($J364="Nso",0,VLOOKUP($A361,'Result Entry'!$B$9:$FW$108,12,0)))</f>
        <v>0</v>
      </c>
      <c r="G376" s="96">
        <f t="shared" si="30"/>
        <v>0</v>
      </c>
      <c r="H376" s="1932">
        <f>IF($J364="TC",0,IF($J364="Nso",0,VLOOKUP($A361,'Result Entry'!$B$9:$FW$108,16,0)))</f>
        <v>0</v>
      </c>
      <c r="I376" s="1933"/>
      <c r="J376" s="1934">
        <f>IF($J364="TC",0,IF($J364="Nso",0,VLOOKUP($A361,'Result Entry'!$B$9:$FW$108,19,0)))</f>
        <v>0</v>
      </c>
      <c r="K376" s="1933"/>
      <c r="L376" s="97">
        <f t="shared" si="31"/>
        <v>0</v>
      </c>
      <c r="M376" s="98">
        <f t="shared" si="32"/>
        <v>0</v>
      </c>
      <c r="N376" s="99" t="str">
        <f>IF($J364="TC",0,IF($J364="Nso",0,VLOOKUP($A361,'Result Entry'!$B$9:$FW$108,24,0)))</f>
        <v/>
      </c>
    </row>
    <row r="377" spans="1:14" s="52" customFormat="1" ht="54" customHeight="1">
      <c r="A377" s="1721"/>
      <c r="B377" s="50" t="s">
        <v>69</v>
      </c>
      <c r="C377" s="1717" t="str">
        <f>'Result Entry'!$Z$3</f>
        <v>ENGLISH Comp.</v>
      </c>
      <c r="D377" s="1718"/>
      <c r="E377" s="94">
        <f>IF($J364="TC",0,IF($J364="Nso",0,VLOOKUP($A361,'Result Entry'!$B$9:$FW$108,25,0)))</f>
        <v>0</v>
      </c>
      <c r="F377" s="95">
        <f>IF($J364="TC",0,IF($J364="Nso",0,VLOOKUP($A361,'Result Entry'!$B$9:$FW$108,26,0)))</f>
        <v>0</v>
      </c>
      <c r="G377" s="100">
        <f t="shared" si="30"/>
        <v>0</v>
      </c>
      <c r="H377" s="1960">
        <f>IF($J364="TC",0,IF($J364="Nso",0,VLOOKUP($A361,'Result Entry'!$B$9:$FW$108,30,0)))</f>
        <v>0</v>
      </c>
      <c r="I377" s="1904"/>
      <c r="J377" s="1903">
        <f>IF($J364="TC",0,IF($J364="Nso",0,VLOOKUP($A361,'Result Entry'!$B$9:$FW$108,33,0)))</f>
        <v>0</v>
      </c>
      <c r="K377" s="1904"/>
      <c r="L377" s="97">
        <f t="shared" si="31"/>
        <v>0</v>
      </c>
      <c r="M377" s="98">
        <f t="shared" si="32"/>
        <v>0</v>
      </c>
      <c r="N377" s="99" t="str">
        <f>IF($J364="TC",0,IF($J364="Nso",0,VLOOKUP($A361,'Result Entry'!$B$9:$FW$108,38,0)))</f>
        <v/>
      </c>
    </row>
    <row r="378" spans="1:14" s="52" customFormat="1" ht="54" customHeight="1">
      <c r="A378" s="1721"/>
      <c r="B378" s="50" t="s">
        <v>69</v>
      </c>
      <c r="C378" s="1717" t="str">
        <f>'Result Entry'!$AO$3</f>
        <v>PHYSICS</v>
      </c>
      <c r="D378" s="1718"/>
      <c r="E378" s="94">
        <f>IF($J364="TC",0,IF($J364="Nso",0,VLOOKUP($A361,'Result Entry'!$B$9:$FW$108,39,0)))</f>
        <v>0</v>
      </c>
      <c r="F378" s="95">
        <f>IF($J364="TC",0,IF($J364="Nso",0,VLOOKUP($A361,'Result Entry'!$B$9:$FW$108,40,0)))</f>
        <v>0</v>
      </c>
      <c r="G378" s="100">
        <f t="shared" si="30"/>
        <v>0</v>
      </c>
      <c r="H378" s="1960">
        <f>IF($J364="TC",0,IF($J364="Nso",0,VLOOKUP($A361,'Result Entry'!$B$9:$FW$108,45,0)))</f>
        <v>0</v>
      </c>
      <c r="I378" s="1904"/>
      <c r="J378" s="1903">
        <f>IF($J364="TC",0,IF($J364="Nso",0,VLOOKUP($A361,'Result Entry'!$B$9:$FW$108,49,0)))</f>
        <v>0</v>
      </c>
      <c r="K378" s="1904"/>
      <c r="L378" s="97">
        <f t="shared" si="31"/>
        <v>0</v>
      </c>
      <c r="M378" s="98">
        <f t="shared" si="32"/>
        <v>0</v>
      </c>
      <c r="N378" s="99" t="str">
        <f>IF($J364="TC",0,IF($J364="Nso",0,VLOOKUP($A361,'Result Entry'!$B$9:$FW$108,54,0)))</f>
        <v/>
      </c>
    </row>
    <row r="379" spans="1:14" s="52" customFormat="1" ht="54" customHeight="1">
      <c r="A379" s="1721"/>
      <c r="B379" s="50" t="s">
        <v>69</v>
      </c>
      <c r="C379" s="1717" t="str">
        <f>'Result Entry'!$BF$3</f>
        <v>CHEMISTRY</v>
      </c>
      <c r="D379" s="1718"/>
      <c r="E379" s="94" t="str">
        <f>IF($J364="TC",0,IF($J364="Nso",0,VLOOKUP($A361,'Result Entry'!$B$9:$FW$108,55,0)))</f>
        <v/>
      </c>
      <c r="F379" s="95">
        <f>IF($J364="TC",0,IF($J364="Nso",0,VLOOKUP($A361,'Result Entry'!$B$9:$FW$108,56,0)))</f>
        <v>0</v>
      </c>
      <c r="G379" s="100">
        <f t="shared" si="30"/>
        <v>0</v>
      </c>
      <c r="H379" s="1960">
        <f>IF($J364="TC",0,IF($J364="Nso",0,VLOOKUP($A361,'Result Entry'!$B$9:$FW$108,61,0)))</f>
        <v>0</v>
      </c>
      <c r="I379" s="1904"/>
      <c r="J379" s="1903">
        <f>IF($J364="TC",0,IF($J364="Nso",0,VLOOKUP($A361,'Result Entry'!$B$9:$FW$108,65,0)))</f>
        <v>0</v>
      </c>
      <c r="K379" s="1904"/>
      <c r="L379" s="97">
        <f t="shared" si="31"/>
        <v>0</v>
      </c>
      <c r="M379" s="98">
        <f t="shared" si="32"/>
        <v>0</v>
      </c>
      <c r="N379" s="99" t="str">
        <f>IF($J364="TC",0,IF($J364="Nso",0,VLOOKUP($A361,'Result Entry'!$B$9:$FW$108,70,0)))</f>
        <v/>
      </c>
    </row>
    <row r="380" spans="1:14" s="52" customFormat="1" ht="54" customHeight="1" thickBot="1">
      <c r="A380" s="1721"/>
      <c r="B380" s="50" t="s">
        <v>69</v>
      </c>
      <c r="C380" s="1717" t="str">
        <f>'Result Entry'!$BW$3</f>
        <v>BIOLOGY</v>
      </c>
      <c r="D380" s="1718"/>
      <c r="E380" s="101" t="str">
        <f>IF($J364="TC",0,IF($J364="Nso",0,VLOOKUP($A361,'Result Entry'!$B$9:$FW$108,71,0)))</f>
        <v/>
      </c>
      <c r="F380" s="102" t="str">
        <f>IF($J364="TC",0,IF($J364="Nso",0,VLOOKUP($A361,'Result Entry'!$B$9:$FW$108,72,0)))</f>
        <v/>
      </c>
      <c r="G380" s="103">
        <f t="shared" si="30"/>
        <v>0</v>
      </c>
      <c r="H380" s="1905">
        <f>IF($J364="TC",0,IF($J364="Nso",0,VLOOKUP($A361,'Result Entry'!$B$9:$FW$108,77,0)))</f>
        <v>0</v>
      </c>
      <c r="I380" s="1906"/>
      <c r="J380" s="1907">
        <f>IF($J364="TC",0,IF($J364="Nso",0,VLOOKUP($A361,'Result Entry'!$B$9:$FW$108,81,0)))</f>
        <v>0</v>
      </c>
      <c r="K380" s="1906"/>
      <c r="L380" s="104">
        <f t="shared" si="31"/>
        <v>0</v>
      </c>
      <c r="M380" s="105">
        <f t="shared" si="32"/>
        <v>0</v>
      </c>
      <c r="N380" s="99">
        <f>IF($J364="TC",0,IF($J364="Nso",0,VLOOKUP($A361,'Result Entry'!$B$9:$FW$108,86,0)))</f>
        <v>0</v>
      </c>
    </row>
    <row r="381" spans="1:14" ht="39.75" customHeight="1">
      <c r="A381" s="1721"/>
      <c r="B381" s="11" t="s">
        <v>69</v>
      </c>
      <c r="C381" s="1771" t="s">
        <v>77</v>
      </c>
      <c r="D381" s="1772"/>
      <c r="E381" s="1773"/>
      <c r="F381" s="1968" t="s">
        <v>78</v>
      </c>
      <c r="G381" s="1969"/>
      <c r="H381" s="1968" t="s">
        <v>79</v>
      </c>
      <c r="I381" s="1970"/>
      <c r="J381" s="106" t="s">
        <v>41</v>
      </c>
      <c r="K381" s="116" t="s">
        <v>91</v>
      </c>
      <c r="L381" s="1971" t="s">
        <v>39</v>
      </c>
      <c r="M381" s="1972"/>
      <c r="N381" s="108" t="s">
        <v>43</v>
      </c>
    </row>
    <row r="382" spans="1:14" ht="39.75" customHeight="1" thickBot="1">
      <c r="A382" s="1721"/>
      <c r="B382" s="11" t="s">
        <v>69</v>
      </c>
      <c r="C382" s="1774"/>
      <c r="D382" s="1775"/>
      <c r="E382" s="1776"/>
      <c r="F382" s="1973">
        <f>IF($J364="TC",0,IF($J364="Nso",0,VLOOKUP($A361,'Result Entry'!$B$9:$FW$108,146,0)))</f>
        <v>0</v>
      </c>
      <c r="G382" s="1974"/>
      <c r="H382" s="1975">
        <f>IF($J364="TC",0,IF($J364="Nso",0,VLOOKUP($A361,'Result Entry'!$B$9:$FW$108,147,0)))</f>
        <v>0</v>
      </c>
      <c r="I382" s="1976"/>
      <c r="J382" s="75">
        <f>IF($J364="TC",0,IF($J364="Nso",0,VLOOKUP($A361,'Result Entry'!$B$9:$FW$108,148,0)))</f>
        <v>0</v>
      </c>
      <c r="K382" s="85" t="str">
        <f>IF($J364="TC",0,IF($J364="Nso",0,VLOOKUP($A361,'Result Entry'!$B$9:$FW$108,149,0)))</f>
        <v/>
      </c>
      <c r="L382" s="1864">
        <f>IF($J364="TC",0,IF($J364="Nso",0,VLOOKUP($A361,'Result Entry'!$B$9:$FW$108,150,0)))</f>
        <v>0</v>
      </c>
      <c r="M382" s="1865"/>
      <c r="N382" s="15">
        <f>IF($J364="TC",0,IF($J364="Nso",0,VLOOKUP($A361,'Result Entry'!$B$9:$FW$108,152,0)))</f>
        <v>0</v>
      </c>
    </row>
    <row r="383" spans="1:14" ht="39.75" customHeight="1">
      <c r="A383" s="1721"/>
      <c r="B383" s="11" t="s">
        <v>69</v>
      </c>
      <c r="C383" s="1758" t="s">
        <v>58</v>
      </c>
      <c r="D383" s="1759"/>
      <c r="E383" s="1759"/>
      <c r="F383" s="1759"/>
      <c r="G383" s="1759"/>
      <c r="H383" s="1760"/>
      <c r="I383" s="1834" t="s">
        <v>59</v>
      </c>
      <c r="J383" s="1835"/>
      <c r="K383" s="1911">
        <f>VLOOKUP($A361,'Result Entry'!$B$9:$FW$108,143,0)</f>
        <v>0</v>
      </c>
      <c r="L383" s="1912"/>
      <c r="M383" s="1839" t="s">
        <v>37</v>
      </c>
      <c r="N383" s="1840"/>
    </row>
    <row r="384" spans="1:14" ht="39.75" customHeight="1" thickBot="1">
      <c r="A384" s="1721"/>
      <c r="B384" s="11" t="s">
        <v>69</v>
      </c>
      <c r="C384" s="1841" t="s">
        <v>54</v>
      </c>
      <c r="D384" s="1842"/>
      <c r="E384" s="1842"/>
      <c r="F384" s="1843" t="s">
        <v>157</v>
      </c>
      <c r="G384" s="1844"/>
      <c r="H384" s="26" t="s">
        <v>47</v>
      </c>
      <c r="I384" s="1847" t="s">
        <v>60</v>
      </c>
      <c r="J384" s="1848"/>
      <c r="K384" s="1913">
        <f>VLOOKUP($A361,'Result Entry'!$B$9:$FW$108,144,0)</f>
        <v>0</v>
      </c>
      <c r="L384" s="1914"/>
      <c r="M384" s="1875">
        <f>VLOOKUP($A361,'Result Entry'!$B$9:$FW$108,145,0)</f>
        <v>0</v>
      </c>
      <c r="N384" s="1876"/>
    </row>
    <row r="385" spans="1:14" ht="39.75" customHeight="1">
      <c r="A385" s="1721"/>
      <c r="B385" s="11" t="s">
        <v>69</v>
      </c>
      <c r="C385" s="1841"/>
      <c r="D385" s="1842"/>
      <c r="E385" s="1842"/>
      <c r="F385" s="1845"/>
      <c r="G385" s="1846"/>
      <c r="H385" s="27" t="s">
        <v>99</v>
      </c>
      <c r="I385" s="1877" t="s">
        <v>61</v>
      </c>
      <c r="J385" s="1878"/>
      <c r="K385" s="1915">
        <f>IF($J364="TC","Transferred",IF($J364="Nso","NameSeparated",VLOOKUP($A361,'Result Entry'!$B$9:$FW$108,153,0)))</f>
        <v>0</v>
      </c>
      <c r="L385" s="1915"/>
      <c r="M385" s="1915"/>
      <c r="N385" s="1916"/>
    </row>
    <row r="386" spans="1:14" ht="39.75" customHeight="1">
      <c r="A386" s="1721"/>
      <c r="B386" s="11" t="s">
        <v>69</v>
      </c>
      <c r="C386" s="1917" t="str">
        <f>'Result Entry'!$DU$3</f>
        <v>Foundation Of Information Tech.</v>
      </c>
      <c r="D386" s="1918"/>
      <c r="E386" s="1919"/>
      <c r="F386" s="1902" t="str">
        <f>IF($J364="TC",0,IF($J364="Nso",0,VLOOKUP($A361,'Result Entry'!$B$9:$GS$108,170,0)))</f>
        <v/>
      </c>
      <c r="G386" s="1902"/>
      <c r="H386" s="109">
        <f>IF($J364="TC",0,IF($J364="Nso",0,VLOOKUP($A361,'Result Entry'!$B$9:$GS$108,112,0)))</f>
        <v>0</v>
      </c>
      <c r="I386" s="1748" t="s">
        <v>71</v>
      </c>
      <c r="J386" s="1749"/>
      <c r="K386" s="1908">
        <f>'Result Entry'!$T$2</f>
        <v>45419</v>
      </c>
      <c r="L386" s="1909"/>
      <c r="M386" s="1909"/>
      <c r="N386" s="1910"/>
    </row>
    <row r="387" spans="1:14" ht="39.75" customHeight="1">
      <c r="A387" s="1721"/>
      <c r="B387" s="11" t="s">
        <v>69</v>
      </c>
      <c r="C387" s="1899" t="str">
        <f>'Result Entry'!$EI$3</f>
        <v>G.I.A.I.-II</v>
      </c>
      <c r="D387" s="1900"/>
      <c r="E387" s="1901"/>
      <c r="F387" s="1902" t="str">
        <f>IF($J364="TC",0,IF($J364="Nso",0,VLOOKUP($A361,'Result Entry'!$B$9:$GS$108,174,0)))</f>
        <v/>
      </c>
      <c r="G387" s="1902"/>
      <c r="H387" s="109">
        <f>IF($J364="TC",0,IF($J364="Nso",0,VLOOKUP($A361,'Result Entry'!$B$9:$GS$108,124,0)))</f>
        <v>0</v>
      </c>
      <c r="I387" s="1753"/>
      <c r="J387" s="1754"/>
      <c r="K387" s="1754"/>
      <c r="L387" s="1754"/>
      <c r="M387" s="1754"/>
      <c r="N387" s="1755"/>
    </row>
    <row r="388" spans="1:14" ht="39.75" customHeight="1">
      <c r="A388" s="1721"/>
      <c r="B388" s="11" t="s">
        <v>69</v>
      </c>
      <c r="C388" s="1899" t="str">
        <f>'Result Entry'!$EU$3</f>
        <v>SOC.SER.PLAN</v>
      </c>
      <c r="D388" s="1900"/>
      <c r="E388" s="1901"/>
      <c r="F388" s="1902">
        <f>IF($J364="TC",0,IF($J364="Nso",0,VLOOKUP($A361,'Result Entry'!$B$9:$HS$108,178,0)))</f>
        <v>0</v>
      </c>
      <c r="G388" s="1902"/>
      <c r="H388" s="109">
        <f>IF($J364="TC",0,IF($J364="Nso",0,VLOOKUP($A361,'Result Entry'!$B$9:$GS$108,136,0)))</f>
        <v>0</v>
      </c>
      <c r="I388" s="1756" t="s">
        <v>174</v>
      </c>
      <c r="J388" s="1757"/>
      <c r="K388" s="113"/>
      <c r="L388" s="114"/>
      <c r="M388" s="114"/>
      <c r="N388" s="115"/>
    </row>
    <row r="389" spans="1:14" ht="39.75" customHeight="1" thickBot="1">
      <c r="A389" s="1721"/>
      <c r="B389" s="11" t="s">
        <v>69</v>
      </c>
      <c r="C389" s="1899" t="str">
        <f>'Result Entry'!$FG$3</f>
        <v>Jeewan Kaushal</v>
      </c>
      <c r="D389" s="1900"/>
      <c r="E389" s="1901"/>
      <c r="F389" s="1902" t="str">
        <f>IF($J364="TC",0,IF($J364="Nso",0,VLOOKUP($A361,'Result Entry'!$B$9:$HS$108,182,0)))</f>
        <v/>
      </c>
      <c r="G389" s="1902"/>
      <c r="H389" s="109">
        <f>IF($J364="TC",0,IF($J364="Nso",0,VLOOKUP($A361,'Result Entry'!$B$9:$HS$108,136,0)))</f>
        <v>0</v>
      </c>
      <c r="I389" s="1756" t="s">
        <v>148</v>
      </c>
      <c r="J389" s="1757"/>
      <c r="K389" s="1757"/>
      <c r="L389" s="1757"/>
      <c r="M389" s="1757"/>
      <c r="N389" s="1838"/>
    </row>
    <row r="390" spans="1:14" ht="39.75" customHeight="1">
      <c r="A390" s="1721"/>
      <c r="B390" s="10" t="s">
        <v>69</v>
      </c>
      <c r="C390" s="1886" t="s">
        <v>180</v>
      </c>
      <c r="D390" s="1887"/>
      <c r="E390" s="1888"/>
      <c r="F390" s="1895" t="s">
        <v>181</v>
      </c>
      <c r="G390" s="1896"/>
      <c r="H390" s="110" t="s">
        <v>30</v>
      </c>
      <c r="I390" s="1756" t="s">
        <v>175</v>
      </c>
      <c r="J390" s="1757"/>
      <c r="K390" s="1757"/>
      <c r="L390" s="1757"/>
      <c r="M390" s="1757"/>
      <c r="N390" s="1838"/>
    </row>
    <row r="391" spans="1:14" ht="39.75" customHeight="1">
      <c r="A391" s="1721"/>
      <c r="B391" s="10" t="s">
        <v>69</v>
      </c>
      <c r="C391" s="1889"/>
      <c r="D391" s="1890"/>
      <c r="E391" s="1891"/>
      <c r="F391" s="1897" t="s">
        <v>182</v>
      </c>
      <c r="G391" s="1898"/>
      <c r="H391" s="111" t="s">
        <v>179</v>
      </c>
      <c r="I391" s="1732" t="s">
        <v>67</v>
      </c>
      <c r="J391" s="1733"/>
      <c r="K391" s="1733"/>
      <c r="L391" s="1733"/>
      <c r="M391" s="1733"/>
      <c r="N391" s="1734"/>
    </row>
    <row r="392" spans="1:14" ht="39.75" customHeight="1">
      <c r="A392" s="1721"/>
      <c r="B392" s="10" t="s">
        <v>69</v>
      </c>
      <c r="C392" s="1889"/>
      <c r="D392" s="1890"/>
      <c r="E392" s="1891"/>
      <c r="F392" s="1897" t="s">
        <v>185</v>
      </c>
      <c r="G392" s="1898"/>
      <c r="H392" s="111" t="s">
        <v>62</v>
      </c>
      <c r="I392" s="1735"/>
      <c r="J392" s="1736"/>
      <c r="K392" s="1736"/>
      <c r="L392" s="1736"/>
      <c r="M392" s="1736"/>
      <c r="N392" s="1737"/>
    </row>
    <row r="393" spans="1:14" ht="39.75" customHeight="1">
      <c r="A393" s="1721"/>
      <c r="B393" s="10" t="s">
        <v>69</v>
      </c>
      <c r="C393" s="1889"/>
      <c r="D393" s="1890"/>
      <c r="E393" s="1891"/>
      <c r="F393" s="1897" t="s">
        <v>186</v>
      </c>
      <c r="G393" s="1898"/>
      <c r="H393" s="111" t="s">
        <v>63</v>
      </c>
      <c r="I393" s="1735"/>
      <c r="J393" s="1736"/>
      <c r="K393" s="1736"/>
      <c r="L393" s="1736"/>
      <c r="M393" s="1736"/>
      <c r="N393" s="1737"/>
    </row>
    <row r="394" spans="1:14" ht="39.75" customHeight="1">
      <c r="A394" s="1721"/>
      <c r="B394" s="10" t="s">
        <v>69</v>
      </c>
      <c r="C394" s="1889"/>
      <c r="D394" s="1890"/>
      <c r="E394" s="1891"/>
      <c r="F394" s="1897" t="s">
        <v>183</v>
      </c>
      <c r="G394" s="1898"/>
      <c r="H394" s="111" t="s">
        <v>65</v>
      </c>
      <c r="I394" s="1738" t="s">
        <v>80</v>
      </c>
      <c r="J394" s="1739"/>
      <c r="K394" s="1739"/>
      <c r="L394" s="1739"/>
      <c r="M394" s="1739"/>
      <c r="N394" s="1740"/>
    </row>
    <row r="395" spans="1:14" ht="39.75" customHeight="1" thickBot="1">
      <c r="A395" s="1721"/>
      <c r="B395" s="13" t="s">
        <v>69</v>
      </c>
      <c r="C395" s="1892"/>
      <c r="D395" s="1893"/>
      <c r="E395" s="1894"/>
      <c r="F395" s="1884" t="s">
        <v>184</v>
      </c>
      <c r="G395" s="1885"/>
      <c r="H395" s="112" t="s">
        <v>64</v>
      </c>
      <c r="I395" s="1741"/>
      <c r="J395" s="1742"/>
      <c r="K395" s="1742"/>
      <c r="L395" s="1742"/>
      <c r="M395" s="1742"/>
      <c r="N395" s="1743"/>
    </row>
    <row r="396" spans="1:14" s="43" customFormat="1" ht="123.75" customHeight="1" thickTop="1">
      <c r="A396" s="84"/>
      <c r="B396" s="117"/>
      <c r="C396" s="118"/>
      <c r="D396" s="118"/>
      <c r="E396" s="118"/>
      <c r="F396" s="118"/>
      <c r="G396" s="118"/>
      <c r="H396" s="118"/>
      <c r="I396" s="118"/>
      <c r="J396" s="118"/>
      <c r="K396" s="118"/>
      <c r="L396" s="118"/>
      <c r="M396" s="118"/>
      <c r="N396" s="118"/>
    </row>
    <row r="397" spans="1:14" ht="24.75" customHeight="1" thickBot="1">
      <c r="A397" s="83">
        <f>A361+1</f>
        <v>12</v>
      </c>
      <c r="B397" s="1720" t="s">
        <v>50</v>
      </c>
      <c r="C397" s="1720"/>
      <c r="D397" s="1720"/>
      <c r="E397" s="1720"/>
      <c r="F397" s="1720"/>
      <c r="G397" s="1720"/>
      <c r="H397" s="1720"/>
      <c r="I397" s="1720"/>
      <c r="J397" s="1720"/>
      <c r="K397" s="1720"/>
      <c r="L397" s="1720"/>
      <c r="M397" s="1720"/>
      <c r="N397" s="1720"/>
    </row>
    <row r="398" spans="1:14" ht="62.25" customHeight="1" thickTop="1">
      <c r="A398" s="1721"/>
      <c r="B398" s="1722"/>
      <c r="C398" s="1723"/>
      <c r="D398" s="1920" t="str">
        <f>Master!$E$8</f>
        <v xml:space="preserve">Govt. Sr. Secondary School </v>
      </c>
      <c r="E398" s="1921"/>
      <c r="F398" s="1921"/>
      <c r="G398" s="1921"/>
      <c r="H398" s="1921"/>
      <c r="I398" s="1921"/>
      <c r="J398" s="1921"/>
      <c r="K398" s="1921"/>
      <c r="L398" s="1921"/>
      <c r="M398" s="1921"/>
      <c r="N398" s="1922"/>
    </row>
    <row r="399" spans="1:14" ht="33" customHeight="1" thickBot="1">
      <c r="A399" s="1721"/>
      <c r="B399" s="1724"/>
      <c r="C399" s="1725"/>
      <c r="D399" s="1729" t="str">
        <f>Master!$E$11</f>
        <v>P.S.-Bapini (Jodhpur)</v>
      </c>
      <c r="E399" s="1730"/>
      <c r="F399" s="1730"/>
      <c r="G399" s="1730"/>
      <c r="H399" s="1730"/>
      <c r="I399" s="1730"/>
      <c r="J399" s="1730"/>
      <c r="K399" s="1730"/>
      <c r="L399" s="1730"/>
      <c r="M399" s="1730"/>
      <c r="N399" s="1731"/>
    </row>
    <row r="400" spans="1:14" ht="30" customHeight="1">
      <c r="A400" s="1721"/>
      <c r="B400" s="28"/>
      <c r="C400" s="1849" t="s">
        <v>150</v>
      </c>
      <c r="D400" s="1850"/>
      <c r="E400" s="1850"/>
      <c r="F400" s="1850"/>
      <c r="G400" s="1851"/>
      <c r="H400" s="1814" t="s">
        <v>127</v>
      </c>
      <c r="I400" s="1814"/>
      <c r="J400" s="1923">
        <f>VLOOKUP(A397,'Result Entry'!$B$6:$K$108,6,0)</f>
        <v>0</v>
      </c>
      <c r="K400" s="1820" t="s">
        <v>68</v>
      </c>
      <c r="L400" s="1821"/>
      <c r="M400" s="68">
        <f>Master!$E$14</f>
        <v>8151106901</v>
      </c>
      <c r="N400" s="69"/>
    </row>
    <row r="401" spans="1:15" ht="30" customHeight="1">
      <c r="A401" s="1721"/>
      <c r="B401" s="9"/>
      <c r="C401" s="1852"/>
      <c r="D401" s="1853"/>
      <c r="E401" s="1853"/>
      <c r="F401" s="1853"/>
      <c r="G401" s="1854"/>
      <c r="H401" s="1815"/>
      <c r="I401" s="1815"/>
      <c r="J401" s="1924"/>
      <c r="K401" s="1822" t="s">
        <v>66</v>
      </c>
      <c r="L401" s="1823"/>
      <c r="M401" s="1824"/>
      <c r="N401" s="1825"/>
      <c r="O401" s="17" t="s">
        <v>156</v>
      </c>
    </row>
    <row r="402" spans="1:15" ht="30" customHeight="1" thickBot="1">
      <c r="A402" s="1721"/>
      <c r="B402" s="9"/>
      <c r="C402" s="1855"/>
      <c r="D402" s="1856"/>
      <c r="E402" s="1856"/>
      <c r="F402" s="1856"/>
      <c r="G402" s="1857"/>
      <c r="H402" s="1816"/>
      <c r="I402" s="1816"/>
      <c r="J402" s="1925"/>
      <c r="K402" s="1826" t="s">
        <v>51</v>
      </c>
      <c r="L402" s="1827"/>
      <c r="M402" s="1828" t="str">
        <f>Master!$E$6</f>
        <v>2023-24</v>
      </c>
      <c r="N402" s="1829"/>
    </row>
    <row r="403" spans="1:15" ht="39.75" customHeight="1">
      <c r="A403" s="1721"/>
      <c r="B403" s="10" t="s">
        <v>69</v>
      </c>
      <c r="C403" s="1932" t="s">
        <v>20</v>
      </c>
      <c r="D403" s="1977"/>
      <c r="E403" s="1977"/>
      <c r="F403" s="1978"/>
      <c r="G403" s="87" t="s">
        <v>149</v>
      </c>
      <c r="H403" s="1979">
        <f>VLOOKUP($A397,'Result Entry'!$B$9:$FW$108,4,0)</f>
        <v>0</v>
      </c>
      <c r="I403" s="1979"/>
      <c r="J403" s="1979"/>
      <c r="K403" s="1979"/>
      <c r="L403" s="1979"/>
      <c r="M403" s="1979"/>
      <c r="N403" s="1980"/>
    </row>
    <row r="404" spans="1:15" ht="39.75" customHeight="1">
      <c r="A404" s="1721"/>
      <c r="B404" s="10" t="s">
        <v>69</v>
      </c>
      <c r="C404" s="1960" t="s">
        <v>22</v>
      </c>
      <c r="D404" s="1961"/>
      <c r="E404" s="1961"/>
      <c r="F404" s="1962"/>
      <c r="G404" s="88" t="s">
        <v>149</v>
      </c>
      <c r="H404" s="1963">
        <f>VLOOKUP($A397,'Result Entry'!$B$9:$FW$108,7,0)</f>
        <v>0</v>
      </c>
      <c r="I404" s="1963"/>
      <c r="J404" s="1963"/>
      <c r="K404" s="1963"/>
      <c r="L404" s="1963"/>
      <c r="M404" s="1963"/>
      <c r="N404" s="1964"/>
    </row>
    <row r="405" spans="1:15" ht="39.75" customHeight="1">
      <c r="A405" s="1721"/>
      <c r="B405" s="10" t="s">
        <v>69</v>
      </c>
      <c r="C405" s="1960" t="s">
        <v>23</v>
      </c>
      <c r="D405" s="1961"/>
      <c r="E405" s="1961"/>
      <c r="F405" s="1962"/>
      <c r="G405" s="88" t="s">
        <v>149</v>
      </c>
      <c r="H405" s="1963">
        <f>VLOOKUP($A397,'Result Entry'!$B$9:$FW$108,8,0)</f>
        <v>0</v>
      </c>
      <c r="I405" s="1963"/>
      <c r="J405" s="1963"/>
      <c r="K405" s="1963"/>
      <c r="L405" s="1963"/>
      <c r="M405" s="1963"/>
      <c r="N405" s="1964"/>
    </row>
    <row r="406" spans="1:15" ht="39.75" customHeight="1">
      <c r="A406" s="1721"/>
      <c r="B406" s="10" t="s">
        <v>69</v>
      </c>
      <c r="C406" s="1960" t="s">
        <v>52</v>
      </c>
      <c r="D406" s="1961"/>
      <c r="E406" s="1961"/>
      <c r="F406" s="1962"/>
      <c r="G406" s="88" t="s">
        <v>149</v>
      </c>
      <c r="H406" s="1963">
        <f>VLOOKUP($A397,'Result Entry'!$B$9:$FW$108,9,0)</f>
        <v>0</v>
      </c>
      <c r="I406" s="1963"/>
      <c r="J406" s="1963"/>
      <c r="K406" s="1963"/>
      <c r="L406" s="1963"/>
      <c r="M406" s="1963"/>
      <c r="N406" s="1964"/>
    </row>
    <row r="407" spans="1:15" ht="39.75" customHeight="1">
      <c r="A407" s="1721"/>
      <c r="B407" s="10" t="s">
        <v>69</v>
      </c>
      <c r="C407" s="1960" t="s">
        <v>53</v>
      </c>
      <c r="D407" s="1961"/>
      <c r="E407" s="1961"/>
      <c r="F407" s="1962"/>
      <c r="G407" s="88" t="s">
        <v>149</v>
      </c>
      <c r="H407" s="1965" t="str">
        <f>CONCATENATE('Result Entry'!$G$4,'Result Entry'!$J$4)</f>
        <v>11(A)</v>
      </c>
      <c r="I407" s="1963"/>
      <c r="J407" s="1963"/>
      <c r="K407" s="1963"/>
      <c r="L407" s="1963"/>
      <c r="M407" s="1963"/>
      <c r="N407" s="1964"/>
    </row>
    <row r="408" spans="1:15" ht="39.75" customHeight="1" thickBot="1">
      <c r="A408" s="1721"/>
      <c r="B408" s="10" t="s">
        <v>69</v>
      </c>
      <c r="C408" s="1935" t="s">
        <v>25</v>
      </c>
      <c r="D408" s="1936"/>
      <c r="E408" s="1936"/>
      <c r="F408" s="1937"/>
      <c r="G408" s="89" t="s">
        <v>149</v>
      </c>
      <c r="H408" s="1938">
        <f>VLOOKUP($A397,'Result Entry'!$B$9:$FW$108,10,0)</f>
        <v>0</v>
      </c>
      <c r="I408" s="1938"/>
      <c r="J408" s="1938"/>
      <c r="K408" s="1938"/>
      <c r="L408" s="1938"/>
      <c r="M408" s="1938"/>
      <c r="N408" s="1939"/>
    </row>
    <row r="409" spans="1:15" ht="30" customHeight="1">
      <c r="A409" s="1721"/>
      <c r="B409" s="11" t="s">
        <v>69</v>
      </c>
      <c r="C409" s="1940" t="s">
        <v>167</v>
      </c>
      <c r="D409" s="1941"/>
      <c r="E409" s="1944" t="s">
        <v>72</v>
      </c>
      <c r="F409" s="1946" t="s">
        <v>73</v>
      </c>
      <c r="G409" s="1948" t="s">
        <v>168</v>
      </c>
      <c r="H409" s="1950" t="s">
        <v>55</v>
      </c>
      <c r="I409" s="1951"/>
      <c r="J409" s="1954" t="s">
        <v>84</v>
      </c>
      <c r="K409" s="1955"/>
      <c r="L409" s="1958" t="s">
        <v>169</v>
      </c>
      <c r="M409" s="1966" t="s">
        <v>76</v>
      </c>
      <c r="N409" s="1926" t="s">
        <v>98</v>
      </c>
    </row>
    <row r="410" spans="1:15" ht="30" customHeight="1">
      <c r="A410" s="1721"/>
      <c r="B410" s="11"/>
      <c r="C410" s="1942"/>
      <c r="D410" s="1943"/>
      <c r="E410" s="1945"/>
      <c r="F410" s="1947"/>
      <c r="G410" s="1949"/>
      <c r="H410" s="1952"/>
      <c r="I410" s="1953"/>
      <c r="J410" s="1956"/>
      <c r="K410" s="1957"/>
      <c r="L410" s="1959"/>
      <c r="M410" s="1967"/>
      <c r="N410" s="1927"/>
    </row>
    <row r="411" spans="1:15" ht="39.75" customHeight="1" thickBot="1">
      <c r="A411" s="1721"/>
      <c r="B411" s="11" t="s">
        <v>69</v>
      </c>
      <c r="C411" s="1866" t="s">
        <v>56</v>
      </c>
      <c r="D411" s="1867"/>
      <c r="E411" s="90">
        <f>'Result Entry'!$L$7</f>
        <v>10</v>
      </c>
      <c r="F411" s="91">
        <f>'Result Entry'!$M$7</f>
        <v>10</v>
      </c>
      <c r="G411" s="92">
        <f t="shared" ref="G411:G416" si="33">SUM(E411:F411)</f>
        <v>20</v>
      </c>
      <c r="H411" s="1929">
        <f>'Result Entry'!$AU$7</f>
        <v>70</v>
      </c>
      <c r="I411" s="1930"/>
      <c r="J411" s="1931">
        <f>'Result Entry'!$AY$7</f>
        <v>100</v>
      </c>
      <c r="K411" s="1930"/>
      <c r="L411" s="92">
        <f t="shared" ref="L411:L416" si="34">SUM(H411,J411)</f>
        <v>170</v>
      </c>
      <c r="M411" s="93">
        <f t="shared" ref="M411:M416" si="35">SUM(G411,L411)</f>
        <v>190</v>
      </c>
      <c r="N411" s="1928"/>
    </row>
    <row r="412" spans="1:15" s="52" customFormat="1" ht="54" customHeight="1">
      <c r="A412" s="1721"/>
      <c r="B412" s="50" t="s">
        <v>69</v>
      </c>
      <c r="C412" s="1769" t="str">
        <f>'Result Entry'!$L$3</f>
        <v>HINDI Comp.</v>
      </c>
      <c r="D412" s="1770"/>
      <c r="E412" s="94">
        <f>IF($J400="TC",0,IF($J400="Nso",0,VLOOKUP($A397,'Result Entry'!$B$9:$FW$108,11,0)))</f>
        <v>0</v>
      </c>
      <c r="F412" s="95">
        <f>IF($J400="TC",0,IF($J400="Nso",0,VLOOKUP($A397,'Result Entry'!$B$9:$FW$108,12,0)))</f>
        <v>0</v>
      </c>
      <c r="G412" s="96">
        <f t="shared" si="33"/>
        <v>0</v>
      </c>
      <c r="H412" s="1932">
        <f>IF($J400="TC",0,IF($J400="Nso",0,VLOOKUP($A397,'Result Entry'!$B$9:$FW$108,16,0)))</f>
        <v>0</v>
      </c>
      <c r="I412" s="1933"/>
      <c r="J412" s="1934">
        <f>IF($J400="TC",0,IF($J400="Nso",0,VLOOKUP($A397,'Result Entry'!$B$9:$FW$108,19,0)))</f>
        <v>0</v>
      </c>
      <c r="K412" s="1933"/>
      <c r="L412" s="97">
        <f t="shared" si="34"/>
        <v>0</v>
      </c>
      <c r="M412" s="98">
        <f t="shared" si="35"/>
        <v>0</v>
      </c>
      <c r="N412" s="99" t="str">
        <f>IF($J400="TC",0,IF($J400="Nso",0,VLOOKUP($A397,'Result Entry'!$B$9:$FW$108,24,0)))</f>
        <v/>
      </c>
    </row>
    <row r="413" spans="1:15" s="52" customFormat="1" ht="54" customHeight="1">
      <c r="A413" s="1721"/>
      <c r="B413" s="50" t="s">
        <v>69</v>
      </c>
      <c r="C413" s="1717" t="str">
        <f>'Result Entry'!$Z$3</f>
        <v>ENGLISH Comp.</v>
      </c>
      <c r="D413" s="1718"/>
      <c r="E413" s="94">
        <f>IF($J400="TC",0,IF($J400="Nso",0,VLOOKUP($A397,'Result Entry'!$B$9:$FW$108,25,0)))</f>
        <v>0</v>
      </c>
      <c r="F413" s="95">
        <f>IF($J400="TC",0,IF($J400="Nso",0,VLOOKUP($A397,'Result Entry'!$B$9:$FW$108,26,0)))</f>
        <v>0</v>
      </c>
      <c r="G413" s="100">
        <f t="shared" si="33"/>
        <v>0</v>
      </c>
      <c r="H413" s="1960">
        <f>IF($J400="TC",0,IF($J400="Nso",0,VLOOKUP($A397,'Result Entry'!$B$9:$FW$108,30,0)))</f>
        <v>0</v>
      </c>
      <c r="I413" s="1904"/>
      <c r="J413" s="1903">
        <f>IF($J400="TC",0,IF($J400="Nso",0,VLOOKUP($A397,'Result Entry'!$B$9:$FW$108,33,0)))</f>
        <v>0</v>
      </c>
      <c r="K413" s="1904"/>
      <c r="L413" s="97">
        <f t="shared" si="34"/>
        <v>0</v>
      </c>
      <c r="M413" s="98">
        <f t="shared" si="35"/>
        <v>0</v>
      </c>
      <c r="N413" s="99" t="str">
        <f>IF($J400="TC",0,IF($J400="Nso",0,VLOOKUP($A397,'Result Entry'!$B$9:$FW$108,38,0)))</f>
        <v/>
      </c>
    </row>
    <row r="414" spans="1:15" s="52" customFormat="1" ht="54" customHeight="1">
      <c r="A414" s="1721"/>
      <c r="B414" s="50" t="s">
        <v>69</v>
      </c>
      <c r="C414" s="1717" t="str">
        <f>'Result Entry'!$AO$3</f>
        <v>PHYSICS</v>
      </c>
      <c r="D414" s="1718"/>
      <c r="E414" s="94">
        <f>IF($J400="TC",0,IF($J400="Nso",0,VLOOKUP($A397,'Result Entry'!$B$9:$FW$108,39,0)))</f>
        <v>0</v>
      </c>
      <c r="F414" s="95">
        <f>IF($J400="TC",0,IF($J400="Nso",0,VLOOKUP($A397,'Result Entry'!$B$9:$FW$108,40,0)))</f>
        <v>0</v>
      </c>
      <c r="G414" s="100">
        <f t="shared" si="33"/>
        <v>0</v>
      </c>
      <c r="H414" s="1960">
        <f>IF($J400="TC",0,IF($J400="Nso",0,VLOOKUP($A397,'Result Entry'!$B$9:$FW$108,45,0)))</f>
        <v>0</v>
      </c>
      <c r="I414" s="1904"/>
      <c r="J414" s="1903">
        <f>IF($J400="TC",0,IF($J400="Nso",0,VLOOKUP($A397,'Result Entry'!$B$9:$FW$108,49,0)))</f>
        <v>0</v>
      </c>
      <c r="K414" s="1904"/>
      <c r="L414" s="97">
        <f t="shared" si="34"/>
        <v>0</v>
      </c>
      <c r="M414" s="98">
        <f t="shared" si="35"/>
        <v>0</v>
      </c>
      <c r="N414" s="99" t="str">
        <f>IF($J400="TC",0,IF($J400="Nso",0,VLOOKUP($A397,'Result Entry'!$B$9:$FW$108,54,0)))</f>
        <v/>
      </c>
    </row>
    <row r="415" spans="1:15" s="52" customFormat="1" ht="54" customHeight="1">
      <c r="A415" s="1721"/>
      <c r="B415" s="50" t="s">
        <v>69</v>
      </c>
      <c r="C415" s="1717" t="str">
        <f>'Result Entry'!$BF$3</f>
        <v>CHEMISTRY</v>
      </c>
      <c r="D415" s="1718"/>
      <c r="E415" s="94" t="str">
        <f>IF($J400="TC",0,IF($J400="Nso",0,VLOOKUP($A397,'Result Entry'!$B$9:$FW$108,55,0)))</f>
        <v/>
      </c>
      <c r="F415" s="95">
        <f>IF($J400="TC",0,IF($J400="Nso",0,VLOOKUP($A397,'Result Entry'!$B$9:$FW$108,56,0)))</f>
        <v>0</v>
      </c>
      <c r="G415" s="100">
        <f t="shared" si="33"/>
        <v>0</v>
      </c>
      <c r="H415" s="1960">
        <f>IF($J400="TC",0,IF($J400="Nso",0,VLOOKUP($A397,'Result Entry'!$B$9:$FW$108,61,0)))</f>
        <v>0</v>
      </c>
      <c r="I415" s="1904"/>
      <c r="J415" s="1903">
        <f>IF($J400="TC",0,IF($J400="Nso",0,VLOOKUP($A397,'Result Entry'!$B$9:$FW$108,65,0)))</f>
        <v>0</v>
      </c>
      <c r="K415" s="1904"/>
      <c r="L415" s="97">
        <f t="shared" si="34"/>
        <v>0</v>
      </c>
      <c r="M415" s="98">
        <f t="shared" si="35"/>
        <v>0</v>
      </c>
      <c r="N415" s="99" t="str">
        <f>IF($J400="TC",0,IF($J400="Nso",0,VLOOKUP($A397,'Result Entry'!$B$9:$FW$108,70,0)))</f>
        <v/>
      </c>
    </row>
    <row r="416" spans="1:15" s="52" customFormat="1" ht="54" customHeight="1" thickBot="1">
      <c r="A416" s="1721"/>
      <c r="B416" s="50" t="s">
        <v>69</v>
      </c>
      <c r="C416" s="1717" t="str">
        <f>'Result Entry'!$BW$3</f>
        <v>BIOLOGY</v>
      </c>
      <c r="D416" s="1718"/>
      <c r="E416" s="101" t="str">
        <f>IF($J400="TC",0,IF($J400="Nso",0,VLOOKUP($A397,'Result Entry'!$B$9:$FW$108,71,0)))</f>
        <v/>
      </c>
      <c r="F416" s="102" t="str">
        <f>IF($J400="TC",0,IF($J400="Nso",0,VLOOKUP($A397,'Result Entry'!$B$9:$FW$108,72,0)))</f>
        <v/>
      </c>
      <c r="G416" s="103">
        <f t="shared" si="33"/>
        <v>0</v>
      </c>
      <c r="H416" s="1905">
        <f>IF($J400="TC",0,IF($J400="Nso",0,VLOOKUP($A397,'Result Entry'!$B$9:$FW$108,77,0)))</f>
        <v>0</v>
      </c>
      <c r="I416" s="1906"/>
      <c r="J416" s="1907">
        <f>IF($J400="TC",0,IF($J400="Nso",0,VLOOKUP($A397,'Result Entry'!$B$9:$FW$108,81,0)))</f>
        <v>0</v>
      </c>
      <c r="K416" s="1906"/>
      <c r="L416" s="104">
        <f t="shared" si="34"/>
        <v>0</v>
      </c>
      <c r="M416" s="105">
        <f t="shared" si="35"/>
        <v>0</v>
      </c>
      <c r="N416" s="99">
        <f>IF($J400="TC",0,IF($J400="Nso",0,VLOOKUP($A397,'Result Entry'!$B$9:$FW$108,86,0)))</f>
        <v>0</v>
      </c>
    </row>
    <row r="417" spans="1:14" ht="39.75" customHeight="1">
      <c r="A417" s="1721"/>
      <c r="B417" s="11" t="s">
        <v>69</v>
      </c>
      <c r="C417" s="1771" t="s">
        <v>77</v>
      </c>
      <c r="D417" s="1772"/>
      <c r="E417" s="1773"/>
      <c r="F417" s="1968" t="s">
        <v>78</v>
      </c>
      <c r="G417" s="1969"/>
      <c r="H417" s="1968" t="s">
        <v>79</v>
      </c>
      <c r="I417" s="1970"/>
      <c r="J417" s="106" t="s">
        <v>41</v>
      </c>
      <c r="K417" s="116" t="s">
        <v>91</v>
      </c>
      <c r="L417" s="1971" t="s">
        <v>39</v>
      </c>
      <c r="M417" s="1972"/>
      <c r="N417" s="108" t="s">
        <v>43</v>
      </c>
    </row>
    <row r="418" spans="1:14" ht="39.75" customHeight="1" thickBot="1">
      <c r="A418" s="1721"/>
      <c r="B418" s="11" t="s">
        <v>69</v>
      </c>
      <c r="C418" s="1774"/>
      <c r="D418" s="1775"/>
      <c r="E418" s="1776"/>
      <c r="F418" s="1973">
        <f>IF($J400="TC",0,IF($J400="Nso",0,VLOOKUP($A397,'Result Entry'!$B$9:$FW$108,146,0)))</f>
        <v>0</v>
      </c>
      <c r="G418" s="1974"/>
      <c r="H418" s="1975">
        <f>IF($J400="TC",0,IF($J400="Nso",0,VLOOKUP($A397,'Result Entry'!$B$9:$FW$108,147,0)))</f>
        <v>0</v>
      </c>
      <c r="I418" s="1976"/>
      <c r="J418" s="75">
        <f>IF($J400="TC",0,IF($J400="Nso",0,VLOOKUP($A397,'Result Entry'!$B$9:$FW$108,148,0)))</f>
        <v>0</v>
      </c>
      <c r="K418" s="85" t="str">
        <f>IF($J400="TC",0,IF($J400="Nso",0,VLOOKUP($A397,'Result Entry'!$B$9:$FW$108,149,0)))</f>
        <v/>
      </c>
      <c r="L418" s="1864">
        <f>IF($J400="TC",0,IF($J400="Nso",0,VLOOKUP($A397,'Result Entry'!$B$9:$FW$108,150,0)))</f>
        <v>0</v>
      </c>
      <c r="M418" s="1865"/>
      <c r="N418" s="15">
        <f>IF($J400="TC",0,IF($J400="Nso",0,VLOOKUP($A397,'Result Entry'!$B$9:$FW$108,152,0)))</f>
        <v>0</v>
      </c>
    </row>
    <row r="419" spans="1:14" ht="39.75" customHeight="1">
      <c r="A419" s="1721"/>
      <c r="B419" s="11" t="s">
        <v>69</v>
      </c>
      <c r="C419" s="1758" t="s">
        <v>58</v>
      </c>
      <c r="D419" s="1759"/>
      <c r="E419" s="1759"/>
      <c r="F419" s="1759"/>
      <c r="G419" s="1759"/>
      <c r="H419" s="1760"/>
      <c r="I419" s="1834" t="s">
        <v>59</v>
      </c>
      <c r="J419" s="1835"/>
      <c r="K419" s="1911">
        <f>VLOOKUP($A397,'Result Entry'!$B$9:$FW$108,143,0)</f>
        <v>0</v>
      </c>
      <c r="L419" s="1912"/>
      <c r="M419" s="1839" t="s">
        <v>37</v>
      </c>
      <c r="N419" s="1840"/>
    </row>
    <row r="420" spans="1:14" ht="39.75" customHeight="1" thickBot="1">
      <c r="A420" s="1721"/>
      <c r="B420" s="11" t="s">
        <v>69</v>
      </c>
      <c r="C420" s="1841" t="s">
        <v>54</v>
      </c>
      <c r="D420" s="1842"/>
      <c r="E420" s="1842"/>
      <c r="F420" s="1843" t="s">
        <v>157</v>
      </c>
      <c r="G420" s="1844"/>
      <c r="H420" s="26" t="s">
        <v>47</v>
      </c>
      <c r="I420" s="1847" t="s">
        <v>60</v>
      </c>
      <c r="J420" s="1848"/>
      <c r="K420" s="1913">
        <f>VLOOKUP($A397,'Result Entry'!$B$9:$FW$108,144,0)</f>
        <v>0</v>
      </c>
      <c r="L420" s="1914"/>
      <c r="M420" s="1875">
        <f>VLOOKUP($A397,'Result Entry'!$B$9:$FW$108,145,0)</f>
        <v>0</v>
      </c>
      <c r="N420" s="1876"/>
    </row>
    <row r="421" spans="1:14" ht="39.75" customHeight="1">
      <c r="A421" s="1721"/>
      <c r="B421" s="11" t="s">
        <v>69</v>
      </c>
      <c r="C421" s="1841"/>
      <c r="D421" s="1842"/>
      <c r="E421" s="1842"/>
      <c r="F421" s="1845"/>
      <c r="G421" s="1846"/>
      <c r="H421" s="27" t="s">
        <v>99</v>
      </c>
      <c r="I421" s="1877" t="s">
        <v>61</v>
      </c>
      <c r="J421" s="1878"/>
      <c r="K421" s="1915">
        <f>IF($J400="TC","Transferred",IF($J400="Nso","NameSeparated",VLOOKUP($A397,'Result Entry'!$B$9:$FW$108,153,0)))</f>
        <v>0</v>
      </c>
      <c r="L421" s="1915"/>
      <c r="M421" s="1915"/>
      <c r="N421" s="1916"/>
    </row>
    <row r="422" spans="1:14" ht="39.75" customHeight="1">
      <c r="A422" s="1721"/>
      <c r="B422" s="11" t="s">
        <v>69</v>
      </c>
      <c r="C422" s="1917" t="str">
        <f>'Result Entry'!$DU$3</f>
        <v>Foundation Of Information Tech.</v>
      </c>
      <c r="D422" s="1918"/>
      <c r="E422" s="1919"/>
      <c r="F422" s="1902" t="str">
        <f>IF($J400="TC",0,IF($J400="Nso",0,VLOOKUP($A397,'Result Entry'!$B$9:$GS$108,170,0)))</f>
        <v/>
      </c>
      <c r="G422" s="1902"/>
      <c r="H422" s="109">
        <f>IF($J400="TC",0,IF($J400="Nso",0,VLOOKUP($A397,'Result Entry'!$B$9:$GS$108,112,0)))</f>
        <v>0</v>
      </c>
      <c r="I422" s="1748" t="s">
        <v>71</v>
      </c>
      <c r="J422" s="1749"/>
      <c r="K422" s="1908">
        <f>'Result Entry'!$T$2</f>
        <v>45419</v>
      </c>
      <c r="L422" s="1909"/>
      <c r="M422" s="1909"/>
      <c r="N422" s="1910"/>
    </row>
    <row r="423" spans="1:14" ht="39.75" customHeight="1">
      <c r="A423" s="1721"/>
      <c r="B423" s="11" t="s">
        <v>69</v>
      </c>
      <c r="C423" s="1899" t="str">
        <f>'Result Entry'!$EI$3</f>
        <v>G.I.A.I.-II</v>
      </c>
      <c r="D423" s="1900"/>
      <c r="E423" s="1901"/>
      <c r="F423" s="1902" t="str">
        <f>IF($J400="TC",0,IF($J400="Nso",0,VLOOKUP($A397,'Result Entry'!$B$9:$GS$108,174,0)))</f>
        <v/>
      </c>
      <c r="G423" s="1902"/>
      <c r="H423" s="109">
        <f>IF($J400="TC",0,IF($J400="Nso",0,VLOOKUP($A397,'Result Entry'!$B$9:$GS$108,124,0)))</f>
        <v>0</v>
      </c>
      <c r="I423" s="1753"/>
      <c r="J423" s="1754"/>
      <c r="K423" s="1754"/>
      <c r="L423" s="1754"/>
      <c r="M423" s="1754"/>
      <c r="N423" s="1755"/>
    </row>
    <row r="424" spans="1:14" ht="39.75" customHeight="1">
      <c r="A424" s="1721"/>
      <c r="B424" s="11" t="s">
        <v>69</v>
      </c>
      <c r="C424" s="1899" t="str">
        <f>'Result Entry'!$EU$3</f>
        <v>SOC.SER.PLAN</v>
      </c>
      <c r="D424" s="1900"/>
      <c r="E424" s="1901"/>
      <c r="F424" s="1902">
        <f>IF($J400="TC",0,IF($J400="Nso",0,VLOOKUP($A397,'Result Entry'!$B$9:$HS$108,178,0)))</f>
        <v>0</v>
      </c>
      <c r="G424" s="1902"/>
      <c r="H424" s="109">
        <f>IF($J400="TC",0,IF($J400="Nso",0,VLOOKUP($A397,'Result Entry'!$B$9:$GS$108,136,0)))</f>
        <v>0</v>
      </c>
      <c r="I424" s="1756" t="s">
        <v>174</v>
      </c>
      <c r="J424" s="1757"/>
      <c r="K424" s="113"/>
      <c r="L424" s="114"/>
      <c r="M424" s="114"/>
      <c r="N424" s="115"/>
    </row>
    <row r="425" spans="1:14" ht="39.75" customHeight="1" thickBot="1">
      <c r="A425" s="1721"/>
      <c r="B425" s="11" t="s">
        <v>69</v>
      </c>
      <c r="C425" s="1899" t="str">
        <f>'Result Entry'!$FG$3</f>
        <v>Jeewan Kaushal</v>
      </c>
      <c r="D425" s="1900"/>
      <c r="E425" s="1901"/>
      <c r="F425" s="1902" t="str">
        <f>IF($J400="TC",0,IF($J400="Nso",0,VLOOKUP($A397,'Result Entry'!$B$9:$HS$108,182,0)))</f>
        <v/>
      </c>
      <c r="G425" s="1902"/>
      <c r="H425" s="109">
        <f>IF($J400="TC",0,IF($J400="Nso",0,VLOOKUP($A397,'Result Entry'!$B$9:$HS$108,136,0)))</f>
        <v>0</v>
      </c>
      <c r="I425" s="1756" t="s">
        <v>148</v>
      </c>
      <c r="J425" s="1757"/>
      <c r="K425" s="1757"/>
      <c r="L425" s="1757"/>
      <c r="M425" s="1757"/>
      <c r="N425" s="1838"/>
    </row>
    <row r="426" spans="1:14" ht="39.75" customHeight="1">
      <c r="A426" s="1721"/>
      <c r="B426" s="10" t="s">
        <v>69</v>
      </c>
      <c r="C426" s="1886" t="s">
        <v>180</v>
      </c>
      <c r="D426" s="1887"/>
      <c r="E426" s="1888"/>
      <c r="F426" s="1895" t="s">
        <v>181</v>
      </c>
      <c r="G426" s="1896"/>
      <c r="H426" s="110" t="s">
        <v>30</v>
      </c>
      <c r="I426" s="1756" t="s">
        <v>175</v>
      </c>
      <c r="J426" s="1757"/>
      <c r="K426" s="1757"/>
      <c r="L426" s="1757"/>
      <c r="M426" s="1757"/>
      <c r="N426" s="1838"/>
    </row>
    <row r="427" spans="1:14" ht="39.75" customHeight="1">
      <c r="A427" s="1721"/>
      <c r="B427" s="10" t="s">
        <v>69</v>
      </c>
      <c r="C427" s="1889"/>
      <c r="D427" s="1890"/>
      <c r="E427" s="1891"/>
      <c r="F427" s="1897" t="s">
        <v>182</v>
      </c>
      <c r="G427" s="1898"/>
      <c r="H427" s="111" t="s">
        <v>179</v>
      </c>
      <c r="I427" s="1732" t="s">
        <v>67</v>
      </c>
      <c r="J427" s="1733"/>
      <c r="K427" s="1733"/>
      <c r="L427" s="1733"/>
      <c r="M427" s="1733"/>
      <c r="N427" s="1734"/>
    </row>
    <row r="428" spans="1:14" ht="39.75" customHeight="1">
      <c r="A428" s="1721"/>
      <c r="B428" s="10" t="s">
        <v>69</v>
      </c>
      <c r="C428" s="1889"/>
      <c r="D428" s="1890"/>
      <c r="E428" s="1891"/>
      <c r="F428" s="1897" t="s">
        <v>185</v>
      </c>
      <c r="G428" s="1898"/>
      <c r="H428" s="111" t="s">
        <v>62</v>
      </c>
      <c r="I428" s="1735"/>
      <c r="J428" s="1736"/>
      <c r="K428" s="1736"/>
      <c r="L428" s="1736"/>
      <c r="M428" s="1736"/>
      <c r="N428" s="1737"/>
    </row>
    <row r="429" spans="1:14" ht="39.75" customHeight="1">
      <c r="A429" s="1721"/>
      <c r="B429" s="10" t="s">
        <v>69</v>
      </c>
      <c r="C429" s="1889"/>
      <c r="D429" s="1890"/>
      <c r="E429" s="1891"/>
      <c r="F429" s="1897" t="s">
        <v>186</v>
      </c>
      <c r="G429" s="1898"/>
      <c r="H429" s="111" t="s">
        <v>63</v>
      </c>
      <c r="I429" s="1735"/>
      <c r="J429" s="1736"/>
      <c r="K429" s="1736"/>
      <c r="L429" s="1736"/>
      <c r="M429" s="1736"/>
      <c r="N429" s="1737"/>
    </row>
    <row r="430" spans="1:14" ht="39.75" customHeight="1">
      <c r="A430" s="1721"/>
      <c r="B430" s="10" t="s">
        <v>69</v>
      </c>
      <c r="C430" s="1889"/>
      <c r="D430" s="1890"/>
      <c r="E430" s="1891"/>
      <c r="F430" s="1897" t="s">
        <v>183</v>
      </c>
      <c r="G430" s="1898"/>
      <c r="H430" s="111" t="s">
        <v>65</v>
      </c>
      <c r="I430" s="1738" t="s">
        <v>80</v>
      </c>
      <c r="J430" s="1739"/>
      <c r="K430" s="1739"/>
      <c r="L430" s="1739"/>
      <c r="M430" s="1739"/>
      <c r="N430" s="1740"/>
    </row>
    <row r="431" spans="1:14" ht="39.75" customHeight="1" thickBot="1">
      <c r="A431" s="1721"/>
      <c r="B431" s="13" t="s">
        <v>69</v>
      </c>
      <c r="C431" s="1892"/>
      <c r="D431" s="1893"/>
      <c r="E431" s="1894"/>
      <c r="F431" s="1884" t="s">
        <v>184</v>
      </c>
      <c r="G431" s="1885"/>
      <c r="H431" s="112" t="s">
        <v>64</v>
      </c>
      <c r="I431" s="1741"/>
      <c r="J431" s="1742"/>
      <c r="K431" s="1742"/>
      <c r="L431" s="1742"/>
      <c r="M431" s="1742"/>
      <c r="N431" s="1743"/>
    </row>
    <row r="432" spans="1:14" s="43" customFormat="1" ht="123.75" customHeight="1" thickTop="1">
      <c r="A432" s="84"/>
      <c r="B432" s="117"/>
      <c r="C432" s="118"/>
      <c r="D432" s="118"/>
      <c r="E432" s="118"/>
      <c r="F432" s="118"/>
      <c r="G432" s="118"/>
      <c r="H432" s="118"/>
      <c r="I432" s="118"/>
      <c r="J432" s="118"/>
      <c r="K432" s="118"/>
      <c r="L432" s="118"/>
      <c r="M432" s="118"/>
      <c r="N432" s="118"/>
    </row>
    <row r="433" spans="1:15" ht="24.75" customHeight="1" thickBot="1">
      <c r="A433" s="83">
        <f>A397+1</f>
        <v>13</v>
      </c>
      <c r="B433" s="1720" t="s">
        <v>50</v>
      </c>
      <c r="C433" s="1720"/>
      <c r="D433" s="1720"/>
      <c r="E433" s="1720"/>
      <c r="F433" s="1720"/>
      <c r="G433" s="1720"/>
      <c r="H433" s="1720"/>
      <c r="I433" s="1720"/>
      <c r="J433" s="1720"/>
      <c r="K433" s="1720"/>
      <c r="L433" s="1720"/>
      <c r="M433" s="1720"/>
      <c r="N433" s="1720"/>
    </row>
    <row r="434" spans="1:15" ht="62.25" customHeight="1" thickTop="1">
      <c r="A434" s="1721"/>
      <c r="B434" s="1722"/>
      <c r="C434" s="1723"/>
      <c r="D434" s="1920" t="str">
        <f>Master!$E$8</f>
        <v xml:space="preserve">Govt. Sr. Secondary School </v>
      </c>
      <c r="E434" s="1921"/>
      <c r="F434" s="1921"/>
      <c r="G434" s="1921"/>
      <c r="H434" s="1921"/>
      <c r="I434" s="1921"/>
      <c r="J434" s="1921"/>
      <c r="K434" s="1921"/>
      <c r="L434" s="1921"/>
      <c r="M434" s="1921"/>
      <c r="N434" s="1922"/>
    </row>
    <row r="435" spans="1:15" ht="33" customHeight="1" thickBot="1">
      <c r="A435" s="1721"/>
      <c r="B435" s="1724"/>
      <c r="C435" s="1725"/>
      <c r="D435" s="1729" t="str">
        <f>Master!$E$11</f>
        <v>P.S.-Bapini (Jodhpur)</v>
      </c>
      <c r="E435" s="1730"/>
      <c r="F435" s="1730"/>
      <c r="G435" s="1730"/>
      <c r="H435" s="1730"/>
      <c r="I435" s="1730"/>
      <c r="J435" s="1730"/>
      <c r="K435" s="1730"/>
      <c r="L435" s="1730"/>
      <c r="M435" s="1730"/>
      <c r="N435" s="1731"/>
    </row>
    <row r="436" spans="1:15" ht="30" customHeight="1">
      <c r="A436" s="1721"/>
      <c r="B436" s="28"/>
      <c r="C436" s="1849" t="s">
        <v>150</v>
      </c>
      <c r="D436" s="1850"/>
      <c r="E436" s="1850"/>
      <c r="F436" s="1850"/>
      <c r="G436" s="1851"/>
      <c r="H436" s="1814" t="s">
        <v>127</v>
      </c>
      <c r="I436" s="1814"/>
      <c r="J436" s="1923">
        <f>VLOOKUP(A433,'Result Entry'!$B$6:$K$108,6,0)</f>
        <v>0</v>
      </c>
      <c r="K436" s="1820" t="s">
        <v>68</v>
      </c>
      <c r="L436" s="1821"/>
      <c r="M436" s="68">
        <f>Master!$E$14</f>
        <v>8151106901</v>
      </c>
      <c r="N436" s="69"/>
    </row>
    <row r="437" spans="1:15" ht="30" customHeight="1">
      <c r="A437" s="1721"/>
      <c r="B437" s="9"/>
      <c r="C437" s="1852"/>
      <c r="D437" s="1853"/>
      <c r="E437" s="1853"/>
      <c r="F437" s="1853"/>
      <c r="G437" s="1854"/>
      <c r="H437" s="1815"/>
      <c r="I437" s="1815"/>
      <c r="J437" s="1924"/>
      <c r="K437" s="1822" t="s">
        <v>66</v>
      </c>
      <c r="L437" s="1823"/>
      <c r="M437" s="1824"/>
      <c r="N437" s="1825"/>
      <c r="O437" s="17" t="s">
        <v>156</v>
      </c>
    </row>
    <row r="438" spans="1:15" ht="30" customHeight="1" thickBot="1">
      <c r="A438" s="1721"/>
      <c r="B438" s="9"/>
      <c r="C438" s="1855"/>
      <c r="D438" s="1856"/>
      <c r="E438" s="1856"/>
      <c r="F438" s="1856"/>
      <c r="G438" s="1857"/>
      <c r="H438" s="1816"/>
      <c r="I438" s="1816"/>
      <c r="J438" s="1925"/>
      <c r="K438" s="1826" t="s">
        <v>51</v>
      </c>
      <c r="L438" s="1827"/>
      <c r="M438" s="1828" t="str">
        <f>Master!$E$6</f>
        <v>2023-24</v>
      </c>
      <c r="N438" s="1829"/>
    </row>
    <row r="439" spans="1:15" ht="39.75" customHeight="1">
      <c r="A439" s="1721"/>
      <c r="B439" s="10" t="s">
        <v>69</v>
      </c>
      <c r="C439" s="1932" t="s">
        <v>20</v>
      </c>
      <c r="D439" s="1977"/>
      <c r="E439" s="1977"/>
      <c r="F439" s="1978"/>
      <c r="G439" s="87" t="s">
        <v>149</v>
      </c>
      <c r="H439" s="1979">
        <f>VLOOKUP($A433,'Result Entry'!$B$9:$FW$108,4,0)</f>
        <v>0</v>
      </c>
      <c r="I439" s="1979"/>
      <c r="J439" s="1979"/>
      <c r="K439" s="1979"/>
      <c r="L439" s="1979"/>
      <c r="M439" s="1979"/>
      <c r="N439" s="1980"/>
    </row>
    <row r="440" spans="1:15" ht="39.75" customHeight="1">
      <c r="A440" s="1721"/>
      <c r="B440" s="10" t="s">
        <v>69</v>
      </c>
      <c r="C440" s="1960" t="s">
        <v>22</v>
      </c>
      <c r="D440" s="1961"/>
      <c r="E440" s="1961"/>
      <c r="F440" s="1962"/>
      <c r="G440" s="88" t="s">
        <v>149</v>
      </c>
      <c r="H440" s="1963">
        <f>VLOOKUP($A433,'Result Entry'!$B$9:$FW$108,7,0)</f>
        <v>0</v>
      </c>
      <c r="I440" s="1963"/>
      <c r="J440" s="1963"/>
      <c r="K440" s="1963"/>
      <c r="L440" s="1963"/>
      <c r="M440" s="1963"/>
      <c r="N440" s="1964"/>
    </row>
    <row r="441" spans="1:15" ht="39.75" customHeight="1">
      <c r="A441" s="1721"/>
      <c r="B441" s="10" t="s">
        <v>69</v>
      </c>
      <c r="C441" s="1960" t="s">
        <v>23</v>
      </c>
      <c r="D441" s="1961"/>
      <c r="E441" s="1961"/>
      <c r="F441" s="1962"/>
      <c r="G441" s="88" t="s">
        <v>149</v>
      </c>
      <c r="H441" s="1963">
        <f>VLOOKUP($A433,'Result Entry'!$B$9:$FW$108,8,0)</f>
        <v>0</v>
      </c>
      <c r="I441" s="1963"/>
      <c r="J441" s="1963"/>
      <c r="K441" s="1963"/>
      <c r="L441" s="1963"/>
      <c r="M441" s="1963"/>
      <c r="N441" s="1964"/>
    </row>
    <row r="442" spans="1:15" ht="39.75" customHeight="1">
      <c r="A442" s="1721"/>
      <c r="B442" s="10" t="s">
        <v>69</v>
      </c>
      <c r="C442" s="1960" t="s">
        <v>52</v>
      </c>
      <c r="D442" s="1961"/>
      <c r="E442" s="1961"/>
      <c r="F442" s="1962"/>
      <c r="G442" s="88" t="s">
        <v>149</v>
      </c>
      <c r="H442" s="1963">
        <f>VLOOKUP($A433,'Result Entry'!$B$9:$FW$108,9,0)</f>
        <v>0</v>
      </c>
      <c r="I442" s="1963"/>
      <c r="J442" s="1963"/>
      <c r="K442" s="1963"/>
      <c r="L442" s="1963"/>
      <c r="M442" s="1963"/>
      <c r="N442" s="1964"/>
    </row>
    <row r="443" spans="1:15" ht="39.75" customHeight="1">
      <c r="A443" s="1721"/>
      <c r="B443" s="10" t="s">
        <v>69</v>
      </c>
      <c r="C443" s="1960" t="s">
        <v>53</v>
      </c>
      <c r="D443" s="1961"/>
      <c r="E443" s="1961"/>
      <c r="F443" s="1962"/>
      <c r="G443" s="88" t="s">
        <v>149</v>
      </c>
      <c r="H443" s="1965" t="str">
        <f>CONCATENATE('Result Entry'!$G$4,'Result Entry'!$J$4)</f>
        <v>11(A)</v>
      </c>
      <c r="I443" s="1963"/>
      <c r="J443" s="1963"/>
      <c r="K443" s="1963"/>
      <c r="L443" s="1963"/>
      <c r="M443" s="1963"/>
      <c r="N443" s="1964"/>
    </row>
    <row r="444" spans="1:15" ht="39.75" customHeight="1" thickBot="1">
      <c r="A444" s="1721"/>
      <c r="B444" s="10" t="s">
        <v>69</v>
      </c>
      <c r="C444" s="1935" t="s">
        <v>25</v>
      </c>
      <c r="D444" s="1936"/>
      <c r="E444" s="1936"/>
      <c r="F444" s="1937"/>
      <c r="G444" s="89" t="s">
        <v>149</v>
      </c>
      <c r="H444" s="1938">
        <f>VLOOKUP($A433,'Result Entry'!$B$9:$FW$108,10,0)</f>
        <v>0</v>
      </c>
      <c r="I444" s="1938"/>
      <c r="J444" s="1938"/>
      <c r="K444" s="1938"/>
      <c r="L444" s="1938"/>
      <c r="M444" s="1938"/>
      <c r="N444" s="1939"/>
    </row>
    <row r="445" spans="1:15" ht="30" customHeight="1">
      <c r="A445" s="1721"/>
      <c r="B445" s="11" t="s">
        <v>69</v>
      </c>
      <c r="C445" s="1940" t="s">
        <v>167</v>
      </c>
      <c r="D445" s="1941"/>
      <c r="E445" s="1944" t="s">
        <v>72</v>
      </c>
      <c r="F445" s="1946" t="s">
        <v>73</v>
      </c>
      <c r="G445" s="1948" t="s">
        <v>168</v>
      </c>
      <c r="H445" s="1950" t="s">
        <v>55</v>
      </c>
      <c r="I445" s="1951"/>
      <c r="J445" s="1954" t="s">
        <v>84</v>
      </c>
      <c r="K445" s="1955"/>
      <c r="L445" s="1958" t="s">
        <v>169</v>
      </c>
      <c r="M445" s="1966" t="s">
        <v>76</v>
      </c>
      <c r="N445" s="1926" t="s">
        <v>98</v>
      </c>
    </row>
    <row r="446" spans="1:15" ht="30" customHeight="1">
      <c r="A446" s="1721"/>
      <c r="B446" s="11"/>
      <c r="C446" s="1942"/>
      <c r="D446" s="1943"/>
      <c r="E446" s="1945"/>
      <c r="F446" s="1947"/>
      <c r="G446" s="1949"/>
      <c r="H446" s="1952"/>
      <c r="I446" s="1953"/>
      <c r="J446" s="1956"/>
      <c r="K446" s="1957"/>
      <c r="L446" s="1959"/>
      <c r="M446" s="1967"/>
      <c r="N446" s="1927"/>
    </row>
    <row r="447" spans="1:15" ht="39.75" customHeight="1" thickBot="1">
      <c r="A447" s="1721"/>
      <c r="B447" s="11" t="s">
        <v>69</v>
      </c>
      <c r="C447" s="1866" t="s">
        <v>56</v>
      </c>
      <c r="D447" s="1867"/>
      <c r="E447" s="90">
        <f>'Result Entry'!$L$7</f>
        <v>10</v>
      </c>
      <c r="F447" s="91">
        <f>'Result Entry'!$M$7</f>
        <v>10</v>
      </c>
      <c r="G447" s="92">
        <f t="shared" ref="G447:G452" si="36">SUM(E447:F447)</f>
        <v>20</v>
      </c>
      <c r="H447" s="1929">
        <f>'Result Entry'!$AU$7</f>
        <v>70</v>
      </c>
      <c r="I447" s="1930"/>
      <c r="J447" s="1931">
        <f>'Result Entry'!$AY$7</f>
        <v>100</v>
      </c>
      <c r="K447" s="1930"/>
      <c r="L447" s="92">
        <f t="shared" ref="L447:L452" si="37">SUM(H447,J447)</f>
        <v>170</v>
      </c>
      <c r="M447" s="93">
        <f t="shared" ref="M447:M452" si="38">SUM(G447,L447)</f>
        <v>190</v>
      </c>
      <c r="N447" s="1928"/>
    </row>
    <row r="448" spans="1:15" s="52" customFormat="1" ht="54" customHeight="1">
      <c r="A448" s="1721"/>
      <c r="B448" s="50" t="s">
        <v>69</v>
      </c>
      <c r="C448" s="1769" t="str">
        <f>'Result Entry'!$L$3</f>
        <v>HINDI Comp.</v>
      </c>
      <c r="D448" s="1770"/>
      <c r="E448" s="94">
        <f>IF($J436="TC",0,IF($J436="Nso",0,VLOOKUP($A433,'Result Entry'!$B$9:$FW$108,11,0)))</f>
        <v>0</v>
      </c>
      <c r="F448" s="95">
        <f>IF($J436="TC",0,IF($J436="Nso",0,VLOOKUP($A433,'Result Entry'!$B$9:$FW$108,12,0)))</f>
        <v>0</v>
      </c>
      <c r="G448" s="96">
        <f t="shared" si="36"/>
        <v>0</v>
      </c>
      <c r="H448" s="1932">
        <f>IF($J436="TC",0,IF($J436="Nso",0,VLOOKUP($A433,'Result Entry'!$B$9:$FW$108,16,0)))</f>
        <v>0</v>
      </c>
      <c r="I448" s="1933"/>
      <c r="J448" s="1934">
        <f>IF($J436="TC",0,IF($J436="Nso",0,VLOOKUP($A433,'Result Entry'!$B$9:$FW$108,19,0)))</f>
        <v>0</v>
      </c>
      <c r="K448" s="1933"/>
      <c r="L448" s="97">
        <f t="shared" si="37"/>
        <v>0</v>
      </c>
      <c r="M448" s="98">
        <f t="shared" si="38"/>
        <v>0</v>
      </c>
      <c r="N448" s="99" t="str">
        <f>IF($J436="TC",0,IF($J436="Nso",0,VLOOKUP($A433,'Result Entry'!$B$9:$FW$108,24,0)))</f>
        <v/>
      </c>
    </row>
    <row r="449" spans="1:14" s="52" customFormat="1" ht="54" customHeight="1">
      <c r="A449" s="1721"/>
      <c r="B449" s="50" t="s">
        <v>69</v>
      </c>
      <c r="C449" s="1717" t="str">
        <f>'Result Entry'!$Z$3</f>
        <v>ENGLISH Comp.</v>
      </c>
      <c r="D449" s="1718"/>
      <c r="E449" s="94">
        <f>IF($J436="TC",0,IF($J436="Nso",0,VLOOKUP($A433,'Result Entry'!$B$9:$FW$108,25,0)))</f>
        <v>0</v>
      </c>
      <c r="F449" s="95">
        <f>IF($J436="TC",0,IF($J436="Nso",0,VLOOKUP($A433,'Result Entry'!$B$9:$FW$108,26,0)))</f>
        <v>0</v>
      </c>
      <c r="G449" s="100">
        <f t="shared" si="36"/>
        <v>0</v>
      </c>
      <c r="H449" s="1960">
        <f>IF($J436="TC",0,IF($J436="Nso",0,VLOOKUP($A433,'Result Entry'!$B$9:$FW$108,30,0)))</f>
        <v>0</v>
      </c>
      <c r="I449" s="1904"/>
      <c r="J449" s="1903">
        <f>IF($J436="TC",0,IF($J436="Nso",0,VLOOKUP($A433,'Result Entry'!$B$9:$FW$108,33,0)))</f>
        <v>0</v>
      </c>
      <c r="K449" s="1904"/>
      <c r="L449" s="97">
        <f t="shared" si="37"/>
        <v>0</v>
      </c>
      <c r="M449" s="98">
        <f t="shared" si="38"/>
        <v>0</v>
      </c>
      <c r="N449" s="99" t="str">
        <f>IF($J436="TC",0,IF($J436="Nso",0,VLOOKUP($A433,'Result Entry'!$B$9:$FW$108,38,0)))</f>
        <v/>
      </c>
    </row>
    <row r="450" spans="1:14" s="52" customFormat="1" ht="54" customHeight="1">
      <c r="A450" s="1721"/>
      <c r="B450" s="50" t="s">
        <v>69</v>
      </c>
      <c r="C450" s="1717" t="str">
        <f>'Result Entry'!$AO$3</f>
        <v>PHYSICS</v>
      </c>
      <c r="D450" s="1718"/>
      <c r="E450" s="94">
        <f>IF($J436="TC",0,IF($J436="Nso",0,VLOOKUP($A433,'Result Entry'!$B$9:$FW$108,39,0)))</f>
        <v>0</v>
      </c>
      <c r="F450" s="95">
        <f>IF($J436="TC",0,IF($J436="Nso",0,VLOOKUP($A433,'Result Entry'!$B$9:$FW$108,40,0)))</f>
        <v>0</v>
      </c>
      <c r="G450" s="100">
        <f t="shared" si="36"/>
        <v>0</v>
      </c>
      <c r="H450" s="1960">
        <f>IF($J436="TC",0,IF($J436="Nso",0,VLOOKUP($A433,'Result Entry'!$B$9:$FW$108,45,0)))</f>
        <v>0</v>
      </c>
      <c r="I450" s="1904"/>
      <c r="J450" s="1903">
        <f>IF($J436="TC",0,IF($J436="Nso",0,VLOOKUP($A433,'Result Entry'!$B$9:$FW$108,49,0)))</f>
        <v>0</v>
      </c>
      <c r="K450" s="1904"/>
      <c r="L450" s="97">
        <f t="shared" si="37"/>
        <v>0</v>
      </c>
      <c r="M450" s="98">
        <f t="shared" si="38"/>
        <v>0</v>
      </c>
      <c r="N450" s="99" t="str">
        <f>IF($J436="TC",0,IF($J436="Nso",0,VLOOKUP($A433,'Result Entry'!$B$9:$FW$108,54,0)))</f>
        <v/>
      </c>
    </row>
    <row r="451" spans="1:14" s="52" customFormat="1" ht="54" customHeight="1">
      <c r="A451" s="1721"/>
      <c r="B451" s="50" t="s">
        <v>69</v>
      </c>
      <c r="C451" s="1717" t="str">
        <f>'Result Entry'!$BF$3</f>
        <v>CHEMISTRY</v>
      </c>
      <c r="D451" s="1718"/>
      <c r="E451" s="94" t="str">
        <f>IF($J436="TC",0,IF($J436="Nso",0,VLOOKUP($A433,'Result Entry'!$B$9:$FW$108,55,0)))</f>
        <v/>
      </c>
      <c r="F451" s="95">
        <f>IF($J436="TC",0,IF($J436="Nso",0,VLOOKUP($A433,'Result Entry'!$B$9:$FW$108,56,0)))</f>
        <v>0</v>
      </c>
      <c r="G451" s="100">
        <f t="shared" si="36"/>
        <v>0</v>
      </c>
      <c r="H451" s="1960">
        <f>IF($J436="TC",0,IF($J436="Nso",0,VLOOKUP($A433,'Result Entry'!$B$9:$FW$108,61,0)))</f>
        <v>0</v>
      </c>
      <c r="I451" s="1904"/>
      <c r="J451" s="1903">
        <f>IF($J436="TC",0,IF($J436="Nso",0,VLOOKUP($A433,'Result Entry'!$B$9:$FW$108,65,0)))</f>
        <v>0</v>
      </c>
      <c r="K451" s="1904"/>
      <c r="L451" s="97">
        <f t="shared" si="37"/>
        <v>0</v>
      </c>
      <c r="M451" s="98">
        <f t="shared" si="38"/>
        <v>0</v>
      </c>
      <c r="N451" s="99" t="str">
        <f>IF($J436="TC",0,IF($J436="Nso",0,VLOOKUP($A433,'Result Entry'!$B$9:$FW$108,70,0)))</f>
        <v/>
      </c>
    </row>
    <row r="452" spans="1:14" s="52" customFormat="1" ht="54" customHeight="1" thickBot="1">
      <c r="A452" s="1721"/>
      <c r="B452" s="50" t="s">
        <v>69</v>
      </c>
      <c r="C452" s="1717" t="str">
        <f>'Result Entry'!$BW$3</f>
        <v>BIOLOGY</v>
      </c>
      <c r="D452" s="1718"/>
      <c r="E452" s="101" t="str">
        <f>IF($J436="TC",0,IF($J436="Nso",0,VLOOKUP($A433,'Result Entry'!$B$9:$FW$108,71,0)))</f>
        <v/>
      </c>
      <c r="F452" s="102" t="str">
        <f>IF($J436="TC",0,IF($J436="Nso",0,VLOOKUP($A433,'Result Entry'!$B$9:$FW$108,72,0)))</f>
        <v/>
      </c>
      <c r="G452" s="103">
        <f t="shared" si="36"/>
        <v>0</v>
      </c>
      <c r="H452" s="1905">
        <f>IF($J436="TC",0,IF($J436="Nso",0,VLOOKUP($A433,'Result Entry'!$B$9:$FW$108,77,0)))</f>
        <v>0</v>
      </c>
      <c r="I452" s="1906"/>
      <c r="J452" s="1907">
        <f>IF($J436="TC",0,IF($J436="Nso",0,VLOOKUP($A433,'Result Entry'!$B$9:$FW$108,81,0)))</f>
        <v>0</v>
      </c>
      <c r="K452" s="1906"/>
      <c r="L452" s="104">
        <f t="shared" si="37"/>
        <v>0</v>
      </c>
      <c r="M452" s="105">
        <f t="shared" si="38"/>
        <v>0</v>
      </c>
      <c r="N452" s="99">
        <f>IF($J436="TC",0,IF($J436="Nso",0,VLOOKUP($A433,'Result Entry'!$B$9:$FW$108,86,0)))</f>
        <v>0</v>
      </c>
    </row>
    <row r="453" spans="1:14" ht="39.75" customHeight="1">
      <c r="A453" s="1721"/>
      <c r="B453" s="11" t="s">
        <v>69</v>
      </c>
      <c r="C453" s="1771" t="s">
        <v>77</v>
      </c>
      <c r="D453" s="1772"/>
      <c r="E453" s="1773"/>
      <c r="F453" s="1968" t="s">
        <v>78</v>
      </c>
      <c r="G453" s="1969"/>
      <c r="H453" s="1968" t="s">
        <v>79</v>
      </c>
      <c r="I453" s="1970"/>
      <c r="J453" s="106" t="s">
        <v>41</v>
      </c>
      <c r="K453" s="116" t="s">
        <v>91</v>
      </c>
      <c r="L453" s="1971" t="s">
        <v>39</v>
      </c>
      <c r="M453" s="1972"/>
      <c r="N453" s="108" t="s">
        <v>43</v>
      </c>
    </row>
    <row r="454" spans="1:14" ht="39.75" customHeight="1" thickBot="1">
      <c r="A454" s="1721"/>
      <c r="B454" s="11" t="s">
        <v>69</v>
      </c>
      <c r="C454" s="1774"/>
      <c r="D454" s="1775"/>
      <c r="E454" s="1776"/>
      <c r="F454" s="1973">
        <f>IF($J436="TC",0,IF($J436="Nso",0,VLOOKUP($A433,'Result Entry'!$B$9:$FW$108,146,0)))</f>
        <v>0</v>
      </c>
      <c r="G454" s="1974"/>
      <c r="H454" s="1975">
        <f>IF($J436="TC",0,IF($J436="Nso",0,VLOOKUP($A433,'Result Entry'!$B$9:$FW$108,147,0)))</f>
        <v>0</v>
      </c>
      <c r="I454" s="1976"/>
      <c r="J454" s="75">
        <f>IF($J436="TC",0,IF($J436="Nso",0,VLOOKUP($A433,'Result Entry'!$B$9:$FW$108,148,0)))</f>
        <v>0</v>
      </c>
      <c r="K454" s="85" t="str">
        <f>IF($J436="TC",0,IF($J436="Nso",0,VLOOKUP($A433,'Result Entry'!$B$9:$FW$108,149,0)))</f>
        <v/>
      </c>
      <c r="L454" s="1864">
        <f>IF($J436="TC",0,IF($J436="Nso",0,VLOOKUP($A433,'Result Entry'!$B$9:$FW$108,150,0)))</f>
        <v>0</v>
      </c>
      <c r="M454" s="1865"/>
      <c r="N454" s="15">
        <f>IF($J436="TC",0,IF($J436="Nso",0,VLOOKUP($A433,'Result Entry'!$B$9:$FW$108,152,0)))</f>
        <v>0</v>
      </c>
    </row>
    <row r="455" spans="1:14" ht="39.75" customHeight="1">
      <c r="A455" s="1721"/>
      <c r="B455" s="11" t="s">
        <v>69</v>
      </c>
      <c r="C455" s="1758" t="s">
        <v>58</v>
      </c>
      <c r="D455" s="1759"/>
      <c r="E455" s="1759"/>
      <c r="F455" s="1759"/>
      <c r="G455" s="1759"/>
      <c r="H455" s="1760"/>
      <c r="I455" s="1834" t="s">
        <v>59</v>
      </c>
      <c r="J455" s="1835"/>
      <c r="K455" s="1911">
        <f>VLOOKUP($A433,'Result Entry'!$B$9:$FW$108,143,0)</f>
        <v>0</v>
      </c>
      <c r="L455" s="1912"/>
      <c r="M455" s="1839" t="s">
        <v>37</v>
      </c>
      <c r="N455" s="1840"/>
    </row>
    <row r="456" spans="1:14" ht="39.75" customHeight="1" thickBot="1">
      <c r="A456" s="1721"/>
      <c r="B456" s="11" t="s">
        <v>69</v>
      </c>
      <c r="C456" s="1841" t="s">
        <v>54</v>
      </c>
      <c r="D456" s="1842"/>
      <c r="E456" s="1842"/>
      <c r="F456" s="1843" t="s">
        <v>157</v>
      </c>
      <c r="G456" s="1844"/>
      <c r="H456" s="26" t="s">
        <v>47</v>
      </c>
      <c r="I456" s="1847" t="s">
        <v>60</v>
      </c>
      <c r="J456" s="1848"/>
      <c r="K456" s="1913">
        <f>VLOOKUP($A433,'Result Entry'!$B$9:$FW$108,144,0)</f>
        <v>0</v>
      </c>
      <c r="L456" s="1914"/>
      <c r="M456" s="1875">
        <f>VLOOKUP($A433,'Result Entry'!$B$9:$FW$108,145,0)</f>
        <v>0</v>
      </c>
      <c r="N456" s="1876"/>
    </row>
    <row r="457" spans="1:14" ht="39.75" customHeight="1">
      <c r="A457" s="1721"/>
      <c r="B457" s="11" t="s">
        <v>69</v>
      </c>
      <c r="C457" s="1841"/>
      <c r="D457" s="1842"/>
      <c r="E457" s="1842"/>
      <c r="F457" s="1845"/>
      <c r="G457" s="1846"/>
      <c r="H457" s="27" t="s">
        <v>99</v>
      </c>
      <c r="I457" s="1877" t="s">
        <v>61</v>
      </c>
      <c r="J457" s="1878"/>
      <c r="K457" s="1915">
        <f>IF($J436="TC","Transferred",IF($J436="Nso","NameSeparated",VLOOKUP($A433,'Result Entry'!$B$9:$FW$108,153,0)))</f>
        <v>0</v>
      </c>
      <c r="L457" s="1915"/>
      <c r="M457" s="1915"/>
      <c r="N457" s="1916"/>
    </row>
    <row r="458" spans="1:14" ht="39.75" customHeight="1">
      <c r="A458" s="1721"/>
      <c r="B458" s="11" t="s">
        <v>69</v>
      </c>
      <c r="C458" s="1917" t="str">
        <f>'Result Entry'!$DU$3</f>
        <v>Foundation Of Information Tech.</v>
      </c>
      <c r="D458" s="1918"/>
      <c r="E458" s="1919"/>
      <c r="F458" s="1902" t="str">
        <f>IF($J436="TC",0,IF($J436="Nso",0,VLOOKUP($A433,'Result Entry'!$B$9:$GS$108,170,0)))</f>
        <v/>
      </c>
      <c r="G458" s="1902"/>
      <c r="H458" s="109">
        <f>IF($J436="TC",0,IF($J436="Nso",0,VLOOKUP($A433,'Result Entry'!$B$9:$GS$108,112,0)))</f>
        <v>0</v>
      </c>
      <c r="I458" s="1748" t="s">
        <v>71</v>
      </c>
      <c r="J458" s="1749"/>
      <c r="K458" s="1908">
        <f>'Result Entry'!$T$2</f>
        <v>45419</v>
      </c>
      <c r="L458" s="1909"/>
      <c r="M458" s="1909"/>
      <c r="N458" s="1910"/>
    </row>
    <row r="459" spans="1:14" ht="39.75" customHeight="1">
      <c r="A459" s="1721"/>
      <c r="B459" s="11" t="s">
        <v>69</v>
      </c>
      <c r="C459" s="1899" t="str">
        <f>'Result Entry'!$EI$3</f>
        <v>G.I.A.I.-II</v>
      </c>
      <c r="D459" s="1900"/>
      <c r="E459" s="1901"/>
      <c r="F459" s="1902" t="str">
        <f>IF($J436="TC",0,IF($J436="Nso",0,VLOOKUP($A433,'Result Entry'!$B$9:$GS$108,174,0)))</f>
        <v/>
      </c>
      <c r="G459" s="1902"/>
      <c r="H459" s="109">
        <f>IF($J436="TC",0,IF($J436="Nso",0,VLOOKUP($A433,'Result Entry'!$B$9:$GS$108,124,0)))</f>
        <v>0</v>
      </c>
      <c r="I459" s="1753"/>
      <c r="J459" s="1754"/>
      <c r="K459" s="1754"/>
      <c r="L459" s="1754"/>
      <c r="M459" s="1754"/>
      <c r="N459" s="1755"/>
    </row>
    <row r="460" spans="1:14" ht="39.75" customHeight="1">
      <c r="A460" s="1721"/>
      <c r="B460" s="11" t="s">
        <v>69</v>
      </c>
      <c r="C460" s="1899" t="str">
        <f>'Result Entry'!$EU$3</f>
        <v>SOC.SER.PLAN</v>
      </c>
      <c r="D460" s="1900"/>
      <c r="E460" s="1901"/>
      <c r="F460" s="1902">
        <f>IF($J436="TC",0,IF($J436="Nso",0,VLOOKUP($A433,'Result Entry'!$B$9:$HS$108,178,0)))</f>
        <v>0</v>
      </c>
      <c r="G460" s="1902"/>
      <c r="H460" s="109">
        <f>IF($J436="TC",0,IF($J436="Nso",0,VLOOKUP($A433,'Result Entry'!$B$9:$GS$108,136,0)))</f>
        <v>0</v>
      </c>
      <c r="I460" s="1756" t="s">
        <v>174</v>
      </c>
      <c r="J460" s="1757"/>
      <c r="K460" s="113"/>
      <c r="L460" s="114"/>
      <c r="M460" s="114"/>
      <c r="N460" s="115"/>
    </row>
    <row r="461" spans="1:14" ht="39.75" customHeight="1" thickBot="1">
      <c r="A461" s="1721"/>
      <c r="B461" s="11" t="s">
        <v>69</v>
      </c>
      <c r="C461" s="1899" t="str">
        <f>'Result Entry'!$FG$3</f>
        <v>Jeewan Kaushal</v>
      </c>
      <c r="D461" s="1900"/>
      <c r="E461" s="1901"/>
      <c r="F461" s="1902" t="str">
        <f>IF($J436="TC",0,IF($J436="Nso",0,VLOOKUP($A433,'Result Entry'!$B$9:$HS$108,182,0)))</f>
        <v/>
      </c>
      <c r="G461" s="1902"/>
      <c r="H461" s="109">
        <f>IF($J436="TC",0,IF($J436="Nso",0,VLOOKUP($A433,'Result Entry'!$B$9:$HS$108,136,0)))</f>
        <v>0</v>
      </c>
      <c r="I461" s="1756" t="s">
        <v>148</v>
      </c>
      <c r="J461" s="1757"/>
      <c r="K461" s="1757"/>
      <c r="L461" s="1757"/>
      <c r="M461" s="1757"/>
      <c r="N461" s="1838"/>
    </row>
    <row r="462" spans="1:14" ht="39.75" customHeight="1">
      <c r="A462" s="1721"/>
      <c r="B462" s="10" t="s">
        <v>69</v>
      </c>
      <c r="C462" s="1886" t="s">
        <v>180</v>
      </c>
      <c r="D462" s="1887"/>
      <c r="E462" s="1888"/>
      <c r="F462" s="1895" t="s">
        <v>181</v>
      </c>
      <c r="G462" s="1896"/>
      <c r="H462" s="110" t="s">
        <v>30</v>
      </c>
      <c r="I462" s="1756" t="s">
        <v>175</v>
      </c>
      <c r="J462" s="1757"/>
      <c r="K462" s="1757"/>
      <c r="L462" s="1757"/>
      <c r="M462" s="1757"/>
      <c r="N462" s="1838"/>
    </row>
    <row r="463" spans="1:14" ht="39.75" customHeight="1">
      <c r="A463" s="1721"/>
      <c r="B463" s="10" t="s">
        <v>69</v>
      </c>
      <c r="C463" s="1889"/>
      <c r="D463" s="1890"/>
      <c r="E463" s="1891"/>
      <c r="F463" s="1897" t="s">
        <v>182</v>
      </c>
      <c r="G463" s="1898"/>
      <c r="H463" s="111" t="s">
        <v>179</v>
      </c>
      <c r="I463" s="1732" t="s">
        <v>67</v>
      </c>
      <c r="J463" s="1733"/>
      <c r="K463" s="1733"/>
      <c r="L463" s="1733"/>
      <c r="M463" s="1733"/>
      <c r="N463" s="1734"/>
    </row>
    <row r="464" spans="1:14" ht="39.75" customHeight="1">
      <c r="A464" s="1721"/>
      <c r="B464" s="10" t="s">
        <v>69</v>
      </c>
      <c r="C464" s="1889"/>
      <c r="D464" s="1890"/>
      <c r="E464" s="1891"/>
      <c r="F464" s="1897" t="s">
        <v>185</v>
      </c>
      <c r="G464" s="1898"/>
      <c r="H464" s="111" t="s">
        <v>62</v>
      </c>
      <c r="I464" s="1735"/>
      <c r="J464" s="1736"/>
      <c r="K464" s="1736"/>
      <c r="L464" s="1736"/>
      <c r="M464" s="1736"/>
      <c r="N464" s="1737"/>
    </row>
    <row r="465" spans="1:15" ht="39.75" customHeight="1">
      <c r="A465" s="1721"/>
      <c r="B465" s="10" t="s">
        <v>69</v>
      </c>
      <c r="C465" s="1889"/>
      <c r="D465" s="1890"/>
      <c r="E465" s="1891"/>
      <c r="F465" s="1897" t="s">
        <v>186</v>
      </c>
      <c r="G465" s="1898"/>
      <c r="H465" s="111" t="s">
        <v>63</v>
      </c>
      <c r="I465" s="1735"/>
      <c r="J465" s="1736"/>
      <c r="K465" s="1736"/>
      <c r="L465" s="1736"/>
      <c r="M465" s="1736"/>
      <c r="N465" s="1737"/>
    </row>
    <row r="466" spans="1:15" ht="39.75" customHeight="1">
      <c r="A466" s="1721"/>
      <c r="B466" s="10" t="s">
        <v>69</v>
      </c>
      <c r="C466" s="1889"/>
      <c r="D466" s="1890"/>
      <c r="E466" s="1891"/>
      <c r="F466" s="1897" t="s">
        <v>183</v>
      </c>
      <c r="G466" s="1898"/>
      <c r="H466" s="111" t="s">
        <v>65</v>
      </c>
      <c r="I466" s="1738" t="s">
        <v>80</v>
      </c>
      <c r="J466" s="1739"/>
      <c r="K466" s="1739"/>
      <c r="L466" s="1739"/>
      <c r="M466" s="1739"/>
      <c r="N466" s="1740"/>
    </row>
    <row r="467" spans="1:15" ht="39.75" customHeight="1" thickBot="1">
      <c r="A467" s="1721"/>
      <c r="B467" s="13" t="s">
        <v>69</v>
      </c>
      <c r="C467" s="1892"/>
      <c r="D467" s="1893"/>
      <c r="E467" s="1894"/>
      <c r="F467" s="1884" t="s">
        <v>184</v>
      </c>
      <c r="G467" s="1885"/>
      <c r="H467" s="112" t="s">
        <v>64</v>
      </c>
      <c r="I467" s="1741"/>
      <c r="J467" s="1742"/>
      <c r="K467" s="1742"/>
      <c r="L467" s="1742"/>
      <c r="M467" s="1742"/>
      <c r="N467" s="1743"/>
    </row>
    <row r="468" spans="1:15" s="43" customFormat="1" ht="123.75" customHeight="1" thickTop="1">
      <c r="A468" s="84"/>
      <c r="B468" s="117"/>
      <c r="C468" s="118"/>
      <c r="D468" s="118"/>
      <c r="E468" s="118"/>
      <c r="F468" s="118"/>
      <c r="G468" s="118"/>
      <c r="H468" s="118"/>
      <c r="I468" s="118"/>
      <c r="J468" s="118"/>
      <c r="K468" s="118"/>
      <c r="L468" s="118"/>
      <c r="M468" s="118"/>
      <c r="N468" s="118"/>
    </row>
    <row r="469" spans="1:15" ht="24.75" customHeight="1" thickBot="1">
      <c r="A469" s="83">
        <f>A433+1</f>
        <v>14</v>
      </c>
      <c r="B469" s="1720" t="s">
        <v>50</v>
      </c>
      <c r="C469" s="1720"/>
      <c r="D469" s="1720"/>
      <c r="E469" s="1720"/>
      <c r="F469" s="1720"/>
      <c r="G469" s="1720"/>
      <c r="H469" s="1720"/>
      <c r="I469" s="1720"/>
      <c r="J469" s="1720"/>
      <c r="K469" s="1720"/>
      <c r="L469" s="1720"/>
      <c r="M469" s="1720"/>
      <c r="N469" s="1720"/>
    </row>
    <row r="470" spans="1:15" ht="62.25" customHeight="1" thickTop="1">
      <c r="A470" s="1721"/>
      <c r="B470" s="1722"/>
      <c r="C470" s="1723"/>
      <c r="D470" s="1920" t="str">
        <f>Master!$E$8</f>
        <v xml:space="preserve">Govt. Sr. Secondary School </v>
      </c>
      <c r="E470" s="1921"/>
      <c r="F470" s="1921"/>
      <c r="G470" s="1921"/>
      <c r="H470" s="1921"/>
      <c r="I470" s="1921"/>
      <c r="J470" s="1921"/>
      <c r="K470" s="1921"/>
      <c r="L470" s="1921"/>
      <c r="M470" s="1921"/>
      <c r="N470" s="1922"/>
    </row>
    <row r="471" spans="1:15" ht="33" customHeight="1" thickBot="1">
      <c r="A471" s="1721"/>
      <c r="B471" s="1724"/>
      <c r="C471" s="1725"/>
      <c r="D471" s="1729" t="str">
        <f>Master!$E$11</f>
        <v>P.S.-Bapini (Jodhpur)</v>
      </c>
      <c r="E471" s="1730"/>
      <c r="F471" s="1730"/>
      <c r="G471" s="1730"/>
      <c r="H471" s="1730"/>
      <c r="I471" s="1730"/>
      <c r="J471" s="1730"/>
      <c r="K471" s="1730"/>
      <c r="L471" s="1730"/>
      <c r="M471" s="1730"/>
      <c r="N471" s="1731"/>
    </row>
    <row r="472" spans="1:15" ht="30" customHeight="1">
      <c r="A472" s="1721"/>
      <c r="B472" s="28"/>
      <c r="C472" s="1849" t="s">
        <v>150</v>
      </c>
      <c r="D472" s="1850"/>
      <c r="E472" s="1850"/>
      <c r="F472" s="1850"/>
      <c r="G472" s="1851"/>
      <c r="H472" s="1814" t="s">
        <v>127</v>
      </c>
      <c r="I472" s="1814"/>
      <c r="J472" s="1923">
        <f>VLOOKUP(A469,'Result Entry'!$B$6:$K$108,6,0)</f>
        <v>0</v>
      </c>
      <c r="K472" s="1820" t="s">
        <v>68</v>
      </c>
      <c r="L472" s="1821"/>
      <c r="M472" s="68">
        <f>Master!$E$14</f>
        <v>8151106901</v>
      </c>
      <c r="N472" s="69"/>
    </row>
    <row r="473" spans="1:15" ht="30" customHeight="1">
      <c r="A473" s="1721"/>
      <c r="B473" s="9"/>
      <c r="C473" s="1852"/>
      <c r="D473" s="1853"/>
      <c r="E473" s="1853"/>
      <c r="F473" s="1853"/>
      <c r="G473" s="1854"/>
      <c r="H473" s="1815"/>
      <c r="I473" s="1815"/>
      <c r="J473" s="1924"/>
      <c r="K473" s="1822" t="s">
        <v>66</v>
      </c>
      <c r="L473" s="1823"/>
      <c r="M473" s="1824"/>
      <c r="N473" s="1825"/>
      <c r="O473" s="17" t="s">
        <v>156</v>
      </c>
    </row>
    <row r="474" spans="1:15" ht="30" customHeight="1" thickBot="1">
      <c r="A474" s="1721"/>
      <c r="B474" s="9"/>
      <c r="C474" s="1855"/>
      <c r="D474" s="1856"/>
      <c r="E474" s="1856"/>
      <c r="F474" s="1856"/>
      <c r="G474" s="1857"/>
      <c r="H474" s="1816"/>
      <c r="I474" s="1816"/>
      <c r="J474" s="1925"/>
      <c r="K474" s="1826" t="s">
        <v>51</v>
      </c>
      <c r="L474" s="1827"/>
      <c r="M474" s="1828" t="str">
        <f>Master!$E$6</f>
        <v>2023-24</v>
      </c>
      <c r="N474" s="1829"/>
    </row>
    <row r="475" spans="1:15" ht="39.75" customHeight="1">
      <c r="A475" s="1721"/>
      <c r="B475" s="10" t="s">
        <v>69</v>
      </c>
      <c r="C475" s="1932" t="s">
        <v>20</v>
      </c>
      <c r="D475" s="1977"/>
      <c r="E475" s="1977"/>
      <c r="F475" s="1978"/>
      <c r="G475" s="87" t="s">
        <v>149</v>
      </c>
      <c r="H475" s="1979">
        <f>VLOOKUP($A469,'Result Entry'!$B$9:$FW$108,4,0)</f>
        <v>0</v>
      </c>
      <c r="I475" s="1979"/>
      <c r="J475" s="1979"/>
      <c r="K475" s="1979"/>
      <c r="L475" s="1979"/>
      <c r="M475" s="1979"/>
      <c r="N475" s="1980"/>
    </row>
    <row r="476" spans="1:15" ht="39.75" customHeight="1">
      <c r="A476" s="1721"/>
      <c r="B476" s="10" t="s">
        <v>69</v>
      </c>
      <c r="C476" s="1960" t="s">
        <v>22</v>
      </c>
      <c r="D476" s="1961"/>
      <c r="E476" s="1961"/>
      <c r="F476" s="1962"/>
      <c r="G476" s="88" t="s">
        <v>149</v>
      </c>
      <c r="H476" s="1963">
        <f>VLOOKUP($A469,'Result Entry'!$B$9:$FW$108,7,0)</f>
        <v>0</v>
      </c>
      <c r="I476" s="1963"/>
      <c r="J476" s="1963"/>
      <c r="K476" s="1963"/>
      <c r="L476" s="1963"/>
      <c r="M476" s="1963"/>
      <c r="N476" s="1964"/>
    </row>
    <row r="477" spans="1:15" ht="39.75" customHeight="1">
      <c r="A477" s="1721"/>
      <c r="B477" s="10" t="s">
        <v>69</v>
      </c>
      <c r="C477" s="1960" t="s">
        <v>23</v>
      </c>
      <c r="D477" s="1961"/>
      <c r="E477" s="1961"/>
      <c r="F477" s="1962"/>
      <c r="G477" s="88" t="s">
        <v>149</v>
      </c>
      <c r="H477" s="1963">
        <f>VLOOKUP($A469,'Result Entry'!$B$9:$FW$108,8,0)</f>
        <v>0</v>
      </c>
      <c r="I477" s="1963"/>
      <c r="J477" s="1963"/>
      <c r="K477" s="1963"/>
      <c r="L477" s="1963"/>
      <c r="M477" s="1963"/>
      <c r="N477" s="1964"/>
    </row>
    <row r="478" spans="1:15" ht="39.75" customHeight="1">
      <c r="A478" s="1721"/>
      <c r="B478" s="10" t="s">
        <v>69</v>
      </c>
      <c r="C478" s="1960" t="s">
        <v>52</v>
      </c>
      <c r="D478" s="1961"/>
      <c r="E478" s="1961"/>
      <c r="F478" s="1962"/>
      <c r="G478" s="88" t="s">
        <v>149</v>
      </c>
      <c r="H478" s="1963">
        <f>VLOOKUP($A469,'Result Entry'!$B$9:$FW$108,9,0)</f>
        <v>0</v>
      </c>
      <c r="I478" s="1963"/>
      <c r="J478" s="1963"/>
      <c r="K478" s="1963"/>
      <c r="L478" s="1963"/>
      <c r="M478" s="1963"/>
      <c r="N478" s="1964"/>
    </row>
    <row r="479" spans="1:15" ht="39.75" customHeight="1">
      <c r="A479" s="1721"/>
      <c r="B479" s="10" t="s">
        <v>69</v>
      </c>
      <c r="C479" s="1960" t="s">
        <v>53</v>
      </c>
      <c r="D479" s="1961"/>
      <c r="E479" s="1961"/>
      <c r="F479" s="1962"/>
      <c r="G479" s="88" t="s">
        <v>149</v>
      </c>
      <c r="H479" s="1965" t="str">
        <f>CONCATENATE('Result Entry'!$G$4,'Result Entry'!$J$4)</f>
        <v>11(A)</v>
      </c>
      <c r="I479" s="1963"/>
      <c r="J479" s="1963"/>
      <c r="K479" s="1963"/>
      <c r="L479" s="1963"/>
      <c r="M479" s="1963"/>
      <c r="N479" s="1964"/>
    </row>
    <row r="480" spans="1:15" ht="39.75" customHeight="1" thickBot="1">
      <c r="A480" s="1721"/>
      <c r="B480" s="10" t="s">
        <v>69</v>
      </c>
      <c r="C480" s="1935" t="s">
        <v>25</v>
      </c>
      <c r="D480" s="1936"/>
      <c r="E480" s="1936"/>
      <c r="F480" s="1937"/>
      <c r="G480" s="89" t="s">
        <v>149</v>
      </c>
      <c r="H480" s="1938">
        <f>VLOOKUP($A469,'Result Entry'!$B$9:$FW$108,10,0)</f>
        <v>0</v>
      </c>
      <c r="I480" s="1938"/>
      <c r="J480" s="1938"/>
      <c r="K480" s="1938"/>
      <c r="L480" s="1938"/>
      <c r="M480" s="1938"/>
      <c r="N480" s="1939"/>
    </row>
    <row r="481" spans="1:14" ht="30" customHeight="1">
      <c r="A481" s="1721"/>
      <c r="B481" s="11" t="s">
        <v>69</v>
      </c>
      <c r="C481" s="1940" t="s">
        <v>167</v>
      </c>
      <c r="D481" s="1941"/>
      <c r="E481" s="1944" t="s">
        <v>72</v>
      </c>
      <c r="F481" s="1946" t="s">
        <v>73</v>
      </c>
      <c r="G481" s="1948" t="s">
        <v>168</v>
      </c>
      <c r="H481" s="1950" t="s">
        <v>55</v>
      </c>
      <c r="I481" s="1951"/>
      <c r="J481" s="1954" t="s">
        <v>84</v>
      </c>
      <c r="K481" s="1955"/>
      <c r="L481" s="1958" t="s">
        <v>169</v>
      </c>
      <c r="M481" s="1966" t="s">
        <v>76</v>
      </c>
      <c r="N481" s="1926" t="s">
        <v>98</v>
      </c>
    </row>
    <row r="482" spans="1:14" ht="30" customHeight="1">
      <c r="A482" s="1721"/>
      <c r="B482" s="11"/>
      <c r="C482" s="1942"/>
      <c r="D482" s="1943"/>
      <c r="E482" s="1945"/>
      <c r="F482" s="1947"/>
      <c r="G482" s="1949"/>
      <c r="H482" s="1952"/>
      <c r="I482" s="1953"/>
      <c r="J482" s="1956"/>
      <c r="K482" s="1957"/>
      <c r="L482" s="1959"/>
      <c r="M482" s="1967"/>
      <c r="N482" s="1927"/>
    </row>
    <row r="483" spans="1:14" ht="39.75" customHeight="1" thickBot="1">
      <c r="A483" s="1721"/>
      <c r="B483" s="11" t="s">
        <v>69</v>
      </c>
      <c r="C483" s="1866" t="s">
        <v>56</v>
      </c>
      <c r="D483" s="1867"/>
      <c r="E483" s="90">
        <f>'Result Entry'!$L$7</f>
        <v>10</v>
      </c>
      <c r="F483" s="91">
        <f>'Result Entry'!$M$7</f>
        <v>10</v>
      </c>
      <c r="G483" s="92">
        <f t="shared" ref="G483:G488" si="39">SUM(E483:F483)</f>
        <v>20</v>
      </c>
      <c r="H483" s="1929">
        <f>'Result Entry'!$AU$7</f>
        <v>70</v>
      </c>
      <c r="I483" s="1930"/>
      <c r="J483" s="1931">
        <f>'Result Entry'!$AY$7</f>
        <v>100</v>
      </c>
      <c r="K483" s="1930"/>
      <c r="L483" s="92">
        <f t="shared" ref="L483:L488" si="40">SUM(H483,J483)</f>
        <v>170</v>
      </c>
      <c r="M483" s="93">
        <f t="shared" ref="M483:M488" si="41">SUM(G483,L483)</f>
        <v>190</v>
      </c>
      <c r="N483" s="1928"/>
    </row>
    <row r="484" spans="1:14" s="52" customFormat="1" ht="54" customHeight="1">
      <c r="A484" s="1721"/>
      <c r="B484" s="50" t="s">
        <v>69</v>
      </c>
      <c r="C484" s="1769" t="str">
        <f>'Result Entry'!$L$3</f>
        <v>HINDI Comp.</v>
      </c>
      <c r="D484" s="1770"/>
      <c r="E484" s="94">
        <f>IF($J472="TC",0,IF($J472="Nso",0,VLOOKUP($A469,'Result Entry'!$B$9:$FW$108,11,0)))</f>
        <v>0</v>
      </c>
      <c r="F484" s="95">
        <f>IF($J472="TC",0,IF($J472="Nso",0,VLOOKUP($A469,'Result Entry'!$B$9:$FW$108,12,0)))</f>
        <v>0</v>
      </c>
      <c r="G484" s="96">
        <f t="shared" si="39"/>
        <v>0</v>
      </c>
      <c r="H484" s="1932">
        <f>IF($J472="TC",0,IF($J472="Nso",0,VLOOKUP($A469,'Result Entry'!$B$9:$FW$108,16,0)))</f>
        <v>0</v>
      </c>
      <c r="I484" s="1933"/>
      <c r="J484" s="1934">
        <f>IF($J472="TC",0,IF($J472="Nso",0,VLOOKUP($A469,'Result Entry'!$B$9:$FW$108,19,0)))</f>
        <v>0</v>
      </c>
      <c r="K484" s="1933"/>
      <c r="L484" s="97">
        <f t="shared" si="40"/>
        <v>0</v>
      </c>
      <c r="M484" s="98">
        <f t="shared" si="41"/>
        <v>0</v>
      </c>
      <c r="N484" s="99" t="str">
        <f>IF($J472="TC",0,IF($J472="Nso",0,VLOOKUP($A469,'Result Entry'!$B$9:$FW$108,24,0)))</f>
        <v/>
      </c>
    </row>
    <row r="485" spans="1:14" s="52" customFormat="1" ht="54" customHeight="1">
      <c r="A485" s="1721"/>
      <c r="B485" s="50" t="s">
        <v>69</v>
      </c>
      <c r="C485" s="1717" t="str">
        <f>'Result Entry'!$Z$3</f>
        <v>ENGLISH Comp.</v>
      </c>
      <c r="D485" s="1718"/>
      <c r="E485" s="94">
        <f>IF($J472="TC",0,IF($J472="Nso",0,VLOOKUP($A469,'Result Entry'!$B$9:$FW$108,25,0)))</f>
        <v>0</v>
      </c>
      <c r="F485" s="95">
        <f>IF($J472="TC",0,IF($J472="Nso",0,VLOOKUP($A469,'Result Entry'!$B$9:$FW$108,26,0)))</f>
        <v>0</v>
      </c>
      <c r="G485" s="100">
        <f t="shared" si="39"/>
        <v>0</v>
      </c>
      <c r="H485" s="1960">
        <f>IF($J472="TC",0,IF($J472="Nso",0,VLOOKUP($A469,'Result Entry'!$B$9:$FW$108,30,0)))</f>
        <v>0</v>
      </c>
      <c r="I485" s="1904"/>
      <c r="J485" s="1903">
        <f>IF($J472="TC",0,IF($J472="Nso",0,VLOOKUP($A469,'Result Entry'!$B$9:$FW$108,33,0)))</f>
        <v>0</v>
      </c>
      <c r="K485" s="1904"/>
      <c r="L485" s="97">
        <f t="shared" si="40"/>
        <v>0</v>
      </c>
      <c r="M485" s="98">
        <f t="shared" si="41"/>
        <v>0</v>
      </c>
      <c r="N485" s="99" t="str">
        <f>IF($J472="TC",0,IF($J472="Nso",0,VLOOKUP($A469,'Result Entry'!$B$9:$FW$108,38,0)))</f>
        <v/>
      </c>
    </row>
    <row r="486" spans="1:14" s="52" customFormat="1" ht="54" customHeight="1">
      <c r="A486" s="1721"/>
      <c r="B486" s="50" t="s">
        <v>69</v>
      </c>
      <c r="C486" s="1717" t="str">
        <f>'Result Entry'!$AO$3</f>
        <v>PHYSICS</v>
      </c>
      <c r="D486" s="1718"/>
      <c r="E486" s="94">
        <f>IF($J472="TC",0,IF($J472="Nso",0,VLOOKUP($A469,'Result Entry'!$B$9:$FW$108,39,0)))</f>
        <v>0</v>
      </c>
      <c r="F486" s="95">
        <f>IF($J472="TC",0,IF($J472="Nso",0,VLOOKUP($A469,'Result Entry'!$B$9:$FW$108,40,0)))</f>
        <v>0</v>
      </c>
      <c r="G486" s="100">
        <f t="shared" si="39"/>
        <v>0</v>
      </c>
      <c r="H486" s="1960">
        <f>IF($J472="TC",0,IF($J472="Nso",0,VLOOKUP($A469,'Result Entry'!$B$9:$FW$108,45,0)))</f>
        <v>0</v>
      </c>
      <c r="I486" s="1904"/>
      <c r="J486" s="1903">
        <f>IF($J472="TC",0,IF($J472="Nso",0,VLOOKUP($A469,'Result Entry'!$B$9:$FW$108,49,0)))</f>
        <v>0</v>
      </c>
      <c r="K486" s="1904"/>
      <c r="L486" s="97">
        <f t="shared" si="40"/>
        <v>0</v>
      </c>
      <c r="M486" s="98">
        <f t="shared" si="41"/>
        <v>0</v>
      </c>
      <c r="N486" s="99" t="str">
        <f>IF($J472="TC",0,IF($J472="Nso",0,VLOOKUP($A469,'Result Entry'!$B$9:$FW$108,54,0)))</f>
        <v/>
      </c>
    </row>
    <row r="487" spans="1:14" s="52" customFormat="1" ht="54" customHeight="1">
      <c r="A487" s="1721"/>
      <c r="B487" s="50" t="s">
        <v>69</v>
      </c>
      <c r="C487" s="1717" t="str">
        <f>'Result Entry'!$BF$3</f>
        <v>CHEMISTRY</v>
      </c>
      <c r="D487" s="1718"/>
      <c r="E487" s="94" t="str">
        <f>IF($J472="TC",0,IF($J472="Nso",0,VLOOKUP($A469,'Result Entry'!$B$9:$FW$108,55,0)))</f>
        <v/>
      </c>
      <c r="F487" s="95">
        <f>IF($J472="TC",0,IF($J472="Nso",0,VLOOKUP($A469,'Result Entry'!$B$9:$FW$108,56,0)))</f>
        <v>0</v>
      </c>
      <c r="G487" s="100">
        <f t="shared" si="39"/>
        <v>0</v>
      </c>
      <c r="H487" s="1960">
        <f>IF($J472="TC",0,IF($J472="Nso",0,VLOOKUP($A469,'Result Entry'!$B$9:$FW$108,61,0)))</f>
        <v>0</v>
      </c>
      <c r="I487" s="1904"/>
      <c r="J487" s="1903">
        <f>IF($J472="TC",0,IF($J472="Nso",0,VLOOKUP($A469,'Result Entry'!$B$9:$FW$108,65,0)))</f>
        <v>0</v>
      </c>
      <c r="K487" s="1904"/>
      <c r="L487" s="97">
        <f t="shared" si="40"/>
        <v>0</v>
      </c>
      <c r="M487" s="98">
        <f t="shared" si="41"/>
        <v>0</v>
      </c>
      <c r="N487" s="99" t="str">
        <f>IF($J472="TC",0,IF($J472="Nso",0,VLOOKUP($A469,'Result Entry'!$B$9:$FW$108,70,0)))</f>
        <v/>
      </c>
    </row>
    <row r="488" spans="1:14" s="52" customFormat="1" ht="54" customHeight="1" thickBot="1">
      <c r="A488" s="1721"/>
      <c r="B488" s="50" t="s">
        <v>69</v>
      </c>
      <c r="C488" s="1717" t="str">
        <f>'Result Entry'!$BW$3</f>
        <v>BIOLOGY</v>
      </c>
      <c r="D488" s="1718"/>
      <c r="E488" s="101" t="str">
        <f>IF($J472="TC",0,IF($J472="Nso",0,VLOOKUP($A469,'Result Entry'!$B$9:$FW$108,71,0)))</f>
        <v/>
      </c>
      <c r="F488" s="102" t="str">
        <f>IF($J472="TC",0,IF($J472="Nso",0,VLOOKUP($A469,'Result Entry'!$B$9:$FW$108,72,0)))</f>
        <v/>
      </c>
      <c r="G488" s="103">
        <f t="shared" si="39"/>
        <v>0</v>
      </c>
      <c r="H488" s="1905">
        <f>IF($J472="TC",0,IF($J472="Nso",0,VLOOKUP($A469,'Result Entry'!$B$9:$FW$108,77,0)))</f>
        <v>0</v>
      </c>
      <c r="I488" s="1906"/>
      <c r="J488" s="1907">
        <f>IF($J472="TC",0,IF($J472="Nso",0,VLOOKUP($A469,'Result Entry'!$B$9:$FW$108,81,0)))</f>
        <v>0</v>
      </c>
      <c r="K488" s="1906"/>
      <c r="L488" s="104">
        <f t="shared" si="40"/>
        <v>0</v>
      </c>
      <c r="M488" s="105">
        <f t="shared" si="41"/>
        <v>0</v>
      </c>
      <c r="N488" s="99">
        <f>IF($J472="TC",0,IF($J472="Nso",0,VLOOKUP($A469,'Result Entry'!$B$9:$FW$108,86,0)))</f>
        <v>0</v>
      </c>
    </row>
    <row r="489" spans="1:14" ht="39.75" customHeight="1">
      <c r="A489" s="1721"/>
      <c r="B489" s="11" t="s">
        <v>69</v>
      </c>
      <c r="C489" s="1771" t="s">
        <v>77</v>
      </c>
      <c r="D489" s="1772"/>
      <c r="E489" s="1773"/>
      <c r="F489" s="1968" t="s">
        <v>78</v>
      </c>
      <c r="G489" s="1969"/>
      <c r="H489" s="1968" t="s">
        <v>79</v>
      </c>
      <c r="I489" s="1970"/>
      <c r="J489" s="106" t="s">
        <v>41</v>
      </c>
      <c r="K489" s="116" t="s">
        <v>91</v>
      </c>
      <c r="L489" s="1971" t="s">
        <v>39</v>
      </c>
      <c r="M489" s="1972"/>
      <c r="N489" s="108" t="s">
        <v>43</v>
      </c>
    </row>
    <row r="490" spans="1:14" ht="39.75" customHeight="1" thickBot="1">
      <c r="A490" s="1721"/>
      <c r="B490" s="11" t="s">
        <v>69</v>
      </c>
      <c r="C490" s="1774"/>
      <c r="D490" s="1775"/>
      <c r="E490" s="1776"/>
      <c r="F490" s="1973">
        <f>IF($J472="TC",0,IF($J472="Nso",0,VLOOKUP($A469,'Result Entry'!$B$9:$FW$108,146,0)))</f>
        <v>0</v>
      </c>
      <c r="G490" s="1974"/>
      <c r="H490" s="1975">
        <f>IF($J472="TC",0,IF($J472="Nso",0,VLOOKUP($A469,'Result Entry'!$B$9:$FW$108,147,0)))</f>
        <v>0</v>
      </c>
      <c r="I490" s="1976"/>
      <c r="J490" s="75">
        <f>IF($J472="TC",0,IF($J472="Nso",0,VLOOKUP($A469,'Result Entry'!$B$9:$FW$108,148,0)))</f>
        <v>0</v>
      </c>
      <c r="K490" s="85" t="str">
        <f>IF($J472="TC",0,IF($J472="Nso",0,VLOOKUP($A469,'Result Entry'!$B$9:$FW$108,149,0)))</f>
        <v/>
      </c>
      <c r="L490" s="1864">
        <f>IF($J472="TC",0,IF($J472="Nso",0,VLOOKUP($A469,'Result Entry'!$B$9:$FW$108,150,0)))</f>
        <v>0</v>
      </c>
      <c r="M490" s="1865"/>
      <c r="N490" s="15">
        <f>IF($J472="TC",0,IF($J472="Nso",0,VLOOKUP($A469,'Result Entry'!$B$9:$FW$108,152,0)))</f>
        <v>0</v>
      </c>
    </row>
    <row r="491" spans="1:14" ht="39.75" customHeight="1">
      <c r="A491" s="1721"/>
      <c r="B491" s="11" t="s">
        <v>69</v>
      </c>
      <c r="C491" s="1758" t="s">
        <v>58</v>
      </c>
      <c r="D491" s="1759"/>
      <c r="E491" s="1759"/>
      <c r="F491" s="1759"/>
      <c r="G491" s="1759"/>
      <c r="H491" s="1760"/>
      <c r="I491" s="1834" t="s">
        <v>59</v>
      </c>
      <c r="J491" s="1835"/>
      <c r="K491" s="1911">
        <f>VLOOKUP($A469,'Result Entry'!$B$9:$FW$108,143,0)</f>
        <v>0</v>
      </c>
      <c r="L491" s="1912"/>
      <c r="M491" s="1839" t="s">
        <v>37</v>
      </c>
      <c r="N491" s="1840"/>
    </row>
    <row r="492" spans="1:14" ht="39.75" customHeight="1" thickBot="1">
      <c r="A492" s="1721"/>
      <c r="B492" s="11" t="s">
        <v>69</v>
      </c>
      <c r="C492" s="1841" t="s">
        <v>54</v>
      </c>
      <c r="D492" s="1842"/>
      <c r="E492" s="1842"/>
      <c r="F492" s="1843" t="s">
        <v>157</v>
      </c>
      <c r="G492" s="1844"/>
      <c r="H492" s="26" t="s">
        <v>47</v>
      </c>
      <c r="I492" s="1847" t="s">
        <v>60</v>
      </c>
      <c r="J492" s="1848"/>
      <c r="K492" s="1913">
        <f>VLOOKUP($A469,'Result Entry'!$B$9:$FW$108,144,0)</f>
        <v>0</v>
      </c>
      <c r="L492" s="1914"/>
      <c r="M492" s="1875">
        <f>VLOOKUP($A469,'Result Entry'!$B$9:$FW$108,145,0)</f>
        <v>0</v>
      </c>
      <c r="N492" s="1876"/>
    </row>
    <row r="493" spans="1:14" ht="39.75" customHeight="1">
      <c r="A493" s="1721"/>
      <c r="B493" s="11" t="s">
        <v>69</v>
      </c>
      <c r="C493" s="1841"/>
      <c r="D493" s="1842"/>
      <c r="E493" s="1842"/>
      <c r="F493" s="1845"/>
      <c r="G493" s="1846"/>
      <c r="H493" s="27" t="s">
        <v>99</v>
      </c>
      <c r="I493" s="1877" t="s">
        <v>61</v>
      </c>
      <c r="J493" s="1878"/>
      <c r="K493" s="1915">
        <f>IF($J472="TC","Transferred",IF($J472="Nso","NameSeparated",VLOOKUP($A469,'Result Entry'!$B$9:$FW$108,153,0)))</f>
        <v>0</v>
      </c>
      <c r="L493" s="1915"/>
      <c r="M493" s="1915"/>
      <c r="N493" s="1916"/>
    </row>
    <row r="494" spans="1:14" ht="39.75" customHeight="1">
      <c r="A494" s="1721"/>
      <c r="B494" s="11" t="s">
        <v>69</v>
      </c>
      <c r="C494" s="1917" t="str">
        <f>'Result Entry'!$DU$3</f>
        <v>Foundation Of Information Tech.</v>
      </c>
      <c r="D494" s="1918"/>
      <c r="E494" s="1919"/>
      <c r="F494" s="1902" t="str">
        <f>IF($J472="TC",0,IF($J472="Nso",0,VLOOKUP($A469,'Result Entry'!$B$9:$GS$108,170,0)))</f>
        <v/>
      </c>
      <c r="G494" s="1902"/>
      <c r="H494" s="109">
        <f>IF($J472="TC",0,IF($J472="Nso",0,VLOOKUP($A469,'Result Entry'!$B$9:$GS$108,112,0)))</f>
        <v>0</v>
      </c>
      <c r="I494" s="1748" t="s">
        <v>71</v>
      </c>
      <c r="J494" s="1749"/>
      <c r="K494" s="1908">
        <f>'Result Entry'!$T$2</f>
        <v>45419</v>
      </c>
      <c r="L494" s="1909"/>
      <c r="M494" s="1909"/>
      <c r="N494" s="1910"/>
    </row>
    <row r="495" spans="1:14" ht="39.75" customHeight="1">
      <c r="A495" s="1721"/>
      <c r="B495" s="11" t="s">
        <v>69</v>
      </c>
      <c r="C495" s="1899" t="str">
        <f>'Result Entry'!$EI$3</f>
        <v>G.I.A.I.-II</v>
      </c>
      <c r="D495" s="1900"/>
      <c r="E495" s="1901"/>
      <c r="F495" s="1902" t="str">
        <f>IF($J472="TC",0,IF($J472="Nso",0,VLOOKUP($A469,'Result Entry'!$B$9:$GS$108,174,0)))</f>
        <v/>
      </c>
      <c r="G495" s="1902"/>
      <c r="H495" s="109">
        <f>IF($J472="TC",0,IF($J472="Nso",0,VLOOKUP($A469,'Result Entry'!$B$9:$GS$108,124,0)))</f>
        <v>0</v>
      </c>
      <c r="I495" s="1753"/>
      <c r="J495" s="1754"/>
      <c r="K495" s="1754"/>
      <c r="L495" s="1754"/>
      <c r="M495" s="1754"/>
      <c r="N495" s="1755"/>
    </row>
    <row r="496" spans="1:14" ht="39.75" customHeight="1">
      <c r="A496" s="1721"/>
      <c r="B496" s="11" t="s">
        <v>69</v>
      </c>
      <c r="C496" s="1899" t="str">
        <f>'Result Entry'!$EU$3</f>
        <v>SOC.SER.PLAN</v>
      </c>
      <c r="D496" s="1900"/>
      <c r="E496" s="1901"/>
      <c r="F496" s="1902">
        <f>IF($J472="TC",0,IF($J472="Nso",0,VLOOKUP($A469,'Result Entry'!$B$9:$HS$108,178,0)))</f>
        <v>0</v>
      </c>
      <c r="G496" s="1902"/>
      <c r="H496" s="109">
        <f>IF($J472="TC",0,IF($J472="Nso",0,VLOOKUP($A469,'Result Entry'!$B$9:$GS$108,136,0)))</f>
        <v>0</v>
      </c>
      <c r="I496" s="1756" t="s">
        <v>174</v>
      </c>
      <c r="J496" s="1757"/>
      <c r="K496" s="113"/>
      <c r="L496" s="114"/>
      <c r="M496" s="114"/>
      <c r="N496" s="115"/>
    </row>
    <row r="497" spans="1:15" ht="39.75" customHeight="1" thickBot="1">
      <c r="A497" s="1721"/>
      <c r="B497" s="11" t="s">
        <v>69</v>
      </c>
      <c r="C497" s="1899" t="str">
        <f>'Result Entry'!$FG$3</f>
        <v>Jeewan Kaushal</v>
      </c>
      <c r="D497" s="1900"/>
      <c r="E497" s="1901"/>
      <c r="F497" s="1902" t="str">
        <f>IF($J472="TC",0,IF($J472="Nso",0,VLOOKUP($A469,'Result Entry'!$B$9:$HS$108,182,0)))</f>
        <v/>
      </c>
      <c r="G497" s="1902"/>
      <c r="H497" s="109">
        <f>IF($J472="TC",0,IF($J472="Nso",0,VLOOKUP($A469,'Result Entry'!$B$9:$HS$108,136,0)))</f>
        <v>0</v>
      </c>
      <c r="I497" s="1756" t="s">
        <v>148</v>
      </c>
      <c r="J497" s="1757"/>
      <c r="K497" s="1757"/>
      <c r="L497" s="1757"/>
      <c r="M497" s="1757"/>
      <c r="N497" s="1838"/>
    </row>
    <row r="498" spans="1:15" ht="39.75" customHeight="1">
      <c r="A498" s="1721"/>
      <c r="B498" s="10" t="s">
        <v>69</v>
      </c>
      <c r="C498" s="1886" t="s">
        <v>180</v>
      </c>
      <c r="D498" s="1887"/>
      <c r="E498" s="1888"/>
      <c r="F498" s="1895" t="s">
        <v>181</v>
      </c>
      <c r="G498" s="1896"/>
      <c r="H498" s="110" t="s">
        <v>30</v>
      </c>
      <c r="I498" s="1756" t="s">
        <v>175</v>
      </c>
      <c r="J498" s="1757"/>
      <c r="K498" s="1757"/>
      <c r="L498" s="1757"/>
      <c r="M498" s="1757"/>
      <c r="N498" s="1838"/>
    </row>
    <row r="499" spans="1:15" ht="39.75" customHeight="1">
      <c r="A499" s="1721"/>
      <c r="B499" s="10" t="s">
        <v>69</v>
      </c>
      <c r="C499" s="1889"/>
      <c r="D499" s="1890"/>
      <c r="E499" s="1891"/>
      <c r="F499" s="1897" t="s">
        <v>182</v>
      </c>
      <c r="G499" s="1898"/>
      <c r="H499" s="111" t="s">
        <v>179</v>
      </c>
      <c r="I499" s="1732" t="s">
        <v>67</v>
      </c>
      <c r="J499" s="1733"/>
      <c r="K499" s="1733"/>
      <c r="L499" s="1733"/>
      <c r="M499" s="1733"/>
      <c r="N499" s="1734"/>
    </row>
    <row r="500" spans="1:15" ht="39.75" customHeight="1">
      <c r="A500" s="1721"/>
      <c r="B500" s="10" t="s">
        <v>69</v>
      </c>
      <c r="C500" s="1889"/>
      <c r="D500" s="1890"/>
      <c r="E500" s="1891"/>
      <c r="F500" s="1897" t="s">
        <v>185</v>
      </c>
      <c r="G500" s="1898"/>
      <c r="H500" s="111" t="s">
        <v>62</v>
      </c>
      <c r="I500" s="1735"/>
      <c r="J500" s="1736"/>
      <c r="K500" s="1736"/>
      <c r="L500" s="1736"/>
      <c r="M500" s="1736"/>
      <c r="N500" s="1737"/>
    </row>
    <row r="501" spans="1:15" ht="39.75" customHeight="1">
      <c r="A501" s="1721"/>
      <c r="B501" s="10" t="s">
        <v>69</v>
      </c>
      <c r="C501" s="1889"/>
      <c r="D501" s="1890"/>
      <c r="E501" s="1891"/>
      <c r="F501" s="1897" t="s">
        <v>186</v>
      </c>
      <c r="G501" s="1898"/>
      <c r="H501" s="111" t="s">
        <v>63</v>
      </c>
      <c r="I501" s="1735"/>
      <c r="J501" s="1736"/>
      <c r="K501" s="1736"/>
      <c r="L501" s="1736"/>
      <c r="M501" s="1736"/>
      <c r="N501" s="1737"/>
    </row>
    <row r="502" spans="1:15" ht="39.75" customHeight="1">
      <c r="A502" s="1721"/>
      <c r="B502" s="10" t="s">
        <v>69</v>
      </c>
      <c r="C502" s="1889"/>
      <c r="D502" s="1890"/>
      <c r="E502" s="1891"/>
      <c r="F502" s="1897" t="s">
        <v>183</v>
      </c>
      <c r="G502" s="1898"/>
      <c r="H502" s="111" t="s">
        <v>65</v>
      </c>
      <c r="I502" s="1738" t="s">
        <v>80</v>
      </c>
      <c r="J502" s="1739"/>
      <c r="K502" s="1739"/>
      <c r="L502" s="1739"/>
      <c r="M502" s="1739"/>
      <c r="N502" s="1740"/>
    </row>
    <row r="503" spans="1:15" ht="39.75" customHeight="1" thickBot="1">
      <c r="A503" s="1721"/>
      <c r="B503" s="13" t="s">
        <v>69</v>
      </c>
      <c r="C503" s="1892"/>
      <c r="D503" s="1893"/>
      <c r="E503" s="1894"/>
      <c r="F503" s="1884" t="s">
        <v>184</v>
      </c>
      <c r="G503" s="1885"/>
      <c r="H503" s="112" t="s">
        <v>64</v>
      </c>
      <c r="I503" s="1741"/>
      <c r="J503" s="1742"/>
      <c r="K503" s="1742"/>
      <c r="L503" s="1742"/>
      <c r="M503" s="1742"/>
      <c r="N503" s="1743"/>
    </row>
    <row r="504" spans="1:15" s="43" customFormat="1" ht="123.75" customHeight="1" thickTop="1">
      <c r="A504" s="84"/>
      <c r="B504" s="117"/>
      <c r="C504" s="118"/>
      <c r="D504" s="118"/>
      <c r="E504" s="118"/>
      <c r="F504" s="118"/>
      <c r="G504" s="118"/>
      <c r="H504" s="118"/>
      <c r="I504" s="118"/>
      <c r="J504" s="118"/>
      <c r="K504" s="118"/>
      <c r="L504" s="118"/>
      <c r="M504" s="118"/>
      <c r="N504" s="118"/>
    </row>
    <row r="505" spans="1:15" ht="24.75" customHeight="1" thickBot="1">
      <c r="A505" s="83">
        <f>A469+1</f>
        <v>15</v>
      </c>
      <c r="B505" s="1720" t="s">
        <v>50</v>
      </c>
      <c r="C505" s="1720"/>
      <c r="D505" s="1720"/>
      <c r="E505" s="1720"/>
      <c r="F505" s="1720"/>
      <c r="G505" s="1720"/>
      <c r="H505" s="1720"/>
      <c r="I505" s="1720"/>
      <c r="J505" s="1720"/>
      <c r="K505" s="1720"/>
      <c r="L505" s="1720"/>
      <c r="M505" s="1720"/>
      <c r="N505" s="1720"/>
    </row>
    <row r="506" spans="1:15" ht="62.25" customHeight="1" thickTop="1">
      <c r="A506" s="1721"/>
      <c r="B506" s="1722"/>
      <c r="C506" s="1723"/>
      <c r="D506" s="1920" t="str">
        <f>Master!$E$8</f>
        <v xml:space="preserve">Govt. Sr. Secondary School </v>
      </c>
      <c r="E506" s="1921"/>
      <c r="F506" s="1921"/>
      <c r="G506" s="1921"/>
      <c r="H506" s="1921"/>
      <c r="I506" s="1921"/>
      <c r="J506" s="1921"/>
      <c r="K506" s="1921"/>
      <c r="L506" s="1921"/>
      <c r="M506" s="1921"/>
      <c r="N506" s="1922"/>
    </row>
    <row r="507" spans="1:15" ht="33" customHeight="1" thickBot="1">
      <c r="A507" s="1721"/>
      <c r="B507" s="1724"/>
      <c r="C507" s="1725"/>
      <c r="D507" s="1729" t="str">
        <f>Master!$E$11</f>
        <v>P.S.-Bapini (Jodhpur)</v>
      </c>
      <c r="E507" s="1730"/>
      <c r="F507" s="1730"/>
      <c r="G507" s="1730"/>
      <c r="H507" s="1730"/>
      <c r="I507" s="1730"/>
      <c r="J507" s="1730"/>
      <c r="K507" s="1730"/>
      <c r="L507" s="1730"/>
      <c r="M507" s="1730"/>
      <c r="N507" s="1731"/>
    </row>
    <row r="508" spans="1:15" ht="30" customHeight="1">
      <c r="A508" s="1721"/>
      <c r="B508" s="28"/>
      <c r="C508" s="1849" t="s">
        <v>150</v>
      </c>
      <c r="D508" s="1850"/>
      <c r="E508" s="1850"/>
      <c r="F508" s="1850"/>
      <c r="G508" s="1851"/>
      <c r="H508" s="1814" t="s">
        <v>127</v>
      </c>
      <c r="I508" s="1814"/>
      <c r="J508" s="1923">
        <f>VLOOKUP(A505,'Result Entry'!$B$6:$K$108,6,0)</f>
        <v>0</v>
      </c>
      <c r="K508" s="1820" t="s">
        <v>68</v>
      </c>
      <c r="L508" s="1821"/>
      <c r="M508" s="68">
        <f>Master!$E$14</f>
        <v>8151106901</v>
      </c>
      <c r="N508" s="69"/>
    </row>
    <row r="509" spans="1:15" ht="30" customHeight="1">
      <c r="A509" s="1721"/>
      <c r="B509" s="9"/>
      <c r="C509" s="1852"/>
      <c r="D509" s="1853"/>
      <c r="E509" s="1853"/>
      <c r="F509" s="1853"/>
      <c r="G509" s="1854"/>
      <c r="H509" s="1815"/>
      <c r="I509" s="1815"/>
      <c r="J509" s="1924"/>
      <c r="K509" s="1822" t="s">
        <v>66</v>
      </c>
      <c r="L509" s="1823"/>
      <c r="M509" s="1824"/>
      <c r="N509" s="1825"/>
      <c r="O509" s="17" t="s">
        <v>156</v>
      </c>
    </row>
    <row r="510" spans="1:15" ht="30" customHeight="1" thickBot="1">
      <c r="A510" s="1721"/>
      <c r="B510" s="9"/>
      <c r="C510" s="1855"/>
      <c r="D510" s="1856"/>
      <c r="E510" s="1856"/>
      <c r="F510" s="1856"/>
      <c r="G510" s="1857"/>
      <c r="H510" s="1816"/>
      <c r="I510" s="1816"/>
      <c r="J510" s="1925"/>
      <c r="K510" s="1826" t="s">
        <v>51</v>
      </c>
      <c r="L510" s="1827"/>
      <c r="M510" s="1828" t="str">
        <f>Master!$E$6</f>
        <v>2023-24</v>
      </c>
      <c r="N510" s="1829"/>
    </row>
    <row r="511" spans="1:15" ht="39.75" customHeight="1">
      <c r="A511" s="1721"/>
      <c r="B511" s="10" t="s">
        <v>69</v>
      </c>
      <c r="C511" s="1932" t="s">
        <v>20</v>
      </c>
      <c r="D511" s="1977"/>
      <c r="E511" s="1977"/>
      <c r="F511" s="1978"/>
      <c r="G511" s="87" t="s">
        <v>149</v>
      </c>
      <c r="H511" s="1979">
        <f>VLOOKUP($A505,'Result Entry'!$B$9:$FW$108,4,0)</f>
        <v>0</v>
      </c>
      <c r="I511" s="1979"/>
      <c r="J511" s="1979"/>
      <c r="K511" s="1979"/>
      <c r="L511" s="1979"/>
      <c r="M511" s="1979"/>
      <c r="N511" s="1980"/>
    </row>
    <row r="512" spans="1:15" ht="39.75" customHeight="1">
      <c r="A512" s="1721"/>
      <c r="B512" s="10" t="s">
        <v>69</v>
      </c>
      <c r="C512" s="1960" t="s">
        <v>22</v>
      </c>
      <c r="D512" s="1961"/>
      <c r="E512" s="1961"/>
      <c r="F512" s="1962"/>
      <c r="G512" s="88" t="s">
        <v>149</v>
      </c>
      <c r="H512" s="1963">
        <f>VLOOKUP($A505,'Result Entry'!$B$9:$FW$108,7,0)</f>
        <v>0</v>
      </c>
      <c r="I512" s="1963"/>
      <c r="J512" s="1963"/>
      <c r="K512" s="1963"/>
      <c r="L512" s="1963"/>
      <c r="M512" s="1963"/>
      <c r="N512" s="1964"/>
    </row>
    <row r="513" spans="1:14" ht="39.75" customHeight="1">
      <c r="A513" s="1721"/>
      <c r="B513" s="10" t="s">
        <v>69</v>
      </c>
      <c r="C513" s="1960" t="s">
        <v>23</v>
      </c>
      <c r="D513" s="1961"/>
      <c r="E513" s="1961"/>
      <c r="F513" s="1962"/>
      <c r="G513" s="88" t="s">
        <v>149</v>
      </c>
      <c r="H513" s="1963">
        <f>VLOOKUP($A505,'Result Entry'!$B$9:$FW$108,8,0)</f>
        <v>0</v>
      </c>
      <c r="I513" s="1963"/>
      <c r="J513" s="1963"/>
      <c r="K513" s="1963"/>
      <c r="L513" s="1963"/>
      <c r="M513" s="1963"/>
      <c r="N513" s="1964"/>
    </row>
    <row r="514" spans="1:14" ht="39.75" customHeight="1">
      <c r="A514" s="1721"/>
      <c r="B514" s="10" t="s">
        <v>69</v>
      </c>
      <c r="C514" s="1960" t="s">
        <v>52</v>
      </c>
      <c r="D514" s="1961"/>
      <c r="E514" s="1961"/>
      <c r="F514" s="1962"/>
      <c r="G514" s="88" t="s">
        <v>149</v>
      </c>
      <c r="H514" s="1963">
        <f>VLOOKUP($A505,'Result Entry'!$B$9:$FW$108,9,0)</f>
        <v>0</v>
      </c>
      <c r="I514" s="1963"/>
      <c r="J514" s="1963"/>
      <c r="K514" s="1963"/>
      <c r="L514" s="1963"/>
      <c r="M514" s="1963"/>
      <c r="N514" s="1964"/>
    </row>
    <row r="515" spans="1:14" ht="39.75" customHeight="1">
      <c r="A515" s="1721"/>
      <c r="B515" s="10" t="s">
        <v>69</v>
      </c>
      <c r="C515" s="1960" t="s">
        <v>53</v>
      </c>
      <c r="D515" s="1961"/>
      <c r="E515" s="1961"/>
      <c r="F515" s="1962"/>
      <c r="G515" s="88" t="s">
        <v>149</v>
      </c>
      <c r="H515" s="1965" t="str">
        <f>CONCATENATE('Result Entry'!$G$4,'Result Entry'!$J$4)</f>
        <v>11(A)</v>
      </c>
      <c r="I515" s="1963"/>
      <c r="J515" s="1963"/>
      <c r="K515" s="1963"/>
      <c r="L515" s="1963"/>
      <c r="M515" s="1963"/>
      <c r="N515" s="1964"/>
    </row>
    <row r="516" spans="1:14" ht="39.75" customHeight="1" thickBot="1">
      <c r="A516" s="1721"/>
      <c r="B516" s="10" t="s">
        <v>69</v>
      </c>
      <c r="C516" s="1935" t="s">
        <v>25</v>
      </c>
      <c r="D516" s="1936"/>
      <c r="E516" s="1936"/>
      <c r="F516" s="1937"/>
      <c r="G516" s="89" t="s">
        <v>149</v>
      </c>
      <c r="H516" s="1938">
        <f>VLOOKUP($A505,'Result Entry'!$B$9:$FW$108,10,0)</f>
        <v>0</v>
      </c>
      <c r="I516" s="1938"/>
      <c r="J516" s="1938"/>
      <c r="K516" s="1938"/>
      <c r="L516" s="1938"/>
      <c r="M516" s="1938"/>
      <c r="N516" s="1939"/>
    </row>
    <row r="517" spans="1:14" ht="30" customHeight="1">
      <c r="A517" s="1721"/>
      <c r="B517" s="11" t="s">
        <v>69</v>
      </c>
      <c r="C517" s="1940" t="s">
        <v>167</v>
      </c>
      <c r="D517" s="1941"/>
      <c r="E517" s="1944" t="s">
        <v>72</v>
      </c>
      <c r="F517" s="1946" t="s">
        <v>73</v>
      </c>
      <c r="G517" s="1948" t="s">
        <v>168</v>
      </c>
      <c r="H517" s="1950" t="s">
        <v>55</v>
      </c>
      <c r="I517" s="1951"/>
      <c r="J517" s="1954" t="s">
        <v>84</v>
      </c>
      <c r="K517" s="1955"/>
      <c r="L517" s="1958" t="s">
        <v>169</v>
      </c>
      <c r="M517" s="1966" t="s">
        <v>76</v>
      </c>
      <c r="N517" s="1926" t="s">
        <v>98</v>
      </c>
    </row>
    <row r="518" spans="1:14" ht="30" customHeight="1">
      <c r="A518" s="1721"/>
      <c r="B518" s="11"/>
      <c r="C518" s="1942"/>
      <c r="D518" s="1943"/>
      <c r="E518" s="1945"/>
      <c r="F518" s="1947"/>
      <c r="G518" s="1949"/>
      <c r="H518" s="1952"/>
      <c r="I518" s="1953"/>
      <c r="J518" s="1956"/>
      <c r="K518" s="1957"/>
      <c r="L518" s="1959"/>
      <c r="M518" s="1967"/>
      <c r="N518" s="1927"/>
    </row>
    <row r="519" spans="1:14" ht="39.75" customHeight="1" thickBot="1">
      <c r="A519" s="1721"/>
      <c r="B519" s="11" t="s">
        <v>69</v>
      </c>
      <c r="C519" s="1866" t="s">
        <v>56</v>
      </c>
      <c r="D519" s="1867"/>
      <c r="E519" s="90">
        <f>'Result Entry'!$L$7</f>
        <v>10</v>
      </c>
      <c r="F519" s="91">
        <f>'Result Entry'!$M$7</f>
        <v>10</v>
      </c>
      <c r="G519" s="92">
        <f t="shared" ref="G519:G524" si="42">SUM(E519:F519)</f>
        <v>20</v>
      </c>
      <c r="H519" s="1929">
        <f>'Result Entry'!$AU$7</f>
        <v>70</v>
      </c>
      <c r="I519" s="1930"/>
      <c r="J519" s="1931">
        <f>'Result Entry'!$AY$7</f>
        <v>100</v>
      </c>
      <c r="K519" s="1930"/>
      <c r="L519" s="92">
        <f t="shared" ref="L519:L524" si="43">SUM(H519,J519)</f>
        <v>170</v>
      </c>
      <c r="M519" s="93">
        <f t="shared" ref="M519:M524" si="44">SUM(G519,L519)</f>
        <v>190</v>
      </c>
      <c r="N519" s="1928"/>
    </row>
    <row r="520" spans="1:14" s="52" customFormat="1" ht="54" customHeight="1">
      <c r="A520" s="1721"/>
      <c r="B520" s="50" t="s">
        <v>69</v>
      </c>
      <c r="C520" s="1769" t="str">
        <f>'Result Entry'!$L$3</f>
        <v>HINDI Comp.</v>
      </c>
      <c r="D520" s="1770"/>
      <c r="E520" s="94">
        <f>IF($J508="TC",0,IF($J508="Nso",0,VLOOKUP($A505,'Result Entry'!$B$9:$FW$108,11,0)))</f>
        <v>0</v>
      </c>
      <c r="F520" s="95">
        <f>IF($J508="TC",0,IF($J508="Nso",0,VLOOKUP($A505,'Result Entry'!$B$9:$FW$108,12,0)))</f>
        <v>0</v>
      </c>
      <c r="G520" s="96">
        <f t="shared" si="42"/>
        <v>0</v>
      </c>
      <c r="H520" s="1932">
        <f>IF($J508="TC",0,IF($J508="Nso",0,VLOOKUP($A505,'Result Entry'!$B$9:$FW$108,16,0)))</f>
        <v>0</v>
      </c>
      <c r="I520" s="1933"/>
      <c r="J520" s="1934">
        <f>IF($J508="TC",0,IF($J508="Nso",0,VLOOKUP($A505,'Result Entry'!$B$9:$FW$108,19,0)))</f>
        <v>0</v>
      </c>
      <c r="K520" s="1933"/>
      <c r="L520" s="97">
        <f t="shared" si="43"/>
        <v>0</v>
      </c>
      <c r="M520" s="98">
        <f t="shared" si="44"/>
        <v>0</v>
      </c>
      <c r="N520" s="99" t="str">
        <f>IF($J508="TC",0,IF($J508="Nso",0,VLOOKUP($A505,'Result Entry'!$B$9:$FW$108,24,0)))</f>
        <v/>
      </c>
    </row>
    <row r="521" spans="1:14" s="52" customFormat="1" ht="54" customHeight="1">
      <c r="A521" s="1721"/>
      <c r="B521" s="50" t="s">
        <v>69</v>
      </c>
      <c r="C521" s="1717" t="str">
        <f>'Result Entry'!$Z$3</f>
        <v>ENGLISH Comp.</v>
      </c>
      <c r="D521" s="1718"/>
      <c r="E521" s="94">
        <f>IF($J508="TC",0,IF($J508="Nso",0,VLOOKUP($A505,'Result Entry'!$B$9:$FW$108,25,0)))</f>
        <v>0</v>
      </c>
      <c r="F521" s="95">
        <f>IF($J508="TC",0,IF($J508="Nso",0,VLOOKUP($A505,'Result Entry'!$B$9:$FW$108,26,0)))</f>
        <v>0</v>
      </c>
      <c r="G521" s="100">
        <f t="shared" si="42"/>
        <v>0</v>
      </c>
      <c r="H521" s="1960">
        <f>IF($J508="TC",0,IF($J508="Nso",0,VLOOKUP($A505,'Result Entry'!$B$9:$FW$108,30,0)))</f>
        <v>0</v>
      </c>
      <c r="I521" s="1904"/>
      <c r="J521" s="1903">
        <f>IF($J508="TC",0,IF($J508="Nso",0,VLOOKUP($A505,'Result Entry'!$B$9:$FW$108,33,0)))</f>
        <v>0</v>
      </c>
      <c r="K521" s="1904"/>
      <c r="L521" s="97">
        <f t="shared" si="43"/>
        <v>0</v>
      </c>
      <c r="M521" s="98">
        <f t="shared" si="44"/>
        <v>0</v>
      </c>
      <c r="N521" s="99" t="str">
        <f>IF($J508="TC",0,IF($J508="Nso",0,VLOOKUP($A505,'Result Entry'!$B$9:$FW$108,38,0)))</f>
        <v/>
      </c>
    </row>
    <row r="522" spans="1:14" s="52" customFormat="1" ht="54" customHeight="1">
      <c r="A522" s="1721"/>
      <c r="B522" s="50" t="s">
        <v>69</v>
      </c>
      <c r="C522" s="1717" t="str">
        <f>'Result Entry'!$AO$3</f>
        <v>PHYSICS</v>
      </c>
      <c r="D522" s="1718"/>
      <c r="E522" s="94">
        <f>IF($J508="TC",0,IF($J508="Nso",0,VLOOKUP($A505,'Result Entry'!$B$9:$FW$108,39,0)))</f>
        <v>0</v>
      </c>
      <c r="F522" s="95">
        <f>IF($J508="TC",0,IF($J508="Nso",0,VLOOKUP($A505,'Result Entry'!$B$9:$FW$108,40,0)))</f>
        <v>0</v>
      </c>
      <c r="G522" s="100">
        <f t="shared" si="42"/>
        <v>0</v>
      </c>
      <c r="H522" s="1960">
        <f>IF($J508="TC",0,IF($J508="Nso",0,VLOOKUP($A505,'Result Entry'!$B$9:$FW$108,45,0)))</f>
        <v>0</v>
      </c>
      <c r="I522" s="1904"/>
      <c r="J522" s="1903">
        <f>IF($J508="TC",0,IF($J508="Nso",0,VLOOKUP($A505,'Result Entry'!$B$9:$FW$108,49,0)))</f>
        <v>0</v>
      </c>
      <c r="K522" s="1904"/>
      <c r="L522" s="97">
        <f t="shared" si="43"/>
        <v>0</v>
      </c>
      <c r="M522" s="98">
        <f t="shared" si="44"/>
        <v>0</v>
      </c>
      <c r="N522" s="99" t="str">
        <f>IF($J508="TC",0,IF($J508="Nso",0,VLOOKUP($A505,'Result Entry'!$B$9:$FW$108,54,0)))</f>
        <v/>
      </c>
    </row>
    <row r="523" spans="1:14" s="52" customFormat="1" ht="54" customHeight="1">
      <c r="A523" s="1721"/>
      <c r="B523" s="50" t="s">
        <v>69</v>
      </c>
      <c r="C523" s="1717" t="str">
        <f>'Result Entry'!$BF$3</f>
        <v>CHEMISTRY</v>
      </c>
      <c r="D523" s="1718"/>
      <c r="E523" s="94" t="str">
        <f>IF($J508="TC",0,IF($J508="Nso",0,VLOOKUP($A505,'Result Entry'!$B$9:$FW$108,55,0)))</f>
        <v/>
      </c>
      <c r="F523" s="95">
        <f>IF($J508="TC",0,IF($J508="Nso",0,VLOOKUP($A505,'Result Entry'!$B$9:$FW$108,56,0)))</f>
        <v>0</v>
      </c>
      <c r="G523" s="100">
        <f t="shared" si="42"/>
        <v>0</v>
      </c>
      <c r="H523" s="1960">
        <f>IF($J508="TC",0,IF($J508="Nso",0,VLOOKUP($A505,'Result Entry'!$B$9:$FW$108,61,0)))</f>
        <v>0</v>
      </c>
      <c r="I523" s="1904"/>
      <c r="J523" s="1903">
        <f>IF($J508="TC",0,IF($J508="Nso",0,VLOOKUP($A505,'Result Entry'!$B$9:$FW$108,65,0)))</f>
        <v>0</v>
      </c>
      <c r="K523" s="1904"/>
      <c r="L523" s="97">
        <f t="shared" si="43"/>
        <v>0</v>
      </c>
      <c r="M523" s="98">
        <f t="shared" si="44"/>
        <v>0</v>
      </c>
      <c r="N523" s="99" t="str">
        <f>IF($J508="TC",0,IF($J508="Nso",0,VLOOKUP($A505,'Result Entry'!$B$9:$FW$108,70,0)))</f>
        <v/>
      </c>
    </row>
    <row r="524" spans="1:14" s="52" customFormat="1" ht="54" customHeight="1" thickBot="1">
      <c r="A524" s="1721"/>
      <c r="B524" s="50" t="s">
        <v>69</v>
      </c>
      <c r="C524" s="1717" t="str">
        <f>'Result Entry'!$BW$3</f>
        <v>BIOLOGY</v>
      </c>
      <c r="D524" s="1718"/>
      <c r="E524" s="101" t="str">
        <f>IF($J508="TC",0,IF($J508="Nso",0,VLOOKUP($A505,'Result Entry'!$B$9:$FW$108,71,0)))</f>
        <v/>
      </c>
      <c r="F524" s="102" t="str">
        <f>IF($J508="TC",0,IF($J508="Nso",0,VLOOKUP($A505,'Result Entry'!$B$9:$FW$108,72,0)))</f>
        <v/>
      </c>
      <c r="G524" s="103">
        <f t="shared" si="42"/>
        <v>0</v>
      </c>
      <c r="H524" s="1905">
        <f>IF($J508="TC",0,IF($J508="Nso",0,VLOOKUP($A505,'Result Entry'!$B$9:$FW$108,77,0)))</f>
        <v>0</v>
      </c>
      <c r="I524" s="1906"/>
      <c r="J524" s="1907">
        <f>IF($J508="TC",0,IF($J508="Nso",0,VLOOKUP($A505,'Result Entry'!$B$9:$FW$108,81,0)))</f>
        <v>0</v>
      </c>
      <c r="K524" s="1906"/>
      <c r="L524" s="104">
        <f t="shared" si="43"/>
        <v>0</v>
      </c>
      <c r="M524" s="105">
        <f t="shared" si="44"/>
        <v>0</v>
      </c>
      <c r="N524" s="99">
        <f>IF($J508="TC",0,IF($J508="Nso",0,VLOOKUP($A505,'Result Entry'!$B$9:$FW$108,86,0)))</f>
        <v>0</v>
      </c>
    </row>
    <row r="525" spans="1:14" ht="39.75" customHeight="1">
      <c r="A525" s="1721"/>
      <c r="B525" s="11" t="s">
        <v>69</v>
      </c>
      <c r="C525" s="1771" t="s">
        <v>77</v>
      </c>
      <c r="D525" s="1772"/>
      <c r="E525" s="1773"/>
      <c r="F525" s="1968" t="s">
        <v>78</v>
      </c>
      <c r="G525" s="1969"/>
      <c r="H525" s="1968" t="s">
        <v>79</v>
      </c>
      <c r="I525" s="1970"/>
      <c r="J525" s="106" t="s">
        <v>41</v>
      </c>
      <c r="K525" s="116" t="s">
        <v>91</v>
      </c>
      <c r="L525" s="1971" t="s">
        <v>39</v>
      </c>
      <c r="M525" s="1972"/>
      <c r="N525" s="108" t="s">
        <v>43</v>
      </c>
    </row>
    <row r="526" spans="1:14" ht="39.75" customHeight="1" thickBot="1">
      <c r="A526" s="1721"/>
      <c r="B526" s="11" t="s">
        <v>69</v>
      </c>
      <c r="C526" s="1774"/>
      <c r="D526" s="1775"/>
      <c r="E526" s="1776"/>
      <c r="F526" s="1973">
        <f>IF($J508="TC",0,IF($J508="Nso",0,VLOOKUP($A505,'Result Entry'!$B$9:$FW$108,146,0)))</f>
        <v>0</v>
      </c>
      <c r="G526" s="1974"/>
      <c r="H526" s="1975">
        <f>IF($J508="TC",0,IF($J508="Nso",0,VLOOKUP($A505,'Result Entry'!$B$9:$FW$108,147,0)))</f>
        <v>0</v>
      </c>
      <c r="I526" s="1976"/>
      <c r="J526" s="75">
        <f>IF($J508="TC",0,IF($J508="Nso",0,VLOOKUP($A505,'Result Entry'!$B$9:$FW$108,148,0)))</f>
        <v>0</v>
      </c>
      <c r="K526" s="85" t="str">
        <f>IF($J508="TC",0,IF($J508="Nso",0,VLOOKUP($A505,'Result Entry'!$B$9:$FW$108,149,0)))</f>
        <v/>
      </c>
      <c r="L526" s="1864">
        <f>IF($J508="TC",0,IF($J508="Nso",0,VLOOKUP($A505,'Result Entry'!$B$9:$FW$108,150,0)))</f>
        <v>0</v>
      </c>
      <c r="M526" s="1865"/>
      <c r="N526" s="15">
        <f>IF($J508="TC",0,IF($J508="Nso",0,VLOOKUP($A505,'Result Entry'!$B$9:$FW$108,152,0)))</f>
        <v>0</v>
      </c>
    </row>
    <row r="527" spans="1:14" ht="39.75" customHeight="1">
      <c r="A527" s="1721"/>
      <c r="B527" s="11" t="s">
        <v>69</v>
      </c>
      <c r="C527" s="1758" t="s">
        <v>58</v>
      </c>
      <c r="D527" s="1759"/>
      <c r="E527" s="1759"/>
      <c r="F527" s="1759"/>
      <c r="G527" s="1759"/>
      <c r="H527" s="1760"/>
      <c r="I527" s="1834" t="s">
        <v>59</v>
      </c>
      <c r="J527" s="1835"/>
      <c r="K527" s="1911">
        <f>VLOOKUP($A505,'Result Entry'!$B$9:$FW$108,143,0)</f>
        <v>0</v>
      </c>
      <c r="L527" s="1912"/>
      <c r="M527" s="1839" t="s">
        <v>37</v>
      </c>
      <c r="N527" s="1840"/>
    </row>
    <row r="528" spans="1:14" ht="39.75" customHeight="1" thickBot="1">
      <c r="A528" s="1721"/>
      <c r="B528" s="11" t="s">
        <v>69</v>
      </c>
      <c r="C528" s="1841" t="s">
        <v>54</v>
      </c>
      <c r="D528" s="1842"/>
      <c r="E528" s="1842"/>
      <c r="F528" s="1843" t="s">
        <v>157</v>
      </c>
      <c r="G528" s="1844"/>
      <c r="H528" s="26" t="s">
        <v>47</v>
      </c>
      <c r="I528" s="1847" t="s">
        <v>60</v>
      </c>
      <c r="J528" s="1848"/>
      <c r="K528" s="1913">
        <f>VLOOKUP($A505,'Result Entry'!$B$9:$FW$108,144,0)</f>
        <v>0</v>
      </c>
      <c r="L528" s="1914"/>
      <c r="M528" s="1875">
        <f>VLOOKUP($A505,'Result Entry'!$B$9:$FW$108,145,0)</f>
        <v>0</v>
      </c>
      <c r="N528" s="1876"/>
    </row>
    <row r="529" spans="1:14" ht="39.75" customHeight="1">
      <c r="A529" s="1721"/>
      <c r="B529" s="11" t="s">
        <v>69</v>
      </c>
      <c r="C529" s="1841"/>
      <c r="D529" s="1842"/>
      <c r="E529" s="1842"/>
      <c r="F529" s="1845"/>
      <c r="G529" s="1846"/>
      <c r="H529" s="27" t="s">
        <v>99</v>
      </c>
      <c r="I529" s="1877" t="s">
        <v>61</v>
      </c>
      <c r="J529" s="1878"/>
      <c r="K529" s="1915">
        <f>IF($J508="TC","Transferred",IF($J508="Nso","NameSeparated",VLOOKUP($A505,'Result Entry'!$B$9:$FW$108,153,0)))</f>
        <v>0</v>
      </c>
      <c r="L529" s="1915"/>
      <c r="M529" s="1915"/>
      <c r="N529" s="1916"/>
    </row>
    <row r="530" spans="1:14" ht="39.75" customHeight="1">
      <c r="A530" s="1721"/>
      <c r="B530" s="11" t="s">
        <v>69</v>
      </c>
      <c r="C530" s="1917" t="str">
        <f>'Result Entry'!$DU$3</f>
        <v>Foundation Of Information Tech.</v>
      </c>
      <c r="D530" s="1918"/>
      <c r="E530" s="1919"/>
      <c r="F530" s="1902" t="str">
        <f>IF($J508="TC",0,IF($J508="Nso",0,VLOOKUP($A505,'Result Entry'!$B$9:$GS$108,170,0)))</f>
        <v/>
      </c>
      <c r="G530" s="1902"/>
      <c r="H530" s="109">
        <f>IF($J508="TC",0,IF($J508="Nso",0,VLOOKUP($A505,'Result Entry'!$B$9:$GS$108,112,0)))</f>
        <v>0</v>
      </c>
      <c r="I530" s="1748" t="s">
        <v>71</v>
      </c>
      <c r="J530" s="1749"/>
      <c r="K530" s="1908">
        <f>'Result Entry'!$T$2</f>
        <v>45419</v>
      </c>
      <c r="L530" s="1909"/>
      <c r="M530" s="1909"/>
      <c r="N530" s="1910"/>
    </row>
    <row r="531" spans="1:14" ht="39.75" customHeight="1">
      <c r="A531" s="1721"/>
      <c r="B531" s="11" t="s">
        <v>69</v>
      </c>
      <c r="C531" s="1899" t="str">
        <f>'Result Entry'!$EI$3</f>
        <v>G.I.A.I.-II</v>
      </c>
      <c r="D531" s="1900"/>
      <c r="E531" s="1901"/>
      <c r="F531" s="1902" t="str">
        <f>IF($J508="TC",0,IF($J508="Nso",0,VLOOKUP($A505,'Result Entry'!$B$9:$GS$108,174,0)))</f>
        <v/>
      </c>
      <c r="G531" s="1902"/>
      <c r="H531" s="109">
        <f>IF($J508="TC",0,IF($J508="Nso",0,VLOOKUP($A505,'Result Entry'!$B$9:$GS$108,124,0)))</f>
        <v>0</v>
      </c>
      <c r="I531" s="1753"/>
      <c r="J531" s="1754"/>
      <c r="K531" s="1754"/>
      <c r="L531" s="1754"/>
      <c r="M531" s="1754"/>
      <c r="N531" s="1755"/>
    </row>
    <row r="532" spans="1:14" ht="39.75" customHeight="1">
      <c r="A532" s="1721"/>
      <c r="B532" s="11" t="s">
        <v>69</v>
      </c>
      <c r="C532" s="1899" t="str">
        <f>'Result Entry'!$EU$3</f>
        <v>SOC.SER.PLAN</v>
      </c>
      <c r="D532" s="1900"/>
      <c r="E532" s="1901"/>
      <c r="F532" s="1902">
        <f>IF($J508="TC",0,IF($J508="Nso",0,VLOOKUP($A505,'Result Entry'!$B$9:$HS$108,178,0)))</f>
        <v>0</v>
      </c>
      <c r="G532" s="1902"/>
      <c r="H532" s="109">
        <f>IF($J508="TC",0,IF($J508="Nso",0,VLOOKUP($A505,'Result Entry'!$B$9:$GS$108,136,0)))</f>
        <v>0</v>
      </c>
      <c r="I532" s="1756" t="s">
        <v>174</v>
      </c>
      <c r="J532" s="1757"/>
      <c r="K532" s="113"/>
      <c r="L532" s="114"/>
      <c r="M532" s="114"/>
      <c r="N532" s="115"/>
    </row>
    <row r="533" spans="1:14" ht="39.75" customHeight="1" thickBot="1">
      <c r="A533" s="1721"/>
      <c r="B533" s="11" t="s">
        <v>69</v>
      </c>
      <c r="C533" s="1899" t="str">
        <f>'Result Entry'!$FG$3</f>
        <v>Jeewan Kaushal</v>
      </c>
      <c r="D533" s="1900"/>
      <c r="E533" s="1901"/>
      <c r="F533" s="1902" t="str">
        <f>IF($J508="TC",0,IF($J508="Nso",0,VLOOKUP($A505,'Result Entry'!$B$9:$HS$108,182,0)))</f>
        <v/>
      </c>
      <c r="G533" s="1902"/>
      <c r="H533" s="109">
        <f>IF($J508="TC",0,IF($J508="Nso",0,VLOOKUP($A505,'Result Entry'!$B$9:$HS$108,136,0)))</f>
        <v>0</v>
      </c>
      <c r="I533" s="1756" t="s">
        <v>148</v>
      </c>
      <c r="J533" s="1757"/>
      <c r="K533" s="1757"/>
      <c r="L533" s="1757"/>
      <c r="M533" s="1757"/>
      <c r="N533" s="1838"/>
    </row>
    <row r="534" spans="1:14" ht="39.75" customHeight="1">
      <c r="A534" s="1721"/>
      <c r="B534" s="10" t="s">
        <v>69</v>
      </c>
      <c r="C534" s="1886" t="s">
        <v>180</v>
      </c>
      <c r="D534" s="1887"/>
      <c r="E534" s="1888"/>
      <c r="F534" s="1895" t="s">
        <v>181</v>
      </c>
      <c r="G534" s="1896"/>
      <c r="H534" s="110" t="s">
        <v>30</v>
      </c>
      <c r="I534" s="1756" t="s">
        <v>175</v>
      </c>
      <c r="J534" s="1757"/>
      <c r="K534" s="1757"/>
      <c r="L534" s="1757"/>
      <c r="M534" s="1757"/>
      <c r="N534" s="1838"/>
    </row>
    <row r="535" spans="1:14" ht="39.75" customHeight="1">
      <c r="A535" s="1721"/>
      <c r="B535" s="10" t="s">
        <v>69</v>
      </c>
      <c r="C535" s="1889"/>
      <c r="D535" s="1890"/>
      <c r="E535" s="1891"/>
      <c r="F535" s="1897" t="s">
        <v>182</v>
      </c>
      <c r="G535" s="1898"/>
      <c r="H535" s="111" t="s">
        <v>179</v>
      </c>
      <c r="I535" s="1732" t="s">
        <v>67</v>
      </c>
      <c r="J535" s="1733"/>
      <c r="K535" s="1733"/>
      <c r="L535" s="1733"/>
      <c r="M535" s="1733"/>
      <c r="N535" s="1734"/>
    </row>
    <row r="536" spans="1:14" ht="39.75" customHeight="1">
      <c r="A536" s="1721"/>
      <c r="B536" s="10" t="s">
        <v>69</v>
      </c>
      <c r="C536" s="1889"/>
      <c r="D536" s="1890"/>
      <c r="E536" s="1891"/>
      <c r="F536" s="1897" t="s">
        <v>185</v>
      </c>
      <c r="G536" s="1898"/>
      <c r="H536" s="111" t="s">
        <v>62</v>
      </c>
      <c r="I536" s="1735"/>
      <c r="J536" s="1736"/>
      <c r="K536" s="1736"/>
      <c r="L536" s="1736"/>
      <c r="M536" s="1736"/>
      <c r="N536" s="1737"/>
    </row>
    <row r="537" spans="1:14" ht="39.75" customHeight="1">
      <c r="A537" s="1721"/>
      <c r="B537" s="10" t="s">
        <v>69</v>
      </c>
      <c r="C537" s="1889"/>
      <c r="D537" s="1890"/>
      <c r="E537" s="1891"/>
      <c r="F537" s="1897" t="s">
        <v>186</v>
      </c>
      <c r="G537" s="1898"/>
      <c r="H537" s="111" t="s">
        <v>63</v>
      </c>
      <c r="I537" s="1735"/>
      <c r="J537" s="1736"/>
      <c r="K537" s="1736"/>
      <c r="L537" s="1736"/>
      <c r="M537" s="1736"/>
      <c r="N537" s="1737"/>
    </row>
    <row r="538" spans="1:14" ht="39.75" customHeight="1">
      <c r="A538" s="1721"/>
      <c r="B538" s="10" t="s">
        <v>69</v>
      </c>
      <c r="C538" s="1889"/>
      <c r="D538" s="1890"/>
      <c r="E538" s="1891"/>
      <c r="F538" s="1897" t="s">
        <v>183</v>
      </c>
      <c r="G538" s="1898"/>
      <c r="H538" s="111" t="s">
        <v>65</v>
      </c>
      <c r="I538" s="1738" t="s">
        <v>80</v>
      </c>
      <c r="J538" s="1739"/>
      <c r="K538" s="1739"/>
      <c r="L538" s="1739"/>
      <c r="M538" s="1739"/>
      <c r="N538" s="1740"/>
    </row>
    <row r="539" spans="1:14" ht="39.75" customHeight="1" thickBot="1">
      <c r="A539" s="1721"/>
      <c r="B539" s="13" t="s">
        <v>69</v>
      </c>
      <c r="C539" s="1892"/>
      <c r="D539" s="1893"/>
      <c r="E539" s="1894"/>
      <c r="F539" s="1884" t="s">
        <v>184</v>
      </c>
      <c r="G539" s="1885"/>
      <c r="H539" s="112" t="s">
        <v>64</v>
      </c>
      <c r="I539" s="1741"/>
      <c r="J539" s="1742"/>
      <c r="K539" s="1742"/>
      <c r="L539" s="1742"/>
      <c r="M539" s="1742"/>
      <c r="N539" s="1743"/>
    </row>
    <row r="540" spans="1:14" s="43" customFormat="1" ht="123.75" customHeight="1" thickTop="1">
      <c r="A540" s="84"/>
      <c r="B540" s="117"/>
      <c r="C540" s="118"/>
      <c r="D540" s="118"/>
      <c r="E540" s="118"/>
      <c r="F540" s="118"/>
      <c r="G540" s="118"/>
      <c r="H540" s="118"/>
      <c r="I540" s="118"/>
      <c r="J540" s="118"/>
      <c r="K540" s="118"/>
      <c r="L540" s="118"/>
      <c r="M540" s="118"/>
      <c r="N540" s="118"/>
    </row>
    <row r="541" spans="1:14" ht="24.75" customHeight="1" thickBot="1">
      <c r="A541" s="83">
        <f>A505+1</f>
        <v>16</v>
      </c>
      <c r="B541" s="1720" t="s">
        <v>50</v>
      </c>
      <c r="C541" s="1720"/>
      <c r="D541" s="1720"/>
      <c r="E541" s="1720"/>
      <c r="F541" s="1720"/>
      <c r="G541" s="1720"/>
      <c r="H541" s="1720"/>
      <c r="I541" s="1720"/>
      <c r="J541" s="1720"/>
      <c r="K541" s="1720"/>
      <c r="L541" s="1720"/>
      <c r="M541" s="1720"/>
      <c r="N541" s="1720"/>
    </row>
    <row r="542" spans="1:14" ht="62.25" customHeight="1" thickTop="1">
      <c r="A542" s="1721"/>
      <c r="B542" s="1722"/>
      <c r="C542" s="1723"/>
      <c r="D542" s="1920" t="str">
        <f>Master!$E$8</f>
        <v xml:space="preserve">Govt. Sr. Secondary School </v>
      </c>
      <c r="E542" s="1921"/>
      <c r="F542" s="1921"/>
      <c r="G542" s="1921"/>
      <c r="H542" s="1921"/>
      <c r="I542" s="1921"/>
      <c r="J542" s="1921"/>
      <c r="K542" s="1921"/>
      <c r="L542" s="1921"/>
      <c r="M542" s="1921"/>
      <c r="N542" s="1922"/>
    </row>
    <row r="543" spans="1:14" ht="33" customHeight="1" thickBot="1">
      <c r="A543" s="1721"/>
      <c r="B543" s="1724"/>
      <c r="C543" s="1725"/>
      <c r="D543" s="1729" t="str">
        <f>Master!$E$11</f>
        <v>P.S.-Bapini (Jodhpur)</v>
      </c>
      <c r="E543" s="1730"/>
      <c r="F543" s="1730"/>
      <c r="G543" s="1730"/>
      <c r="H543" s="1730"/>
      <c r="I543" s="1730"/>
      <c r="J543" s="1730"/>
      <c r="K543" s="1730"/>
      <c r="L543" s="1730"/>
      <c r="M543" s="1730"/>
      <c r="N543" s="1731"/>
    </row>
    <row r="544" spans="1:14" ht="30" customHeight="1">
      <c r="A544" s="1721"/>
      <c r="B544" s="28"/>
      <c r="C544" s="1849" t="s">
        <v>150</v>
      </c>
      <c r="D544" s="1850"/>
      <c r="E544" s="1850"/>
      <c r="F544" s="1850"/>
      <c r="G544" s="1851"/>
      <c r="H544" s="1814" t="s">
        <v>127</v>
      </c>
      <c r="I544" s="1814"/>
      <c r="J544" s="1923">
        <f>VLOOKUP(A541,'Result Entry'!$B$6:$K$108,6,0)</f>
        <v>0</v>
      </c>
      <c r="K544" s="1820" t="s">
        <v>68</v>
      </c>
      <c r="L544" s="1821"/>
      <c r="M544" s="68">
        <f>Master!$E$14</f>
        <v>8151106901</v>
      </c>
      <c r="N544" s="69"/>
    </row>
    <row r="545" spans="1:15" ht="30" customHeight="1">
      <c r="A545" s="1721"/>
      <c r="B545" s="9"/>
      <c r="C545" s="1852"/>
      <c r="D545" s="1853"/>
      <c r="E545" s="1853"/>
      <c r="F545" s="1853"/>
      <c r="G545" s="1854"/>
      <c r="H545" s="1815"/>
      <c r="I545" s="1815"/>
      <c r="J545" s="1924"/>
      <c r="K545" s="1822" t="s">
        <v>66</v>
      </c>
      <c r="L545" s="1823"/>
      <c r="M545" s="1824"/>
      <c r="N545" s="1825"/>
      <c r="O545" s="17" t="s">
        <v>156</v>
      </c>
    </row>
    <row r="546" spans="1:15" ht="30" customHeight="1" thickBot="1">
      <c r="A546" s="1721"/>
      <c r="B546" s="9"/>
      <c r="C546" s="1855"/>
      <c r="D546" s="1856"/>
      <c r="E546" s="1856"/>
      <c r="F546" s="1856"/>
      <c r="G546" s="1857"/>
      <c r="H546" s="1816"/>
      <c r="I546" s="1816"/>
      <c r="J546" s="1925"/>
      <c r="K546" s="1826" t="s">
        <v>51</v>
      </c>
      <c r="L546" s="1827"/>
      <c r="M546" s="1828" t="str">
        <f>Master!$E$6</f>
        <v>2023-24</v>
      </c>
      <c r="N546" s="1829"/>
    </row>
    <row r="547" spans="1:15" ht="39.75" customHeight="1">
      <c r="A547" s="1721"/>
      <c r="B547" s="10" t="s">
        <v>69</v>
      </c>
      <c r="C547" s="1932" t="s">
        <v>20</v>
      </c>
      <c r="D547" s="1977"/>
      <c r="E547" s="1977"/>
      <c r="F547" s="1978"/>
      <c r="G547" s="87" t="s">
        <v>149</v>
      </c>
      <c r="H547" s="1979">
        <f>VLOOKUP($A541,'Result Entry'!$B$9:$FW$108,4,0)</f>
        <v>0</v>
      </c>
      <c r="I547" s="1979"/>
      <c r="J547" s="1979"/>
      <c r="K547" s="1979"/>
      <c r="L547" s="1979"/>
      <c r="M547" s="1979"/>
      <c r="N547" s="1980"/>
    </row>
    <row r="548" spans="1:15" ht="39.75" customHeight="1">
      <c r="A548" s="1721"/>
      <c r="B548" s="10" t="s">
        <v>69</v>
      </c>
      <c r="C548" s="1960" t="s">
        <v>22</v>
      </c>
      <c r="D548" s="1961"/>
      <c r="E548" s="1961"/>
      <c r="F548" s="1962"/>
      <c r="G548" s="88" t="s">
        <v>149</v>
      </c>
      <c r="H548" s="1963">
        <f>VLOOKUP($A541,'Result Entry'!$B$9:$FW$108,7,0)</f>
        <v>0</v>
      </c>
      <c r="I548" s="1963"/>
      <c r="J548" s="1963"/>
      <c r="K548" s="1963"/>
      <c r="L548" s="1963"/>
      <c r="M548" s="1963"/>
      <c r="N548" s="1964"/>
    </row>
    <row r="549" spans="1:15" ht="39.75" customHeight="1">
      <c r="A549" s="1721"/>
      <c r="B549" s="10" t="s">
        <v>69</v>
      </c>
      <c r="C549" s="1960" t="s">
        <v>23</v>
      </c>
      <c r="D549" s="1961"/>
      <c r="E549" s="1961"/>
      <c r="F549" s="1962"/>
      <c r="G549" s="88" t="s">
        <v>149</v>
      </c>
      <c r="H549" s="1963">
        <f>VLOOKUP($A541,'Result Entry'!$B$9:$FW$108,8,0)</f>
        <v>0</v>
      </c>
      <c r="I549" s="1963"/>
      <c r="J549" s="1963"/>
      <c r="K549" s="1963"/>
      <c r="L549" s="1963"/>
      <c r="M549" s="1963"/>
      <c r="N549" s="1964"/>
    </row>
    <row r="550" spans="1:15" ht="39.75" customHeight="1">
      <c r="A550" s="1721"/>
      <c r="B550" s="10" t="s">
        <v>69</v>
      </c>
      <c r="C550" s="1960" t="s">
        <v>52</v>
      </c>
      <c r="D550" s="1961"/>
      <c r="E550" s="1961"/>
      <c r="F550" s="1962"/>
      <c r="G550" s="88" t="s">
        <v>149</v>
      </c>
      <c r="H550" s="1963">
        <f>VLOOKUP($A541,'Result Entry'!$B$9:$FW$108,9,0)</f>
        <v>0</v>
      </c>
      <c r="I550" s="1963"/>
      <c r="J550" s="1963"/>
      <c r="K550" s="1963"/>
      <c r="L550" s="1963"/>
      <c r="M550" s="1963"/>
      <c r="N550" s="1964"/>
    </row>
    <row r="551" spans="1:15" ht="39.75" customHeight="1">
      <c r="A551" s="1721"/>
      <c r="B551" s="10" t="s">
        <v>69</v>
      </c>
      <c r="C551" s="1960" t="s">
        <v>53</v>
      </c>
      <c r="D551" s="1961"/>
      <c r="E551" s="1961"/>
      <c r="F551" s="1962"/>
      <c r="G551" s="88" t="s">
        <v>149</v>
      </c>
      <c r="H551" s="1965" t="str">
        <f>CONCATENATE('Result Entry'!$G$4,'Result Entry'!$J$4)</f>
        <v>11(A)</v>
      </c>
      <c r="I551" s="1963"/>
      <c r="J551" s="1963"/>
      <c r="K551" s="1963"/>
      <c r="L551" s="1963"/>
      <c r="M551" s="1963"/>
      <c r="N551" s="1964"/>
    </row>
    <row r="552" spans="1:15" ht="39.75" customHeight="1" thickBot="1">
      <c r="A552" s="1721"/>
      <c r="B552" s="10" t="s">
        <v>69</v>
      </c>
      <c r="C552" s="1935" t="s">
        <v>25</v>
      </c>
      <c r="D552" s="1936"/>
      <c r="E552" s="1936"/>
      <c r="F552" s="1937"/>
      <c r="G552" s="89" t="s">
        <v>149</v>
      </c>
      <c r="H552" s="1938">
        <f>VLOOKUP($A541,'Result Entry'!$B$9:$FW$108,10,0)</f>
        <v>0</v>
      </c>
      <c r="I552" s="1938"/>
      <c r="J552" s="1938"/>
      <c r="K552" s="1938"/>
      <c r="L552" s="1938"/>
      <c r="M552" s="1938"/>
      <c r="N552" s="1939"/>
    </row>
    <row r="553" spans="1:15" ht="30" customHeight="1">
      <c r="A553" s="1721"/>
      <c r="B553" s="11" t="s">
        <v>69</v>
      </c>
      <c r="C553" s="1940" t="s">
        <v>167</v>
      </c>
      <c r="D553" s="1941"/>
      <c r="E553" s="1944" t="s">
        <v>72</v>
      </c>
      <c r="F553" s="1946" t="s">
        <v>73</v>
      </c>
      <c r="G553" s="1948" t="s">
        <v>168</v>
      </c>
      <c r="H553" s="1950" t="s">
        <v>55</v>
      </c>
      <c r="I553" s="1951"/>
      <c r="J553" s="1954" t="s">
        <v>84</v>
      </c>
      <c r="K553" s="1955"/>
      <c r="L553" s="1958" t="s">
        <v>169</v>
      </c>
      <c r="M553" s="1966" t="s">
        <v>76</v>
      </c>
      <c r="N553" s="1926" t="s">
        <v>98</v>
      </c>
    </row>
    <row r="554" spans="1:15" ht="30" customHeight="1">
      <c r="A554" s="1721"/>
      <c r="B554" s="11"/>
      <c r="C554" s="1942"/>
      <c r="D554" s="1943"/>
      <c r="E554" s="1945"/>
      <c r="F554" s="1947"/>
      <c r="G554" s="1949"/>
      <c r="H554" s="1952"/>
      <c r="I554" s="1953"/>
      <c r="J554" s="1956"/>
      <c r="K554" s="1957"/>
      <c r="L554" s="1959"/>
      <c r="M554" s="1967"/>
      <c r="N554" s="1927"/>
    </row>
    <row r="555" spans="1:15" ht="39.75" customHeight="1" thickBot="1">
      <c r="A555" s="1721"/>
      <c r="B555" s="11" t="s">
        <v>69</v>
      </c>
      <c r="C555" s="1866" t="s">
        <v>56</v>
      </c>
      <c r="D555" s="1867"/>
      <c r="E555" s="90">
        <f>'Result Entry'!$L$7</f>
        <v>10</v>
      </c>
      <c r="F555" s="91">
        <f>'Result Entry'!$M$7</f>
        <v>10</v>
      </c>
      <c r="G555" s="92">
        <f t="shared" ref="G555:G560" si="45">SUM(E555:F555)</f>
        <v>20</v>
      </c>
      <c r="H555" s="1929">
        <f>'Result Entry'!$AU$7</f>
        <v>70</v>
      </c>
      <c r="I555" s="1930"/>
      <c r="J555" s="1931">
        <f>'Result Entry'!$AY$7</f>
        <v>100</v>
      </c>
      <c r="K555" s="1930"/>
      <c r="L555" s="92">
        <f t="shared" ref="L555:L560" si="46">SUM(H555,J555)</f>
        <v>170</v>
      </c>
      <c r="M555" s="93">
        <f t="shared" ref="M555:M560" si="47">SUM(G555,L555)</f>
        <v>190</v>
      </c>
      <c r="N555" s="1928"/>
    </row>
    <row r="556" spans="1:15" s="52" customFormat="1" ht="54" customHeight="1">
      <c r="A556" s="1721"/>
      <c r="B556" s="50" t="s">
        <v>69</v>
      </c>
      <c r="C556" s="1769" t="str">
        <f>'Result Entry'!$L$3</f>
        <v>HINDI Comp.</v>
      </c>
      <c r="D556" s="1770"/>
      <c r="E556" s="94">
        <f>IF($J544="TC",0,IF($J544="Nso",0,VLOOKUP($A541,'Result Entry'!$B$9:$FW$108,11,0)))</f>
        <v>0</v>
      </c>
      <c r="F556" s="95">
        <f>IF($J544="TC",0,IF($J544="Nso",0,VLOOKUP($A541,'Result Entry'!$B$9:$FW$108,12,0)))</f>
        <v>0</v>
      </c>
      <c r="G556" s="96">
        <f t="shared" si="45"/>
        <v>0</v>
      </c>
      <c r="H556" s="1932">
        <f>IF($J544="TC",0,IF($J544="Nso",0,VLOOKUP($A541,'Result Entry'!$B$9:$FW$108,16,0)))</f>
        <v>0</v>
      </c>
      <c r="I556" s="1933"/>
      <c r="J556" s="1934">
        <f>IF($J544="TC",0,IF($J544="Nso",0,VLOOKUP($A541,'Result Entry'!$B$9:$FW$108,19,0)))</f>
        <v>0</v>
      </c>
      <c r="K556" s="1933"/>
      <c r="L556" s="97">
        <f t="shared" si="46"/>
        <v>0</v>
      </c>
      <c r="M556" s="98">
        <f t="shared" si="47"/>
        <v>0</v>
      </c>
      <c r="N556" s="99" t="str">
        <f>IF($J544="TC",0,IF($J544="Nso",0,VLOOKUP($A541,'Result Entry'!$B$9:$FW$108,24,0)))</f>
        <v/>
      </c>
    </row>
    <row r="557" spans="1:15" s="52" customFormat="1" ht="54" customHeight="1">
      <c r="A557" s="1721"/>
      <c r="B557" s="50" t="s">
        <v>69</v>
      </c>
      <c r="C557" s="1717" t="str">
        <f>'Result Entry'!$Z$3</f>
        <v>ENGLISH Comp.</v>
      </c>
      <c r="D557" s="1718"/>
      <c r="E557" s="94">
        <f>IF($J544="TC",0,IF($J544="Nso",0,VLOOKUP($A541,'Result Entry'!$B$9:$FW$108,25,0)))</f>
        <v>0</v>
      </c>
      <c r="F557" s="95">
        <f>IF($J544="TC",0,IF($J544="Nso",0,VLOOKUP($A541,'Result Entry'!$B$9:$FW$108,26,0)))</f>
        <v>0</v>
      </c>
      <c r="G557" s="100">
        <f t="shared" si="45"/>
        <v>0</v>
      </c>
      <c r="H557" s="1960">
        <f>IF($J544="TC",0,IF($J544="Nso",0,VLOOKUP($A541,'Result Entry'!$B$9:$FW$108,30,0)))</f>
        <v>0</v>
      </c>
      <c r="I557" s="1904"/>
      <c r="J557" s="1903">
        <f>IF($J544="TC",0,IF($J544="Nso",0,VLOOKUP($A541,'Result Entry'!$B$9:$FW$108,33,0)))</f>
        <v>0</v>
      </c>
      <c r="K557" s="1904"/>
      <c r="L557" s="97">
        <f t="shared" si="46"/>
        <v>0</v>
      </c>
      <c r="M557" s="98">
        <f t="shared" si="47"/>
        <v>0</v>
      </c>
      <c r="N557" s="99" t="str">
        <f>IF($J544="TC",0,IF($J544="Nso",0,VLOOKUP($A541,'Result Entry'!$B$9:$FW$108,38,0)))</f>
        <v/>
      </c>
    </row>
    <row r="558" spans="1:15" s="52" customFormat="1" ht="54" customHeight="1">
      <c r="A558" s="1721"/>
      <c r="B558" s="50" t="s">
        <v>69</v>
      </c>
      <c r="C558" s="1717" t="str">
        <f>'Result Entry'!$AO$3</f>
        <v>PHYSICS</v>
      </c>
      <c r="D558" s="1718"/>
      <c r="E558" s="94">
        <f>IF($J544="TC",0,IF($J544="Nso",0,VLOOKUP($A541,'Result Entry'!$B$9:$FW$108,39,0)))</f>
        <v>0</v>
      </c>
      <c r="F558" s="95">
        <f>IF($J544="TC",0,IF($J544="Nso",0,VLOOKUP($A541,'Result Entry'!$B$9:$FW$108,40,0)))</f>
        <v>0</v>
      </c>
      <c r="G558" s="100">
        <f t="shared" si="45"/>
        <v>0</v>
      </c>
      <c r="H558" s="1960">
        <f>IF($J544="TC",0,IF($J544="Nso",0,VLOOKUP($A541,'Result Entry'!$B$9:$FW$108,45,0)))</f>
        <v>0</v>
      </c>
      <c r="I558" s="1904"/>
      <c r="J558" s="1903">
        <f>IF($J544="TC",0,IF($J544="Nso",0,VLOOKUP($A541,'Result Entry'!$B$9:$FW$108,49,0)))</f>
        <v>0</v>
      </c>
      <c r="K558" s="1904"/>
      <c r="L558" s="97">
        <f t="shared" si="46"/>
        <v>0</v>
      </c>
      <c r="M558" s="98">
        <f t="shared" si="47"/>
        <v>0</v>
      </c>
      <c r="N558" s="99" t="str">
        <f>IF($J544="TC",0,IF($J544="Nso",0,VLOOKUP($A541,'Result Entry'!$B$9:$FW$108,54,0)))</f>
        <v/>
      </c>
    </row>
    <row r="559" spans="1:15" s="52" customFormat="1" ht="54" customHeight="1">
      <c r="A559" s="1721"/>
      <c r="B559" s="50" t="s">
        <v>69</v>
      </c>
      <c r="C559" s="1717" t="str">
        <f>'Result Entry'!$BF$3</f>
        <v>CHEMISTRY</v>
      </c>
      <c r="D559" s="1718"/>
      <c r="E559" s="94" t="str">
        <f>IF($J544="TC",0,IF($J544="Nso",0,VLOOKUP($A541,'Result Entry'!$B$9:$FW$108,55,0)))</f>
        <v/>
      </c>
      <c r="F559" s="95">
        <f>IF($J544="TC",0,IF($J544="Nso",0,VLOOKUP($A541,'Result Entry'!$B$9:$FW$108,56,0)))</f>
        <v>0</v>
      </c>
      <c r="G559" s="100">
        <f t="shared" si="45"/>
        <v>0</v>
      </c>
      <c r="H559" s="1960">
        <f>IF($J544="TC",0,IF($J544="Nso",0,VLOOKUP($A541,'Result Entry'!$B$9:$FW$108,61,0)))</f>
        <v>0</v>
      </c>
      <c r="I559" s="1904"/>
      <c r="J559" s="1903">
        <f>IF($J544="TC",0,IF($J544="Nso",0,VLOOKUP($A541,'Result Entry'!$B$9:$FW$108,65,0)))</f>
        <v>0</v>
      </c>
      <c r="K559" s="1904"/>
      <c r="L559" s="97">
        <f t="shared" si="46"/>
        <v>0</v>
      </c>
      <c r="M559" s="98">
        <f t="shared" si="47"/>
        <v>0</v>
      </c>
      <c r="N559" s="99" t="str">
        <f>IF($J544="TC",0,IF($J544="Nso",0,VLOOKUP($A541,'Result Entry'!$B$9:$FW$108,70,0)))</f>
        <v/>
      </c>
    </row>
    <row r="560" spans="1:15" s="52" customFormat="1" ht="54" customHeight="1" thickBot="1">
      <c r="A560" s="1721"/>
      <c r="B560" s="50" t="s">
        <v>69</v>
      </c>
      <c r="C560" s="1717" t="str">
        <f>'Result Entry'!$BW$3</f>
        <v>BIOLOGY</v>
      </c>
      <c r="D560" s="1718"/>
      <c r="E560" s="101" t="str">
        <f>IF($J544="TC",0,IF($J544="Nso",0,VLOOKUP($A541,'Result Entry'!$B$9:$FW$108,71,0)))</f>
        <v/>
      </c>
      <c r="F560" s="102" t="str">
        <f>IF($J544="TC",0,IF($J544="Nso",0,VLOOKUP($A541,'Result Entry'!$B$9:$FW$108,72,0)))</f>
        <v/>
      </c>
      <c r="G560" s="103">
        <f t="shared" si="45"/>
        <v>0</v>
      </c>
      <c r="H560" s="1905">
        <f>IF($J544="TC",0,IF($J544="Nso",0,VLOOKUP($A541,'Result Entry'!$B$9:$FW$108,77,0)))</f>
        <v>0</v>
      </c>
      <c r="I560" s="1906"/>
      <c r="J560" s="1907">
        <f>IF($J544="TC",0,IF($J544="Nso",0,VLOOKUP($A541,'Result Entry'!$B$9:$FW$108,81,0)))</f>
        <v>0</v>
      </c>
      <c r="K560" s="1906"/>
      <c r="L560" s="104">
        <f t="shared" si="46"/>
        <v>0</v>
      </c>
      <c r="M560" s="105">
        <f t="shared" si="47"/>
        <v>0</v>
      </c>
      <c r="N560" s="99">
        <f>IF($J544="TC",0,IF($J544="Nso",0,VLOOKUP($A541,'Result Entry'!$B$9:$FW$108,86,0)))</f>
        <v>0</v>
      </c>
    </row>
    <row r="561" spans="1:14" ht="39.75" customHeight="1">
      <c r="A561" s="1721"/>
      <c r="B561" s="11" t="s">
        <v>69</v>
      </c>
      <c r="C561" s="1771" t="s">
        <v>77</v>
      </c>
      <c r="D561" s="1772"/>
      <c r="E561" s="1773"/>
      <c r="F561" s="1968" t="s">
        <v>78</v>
      </c>
      <c r="G561" s="1969"/>
      <c r="H561" s="1968" t="s">
        <v>79</v>
      </c>
      <c r="I561" s="1970"/>
      <c r="J561" s="106" t="s">
        <v>41</v>
      </c>
      <c r="K561" s="116" t="s">
        <v>91</v>
      </c>
      <c r="L561" s="1971" t="s">
        <v>39</v>
      </c>
      <c r="M561" s="1972"/>
      <c r="N561" s="108" t="s">
        <v>43</v>
      </c>
    </row>
    <row r="562" spans="1:14" ht="39.75" customHeight="1" thickBot="1">
      <c r="A562" s="1721"/>
      <c r="B562" s="11" t="s">
        <v>69</v>
      </c>
      <c r="C562" s="1774"/>
      <c r="D562" s="1775"/>
      <c r="E562" s="1776"/>
      <c r="F562" s="1973">
        <f>IF($J544="TC",0,IF($J544="Nso",0,VLOOKUP($A541,'Result Entry'!$B$9:$FW$108,146,0)))</f>
        <v>0</v>
      </c>
      <c r="G562" s="1974"/>
      <c r="H562" s="1975">
        <f>IF($J544="TC",0,IF($J544="Nso",0,VLOOKUP($A541,'Result Entry'!$B$9:$FW$108,147,0)))</f>
        <v>0</v>
      </c>
      <c r="I562" s="1976"/>
      <c r="J562" s="75">
        <f>IF($J544="TC",0,IF($J544="Nso",0,VLOOKUP($A541,'Result Entry'!$B$9:$FW$108,148,0)))</f>
        <v>0</v>
      </c>
      <c r="K562" s="85" t="str">
        <f>IF($J544="TC",0,IF($J544="Nso",0,VLOOKUP($A541,'Result Entry'!$B$9:$FW$108,149,0)))</f>
        <v/>
      </c>
      <c r="L562" s="1864">
        <f>IF($J544="TC",0,IF($J544="Nso",0,VLOOKUP($A541,'Result Entry'!$B$9:$FW$108,150,0)))</f>
        <v>0</v>
      </c>
      <c r="M562" s="1865"/>
      <c r="N562" s="15">
        <f>IF($J544="TC",0,IF($J544="Nso",0,VLOOKUP($A541,'Result Entry'!$B$9:$FW$108,152,0)))</f>
        <v>0</v>
      </c>
    </row>
    <row r="563" spans="1:14" ht="39.75" customHeight="1">
      <c r="A563" s="1721"/>
      <c r="B563" s="11" t="s">
        <v>69</v>
      </c>
      <c r="C563" s="1758" t="s">
        <v>58</v>
      </c>
      <c r="D563" s="1759"/>
      <c r="E563" s="1759"/>
      <c r="F563" s="1759"/>
      <c r="G563" s="1759"/>
      <c r="H563" s="1760"/>
      <c r="I563" s="1834" t="s">
        <v>59</v>
      </c>
      <c r="J563" s="1835"/>
      <c r="K563" s="1911">
        <f>VLOOKUP($A541,'Result Entry'!$B$9:$FW$108,143,0)</f>
        <v>0</v>
      </c>
      <c r="L563" s="1912"/>
      <c r="M563" s="1839" t="s">
        <v>37</v>
      </c>
      <c r="N563" s="1840"/>
    </row>
    <row r="564" spans="1:14" ht="39.75" customHeight="1" thickBot="1">
      <c r="A564" s="1721"/>
      <c r="B564" s="11" t="s">
        <v>69</v>
      </c>
      <c r="C564" s="1841" t="s">
        <v>54</v>
      </c>
      <c r="D564" s="1842"/>
      <c r="E564" s="1842"/>
      <c r="F564" s="1843" t="s">
        <v>157</v>
      </c>
      <c r="G564" s="1844"/>
      <c r="H564" s="26" t="s">
        <v>47</v>
      </c>
      <c r="I564" s="1847" t="s">
        <v>60</v>
      </c>
      <c r="J564" s="1848"/>
      <c r="K564" s="1913">
        <f>VLOOKUP($A541,'Result Entry'!$B$9:$FW$108,144,0)</f>
        <v>0</v>
      </c>
      <c r="L564" s="1914"/>
      <c r="M564" s="1875">
        <f>VLOOKUP($A541,'Result Entry'!$B$9:$FW$108,145,0)</f>
        <v>0</v>
      </c>
      <c r="N564" s="1876"/>
    </row>
    <row r="565" spans="1:14" ht="39.75" customHeight="1">
      <c r="A565" s="1721"/>
      <c r="B565" s="11" t="s">
        <v>69</v>
      </c>
      <c r="C565" s="1841"/>
      <c r="D565" s="1842"/>
      <c r="E565" s="1842"/>
      <c r="F565" s="1845"/>
      <c r="G565" s="1846"/>
      <c r="H565" s="27" t="s">
        <v>99</v>
      </c>
      <c r="I565" s="1877" t="s">
        <v>61</v>
      </c>
      <c r="J565" s="1878"/>
      <c r="K565" s="1915">
        <f>IF($J544="TC","Transferred",IF($J544="Nso","NameSeparated",VLOOKUP($A541,'Result Entry'!$B$9:$FW$108,153,0)))</f>
        <v>0</v>
      </c>
      <c r="L565" s="1915"/>
      <c r="M565" s="1915"/>
      <c r="N565" s="1916"/>
    </row>
    <row r="566" spans="1:14" ht="39.75" customHeight="1">
      <c r="A566" s="1721"/>
      <c r="B566" s="11" t="s">
        <v>69</v>
      </c>
      <c r="C566" s="1917" t="str">
        <f>'Result Entry'!$DU$3</f>
        <v>Foundation Of Information Tech.</v>
      </c>
      <c r="D566" s="1918"/>
      <c r="E566" s="1919"/>
      <c r="F566" s="1902" t="str">
        <f>IF($J544="TC",0,IF($J544="Nso",0,VLOOKUP($A541,'Result Entry'!$B$9:$GS$108,170,0)))</f>
        <v/>
      </c>
      <c r="G566" s="1902"/>
      <c r="H566" s="109">
        <f>IF($J544="TC",0,IF($J544="Nso",0,VLOOKUP($A541,'Result Entry'!$B$9:$GS$108,112,0)))</f>
        <v>0</v>
      </c>
      <c r="I566" s="1748" t="s">
        <v>71</v>
      </c>
      <c r="J566" s="1749"/>
      <c r="K566" s="1908">
        <f>'Result Entry'!$T$2</f>
        <v>45419</v>
      </c>
      <c r="L566" s="1909"/>
      <c r="M566" s="1909"/>
      <c r="N566" s="1910"/>
    </row>
    <row r="567" spans="1:14" ht="39.75" customHeight="1">
      <c r="A567" s="1721"/>
      <c r="B567" s="11" t="s">
        <v>69</v>
      </c>
      <c r="C567" s="1899" t="str">
        <f>'Result Entry'!$EI$3</f>
        <v>G.I.A.I.-II</v>
      </c>
      <c r="D567" s="1900"/>
      <c r="E567" s="1901"/>
      <c r="F567" s="1902" t="str">
        <f>IF($J544="TC",0,IF($J544="Nso",0,VLOOKUP($A541,'Result Entry'!$B$9:$GS$108,174,0)))</f>
        <v/>
      </c>
      <c r="G567" s="1902"/>
      <c r="H567" s="109">
        <f>IF($J544="TC",0,IF($J544="Nso",0,VLOOKUP($A541,'Result Entry'!$B$9:$GS$108,124,0)))</f>
        <v>0</v>
      </c>
      <c r="I567" s="1753"/>
      <c r="J567" s="1754"/>
      <c r="K567" s="1754"/>
      <c r="L567" s="1754"/>
      <c r="M567" s="1754"/>
      <c r="N567" s="1755"/>
    </row>
    <row r="568" spans="1:14" ht="39.75" customHeight="1">
      <c r="A568" s="1721"/>
      <c r="B568" s="11" t="s">
        <v>69</v>
      </c>
      <c r="C568" s="1899" t="str">
        <f>'Result Entry'!$EU$3</f>
        <v>SOC.SER.PLAN</v>
      </c>
      <c r="D568" s="1900"/>
      <c r="E568" s="1901"/>
      <c r="F568" s="1902">
        <f>IF($J544="TC",0,IF($J544="Nso",0,VLOOKUP($A541,'Result Entry'!$B$9:$HS$108,178,0)))</f>
        <v>0</v>
      </c>
      <c r="G568" s="1902"/>
      <c r="H568" s="109">
        <f>IF($J544="TC",0,IF($J544="Nso",0,VLOOKUP($A541,'Result Entry'!$B$9:$GS$108,136,0)))</f>
        <v>0</v>
      </c>
      <c r="I568" s="1756" t="s">
        <v>174</v>
      </c>
      <c r="J568" s="1757"/>
      <c r="K568" s="113"/>
      <c r="L568" s="114"/>
      <c r="M568" s="114"/>
      <c r="N568" s="115"/>
    </row>
    <row r="569" spans="1:14" ht="39.75" customHeight="1" thickBot="1">
      <c r="A569" s="1721"/>
      <c r="B569" s="11" t="s">
        <v>69</v>
      </c>
      <c r="C569" s="1899" t="str">
        <f>'Result Entry'!$FG$3</f>
        <v>Jeewan Kaushal</v>
      </c>
      <c r="D569" s="1900"/>
      <c r="E569" s="1901"/>
      <c r="F569" s="1902" t="str">
        <f>IF($J544="TC",0,IF($J544="Nso",0,VLOOKUP($A541,'Result Entry'!$B$9:$HS$108,182,0)))</f>
        <v/>
      </c>
      <c r="G569" s="1902"/>
      <c r="H569" s="109">
        <f>IF($J544="TC",0,IF($J544="Nso",0,VLOOKUP($A541,'Result Entry'!$B$9:$HS$108,136,0)))</f>
        <v>0</v>
      </c>
      <c r="I569" s="1756" t="s">
        <v>148</v>
      </c>
      <c r="J569" s="1757"/>
      <c r="K569" s="1757"/>
      <c r="L569" s="1757"/>
      <c r="M569" s="1757"/>
      <c r="N569" s="1838"/>
    </row>
    <row r="570" spans="1:14" ht="39.75" customHeight="1">
      <c r="A570" s="1721"/>
      <c r="B570" s="10" t="s">
        <v>69</v>
      </c>
      <c r="C570" s="1886" t="s">
        <v>180</v>
      </c>
      <c r="D570" s="1887"/>
      <c r="E570" s="1888"/>
      <c r="F570" s="1895" t="s">
        <v>181</v>
      </c>
      <c r="G570" s="1896"/>
      <c r="H570" s="110" t="s">
        <v>30</v>
      </c>
      <c r="I570" s="1756" t="s">
        <v>175</v>
      </c>
      <c r="J570" s="1757"/>
      <c r="K570" s="1757"/>
      <c r="L570" s="1757"/>
      <c r="M570" s="1757"/>
      <c r="N570" s="1838"/>
    </row>
    <row r="571" spans="1:14" ht="39.75" customHeight="1">
      <c r="A571" s="1721"/>
      <c r="B571" s="10" t="s">
        <v>69</v>
      </c>
      <c r="C571" s="1889"/>
      <c r="D571" s="1890"/>
      <c r="E571" s="1891"/>
      <c r="F571" s="1897" t="s">
        <v>182</v>
      </c>
      <c r="G571" s="1898"/>
      <c r="H571" s="111" t="s">
        <v>179</v>
      </c>
      <c r="I571" s="1732" t="s">
        <v>67</v>
      </c>
      <c r="J571" s="1733"/>
      <c r="K571" s="1733"/>
      <c r="L571" s="1733"/>
      <c r="M571" s="1733"/>
      <c r="N571" s="1734"/>
    </row>
    <row r="572" spans="1:14" ht="39.75" customHeight="1">
      <c r="A572" s="1721"/>
      <c r="B572" s="10" t="s">
        <v>69</v>
      </c>
      <c r="C572" s="1889"/>
      <c r="D572" s="1890"/>
      <c r="E572" s="1891"/>
      <c r="F572" s="1897" t="s">
        <v>185</v>
      </c>
      <c r="G572" s="1898"/>
      <c r="H572" s="111" t="s">
        <v>62</v>
      </c>
      <c r="I572" s="1735"/>
      <c r="J572" s="1736"/>
      <c r="K572" s="1736"/>
      <c r="L572" s="1736"/>
      <c r="M572" s="1736"/>
      <c r="N572" s="1737"/>
    </row>
    <row r="573" spans="1:14" ht="39.75" customHeight="1">
      <c r="A573" s="1721"/>
      <c r="B573" s="10" t="s">
        <v>69</v>
      </c>
      <c r="C573" s="1889"/>
      <c r="D573" s="1890"/>
      <c r="E573" s="1891"/>
      <c r="F573" s="1897" t="s">
        <v>186</v>
      </c>
      <c r="G573" s="1898"/>
      <c r="H573" s="111" t="s">
        <v>63</v>
      </c>
      <c r="I573" s="1735"/>
      <c r="J573" s="1736"/>
      <c r="K573" s="1736"/>
      <c r="L573" s="1736"/>
      <c r="M573" s="1736"/>
      <c r="N573" s="1737"/>
    </row>
    <row r="574" spans="1:14" ht="39.75" customHeight="1">
      <c r="A574" s="1721"/>
      <c r="B574" s="10" t="s">
        <v>69</v>
      </c>
      <c r="C574" s="1889"/>
      <c r="D574" s="1890"/>
      <c r="E574" s="1891"/>
      <c r="F574" s="1897" t="s">
        <v>183</v>
      </c>
      <c r="G574" s="1898"/>
      <c r="H574" s="111" t="s">
        <v>65</v>
      </c>
      <c r="I574" s="1738" t="s">
        <v>80</v>
      </c>
      <c r="J574" s="1739"/>
      <c r="K574" s="1739"/>
      <c r="L574" s="1739"/>
      <c r="M574" s="1739"/>
      <c r="N574" s="1740"/>
    </row>
    <row r="575" spans="1:14" ht="39.75" customHeight="1" thickBot="1">
      <c r="A575" s="1721"/>
      <c r="B575" s="13" t="s">
        <v>69</v>
      </c>
      <c r="C575" s="1892"/>
      <c r="D575" s="1893"/>
      <c r="E575" s="1894"/>
      <c r="F575" s="1884" t="s">
        <v>184</v>
      </c>
      <c r="G575" s="1885"/>
      <c r="H575" s="112" t="s">
        <v>64</v>
      </c>
      <c r="I575" s="1741"/>
      <c r="J575" s="1742"/>
      <c r="K575" s="1742"/>
      <c r="L575" s="1742"/>
      <c r="M575" s="1742"/>
      <c r="N575" s="1743"/>
    </row>
    <row r="576" spans="1:14" s="43" customFormat="1" ht="123.75" customHeight="1" thickTop="1">
      <c r="A576" s="84"/>
      <c r="B576" s="117"/>
      <c r="C576" s="118"/>
      <c r="D576" s="118"/>
      <c r="E576" s="118"/>
      <c r="F576" s="118"/>
      <c r="G576" s="118"/>
      <c r="H576" s="118"/>
      <c r="I576" s="118"/>
      <c r="J576" s="118"/>
      <c r="K576" s="118"/>
      <c r="L576" s="118"/>
      <c r="M576" s="118"/>
      <c r="N576" s="118"/>
    </row>
    <row r="577" spans="1:15" ht="24.75" customHeight="1" thickBot="1">
      <c r="A577" s="83">
        <f>A541+1</f>
        <v>17</v>
      </c>
      <c r="B577" s="1720" t="s">
        <v>50</v>
      </c>
      <c r="C577" s="1720"/>
      <c r="D577" s="1720"/>
      <c r="E577" s="1720"/>
      <c r="F577" s="1720"/>
      <c r="G577" s="1720"/>
      <c r="H577" s="1720"/>
      <c r="I577" s="1720"/>
      <c r="J577" s="1720"/>
      <c r="K577" s="1720"/>
      <c r="L577" s="1720"/>
      <c r="M577" s="1720"/>
      <c r="N577" s="1720"/>
    </row>
    <row r="578" spans="1:15" ht="62.25" customHeight="1" thickTop="1">
      <c r="A578" s="1721"/>
      <c r="B578" s="1722"/>
      <c r="C578" s="1723"/>
      <c r="D578" s="1920" t="str">
        <f>Master!$E$8</f>
        <v xml:space="preserve">Govt. Sr. Secondary School </v>
      </c>
      <c r="E578" s="1921"/>
      <c r="F578" s="1921"/>
      <c r="G578" s="1921"/>
      <c r="H578" s="1921"/>
      <c r="I578" s="1921"/>
      <c r="J578" s="1921"/>
      <c r="K578" s="1921"/>
      <c r="L578" s="1921"/>
      <c r="M578" s="1921"/>
      <c r="N578" s="1922"/>
    </row>
    <row r="579" spans="1:15" ht="33" customHeight="1" thickBot="1">
      <c r="A579" s="1721"/>
      <c r="B579" s="1724"/>
      <c r="C579" s="1725"/>
      <c r="D579" s="1729" t="str">
        <f>Master!$E$11</f>
        <v>P.S.-Bapini (Jodhpur)</v>
      </c>
      <c r="E579" s="1730"/>
      <c r="F579" s="1730"/>
      <c r="G579" s="1730"/>
      <c r="H579" s="1730"/>
      <c r="I579" s="1730"/>
      <c r="J579" s="1730"/>
      <c r="K579" s="1730"/>
      <c r="L579" s="1730"/>
      <c r="M579" s="1730"/>
      <c r="N579" s="1731"/>
    </row>
    <row r="580" spans="1:15" ht="30" customHeight="1">
      <c r="A580" s="1721"/>
      <c r="B580" s="28"/>
      <c r="C580" s="1849" t="s">
        <v>150</v>
      </c>
      <c r="D580" s="1850"/>
      <c r="E580" s="1850"/>
      <c r="F580" s="1850"/>
      <c r="G580" s="1851"/>
      <c r="H580" s="1814" t="s">
        <v>127</v>
      </c>
      <c r="I580" s="1814"/>
      <c r="J580" s="1923">
        <f>VLOOKUP(A577,'Result Entry'!$B$6:$K$108,6,0)</f>
        <v>0</v>
      </c>
      <c r="K580" s="1820" t="s">
        <v>68</v>
      </c>
      <c r="L580" s="1821"/>
      <c r="M580" s="68">
        <f>Master!$E$14</f>
        <v>8151106901</v>
      </c>
      <c r="N580" s="69"/>
    </row>
    <row r="581" spans="1:15" ht="30" customHeight="1">
      <c r="A581" s="1721"/>
      <c r="B581" s="9"/>
      <c r="C581" s="1852"/>
      <c r="D581" s="1853"/>
      <c r="E581" s="1853"/>
      <c r="F581" s="1853"/>
      <c r="G581" s="1854"/>
      <c r="H581" s="1815"/>
      <c r="I581" s="1815"/>
      <c r="J581" s="1924"/>
      <c r="K581" s="1822" t="s">
        <v>66</v>
      </c>
      <c r="L581" s="1823"/>
      <c r="M581" s="1824"/>
      <c r="N581" s="1825"/>
      <c r="O581" s="17" t="s">
        <v>156</v>
      </c>
    </row>
    <row r="582" spans="1:15" ht="30" customHeight="1" thickBot="1">
      <c r="A582" s="1721"/>
      <c r="B582" s="9"/>
      <c r="C582" s="1855"/>
      <c r="D582" s="1856"/>
      <c r="E582" s="1856"/>
      <c r="F582" s="1856"/>
      <c r="G582" s="1857"/>
      <c r="H582" s="1816"/>
      <c r="I582" s="1816"/>
      <c r="J582" s="1925"/>
      <c r="K582" s="1826" t="s">
        <v>51</v>
      </c>
      <c r="L582" s="1827"/>
      <c r="M582" s="1828" t="str">
        <f>Master!$E$6</f>
        <v>2023-24</v>
      </c>
      <c r="N582" s="1829"/>
    </row>
    <row r="583" spans="1:15" ht="39.75" customHeight="1">
      <c r="A583" s="1721"/>
      <c r="B583" s="10" t="s">
        <v>69</v>
      </c>
      <c r="C583" s="1932" t="s">
        <v>20</v>
      </c>
      <c r="D583" s="1977"/>
      <c r="E583" s="1977"/>
      <c r="F583" s="1978"/>
      <c r="G583" s="87" t="s">
        <v>149</v>
      </c>
      <c r="H583" s="1979">
        <f>VLOOKUP($A577,'Result Entry'!$B$9:$FW$108,4,0)</f>
        <v>0</v>
      </c>
      <c r="I583" s="1979"/>
      <c r="J583" s="1979"/>
      <c r="K583" s="1979"/>
      <c r="L583" s="1979"/>
      <c r="M583" s="1979"/>
      <c r="N583" s="1980"/>
    </row>
    <row r="584" spans="1:15" ht="39.75" customHeight="1">
      <c r="A584" s="1721"/>
      <c r="B584" s="10" t="s">
        <v>69</v>
      </c>
      <c r="C584" s="1960" t="s">
        <v>22</v>
      </c>
      <c r="D584" s="1961"/>
      <c r="E584" s="1961"/>
      <c r="F584" s="1962"/>
      <c r="G584" s="88" t="s">
        <v>149</v>
      </c>
      <c r="H584" s="1963">
        <f>VLOOKUP($A577,'Result Entry'!$B$9:$FW$108,7,0)</f>
        <v>0</v>
      </c>
      <c r="I584" s="1963"/>
      <c r="J584" s="1963"/>
      <c r="K584" s="1963"/>
      <c r="L584" s="1963"/>
      <c r="M584" s="1963"/>
      <c r="N584" s="1964"/>
    </row>
    <row r="585" spans="1:15" ht="39.75" customHeight="1">
      <c r="A585" s="1721"/>
      <c r="B585" s="10" t="s">
        <v>69</v>
      </c>
      <c r="C585" s="1960" t="s">
        <v>23</v>
      </c>
      <c r="D585" s="1961"/>
      <c r="E585" s="1961"/>
      <c r="F585" s="1962"/>
      <c r="G585" s="88" t="s">
        <v>149</v>
      </c>
      <c r="H585" s="1963">
        <f>VLOOKUP($A577,'Result Entry'!$B$9:$FW$108,8,0)</f>
        <v>0</v>
      </c>
      <c r="I585" s="1963"/>
      <c r="J585" s="1963"/>
      <c r="K585" s="1963"/>
      <c r="L585" s="1963"/>
      <c r="M585" s="1963"/>
      <c r="N585" s="1964"/>
    </row>
    <row r="586" spans="1:15" ht="39.75" customHeight="1">
      <c r="A586" s="1721"/>
      <c r="B586" s="10" t="s">
        <v>69</v>
      </c>
      <c r="C586" s="1960" t="s">
        <v>52</v>
      </c>
      <c r="D586" s="1961"/>
      <c r="E586" s="1961"/>
      <c r="F586" s="1962"/>
      <c r="G586" s="88" t="s">
        <v>149</v>
      </c>
      <c r="H586" s="1963">
        <f>VLOOKUP($A577,'Result Entry'!$B$9:$FW$108,9,0)</f>
        <v>0</v>
      </c>
      <c r="I586" s="1963"/>
      <c r="J586" s="1963"/>
      <c r="K586" s="1963"/>
      <c r="L586" s="1963"/>
      <c r="M586" s="1963"/>
      <c r="N586" s="1964"/>
    </row>
    <row r="587" spans="1:15" ht="39.75" customHeight="1">
      <c r="A587" s="1721"/>
      <c r="B587" s="10" t="s">
        <v>69</v>
      </c>
      <c r="C587" s="1960" t="s">
        <v>53</v>
      </c>
      <c r="D587" s="1961"/>
      <c r="E587" s="1961"/>
      <c r="F587" s="1962"/>
      <c r="G587" s="88" t="s">
        <v>149</v>
      </c>
      <c r="H587" s="1965" t="str">
        <f>CONCATENATE('Result Entry'!$G$4,'Result Entry'!$J$4)</f>
        <v>11(A)</v>
      </c>
      <c r="I587" s="1963"/>
      <c r="J587" s="1963"/>
      <c r="K587" s="1963"/>
      <c r="L587" s="1963"/>
      <c r="M587" s="1963"/>
      <c r="N587" s="1964"/>
    </row>
    <row r="588" spans="1:15" ht="39.75" customHeight="1" thickBot="1">
      <c r="A588" s="1721"/>
      <c r="B588" s="10" t="s">
        <v>69</v>
      </c>
      <c r="C588" s="1935" t="s">
        <v>25</v>
      </c>
      <c r="D588" s="1936"/>
      <c r="E588" s="1936"/>
      <c r="F588" s="1937"/>
      <c r="G588" s="89" t="s">
        <v>149</v>
      </c>
      <c r="H588" s="1938">
        <f>VLOOKUP($A577,'Result Entry'!$B$9:$FW$108,10,0)</f>
        <v>0</v>
      </c>
      <c r="I588" s="1938"/>
      <c r="J588" s="1938"/>
      <c r="K588" s="1938"/>
      <c r="L588" s="1938"/>
      <c r="M588" s="1938"/>
      <c r="N588" s="1939"/>
    </row>
    <row r="589" spans="1:15" ht="30" customHeight="1">
      <c r="A589" s="1721"/>
      <c r="B589" s="11" t="s">
        <v>69</v>
      </c>
      <c r="C589" s="1940" t="s">
        <v>167</v>
      </c>
      <c r="D589" s="1941"/>
      <c r="E589" s="1944" t="s">
        <v>72</v>
      </c>
      <c r="F589" s="1946" t="s">
        <v>73</v>
      </c>
      <c r="G589" s="1948" t="s">
        <v>168</v>
      </c>
      <c r="H589" s="1950" t="s">
        <v>55</v>
      </c>
      <c r="I589" s="1951"/>
      <c r="J589" s="1954" t="s">
        <v>84</v>
      </c>
      <c r="K589" s="1955"/>
      <c r="L589" s="1958" t="s">
        <v>169</v>
      </c>
      <c r="M589" s="1966" t="s">
        <v>76</v>
      </c>
      <c r="N589" s="1926" t="s">
        <v>98</v>
      </c>
    </row>
    <row r="590" spans="1:15" ht="30" customHeight="1">
      <c r="A590" s="1721"/>
      <c r="B590" s="11"/>
      <c r="C590" s="1942"/>
      <c r="D590" s="1943"/>
      <c r="E590" s="1945"/>
      <c r="F590" s="1947"/>
      <c r="G590" s="1949"/>
      <c r="H590" s="1952"/>
      <c r="I590" s="1953"/>
      <c r="J590" s="1956"/>
      <c r="K590" s="1957"/>
      <c r="L590" s="1959"/>
      <c r="M590" s="1967"/>
      <c r="N590" s="1927"/>
    </row>
    <row r="591" spans="1:15" ht="39.75" customHeight="1" thickBot="1">
      <c r="A591" s="1721"/>
      <c r="B591" s="11" t="s">
        <v>69</v>
      </c>
      <c r="C591" s="1866" t="s">
        <v>56</v>
      </c>
      <c r="D591" s="1867"/>
      <c r="E591" s="90">
        <f>'Result Entry'!$L$7</f>
        <v>10</v>
      </c>
      <c r="F591" s="91">
        <f>'Result Entry'!$M$7</f>
        <v>10</v>
      </c>
      <c r="G591" s="92">
        <f t="shared" ref="G591:G596" si="48">SUM(E591:F591)</f>
        <v>20</v>
      </c>
      <c r="H591" s="1929">
        <f>'Result Entry'!$AU$7</f>
        <v>70</v>
      </c>
      <c r="I591" s="1930"/>
      <c r="J591" s="1931">
        <f>'Result Entry'!$AY$7</f>
        <v>100</v>
      </c>
      <c r="K591" s="1930"/>
      <c r="L591" s="92">
        <f t="shared" ref="L591:L596" si="49">SUM(H591,J591)</f>
        <v>170</v>
      </c>
      <c r="M591" s="93">
        <f t="shared" ref="M591:M596" si="50">SUM(G591,L591)</f>
        <v>190</v>
      </c>
      <c r="N591" s="1928"/>
    </row>
    <row r="592" spans="1:15" s="52" customFormat="1" ht="54" customHeight="1">
      <c r="A592" s="1721"/>
      <c r="B592" s="50" t="s">
        <v>69</v>
      </c>
      <c r="C592" s="1769" t="str">
        <f>'Result Entry'!$L$3</f>
        <v>HINDI Comp.</v>
      </c>
      <c r="D592" s="1770"/>
      <c r="E592" s="94">
        <f>IF($J580="TC",0,IF($J580="Nso",0,VLOOKUP($A577,'Result Entry'!$B$9:$FW$108,11,0)))</f>
        <v>0</v>
      </c>
      <c r="F592" s="95">
        <f>IF($J580="TC",0,IF($J580="Nso",0,VLOOKUP($A577,'Result Entry'!$B$9:$FW$108,12,0)))</f>
        <v>0</v>
      </c>
      <c r="G592" s="96">
        <f t="shared" si="48"/>
        <v>0</v>
      </c>
      <c r="H592" s="1932">
        <f>IF($J580="TC",0,IF($J580="Nso",0,VLOOKUP($A577,'Result Entry'!$B$9:$FW$108,16,0)))</f>
        <v>0</v>
      </c>
      <c r="I592" s="1933"/>
      <c r="J592" s="1934">
        <f>IF($J580="TC",0,IF($J580="Nso",0,VLOOKUP($A577,'Result Entry'!$B$9:$FW$108,19,0)))</f>
        <v>0</v>
      </c>
      <c r="K592" s="1933"/>
      <c r="L592" s="97">
        <f t="shared" si="49"/>
        <v>0</v>
      </c>
      <c r="M592" s="98">
        <f t="shared" si="50"/>
        <v>0</v>
      </c>
      <c r="N592" s="99" t="str">
        <f>IF($J580="TC",0,IF($J580="Nso",0,VLOOKUP($A577,'Result Entry'!$B$9:$FW$108,24,0)))</f>
        <v/>
      </c>
    </row>
    <row r="593" spans="1:14" s="52" customFormat="1" ht="54" customHeight="1">
      <c r="A593" s="1721"/>
      <c r="B593" s="50" t="s">
        <v>69</v>
      </c>
      <c r="C593" s="1717" t="str">
        <f>'Result Entry'!$Z$3</f>
        <v>ENGLISH Comp.</v>
      </c>
      <c r="D593" s="1718"/>
      <c r="E593" s="94">
        <f>IF($J580="TC",0,IF($J580="Nso",0,VLOOKUP($A577,'Result Entry'!$B$9:$FW$108,25,0)))</f>
        <v>0</v>
      </c>
      <c r="F593" s="95">
        <f>IF($J580="TC",0,IF($J580="Nso",0,VLOOKUP($A577,'Result Entry'!$B$9:$FW$108,26,0)))</f>
        <v>0</v>
      </c>
      <c r="G593" s="100">
        <f t="shared" si="48"/>
        <v>0</v>
      </c>
      <c r="H593" s="1960">
        <f>IF($J580="TC",0,IF($J580="Nso",0,VLOOKUP($A577,'Result Entry'!$B$9:$FW$108,30,0)))</f>
        <v>0</v>
      </c>
      <c r="I593" s="1904"/>
      <c r="J593" s="1903">
        <f>IF($J580="TC",0,IF($J580="Nso",0,VLOOKUP($A577,'Result Entry'!$B$9:$FW$108,33,0)))</f>
        <v>0</v>
      </c>
      <c r="K593" s="1904"/>
      <c r="L593" s="97">
        <f t="shared" si="49"/>
        <v>0</v>
      </c>
      <c r="M593" s="98">
        <f t="shared" si="50"/>
        <v>0</v>
      </c>
      <c r="N593" s="99" t="str">
        <f>IF($J580="TC",0,IF($J580="Nso",0,VLOOKUP($A577,'Result Entry'!$B$9:$FW$108,38,0)))</f>
        <v/>
      </c>
    </row>
    <row r="594" spans="1:14" s="52" customFormat="1" ht="54" customHeight="1">
      <c r="A594" s="1721"/>
      <c r="B594" s="50" t="s">
        <v>69</v>
      </c>
      <c r="C594" s="1717" t="str">
        <f>'Result Entry'!$AO$3</f>
        <v>PHYSICS</v>
      </c>
      <c r="D594" s="1718"/>
      <c r="E594" s="94">
        <f>IF($J580="TC",0,IF($J580="Nso",0,VLOOKUP($A577,'Result Entry'!$B$9:$FW$108,39,0)))</f>
        <v>0</v>
      </c>
      <c r="F594" s="95">
        <f>IF($J580="TC",0,IF($J580="Nso",0,VLOOKUP($A577,'Result Entry'!$B$9:$FW$108,40,0)))</f>
        <v>0</v>
      </c>
      <c r="G594" s="100">
        <f t="shared" si="48"/>
        <v>0</v>
      </c>
      <c r="H594" s="1960">
        <f>IF($J580="TC",0,IF($J580="Nso",0,VLOOKUP($A577,'Result Entry'!$B$9:$FW$108,45,0)))</f>
        <v>0</v>
      </c>
      <c r="I594" s="1904"/>
      <c r="J594" s="1903">
        <f>IF($J580="TC",0,IF($J580="Nso",0,VLOOKUP($A577,'Result Entry'!$B$9:$FW$108,49,0)))</f>
        <v>0</v>
      </c>
      <c r="K594" s="1904"/>
      <c r="L594" s="97">
        <f t="shared" si="49"/>
        <v>0</v>
      </c>
      <c r="M594" s="98">
        <f t="shared" si="50"/>
        <v>0</v>
      </c>
      <c r="N594" s="99" t="str">
        <f>IF($J580="TC",0,IF($J580="Nso",0,VLOOKUP($A577,'Result Entry'!$B$9:$FW$108,54,0)))</f>
        <v/>
      </c>
    </row>
    <row r="595" spans="1:14" s="52" customFormat="1" ht="54" customHeight="1">
      <c r="A595" s="1721"/>
      <c r="B595" s="50" t="s">
        <v>69</v>
      </c>
      <c r="C595" s="1717" t="str">
        <f>'Result Entry'!$BF$3</f>
        <v>CHEMISTRY</v>
      </c>
      <c r="D595" s="1718"/>
      <c r="E595" s="94" t="str">
        <f>IF($J580="TC",0,IF($J580="Nso",0,VLOOKUP($A577,'Result Entry'!$B$9:$FW$108,55,0)))</f>
        <v/>
      </c>
      <c r="F595" s="95">
        <f>IF($J580="TC",0,IF($J580="Nso",0,VLOOKUP($A577,'Result Entry'!$B$9:$FW$108,56,0)))</f>
        <v>0</v>
      </c>
      <c r="G595" s="100">
        <f t="shared" si="48"/>
        <v>0</v>
      </c>
      <c r="H595" s="1960">
        <f>IF($J580="TC",0,IF($J580="Nso",0,VLOOKUP($A577,'Result Entry'!$B$9:$FW$108,61,0)))</f>
        <v>0</v>
      </c>
      <c r="I595" s="1904"/>
      <c r="J595" s="1903">
        <f>IF($J580="TC",0,IF($J580="Nso",0,VLOOKUP($A577,'Result Entry'!$B$9:$FW$108,65,0)))</f>
        <v>0</v>
      </c>
      <c r="K595" s="1904"/>
      <c r="L595" s="97">
        <f t="shared" si="49"/>
        <v>0</v>
      </c>
      <c r="M595" s="98">
        <f t="shared" si="50"/>
        <v>0</v>
      </c>
      <c r="N595" s="99" t="str">
        <f>IF($J580="TC",0,IF($J580="Nso",0,VLOOKUP($A577,'Result Entry'!$B$9:$FW$108,70,0)))</f>
        <v/>
      </c>
    </row>
    <row r="596" spans="1:14" s="52" customFormat="1" ht="54" customHeight="1" thickBot="1">
      <c r="A596" s="1721"/>
      <c r="B596" s="50" t="s">
        <v>69</v>
      </c>
      <c r="C596" s="1717" t="str">
        <f>'Result Entry'!$BW$3</f>
        <v>BIOLOGY</v>
      </c>
      <c r="D596" s="1718"/>
      <c r="E596" s="101" t="str">
        <f>IF($J580="TC",0,IF($J580="Nso",0,VLOOKUP($A577,'Result Entry'!$B$9:$FW$108,71,0)))</f>
        <v/>
      </c>
      <c r="F596" s="102" t="str">
        <f>IF($J580="TC",0,IF($J580="Nso",0,VLOOKUP($A577,'Result Entry'!$B$9:$FW$108,72,0)))</f>
        <v/>
      </c>
      <c r="G596" s="103">
        <f t="shared" si="48"/>
        <v>0</v>
      </c>
      <c r="H596" s="1905">
        <f>IF($J580="TC",0,IF($J580="Nso",0,VLOOKUP($A577,'Result Entry'!$B$9:$FW$108,77,0)))</f>
        <v>0</v>
      </c>
      <c r="I596" s="1906"/>
      <c r="J596" s="1907">
        <f>IF($J580="TC",0,IF($J580="Nso",0,VLOOKUP($A577,'Result Entry'!$B$9:$FW$108,81,0)))</f>
        <v>0</v>
      </c>
      <c r="K596" s="1906"/>
      <c r="L596" s="104">
        <f t="shared" si="49"/>
        <v>0</v>
      </c>
      <c r="M596" s="105">
        <f t="shared" si="50"/>
        <v>0</v>
      </c>
      <c r="N596" s="99">
        <f>IF($J580="TC",0,IF($J580="Nso",0,VLOOKUP($A577,'Result Entry'!$B$9:$FW$108,86,0)))</f>
        <v>0</v>
      </c>
    </row>
    <row r="597" spans="1:14" ht="39.75" customHeight="1">
      <c r="A597" s="1721"/>
      <c r="B597" s="11" t="s">
        <v>69</v>
      </c>
      <c r="C597" s="1771" t="s">
        <v>77</v>
      </c>
      <c r="D597" s="1772"/>
      <c r="E597" s="1773"/>
      <c r="F597" s="1968" t="s">
        <v>78</v>
      </c>
      <c r="G597" s="1969"/>
      <c r="H597" s="1968" t="s">
        <v>79</v>
      </c>
      <c r="I597" s="1970"/>
      <c r="J597" s="106" t="s">
        <v>41</v>
      </c>
      <c r="K597" s="116" t="s">
        <v>91</v>
      </c>
      <c r="L597" s="1971" t="s">
        <v>39</v>
      </c>
      <c r="M597" s="1972"/>
      <c r="N597" s="108" t="s">
        <v>43</v>
      </c>
    </row>
    <row r="598" spans="1:14" ht="39.75" customHeight="1" thickBot="1">
      <c r="A598" s="1721"/>
      <c r="B598" s="11" t="s">
        <v>69</v>
      </c>
      <c r="C598" s="1774"/>
      <c r="D598" s="1775"/>
      <c r="E598" s="1776"/>
      <c r="F598" s="1973">
        <f>IF($J580="TC",0,IF($J580="Nso",0,VLOOKUP($A577,'Result Entry'!$B$9:$FW$108,146,0)))</f>
        <v>0</v>
      </c>
      <c r="G598" s="1974"/>
      <c r="H598" s="1975">
        <f>IF($J580="TC",0,IF($J580="Nso",0,VLOOKUP($A577,'Result Entry'!$B$9:$FW$108,147,0)))</f>
        <v>0</v>
      </c>
      <c r="I598" s="1976"/>
      <c r="J598" s="75">
        <f>IF($J580="TC",0,IF($J580="Nso",0,VLOOKUP($A577,'Result Entry'!$B$9:$FW$108,148,0)))</f>
        <v>0</v>
      </c>
      <c r="K598" s="85" t="str">
        <f>IF($J580="TC",0,IF($J580="Nso",0,VLOOKUP($A577,'Result Entry'!$B$9:$FW$108,149,0)))</f>
        <v/>
      </c>
      <c r="L598" s="1864">
        <f>IF($J580="TC",0,IF($J580="Nso",0,VLOOKUP($A577,'Result Entry'!$B$9:$FW$108,150,0)))</f>
        <v>0</v>
      </c>
      <c r="M598" s="1865"/>
      <c r="N598" s="15">
        <f>IF($J580="TC",0,IF($J580="Nso",0,VLOOKUP($A577,'Result Entry'!$B$9:$FW$108,152,0)))</f>
        <v>0</v>
      </c>
    </row>
    <row r="599" spans="1:14" ht="39.75" customHeight="1">
      <c r="A599" s="1721"/>
      <c r="B599" s="11" t="s">
        <v>69</v>
      </c>
      <c r="C599" s="1758" t="s">
        <v>58</v>
      </c>
      <c r="D599" s="1759"/>
      <c r="E599" s="1759"/>
      <c r="F599" s="1759"/>
      <c r="G599" s="1759"/>
      <c r="H599" s="1760"/>
      <c r="I599" s="1834" t="s">
        <v>59</v>
      </c>
      <c r="J599" s="1835"/>
      <c r="K599" s="1911">
        <f>VLOOKUP($A577,'Result Entry'!$B$9:$FW$108,143,0)</f>
        <v>0</v>
      </c>
      <c r="L599" s="1912"/>
      <c r="M599" s="1839" t="s">
        <v>37</v>
      </c>
      <c r="N599" s="1840"/>
    </row>
    <row r="600" spans="1:14" ht="39.75" customHeight="1" thickBot="1">
      <c r="A600" s="1721"/>
      <c r="B600" s="11" t="s">
        <v>69</v>
      </c>
      <c r="C600" s="1841" t="s">
        <v>54</v>
      </c>
      <c r="D600" s="1842"/>
      <c r="E600" s="1842"/>
      <c r="F600" s="1843" t="s">
        <v>157</v>
      </c>
      <c r="G600" s="1844"/>
      <c r="H600" s="26" t="s">
        <v>47</v>
      </c>
      <c r="I600" s="1847" t="s">
        <v>60</v>
      </c>
      <c r="J600" s="1848"/>
      <c r="K600" s="1913">
        <f>VLOOKUP($A577,'Result Entry'!$B$9:$FW$108,144,0)</f>
        <v>0</v>
      </c>
      <c r="L600" s="1914"/>
      <c r="M600" s="1875">
        <f>VLOOKUP($A577,'Result Entry'!$B$9:$FW$108,145,0)</f>
        <v>0</v>
      </c>
      <c r="N600" s="1876"/>
    </row>
    <row r="601" spans="1:14" ht="39.75" customHeight="1">
      <c r="A601" s="1721"/>
      <c r="B601" s="11" t="s">
        <v>69</v>
      </c>
      <c r="C601" s="1841"/>
      <c r="D601" s="1842"/>
      <c r="E601" s="1842"/>
      <c r="F601" s="1845"/>
      <c r="G601" s="1846"/>
      <c r="H601" s="27" t="s">
        <v>99</v>
      </c>
      <c r="I601" s="1877" t="s">
        <v>61</v>
      </c>
      <c r="J601" s="1878"/>
      <c r="K601" s="1915">
        <f>IF($J580="TC","Transferred",IF($J580="Nso","NameSeparated",VLOOKUP($A577,'Result Entry'!$B$9:$FW$108,153,0)))</f>
        <v>0</v>
      </c>
      <c r="L601" s="1915"/>
      <c r="M601" s="1915"/>
      <c r="N601" s="1916"/>
    </row>
    <row r="602" spans="1:14" ht="39.75" customHeight="1">
      <c r="A602" s="1721"/>
      <c r="B602" s="11" t="s">
        <v>69</v>
      </c>
      <c r="C602" s="1917" t="str">
        <f>'Result Entry'!$DU$3</f>
        <v>Foundation Of Information Tech.</v>
      </c>
      <c r="D602" s="1918"/>
      <c r="E602" s="1919"/>
      <c r="F602" s="1902" t="str">
        <f>IF($J580="TC",0,IF($J580="Nso",0,VLOOKUP($A577,'Result Entry'!$B$9:$GS$108,170,0)))</f>
        <v/>
      </c>
      <c r="G602" s="1902"/>
      <c r="H602" s="109">
        <f>IF($J580="TC",0,IF($J580="Nso",0,VLOOKUP($A577,'Result Entry'!$B$9:$GS$108,112,0)))</f>
        <v>0</v>
      </c>
      <c r="I602" s="1748" t="s">
        <v>71</v>
      </c>
      <c r="J602" s="1749"/>
      <c r="K602" s="1908">
        <f>'Result Entry'!$T$2</f>
        <v>45419</v>
      </c>
      <c r="L602" s="1909"/>
      <c r="M602" s="1909"/>
      <c r="N602" s="1910"/>
    </row>
    <row r="603" spans="1:14" ht="39.75" customHeight="1">
      <c r="A603" s="1721"/>
      <c r="B603" s="11" t="s">
        <v>69</v>
      </c>
      <c r="C603" s="1899" t="str">
        <f>'Result Entry'!$EI$3</f>
        <v>G.I.A.I.-II</v>
      </c>
      <c r="D603" s="1900"/>
      <c r="E603" s="1901"/>
      <c r="F603" s="1902" t="str">
        <f>IF($J580="TC",0,IF($J580="Nso",0,VLOOKUP($A577,'Result Entry'!$B$9:$GS$108,174,0)))</f>
        <v/>
      </c>
      <c r="G603" s="1902"/>
      <c r="H603" s="109">
        <f>IF($J580="TC",0,IF($J580="Nso",0,VLOOKUP($A577,'Result Entry'!$B$9:$GS$108,124,0)))</f>
        <v>0</v>
      </c>
      <c r="I603" s="1753"/>
      <c r="J603" s="1754"/>
      <c r="K603" s="1754"/>
      <c r="L603" s="1754"/>
      <c r="M603" s="1754"/>
      <c r="N603" s="1755"/>
    </row>
    <row r="604" spans="1:14" ht="39.75" customHeight="1">
      <c r="A604" s="1721"/>
      <c r="B604" s="11" t="s">
        <v>69</v>
      </c>
      <c r="C604" s="1899" t="str">
        <f>'Result Entry'!$EU$3</f>
        <v>SOC.SER.PLAN</v>
      </c>
      <c r="D604" s="1900"/>
      <c r="E604" s="1901"/>
      <c r="F604" s="1902">
        <f>IF($J580="TC",0,IF($J580="Nso",0,VLOOKUP($A577,'Result Entry'!$B$9:$HS$108,178,0)))</f>
        <v>0</v>
      </c>
      <c r="G604" s="1902"/>
      <c r="H604" s="109">
        <f>IF($J580="TC",0,IF($J580="Nso",0,VLOOKUP($A577,'Result Entry'!$B$9:$GS$108,136,0)))</f>
        <v>0</v>
      </c>
      <c r="I604" s="1756" t="s">
        <v>174</v>
      </c>
      <c r="J604" s="1757"/>
      <c r="K604" s="113"/>
      <c r="L604" s="114"/>
      <c r="M604" s="114"/>
      <c r="N604" s="115"/>
    </row>
    <row r="605" spans="1:14" ht="39.75" customHeight="1" thickBot="1">
      <c r="A605" s="1721"/>
      <c r="B605" s="11" t="s">
        <v>69</v>
      </c>
      <c r="C605" s="1899" t="str">
        <f>'Result Entry'!$FG$3</f>
        <v>Jeewan Kaushal</v>
      </c>
      <c r="D605" s="1900"/>
      <c r="E605" s="1901"/>
      <c r="F605" s="1902" t="str">
        <f>IF($J580="TC",0,IF($J580="Nso",0,VLOOKUP($A577,'Result Entry'!$B$9:$HS$108,182,0)))</f>
        <v/>
      </c>
      <c r="G605" s="1902"/>
      <c r="H605" s="109">
        <f>IF($J580="TC",0,IF($J580="Nso",0,VLOOKUP($A577,'Result Entry'!$B$9:$HS$108,136,0)))</f>
        <v>0</v>
      </c>
      <c r="I605" s="1756" t="s">
        <v>148</v>
      </c>
      <c r="J605" s="1757"/>
      <c r="K605" s="1757"/>
      <c r="L605" s="1757"/>
      <c r="M605" s="1757"/>
      <c r="N605" s="1838"/>
    </row>
    <row r="606" spans="1:14" ht="39.75" customHeight="1">
      <c r="A606" s="1721"/>
      <c r="B606" s="10" t="s">
        <v>69</v>
      </c>
      <c r="C606" s="1886" t="s">
        <v>180</v>
      </c>
      <c r="D606" s="1887"/>
      <c r="E606" s="1888"/>
      <c r="F606" s="1895" t="s">
        <v>181</v>
      </c>
      <c r="G606" s="1896"/>
      <c r="H606" s="110" t="s">
        <v>30</v>
      </c>
      <c r="I606" s="1756" t="s">
        <v>175</v>
      </c>
      <c r="J606" s="1757"/>
      <c r="K606" s="1757"/>
      <c r="L606" s="1757"/>
      <c r="M606" s="1757"/>
      <c r="N606" s="1838"/>
    </row>
    <row r="607" spans="1:14" ht="39.75" customHeight="1">
      <c r="A607" s="1721"/>
      <c r="B607" s="10" t="s">
        <v>69</v>
      </c>
      <c r="C607" s="1889"/>
      <c r="D607" s="1890"/>
      <c r="E607" s="1891"/>
      <c r="F607" s="1897" t="s">
        <v>182</v>
      </c>
      <c r="G607" s="1898"/>
      <c r="H607" s="111" t="s">
        <v>179</v>
      </c>
      <c r="I607" s="1732" t="s">
        <v>67</v>
      </c>
      <c r="J607" s="1733"/>
      <c r="K607" s="1733"/>
      <c r="L607" s="1733"/>
      <c r="M607" s="1733"/>
      <c r="N607" s="1734"/>
    </row>
    <row r="608" spans="1:14" ht="39.75" customHeight="1">
      <c r="A608" s="1721"/>
      <c r="B608" s="10" t="s">
        <v>69</v>
      </c>
      <c r="C608" s="1889"/>
      <c r="D608" s="1890"/>
      <c r="E608" s="1891"/>
      <c r="F608" s="1897" t="s">
        <v>185</v>
      </c>
      <c r="G608" s="1898"/>
      <c r="H608" s="111" t="s">
        <v>62</v>
      </c>
      <c r="I608" s="1735"/>
      <c r="J608" s="1736"/>
      <c r="K608" s="1736"/>
      <c r="L608" s="1736"/>
      <c r="M608" s="1736"/>
      <c r="N608" s="1737"/>
    </row>
    <row r="609" spans="1:15" ht="39.75" customHeight="1">
      <c r="A609" s="1721"/>
      <c r="B609" s="10" t="s">
        <v>69</v>
      </c>
      <c r="C609" s="1889"/>
      <c r="D609" s="1890"/>
      <c r="E609" s="1891"/>
      <c r="F609" s="1897" t="s">
        <v>186</v>
      </c>
      <c r="G609" s="1898"/>
      <c r="H609" s="111" t="s">
        <v>63</v>
      </c>
      <c r="I609" s="1735"/>
      <c r="J609" s="1736"/>
      <c r="K609" s="1736"/>
      <c r="L609" s="1736"/>
      <c r="M609" s="1736"/>
      <c r="N609" s="1737"/>
    </row>
    <row r="610" spans="1:15" ht="39.75" customHeight="1">
      <c r="A610" s="1721"/>
      <c r="B610" s="10" t="s">
        <v>69</v>
      </c>
      <c r="C610" s="1889"/>
      <c r="D610" s="1890"/>
      <c r="E610" s="1891"/>
      <c r="F610" s="1897" t="s">
        <v>183</v>
      </c>
      <c r="G610" s="1898"/>
      <c r="H610" s="111" t="s">
        <v>65</v>
      </c>
      <c r="I610" s="1738" t="s">
        <v>80</v>
      </c>
      <c r="J610" s="1739"/>
      <c r="K610" s="1739"/>
      <c r="L610" s="1739"/>
      <c r="M610" s="1739"/>
      <c r="N610" s="1740"/>
    </row>
    <row r="611" spans="1:15" ht="39.75" customHeight="1" thickBot="1">
      <c r="A611" s="1721"/>
      <c r="B611" s="13" t="s">
        <v>69</v>
      </c>
      <c r="C611" s="1892"/>
      <c r="D611" s="1893"/>
      <c r="E611" s="1894"/>
      <c r="F611" s="1884" t="s">
        <v>184</v>
      </c>
      <c r="G611" s="1885"/>
      <c r="H611" s="112" t="s">
        <v>64</v>
      </c>
      <c r="I611" s="1741"/>
      <c r="J611" s="1742"/>
      <c r="K611" s="1742"/>
      <c r="L611" s="1742"/>
      <c r="M611" s="1742"/>
      <c r="N611" s="1743"/>
    </row>
    <row r="612" spans="1:15" s="43" customFormat="1" ht="123.75" customHeight="1" thickTop="1">
      <c r="A612" s="84"/>
      <c r="B612" s="117"/>
      <c r="C612" s="118"/>
      <c r="D612" s="118"/>
      <c r="E612" s="118"/>
      <c r="F612" s="118"/>
      <c r="G612" s="118"/>
      <c r="H612" s="118"/>
      <c r="I612" s="118"/>
      <c r="J612" s="118"/>
      <c r="K612" s="118"/>
      <c r="L612" s="118"/>
      <c r="M612" s="118"/>
      <c r="N612" s="118"/>
    </row>
    <row r="613" spans="1:15" ht="24.75" customHeight="1" thickBot="1">
      <c r="A613" s="83">
        <f>A577+1</f>
        <v>18</v>
      </c>
      <c r="B613" s="1720" t="s">
        <v>50</v>
      </c>
      <c r="C613" s="1720"/>
      <c r="D613" s="1720"/>
      <c r="E613" s="1720"/>
      <c r="F613" s="1720"/>
      <c r="G613" s="1720"/>
      <c r="H613" s="1720"/>
      <c r="I613" s="1720"/>
      <c r="J613" s="1720"/>
      <c r="K613" s="1720"/>
      <c r="L613" s="1720"/>
      <c r="M613" s="1720"/>
      <c r="N613" s="1720"/>
    </row>
    <row r="614" spans="1:15" ht="62.25" customHeight="1" thickTop="1">
      <c r="A614" s="1721"/>
      <c r="B614" s="1722"/>
      <c r="C614" s="1723"/>
      <c r="D614" s="1920" t="str">
        <f>Master!$E$8</f>
        <v xml:space="preserve">Govt. Sr. Secondary School </v>
      </c>
      <c r="E614" s="1921"/>
      <c r="F614" s="1921"/>
      <c r="G614" s="1921"/>
      <c r="H614" s="1921"/>
      <c r="I614" s="1921"/>
      <c r="J614" s="1921"/>
      <c r="K614" s="1921"/>
      <c r="L614" s="1921"/>
      <c r="M614" s="1921"/>
      <c r="N614" s="1922"/>
    </row>
    <row r="615" spans="1:15" ht="33" customHeight="1" thickBot="1">
      <c r="A615" s="1721"/>
      <c r="B615" s="1724"/>
      <c r="C615" s="1725"/>
      <c r="D615" s="1729" t="str">
        <f>Master!$E$11</f>
        <v>P.S.-Bapini (Jodhpur)</v>
      </c>
      <c r="E615" s="1730"/>
      <c r="F615" s="1730"/>
      <c r="G615" s="1730"/>
      <c r="H615" s="1730"/>
      <c r="I615" s="1730"/>
      <c r="J615" s="1730"/>
      <c r="K615" s="1730"/>
      <c r="L615" s="1730"/>
      <c r="M615" s="1730"/>
      <c r="N615" s="1731"/>
    </row>
    <row r="616" spans="1:15" ht="30" customHeight="1">
      <c r="A616" s="1721"/>
      <c r="B616" s="28"/>
      <c r="C616" s="1849" t="s">
        <v>150</v>
      </c>
      <c r="D616" s="1850"/>
      <c r="E616" s="1850"/>
      <c r="F616" s="1850"/>
      <c r="G616" s="1851"/>
      <c r="H616" s="1814" t="s">
        <v>127</v>
      </c>
      <c r="I616" s="1814"/>
      <c r="J616" s="1923">
        <f>VLOOKUP(A613,'Result Entry'!$B$6:$K$108,6,0)</f>
        <v>0</v>
      </c>
      <c r="K616" s="1820" t="s">
        <v>68</v>
      </c>
      <c r="L616" s="1821"/>
      <c r="M616" s="68">
        <f>Master!$E$14</f>
        <v>8151106901</v>
      </c>
      <c r="N616" s="69"/>
    </row>
    <row r="617" spans="1:15" ht="30" customHeight="1">
      <c r="A617" s="1721"/>
      <c r="B617" s="9"/>
      <c r="C617" s="1852"/>
      <c r="D617" s="1853"/>
      <c r="E617" s="1853"/>
      <c r="F617" s="1853"/>
      <c r="G617" s="1854"/>
      <c r="H617" s="1815"/>
      <c r="I617" s="1815"/>
      <c r="J617" s="1924"/>
      <c r="K617" s="1822" t="s">
        <v>66</v>
      </c>
      <c r="L617" s="1823"/>
      <c r="M617" s="1824"/>
      <c r="N617" s="1825"/>
      <c r="O617" s="17" t="s">
        <v>156</v>
      </c>
    </row>
    <row r="618" spans="1:15" ht="30" customHeight="1" thickBot="1">
      <c r="A618" s="1721"/>
      <c r="B618" s="9"/>
      <c r="C618" s="1855"/>
      <c r="D618" s="1856"/>
      <c r="E618" s="1856"/>
      <c r="F618" s="1856"/>
      <c r="G618" s="1857"/>
      <c r="H618" s="1816"/>
      <c r="I618" s="1816"/>
      <c r="J618" s="1925"/>
      <c r="K618" s="1826" t="s">
        <v>51</v>
      </c>
      <c r="L618" s="1827"/>
      <c r="M618" s="1828" t="str">
        <f>Master!$E$6</f>
        <v>2023-24</v>
      </c>
      <c r="N618" s="1829"/>
    </row>
    <row r="619" spans="1:15" ht="39.75" customHeight="1">
      <c r="A619" s="1721"/>
      <c r="B619" s="10" t="s">
        <v>69</v>
      </c>
      <c r="C619" s="1932" t="s">
        <v>20</v>
      </c>
      <c r="D619" s="1977"/>
      <c r="E619" s="1977"/>
      <c r="F619" s="1978"/>
      <c r="G619" s="87" t="s">
        <v>149</v>
      </c>
      <c r="H619" s="1979">
        <f>VLOOKUP($A613,'Result Entry'!$B$9:$FW$108,4,0)</f>
        <v>0</v>
      </c>
      <c r="I619" s="1979"/>
      <c r="J619" s="1979"/>
      <c r="K619" s="1979"/>
      <c r="L619" s="1979"/>
      <c r="M619" s="1979"/>
      <c r="N619" s="1980"/>
    </row>
    <row r="620" spans="1:15" ht="39.75" customHeight="1">
      <c r="A620" s="1721"/>
      <c r="B620" s="10" t="s">
        <v>69</v>
      </c>
      <c r="C620" s="1960" t="s">
        <v>22</v>
      </c>
      <c r="D620" s="1961"/>
      <c r="E620" s="1961"/>
      <c r="F620" s="1962"/>
      <c r="G620" s="88" t="s">
        <v>149</v>
      </c>
      <c r="H620" s="1963">
        <f>VLOOKUP($A613,'Result Entry'!$B$9:$FW$108,7,0)</f>
        <v>0</v>
      </c>
      <c r="I620" s="1963"/>
      <c r="J620" s="1963"/>
      <c r="K620" s="1963"/>
      <c r="L620" s="1963"/>
      <c r="M620" s="1963"/>
      <c r="N620" s="1964"/>
    </row>
    <row r="621" spans="1:15" ht="39.75" customHeight="1">
      <c r="A621" s="1721"/>
      <c r="B621" s="10" t="s">
        <v>69</v>
      </c>
      <c r="C621" s="1960" t="s">
        <v>23</v>
      </c>
      <c r="D621" s="1961"/>
      <c r="E621" s="1961"/>
      <c r="F621" s="1962"/>
      <c r="G621" s="88" t="s">
        <v>149</v>
      </c>
      <c r="H621" s="1963">
        <f>VLOOKUP($A613,'Result Entry'!$B$9:$FW$108,8,0)</f>
        <v>0</v>
      </c>
      <c r="I621" s="1963"/>
      <c r="J621" s="1963"/>
      <c r="K621" s="1963"/>
      <c r="L621" s="1963"/>
      <c r="M621" s="1963"/>
      <c r="N621" s="1964"/>
    </row>
    <row r="622" spans="1:15" ht="39.75" customHeight="1">
      <c r="A622" s="1721"/>
      <c r="B622" s="10" t="s">
        <v>69</v>
      </c>
      <c r="C622" s="1960" t="s">
        <v>52</v>
      </c>
      <c r="D622" s="1961"/>
      <c r="E622" s="1961"/>
      <c r="F622" s="1962"/>
      <c r="G622" s="88" t="s">
        <v>149</v>
      </c>
      <c r="H622" s="1963">
        <f>VLOOKUP($A613,'Result Entry'!$B$9:$FW$108,9,0)</f>
        <v>0</v>
      </c>
      <c r="I622" s="1963"/>
      <c r="J622" s="1963"/>
      <c r="K622" s="1963"/>
      <c r="L622" s="1963"/>
      <c r="M622" s="1963"/>
      <c r="N622" s="1964"/>
    </row>
    <row r="623" spans="1:15" ht="39.75" customHeight="1">
      <c r="A623" s="1721"/>
      <c r="B623" s="10" t="s">
        <v>69</v>
      </c>
      <c r="C623" s="1960" t="s">
        <v>53</v>
      </c>
      <c r="D623" s="1961"/>
      <c r="E623" s="1961"/>
      <c r="F623" s="1962"/>
      <c r="G623" s="88" t="s">
        <v>149</v>
      </c>
      <c r="H623" s="1965" t="str">
        <f>CONCATENATE('Result Entry'!$G$4,'Result Entry'!$J$4)</f>
        <v>11(A)</v>
      </c>
      <c r="I623" s="1963"/>
      <c r="J623" s="1963"/>
      <c r="K623" s="1963"/>
      <c r="L623" s="1963"/>
      <c r="M623" s="1963"/>
      <c r="N623" s="1964"/>
    </row>
    <row r="624" spans="1:15" ht="39.75" customHeight="1" thickBot="1">
      <c r="A624" s="1721"/>
      <c r="B624" s="10" t="s">
        <v>69</v>
      </c>
      <c r="C624" s="1935" t="s">
        <v>25</v>
      </c>
      <c r="D624" s="1936"/>
      <c r="E624" s="1936"/>
      <c r="F624" s="1937"/>
      <c r="G624" s="89" t="s">
        <v>149</v>
      </c>
      <c r="H624" s="1938">
        <f>VLOOKUP($A613,'Result Entry'!$B$9:$FW$108,10,0)</f>
        <v>0</v>
      </c>
      <c r="I624" s="1938"/>
      <c r="J624" s="1938"/>
      <c r="K624" s="1938"/>
      <c r="L624" s="1938"/>
      <c r="M624" s="1938"/>
      <c r="N624" s="1939"/>
    </row>
    <row r="625" spans="1:14" ht="30" customHeight="1">
      <c r="A625" s="1721"/>
      <c r="B625" s="11" t="s">
        <v>69</v>
      </c>
      <c r="C625" s="1940" t="s">
        <v>167</v>
      </c>
      <c r="D625" s="1941"/>
      <c r="E625" s="1944" t="s">
        <v>72</v>
      </c>
      <c r="F625" s="1946" t="s">
        <v>73</v>
      </c>
      <c r="G625" s="1948" t="s">
        <v>168</v>
      </c>
      <c r="H625" s="1950" t="s">
        <v>55</v>
      </c>
      <c r="I625" s="1951"/>
      <c r="J625" s="1954" t="s">
        <v>84</v>
      </c>
      <c r="K625" s="1955"/>
      <c r="L625" s="1958" t="s">
        <v>169</v>
      </c>
      <c r="M625" s="1966" t="s">
        <v>76</v>
      </c>
      <c r="N625" s="1926" t="s">
        <v>98</v>
      </c>
    </row>
    <row r="626" spans="1:14" ht="30" customHeight="1">
      <c r="A626" s="1721"/>
      <c r="B626" s="11"/>
      <c r="C626" s="1942"/>
      <c r="D626" s="1943"/>
      <c r="E626" s="1945"/>
      <c r="F626" s="1947"/>
      <c r="G626" s="1949"/>
      <c r="H626" s="1952"/>
      <c r="I626" s="1953"/>
      <c r="J626" s="1956"/>
      <c r="K626" s="1957"/>
      <c r="L626" s="1959"/>
      <c r="M626" s="1967"/>
      <c r="N626" s="1927"/>
    </row>
    <row r="627" spans="1:14" ht="39.75" customHeight="1" thickBot="1">
      <c r="A627" s="1721"/>
      <c r="B627" s="11" t="s">
        <v>69</v>
      </c>
      <c r="C627" s="1866" t="s">
        <v>56</v>
      </c>
      <c r="D627" s="1867"/>
      <c r="E627" s="90">
        <f>'Result Entry'!$L$7</f>
        <v>10</v>
      </c>
      <c r="F627" s="91">
        <f>'Result Entry'!$M$7</f>
        <v>10</v>
      </c>
      <c r="G627" s="92">
        <f t="shared" ref="G627:G632" si="51">SUM(E627:F627)</f>
        <v>20</v>
      </c>
      <c r="H627" s="1929">
        <f>'Result Entry'!$AU$7</f>
        <v>70</v>
      </c>
      <c r="I627" s="1930"/>
      <c r="J627" s="1931">
        <f>'Result Entry'!$AY$7</f>
        <v>100</v>
      </c>
      <c r="K627" s="1930"/>
      <c r="L627" s="92">
        <f t="shared" ref="L627:L632" si="52">SUM(H627,J627)</f>
        <v>170</v>
      </c>
      <c r="M627" s="93">
        <f t="shared" ref="M627:M632" si="53">SUM(G627,L627)</f>
        <v>190</v>
      </c>
      <c r="N627" s="1928"/>
    </row>
    <row r="628" spans="1:14" s="52" customFormat="1" ht="54" customHeight="1">
      <c r="A628" s="1721"/>
      <c r="B628" s="50" t="s">
        <v>69</v>
      </c>
      <c r="C628" s="1769" t="str">
        <f>'Result Entry'!$L$3</f>
        <v>HINDI Comp.</v>
      </c>
      <c r="D628" s="1770"/>
      <c r="E628" s="94">
        <f>IF($J616="TC",0,IF($J616="Nso",0,VLOOKUP($A613,'Result Entry'!$B$9:$FW$108,11,0)))</f>
        <v>0</v>
      </c>
      <c r="F628" s="95">
        <f>IF($J616="TC",0,IF($J616="Nso",0,VLOOKUP($A613,'Result Entry'!$B$9:$FW$108,12,0)))</f>
        <v>0</v>
      </c>
      <c r="G628" s="96">
        <f t="shared" si="51"/>
        <v>0</v>
      </c>
      <c r="H628" s="1932">
        <f>IF($J616="TC",0,IF($J616="Nso",0,VLOOKUP($A613,'Result Entry'!$B$9:$FW$108,16,0)))</f>
        <v>0</v>
      </c>
      <c r="I628" s="1933"/>
      <c r="J628" s="1934">
        <f>IF($J616="TC",0,IF($J616="Nso",0,VLOOKUP($A613,'Result Entry'!$B$9:$FW$108,19,0)))</f>
        <v>0</v>
      </c>
      <c r="K628" s="1933"/>
      <c r="L628" s="97">
        <f t="shared" si="52"/>
        <v>0</v>
      </c>
      <c r="M628" s="98">
        <f t="shared" si="53"/>
        <v>0</v>
      </c>
      <c r="N628" s="99" t="str">
        <f>IF($J616="TC",0,IF($J616="Nso",0,VLOOKUP($A613,'Result Entry'!$B$9:$FW$108,24,0)))</f>
        <v/>
      </c>
    </row>
    <row r="629" spans="1:14" s="52" customFormat="1" ht="54" customHeight="1">
      <c r="A629" s="1721"/>
      <c r="B629" s="50" t="s">
        <v>69</v>
      </c>
      <c r="C629" s="1717" t="str">
        <f>'Result Entry'!$Z$3</f>
        <v>ENGLISH Comp.</v>
      </c>
      <c r="D629" s="1718"/>
      <c r="E629" s="94">
        <f>IF($J616="TC",0,IF($J616="Nso",0,VLOOKUP($A613,'Result Entry'!$B$9:$FW$108,25,0)))</f>
        <v>0</v>
      </c>
      <c r="F629" s="95">
        <f>IF($J616="TC",0,IF($J616="Nso",0,VLOOKUP($A613,'Result Entry'!$B$9:$FW$108,26,0)))</f>
        <v>0</v>
      </c>
      <c r="G629" s="100">
        <f t="shared" si="51"/>
        <v>0</v>
      </c>
      <c r="H629" s="1960">
        <f>IF($J616="TC",0,IF($J616="Nso",0,VLOOKUP($A613,'Result Entry'!$B$9:$FW$108,30,0)))</f>
        <v>0</v>
      </c>
      <c r="I629" s="1904"/>
      <c r="J629" s="1903">
        <f>IF($J616="TC",0,IF($J616="Nso",0,VLOOKUP($A613,'Result Entry'!$B$9:$FW$108,33,0)))</f>
        <v>0</v>
      </c>
      <c r="K629" s="1904"/>
      <c r="L629" s="97">
        <f t="shared" si="52"/>
        <v>0</v>
      </c>
      <c r="M629" s="98">
        <f t="shared" si="53"/>
        <v>0</v>
      </c>
      <c r="N629" s="99" t="str">
        <f>IF($J616="TC",0,IF($J616="Nso",0,VLOOKUP($A613,'Result Entry'!$B$9:$FW$108,38,0)))</f>
        <v/>
      </c>
    </row>
    <row r="630" spans="1:14" s="52" customFormat="1" ht="54" customHeight="1">
      <c r="A630" s="1721"/>
      <c r="B630" s="50" t="s">
        <v>69</v>
      </c>
      <c r="C630" s="1717" t="str">
        <f>'Result Entry'!$AO$3</f>
        <v>PHYSICS</v>
      </c>
      <c r="D630" s="1718"/>
      <c r="E630" s="94">
        <f>IF($J616="TC",0,IF($J616="Nso",0,VLOOKUP($A613,'Result Entry'!$B$9:$FW$108,39,0)))</f>
        <v>0</v>
      </c>
      <c r="F630" s="95">
        <f>IF($J616="TC",0,IF($J616="Nso",0,VLOOKUP($A613,'Result Entry'!$B$9:$FW$108,40,0)))</f>
        <v>0</v>
      </c>
      <c r="G630" s="100">
        <f t="shared" si="51"/>
        <v>0</v>
      </c>
      <c r="H630" s="1960">
        <f>IF($J616="TC",0,IF($J616="Nso",0,VLOOKUP($A613,'Result Entry'!$B$9:$FW$108,45,0)))</f>
        <v>0</v>
      </c>
      <c r="I630" s="1904"/>
      <c r="J630" s="1903">
        <f>IF($J616="TC",0,IF($J616="Nso",0,VLOOKUP($A613,'Result Entry'!$B$9:$FW$108,49,0)))</f>
        <v>0</v>
      </c>
      <c r="K630" s="1904"/>
      <c r="L630" s="97">
        <f t="shared" si="52"/>
        <v>0</v>
      </c>
      <c r="M630" s="98">
        <f t="shared" si="53"/>
        <v>0</v>
      </c>
      <c r="N630" s="99" t="str">
        <f>IF($J616="TC",0,IF($J616="Nso",0,VLOOKUP($A613,'Result Entry'!$B$9:$FW$108,54,0)))</f>
        <v/>
      </c>
    </row>
    <row r="631" spans="1:14" s="52" customFormat="1" ht="54" customHeight="1">
      <c r="A631" s="1721"/>
      <c r="B631" s="50" t="s">
        <v>69</v>
      </c>
      <c r="C631" s="1717" t="str">
        <f>'Result Entry'!$BF$3</f>
        <v>CHEMISTRY</v>
      </c>
      <c r="D631" s="1718"/>
      <c r="E631" s="94" t="str">
        <f>IF($J616="TC",0,IF($J616="Nso",0,VLOOKUP($A613,'Result Entry'!$B$9:$FW$108,55,0)))</f>
        <v/>
      </c>
      <c r="F631" s="95">
        <f>IF($J616="TC",0,IF($J616="Nso",0,VLOOKUP($A613,'Result Entry'!$B$9:$FW$108,56,0)))</f>
        <v>0</v>
      </c>
      <c r="G631" s="100">
        <f t="shared" si="51"/>
        <v>0</v>
      </c>
      <c r="H631" s="1960">
        <f>IF($J616="TC",0,IF($J616="Nso",0,VLOOKUP($A613,'Result Entry'!$B$9:$FW$108,61,0)))</f>
        <v>0</v>
      </c>
      <c r="I631" s="1904"/>
      <c r="J631" s="1903">
        <f>IF($J616="TC",0,IF($J616="Nso",0,VLOOKUP($A613,'Result Entry'!$B$9:$FW$108,65,0)))</f>
        <v>0</v>
      </c>
      <c r="K631" s="1904"/>
      <c r="L631" s="97">
        <f t="shared" si="52"/>
        <v>0</v>
      </c>
      <c r="M631" s="98">
        <f t="shared" si="53"/>
        <v>0</v>
      </c>
      <c r="N631" s="99" t="str">
        <f>IF($J616="TC",0,IF($J616="Nso",0,VLOOKUP($A613,'Result Entry'!$B$9:$FW$108,70,0)))</f>
        <v/>
      </c>
    </row>
    <row r="632" spans="1:14" s="52" customFormat="1" ht="54" customHeight="1" thickBot="1">
      <c r="A632" s="1721"/>
      <c r="B632" s="50" t="s">
        <v>69</v>
      </c>
      <c r="C632" s="1717" t="str">
        <f>'Result Entry'!$BW$3</f>
        <v>BIOLOGY</v>
      </c>
      <c r="D632" s="1718"/>
      <c r="E632" s="101" t="str">
        <f>IF($J616="TC",0,IF($J616="Nso",0,VLOOKUP($A613,'Result Entry'!$B$9:$FW$108,71,0)))</f>
        <v/>
      </c>
      <c r="F632" s="102" t="str">
        <f>IF($J616="TC",0,IF($J616="Nso",0,VLOOKUP($A613,'Result Entry'!$B$9:$FW$108,72,0)))</f>
        <v/>
      </c>
      <c r="G632" s="103">
        <f t="shared" si="51"/>
        <v>0</v>
      </c>
      <c r="H632" s="1905">
        <f>IF($J616="TC",0,IF($J616="Nso",0,VLOOKUP($A613,'Result Entry'!$B$9:$FW$108,77,0)))</f>
        <v>0</v>
      </c>
      <c r="I632" s="1906"/>
      <c r="J632" s="1907">
        <f>IF($J616="TC",0,IF($J616="Nso",0,VLOOKUP($A613,'Result Entry'!$B$9:$FW$108,81,0)))</f>
        <v>0</v>
      </c>
      <c r="K632" s="1906"/>
      <c r="L632" s="104">
        <f t="shared" si="52"/>
        <v>0</v>
      </c>
      <c r="M632" s="105">
        <f t="shared" si="53"/>
        <v>0</v>
      </c>
      <c r="N632" s="99">
        <f>IF($J616="TC",0,IF($J616="Nso",0,VLOOKUP($A613,'Result Entry'!$B$9:$FW$108,86,0)))</f>
        <v>0</v>
      </c>
    </row>
    <row r="633" spans="1:14" ht="39.75" customHeight="1">
      <c r="A633" s="1721"/>
      <c r="B633" s="11" t="s">
        <v>69</v>
      </c>
      <c r="C633" s="1771" t="s">
        <v>77</v>
      </c>
      <c r="D633" s="1772"/>
      <c r="E633" s="1773"/>
      <c r="F633" s="1968" t="s">
        <v>78</v>
      </c>
      <c r="G633" s="1969"/>
      <c r="H633" s="1968" t="s">
        <v>79</v>
      </c>
      <c r="I633" s="1970"/>
      <c r="J633" s="106" t="s">
        <v>41</v>
      </c>
      <c r="K633" s="116" t="s">
        <v>91</v>
      </c>
      <c r="L633" s="1971" t="s">
        <v>39</v>
      </c>
      <c r="M633" s="1972"/>
      <c r="N633" s="108" t="s">
        <v>43</v>
      </c>
    </row>
    <row r="634" spans="1:14" ht="39.75" customHeight="1" thickBot="1">
      <c r="A634" s="1721"/>
      <c r="B634" s="11" t="s">
        <v>69</v>
      </c>
      <c r="C634" s="1774"/>
      <c r="D634" s="1775"/>
      <c r="E634" s="1776"/>
      <c r="F634" s="1973">
        <f>IF($J616="TC",0,IF($J616="Nso",0,VLOOKUP($A613,'Result Entry'!$B$9:$FW$108,146,0)))</f>
        <v>0</v>
      </c>
      <c r="G634" s="1974"/>
      <c r="H634" s="1975">
        <f>IF($J616="TC",0,IF($J616="Nso",0,VLOOKUP($A613,'Result Entry'!$B$9:$FW$108,147,0)))</f>
        <v>0</v>
      </c>
      <c r="I634" s="1976"/>
      <c r="J634" s="75">
        <f>IF($J616="TC",0,IF($J616="Nso",0,VLOOKUP($A613,'Result Entry'!$B$9:$FW$108,148,0)))</f>
        <v>0</v>
      </c>
      <c r="K634" s="85" t="str">
        <f>IF($J616="TC",0,IF($J616="Nso",0,VLOOKUP($A613,'Result Entry'!$B$9:$FW$108,149,0)))</f>
        <v/>
      </c>
      <c r="L634" s="1864">
        <f>IF($J616="TC",0,IF($J616="Nso",0,VLOOKUP($A613,'Result Entry'!$B$9:$FW$108,150,0)))</f>
        <v>0</v>
      </c>
      <c r="M634" s="1865"/>
      <c r="N634" s="15">
        <f>IF($J616="TC",0,IF($J616="Nso",0,VLOOKUP($A613,'Result Entry'!$B$9:$FW$108,152,0)))</f>
        <v>0</v>
      </c>
    </row>
    <row r="635" spans="1:14" ht="39.75" customHeight="1">
      <c r="A635" s="1721"/>
      <c r="B635" s="11" t="s">
        <v>69</v>
      </c>
      <c r="C635" s="1758" t="s">
        <v>58</v>
      </c>
      <c r="D635" s="1759"/>
      <c r="E635" s="1759"/>
      <c r="F635" s="1759"/>
      <c r="G635" s="1759"/>
      <c r="H635" s="1760"/>
      <c r="I635" s="1834" t="s">
        <v>59</v>
      </c>
      <c r="J635" s="1835"/>
      <c r="K635" s="1911">
        <f>VLOOKUP($A613,'Result Entry'!$B$9:$FW$108,143,0)</f>
        <v>0</v>
      </c>
      <c r="L635" s="1912"/>
      <c r="M635" s="1839" t="s">
        <v>37</v>
      </c>
      <c r="N635" s="1840"/>
    </row>
    <row r="636" spans="1:14" ht="39.75" customHeight="1" thickBot="1">
      <c r="A636" s="1721"/>
      <c r="B636" s="11" t="s">
        <v>69</v>
      </c>
      <c r="C636" s="1841" t="s">
        <v>54</v>
      </c>
      <c r="D636" s="1842"/>
      <c r="E636" s="1842"/>
      <c r="F636" s="1843" t="s">
        <v>157</v>
      </c>
      <c r="G636" s="1844"/>
      <c r="H636" s="26" t="s">
        <v>47</v>
      </c>
      <c r="I636" s="1847" t="s">
        <v>60</v>
      </c>
      <c r="J636" s="1848"/>
      <c r="K636" s="1913">
        <f>VLOOKUP($A613,'Result Entry'!$B$9:$FW$108,144,0)</f>
        <v>0</v>
      </c>
      <c r="L636" s="1914"/>
      <c r="M636" s="1875">
        <f>VLOOKUP($A613,'Result Entry'!$B$9:$FW$108,145,0)</f>
        <v>0</v>
      </c>
      <c r="N636" s="1876"/>
    </row>
    <row r="637" spans="1:14" ht="39.75" customHeight="1">
      <c r="A637" s="1721"/>
      <c r="B637" s="11" t="s">
        <v>69</v>
      </c>
      <c r="C637" s="1841"/>
      <c r="D637" s="1842"/>
      <c r="E637" s="1842"/>
      <c r="F637" s="1845"/>
      <c r="G637" s="1846"/>
      <c r="H637" s="27" t="s">
        <v>99</v>
      </c>
      <c r="I637" s="1877" t="s">
        <v>61</v>
      </c>
      <c r="J637" s="1878"/>
      <c r="K637" s="1915">
        <f>IF($J616="TC","Transferred",IF($J616="Nso","NameSeparated",VLOOKUP($A613,'Result Entry'!$B$9:$FW$108,153,0)))</f>
        <v>0</v>
      </c>
      <c r="L637" s="1915"/>
      <c r="M637" s="1915"/>
      <c r="N637" s="1916"/>
    </row>
    <row r="638" spans="1:14" ht="39.75" customHeight="1">
      <c r="A638" s="1721"/>
      <c r="B638" s="11" t="s">
        <v>69</v>
      </c>
      <c r="C638" s="1917" t="str">
        <f>'Result Entry'!$DU$3</f>
        <v>Foundation Of Information Tech.</v>
      </c>
      <c r="D638" s="1918"/>
      <c r="E638" s="1919"/>
      <c r="F638" s="1902" t="str">
        <f>IF($J616="TC",0,IF($J616="Nso",0,VLOOKUP($A613,'Result Entry'!$B$9:$GS$108,170,0)))</f>
        <v/>
      </c>
      <c r="G638" s="1902"/>
      <c r="H638" s="109">
        <f>IF($J616="TC",0,IF($J616="Nso",0,VLOOKUP($A613,'Result Entry'!$B$9:$GS$108,112,0)))</f>
        <v>0</v>
      </c>
      <c r="I638" s="1748" t="s">
        <v>71</v>
      </c>
      <c r="J638" s="1749"/>
      <c r="K638" s="1908">
        <f>'Result Entry'!$T$2</f>
        <v>45419</v>
      </c>
      <c r="L638" s="1909"/>
      <c r="M638" s="1909"/>
      <c r="N638" s="1910"/>
    </row>
    <row r="639" spans="1:14" ht="39.75" customHeight="1">
      <c r="A639" s="1721"/>
      <c r="B639" s="11" t="s">
        <v>69</v>
      </c>
      <c r="C639" s="1899" t="str">
        <f>'Result Entry'!$EI$3</f>
        <v>G.I.A.I.-II</v>
      </c>
      <c r="D639" s="1900"/>
      <c r="E639" s="1901"/>
      <c r="F639" s="1902" t="str">
        <f>IF($J616="TC",0,IF($J616="Nso",0,VLOOKUP($A613,'Result Entry'!$B$9:$GS$108,174,0)))</f>
        <v/>
      </c>
      <c r="G639" s="1902"/>
      <c r="H639" s="109">
        <f>IF($J616="TC",0,IF($J616="Nso",0,VLOOKUP($A613,'Result Entry'!$B$9:$GS$108,124,0)))</f>
        <v>0</v>
      </c>
      <c r="I639" s="1753"/>
      <c r="J639" s="1754"/>
      <c r="K639" s="1754"/>
      <c r="L639" s="1754"/>
      <c r="M639" s="1754"/>
      <c r="N639" s="1755"/>
    </row>
    <row r="640" spans="1:14" ht="39.75" customHeight="1">
      <c r="A640" s="1721"/>
      <c r="B640" s="11" t="s">
        <v>69</v>
      </c>
      <c r="C640" s="1899" t="str">
        <f>'Result Entry'!$EU$3</f>
        <v>SOC.SER.PLAN</v>
      </c>
      <c r="D640" s="1900"/>
      <c r="E640" s="1901"/>
      <c r="F640" s="1902">
        <f>IF($J616="TC",0,IF($J616="Nso",0,VLOOKUP($A613,'Result Entry'!$B$9:$HS$108,178,0)))</f>
        <v>0</v>
      </c>
      <c r="G640" s="1902"/>
      <c r="H640" s="109">
        <f>IF($J616="TC",0,IF($J616="Nso",0,VLOOKUP($A613,'Result Entry'!$B$9:$GS$108,136,0)))</f>
        <v>0</v>
      </c>
      <c r="I640" s="1756" t="s">
        <v>174</v>
      </c>
      <c r="J640" s="1757"/>
      <c r="K640" s="113"/>
      <c r="L640" s="114"/>
      <c r="M640" s="114"/>
      <c r="N640" s="115"/>
    </row>
    <row r="641" spans="1:15" ht="39.75" customHeight="1" thickBot="1">
      <c r="A641" s="1721"/>
      <c r="B641" s="11" t="s">
        <v>69</v>
      </c>
      <c r="C641" s="1899" t="str">
        <f>'Result Entry'!$FG$3</f>
        <v>Jeewan Kaushal</v>
      </c>
      <c r="D641" s="1900"/>
      <c r="E641" s="1901"/>
      <c r="F641" s="1902" t="str">
        <f>IF($J616="TC",0,IF($J616="Nso",0,VLOOKUP($A613,'Result Entry'!$B$9:$HS$108,182,0)))</f>
        <v/>
      </c>
      <c r="G641" s="1902"/>
      <c r="H641" s="109">
        <f>IF($J616="TC",0,IF($J616="Nso",0,VLOOKUP($A613,'Result Entry'!$B$9:$HS$108,136,0)))</f>
        <v>0</v>
      </c>
      <c r="I641" s="1756" t="s">
        <v>148</v>
      </c>
      <c r="J641" s="1757"/>
      <c r="K641" s="1757"/>
      <c r="L641" s="1757"/>
      <c r="M641" s="1757"/>
      <c r="N641" s="1838"/>
    </row>
    <row r="642" spans="1:15" ht="39.75" customHeight="1">
      <c r="A642" s="1721"/>
      <c r="B642" s="10" t="s">
        <v>69</v>
      </c>
      <c r="C642" s="1886" t="s">
        <v>180</v>
      </c>
      <c r="D642" s="1887"/>
      <c r="E642" s="1888"/>
      <c r="F642" s="1895" t="s">
        <v>181</v>
      </c>
      <c r="G642" s="1896"/>
      <c r="H642" s="110" t="s">
        <v>30</v>
      </c>
      <c r="I642" s="1756" t="s">
        <v>175</v>
      </c>
      <c r="J642" s="1757"/>
      <c r="K642" s="1757"/>
      <c r="L642" s="1757"/>
      <c r="M642" s="1757"/>
      <c r="N642" s="1838"/>
    </row>
    <row r="643" spans="1:15" ht="39.75" customHeight="1">
      <c r="A643" s="1721"/>
      <c r="B643" s="10" t="s">
        <v>69</v>
      </c>
      <c r="C643" s="1889"/>
      <c r="D643" s="1890"/>
      <c r="E643" s="1891"/>
      <c r="F643" s="1897" t="s">
        <v>182</v>
      </c>
      <c r="G643" s="1898"/>
      <c r="H643" s="111" t="s">
        <v>179</v>
      </c>
      <c r="I643" s="1732" t="s">
        <v>67</v>
      </c>
      <c r="J643" s="1733"/>
      <c r="K643" s="1733"/>
      <c r="L643" s="1733"/>
      <c r="M643" s="1733"/>
      <c r="N643" s="1734"/>
    </row>
    <row r="644" spans="1:15" ht="39.75" customHeight="1">
      <c r="A644" s="1721"/>
      <c r="B644" s="10" t="s">
        <v>69</v>
      </c>
      <c r="C644" s="1889"/>
      <c r="D644" s="1890"/>
      <c r="E644" s="1891"/>
      <c r="F644" s="1897" t="s">
        <v>185</v>
      </c>
      <c r="G644" s="1898"/>
      <c r="H644" s="111" t="s">
        <v>62</v>
      </c>
      <c r="I644" s="1735"/>
      <c r="J644" s="1736"/>
      <c r="K644" s="1736"/>
      <c r="L644" s="1736"/>
      <c r="M644" s="1736"/>
      <c r="N644" s="1737"/>
    </row>
    <row r="645" spans="1:15" ht="39.75" customHeight="1">
      <c r="A645" s="1721"/>
      <c r="B645" s="10" t="s">
        <v>69</v>
      </c>
      <c r="C645" s="1889"/>
      <c r="D645" s="1890"/>
      <c r="E645" s="1891"/>
      <c r="F645" s="1897" t="s">
        <v>186</v>
      </c>
      <c r="G645" s="1898"/>
      <c r="H645" s="111" t="s">
        <v>63</v>
      </c>
      <c r="I645" s="1735"/>
      <c r="J645" s="1736"/>
      <c r="K645" s="1736"/>
      <c r="L645" s="1736"/>
      <c r="M645" s="1736"/>
      <c r="N645" s="1737"/>
    </row>
    <row r="646" spans="1:15" ht="39.75" customHeight="1">
      <c r="A646" s="1721"/>
      <c r="B646" s="10" t="s">
        <v>69</v>
      </c>
      <c r="C646" s="1889"/>
      <c r="D646" s="1890"/>
      <c r="E646" s="1891"/>
      <c r="F646" s="1897" t="s">
        <v>183</v>
      </c>
      <c r="G646" s="1898"/>
      <c r="H646" s="111" t="s">
        <v>65</v>
      </c>
      <c r="I646" s="1738" t="s">
        <v>80</v>
      </c>
      <c r="J646" s="1739"/>
      <c r="K646" s="1739"/>
      <c r="L646" s="1739"/>
      <c r="M646" s="1739"/>
      <c r="N646" s="1740"/>
    </row>
    <row r="647" spans="1:15" ht="39.75" customHeight="1" thickBot="1">
      <c r="A647" s="1721"/>
      <c r="B647" s="13" t="s">
        <v>69</v>
      </c>
      <c r="C647" s="1892"/>
      <c r="D647" s="1893"/>
      <c r="E647" s="1894"/>
      <c r="F647" s="1884" t="s">
        <v>184</v>
      </c>
      <c r="G647" s="1885"/>
      <c r="H647" s="112" t="s">
        <v>64</v>
      </c>
      <c r="I647" s="1741"/>
      <c r="J647" s="1742"/>
      <c r="K647" s="1742"/>
      <c r="L647" s="1742"/>
      <c r="M647" s="1742"/>
      <c r="N647" s="1743"/>
    </row>
    <row r="648" spans="1:15" s="43" customFormat="1" ht="123.75" customHeight="1" thickTop="1">
      <c r="A648" s="84"/>
      <c r="B648" s="117"/>
      <c r="C648" s="118"/>
      <c r="D648" s="118"/>
      <c r="E648" s="118"/>
      <c r="F648" s="118"/>
      <c r="G648" s="118"/>
      <c r="H648" s="118"/>
      <c r="I648" s="118"/>
      <c r="J648" s="118"/>
      <c r="K648" s="118"/>
      <c r="L648" s="118"/>
      <c r="M648" s="118"/>
      <c r="N648" s="118"/>
    </row>
    <row r="649" spans="1:15" ht="24.75" customHeight="1" thickBot="1">
      <c r="A649" s="83">
        <f>A613+1</f>
        <v>19</v>
      </c>
      <c r="B649" s="1720" t="s">
        <v>50</v>
      </c>
      <c r="C649" s="1720"/>
      <c r="D649" s="1720"/>
      <c r="E649" s="1720"/>
      <c r="F649" s="1720"/>
      <c r="G649" s="1720"/>
      <c r="H649" s="1720"/>
      <c r="I649" s="1720"/>
      <c r="J649" s="1720"/>
      <c r="K649" s="1720"/>
      <c r="L649" s="1720"/>
      <c r="M649" s="1720"/>
      <c r="N649" s="1720"/>
    </row>
    <row r="650" spans="1:15" ht="62.25" customHeight="1" thickTop="1">
      <c r="A650" s="1721"/>
      <c r="B650" s="1722"/>
      <c r="C650" s="1723"/>
      <c r="D650" s="1920" t="str">
        <f>Master!$E$8</f>
        <v xml:space="preserve">Govt. Sr. Secondary School </v>
      </c>
      <c r="E650" s="1921"/>
      <c r="F650" s="1921"/>
      <c r="G650" s="1921"/>
      <c r="H650" s="1921"/>
      <c r="I650" s="1921"/>
      <c r="J650" s="1921"/>
      <c r="K650" s="1921"/>
      <c r="L650" s="1921"/>
      <c r="M650" s="1921"/>
      <c r="N650" s="1922"/>
    </row>
    <row r="651" spans="1:15" ht="33" customHeight="1" thickBot="1">
      <c r="A651" s="1721"/>
      <c r="B651" s="1724"/>
      <c r="C651" s="1725"/>
      <c r="D651" s="1729" t="str">
        <f>Master!$E$11</f>
        <v>P.S.-Bapini (Jodhpur)</v>
      </c>
      <c r="E651" s="1730"/>
      <c r="F651" s="1730"/>
      <c r="G651" s="1730"/>
      <c r="H651" s="1730"/>
      <c r="I651" s="1730"/>
      <c r="J651" s="1730"/>
      <c r="K651" s="1730"/>
      <c r="L651" s="1730"/>
      <c r="M651" s="1730"/>
      <c r="N651" s="1731"/>
    </row>
    <row r="652" spans="1:15" ht="30" customHeight="1">
      <c r="A652" s="1721"/>
      <c r="B652" s="28"/>
      <c r="C652" s="1849" t="s">
        <v>150</v>
      </c>
      <c r="D652" s="1850"/>
      <c r="E652" s="1850"/>
      <c r="F652" s="1850"/>
      <c r="G652" s="1851"/>
      <c r="H652" s="1814" t="s">
        <v>127</v>
      </c>
      <c r="I652" s="1814"/>
      <c r="J652" s="1923">
        <f>VLOOKUP(A649,'Result Entry'!$B$6:$K$108,6,0)</f>
        <v>0</v>
      </c>
      <c r="K652" s="1820" t="s">
        <v>68</v>
      </c>
      <c r="L652" s="1821"/>
      <c r="M652" s="68">
        <f>Master!$E$14</f>
        <v>8151106901</v>
      </c>
      <c r="N652" s="69"/>
    </row>
    <row r="653" spans="1:15" ht="30" customHeight="1">
      <c r="A653" s="1721"/>
      <c r="B653" s="9"/>
      <c r="C653" s="1852"/>
      <c r="D653" s="1853"/>
      <c r="E653" s="1853"/>
      <c r="F653" s="1853"/>
      <c r="G653" s="1854"/>
      <c r="H653" s="1815"/>
      <c r="I653" s="1815"/>
      <c r="J653" s="1924"/>
      <c r="K653" s="1822" t="s">
        <v>66</v>
      </c>
      <c r="L653" s="1823"/>
      <c r="M653" s="1824"/>
      <c r="N653" s="1825"/>
      <c r="O653" s="17" t="s">
        <v>156</v>
      </c>
    </row>
    <row r="654" spans="1:15" ht="30" customHeight="1" thickBot="1">
      <c r="A654" s="1721"/>
      <c r="B654" s="9"/>
      <c r="C654" s="1855"/>
      <c r="D654" s="1856"/>
      <c r="E654" s="1856"/>
      <c r="F654" s="1856"/>
      <c r="G654" s="1857"/>
      <c r="H654" s="1816"/>
      <c r="I654" s="1816"/>
      <c r="J654" s="1925"/>
      <c r="K654" s="1826" t="s">
        <v>51</v>
      </c>
      <c r="L654" s="1827"/>
      <c r="M654" s="1828" t="str">
        <f>Master!$E$6</f>
        <v>2023-24</v>
      </c>
      <c r="N654" s="1829"/>
    </row>
    <row r="655" spans="1:15" ht="39.75" customHeight="1">
      <c r="A655" s="1721"/>
      <c r="B655" s="10" t="s">
        <v>69</v>
      </c>
      <c r="C655" s="1932" t="s">
        <v>20</v>
      </c>
      <c r="D655" s="1977"/>
      <c r="E655" s="1977"/>
      <c r="F655" s="1978"/>
      <c r="G655" s="87" t="s">
        <v>149</v>
      </c>
      <c r="H655" s="1979">
        <f>VLOOKUP($A649,'Result Entry'!$B$9:$FW$108,4,0)</f>
        <v>0</v>
      </c>
      <c r="I655" s="1979"/>
      <c r="J655" s="1979"/>
      <c r="K655" s="1979"/>
      <c r="L655" s="1979"/>
      <c r="M655" s="1979"/>
      <c r="N655" s="1980"/>
    </row>
    <row r="656" spans="1:15" ht="39.75" customHeight="1">
      <c r="A656" s="1721"/>
      <c r="B656" s="10" t="s">
        <v>69</v>
      </c>
      <c r="C656" s="1960" t="s">
        <v>22</v>
      </c>
      <c r="D656" s="1961"/>
      <c r="E656" s="1961"/>
      <c r="F656" s="1962"/>
      <c r="G656" s="88" t="s">
        <v>149</v>
      </c>
      <c r="H656" s="1963">
        <f>VLOOKUP($A649,'Result Entry'!$B$9:$FW$108,7,0)</f>
        <v>0</v>
      </c>
      <c r="I656" s="1963"/>
      <c r="J656" s="1963"/>
      <c r="K656" s="1963"/>
      <c r="L656" s="1963"/>
      <c r="M656" s="1963"/>
      <c r="N656" s="1964"/>
    </row>
    <row r="657" spans="1:14" ht="39.75" customHeight="1">
      <c r="A657" s="1721"/>
      <c r="B657" s="10" t="s">
        <v>69</v>
      </c>
      <c r="C657" s="1960" t="s">
        <v>23</v>
      </c>
      <c r="D657" s="1961"/>
      <c r="E657" s="1961"/>
      <c r="F657" s="1962"/>
      <c r="G657" s="88" t="s">
        <v>149</v>
      </c>
      <c r="H657" s="1963">
        <f>VLOOKUP($A649,'Result Entry'!$B$9:$FW$108,8,0)</f>
        <v>0</v>
      </c>
      <c r="I657" s="1963"/>
      <c r="J657" s="1963"/>
      <c r="K657" s="1963"/>
      <c r="L657" s="1963"/>
      <c r="M657" s="1963"/>
      <c r="N657" s="1964"/>
    </row>
    <row r="658" spans="1:14" ht="39.75" customHeight="1">
      <c r="A658" s="1721"/>
      <c r="B658" s="10" t="s">
        <v>69</v>
      </c>
      <c r="C658" s="1960" t="s">
        <v>52</v>
      </c>
      <c r="D658" s="1961"/>
      <c r="E658" s="1961"/>
      <c r="F658" s="1962"/>
      <c r="G658" s="88" t="s">
        <v>149</v>
      </c>
      <c r="H658" s="1963">
        <f>VLOOKUP($A649,'Result Entry'!$B$9:$FW$108,9,0)</f>
        <v>0</v>
      </c>
      <c r="I658" s="1963"/>
      <c r="J658" s="1963"/>
      <c r="K658" s="1963"/>
      <c r="L658" s="1963"/>
      <c r="M658" s="1963"/>
      <c r="N658" s="1964"/>
    </row>
    <row r="659" spans="1:14" ht="39.75" customHeight="1">
      <c r="A659" s="1721"/>
      <c r="B659" s="10" t="s">
        <v>69</v>
      </c>
      <c r="C659" s="1960" t="s">
        <v>53</v>
      </c>
      <c r="D659" s="1961"/>
      <c r="E659" s="1961"/>
      <c r="F659" s="1962"/>
      <c r="G659" s="88" t="s">
        <v>149</v>
      </c>
      <c r="H659" s="1965" t="str">
        <f>CONCATENATE('Result Entry'!$G$4,'Result Entry'!$J$4)</f>
        <v>11(A)</v>
      </c>
      <c r="I659" s="1963"/>
      <c r="J659" s="1963"/>
      <c r="K659" s="1963"/>
      <c r="L659" s="1963"/>
      <c r="M659" s="1963"/>
      <c r="N659" s="1964"/>
    </row>
    <row r="660" spans="1:14" ht="39.75" customHeight="1" thickBot="1">
      <c r="A660" s="1721"/>
      <c r="B660" s="10" t="s">
        <v>69</v>
      </c>
      <c r="C660" s="1935" t="s">
        <v>25</v>
      </c>
      <c r="D660" s="1936"/>
      <c r="E660" s="1936"/>
      <c r="F660" s="1937"/>
      <c r="G660" s="89" t="s">
        <v>149</v>
      </c>
      <c r="H660" s="1938">
        <f>VLOOKUP($A649,'Result Entry'!$B$9:$FW$108,10,0)</f>
        <v>0</v>
      </c>
      <c r="I660" s="1938"/>
      <c r="J660" s="1938"/>
      <c r="K660" s="1938"/>
      <c r="L660" s="1938"/>
      <c r="M660" s="1938"/>
      <c r="N660" s="1939"/>
    </row>
    <row r="661" spans="1:14" ht="30" customHeight="1">
      <c r="A661" s="1721"/>
      <c r="B661" s="11" t="s">
        <v>69</v>
      </c>
      <c r="C661" s="1940" t="s">
        <v>167</v>
      </c>
      <c r="D661" s="1941"/>
      <c r="E661" s="1944" t="s">
        <v>72</v>
      </c>
      <c r="F661" s="1946" t="s">
        <v>73</v>
      </c>
      <c r="G661" s="1948" t="s">
        <v>168</v>
      </c>
      <c r="H661" s="1950" t="s">
        <v>55</v>
      </c>
      <c r="I661" s="1951"/>
      <c r="J661" s="1954" t="s">
        <v>84</v>
      </c>
      <c r="K661" s="1955"/>
      <c r="L661" s="1958" t="s">
        <v>169</v>
      </c>
      <c r="M661" s="1966" t="s">
        <v>76</v>
      </c>
      <c r="N661" s="1926" t="s">
        <v>98</v>
      </c>
    </row>
    <row r="662" spans="1:14" ht="30" customHeight="1">
      <c r="A662" s="1721"/>
      <c r="B662" s="11"/>
      <c r="C662" s="1942"/>
      <c r="D662" s="1943"/>
      <c r="E662" s="1945"/>
      <c r="F662" s="1947"/>
      <c r="G662" s="1949"/>
      <c r="H662" s="1952"/>
      <c r="I662" s="1953"/>
      <c r="J662" s="1956"/>
      <c r="K662" s="1957"/>
      <c r="L662" s="1959"/>
      <c r="M662" s="1967"/>
      <c r="N662" s="1927"/>
    </row>
    <row r="663" spans="1:14" ht="39.75" customHeight="1" thickBot="1">
      <c r="A663" s="1721"/>
      <c r="B663" s="11" t="s">
        <v>69</v>
      </c>
      <c r="C663" s="1866" t="s">
        <v>56</v>
      </c>
      <c r="D663" s="1867"/>
      <c r="E663" s="90">
        <f>'Result Entry'!$L$7</f>
        <v>10</v>
      </c>
      <c r="F663" s="91">
        <f>'Result Entry'!$M$7</f>
        <v>10</v>
      </c>
      <c r="G663" s="92">
        <f t="shared" ref="G663:G668" si="54">SUM(E663:F663)</f>
        <v>20</v>
      </c>
      <c r="H663" s="1929">
        <f>'Result Entry'!$AU$7</f>
        <v>70</v>
      </c>
      <c r="I663" s="1930"/>
      <c r="J663" s="1931">
        <f>'Result Entry'!$AY$7</f>
        <v>100</v>
      </c>
      <c r="K663" s="1930"/>
      <c r="L663" s="92">
        <f t="shared" ref="L663:L668" si="55">SUM(H663,J663)</f>
        <v>170</v>
      </c>
      <c r="M663" s="93">
        <f t="shared" ref="M663:M668" si="56">SUM(G663,L663)</f>
        <v>190</v>
      </c>
      <c r="N663" s="1928"/>
    </row>
    <row r="664" spans="1:14" s="52" customFormat="1" ht="54" customHeight="1">
      <c r="A664" s="1721"/>
      <c r="B664" s="50" t="s">
        <v>69</v>
      </c>
      <c r="C664" s="1769" t="str">
        <f>'Result Entry'!$L$3</f>
        <v>HINDI Comp.</v>
      </c>
      <c r="D664" s="1770"/>
      <c r="E664" s="94">
        <f>IF($J652="TC",0,IF($J652="Nso",0,VLOOKUP($A649,'Result Entry'!$B$9:$FW$108,11,0)))</f>
        <v>0</v>
      </c>
      <c r="F664" s="95">
        <f>IF($J652="TC",0,IF($J652="Nso",0,VLOOKUP($A649,'Result Entry'!$B$9:$FW$108,12,0)))</f>
        <v>0</v>
      </c>
      <c r="G664" s="96">
        <f t="shared" si="54"/>
        <v>0</v>
      </c>
      <c r="H664" s="1932">
        <f>IF($J652="TC",0,IF($J652="Nso",0,VLOOKUP($A649,'Result Entry'!$B$9:$FW$108,16,0)))</f>
        <v>0</v>
      </c>
      <c r="I664" s="1933"/>
      <c r="J664" s="1934">
        <f>IF($J652="TC",0,IF($J652="Nso",0,VLOOKUP($A649,'Result Entry'!$B$9:$FW$108,19,0)))</f>
        <v>0</v>
      </c>
      <c r="K664" s="1933"/>
      <c r="L664" s="97">
        <f t="shared" si="55"/>
        <v>0</v>
      </c>
      <c r="M664" s="98">
        <f t="shared" si="56"/>
        <v>0</v>
      </c>
      <c r="N664" s="99" t="str">
        <f>IF($J652="TC",0,IF($J652="Nso",0,VLOOKUP($A649,'Result Entry'!$B$9:$FW$108,24,0)))</f>
        <v/>
      </c>
    </row>
    <row r="665" spans="1:14" s="52" customFormat="1" ht="54" customHeight="1">
      <c r="A665" s="1721"/>
      <c r="B665" s="50" t="s">
        <v>69</v>
      </c>
      <c r="C665" s="1717" t="str">
        <f>'Result Entry'!$Z$3</f>
        <v>ENGLISH Comp.</v>
      </c>
      <c r="D665" s="1718"/>
      <c r="E665" s="94">
        <f>IF($J652="TC",0,IF($J652="Nso",0,VLOOKUP($A649,'Result Entry'!$B$9:$FW$108,25,0)))</f>
        <v>0</v>
      </c>
      <c r="F665" s="95">
        <f>IF($J652="TC",0,IF($J652="Nso",0,VLOOKUP($A649,'Result Entry'!$B$9:$FW$108,26,0)))</f>
        <v>0</v>
      </c>
      <c r="G665" s="100">
        <f t="shared" si="54"/>
        <v>0</v>
      </c>
      <c r="H665" s="1960">
        <f>IF($J652="TC",0,IF($J652="Nso",0,VLOOKUP($A649,'Result Entry'!$B$9:$FW$108,30,0)))</f>
        <v>0</v>
      </c>
      <c r="I665" s="1904"/>
      <c r="J665" s="1903">
        <f>IF($J652="TC",0,IF($J652="Nso",0,VLOOKUP($A649,'Result Entry'!$B$9:$FW$108,33,0)))</f>
        <v>0</v>
      </c>
      <c r="K665" s="1904"/>
      <c r="L665" s="97">
        <f t="shared" si="55"/>
        <v>0</v>
      </c>
      <c r="M665" s="98">
        <f t="shared" si="56"/>
        <v>0</v>
      </c>
      <c r="N665" s="99" t="str">
        <f>IF($J652="TC",0,IF($J652="Nso",0,VLOOKUP($A649,'Result Entry'!$B$9:$FW$108,38,0)))</f>
        <v/>
      </c>
    </row>
    <row r="666" spans="1:14" s="52" customFormat="1" ht="54" customHeight="1">
      <c r="A666" s="1721"/>
      <c r="B666" s="50" t="s">
        <v>69</v>
      </c>
      <c r="C666" s="1717" t="str">
        <f>'Result Entry'!$AO$3</f>
        <v>PHYSICS</v>
      </c>
      <c r="D666" s="1718"/>
      <c r="E666" s="94">
        <f>IF($J652="TC",0,IF($J652="Nso",0,VLOOKUP($A649,'Result Entry'!$B$9:$FW$108,39,0)))</f>
        <v>0</v>
      </c>
      <c r="F666" s="95">
        <f>IF($J652="TC",0,IF($J652="Nso",0,VLOOKUP($A649,'Result Entry'!$B$9:$FW$108,40,0)))</f>
        <v>0</v>
      </c>
      <c r="G666" s="100">
        <f t="shared" si="54"/>
        <v>0</v>
      </c>
      <c r="H666" s="1960">
        <f>IF($J652="TC",0,IF($J652="Nso",0,VLOOKUP($A649,'Result Entry'!$B$9:$FW$108,45,0)))</f>
        <v>0</v>
      </c>
      <c r="I666" s="1904"/>
      <c r="J666" s="1903">
        <f>IF($J652="TC",0,IF($J652="Nso",0,VLOOKUP($A649,'Result Entry'!$B$9:$FW$108,49,0)))</f>
        <v>0</v>
      </c>
      <c r="K666" s="1904"/>
      <c r="L666" s="97">
        <f t="shared" si="55"/>
        <v>0</v>
      </c>
      <c r="M666" s="98">
        <f t="shared" si="56"/>
        <v>0</v>
      </c>
      <c r="N666" s="99" t="str">
        <f>IF($J652="TC",0,IF($J652="Nso",0,VLOOKUP($A649,'Result Entry'!$B$9:$FW$108,54,0)))</f>
        <v/>
      </c>
    </row>
    <row r="667" spans="1:14" s="52" customFormat="1" ht="54" customHeight="1">
      <c r="A667" s="1721"/>
      <c r="B667" s="50" t="s">
        <v>69</v>
      </c>
      <c r="C667" s="1717" t="str">
        <f>'Result Entry'!$BF$3</f>
        <v>CHEMISTRY</v>
      </c>
      <c r="D667" s="1718"/>
      <c r="E667" s="94" t="str">
        <f>IF($J652="TC",0,IF($J652="Nso",0,VLOOKUP($A649,'Result Entry'!$B$9:$FW$108,55,0)))</f>
        <v/>
      </c>
      <c r="F667" s="95">
        <f>IF($J652="TC",0,IF($J652="Nso",0,VLOOKUP($A649,'Result Entry'!$B$9:$FW$108,56,0)))</f>
        <v>0</v>
      </c>
      <c r="G667" s="100">
        <f t="shared" si="54"/>
        <v>0</v>
      </c>
      <c r="H667" s="1960">
        <f>IF($J652="TC",0,IF($J652="Nso",0,VLOOKUP($A649,'Result Entry'!$B$9:$FW$108,61,0)))</f>
        <v>0</v>
      </c>
      <c r="I667" s="1904"/>
      <c r="J667" s="1903">
        <f>IF($J652="TC",0,IF($J652="Nso",0,VLOOKUP($A649,'Result Entry'!$B$9:$FW$108,65,0)))</f>
        <v>0</v>
      </c>
      <c r="K667" s="1904"/>
      <c r="L667" s="97">
        <f t="shared" si="55"/>
        <v>0</v>
      </c>
      <c r="M667" s="98">
        <f t="shared" si="56"/>
        <v>0</v>
      </c>
      <c r="N667" s="99" t="str">
        <f>IF($J652="TC",0,IF($J652="Nso",0,VLOOKUP($A649,'Result Entry'!$B$9:$FW$108,70,0)))</f>
        <v/>
      </c>
    </row>
    <row r="668" spans="1:14" s="52" customFormat="1" ht="54" customHeight="1" thickBot="1">
      <c r="A668" s="1721"/>
      <c r="B668" s="50" t="s">
        <v>69</v>
      </c>
      <c r="C668" s="1717" t="str">
        <f>'Result Entry'!$BW$3</f>
        <v>BIOLOGY</v>
      </c>
      <c r="D668" s="1718"/>
      <c r="E668" s="101" t="str">
        <f>IF($J652="TC",0,IF($J652="Nso",0,VLOOKUP($A649,'Result Entry'!$B$9:$FW$108,71,0)))</f>
        <v/>
      </c>
      <c r="F668" s="102" t="str">
        <f>IF($J652="TC",0,IF($J652="Nso",0,VLOOKUP($A649,'Result Entry'!$B$9:$FW$108,72,0)))</f>
        <v/>
      </c>
      <c r="G668" s="103">
        <f t="shared" si="54"/>
        <v>0</v>
      </c>
      <c r="H668" s="1905">
        <f>IF($J652="TC",0,IF($J652="Nso",0,VLOOKUP($A649,'Result Entry'!$B$9:$FW$108,77,0)))</f>
        <v>0</v>
      </c>
      <c r="I668" s="1906"/>
      <c r="J668" s="1907">
        <f>IF($J652="TC",0,IF($J652="Nso",0,VLOOKUP($A649,'Result Entry'!$B$9:$FW$108,81,0)))</f>
        <v>0</v>
      </c>
      <c r="K668" s="1906"/>
      <c r="L668" s="104">
        <f t="shared" si="55"/>
        <v>0</v>
      </c>
      <c r="M668" s="105">
        <f t="shared" si="56"/>
        <v>0</v>
      </c>
      <c r="N668" s="99">
        <f>IF($J652="TC",0,IF($J652="Nso",0,VLOOKUP($A649,'Result Entry'!$B$9:$FW$108,86,0)))</f>
        <v>0</v>
      </c>
    </row>
    <row r="669" spans="1:14" ht="39.75" customHeight="1">
      <c r="A669" s="1721"/>
      <c r="B669" s="11" t="s">
        <v>69</v>
      </c>
      <c r="C669" s="1771" t="s">
        <v>77</v>
      </c>
      <c r="D669" s="1772"/>
      <c r="E669" s="1773"/>
      <c r="F669" s="1968" t="s">
        <v>78</v>
      </c>
      <c r="G669" s="1969"/>
      <c r="H669" s="1968" t="s">
        <v>79</v>
      </c>
      <c r="I669" s="1970"/>
      <c r="J669" s="106" t="s">
        <v>41</v>
      </c>
      <c r="K669" s="116" t="s">
        <v>91</v>
      </c>
      <c r="L669" s="1971" t="s">
        <v>39</v>
      </c>
      <c r="M669" s="1972"/>
      <c r="N669" s="108" t="s">
        <v>43</v>
      </c>
    </row>
    <row r="670" spans="1:14" ht="39.75" customHeight="1" thickBot="1">
      <c r="A670" s="1721"/>
      <c r="B670" s="11" t="s">
        <v>69</v>
      </c>
      <c r="C670" s="1774"/>
      <c r="D670" s="1775"/>
      <c r="E670" s="1776"/>
      <c r="F670" s="1973">
        <f>IF($J652="TC",0,IF($J652="Nso",0,VLOOKUP($A649,'Result Entry'!$B$9:$FW$108,146,0)))</f>
        <v>0</v>
      </c>
      <c r="G670" s="1974"/>
      <c r="H670" s="1975">
        <f>IF($J652="TC",0,IF($J652="Nso",0,VLOOKUP($A649,'Result Entry'!$B$9:$FW$108,147,0)))</f>
        <v>0</v>
      </c>
      <c r="I670" s="1976"/>
      <c r="J670" s="75">
        <f>IF($J652="TC",0,IF($J652="Nso",0,VLOOKUP($A649,'Result Entry'!$B$9:$FW$108,148,0)))</f>
        <v>0</v>
      </c>
      <c r="K670" s="85" t="str">
        <f>IF($J652="TC",0,IF($J652="Nso",0,VLOOKUP($A649,'Result Entry'!$B$9:$FW$108,149,0)))</f>
        <v/>
      </c>
      <c r="L670" s="1864">
        <f>IF($J652="TC",0,IF($J652="Nso",0,VLOOKUP($A649,'Result Entry'!$B$9:$FW$108,150,0)))</f>
        <v>0</v>
      </c>
      <c r="M670" s="1865"/>
      <c r="N670" s="15">
        <f>IF($J652="TC",0,IF($J652="Nso",0,VLOOKUP($A649,'Result Entry'!$B$9:$FW$108,152,0)))</f>
        <v>0</v>
      </c>
    </row>
    <row r="671" spans="1:14" ht="39.75" customHeight="1">
      <c r="A671" s="1721"/>
      <c r="B671" s="11" t="s">
        <v>69</v>
      </c>
      <c r="C671" s="1758" t="s">
        <v>58</v>
      </c>
      <c r="D671" s="1759"/>
      <c r="E671" s="1759"/>
      <c r="F671" s="1759"/>
      <c r="G671" s="1759"/>
      <c r="H671" s="1760"/>
      <c r="I671" s="1834" t="s">
        <v>59</v>
      </c>
      <c r="J671" s="1835"/>
      <c r="K671" s="1911">
        <f>VLOOKUP($A649,'Result Entry'!$B$9:$FW$108,143,0)</f>
        <v>0</v>
      </c>
      <c r="L671" s="1912"/>
      <c r="M671" s="1839" t="s">
        <v>37</v>
      </c>
      <c r="N671" s="1840"/>
    </row>
    <row r="672" spans="1:14" ht="39.75" customHeight="1" thickBot="1">
      <c r="A672" s="1721"/>
      <c r="B672" s="11" t="s">
        <v>69</v>
      </c>
      <c r="C672" s="1841" t="s">
        <v>54</v>
      </c>
      <c r="D672" s="1842"/>
      <c r="E672" s="1842"/>
      <c r="F672" s="1843" t="s">
        <v>157</v>
      </c>
      <c r="G672" s="1844"/>
      <c r="H672" s="26" t="s">
        <v>47</v>
      </c>
      <c r="I672" s="1847" t="s">
        <v>60</v>
      </c>
      <c r="J672" s="1848"/>
      <c r="K672" s="1913">
        <f>VLOOKUP($A649,'Result Entry'!$B$9:$FW$108,144,0)</f>
        <v>0</v>
      </c>
      <c r="L672" s="1914"/>
      <c r="M672" s="1875">
        <f>VLOOKUP($A649,'Result Entry'!$B$9:$FW$108,145,0)</f>
        <v>0</v>
      </c>
      <c r="N672" s="1876"/>
    </row>
    <row r="673" spans="1:14" ht="39.75" customHeight="1">
      <c r="A673" s="1721"/>
      <c r="B673" s="11" t="s">
        <v>69</v>
      </c>
      <c r="C673" s="1841"/>
      <c r="D673" s="1842"/>
      <c r="E673" s="1842"/>
      <c r="F673" s="1845"/>
      <c r="G673" s="1846"/>
      <c r="H673" s="27" t="s">
        <v>99</v>
      </c>
      <c r="I673" s="1877" t="s">
        <v>61</v>
      </c>
      <c r="J673" s="1878"/>
      <c r="K673" s="1915">
        <f>IF($J652="TC","Transferred",IF($J652="Nso","NameSeparated",VLOOKUP($A649,'Result Entry'!$B$9:$FW$108,153,0)))</f>
        <v>0</v>
      </c>
      <c r="L673" s="1915"/>
      <c r="M673" s="1915"/>
      <c r="N673" s="1916"/>
    </row>
    <row r="674" spans="1:14" ht="39.75" customHeight="1">
      <c r="A674" s="1721"/>
      <c r="B674" s="11" t="s">
        <v>69</v>
      </c>
      <c r="C674" s="1917" t="str">
        <f>'Result Entry'!$DU$3</f>
        <v>Foundation Of Information Tech.</v>
      </c>
      <c r="D674" s="1918"/>
      <c r="E674" s="1919"/>
      <c r="F674" s="1902" t="str">
        <f>IF($J652="TC",0,IF($J652="Nso",0,VLOOKUP($A649,'Result Entry'!$B$9:$GS$108,170,0)))</f>
        <v/>
      </c>
      <c r="G674" s="1902"/>
      <c r="H674" s="109">
        <f>IF($J652="TC",0,IF($J652="Nso",0,VLOOKUP($A649,'Result Entry'!$B$9:$GS$108,112,0)))</f>
        <v>0</v>
      </c>
      <c r="I674" s="1748" t="s">
        <v>71</v>
      </c>
      <c r="J674" s="1749"/>
      <c r="K674" s="1908">
        <f>'Result Entry'!$T$2</f>
        <v>45419</v>
      </c>
      <c r="L674" s="1909"/>
      <c r="M674" s="1909"/>
      <c r="N674" s="1910"/>
    </row>
    <row r="675" spans="1:14" ht="39.75" customHeight="1">
      <c r="A675" s="1721"/>
      <c r="B675" s="11" t="s">
        <v>69</v>
      </c>
      <c r="C675" s="1899" t="str">
        <f>'Result Entry'!$EI$3</f>
        <v>G.I.A.I.-II</v>
      </c>
      <c r="D675" s="1900"/>
      <c r="E675" s="1901"/>
      <c r="F675" s="1902" t="str">
        <f>IF($J652="TC",0,IF($J652="Nso",0,VLOOKUP($A649,'Result Entry'!$B$9:$GS$108,174,0)))</f>
        <v/>
      </c>
      <c r="G675" s="1902"/>
      <c r="H675" s="109">
        <f>IF($J652="TC",0,IF($J652="Nso",0,VLOOKUP($A649,'Result Entry'!$B$9:$GS$108,124,0)))</f>
        <v>0</v>
      </c>
      <c r="I675" s="1753"/>
      <c r="J675" s="1754"/>
      <c r="K675" s="1754"/>
      <c r="L675" s="1754"/>
      <c r="M675" s="1754"/>
      <c r="N675" s="1755"/>
    </row>
    <row r="676" spans="1:14" ht="39.75" customHeight="1">
      <c r="A676" s="1721"/>
      <c r="B676" s="11" t="s">
        <v>69</v>
      </c>
      <c r="C676" s="1899" t="str">
        <f>'Result Entry'!$EU$3</f>
        <v>SOC.SER.PLAN</v>
      </c>
      <c r="D676" s="1900"/>
      <c r="E676" s="1901"/>
      <c r="F676" s="1902">
        <f>IF($J652="TC",0,IF($J652="Nso",0,VLOOKUP($A649,'Result Entry'!$B$9:$HS$108,178,0)))</f>
        <v>0</v>
      </c>
      <c r="G676" s="1902"/>
      <c r="H676" s="109">
        <f>IF($J652="TC",0,IF($J652="Nso",0,VLOOKUP($A649,'Result Entry'!$B$9:$GS$108,136,0)))</f>
        <v>0</v>
      </c>
      <c r="I676" s="1756" t="s">
        <v>174</v>
      </c>
      <c r="J676" s="1757"/>
      <c r="K676" s="113"/>
      <c r="L676" s="114"/>
      <c r="M676" s="114"/>
      <c r="N676" s="115"/>
    </row>
    <row r="677" spans="1:14" ht="39.75" customHeight="1" thickBot="1">
      <c r="A677" s="1721"/>
      <c r="B677" s="11" t="s">
        <v>69</v>
      </c>
      <c r="C677" s="1899" t="str">
        <f>'Result Entry'!$FG$3</f>
        <v>Jeewan Kaushal</v>
      </c>
      <c r="D677" s="1900"/>
      <c r="E677" s="1901"/>
      <c r="F677" s="1902" t="str">
        <f>IF($J652="TC",0,IF($J652="Nso",0,VLOOKUP($A649,'Result Entry'!$B$9:$HS$108,182,0)))</f>
        <v/>
      </c>
      <c r="G677" s="1902"/>
      <c r="H677" s="109">
        <f>IF($J652="TC",0,IF($J652="Nso",0,VLOOKUP($A649,'Result Entry'!$B$9:$HS$108,136,0)))</f>
        <v>0</v>
      </c>
      <c r="I677" s="1756" t="s">
        <v>148</v>
      </c>
      <c r="J677" s="1757"/>
      <c r="K677" s="1757"/>
      <c r="L677" s="1757"/>
      <c r="M677" s="1757"/>
      <c r="N677" s="1838"/>
    </row>
    <row r="678" spans="1:14" ht="39.75" customHeight="1">
      <c r="A678" s="1721"/>
      <c r="B678" s="10" t="s">
        <v>69</v>
      </c>
      <c r="C678" s="1886" t="s">
        <v>180</v>
      </c>
      <c r="D678" s="1887"/>
      <c r="E678" s="1888"/>
      <c r="F678" s="1895" t="s">
        <v>181</v>
      </c>
      <c r="G678" s="1896"/>
      <c r="H678" s="110" t="s">
        <v>30</v>
      </c>
      <c r="I678" s="1756" t="s">
        <v>175</v>
      </c>
      <c r="J678" s="1757"/>
      <c r="K678" s="1757"/>
      <c r="L678" s="1757"/>
      <c r="M678" s="1757"/>
      <c r="N678" s="1838"/>
    </row>
    <row r="679" spans="1:14" ht="39.75" customHeight="1">
      <c r="A679" s="1721"/>
      <c r="B679" s="10" t="s">
        <v>69</v>
      </c>
      <c r="C679" s="1889"/>
      <c r="D679" s="1890"/>
      <c r="E679" s="1891"/>
      <c r="F679" s="1897" t="s">
        <v>182</v>
      </c>
      <c r="G679" s="1898"/>
      <c r="H679" s="111" t="s">
        <v>179</v>
      </c>
      <c r="I679" s="1732" t="s">
        <v>67</v>
      </c>
      <c r="J679" s="1733"/>
      <c r="K679" s="1733"/>
      <c r="L679" s="1733"/>
      <c r="M679" s="1733"/>
      <c r="N679" s="1734"/>
    </row>
    <row r="680" spans="1:14" ht="39.75" customHeight="1">
      <c r="A680" s="1721"/>
      <c r="B680" s="10" t="s">
        <v>69</v>
      </c>
      <c r="C680" s="1889"/>
      <c r="D680" s="1890"/>
      <c r="E680" s="1891"/>
      <c r="F680" s="1897" t="s">
        <v>185</v>
      </c>
      <c r="G680" s="1898"/>
      <c r="H680" s="111" t="s">
        <v>62</v>
      </c>
      <c r="I680" s="1735"/>
      <c r="J680" s="1736"/>
      <c r="K680" s="1736"/>
      <c r="L680" s="1736"/>
      <c r="M680" s="1736"/>
      <c r="N680" s="1737"/>
    </row>
    <row r="681" spans="1:14" ht="39.75" customHeight="1">
      <c r="A681" s="1721"/>
      <c r="B681" s="10" t="s">
        <v>69</v>
      </c>
      <c r="C681" s="1889"/>
      <c r="D681" s="1890"/>
      <c r="E681" s="1891"/>
      <c r="F681" s="1897" t="s">
        <v>186</v>
      </c>
      <c r="G681" s="1898"/>
      <c r="H681" s="111" t="s">
        <v>63</v>
      </c>
      <c r="I681" s="1735"/>
      <c r="J681" s="1736"/>
      <c r="K681" s="1736"/>
      <c r="L681" s="1736"/>
      <c r="M681" s="1736"/>
      <c r="N681" s="1737"/>
    </row>
    <row r="682" spans="1:14" ht="39.75" customHeight="1">
      <c r="A682" s="1721"/>
      <c r="B682" s="10" t="s">
        <v>69</v>
      </c>
      <c r="C682" s="1889"/>
      <c r="D682" s="1890"/>
      <c r="E682" s="1891"/>
      <c r="F682" s="1897" t="s">
        <v>183</v>
      </c>
      <c r="G682" s="1898"/>
      <c r="H682" s="111" t="s">
        <v>65</v>
      </c>
      <c r="I682" s="1738" t="s">
        <v>80</v>
      </c>
      <c r="J682" s="1739"/>
      <c r="K682" s="1739"/>
      <c r="L682" s="1739"/>
      <c r="M682" s="1739"/>
      <c r="N682" s="1740"/>
    </row>
    <row r="683" spans="1:14" ht="39.75" customHeight="1" thickBot="1">
      <c r="A683" s="1721"/>
      <c r="B683" s="13" t="s">
        <v>69</v>
      </c>
      <c r="C683" s="1892"/>
      <c r="D683" s="1893"/>
      <c r="E683" s="1894"/>
      <c r="F683" s="1884" t="s">
        <v>184</v>
      </c>
      <c r="G683" s="1885"/>
      <c r="H683" s="112" t="s">
        <v>64</v>
      </c>
      <c r="I683" s="1741"/>
      <c r="J683" s="1742"/>
      <c r="K683" s="1742"/>
      <c r="L683" s="1742"/>
      <c r="M683" s="1742"/>
      <c r="N683" s="1743"/>
    </row>
    <row r="684" spans="1:14" s="43" customFormat="1" ht="123.75" customHeight="1" thickTop="1">
      <c r="A684" s="84"/>
      <c r="B684" s="117"/>
      <c r="C684" s="118"/>
      <c r="D684" s="118"/>
      <c r="E684" s="118"/>
      <c r="F684" s="118"/>
      <c r="G684" s="118"/>
      <c r="H684" s="118"/>
      <c r="I684" s="118"/>
      <c r="J684" s="118"/>
      <c r="K684" s="118"/>
      <c r="L684" s="118"/>
      <c r="M684" s="118"/>
      <c r="N684" s="118"/>
    </row>
    <row r="685" spans="1:14" ht="24.75" customHeight="1" thickBot="1">
      <c r="A685" s="83">
        <f>A649+1</f>
        <v>20</v>
      </c>
      <c r="B685" s="1720" t="s">
        <v>50</v>
      </c>
      <c r="C685" s="1720"/>
      <c r="D685" s="1720"/>
      <c r="E685" s="1720"/>
      <c r="F685" s="1720"/>
      <c r="G685" s="1720"/>
      <c r="H685" s="1720"/>
      <c r="I685" s="1720"/>
      <c r="J685" s="1720"/>
      <c r="K685" s="1720"/>
      <c r="L685" s="1720"/>
      <c r="M685" s="1720"/>
      <c r="N685" s="1720"/>
    </row>
    <row r="686" spans="1:14" ht="62.25" customHeight="1" thickTop="1">
      <c r="A686" s="1721"/>
      <c r="B686" s="1722"/>
      <c r="C686" s="1723"/>
      <c r="D686" s="1920" t="str">
        <f>Master!$E$8</f>
        <v xml:space="preserve">Govt. Sr. Secondary School </v>
      </c>
      <c r="E686" s="1921"/>
      <c r="F686" s="1921"/>
      <c r="G686" s="1921"/>
      <c r="H686" s="1921"/>
      <c r="I686" s="1921"/>
      <c r="J686" s="1921"/>
      <c r="K686" s="1921"/>
      <c r="L686" s="1921"/>
      <c r="M686" s="1921"/>
      <c r="N686" s="1922"/>
    </row>
    <row r="687" spans="1:14" ht="33" customHeight="1" thickBot="1">
      <c r="A687" s="1721"/>
      <c r="B687" s="1724"/>
      <c r="C687" s="1725"/>
      <c r="D687" s="1729" t="str">
        <f>Master!$E$11</f>
        <v>P.S.-Bapini (Jodhpur)</v>
      </c>
      <c r="E687" s="1730"/>
      <c r="F687" s="1730"/>
      <c r="G687" s="1730"/>
      <c r="H687" s="1730"/>
      <c r="I687" s="1730"/>
      <c r="J687" s="1730"/>
      <c r="K687" s="1730"/>
      <c r="L687" s="1730"/>
      <c r="M687" s="1730"/>
      <c r="N687" s="1731"/>
    </row>
    <row r="688" spans="1:14" ht="30" customHeight="1">
      <c r="A688" s="1721"/>
      <c r="B688" s="28"/>
      <c r="C688" s="1849" t="s">
        <v>150</v>
      </c>
      <c r="D688" s="1850"/>
      <c r="E688" s="1850"/>
      <c r="F688" s="1850"/>
      <c r="G688" s="1851"/>
      <c r="H688" s="1814" t="s">
        <v>127</v>
      </c>
      <c r="I688" s="1814"/>
      <c r="J688" s="1923">
        <f>VLOOKUP(A685,'Result Entry'!$B$6:$K$108,6,0)</f>
        <v>0</v>
      </c>
      <c r="K688" s="1820" t="s">
        <v>68</v>
      </c>
      <c r="L688" s="1821"/>
      <c r="M688" s="68">
        <f>Master!$E$14</f>
        <v>8151106901</v>
      </c>
      <c r="N688" s="69"/>
    </row>
    <row r="689" spans="1:15" ht="30" customHeight="1">
      <c r="A689" s="1721"/>
      <c r="B689" s="9"/>
      <c r="C689" s="1852"/>
      <c r="D689" s="1853"/>
      <c r="E689" s="1853"/>
      <c r="F689" s="1853"/>
      <c r="G689" s="1854"/>
      <c r="H689" s="1815"/>
      <c r="I689" s="1815"/>
      <c r="J689" s="1924"/>
      <c r="K689" s="1822" t="s">
        <v>66</v>
      </c>
      <c r="L689" s="1823"/>
      <c r="M689" s="1824"/>
      <c r="N689" s="1825"/>
      <c r="O689" s="17" t="s">
        <v>156</v>
      </c>
    </row>
    <row r="690" spans="1:15" ht="30" customHeight="1" thickBot="1">
      <c r="A690" s="1721"/>
      <c r="B690" s="9"/>
      <c r="C690" s="1855"/>
      <c r="D690" s="1856"/>
      <c r="E690" s="1856"/>
      <c r="F690" s="1856"/>
      <c r="G690" s="1857"/>
      <c r="H690" s="1816"/>
      <c r="I690" s="1816"/>
      <c r="J690" s="1925"/>
      <c r="K690" s="1826" t="s">
        <v>51</v>
      </c>
      <c r="L690" s="1827"/>
      <c r="M690" s="1828" t="str">
        <f>Master!$E$6</f>
        <v>2023-24</v>
      </c>
      <c r="N690" s="1829"/>
    </row>
    <row r="691" spans="1:15" ht="39.75" customHeight="1">
      <c r="A691" s="1721"/>
      <c r="B691" s="10" t="s">
        <v>69</v>
      </c>
      <c r="C691" s="1932" t="s">
        <v>20</v>
      </c>
      <c r="D691" s="1977"/>
      <c r="E691" s="1977"/>
      <c r="F691" s="1978"/>
      <c r="G691" s="87" t="s">
        <v>149</v>
      </c>
      <c r="H691" s="1979">
        <f>VLOOKUP($A685,'Result Entry'!$B$9:$FW$108,4,0)</f>
        <v>0</v>
      </c>
      <c r="I691" s="1979"/>
      <c r="J691" s="1979"/>
      <c r="K691" s="1979"/>
      <c r="L691" s="1979"/>
      <c r="M691" s="1979"/>
      <c r="N691" s="1980"/>
    </row>
    <row r="692" spans="1:15" ht="39.75" customHeight="1">
      <c r="A692" s="1721"/>
      <c r="B692" s="10" t="s">
        <v>69</v>
      </c>
      <c r="C692" s="1960" t="s">
        <v>22</v>
      </c>
      <c r="D692" s="1961"/>
      <c r="E692" s="1961"/>
      <c r="F692" s="1962"/>
      <c r="G692" s="88" t="s">
        <v>149</v>
      </c>
      <c r="H692" s="1963">
        <f>VLOOKUP($A685,'Result Entry'!$B$9:$FW$108,7,0)</f>
        <v>0</v>
      </c>
      <c r="I692" s="1963"/>
      <c r="J692" s="1963"/>
      <c r="K692" s="1963"/>
      <c r="L692" s="1963"/>
      <c r="M692" s="1963"/>
      <c r="N692" s="1964"/>
    </row>
    <row r="693" spans="1:15" ht="39.75" customHeight="1">
      <c r="A693" s="1721"/>
      <c r="B693" s="10" t="s">
        <v>69</v>
      </c>
      <c r="C693" s="1960" t="s">
        <v>23</v>
      </c>
      <c r="D693" s="1961"/>
      <c r="E693" s="1961"/>
      <c r="F693" s="1962"/>
      <c r="G693" s="88" t="s">
        <v>149</v>
      </c>
      <c r="H693" s="1963">
        <f>VLOOKUP($A685,'Result Entry'!$B$9:$FW$108,8,0)</f>
        <v>0</v>
      </c>
      <c r="I693" s="1963"/>
      <c r="J693" s="1963"/>
      <c r="K693" s="1963"/>
      <c r="L693" s="1963"/>
      <c r="M693" s="1963"/>
      <c r="N693" s="1964"/>
    </row>
    <row r="694" spans="1:15" ht="39.75" customHeight="1">
      <c r="A694" s="1721"/>
      <c r="B694" s="10" t="s">
        <v>69</v>
      </c>
      <c r="C694" s="1960" t="s">
        <v>52</v>
      </c>
      <c r="D694" s="1961"/>
      <c r="E694" s="1961"/>
      <c r="F694" s="1962"/>
      <c r="G694" s="88" t="s">
        <v>149</v>
      </c>
      <c r="H694" s="1963">
        <f>VLOOKUP($A685,'Result Entry'!$B$9:$FW$108,9,0)</f>
        <v>0</v>
      </c>
      <c r="I694" s="1963"/>
      <c r="J694" s="1963"/>
      <c r="K694" s="1963"/>
      <c r="L694" s="1963"/>
      <c r="M694" s="1963"/>
      <c r="N694" s="1964"/>
    </row>
    <row r="695" spans="1:15" ht="39.75" customHeight="1">
      <c r="A695" s="1721"/>
      <c r="B695" s="10" t="s">
        <v>69</v>
      </c>
      <c r="C695" s="1960" t="s">
        <v>53</v>
      </c>
      <c r="D695" s="1961"/>
      <c r="E695" s="1961"/>
      <c r="F695" s="1962"/>
      <c r="G695" s="88" t="s">
        <v>149</v>
      </c>
      <c r="H695" s="1965" t="str">
        <f>CONCATENATE('Result Entry'!$G$4,'Result Entry'!$J$4)</f>
        <v>11(A)</v>
      </c>
      <c r="I695" s="1963"/>
      <c r="J695" s="1963"/>
      <c r="K695" s="1963"/>
      <c r="L695" s="1963"/>
      <c r="M695" s="1963"/>
      <c r="N695" s="1964"/>
    </row>
    <row r="696" spans="1:15" ht="39.75" customHeight="1" thickBot="1">
      <c r="A696" s="1721"/>
      <c r="B696" s="10" t="s">
        <v>69</v>
      </c>
      <c r="C696" s="1935" t="s">
        <v>25</v>
      </c>
      <c r="D696" s="1936"/>
      <c r="E696" s="1936"/>
      <c r="F696" s="1937"/>
      <c r="G696" s="89" t="s">
        <v>149</v>
      </c>
      <c r="H696" s="1938">
        <f>VLOOKUP($A685,'Result Entry'!$B$9:$FW$108,10,0)</f>
        <v>0</v>
      </c>
      <c r="I696" s="1938"/>
      <c r="J696" s="1938"/>
      <c r="K696" s="1938"/>
      <c r="L696" s="1938"/>
      <c r="M696" s="1938"/>
      <c r="N696" s="1939"/>
    </row>
    <row r="697" spans="1:15" ht="30" customHeight="1">
      <c r="A697" s="1721"/>
      <c r="B697" s="11" t="s">
        <v>69</v>
      </c>
      <c r="C697" s="1940" t="s">
        <v>167</v>
      </c>
      <c r="D697" s="1941"/>
      <c r="E697" s="1944" t="s">
        <v>72</v>
      </c>
      <c r="F697" s="1946" t="s">
        <v>73</v>
      </c>
      <c r="G697" s="1948" t="s">
        <v>168</v>
      </c>
      <c r="H697" s="1950" t="s">
        <v>55</v>
      </c>
      <c r="I697" s="1951"/>
      <c r="J697" s="1954" t="s">
        <v>84</v>
      </c>
      <c r="K697" s="1955"/>
      <c r="L697" s="1958" t="s">
        <v>169</v>
      </c>
      <c r="M697" s="1966" t="s">
        <v>76</v>
      </c>
      <c r="N697" s="1926" t="s">
        <v>98</v>
      </c>
    </row>
    <row r="698" spans="1:15" ht="30" customHeight="1">
      <c r="A698" s="1721"/>
      <c r="B698" s="11"/>
      <c r="C698" s="1942"/>
      <c r="D698" s="1943"/>
      <c r="E698" s="1945"/>
      <c r="F698" s="1947"/>
      <c r="G698" s="1949"/>
      <c r="H698" s="1952"/>
      <c r="I698" s="1953"/>
      <c r="J698" s="1956"/>
      <c r="K698" s="1957"/>
      <c r="L698" s="1959"/>
      <c r="M698" s="1967"/>
      <c r="N698" s="1927"/>
    </row>
    <row r="699" spans="1:15" ht="39.75" customHeight="1" thickBot="1">
      <c r="A699" s="1721"/>
      <c r="B699" s="11" t="s">
        <v>69</v>
      </c>
      <c r="C699" s="1866" t="s">
        <v>56</v>
      </c>
      <c r="D699" s="1867"/>
      <c r="E699" s="90">
        <f>'Result Entry'!$L$7</f>
        <v>10</v>
      </c>
      <c r="F699" s="91">
        <f>'Result Entry'!$M$7</f>
        <v>10</v>
      </c>
      <c r="G699" s="92">
        <f t="shared" ref="G699:G704" si="57">SUM(E699:F699)</f>
        <v>20</v>
      </c>
      <c r="H699" s="1929">
        <f>'Result Entry'!$AU$7</f>
        <v>70</v>
      </c>
      <c r="I699" s="1930"/>
      <c r="J699" s="1931">
        <f>'Result Entry'!$AY$7</f>
        <v>100</v>
      </c>
      <c r="K699" s="1930"/>
      <c r="L699" s="92">
        <f t="shared" ref="L699:L704" si="58">SUM(H699,J699)</f>
        <v>170</v>
      </c>
      <c r="M699" s="93">
        <f t="shared" ref="M699:M704" si="59">SUM(G699,L699)</f>
        <v>190</v>
      </c>
      <c r="N699" s="1928"/>
    </row>
    <row r="700" spans="1:15" s="52" customFormat="1" ht="54" customHeight="1">
      <c r="A700" s="1721"/>
      <c r="B700" s="50" t="s">
        <v>69</v>
      </c>
      <c r="C700" s="1769" t="str">
        <f>'Result Entry'!$L$3</f>
        <v>HINDI Comp.</v>
      </c>
      <c r="D700" s="1770"/>
      <c r="E700" s="94">
        <f>IF($J688="TC",0,IF($J688="Nso",0,VLOOKUP($A685,'Result Entry'!$B$9:$FW$108,11,0)))</f>
        <v>0</v>
      </c>
      <c r="F700" s="95">
        <f>IF($J688="TC",0,IF($J688="Nso",0,VLOOKUP($A685,'Result Entry'!$B$9:$FW$108,12,0)))</f>
        <v>0</v>
      </c>
      <c r="G700" s="96">
        <f t="shared" si="57"/>
        <v>0</v>
      </c>
      <c r="H700" s="1932">
        <f>IF($J688="TC",0,IF($J688="Nso",0,VLOOKUP($A685,'Result Entry'!$B$9:$FW$108,16,0)))</f>
        <v>0</v>
      </c>
      <c r="I700" s="1933"/>
      <c r="J700" s="1934">
        <f>IF($J688="TC",0,IF($J688="Nso",0,VLOOKUP($A685,'Result Entry'!$B$9:$FW$108,19,0)))</f>
        <v>0</v>
      </c>
      <c r="K700" s="1933"/>
      <c r="L700" s="97">
        <f t="shared" si="58"/>
        <v>0</v>
      </c>
      <c r="M700" s="98">
        <f t="shared" si="59"/>
        <v>0</v>
      </c>
      <c r="N700" s="99" t="str">
        <f>IF($J688="TC",0,IF($J688="Nso",0,VLOOKUP($A685,'Result Entry'!$B$9:$FW$108,24,0)))</f>
        <v/>
      </c>
    </row>
    <row r="701" spans="1:15" s="52" customFormat="1" ht="54" customHeight="1">
      <c r="A701" s="1721"/>
      <c r="B701" s="50" t="s">
        <v>69</v>
      </c>
      <c r="C701" s="1717" t="str">
        <f>'Result Entry'!$Z$3</f>
        <v>ENGLISH Comp.</v>
      </c>
      <c r="D701" s="1718"/>
      <c r="E701" s="94">
        <f>IF($J688="TC",0,IF($J688="Nso",0,VLOOKUP($A685,'Result Entry'!$B$9:$FW$108,25,0)))</f>
        <v>0</v>
      </c>
      <c r="F701" s="95">
        <f>IF($J688="TC",0,IF($J688="Nso",0,VLOOKUP($A685,'Result Entry'!$B$9:$FW$108,26,0)))</f>
        <v>0</v>
      </c>
      <c r="G701" s="100">
        <f t="shared" si="57"/>
        <v>0</v>
      </c>
      <c r="H701" s="1960">
        <f>IF($J688="TC",0,IF($J688="Nso",0,VLOOKUP($A685,'Result Entry'!$B$9:$FW$108,30,0)))</f>
        <v>0</v>
      </c>
      <c r="I701" s="1904"/>
      <c r="J701" s="1903">
        <f>IF($J688="TC",0,IF($J688="Nso",0,VLOOKUP($A685,'Result Entry'!$B$9:$FW$108,33,0)))</f>
        <v>0</v>
      </c>
      <c r="K701" s="1904"/>
      <c r="L701" s="97">
        <f t="shared" si="58"/>
        <v>0</v>
      </c>
      <c r="M701" s="98">
        <f t="shared" si="59"/>
        <v>0</v>
      </c>
      <c r="N701" s="99" t="str">
        <f>IF($J688="TC",0,IF($J688="Nso",0,VLOOKUP($A685,'Result Entry'!$B$9:$FW$108,38,0)))</f>
        <v/>
      </c>
    </row>
    <row r="702" spans="1:15" s="52" customFormat="1" ht="54" customHeight="1">
      <c r="A702" s="1721"/>
      <c r="B702" s="50" t="s">
        <v>69</v>
      </c>
      <c r="C702" s="1717" t="str">
        <f>'Result Entry'!$AO$3</f>
        <v>PHYSICS</v>
      </c>
      <c r="D702" s="1718"/>
      <c r="E702" s="94">
        <f>IF($J688="TC",0,IF($J688="Nso",0,VLOOKUP($A685,'Result Entry'!$B$9:$FW$108,39,0)))</f>
        <v>0</v>
      </c>
      <c r="F702" s="95">
        <f>IF($J688="TC",0,IF($J688="Nso",0,VLOOKUP($A685,'Result Entry'!$B$9:$FW$108,40,0)))</f>
        <v>0</v>
      </c>
      <c r="G702" s="100">
        <f t="shared" si="57"/>
        <v>0</v>
      </c>
      <c r="H702" s="1960">
        <f>IF($J688="TC",0,IF($J688="Nso",0,VLOOKUP($A685,'Result Entry'!$B$9:$FW$108,45,0)))</f>
        <v>0</v>
      </c>
      <c r="I702" s="1904"/>
      <c r="J702" s="1903">
        <f>IF($J688="TC",0,IF($J688="Nso",0,VLOOKUP($A685,'Result Entry'!$B$9:$FW$108,49,0)))</f>
        <v>0</v>
      </c>
      <c r="K702" s="1904"/>
      <c r="L702" s="97">
        <f t="shared" si="58"/>
        <v>0</v>
      </c>
      <c r="M702" s="98">
        <f t="shared" si="59"/>
        <v>0</v>
      </c>
      <c r="N702" s="99" t="str">
        <f>IF($J688="TC",0,IF($J688="Nso",0,VLOOKUP($A685,'Result Entry'!$B$9:$FW$108,54,0)))</f>
        <v/>
      </c>
    </row>
    <row r="703" spans="1:15" s="52" customFormat="1" ht="54" customHeight="1">
      <c r="A703" s="1721"/>
      <c r="B703" s="50" t="s">
        <v>69</v>
      </c>
      <c r="C703" s="1717" t="str">
        <f>'Result Entry'!$BF$3</f>
        <v>CHEMISTRY</v>
      </c>
      <c r="D703" s="1718"/>
      <c r="E703" s="94" t="str">
        <f>IF($J688="TC",0,IF($J688="Nso",0,VLOOKUP($A685,'Result Entry'!$B$9:$FW$108,55,0)))</f>
        <v/>
      </c>
      <c r="F703" s="95">
        <f>IF($J688="TC",0,IF($J688="Nso",0,VLOOKUP($A685,'Result Entry'!$B$9:$FW$108,56,0)))</f>
        <v>0</v>
      </c>
      <c r="G703" s="100">
        <f t="shared" si="57"/>
        <v>0</v>
      </c>
      <c r="H703" s="1960">
        <f>IF($J688="TC",0,IF($J688="Nso",0,VLOOKUP($A685,'Result Entry'!$B$9:$FW$108,61,0)))</f>
        <v>0</v>
      </c>
      <c r="I703" s="1904"/>
      <c r="J703" s="1903">
        <f>IF($J688="TC",0,IF($J688="Nso",0,VLOOKUP($A685,'Result Entry'!$B$9:$FW$108,65,0)))</f>
        <v>0</v>
      </c>
      <c r="K703" s="1904"/>
      <c r="L703" s="97">
        <f t="shared" si="58"/>
        <v>0</v>
      </c>
      <c r="M703" s="98">
        <f t="shared" si="59"/>
        <v>0</v>
      </c>
      <c r="N703" s="99" t="str">
        <f>IF($J688="TC",0,IF($J688="Nso",0,VLOOKUP($A685,'Result Entry'!$B$9:$FW$108,70,0)))</f>
        <v/>
      </c>
    </row>
    <row r="704" spans="1:15" s="52" customFormat="1" ht="54" customHeight="1" thickBot="1">
      <c r="A704" s="1721"/>
      <c r="B704" s="50" t="s">
        <v>69</v>
      </c>
      <c r="C704" s="1717" t="str">
        <f>'Result Entry'!$BW$3</f>
        <v>BIOLOGY</v>
      </c>
      <c r="D704" s="1718"/>
      <c r="E704" s="101" t="str">
        <f>IF($J688="TC",0,IF($J688="Nso",0,VLOOKUP($A685,'Result Entry'!$B$9:$FW$108,71,0)))</f>
        <v/>
      </c>
      <c r="F704" s="102" t="str">
        <f>IF($J688="TC",0,IF($J688="Nso",0,VLOOKUP($A685,'Result Entry'!$B$9:$FW$108,72,0)))</f>
        <v/>
      </c>
      <c r="G704" s="103">
        <f t="shared" si="57"/>
        <v>0</v>
      </c>
      <c r="H704" s="1905">
        <f>IF($J688="TC",0,IF($J688="Nso",0,VLOOKUP($A685,'Result Entry'!$B$9:$FW$108,77,0)))</f>
        <v>0</v>
      </c>
      <c r="I704" s="1906"/>
      <c r="J704" s="1907">
        <f>IF($J688="TC",0,IF($J688="Nso",0,VLOOKUP($A685,'Result Entry'!$B$9:$FW$108,81,0)))</f>
        <v>0</v>
      </c>
      <c r="K704" s="1906"/>
      <c r="L704" s="104">
        <f t="shared" si="58"/>
        <v>0</v>
      </c>
      <c r="M704" s="105">
        <f t="shared" si="59"/>
        <v>0</v>
      </c>
      <c r="N704" s="99">
        <f>IF($J688="TC",0,IF($J688="Nso",0,VLOOKUP($A685,'Result Entry'!$B$9:$FW$108,86,0)))</f>
        <v>0</v>
      </c>
    </row>
    <row r="705" spans="1:14" ht="39.75" customHeight="1">
      <c r="A705" s="1721"/>
      <c r="B705" s="11" t="s">
        <v>69</v>
      </c>
      <c r="C705" s="1771" t="s">
        <v>77</v>
      </c>
      <c r="D705" s="1772"/>
      <c r="E705" s="1773"/>
      <c r="F705" s="1968" t="s">
        <v>78</v>
      </c>
      <c r="G705" s="1969"/>
      <c r="H705" s="1968" t="s">
        <v>79</v>
      </c>
      <c r="I705" s="1970"/>
      <c r="J705" s="106" t="s">
        <v>41</v>
      </c>
      <c r="K705" s="116" t="s">
        <v>91</v>
      </c>
      <c r="L705" s="1971" t="s">
        <v>39</v>
      </c>
      <c r="M705" s="1972"/>
      <c r="N705" s="108" t="s">
        <v>43</v>
      </c>
    </row>
    <row r="706" spans="1:14" ht="39.75" customHeight="1" thickBot="1">
      <c r="A706" s="1721"/>
      <c r="B706" s="11" t="s">
        <v>69</v>
      </c>
      <c r="C706" s="1774"/>
      <c r="D706" s="1775"/>
      <c r="E706" s="1776"/>
      <c r="F706" s="1973">
        <f>IF($J688="TC",0,IF($J688="Nso",0,VLOOKUP($A685,'Result Entry'!$B$9:$FW$108,146,0)))</f>
        <v>0</v>
      </c>
      <c r="G706" s="1974"/>
      <c r="H706" s="1975">
        <f>IF($J688="TC",0,IF($J688="Nso",0,VLOOKUP($A685,'Result Entry'!$B$9:$FW$108,147,0)))</f>
        <v>0</v>
      </c>
      <c r="I706" s="1976"/>
      <c r="J706" s="75">
        <f>IF($J688="TC",0,IF($J688="Nso",0,VLOOKUP($A685,'Result Entry'!$B$9:$FW$108,148,0)))</f>
        <v>0</v>
      </c>
      <c r="K706" s="85" t="str">
        <f>IF($J688="TC",0,IF($J688="Nso",0,VLOOKUP($A685,'Result Entry'!$B$9:$FW$108,149,0)))</f>
        <v/>
      </c>
      <c r="L706" s="1864">
        <f>IF($J688="TC",0,IF($J688="Nso",0,VLOOKUP($A685,'Result Entry'!$B$9:$FW$108,150,0)))</f>
        <v>0</v>
      </c>
      <c r="M706" s="1865"/>
      <c r="N706" s="15">
        <f>IF($J688="TC",0,IF($J688="Nso",0,VLOOKUP($A685,'Result Entry'!$B$9:$FW$108,152,0)))</f>
        <v>0</v>
      </c>
    </row>
    <row r="707" spans="1:14" ht="39.75" customHeight="1">
      <c r="A707" s="1721"/>
      <c r="B707" s="11" t="s">
        <v>69</v>
      </c>
      <c r="C707" s="1758" t="s">
        <v>58</v>
      </c>
      <c r="D707" s="1759"/>
      <c r="E707" s="1759"/>
      <c r="F707" s="1759"/>
      <c r="G707" s="1759"/>
      <c r="H707" s="1760"/>
      <c r="I707" s="1834" t="s">
        <v>59</v>
      </c>
      <c r="J707" s="1835"/>
      <c r="K707" s="1911">
        <f>VLOOKUP($A685,'Result Entry'!$B$9:$FW$108,143,0)</f>
        <v>0</v>
      </c>
      <c r="L707" s="1912"/>
      <c r="M707" s="1839" t="s">
        <v>37</v>
      </c>
      <c r="N707" s="1840"/>
    </row>
    <row r="708" spans="1:14" ht="39.75" customHeight="1" thickBot="1">
      <c r="A708" s="1721"/>
      <c r="B708" s="11" t="s">
        <v>69</v>
      </c>
      <c r="C708" s="1841" t="s">
        <v>54</v>
      </c>
      <c r="D708" s="1842"/>
      <c r="E708" s="1842"/>
      <c r="F708" s="1843" t="s">
        <v>157</v>
      </c>
      <c r="G708" s="1844"/>
      <c r="H708" s="26" t="s">
        <v>47</v>
      </c>
      <c r="I708" s="1847" t="s">
        <v>60</v>
      </c>
      <c r="J708" s="1848"/>
      <c r="K708" s="1913">
        <f>VLOOKUP($A685,'Result Entry'!$B$9:$FW$108,144,0)</f>
        <v>0</v>
      </c>
      <c r="L708" s="1914"/>
      <c r="M708" s="1875">
        <f>VLOOKUP($A685,'Result Entry'!$B$9:$FW$108,145,0)</f>
        <v>0</v>
      </c>
      <c r="N708" s="1876"/>
    </row>
    <row r="709" spans="1:14" ht="39.75" customHeight="1">
      <c r="A709" s="1721"/>
      <c r="B709" s="11" t="s">
        <v>69</v>
      </c>
      <c r="C709" s="1841"/>
      <c r="D709" s="1842"/>
      <c r="E709" s="1842"/>
      <c r="F709" s="1845"/>
      <c r="G709" s="1846"/>
      <c r="H709" s="27" t="s">
        <v>99</v>
      </c>
      <c r="I709" s="1877" t="s">
        <v>61</v>
      </c>
      <c r="J709" s="1878"/>
      <c r="K709" s="1915">
        <f>IF($J688="TC","Transferred",IF($J688="Nso","NameSeparated",VLOOKUP($A685,'Result Entry'!$B$9:$FW$108,153,0)))</f>
        <v>0</v>
      </c>
      <c r="L709" s="1915"/>
      <c r="M709" s="1915"/>
      <c r="N709" s="1916"/>
    </row>
    <row r="710" spans="1:14" ht="39.75" customHeight="1">
      <c r="A710" s="1721"/>
      <c r="B710" s="11" t="s">
        <v>69</v>
      </c>
      <c r="C710" s="1917" t="str">
        <f>'Result Entry'!$DU$3</f>
        <v>Foundation Of Information Tech.</v>
      </c>
      <c r="D710" s="1918"/>
      <c r="E710" s="1919"/>
      <c r="F710" s="1902" t="str">
        <f>IF($J688="TC",0,IF($J688="Nso",0,VLOOKUP($A685,'Result Entry'!$B$9:$GS$108,170,0)))</f>
        <v/>
      </c>
      <c r="G710" s="1902"/>
      <c r="H710" s="109">
        <f>IF($J688="TC",0,IF($J688="Nso",0,VLOOKUP($A685,'Result Entry'!$B$9:$GS$108,112,0)))</f>
        <v>0</v>
      </c>
      <c r="I710" s="1748" t="s">
        <v>71</v>
      </c>
      <c r="J710" s="1749"/>
      <c r="K710" s="1908">
        <f>'Result Entry'!$T$2</f>
        <v>45419</v>
      </c>
      <c r="L710" s="1909"/>
      <c r="M710" s="1909"/>
      <c r="N710" s="1910"/>
    </row>
    <row r="711" spans="1:14" ht="39.75" customHeight="1">
      <c r="A711" s="1721"/>
      <c r="B711" s="11" t="s">
        <v>69</v>
      </c>
      <c r="C711" s="1899" t="str">
        <f>'Result Entry'!$EI$3</f>
        <v>G.I.A.I.-II</v>
      </c>
      <c r="D711" s="1900"/>
      <c r="E711" s="1901"/>
      <c r="F711" s="1902" t="str">
        <f>IF($J688="TC",0,IF($J688="Nso",0,VLOOKUP($A685,'Result Entry'!$B$9:$GS$108,174,0)))</f>
        <v/>
      </c>
      <c r="G711" s="1902"/>
      <c r="H711" s="109">
        <f>IF($J688="TC",0,IF($J688="Nso",0,VLOOKUP($A685,'Result Entry'!$B$9:$GS$108,124,0)))</f>
        <v>0</v>
      </c>
      <c r="I711" s="1753"/>
      <c r="J711" s="1754"/>
      <c r="K711" s="1754"/>
      <c r="L711" s="1754"/>
      <c r="M711" s="1754"/>
      <c r="N711" s="1755"/>
    </row>
    <row r="712" spans="1:14" ht="39.75" customHeight="1">
      <c r="A712" s="1721"/>
      <c r="B712" s="11" t="s">
        <v>69</v>
      </c>
      <c r="C712" s="1899" t="str">
        <f>'Result Entry'!$EU$3</f>
        <v>SOC.SER.PLAN</v>
      </c>
      <c r="D712" s="1900"/>
      <c r="E712" s="1901"/>
      <c r="F712" s="1902">
        <f>IF($J688="TC",0,IF($J688="Nso",0,VLOOKUP($A685,'Result Entry'!$B$9:$HS$108,178,0)))</f>
        <v>0</v>
      </c>
      <c r="G712" s="1902"/>
      <c r="H712" s="109">
        <f>IF($J688="TC",0,IF($J688="Nso",0,VLOOKUP($A685,'Result Entry'!$B$9:$GS$108,136,0)))</f>
        <v>0</v>
      </c>
      <c r="I712" s="1756" t="s">
        <v>174</v>
      </c>
      <c r="J712" s="1757"/>
      <c r="K712" s="113"/>
      <c r="L712" s="114"/>
      <c r="M712" s="114"/>
      <c r="N712" s="115"/>
    </row>
    <row r="713" spans="1:14" ht="39.75" customHeight="1" thickBot="1">
      <c r="A713" s="1721"/>
      <c r="B713" s="11" t="s">
        <v>69</v>
      </c>
      <c r="C713" s="1899" t="str">
        <f>'Result Entry'!$FG$3</f>
        <v>Jeewan Kaushal</v>
      </c>
      <c r="D713" s="1900"/>
      <c r="E713" s="1901"/>
      <c r="F713" s="1902" t="str">
        <f>IF($J688="TC",0,IF($J688="Nso",0,VLOOKUP($A685,'Result Entry'!$B$9:$HS$108,182,0)))</f>
        <v/>
      </c>
      <c r="G713" s="1902"/>
      <c r="H713" s="109">
        <f>IF($J688="TC",0,IF($J688="Nso",0,VLOOKUP($A685,'Result Entry'!$B$9:$HS$108,136,0)))</f>
        <v>0</v>
      </c>
      <c r="I713" s="1756" t="s">
        <v>148</v>
      </c>
      <c r="J713" s="1757"/>
      <c r="K713" s="1757"/>
      <c r="L713" s="1757"/>
      <c r="M713" s="1757"/>
      <c r="N713" s="1838"/>
    </row>
    <row r="714" spans="1:14" ht="39.75" customHeight="1">
      <c r="A714" s="1721"/>
      <c r="B714" s="10" t="s">
        <v>69</v>
      </c>
      <c r="C714" s="1886" t="s">
        <v>180</v>
      </c>
      <c r="D714" s="1887"/>
      <c r="E714" s="1888"/>
      <c r="F714" s="1895" t="s">
        <v>181</v>
      </c>
      <c r="G714" s="1896"/>
      <c r="H714" s="110" t="s">
        <v>30</v>
      </c>
      <c r="I714" s="1756" t="s">
        <v>175</v>
      </c>
      <c r="J714" s="1757"/>
      <c r="K714" s="1757"/>
      <c r="L714" s="1757"/>
      <c r="M714" s="1757"/>
      <c r="N714" s="1838"/>
    </row>
    <row r="715" spans="1:14" ht="39.75" customHeight="1">
      <c r="A715" s="1721"/>
      <c r="B715" s="10" t="s">
        <v>69</v>
      </c>
      <c r="C715" s="1889"/>
      <c r="D715" s="1890"/>
      <c r="E715" s="1891"/>
      <c r="F715" s="1897" t="s">
        <v>182</v>
      </c>
      <c r="G715" s="1898"/>
      <c r="H715" s="111" t="s">
        <v>179</v>
      </c>
      <c r="I715" s="1732" t="s">
        <v>67</v>
      </c>
      <c r="J715" s="1733"/>
      <c r="K715" s="1733"/>
      <c r="L715" s="1733"/>
      <c r="M715" s="1733"/>
      <c r="N715" s="1734"/>
    </row>
    <row r="716" spans="1:14" ht="39.75" customHeight="1">
      <c r="A716" s="1721"/>
      <c r="B716" s="10" t="s">
        <v>69</v>
      </c>
      <c r="C716" s="1889"/>
      <c r="D716" s="1890"/>
      <c r="E716" s="1891"/>
      <c r="F716" s="1897" t="s">
        <v>185</v>
      </c>
      <c r="G716" s="1898"/>
      <c r="H716" s="111" t="s">
        <v>62</v>
      </c>
      <c r="I716" s="1735"/>
      <c r="J716" s="1736"/>
      <c r="K716" s="1736"/>
      <c r="L716" s="1736"/>
      <c r="M716" s="1736"/>
      <c r="N716" s="1737"/>
    </row>
    <row r="717" spans="1:14" ht="39.75" customHeight="1">
      <c r="A717" s="1721"/>
      <c r="B717" s="10" t="s">
        <v>69</v>
      </c>
      <c r="C717" s="1889"/>
      <c r="D717" s="1890"/>
      <c r="E717" s="1891"/>
      <c r="F717" s="1897" t="s">
        <v>186</v>
      </c>
      <c r="G717" s="1898"/>
      <c r="H717" s="111" t="s">
        <v>63</v>
      </c>
      <c r="I717" s="1735"/>
      <c r="J717" s="1736"/>
      <c r="K717" s="1736"/>
      <c r="L717" s="1736"/>
      <c r="M717" s="1736"/>
      <c r="N717" s="1737"/>
    </row>
    <row r="718" spans="1:14" ht="39.75" customHeight="1">
      <c r="A718" s="1721"/>
      <c r="B718" s="10" t="s">
        <v>69</v>
      </c>
      <c r="C718" s="1889"/>
      <c r="D718" s="1890"/>
      <c r="E718" s="1891"/>
      <c r="F718" s="1897" t="s">
        <v>183</v>
      </c>
      <c r="G718" s="1898"/>
      <c r="H718" s="111" t="s">
        <v>65</v>
      </c>
      <c r="I718" s="1738" t="s">
        <v>80</v>
      </c>
      <c r="J718" s="1739"/>
      <c r="K718" s="1739"/>
      <c r="L718" s="1739"/>
      <c r="M718" s="1739"/>
      <c r="N718" s="1740"/>
    </row>
    <row r="719" spans="1:14" ht="39.75" customHeight="1" thickBot="1">
      <c r="A719" s="1721"/>
      <c r="B719" s="13" t="s">
        <v>69</v>
      </c>
      <c r="C719" s="1892"/>
      <c r="D719" s="1893"/>
      <c r="E719" s="1894"/>
      <c r="F719" s="1884" t="s">
        <v>184</v>
      </c>
      <c r="G719" s="1885"/>
      <c r="H719" s="112" t="s">
        <v>64</v>
      </c>
      <c r="I719" s="1741"/>
      <c r="J719" s="1742"/>
      <c r="K719" s="1742"/>
      <c r="L719" s="1742"/>
      <c r="M719" s="1742"/>
      <c r="N719" s="1743"/>
    </row>
    <row r="720" spans="1:14" s="43" customFormat="1" ht="123.75" customHeight="1" thickTop="1">
      <c r="A720" s="84"/>
      <c r="B720" s="117"/>
      <c r="C720" s="118"/>
      <c r="D720" s="118"/>
      <c r="E720" s="118"/>
      <c r="F720" s="118"/>
      <c r="G720" s="118"/>
      <c r="H720" s="118"/>
      <c r="I720" s="118"/>
      <c r="J720" s="118"/>
      <c r="K720" s="118"/>
      <c r="L720" s="118"/>
      <c r="M720" s="118"/>
      <c r="N720" s="118"/>
    </row>
    <row r="721" spans="1:15" ht="24.75" customHeight="1" thickBot="1">
      <c r="A721" s="83">
        <f>A685+1</f>
        <v>21</v>
      </c>
      <c r="B721" s="1720" t="s">
        <v>50</v>
      </c>
      <c r="C721" s="1720"/>
      <c r="D721" s="1720"/>
      <c r="E721" s="1720"/>
      <c r="F721" s="1720"/>
      <c r="G721" s="1720"/>
      <c r="H721" s="1720"/>
      <c r="I721" s="1720"/>
      <c r="J721" s="1720"/>
      <c r="K721" s="1720"/>
      <c r="L721" s="1720"/>
      <c r="M721" s="1720"/>
      <c r="N721" s="1720"/>
    </row>
    <row r="722" spans="1:15" ht="62.25" customHeight="1" thickTop="1">
      <c r="A722" s="1721"/>
      <c r="B722" s="1722"/>
      <c r="C722" s="1723"/>
      <c r="D722" s="1920" t="str">
        <f>Master!$E$8</f>
        <v xml:space="preserve">Govt. Sr. Secondary School </v>
      </c>
      <c r="E722" s="1921"/>
      <c r="F722" s="1921"/>
      <c r="G722" s="1921"/>
      <c r="H722" s="1921"/>
      <c r="I722" s="1921"/>
      <c r="J722" s="1921"/>
      <c r="K722" s="1921"/>
      <c r="L722" s="1921"/>
      <c r="M722" s="1921"/>
      <c r="N722" s="1922"/>
    </row>
    <row r="723" spans="1:15" ht="33" customHeight="1" thickBot="1">
      <c r="A723" s="1721"/>
      <c r="B723" s="1724"/>
      <c r="C723" s="1725"/>
      <c r="D723" s="1729" t="str">
        <f>Master!$E$11</f>
        <v>P.S.-Bapini (Jodhpur)</v>
      </c>
      <c r="E723" s="1730"/>
      <c r="F723" s="1730"/>
      <c r="G723" s="1730"/>
      <c r="H723" s="1730"/>
      <c r="I723" s="1730"/>
      <c r="J723" s="1730"/>
      <c r="K723" s="1730"/>
      <c r="L723" s="1730"/>
      <c r="M723" s="1730"/>
      <c r="N723" s="1731"/>
    </row>
    <row r="724" spans="1:15" ht="30" customHeight="1">
      <c r="A724" s="1721"/>
      <c r="B724" s="28"/>
      <c r="C724" s="1849" t="s">
        <v>150</v>
      </c>
      <c r="D724" s="1850"/>
      <c r="E724" s="1850"/>
      <c r="F724" s="1850"/>
      <c r="G724" s="1851"/>
      <c r="H724" s="1814" t="s">
        <v>127</v>
      </c>
      <c r="I724" s="1814"/>
      <c r="J724" s="1923">
        <f>VLOOKUP(A721,'Result Entry'!$B$6:$K$108,6,0)</f>
        <v>0</v>
      </c>
      <c r="K724" s="1820" t="s">
        <v>68</v>
      </c>
      <c r="L724" s="1821"/>
      <c r="M724" s="68">
        <f>Master!$E$14</f>
        <v>8151106901</v>
      </c>
      <c r="N724" s="69"/>
    </row>
    <row r="725" spans="1:15" ht="30" customHeight="1">
      <c r="A725" s="1721"/>
      <c r="B725" s="9"/>
      <c r="C725" s="1852"/>
      <c r="D725" s="1853"/>
      <c r="E725" s="1853"/>
      <c r="F725" s="1853"/>
      <c r="G725" s="1854"/>
      <c r="H725" s="1815"/>
      <c r="I725" s="1815"/>
      <c r="J725" s="1924"/>
      <c r="K725" s="1822" t="s">
        <v>66</v>
      </c>
      <c r="L725" s="1823"/>
      <c r="M725" s="1824"/>
      <c r="N725" s="1825"/>
      <c r="O725" s="17" t="s">
        <v>156</v>
      </c>
    </row>
    <row r="726" spans="1:15" ht="30" customHeight="1" thickBot="1">
      <c r="A726" s="1721"/>
      <c r="B726" s="9"/>
      <c r="C726" s="1855"/>
      <c r="D726" s="1856"/>
      <c r="E726" s="1856"/>
      <c r="F726" s="1856"/>
      <c r="G726" s="1857"/>
      <c r="H726" s="1816"/>
      <c r="I726" s="1816"/>
      <c r="J726" s="1925"/>
      <c r="K726" s="1826" t="s">
        <v>51</v>
      </c>
      <c r="L726" s="1827"/>
      <c r="M726" s="1828" t="str">
        <f>Master!$E$6</f>
        <v>2023-24</v>
      </c>
      <c r="N726" s="1829"/>
    </row>
    <row r="727" spans="1:15" ht="39.75" customHeight="1">
      <c r="A727" s="1721"/>
      <c r="B727" s="10" t="s">
        <v>69</v>
      </c>
      <c r="C727" s="1932" t="s">
        <v>20</v>
      </c>
      <c r="D727" s="1977"/>
      <c r="E727" s="1977"/>
      <c r="F727" s="1978"/>
      <c r="G727" s="87" t="s">
        <v>149</v>
      </c>
      <c r="H727" s="1979">
        <f>VLOOKUP($A721,'Result Entry'!$B$9:$FW$108,4,0)</f>
        <v>0</v>
      </c>
      <c r="I727" s="1979"/>
      <c r="J727" s="1979"/>
      <c r="K727" s="1979"/>
      <c r="L727" s="1979"/>
      <c r="M727" s="1979"/>
      <c r="N727" s="1980"/>
    </row>
    <row r="728" spans="1:15" ht="39.75" customHeight="1">
      <c r="A728" s="1721"/>
      <c r="B728" s="10" t="s">
        <v>69</v>
      </c>
      <c r="C728" s="1960" t="s">
        <v>22</v>
      </c>
      <c r="D728" s="1961"/>
      <c r="E728" s="1961"/>
      <c r="F728" s="1962"/>
      <c r="G728" s="88" t="s">
        <v>149</v>
      </c>
      <c r="H728" s="1963">
        <f>VLOOKUP($A721,'Result Entry'!$B$9:$FW$108,7,0)</f>
        <v>0</v>
      </c>
      <c r="I728" s="1963"/>
      <c r="J728" s="1963"/>
      <c r="K728" s="1963"/>
      <c r="L728" s="1963"/>
      <c r="M728" s="1963"/>
      <c r="N728" s="1964"/>
    </row>
    <row r="729" spans="1:15" ht="39.75" customHeight="1">
      <c r="A729" s="1721"/>
      <c r="B729" s="10" t="s">
        <v>69</v>
      </c>
      <c r="C729" s="1960" t="s">
        <v>23</v>
      </c>
      <c r="D729" s="1961"/>
      <c r="E729" s="1961"/>
      <c r="F729" s="1962"/>
      <c r="G729" s="88" t="s">
        <v>149</v>
      </c>
      <c r="H729" s="1963">
        <f>VLOOKUP($A721,'Result Entry'!$B$9:$FW$108,8,0)</f>
        <v>0</v>
      </c>
      <c r="I729" s="1963"/>
      <c r="J729" s="1963"/>
      <c r="K729" s="1963"/>
      <c r="L729" s="1963"/>
      <c r="M729" s="1963"/>
      <c r="N729" s="1964"/>
    </row>
    <row r="730" spans="1:15" ht="39.75" customHeight="1">
      <c r="A730" s="1721"/>
      <c r="B730" s="10" t="s">
        <v>69</v>
      </c>
      <c r="C730" s="1960" t="s">
        <v>52</v>
      </c>
      <c r="D730" s="1961"/>
      <c r="E730" s="1961"/>
      <c r="F730" s="1962"/>
      <c r="G730" s="88" t="s">
        <v>149</v>
      </c>
      <c r="H730" s="1963">
        <f>VLOOKUP($A721,'Result Entry'!$B$9:$FW$108,9,0)</f>
        <v>0</v>
      </c>
      <c r="I730" s="1963"/>
      <c r="J730" s="1963"/>
      <c r="K730" s="1963"/>
      <c r="L730" s="1963"/>
      <c r="M730" s="1963"/>
      <c r="N730" s="1964"/>
    </row>
    <row r="731" spans="1:15" ht="39.75" customHeight="1">
      <c r="A731" s="1721"/>
      <c r="B731" s="10" t="s">
        <v>69</v>
      </c>
      <c r="C731" s="1960" t="s">
        <v>53</v>
      </c>
      <c r="D731" s="1961"/>
      <c r="E731" s="1961"/>
      <c r="F731" s="1962"/>
      <c r="G731" s="88" t="s">
        <v>149</v>
      </c>
      <c r="H731" s="1965" t="str">
        <f>CONCATENATE('Result Entry'!$G$4,'Result Entry'!$J$4)</f>
        <v>11(A)</v>
      </c>
      <c r="I731" s="1963"/>
      <c r="J731" s="1963"/>
      <c r="K731" s="1963"/>
      <c r="L731" s="1963"/>
      <c r="M731" s="1963"/>
      <c r="N731" s="1964"/>
    </row>
    <row r="732" spans="1:15" ht="39.75" customHeight="1" thickBot="1">
      <c r="A732" s="1721"/>
      <c r="B732" s="10" t="s">
        <v>69</v>
      </c>
      <c r="C732" s="1935" t="s">
        <v>25</v>
      </c>
      <c r="D732" s="1936"/>
      <c r="E732" s="1936"/>
      <c r="F732" s="1937"/>
      <c r="G732" s="89" t="s">
        <v>149</v>
      </c>
      <c r="H732" s="1938">
        <f>VLOOKUP($A721,'Result Entry'!$B$9:$FW$108,10,0)</f>
        <v>0</v>
      </c>
      <c r="I732" s="1938"/>
      <c r="J732" s="1938"/>
      <c r="K732" s="1938"/>
      <c r="L732" s="1938"/>
      <c r="M732" s="1938"/>
      <c r="N732" s="1939"/>
    </row>
    <row r="733" spans="1:15" ht="30" customHeight="1">
      <c r="A733" s="1721"/>
      <c r="B733" s="11" t="s">
        <v>69</v>
      </c>
      <c r="C733" s="1940" t="s">
        <v>167</v>
      </c>
      <c r="D733" s="1941"/>
      <c r="E733" s="1944" t="s">
        <v>72</v>
      </c>
      <c r="F733" s="1946" t="s">
        <v>73</v>
      </c>
      <c r="G733" s="1948" t="s">
        <v>168</v>
      </c>
      <c r="H733" s="1950" t="s">
        <v>55</v>
      </c>
      <c r="I733" s="1951"/>
      <c r="J733" s="1954" t="s">
        <v>84</v>
      </c>
      <c r="K733" s="1955"/>
      <c r="L733" s="1958" t="s">
        <v>169</v>
      </c>
      <c r="M733" s="1966" t="s">
        <v>76</v>
      </c>
      <c r="N733" s="1926" t="s">
        <v>98</v>
      </c>
    </row>
    <row r="734" spans="1:15" ht="30" customHeight="1">
      <c r="A734" s="1721"/>
      <c r="B734" s="11"/>
      <c r="C734" s="1942"/>
      <c r="D734" s="1943"/>
      <c r="E734" s="1945"/>
      <c r="F734" s="1947"/>
      <c r="G734" s="1949"/>
      <c r="H734" s="1952"/>
      <c r="I734" s="1953"/>
      <c r="J734" s="1956"/>
      <c r="K734" s="1957"/>
      <c r="L734" s="1959"/>
      <c r="M734" s="1967"/>
      <c r="N734" s="1927"/>
    </row>
    <row r="735" spans="1:15" ht="39.75" customHeight="1" thickBot="1">
      <c r="A735" s="1721"/>
      <c r="B735" s="11" t="s">
        <v>69</v>
      </c>
      <c r="C735" s="1866" t="s">
        <v>56</v>
      </c>
      <c r="D735" s="1867"/>
      <c r="E735" s="90">
        <f>'Result Entry'!$L$7</f>
        <v>10</v>
      </c>
      <c r="F735" s="91">
        <f>'Result Entry'!$M$7</f>
        <v>10</v>
      </c>
      <c r="G735" s="92">
        <f t="shared" ref="G735:G740" si="60">SUM(E735:F735)</f>
        <v>20</v>
      </c>
      <c r="H735" s="1929">
        <f>'Result Entry'!$AU$7</f>
        <v>70</v>
      </c>
      <c r="I735" s="1930"/>
      <c r="J735" s="1931">
        <f>'Result Entry'!$AY$7</f>
        <v>100</v>
      </c>
      <c r="K735" s="1930"/>
      <c r="L735" s="92">
        <f t="shared" ref="L735:L740" si="61">SUM(H735,J735)</f>
        <v>170</v>
      </c>
      <c r="M735" s="93">
        <f t="shared" ref="M735:M740" si="62">SUM(G735,L735)</f>
        <v>190</v>
      </c>
      <c r="N735" s="1928"/>
    </row>
    <row r="736" spans="1:15" s="52" customFormat="1" ht="54" customHeight="1">
      <c r="A736" s="1721"/>
      <c r="B736" s="50" t="s">
        <v>69</v>
      </c>
      <c r="C736" s="1769" t="str">
        <f>'Result Entry'!$L$3</f>
        <v>HINDI Comp.</v>
      </c>
      <c r="D736" s="1770"/>
      <c r="E736" s="94">
        <f>IF($J724="TC",0,IF($J724="Nso",0,VLOOKUP($A721,'Result Entry'!$B$9:$FW$108,11,0)))</f>
        <v>0</v>
      </c>
      <c r="F736" s="95">
        <f>IF($J724="TC",0,IF($J724="Nso",0,VLOOKUP($A721,'Result Entry'!$B$9:$FW$108,12,0)))</f>
        <v>0</v>
      </c>
      <c r="G736" s="96">
        <f t="shared" si="60"/>
        <v>0</v>
      </c>
      <c r="H736" s="1932">
        <f>IF($J724="TC",0,IF($J724="Nso",0,VLOOKUP($A721,'Result Entry'!$B$9:$FW$108,16,0)))</f>
        <v>0</v>
      </c>
      <c r="I736" s="1933"/>
      <c r="J736" s="1934">
        <f>IF($J724="TC",0,IF($J724="Nso",0,VLOOKUP($A721,'Result Entry'!$B$9:$FW$108,19,0)))</f>
        <v>0</v>
      </c>
      <c r="K736" s="1933"/>
      <c r="L736" s="97">
        <f t="shared" si="61"/>
        <v>0</v>
      </c>
      <c r="M736" s="98">
        <f t="shared" si="62"/>
        <v>0</v>
      </c>
      <c r="N736" s="99" t="str">
        <f>IF($J724="TC",0,IF($J724="Nso",0,VLOOKUP($A721,'Result Entry'!$B$9:$FW$108,24,0)))</f>
        <v/>
      </c>
    </row>
    <row r="737" spans="1:14" s="52" customFormat="1" ht="54" customHeight="1">
      <c r="A737" s="1721"/>
      <c r="B737" s="50" t="s">
        <v>69</v>
      </c>
      <c r="C737" s="1717" t="str">
        <f>'Result Entry'!$Z$3</f>
        <v>ENGLISH Comp.</v>
      </c>
      <c r="D737" s="1718"/>
      <c r="E737" s="94">
        <f>IF($J724="TC",0,IF($J724="Nso",0,VLOOKUP($A721,'Result Entry'!$B$9:$FW$108,25,0)))</f>
        <v>0</v>
      </c>
      <c r="F737" s="95">
        <f>IF($J724="TC",0,IF($J724="Nso",0,VLOOKUP($A721,'Result Entry'!$B$9:$FW$108,26,0)))</f>
        <v>0</v>
      </c>
      <c r="G737" s="100">
        <f t="shared" si="60"/>
        <v>0</v>
      </c>
      <c r="H737" s="1960">
        <f>IF($J724="TC",0,IF($J724="Nso",0,VLOOKUP($A721,'Result Entry'!$B$9:$FW$108,30,0)))</f>
        <v>0</v>
      </c>
      <c r="I737" s="1904"/>
      <c r="J737" s="1903">
        <f>IF($J724="TC",0,IF($J724="Nso",0,VLOOKUP($A721,'Result Entry'!$B$9:$FW$108,33,0)))</f>
        <v>0</v>
      </c>
      <c r="K737" s="1904"/>
      <c r="L737" s="97">
        <f t="shared" si="61"/>
        <v>0</v>
      </c>
      <c r="M737" s="98">
        <f t="shared" si="62"/>
        <v>0</v>
      </c>
      <c r="N737" s="99" t="str">
        <f>IF($J724="TC",0,IF($J724="Nso",0,VLOOKUP($A721,'Result Entry'!$B$9:$FW$108,38,0)))</f>
        <v/>
      </c>
    </row>
    <row r="738" spans="1:14" s="52" customFormat="1" ht="54" customHeight="1">
      <c r="A738" s="1721"/>
      <c r="B738" s="50" t="s">
        <v>69</v>
      </c>
      <c r="C738" s="1717" t="str">
        <f>'Result Entry'!$AO$3</f>
        <v>PHYSICS</v>
      </c>
      <c r="D738" s="1718"/>
      <c r="E738" s="94">
        <f>IF($J724="TC",0,IF($J724="Nso",0,VLOOKUP($A721,'Result Entry'!$B$9:$FW$108,39,0)))</f>
        <v>0</v>
      </c>
      <c r="F738" s="95">
        <f>IF($J724="TC",0,IF($J724="Nso",0,VLOOKUP($A721,'Result Entry'!$B$9:$FW$108,40,0)))</f>
        <v>0</v>
      </c>
      <c r="G738" s="100">
        <f t="shared" si="60"/>
        <v>0</v>
      </c>
      <c r="H738" s="1960">
        <f>IF($J724="TC",0,IF($J724="Nso",0,VLOOKUP($A721,'Result Entry'!$B$9:$FW$108,45,0)))</f>
        <v>0</v>
      </c>
      <c r="I738" s="1904"/>
      <c r="J738" s="1903">
        <f>IF($J724="TC",0,IF($J724="Nso",0,VLOOKUP($A721,'Result Entry'!$B$9:$FW$108,49,0)))</f>
        <v>0</v>
      </c>
      <c r="K738" s="1904"/>
      <c r="L738" s="97">
        <f t="shared" si="61"/>
        <v>0</v>
      </c>
      <c r="M738" s="98">
        <f t="shared" si="62"/>
        <v>0</v>
      </c>
      <c r="N738" s="99" t="str">
        <f>IF($J724="TC",0,IF($J724="Nso",0,VLOOKUP($A721,'Result Entry'!$B$9:$FW$108,54,0)))</f>
        <v/>
      </c>
    </row>
    <row r="739" spans="1:14" s="52" customFormat="1" ht="54" customHeight="1">
      <c r="A739" s="1721"/>
      <c r="B739" s="50" t="s">
        <v>69</v>
      </c>
      <c r="C739" s="1717" t="str">
        <f>'Result Entry'!$BF$3</f>
        <v>CHEMISTRY</v>
      </c>
      <c r="D739" s="1718"/>
      <c r="E739" s="94" t="str">
        <f>IF($J724="TC",0,IF($J724="Nso",0,VLOOKUP($A721,'Result Entry'!$B$9:$FW$108,55,0)))</f>
        <v/>
      </c>
      <c r="F739" s="95">
        <f>IF($J724="TC",0,IF($J724="Nso",0,VLOOKUP($A721,'Result Entry'!$B$9:$FW$108,56,0)))</f>
        <v>0</v>
      </c>
      <c r="G739" s="100">
        <f t="shared" si="60"/>
        <v>0</v>
      </c>
      <c r="H739" s="1960">
        <f>IF($J724="TC",0,IF($J724="Nso",0,VLOOKUP($A721,'Result Entry'!$B$9:$FW$108,61,0)))</f>
        <v>0</v>
      </c>
      <c r="I739" s="1904"/>
      <c r="J739" s="1903">
        <f>IF($J724="TC",0,IF($J724="Nso",0,VLOOKUP($A721,'Result Entry'!$B$9:$FW$108,65,0)))</f>
        <v>0</v>
      </c>
      <c r="K739" s="1904"/>
      <c r="L739" s="97">
        <f t="shared" si="61"/>
        <v>0</v>
      </c>
      <c r="M739" s="98">
        <f t="shared" si="62"/>
        <v>0</v>
      </c>
      <c r="N739" s="99" t="str">
        <f>IF($J724="TC",0,IF($J724="Nso",0,VLOOKUP($A721,'Result Entry'!$B$9:$FW$108,70,0)))</f>
        <v/>
      </c>
    </row>
    <row r="740" spans="1:14" s="52" customFormat="1" ht="54" customHeight="1" thickBot="1">
      <c r="A740" s="1721"/>
      <c r="B740" s="50" t="s">
        <v>69</v>
      </c>
      <c r="C740" s="1717" t="str">
        <f>'Result Entry'!$BW$3</f>
        <v>BIOLOGY</v>
      </c>
      <c r="D740" s="1718"/>
      <c r="E740" s="101" t="str">
        <f>IF($J724="TC",0,IF($J724="Nso",0,VLOOKUP($A721,'Result Entry'!$B$9:$FW$108,71,0)))</f>
        <v/>
      </c>
      <c r="F740" s="102" t="str">
        <f>IF($J724="TC",0,IF($J724="Nso",0,VLOOKUP($A721,'Result Entry'!$B$9:$FW$108,72,0)))</f>
        <v/>
      </c>
      <c r="G740" s="103">
        <f t="shared" si="60"/>
        <v>0</v>
      </c>
      <c r="H740" s="1905">
        <f>IF($J724="TC",0,IF($J724="Nso",0,VLOOKUP($A721,'Result Entry'!$B$9:$FW$108,77,0)))</f>
        <v>0</v>
      </c>
      <c r="I740" s="1906"/>
      <c r="J740" s="1907">
        <f>IF($J724="TC",0,IF($J724="Nso",0,VLOOKUP($A721,'Result Entry'!$B$9:$FW$108,81,0)))</f>
        <v>0</v>
      </c>
      <c r="K740" s="1906"/>
      <c r="L740" s="104">
        <f t="shared" si="61"/>
        <v>0</v>
      </c>
      <c r="M740" s="105">
        <f t="shared" si="62"/>
        <v>0</v>
      </c>
      <c r="N740" s="99">
        <f>IF($J724="TC",0,IF($J724="Nso",0,VLOOKUP($A721,'Result Entry'!$B$9:$FW$108,86,0)))</f>
        <v>0</v>
      </c>
    </row>
    <row r="741" spans="1:14" ht="39.75" customHeight="1">
      <c r="A741" s="1721"/>
      <c r="B741" s="11" t="s">
        <v>69</v>
      </c>
      <c r="C741" s="1771" t="s">
        <v>77</v>
      </c>
      <c r="D741" s="1772"/>
      <c r="E741" s="1773"/>
      <c r="F741" s="1968" t="s">
        <v>78</v>
      </c>
      <c r="G741" s="1969"/>
      <c r="H741" s="1968" t="s">
        <v>79</v>
      </c>
      <c r="I741" s="1970"/>
      <c r="J741" s="106" t="s">
        <v>41</v>
      </c>
      <c r="K741" s="116" t="s">
        <v>91</v>
      </c>
      <c r="L741" s="1971" t="s">
        <v>39</v>
      </c>
      <c r="M741" s="1972"/>
      <c r="N741" s="108" t="s">
        <v>43</v>
      </c>
    </row>
    <row r="742" spans="1:14" ht="39.75" customHeight="1" thickBot="1">
      <c r="A742" s="1721"/>
      <c r="B742" s="11" t="s">
        <v>69</v>
      </c>
      <c r="C742" s="1774"/>
      <c r="D742" s="1775"/>
      <c r="E742" s="1776"/>
      <c r="F742" s="1973">
        <f>IF($J724="TC",0,IF($J724="Nso",0,VLOOKUP($A721,'Result Entry'!$B$9:$FW$108,146,0)))</f>
        <v>0</v>
      </c>
      <c r="G742" s="1974"/>
      <c r="H742" s="1975">
        <f>IF($J724="TC",0,IF($J724="Nso",0,VLOOKUP($A721,'Result Entry'!$B$9:$FW$108,147,0)))</f>
        <v>0</v>
      </c>
      <c r="I742" s="1976"/>
      <c r="J742" s="75">
        <f>IF($J724="TC",0,IF($J724="Nso",0,VLOOKUP($A721,'Result Entry'!$B$9:$FW$108,148,0)))</f>
        <v>0</v>
      </c>
      <c r="K742" s="85" t="str">
        <f>IF($J724="TC",0,IF($J724="Nso",0,VLOOKUP($A721,'Result Entry'!$B$9:$FW$108,149,0)))</f>
        <v/>
      </c>
      <c r="L742" s="1864">
        <f>IF($J724="TC",0,IF($J724="Nso",0,VLOOKUP($A721,'Result Entry'!$B$9:$FW$108,150,0)))</f>
        <v>0</v>
      </c>
      <c r="M742" s="1865"/>
      <c r="N742" s="15">
        <f>IF($J724="TC",0,IF($J724="Nso",0,VLOOKUP($A721,'Result Entry'!$B$9:$FW$108,152,0)))</f>
        <v>0</v>
      </c>
    </row>
    <row r="743" spans="1:14" ht="39.75" customHeight="1">
      <c r="A743" s="1721"/>
      <c r="B743" s="11" t="s">
        <v>69</v>
      </c>
      <c r="C743" s="1758" t="s">
        <v>58</v>
      </c>
      <c r="D743" s="1759"/>
      <c r="E743" s="1759"/>
      <c r="F743" s="1759"/>
      <c r="G743" s="1759"/>
      <c r="H743" s="1760"/>
      <c r="I743" s="1834" t="s">
        <v>59</v>
      </c>
      <c r="J743" s="1835"/>
      <c r="K743" s="1911">
        <f>VLOOKUP($A721,'Result Entry'!$B$9:$FW$108,143,0)</f>
        <v>0</v>
      </c>
      <c r="L743" s="1912"/>
      <c r="M743" s="1839" t="s">
        <v>37</v>
      </c>
      <c r="N743" s="1840"/>
    </row>
    <row r="744" spans="1:14" ht="39.75" customHeight="1" thickBot="1">
      <c r="A744" s="1721"/>
      <c r="B744" s="11" t="s">
        <v>69</v>
      </c>
      <c r="C744" s="1841" t="s">
        <v>54</v>
      </c>
      <c r="D744" s="1842"/>
      <c r="E744" s="1842"/>
      <c r="F744" s="1843" t="s">
        <v>157</v>
      </c>
      <c r="G744" s="1844"/>
      <c r="H744" s="26" t="s">
        <v>47</v>
      </c>
      <c r="I744" s="1847" t="s">
        <v>60</v>
      </c>
      <c r="J744" s="1848"/>
      <c r="K744" s="1913">
        <f>VLOOKUP($A721,'Result Entry'!$B$9:$FW$108,144,0)</f>
        <v>0</v>
      </c>
      <c r="L744" s="1914"/>
      <c r="M744" s="1875">
        <f>VLOOKUP($A721,'Result Entry'!$B$9:$FW$108,145,0)</f>
        <v>0</v>
      </c>
      <c r="N744" s="1876"/>
    </row>
    <row r="745" spans="1:14" ht="39.75" customHeight="1">
      <c r="A745" s="1721"/>
      <c r="B745" s="11" t="s">
        <v>69</v>
      </c>
      <c r="C745" s="1841"/>
      <c r="D745" s="1842"/>
      <c r="E745" s="1842"/>
      <c r="F745" s="1845"/>
      <c r="G745" s="1846"/>
      <c r="H745" s="27" t="s">
        <v>99</v>
      </c>
      <c r="I745" s="1877" t="s">
        <v>61</v>
      </c>
      <c r="J745" s="1878"/>
      <c r="K745" s="1915">
        <f>IF($J724="TC","Transferred",IF($J724="Nso","NameSeparated",VLOOKUP($A721,'Result Entry'!$B$9:$FW$108,153,0)))</f>
        <v>0</v>
      </c>
      <c r="L745" s="1915"/>
      <c r="M745" s="1915"/>
      <c r="N745" s="1916"/>
    </row>
    <row r="746" spans="1:14" ht="39.75" customHeight="1">
      <c r="A746" s="1721"/>
      <c r="B746" s="11" t="s">
        <v>69</v>
      </c>
      <c r="C746" s="1917" t="str">
        <f>'Result Entry'!$DU$3</f>
        <v>Foundation Of Information Tech.</v>
      </c>
      <c r="D746" s="1918"/>
      <c r="E746" s="1919"/>
      <c r="F746" s="1902" t="str">
        <f>IF($J724="TC",0,IF($J724="Nso",0,VLOOKUP($A721,'Result Entry'!$B$9:$GS$108,170,0)))</f>
        <v/>
      </c>
      <c r="G746" s="1902"/>
      <c r="H746" s="109">
        <f>IF($J724="TC",0,IF($J724="Nso",0,VLOOKUP($A721,'Result Entry'!$B$9:$GS$108,112,0)))</f>
        <v>0</v>
      </c>
      <c r="I746" s="1748" t="s">
        <v>71</v>
      </c>
      <c r="J746" s="1749"/>
      <c r="K746" s="1908">
        <f>'Result Entry'!$T$2</f>
        <v>45419</v>
      </c>
      <c r="L746" s="1909"/>
      <c r="M746" s="1909"/>
      <c r="N746" s="1910"/>
    </row>
    <row r="747" spans="1:14" ht="39.75" customHeight="1">
      <c r="A747" s="1721"/>
      <c r="B747" s="11" t="s">
        <v>69</v>
      </c>
      <c r="C747" s="1899" t="str">
        <f>'Result Entry'!$EI$3</f>
        <v>G.I.A.I.-II</v>
      </c>
      <c r="D747" s="1900"/>
      <c r="E747" s="1901"/>
      <c r="F747" s="1902" t="str">
        <f>IF($J724="TC",0,IF($J724="Nso",0,VLOOKUP($A721,'Result Entry'!$B$9:$GS$108,174,0)))</f>
        <v/>
      </c>
      <c r="G747" s="1902"/>
      <c r="H747" s="109">
        <f>IF($J724="TC",0,IF($J724="Nso",0,VLOOKUP($A721,'Result Entry'!$B$9:$GS$108,124,0)))</f>
        <v>0</v>
      </c>
      <c r="I747" s="1753"/>
      <c r="J747" s="1754"/>
      <c r="K747" s="1754"/>
      <c r="L747" s="1754"/>
      <c r="M747" s="1754"/>
      <c r="N747" s="1755"/>
    </row>
    <row r="748" spans="1:14" ht="39.75" customHeight="1">
      <c r="A748" s="1721"/>
      <c r="B748" s="11" t="s">
        <v>69</v>
      </c>
      <c r="C748" s="1899" t="str">
        <f>'Result Entry'!$EU$3</f>
        <v>SOC.SER.PLAN</v>
      </c>
      <c r="D748" s="1900"/>
      <c r="E748" s="1901"/>
      <c r="F748" s="1902">
        <f>IF($J724="TC",0,IF($J724="Nso",0,VLOOKUP($A721,'Result Entry'!$B$9:$HS$108,178,0)))</f>
        <v>0</v>
      </c>
      <c r="G748" s="1902"/>
      <c r="H748" s="109">
        <f>IF($J724="TC",0,IF($J724="Nso",0,VLOOKUP($A721,'Result Entry'!$B$9:$GS$108,136,0)))</f>
        <v>0</v>
      </c>
      <c r="I748" s="1756" t="s">
        <v>174</v>
      </c>
      <c r="J748" s="1757"/>
      <c r="K748" s="113"/>
      <c r="L748" s="114"/>
      <c r="M748" s="114"/>
      <c r="N748" s="115"/>
    </row>
    <row r="749" spans="1:14" ht="39.75" customHeight="1" thickBot="1">
      <c r="A749" s="1721"/>
      <c r="B749" s="11" t="s">
        <v>69</v>
      </c>
      <c r="C749" s="1899" t="str">
        <f>'Result Entry'!$FG$3</f>
        <v>Jeewan Kaushal</v>
      </c>
      <c r="D749" s="1900"/>
      <c r="E749" s="1901"/>
      <c r="F749" s="1902" t="str">
        <f>IF($J724="TC",0,IF($J724="Nso",0,VLOOKUP($A721,'Result Entry'!$B$9:$HS$108,182,0)))</f>
        <v/>
      </c>
      <c r="G749" s="1902"/>
      <c r="H749" s="109">
        <f>IF($J724="TC",0,IF($J724="Nso",0,VLOOKUP($A721,'Result Entry'!$B$9:$HS$108,136,0)))</f>
        <v>0</v>
      </c>
      <c r="I749" s="1756" t="s">
        <v>148</v>
      </c>
      <c r="J749" s="1757"/>
      <c r="K749" s="1757"/>
      <c r="L749" s="1757"/>
      <c r="M749" s="1757"/>
      <c r="N749" s="1838"/>
    </row>
    <row r="750" spans="1:14" ht="39.75" customHeight="1">
      <c r="A750" s="1721"/>
      <c r="B750" s="10" t="s">
        <v>69</v>
      </c>
      <c r="C750" s="1886" t="s">
        <v>180</v>
      </c>
      <c r="D750" s="1887"/>
      <c r="E750" s="1888"/>
      <c r="F750" s="1895" t="s">
        <v>181</v>
      </c>
      <c r="G750" s="1896"/>
      <c r="H750" s="110" t="s">
        <v>30</v>
      </c>
      <c r="I750" s="1756" t="s">
        <v>175</v>
      </c>
      <c r="J750" s="1757"/>
      <c r="K750" s="1757"/>
      <c r="L750" s="1757"/>
      <c r="M750" s="1757"/>
      <c r="N750" s="1838"/>
    </row>
    <row r="751" spans="1:14" ht="39.75" customHeight="1">
      <c r="A751" s="1721"/>
      <c r="B751" s="10" t="s">
        <v>69</v>
      </c>
      <c r="C751" s="1889"/>
      <c r="D751" s="1890"/>
      <c r="E751" s="1891"/>
      <c r="F751" s="1897" t="s">
        <v>182</v>
      </c>
      <c r="G751" s="1898"/>
      <c r="H751" s="111" t="s">
        <v>179</v>
      </c>
      <c r="I751" s="1732" t="s">
        <v>67</v>
      </c>
      <c r="J751" s="1733"/>
      <c r="K751" s="1733"/>
      <c r="L751" s="1733"/>
      <c r="M751" s="1733"/>
      <c r="N751" s="1734"/>
    </row>
    <row r="752" spans="1:14" ht="39.75" customHeight="1">
      <c r="A752" s="1721"/>
      <c r="B752" s="10" t="s">
        <v>69</v>
      </c>
      <c r="C752" s="1889"/>
      <c r="D752" s="1890"/>
      <c r="E752" s="1891"/>
      <c r="F752" s="1897" t="s">
        <v>185</v>
      </c>
      <c r="G752" s="1898"/>
      <c r="H752" s="111" t="s">
        <v>62</v>
      </c>
      <c r="I752" s="1735"/>
      <c r="J752" s="1736"/>
      <c r="K752" s="1736"/>
      <c r="L752" s="1736"/>
      <c r="M752" s="1736"/>
      <c r="N752" s="1737"/>
    </row>
    <row r="753" spans="1:15" ht="39.75" customHeight="1">
      <c r="A753" s="1721"/>
      <c r="B753" s="10" t="s">
        <v>69</v>
      </c>
      <c r="C753" s="1889"/>
      <c r="D753" s="1890"/>
      <c r="E753" s="1891"/>
      <c r="F753" s="1897" t="s">
        <v>186</v>
      </c>
      <c r="G753" s="1898"/>
      <c r="H753" s="111" t="s">
        <v>63</v>
      </c>
      <c r="I753" s="1735"/>
      <c r="J753" s="1736"/>
      <c r="K753" s="1736"/>
      <c r="L753" s="1736"/>
      <c r="M753" s="1736"/>
      <c r="N753" s="1737"/>
    </row>
    <row r="754" spans="1:15" ht="39.75" customHeight="1">
      <c r="A754" s="1721"/>
      <c r="B754" s="10" t="s">
        <v>69</v>
      </c>
      <c r="C754" s="1889"/>
      <c r="D754" s="1890"/>
      <c r="E754" s="1891"/>
      <c r="F754" s="1897" t="s">
        <v>183</v>
      </c>
      <c r="G754" s="1898"/>
      <c r="H754" s="111" t="s">
        <v>65</v>
      </c>
      <c r="I754" s="1738" t="s">
        <v>80</v>
      </c>
      <c r="J754" s="1739"/>
      <c r="K754" s="1739"/>
      <c r="L754" s="1739"/>
      <c r="M754" s="1739"/>
      <c r="N754" s="1740"/>
    </row>
    <row r="755" spans="1:15" ht="39.75" customHeight="1" thickBot="1">
      <c r="A755" s="1721"/>
      <c r="B755" s="13" t="s">
        <v>69</v>
      </c>
      <c r="C755" s="1892"/>
      <c r="D755" s="1893"/>
      <c r="E755" s="1894"/>
      <c r="F755" s="1884" t="s">
        <v>184</v>
      </c>
      <c r="G755" s="1885"/>
      <c r="H755" s="112" t="s">
        <v>64</v>
      </c>
      <c r="I755" s="1741"/>
      <c r="J755" s="1742"/>
      <c r="K755" s="1742"/>
      <c r="L755" s="1742"/>
      <c r="M755" s="1742"/>
      <c r="N755" s="1743"/>
    </row>
    <row r="756" spans="1:15" s="43" customFormat="1" ht="123.75" customHeight="1" thickTop="1">
      <c r="A756" s="84"/>
      <c r="B756" s="117"/>
      <c r="C756" s="118"/>
      <c r="D756" s="118"/>
      <c r="E756" s="118"/>
      <c r="F756" s="118"/>
      <c r="G756" s="118"/>
      <c r="H756" s="118"/>
      <c r="I756" s="118"/>
      <c r="J756" s="118"/>
      <c r="K756" s="118"/>
      <c r="L756" s="118"/>
      <c r="M756" s="118"/>
      <c r="N756" s="118"/>
    </row>
    <row r="757" spans="1:15" ht="24.75" customHeight="1" thickBot="1">
      <c r="A757" s="83">
        <f>A721+1</f>
        <v>22</v>
      </c>
      <c r="B757" s="1720" t="s">
        <v>50</v>
      </c>
      <c r="C757" s="1720"/>
      <c r="D757" s="1720"/>
      <c r="E757" s="1720"/>
      <c r="F757" s="1720"/>
      <c r="G757" s="1720"/>
      <c r="H757" s="1720"/>
      <c r="I757" s="1720"/>
      <c r="J757" s="1720"/>
      <c r="K757" s="1720"/>
      <c r="L757" s="1720"/>
      <c r="M757" s="1720"/>
      <c r="N757" s="1720"/>
    </row>
    <row r="758" spans="1:15" ht="62.25" customHeight="1" thickTop="1">
      <c r="A758" s="1721"/>
      <c r="B758" s="1722"/>
      <c r="C758" s="1723"/>
      <c r="D758" s="1920" t="str">
        <f>Master!$E$8</f>
        <v xml:space="preserve">Govt. Sr. Secondary School </v>
      </c>
      <c r="E758" s="1921"/>
      <c r="F758" s="1921"/>
      <c r="G758" s="1921"/>
      <c r="H758" s="1921"/>
      <c r="I758" s="1921"/>
      <c r="J758" s="1921"/>
      <c r="K758" s="1921"/>
      <c r="L758" s="1921"/>
      <c r="M758" s="1921"/>
      <c r="N758" s="1922"/>
    </row>
    <row r="759" spans="1:15" ht="33" customHeight="1" thickBot="1">
      <c r="A759" s="1721"/>
      <c r="B759" s="1724"/>
      <c r="C759" s="1725"/>
      <c r="D759" s="1729" t="str">
        <f>Master!$E$11</f>
        <v>P.S.-Bapini (Jodhpur)</v>
      </c>
      <c r="E759" s="1730"/>
      <c r="F759" s="1730"/>
      <c r="G759" s="1730"/>
      <c r="H759" s="1730"/>
      <c r="I759" s="1730"/>
      <c r="J759" s="1730"/>
      <c r="K759" s="1730"/>
      <c r="L759" s="1730"/>
      <c r="M759" s="1730"/>
      <c r="N759" s="1731"/>
    </row>
    <row r="760" spans="1:15" ht="30" customHeight="1">
      <c r="A760" s="1721"/>
      <c r="B760" s="28"/>
      <c r="C760" s="1849" t="s">
        <v>150</v>
      </c>
      <c r="D760" s="1850"/>
      <c r="E760" s="1850"/>
      <c r="F760" s="1850"/>
      <c r="G760" s="1851"/>
      <c r="H760" s="1814" t="s">
        <v>127</v>
      </c>
      <c r="I760" s="1814"/>
      <c r="J760" s="1923">
        <f>VLOOKUP(A757,'Result Entry'!$B$6:$K$108,6,0)</f>
        <v>0</v>
      </c>
      <c r="K760" s="1820" t="s">
        <v>68</v>
      </c>
      <c r="L760" s="1821"/>
      <c r="M760" s="68">
        <f>Master!$E$14</f>
        <v>8151106901</v>
      </c>
      <c r="N760" s="69"/>
    </row>
    <row r="761" spans="1:15" ht="30" customHeight="1">
      <c r="A761" s="1721"/>
      <c r="B761" s="9"/>
      <c r="C761" s="1852"/>
      <c r="D761" s="1853"/>
      <c r="E761" s="1853"/>
      <c r="F761" s="1853"/>
      <c r="G761" s="1854"/>
      <c r="H761" s="1815"/>
      <c r="I761" s="1815"/>
      <c r="J761" s="1924"/>
      <c r="K761" s="1822" t="s">
        <v>66</v>
      </c>
      <c r="L761" s="1823"/>
      <c r="M761" s="1824"/>
      <c r="N761" s="1825"/>
      <c r="O761" s="17" t="s">
        <v>156</v>
      </c>
    </row>
    <row r="762" spans="1:15" ht="30" customHeight="1" thickBot="1">
      <c r="A762" s="1721"/>
      <c r="B762" s="9"/>
      <c r="C762" s="1855"/>
      <c r="D762" s="1856"/>
      <c r="E762" s="1856"/>
      <c r="F762" s="1856"/>
      <c r="G762" s="1857"/>
      <c r="H762" s="1816"/>
      <c r="I762" s="1816"/>
      <c r="J762" s="1925"/>
      <c r="K762" s="1826" t="s">
        <v>51</v>
      </c>
      <c r="L762" s="1827"/>
      <c r="M762" s="1828" t="str">
        <f>Master!$E$6</f>
        <v>2023-24</v>
      </c>
      <c r="N762" s="1829"/>
    </row>
    <row r="763" spans="1:15" ht="39.75" customHeight="1">
      <c r="A763" s="1721"/>
      <c r="B763" s="10" t="s">
        <v>69</v>
      </c>
      <c r="C763" s="1932" t="s">
        <v>20</v>
      </c>
      <c r="D763" s="1977"/>
      <c r="E763" s="1977"/>
      <c r="F763" s="1978"/>
      <c r="G763" s="87" t="s">
        <v>149</v>
      </c>
      <c r="H763" s="1979">
        <f>VLOOKUP($A757,'Result Entry'!$B$9:$FW$108,4,0)</f>
        <v>0</v>
      </c>
      <c r="I763" s="1979"/>
      <c r="J763" s="1979"/>
      <c r="K763" s="1979"/>
      <c r="L763" s="1979"/>
      <c r="M763" s="1979"/>
      <c r="N763" s="1980"/>
    </row>
    <row r="764" spans="1:15" ht="39.75" customHeight="1">
      <c r="A764" s="1721"/>
      <c r="B764" s="10" t="s">
        <v>69</v>
      </c>
      <c r="C764" s="1960" t="s">
        <v>22</v>
      </c>
      <c r="D764" s="1961"/>
      <c r="E764" s="1961"/>
      <c r="F764" s="1962"/>
      <c r="G764" s="88" t="s">
        <v>149</v>
      </c>
      <c r="H764" s="1963">
        <f>VLOOKUP($A757,'Result Entry'!$B$9:$FW$108,7,0)</f>
        <v>0</v>
      </c>
      <c r="I764" s="1963"/>
      <c r="J764" s="1963"/>
      <c r="K764" s="1963"/>
      <c r="L764" s="1963"/>
      <c r="M764" s="1963"/>
      <c r="N764" s="1964"/>
    </row>
    <row r="765" spans="1:15" ht="39.75" customHeight="1">
      <c r="A765" s="1721"/>
      <c r="B765" s="10" t="s">
        <v>69</v>
      </c>
      <c r="C765" s="1960" t="s">
        <v>23</v>
      </c>
      <c r="D765" s="1961"/>
      <c r="E765" s="1961"/>
      <c r="F765" s="1962"/>
      <c r="G765" s="88" t="s">
        <v>149</v>
      </c>
      <c r="H765" s="1963">
        <f>VLOOKUP($A757,'Result Entry'!$B$9:$FW$108,8,0)</f>
        <v>0</v>
      </c>
      <c r="I765" s="1963"/>
      <c r="J765" s="1963"/>
      <c r="K765" s="1963"/>
      <c r="L765" s="1963"/>
      <c r="M765" s="1963"/>
      <c r="N765" s="1964"/>
    </row>
    <row r="766" spans="1:15" ht="39.75" customHeight="1">
      <c r="A766" s="1721"/>
      <c r="B766" s="10" t="s">
        <v>69</v>
      </c>
      <c r="C766" s="1960" t="s">
        <v>52</v>
      </c>
      <c r="D766" s="1961"/>
      <c r="E766" s="1961"/>
      <c r="F766" s="1962"/>
      <c r="G766" s="88" t="s">
        <v>149</v>
      </c>
      <c r="H766" s="1963">
        <f>VLOOKUP($A757,'Result Entry'!$B$9:$FW$108,9,0)</f>
        <v>0</v>
      </c>
      <c r="I766" s="1963"/>
      <c r="J766" s="1963"/>
      <c r="K766" s="1963"/>
      <c r="L766" s="1963"/>
      <c r="M766" s="1963"/>
      <c r="N766" s="1964"/>
    </row>
    <row r="767" spans="1:15" ht="39.75" customHeight="1">
      <c r="A767" s="1721"/>
      <c r="B767" s="10" t="s">
        <v>69</v>
      </c>
      <c r="C767" s="1960" t="s">
        <v>53</v>
      </c>
      <c r="D767" s="1961"/>
      <c r="E767" s="1961"/>
      <c r="F767" s="1962"/>
      <c r="G767" s="88" t="s">
        <v>149</v>
      </c>
      <c r="H767" s="1965" t="str">
        <f>CONCATENATE('Result Entry'!$G$4,'Result Entry'!$J$4)</f>
        <v>11(A)</v>
      </c>
      <c r="I767" s="1963"/>
      <c r="J767" s="1963"/>
      <c r="K767" s="1963"/>
      <c r="L767" s="1963"/>
      <c r="M767" s="1963"/>
      <c r="N767" s="1964"/>
    </row>
    <row r="768" spans="1:15" ht="39.75" customHeight="1" thickBot="1">
      <c r="A768" s="1721"/>
      <c r="B768" s="10" t="s">
        <v>69</v>
      </c>
      <c r="C768" s="1935" t="s">
        <v>25</v>
      </c>
      <c r="D768" s="1936"/>
      <c r="E768" s="1936"/>
      <c r="F768" s="1937"/>
      <c r="G768" s="89" t="s">
        <v>149</v>
      </c>
      <c r="H768" s="1938">
        <f>VLOOKUP($A757,'Result Entry'!$B$9:$FW$108,10,0)</f>
        <v>0</v>
      </c>
      <c r="I768" s="1938"/>
      <c r="J768" s="1938"/>
      <c r="K768" s="1938"/>
      <c r="L768" s="1938"/>
      <c r="M768" s="1938"/>
      <c r="N768" s="1939"/>
    </row>
    <row r="769" spans="1:14" ht="30" customHeight="1">
      <c r="A769" s="1721"/>
      <c r="B769" s="11" t="s">
        <v>69</v>
      </c>
      <c r="C769" s="1940" t="s">
        <v>167</v>
      </c>
      <c r="D769" s="1941"/>
      <c r="E769" s="1944" t="s">
        <v>72</v>
      </c>
      <c r="F769" s="1946" t="s">
        <v>73</v>
      </c>
      <c r="G769" s="1948" t="s">
        <v>168</v>
      </c>
      <c r="H769" s="1950" t="s">
        <v>55</v>
      </c>
      <c r="I769" s="1951"/>
      <c r="J769" s="1954" t="s">
        <v>84</v>
      </c>
      <c r="K769" s="1955"/>
      <c r="L769" s="1958" t="s">
        <v>169</v>
      </c>
      <c r="M769" s="1966" t="s">
        <v>76</v>
      </c>
      <c r="N769" s="1926" t="s">
        <v>98</v>
      </c>
    </row>
    <row r="770" spans="1:14" ht="30" customHeight="1">
      <c r="A770" s="1721"/>
      <c r="B770" s="11"/>
      <c r="C770" s="1942"/>
      <c r="D770" s="1943"/>
      <c r="E770" s="1945"/>
      <c r="F770" s="1947"/>
      <c r="G770" s="1949"/>
      <c r="H770" s="1952"/>
      <c r="I770" s="1953"/>
      <c r="J770" s="1956"/>
      <c r="K770" s="1957"/>
      <c r="L770" s="1959"/>
      <c r="M770" s="1967"/>
      <c r="N770" s="1927"/>
    </row>
    <row r="771" spans="1:14" ht="39.75" customHeight="1" thickBot="1">
      <c r="A771" s="1721"/>
      <c r="B771" s="11" t="s">
        <v>69</v>
      </c>
      <c r="C771" s="1866" t="s">
        <v>56</v>
      </c>
      <c r="D771" s="1867"/>
      <c r="E771" s="90">
        <f>'Result Entry'!$L$7</f>
        <v>10</v>
      </c>
      <c r="F771" s="91">
        <f>'Result Entry'!$M$7</f>
        <v>10</v>
      </c>
      <c r="G771" s="92">
        <f t="shared" ref="G771:G776" si="63">SUM(E771:F771)</f>
        <v>20</v>
      </c>
      <c r="H771" s="1929">
        <f>'Result Entry'!$AU$7</f>
        <v>70</v>
      </c>
      <c r="I771" s="1930"/>
      <c r="J771" s="1931">
        <f>'Result Entry'!$AY$7</f>
        <v>100</v>
      </c>
      <c r="K771" s="1930"/>
      <c r="L771" s="92">
        <f t="shared" ref="L771:L776" si="64">SUM(H771,J771)</f>
        <v>170</v>
      </c>
      <c r="M771" s="93">
        <f t="shared" ref="M771:M776" si="65">SUM(G771,L771)</f>
        <v>190</v>
      </c>
      <c r="N771" s="1928"/>
    </row>
    <row r="772" spans="1:14" s="52" customFormat="1" ht="54" customHeight="1">
      <c r="A772" s="1721"/>
      <c r="B772" s="50" t="s">
        <v>69</v>
      </c>
      <c r="C772" s="1769" t="str">
        <f>'Result Entry'!$L$3</f>
        <v>HINDI Comp.</v>
      </c>
      <c r="D772" s="1770"/>
      <c r="E772" s="94">
        <f>IF($J760="TC",0,IF($J760="Nso",0,VLOOKUP($A757,'Result Entry'!$B$9:$FW$108,11,0)))</f>
        <v>0</v>
      </c>
      <c r="F772" s="95">
        <f>IF($J760="TC",0,IF($J760="Nso",0,VLOOKUP($A757,'Result Entry'!$B$9:$FW$108,12,0)))</f>
        <v>0</v>
      </c>
      <c r="G772" s="96">
        <f t="shared" si="63"/>
        <v>0</v>
      </c>
      <c r="H772" s="1932">
        <f>IF($J760="TC",0,IF($J760="Nso",0,VLOOKUP($A757,'Result Entry'!$B$9:$FW$108,16,0)))</f>
        <v>0</v>
      </c>
      <c r="I772" s="1933"/>
      <c r="J772" s="1934">
        <f>IF($J760="TC",0,IF($J760="Nso",0,VLOOKUP($A757,'Result Entry'!$B$9:$FW$108,19,0)))</f>
        <v>0</v>
      </c>
      <c r="K772" s="1933"/>
      <c r="L772" s="97">
        <f t="shared" si="64"/>
        <v>0</v>
      </c>
      <c r="M772" s="98">
        <f t="shared" si="65"/>
        <v>0</v>
      </c>
      <c r="N772" s="99" t="str">
        <f>IF($J760="TC",0,IF($J760="Nso",0,VLOOKUP($A757,'Result Entry'!$B$9:$FW$108,24,0)))</f>
        <v/>
      </c>
    </row>
    <row r="773" spans="1:14" s="52" customFormat="1" ht="54" customHeight="1">
      <c r="A773" s="1721"/>
      <c r="B773" s="50" t="s">
        <v>69</v>
      </c>
      <c r="C773" s="1717" t="str">
        <f>'Result Entry'!$Z$3</f>
        <v>ENGLISH Comp.</v>
      </c>
      <c r="D773" s="1718"/>
      <c r="E773" s="94">
        <f>IF($J760="TC",0,IF($J760="Nso",0,VLOOKUP($A757,'Result Entry'!$B$9:$FW$108,25,0)))</f>
        <v>0</v>
      </c>
      <c r="F773" s="95">
        <f>IF($J760="TC",0,IF($J760="Nso",0,VLOOKUP($A757,'Result Entry'!$B$9:$FW$108,26,0)))</f>
        <v>0</v>
      </c>
      <c r="G773" s="100">
        <f t="shared" si="63"/>
        <v>0</v>
      </c>
      <c r="H773" s="1960">
        <f>IF($J760="TC",0,IF($J760="Nso",0,VLOOKUP($A757,'Result Entry'!$B$9:$FW$108,30,0)))</f>
        <v>0</v>
      </c>
      <c r="I773" s="1904"/>
      <c r="J773" s="1903">
        <f>IF($J760="TC",0,IF($J760="Nso",0,VLOOKUP($A757,'Result Entry'!$B$9:$FW$108,33,0)))</f>
        <v>0</v>
      </c>
      <c r="K773" s="1904"/>
      <c r="L773" s="97">
        <f t="shared" si="64"/>
        <v>0</v>
      </c>
      <c r="M773" s="98">
        <f t="shared" si="65"/>
        <v>0</v>
      </c>
      <c r="N773" s="99" t="str">
        <f>IF($J760="TC",0,IF($J760="Nso",0,VLOOKUP($A757,'Result Entry'!$B$9:$FW$108,38,0)))</f>
        <v/>
      </c>
    </row>
    <row r="774" spans="1:14" s="52" customFormat="1" ht="54" customHeight="1">
      <c r="A774" s="1721"/>
      <c r="B774" s="50" t="s">
        <v>69</v>
      </c>
      <c r="C774" s="1717" t="str">
        <f>'Result Entry'!$AO$3</f>
        <v>PHYSICS</v>
      </c>
      <c r="D774" s="1718"/>
      <c r="E774" s="94">
        <f>IF($J760="TC",0,IF($J760="Nso",0,VLOOKUP($A757,'Result Entry'!$B$9:$FW$108,39,0)))</f>
        <v>0</v>
      </c>
      <c r="F774" s="95">
        <f>IF($J760="TC",0,IF($J760="Nso",0,VLOOKUP($A757,'Result Entry'!$B$9:$FW$108,40,0)))</f>
        <v>0</v>
      </c>
      <c r="G774" s="100">
        <f t="shared" si="63"/>
        <v>0</v>
      </c>
      <c r="H774" s="1960">
        <f>IF($J760="TC",0,IF($J760="Nso",0,VLOOKUP($A757,'Result Entry'!$B$9:$FW$108,45,0)))</f>
        <v>0</v>
      </c>
      <c r="I774" s="1904"/>
      <c r="J774" s="1903">
        <f>IF($J760="TC",0,IF($J760="Nso",0,VLOOKUP($A757,'Result Entry'!$B$9:$FW$108,49,0)))</f>
        <v>0</v>
      </c>
      <c r="K774" s="1904"/>
      <c r="L774" s="97">
        <f t="shared" si="64"/>
        <v>0</v>
      </c>
      <c r="M774" s="98">
        <f t="shared" si="65"/>
        <v>0</v>
      </c>
      <c r="N774" s="99" t="str">
        <f>IF($J760="TC",0,IF($J760="Nso",0,VLOOKUP($A757,'Result Entry'!$B$9:$FW$108,54,0)))</f>
        <v/>
      </c>
    </row>
    <row r="775" spans="1:14" s="52" customFormat="1" ht="54" customHeight="1">
      <c r="A775" s="1721"/>
      <c r="B775" s="50" t="s">
        <v>69</v>
      </c>
      <c r="C775" s="1717" t="str">
        <f>'Result Entry'!$BF$3</f>
        <v>CHEMISTRY</v>
      </c>
      <c r="D775" s="1718"/>
      <c r="E775" s="94" t="str">
        <f>IF($J760="TC",0,IF($J760="Nso",0,VLOOKUP($A757,'Result Entry'!$B$9:$FW$108,55,0)))</f>
        <v/>
      </c>
      <c r="F775" s="95">
        <f>IF($J760="TC",0,IF($J760="Nso",0,VLOOKUP($A757,'Result Entry'!$B$9:$FW$108,56,0)))</f>
        <v>0</v>
      </c>
      <c r="G775" s="100">
        <f t="shared" si="63"/>
        <v>0</v>
      </c>
      <c r="H775" s="1960">
        <f>IF($J760="TC",0,IF($J760="Nso",0,VLOOKUP($A757,'Result Entry'!$B$9:$FW$108,61,0)))</f>
        <v>0</v>
      </c>
      <c r="I775" s="1904"/>
      <c r="J775" s="1903">
        <f>IF($J760="TC",0,IF($J760="Nso",0,VLOOKUP($A757,'Result Entry'!$B$9:$FW$108,65,0)))</f>
        <v>0</v>
      </c>
      <c r="K775" s="1904"/>
      <c r="L775" s="97">
        <f t="shared" si="64"/>
        <v>0</v>
      </c>
      <c r="M775" s="98">
        <f t="shared" si="65"/>
        <v>0</v>
      </c>
      <c r="N775" s="99" t="str">
        <f>IF($J760="TC",0,IF($J760="Nso",0,VLOOKUP($A757,'Result Entry'!$B$9:$FW$108,70,0)))</f>
        <v/>
      </c>
    </row>
    <row r="776" spans="1:14" s="52" customFormat="1" ht="54" customHeight="1" thickBot="1">
      <c r="A776" s="1721"/>
      <c r="B776" s="50" t="s">
        <v>69</v>
      </c>
      <c r="C776" s="1717" t="str">
        <f>'Result Entry'!$BW$3</f>
        <v>BIOLOGY</v>
      </c>
      <c r="D776" s="1718"/>
      <c r="E776" s="101" t="str">
        <f>IF($J760="TC",0,IF($J760="Nso",0,VLOOKUP($A757,'Result Entry'!$B$9:$FW$108,71,0)))</f>
        <v/>
      </c>
      <c r="F776" s="102" t="str">
        <f>IF($J760="TC",0,IF($J760="Nso",0,VLOOKUP($A757,'Result Entry'!$B$9:$FW$108,72,0)))</f>
        <v/>
      </c>
      <c r="G776" s="103">
        <f t="shared" si="63"/>
        <v>0</v>
      </c>
      <c r="H776" s="1905">
        <f>IF($J760="TC",0,IF($J760="Nso",0,VLOOKUP($A757,'Result Entry'!$B$9:$FW$108,77,0)))</f>
        <v>0</v>
      </c>
      <c r="I776" s="1906"/>
      <c r="J776" s="1907">
        <f>IF($J760="TC",0,IF($J760="Nso",0,VLOOKUP($A757,'Result Entry'!$B$9:$FW$108,81,0)))</f>
        <v>0</v>
      </c>
      <c r="K776" s="1906"/>
      <c r="L776" s="104">
        <f t="shared" si="64"/>
        <v>0</v>
      </c>
      <c r="M776" s="105">
        <f t="shared" si="65"/>
        <v>0</v>
      </c>
      <c r="N776" s="99">
        <f>IF($J760="TC",0,IF($J760="Nso",0,VLOOKUP($A757,'Result Entry'!$B$9:$FW$108,86,0)))</f>
        <v>0</v>
      </c>
    </row>
    <row r="777" spans="1:14" ht="39.75" customHeight="1">
      <c r="A777" s="1721"/>
      <c r="B777" s="11" t="s">
        <v>69</v>
      </c>
      <c r="C777" s="1771" t="s">
        <v>77</v>
      </c>
      <c r="D777" s="1772"/>
      <c r="E777" s="1773"/>
      <c r="F777" s="1968" t="s">
        <v>78</v>
      </c>
      <c r="G777" s="1969"/>
      <c r="H777" s="1968" t="s">
        <v>79</v>
      </c>
      <c r="I777" s="1970"/>
      <c r="J777" s="106" t="s">
        <v>41</v>
      </c>
      <c r="K777" s="116" t="s">
        <v>91</v>
      </c>
      <c r="L777" s="1971" t="s">
        <v>39</v>
      </c>
      <c r="M777" s="1972"/>
      <c r="N777" s="108" t="s">
        <v>43</v>
      </c>
    </row>
    <row r="778" spans="1:14" ht="39.75" customHeight="1" thickBot="1">
      <c r="A778" s="1721"/>
      <c r="B778" s="11" t="s">
        <v>69</v>
      </c>
      <c r="C778" s="1774"/>
      <c r="D778" s="1775"/>
      <c r="E778" s="1776"/>
      <c r="F778" s="1973">
        <f>IF($J760="TC",0,IF($J760="Nso",0,VLOOKUP($A757,'Result Entry'!$B$9:$FW$108,146,0)))</f>
        <v>0</v>
      </c>
      <c r="G778" s="1974"/>
      <c r="H778" s="1975">
        <f>IF($J760="TC",0,IF($J760="Nso",0,VLOOKUP($A757,'Result Entry'!$B$9:$FW$108,147,0)))</f>
        <v>0</v>
      </c>
      <c r="I778" s="1976"/>
      <c r="J778" s="75">
        <f>IF($J760="TC",0,IF($J760="Nso",0,VLOOKUP($A757,'Result Entry'!$B$9:$FW$108,148,0)))</f>
        <v>0</v>
      </c>
      <c r="K778" s="85" t="str">
        <f>IF($J760="TC",0,IF($J760="Nso",0,VLOOKUP($A757,'Result Entry'!$B$9:$FW$108,149,0)))</f>
        <v/>
      </c>
      <c r="L778" s="1864">
        <f>IF($J760="TC",0,IF($J760="Nso",0,VLOOKUP($A757,'Result Entry'!$B$9:$FW$108,150,0)))</f>
        <v>0</v>
      </c>
      <c r="M778" s="1865"/>
      <c r="N778" s="15">
        <f>IF($J760="TC",0,IF($J760="Nso",0,VLOOKUP($A757,'Result Entry'!$B$9:$FW$108,152,0)))</f>
        <v>0</v>
      </c>
    </row>
    <row r="779" spans="1:14" ht="39.75" customHeight="1">
      <c r="A779" s="1721"/>
      <c r="B779" s="11" t="s">
        <v>69</v>
      </c>
      <c r="C779" s="1758" t="s">
        <v>58</v>
      </c>
      <c r="D779" s="1759"/>
      <c r="E779" s="1759"/>
      <c r="F779" s="1759"/>
      <c r="G779" s="1759"/>
      <c r="H779" s="1760"/>
      <c r="I779" s="1834" t="s">
        <v>59</v>
      </c>
      <c r="J779" s="1835"/>
      <c r="K779" s="1911">
        <f>VLOOKUP($A757,'Result Entry'!$B$9:$FW$108,143,0)</f>
        <v>0</v>
      </c>
      <c r="L779" s="1912"/>
      <c r="M779" s="1839" t="s">
        <v>37</v>
      </c>
      <c r="N779" s="1840"/>
    </row>
    <row r="780" spans="1:14" ht="39.75" customHeight="1" thickBot="1">
      <c r="A780" s="1721"/>
      <c r="B780" s="11" t="s">
        <v>69</v>
      </c>
      <c r="C780" s="1841" t="s">
        <v>54</v>
      </c>
      <c r="D780" s="1842"/>
      <c r="E780" s="1842"/>
      <c r="F780" s="1843" t="s">
        <v>157</v>
      </c>
      <c r="G780" s="1844"/>
      <c r="H780" s="26" t="s">
        <v>47</v>
      </c>
      <c r="I780" s="1847" t="s">
        <v>60</v>
      </c>
      <c r="J780" s="1848"/>
      <c r="K780" s="1913">
        <f>VLOOKUP($A757,'Result Entry'!$B$9:$FW$108,144,0)</f>
        <v>0</v>
      </c>
      <c r="L780" s="1914"/>
      <c r="M780" s="1875">
        <f>VLOOKUP($A757,'Result Entry'!$B$9:$FW$108,145,0)</f>
        <v>0</v>
      </c>
      <c r="N780" s="1876"/>
    </row>
    <row r="781" spans="1:14" ht="39.75" customHeight="1">
      <c r="A781" s="1721"/>
      <c r="B781" s="11" t="s">
        <v>69</v>
      </c>
      <c r="C781" s="1841"/>
      <c r="D781" s="1842"/>
      <c r="E781" s="1842"/>
      <c r="F781" s="1845"/>
      <c r="G781" s="1846"/>
      <c r="H781" s="27" t="s">
        <v>99</v>
      </c>
      <c r="I781" s="1877" t="s">
        <v>61</v>
      </c>
      <c r="J781" s="1878"/>
      <c r="K781" s="1915">
        <f>IF($J760="TC","Transferred",IF($J760="Nso","NameSeparated",VLOOKUP($A757,'Result Entry'!$B$9:$FW$108,153,0)))</f>
        <v>0</v>
      </c>
      <c r="L781" s="1915"/>
      <c r="M781" s="1915"/>
      <c r="N781" s="1916"/>
    </row>
    <row r="782" spans="1:14" ht="39.75" customHeight="1">
      <c r="A782" s="1721"/>
      <c r="B782" s="11" t="s">
        <v>69</v>
      </c>
      <c r="C782" s="1917" t="str">
        <f>'Result Entry'!$DU$3</f>
        <v>Foundation Of Information Tech.</v>
      </c>
      <c r="D782" s="1918"/>
      <c r="E782" s="1919"/>
      <c r="F782" s="1902" t="str">
        <f>IF($J760="TC",0,IF($J760="Nso",0,VLOOKUP($A757,'Result Entry'!$B$9:$GS$108,170,0)))</f>
        <v/>
      </c>
      <c r="G782" s="1902"/>
      <c r="H782" s="109">
        <f>IF($J760="TC",0,IF($J760="Nso",0,VLOOKUP($A757,'Result Entry'!$B$9:$GS$108,112,0)))</f>
        <v>0</v>
      </c>
      <c r="I782" s="1748" t="s">
        <v>71</v>
      </c>
      <c r="J782" s="1749"/>
      <c r="K782" s="1908">
        <f>'Result Entry'!$T$2</f>
        <v>45419</v>
      </c>
      <c r="L782" s="1909"/>
      <c r="M782" s="1909"/>
      <c r="N782" s="1910"/>
    </row>
    <row r="783" spans="1:14" ht="39.75" customHeight="1">
      <c r="A783" s="1721"/>
      <c r="B783" s="11" t="s">
        <v>69</v>
      </c>
      <c r="C783" s="1899" t="str">
        <f>'Result Entry'!$EI$3</f>
        <v>G.I.A.I.-II</v>
      </c>
      <c r="D783" s="1900"/>
      <c r="E783" s="1901"/>
      <c r="F783" s="1902" t="str">
        <f>IF($J760="TC",0,IF($J760="Nso",0,VLOOKUP($A757,'Result Entry'!$B$9:$GS$108,174,0)))</f>
        <v/>
      </c>
      <c r="G783" s="1902"/>
      <c r="H783" s="109">
        <f>IF($J760="TC",0,IF($J760="Nso",0,VLOOKUP($A757,'Result Entry'!$B$9:$GS$108,124,0)))</f>
        <v>0</v>
      </c>
      <c r="I783" s="1753"/>
      <c r="J783" s="1754"/>
      <c r="K783" s="1754"/>
      <c r="L783" s="1754"/>
      <c r="M783" s="1754"/>
      <c r="N783" s="1755"/>
    </row>
    <row r="784" spans="1:14" ht="39.75" customHeight="1">
      <c r="A784" s="1721"/>
      <c r="B784" s="11" t="s">
        <v>69</v>
      </c>
      <c r="C784" s="1899" t="str">
        <f>'Result Entry'!$EU$3</f>
        <v>SOC.SER.PLAN</v>
      </c>
      <c r="D784" s="1900"/>
      <c r="E784" s="1901"/>
      <c r="F784" s="1902">
        <f>IF($J760="TC",0,IF($J760="Nso",0,VLOOKUP($A757,'Result Entry'!$B$9:$HS$108,178,0)))</f>
        <v>0</v>
      </c>
      <c r="G784" s="1902"/>
      <c r="H784" s="109">
        <f>IF($J760="TC",0,IF($J760="Nso",0,VLOOKUP($A757,'Result Entry'!$B$9:$GS$108,136,0)))</f>
        <v>0</v>
      </c>
      <c r="I784" s="1756" t="s">
        <v>174</v>
      </c>
      <c r="J784" s="1757"/>
      <c r="K784" s="113"/>
      <c r="L784" s="114"/>
      <c r="M784" s="114"/>
      <c r="N784" s="115"/>
    </row>
    <row r="785" spans="1:15" ht="39.75" customHeight="1" thickBot="1">
      <c r="A785" s="1721"/>
      <c r="B785" s="11" t="s">
        <v>69</v>
      </c>
      <c r="C785" s="1899" t="str">
        <f>'Result Entry'!$FG$3</f>
        <v>Jeewan Kaushal</v>
      </c>
      <c r="D785" s="1900"/>
      <c r="E785" s="1901"/>
      <c r="F785" s="1902" t="str">
        <f>IF($J760="TC",0,IF($J760="Nso",0,VLOOKUP($A757,'Result Entry'!$B$9:$HS$108,182,0)))</f>
        <v/>
      </c>
      <c r="G785" s="1902"/>
      <c r="H785" s="109">
        <f>IF($J760="TC",0,IF($J760="Nso",0,VLOOKUP($A757,'Result Entry'!$B$9:$HS$108,136,0)))</f>
        <v>0</v>
      </c>
      <c r="I785" s="1756" t="s">
        <v>148</v>
      </c>
      <c r="J785" s="1757"/>
      <c r="K785" s="1757"/>
      <c r="L785" s="1757"/>
      <c r="M785" s="1757"/>
      <c r="N785" s="1838"/>
    </row>
    <row r="786" spans="1:15" ht="39.75" customHeight="1">
      <c r="A786" s="1721"/>
      <c r="B786" s="10" t="s">
        <v>69</v>
      </c>
      <c r="C786" s="1886" t="s">
        <v>180</v>
      </c>
      <c r="D786" s="1887"/>
      <c r="E786" s="1888"/>
      <c r="F786" s="1895" t="s">
        <v>181</v>
      </c>
      <c r="G786" s="1896"/>
      <c r="H786" s="110" t="s">
        <v>30</v>
      </c>
      <c r="I786" s="1756" t="s">
        <v>175</v>
      </c>
      <c r="J786" s="1757"/>
      <c r="K786" s="1757"/>
      <c r="L786" s="1757"/>
      <c r="M786" s="1757"/>
      <c r="N786" s="1838"/>
    </row>
    <row r="787" spans="1:15" ht="39.75" customHeight="1">
      <c r="A787" s="1721"/>
      <c r="B787" s="10" t="s">
        <v>69</v>
      </c>
      <c r="C787" s="1889"/>
      <c r="D787" s="1890"/>
      <c r="E787" s="1891"/>
      <c r="F787" s="1897" t="s">
        <v>182</v>
      </c>
      <c r="G787" s="1898"/>
      <c r="H787" s="111" t="s">
        <v>179</v>
      </c>
      <c r="I787" s="1732" t="s">
        <v>67</v>
      </c>
      <c r="J787" s="1733"/>
      <c r="K787" s="1733"/>
      <c r="L787" s="1733"/>
      <c r="M787" s="1733"/>
      <c r="N787" s="1734"/>
    </row>
    <row r="788" spans="1:15" ht="39.75" customHeight="1">
      <c r="A788" s="1721"/>
      <c r="B788" s="10" t="s">
        <v>69</v>
      </c>
      <c r="C788" s="1889"/>
      <c r="D788" s="1890"/>
      <c r="E788" s="1891"/>
      <c r="F788" s="1897" t="s">
        <v>185</v>
      </c>
      <c r="G788" s="1898"/>
      <c r="H788" s="111" t="s">
        <v>62</v>
      </c>
      <c r="I788" s="1735"/>
      <c r="J788" s="1736"/>
      <c r="K788" s="1736"/>
      <c r="L788" s="1736"/>
      <c r="M788" s="1736"/>
      <c r="N788" s="1737"/>
    </row>
    <row r="789" spans="1:15" ht="39.75" customHeight="1">
      <c r="A789" s="1721"/>
      <c r="B789" s="10" t="s">
        <v>69</v>
      </c>
      <c r="C789" s="1889"/>
      <c r="D789" s="1890"/>
      <c r="E789" s="1891"/>
      <c r="F789" s="1897" t="s">
        <v>186</v>
      </c>
      <c r="G789" s="1898"/>
      <c r="H789" s="111" t="s">
        <v>63</v>
      </c>
      <c r="I789" s="1735"/>
      <c r="J789" s="1736"/>
      <c r="K789" s="1736"/>
      <c r="L789" s="1736"/>
      <c r="M789" s="1736"/>
      <c r="N789" s="1737"/>
    </row>
    <row r="790" spans="1:15" ht="39.75" customHeight="1">
      <c r="A790" s="1721"/>
      <c r="B790" s="10" t="s">
        <v>69</v>
      </c>
      <c r="C790" s="1889"/>
      <c r="D790" s="1890"/>
      <c r="E790" s="1891"/>
      <c r="F790" s="1897" t="s">
        <v>183</v>
      </c>
      <c r="G790" s="1898"/>
      <c r="H790" s="111" t="s">
        <v>65</v>
      </c>
      <c r="I790" s="1738" t="s">
        <v>80</v>
      </c>
      <c r="J790" s="1739"/>
      <c r="K790" s="1739"/>
      <c r="L790" s="1739"/>
      <c r="M790" s="1739"/>
      <c r="N790" s="1740"/>
    </row>
    <row r="791" spans="1:15" ht="39.75" customHeight="1" thickBot="1">
      <c r="A791" s="1721"/>
      <c r="B791" s="13" t="s">
        <v>69</v>
      </c>
      <c r="C791" s="1892"/>
      <c r="D791" s="1893"/>
      <c r="E791" s="1894"/>
      <c r="F791" s="1884" t="s">
        <v>184</v>
      </c>
      <c r="G791" s="1885"/>
      <c r="H791" s="112" t="s">
        <v>64</v>
      </c>
      <c r="I791" s="1741"/>
      <c r="J791" s="1742"/>
      <c r="K791" s="1742"/>
      <c r="L791" s="1742"/>
      <c r="M791" s="1742"/>
      <c r="N791" s="1743"/>
    </row>
    <row r="792" spans="1:15" s="43" customFormat="1" ht="123.75" customHeight="1" thickTop="1">
      <c r="A792" s="84"/>
      <c r="B792" s="117"/>
      <c r="C792" s="118"/>
      <c r="D792" s="118"/>
      <c r="E792" s="118"/>
      <c r="F792" s="118"/>
      <c r="G792" s="118"/>
      <c r="H792" s="118"/>
      <c r="I792" s="118"/>
      <c r="J792" s="118"/>
      <c r="K792" s="118"/>
      <c r="L792" s="118"/>
      <c r="M792" s="118"/>
      <c r="N792" s="118"/>
    </row>
    <row r="793" spans="1:15" ht="24.75" customHeight="1" thickBot="1">
      <c r="A793" s="83">
        <f>A757+1</f>
        <v>23</v>
      </c>
      <c r="B793" s="1720" t="s">
        <v>50</v>
      </c>
      <c r="C793" s="1720"/>
      <c r="D793" s="1720"/>
      <c r="E793" s="1720"/>
      <c r="F793" s="1720"/>
      <c r="G793" s="1720"/>
      <c r="H793" s="1720"/>
      <c r="I793" s="1720"/>
      <c r="J793" s="1720"/>
      <c r="K793" s="1720"/>
      <c r="L793" s="1720"/>
      <c r="M793" s="1720"/>
      <c r="N793" s="1720"/>
    </row>
    <row r="794" spans="1:15" ht="62.25" customHeight="1" thickTop="1">
      <c r="A794" s="1721"/>
      <c r="B794" s="1722"/>
      <c r="C794" s="1723"/>
      <c r="D794" s="1920" t="str">
        <f>Master!$E$8</f>
        <v xml:space="preserve">Govt. Sr. Secondary School </v>
      </c>
      <c r="E794" s="1921"/>
      <c r="F794" s="1921"/>
      <c r="G794" s="1921"/>
      <c r="H794" s="1921"/>
      <c r="I794" s="1921"/>
      <c r="J794" s="1921"/>
      <c r="K794" s="1921"/>
      <c r="L794" s="1921"/>
      <c r="M794" s="1921"/>
      <c r="N794" s="1922"/>
    </row>
    <row r="795" spans="1:15" ht="33" customHeight="1" thickBot="1">
      <c r="A795" s="1721"/>
      <c r="B795" s="1724"/>
      <c r="C795" s="1725"/>
      <c r="D795" s="1729" t="str">
        <f>Master!$E$11</f>
        <v>P.S.-Bapini (Jodhpur)</v>
      </c>
      <c r="E795" s="1730"/>
      <c r="F795" s="1730"/>
      <c r="G795" s="1730"/>
      <c r="H795" s="1730"/>
      <c r="I795" s="1730"/>
      <c r="J795" s="1730"/>
      <c r="K795" s="1730"/>
      <c r="L795" s="1730"/>
      <c r="M795" s="1730"/>
      <c r="N795" s="1731"/>
    </row>
    <row r="796" spans="1:15" ht="30" customHeight="1">
      <c r="A796" s="1721"/>
      <c r="B796" s="28"/>
      <c r="C796" s="1849" t="s">
        <v>150</v>
      </c>
      <c r="D796" s="1850"/>
      <c r="E796" s="1850"/>
      <c r="F796" s="1850"/>
      <c r="G796" s="1851"/>
      <c r="H796" s="1814" t="s">
        <v>127</v>
      </c>
      <c r="I796" s="1814"/>
      <c r="J796" s="1923">
        <f>VLOOKUP(A793,'Result Entry'!$B$6:$K$108,6,0)</f>
        <v>0</v>
      </c>
      <c r="K796" s="1820" t="s">
        <v>68</v>
      </c>
      <c r="L796" s="1821"/>
      <c r="M796" s="68">
        <f>Master!$E$14</f>
        <v>8151106901</v>
      </c>
      <c r="N796" s="69"/>
    </row>
    <row r="797" spans="1:15" ht="30" customHeight="1">
      <c r="A797" s="1721"/>
      <c r="B797" s="9"/>
      <c r="C797" s="1852"/>
      <c r="D797" s="1853"/>
      <c r="E797" s="1853"/>
      <c r="F797" s="1853"/>
      <c r="G797" s="1854"/>
      <c r="H797" s="1815"/>
      <c r="I797" s="1815"/>
      <c r="J797" s="1924"/>
      <c r="K797" s="1822" t="s">
        <v>66</v>
      </c>
      <c r="L797" s="1823"/>
      <c r="M797" s="1824"/>
      <c r="N797" s="1825"/>
      <c r="O797" s="17" t="s">
        <v>156</v>
      </c>
    </row>
    <row r="798" spans="1:15" ht="30" customHeight="1" thickBot="1">
      <c r="A798" s="1721"/>
      <c r="B798" s="9"/>
      <c r="C798" s="1855"/>
      <c r="D798" s="1856"/>
      <c r="E798" s="1856"/>
      <c r="F798" s="1856"/>
      <c r="G798" s="1857"/>
      <c r="H798" s="1816"/>
      <c r="I798" s="1816"/>
      <c r="J798" s="1925"/>
      <c r="K798" s="1826" t="s">
        <v>51</v>
      </c>
      <c r="L798" s="1827"/>
      <c r="M798" s="1828" t="str">
        <f>Master!$E$6</f>
        <v>2023-24</v>
      </c>
      <c r="N798" s="1829"/>
    </row>
    <row r="799" spans="1:15" ht="39.75" customHeight="1">
      <c r="A799" s="1721"/>
      <c r="B799" s="10" t="s">
        <v>69</v>
      </c>
      <c r="C799" s="1932" t="s">
        <v>20</v>
      </c>
      <c r="D799" s="1977"/>
      <c r="E799" s="1977"/>
      <c r="F799" s="1978"/>
      <c r="G799" s="87" t="s">
        <v>149</v>
      </c>
      <c r="H799" s="1979">
        <f>VLOOKUP($A793,'Result Entry'!$B$9:$FW$108,4,0)</f>
        <v>0</v>
      </c>
      <c r="I799" s="1979"/>
      <c r="J799" s="1979"/>
      <c r="K799" s="1979"/>
      <c r="L799" s="1979"/>
      <c r="M799" s="1979"/>
      <c r="N799" s="1980"/>
    </row>
    <row r="800" spans="1:15" ht="39.75" customHeight="1">
      <c r="A800" s="1721"/>
      <c r="B800" s="10" t="s">
        <v>69</v>
      </c>
      <c r="C800" s="1960" t="s">
        <v>22</v>
      </c>
      <c r="D800" s="1961"/>
      <c r="E800" s="1961"/>
      <c r="F800" s="1962"/>
      <c r="G800" s="88" t="s">
        <v>149</v>
      </c>
      <c r="H800" s="1963">
        <f>VLOOKUP($A793,'Result Entry'!$B$9:$FW$108,7,0)</f>
        <v>0</v>
      </c>
      <c r="I800" s="1963"/>
      <c r="J800" s="1963"/>
      <c r="K800" s="1963"/>
      <c r="L800" s="1963"/>
      <c r="M800" s="1963"/>
      <c r="N800" s="1964"/>
    </row>
    <row r="801" spans="1:14" ht="39.75" customHeight="1">
      <c r="A801" s="1721"/>
      <c r="B801" s="10" t="s">
        <v>69</v>
      </c>
      <c r="C801" s="1960" t="s">
        <v>23</v>
      </c>
      <c r="D801" s="1961"/>
      <c r="E801" s="1961"/>
      <c r="F801" s="1962"/>
      <c r="G801" s="88" t="s">
        <v>149</v>
      </c>
      <c r="H801" s="1963">
        <f>VLOOKUP($A793,'Result Entry'!$B$9:$FW$108,8,0)</f>
        <v>0</v>
      </c>
      <c r="I801" s="1963"/>
      <c r="J801" s="1963"/>
      <c r="K801" s="1963"/>
      <c r="L801" s="1963"/>
      <c r="M801" s="1963"/>
      <c r="N801" s="1964"/>
    </row>
    <row r="802" spans="1:14" ht="39.75" customHeight="1">
      <c r="A802" s="1721"/>
      <c r="B802" s="10" t="s">
        <v>69</v>
      </c>
      <c r="C802" s="1960" t="s">
        <v>52</v>
      </c>
      <c r="D802" s="1961"/>
      <c r="E802" s="1961"/>
      <c r="F802" s="1962"/>
      <c r="G802" s="88" t="s">
        <v>149</v>
      </c>
      <c r="H802" s="1963">
        <f>VLOOKUP($A793,'Result Entry'!$B$9:$FW$108,9,0)</f>
        <v>0</v>
      </c>
      <c r="I802" s="1963"/>
      <c r="J802" s="1963"/>
      <c r="K802" s="1963"/>
      <c r="L802" s="1963"/>
      <c r="M802" s="1963"/>
      <c r="N802" s="1964"/>
    </row>
    <row r="803" spans="1:14" ht="39.75" customHeight="1">
      <c r="A803" s="1721"/>
      <c r="B803" s="10" t="s">
        <v>69</v>
      </c>
      <c r="C803" s="1960" t="s">
        <v>53</v>
      </c>
      <c r="D803" s="1961"/>
      <c r="E803" s="1961"/>
      <c r="F803" s="1962"/>
      <c r="G803" s="88" t="s">
        <v>149</v>
      </c>
      <c r="H803" s="1965" t="str">
        <f>CONCATENATE('Result Entry'!$G$4,'Result Entry'!$J$4)</f>
        <v>11(A)</v>
      </c>
      <c r="I803" s="1963"/>
      <c r="J803" s="1963"/>
      <c r="K803" s="1963"/>
      <c r="L803" s="1963"/>
      <c r="M803" s="1963"/>
      <c r="N803" s="1964"/>
    </row>
    <row r="804" spans="1:14" ht="39.75" customHeight="1" thickBot="1">
      <c r="A804" s="1721"/>
      <c r="B804" s="10" t="s">
        <v>69</v>
      </c>
      <c r="C804" s="1935" t="s">
        <v>25</v>
      </c>
      <c r="D804" s="1936"/>
      <c r="E804" s="1936"/>
      <c r="F804" s="1937"/>
      <c r="G804" s="89" t="s">
        <v>149</v>
      </c>
      <c r="H804" s="1938">
        <f>VLOOKUP($A793,'Result Entry'!$B$9:$FW$108,10,0)</f>
        <v>0</v>
      </c>
      <c r="I804" s="1938"/>
      <c r="J804" s="1938"/>
      <c r="K804" s="1938"/>
      <c r="L804" s="1938"/>
      <c r="M804" s="1938"/>
      <c r="N804" s="1939"/>
    </row>
    <row r="805" spans="1:14" ht="30" customHeight="1">
      <c r="A805" s="1721"/>
      <c r="B805" s="11" t="s">
        <v>69</v>
      </c>
      <c r="C805" s="1940" t="s">
        <v>167</v>
      </c>
      <c r="D805" s="1941"/>
      <c r="E805" s="1944" t="s">
        <v>72</v>
      </c>
      <c r="F805" s="1946" t="s">
        <v>73</v>
      </c>
      <c r="G805" s="1948" t="s">
        <v>168</v>
      </c>
      <c r="H805" s="1950" t="s">
        <v>55</v>
      </c>
      <c r="I805" s="1951"/>
      <c r="J805" s="1954" t="s">
        <v>84</v>
      </c>
      <c r="K805" s="1955"/>
      <c r="L805" s="1958" t="s">
        <v>169</v>
      </c>
      <c r="M805" s="1966" t="s">
        <v>76</v>
      </c>
      <c r="N805" s="1926" t="s">
        <v>98</v>
      </c>
    </row>
    <row r="806" spans="1:14" ht="30" customHeight="1">
      <c r="A806" s="1721"/>
      <c r="B806" s="11"/>
      <c r="C806" s="1942"/>
      <c r="D806" s="1943"/>
      <c r="E806" s="1945"/>
      <c r="F806" s="1947"/>
      <c r="G806" s="1949"/>
      <c r="H806" s="1952"/>
      <c r="I806" s="1953"/>
      <c r="J806" s="1956"/>
      <c r="K806" s="1957"/>
      <c r="L806" s="1959"/>
      <c r="M806" s="1967"/>
      <c r="N806" s="1927"/>
    </row>
    <row r="807" spans="1:14" ht="39.75" customHeight="1" thickBot="1">
      <c r="A807" s="1721"/>
      <c r="B807" s="11" t="s">
        <v>69</v>
      </c>
      <c r="C807" s="1866" t="s">
        <v>56</v>
      </c>
      <c r="D807" s="1867"/>
      <c r="E807" s="90">
        <f>'Result Entry'!$L$7</f>
        <v>10</v>
      </c>
      <c r="F807" s="91">
        <f>'Result Entry'!$M$7</f>
        <v>10</v>
      </c>
      <c r="G807" s="92">
        <f t="shared" ref="G807:G812" si="66">SUM(E807:F807)</f>
        <v>20</v>
      </c>
      <c r="H807" s="1929">
        <f>'Result Entry'!$AU$7</f>
        <v>70</v>
      </c>
      <c r="I807" s="1930"/>
      <c r="J807" s="1931">
        <f>'Result Entry'!$AY$7</f>
        <v>100</v>
      </c>
      <c r="K807" s="1930"/>
      <c r="L807" s="92">
        <f t="shared" ref="L807:L812" si="67">SUM(H807,J807)</f>
        <v>170</v>
      </c>
      <c r="M807" s="93">
        <f t="shared" ref="M807:M812" si="68">SUM(G807,L807)</f>
        <v>190</v>
      </c>
      <c r="N807" s="1928"/>
    </row>
    <row r="808" spans="1:14" s="52" customFormat="1" ht="54" customHeight="1">
      <c r="A808" s="1721"/>
      <c r="B808" s="50" t="s">
        <v>69</v>
      </c>
      <c r="C808" s="1769" t="str">
        <f>'Result Entry'!$L$3</f>
        <v>HINDI Comp.</v>
      </c>
      <c r="D808" s="1770"/>
      <c r="E808" s="94">
        <f>IF($J796="TC",0,IF($J796="Nso",0,VLOOKUP($A793,'Result Entry'!$B$9:$FW$108,11,0)))</f>
        <v>0</v>
      </c>
      <c r="F808" s="95">
        <f>IF($J796="TC",0,IF($J796="Nso",0,VLOOKUP($A793,'Result Entry'!$B$9:$FW$108,12,0)))</f>
        <v>0</v>
      </c>
      <c r="G808" s="96">
        <f t="shared" si="66"/>
        <v>0</v>
      </c>
      <c r="H808" s="1932">
        <f>IF($J796="TC",0,IF($J796="Nso",0,VLOOKUP($A793,'Result Entry'!$B$9:$FW$108,16,0)))</f>
        <v>0</v>
      </c>
      <c r="I808" s="1933"/>
      <c r="J808" s="1934">
        <f>IF($J796="TC",0,IF($J796="Nso",0,VLOOKUP($A793,'Result Entry'!$B$9:$FW$108,19,0)))</f>
        <v>0</v>
      </c>
      <c r="K808" s="1933"/>
      <c r="L808" s="97">
        <f t="shared" si="67"/>
        <v>0</v>
      </c>
      <c r="M808" s="98">
        <f t="shared" si="68"/>
        <v>0</v>
      </c>
      <c r="N808" s="99" t="str">
        <f>IF($J796="TC",0,IF($J796="Nso",0,VLOOKUP($A793,'Result Entry'!$B$9:$FW$108,24,0)))</f>
        <v/>
      </c>
    </row>
    <row r="809" spans="1:14" s="52" customFormat="1" ht="54" customHeight="1">
      <c r="A809" s="1721"/>
      <c r="B809" s="50" t="s">
        <v>69</v>
      </c>
      <c r="C809" s="1717" t="str">
        <f>'Result Entry'!$Z$3</f>
        <v>ENGLISH Comp.</v>
      </c>
      <c r="D809" s="1718"/>
      <c r="E809" s="94">
        <f>IF($J796="TC",0,IF($J796="Nso",0,VLOOKUP($A793,'Result Entry'!$B$9:$FW$108,25,0)))</f>
        <v>0</v>
      </c>
      <c r="F809" s="95">
        <f>IF($J796="TC",0,IF($J796="Nso",0,VLOOKUP($A793,'Result Entry'!$B$9:$FW$108,26,0)))</f>
        <v>0</v>
      </c>
      <c r="G809" s="100">
        <f t="shared" si="66"/>
        <v>0</v>
      </c>
      <c r="H809" s="1960">
        <f>IF($J796="TC",0,IF($J796="Nso",0,VLOOKUP($A793,'Result Entry'!$B$9:$FW$108,30,0)))</f>
        <v>0</v>
      </c>
      <c r="I809" s="1904"/>
      <c r="J809" s="1903">
        <f>IF($J796="TC",0,IF($J796="Nso",0,VLOOKUP($A793,'Result Entry'!$B$9:$FW$108,33,0)))</f>
        <v>0</v>
      </c>
      <c r="K809" s="1904"/>
      <c r="L809" s="97">
        <f t="shared" si="67"/>
        <v>0</v>
      </c>
      <c r="M809" s="98">
        <f t="shared" si="68"/>
        <v>0</v>
      </c>
      <c r="N809" s="99" t="str">
        <f>IF($J796="TC",0,IF($J796="Nso",0,VLOOKUP($A793,'Result Entry'!$B$9:$FW$108,38,0)))</f>
        <v/>
      </c>
    </row>
    <row r="810" spans="1:14" s="52" customFormat="1" ht="54" customHeight="1">
      <c r="A810" s="1721"/>
      <c r="B810" s="50" t="s">
        <v>69</v>
      </c>
      <c r="C810" s="1717" t="str">
        <f>'Result Entry'!$AO$3</f>
        <v>PHYSICS</v>
      </c>
      <c r="D810" s="1718"/>
      <c r="E810" s="94">
        <f>IF($J796="TC",0,IF($J796="Nso",0,VLOOKUP($A793,'Result Entry'!$B$9:$FW$108,39,0)))</f>
        <v>0</v>
      </c>
      <c r="F810" s="95">
        <f>IF($J796="TC",0,IF($J796="Nso",0,VLOOKUP($A793,'Result Entry'!$B$9:$FW$108,40,0)))</f>
        <v>0</v>
      </c>
      <c r="G810" s="100">
        <f t="shared" si="66"/>
        <v>0</v>
      </c>
      <c r="H810" s="1960">
        <f>IF($J796="TC",0,IF($J796="Nso",0,VLOOKUP($A793,'Result Entry'!$B$9:$FW$108,45,0)))</f>
        <v>0</v>
      </c>
      <c r="I810" s="1904"/>
      <c r="J810" s="1903">
        <f>IF($J796="TC",0,IF($J796="Nso",0,VLOOKUP($A793,'Result Entry'!$B$9:$FW$108,49,0)))</f>
        <v>0</v>
      </c>
      <c r="K810" s="1904"/>
      <c r="L810" s="97">
        <f t="shared" si="67"/>
        <v>0</v>
      </c>
      <c r="M810" s="98">
        <f t="shared" si="68"/>
        <v>0</v>
      </c>
      <c r="N810" s="99" t="str">
        <f>IF($J796="TC",0,IF($J796="Nso",0,VLOOKUP($A793,'Result Entry'!$B$9:$FW$108,54,0)))</f>
        <v/>
      </c>
    </row>
    <row r="811" spans="1:14" s="52" customFormat="1" ht="54" customHeight="1">
      <c r="A811" s="1721"/>
      <c r="B811" s="50" t="s">
        <v>69</v>
      </c>
      <c r="C811" s="1717" t="str">
        <f>'Result Entry'!$BF$3</f>
        <v>CHEMISTRY</v>
      </c>
      <c r="D811" s="1718"/>
      <c r="E811" s="94" t="str">
        <f>IF($J796="TC",0,IF($J796="Nso",0,VLOOKUP($A793,'Result Entry'!$B$9:$FW$108,55,0)))</f>
        <v/>
      </c>
      <c r="F811" s="95">
        <f>IF($J796="TC",0,IF($J796="Nso",0,VLOOKUP($A793,'Result Entry'!$B$9:$FW$108,56,0)))</f>
        <v>0</v>
      </c>
      <c r="G811" s="100">
        <f t="shared" si="66"/>
        <v>0</v>
      </c>
      <c r="H811" s="1960">
        <f>IF($J796="TC",0,IF($J796="Nso",0,VLOOKUP($A793,'Result Entry'!$B$9:$FW$108,61,0)))</f>
        <v>0</v>
      </c>
      <c r="I811" s="1904"/>
      <c r="J811" s="1903">
        <f>IF($J796="TC",0,IF($J796="Nso",0,VLOOKUP($A793,'Result Entry'!$B$9:$FW$108,65,0)))</f>
        <v>0</v>
      </c>
      <c r="K811" s="1904"/>
      <c r="L811" s="97">
        <f t="shared" si="67"/>
        <v>0</v>
      </c>
      <c r="M811" s="98">
        <f t="shared" si="68"/>
        <v>0</v>
      </c>
      <c r="N811" s="99" t="str">
        <f>IF($J796="TC",0,IF($J796="Nso",0,VLOOKUP($A793,'Result Entry'!$B$9:$FW$108,70,0)))</f>
        <v/>
      </c>
    </row>
    <row r="812" spans="1:14" s="52" customFormat="1" ht="54" customHeight="1" thickBot="1">
      <c r="A812" s="1721"/>
      <c r="B812" s="50" t="s">
        <v>69</v>
      </c>
      <c r="C812" s="1717" t="str">
        <f>'Result Entry'!$BW$3</f>
        <v>BIOLOGY</v>
      </c>
      <c r="D812" s="1718"/>
      <c r="E812" s="101" t="str">
        <f>IF($J796="TC",0,IF($J796="Nso",0,VLOOKUP($A793,'Result Entry'!$B$9:$FW$108,71,0)))</f>
        <v/>
      </c>
      <c r="F812" s="102" t="str">
        <f>IF($J796="TC",0,IF($J796="Nso",0,VLOOKUP($A793,'Result Entry'!$B$9:$FW$108,72,0)))</f>
        <v/>
      </c>
      <c r="G812" s="103">
        <f t="shared" si="66"/>
        <v>0</v>
      </c>
      <c r="H812" s="1905">
        <f>IF($J796="TC",0,IF($J796="Nso",0,VLOOKUP($A793,'Result Entry'!$B$9:$FW$108,77,0)))</f>
        <v>0</v>
      </c>
      <c r="I812" s="1906"/>
      <c r="J812" s="1907">
        <f>IF($J796="TC",0,IF($J796="Nso",0,VLOOKUP($A793,'Result Entry'!$B$9:$FW$108,81,0)))</f>
        <v>0</v>
      </c>
      <c r="K812" s="1906"/>
      <c r="L812" s="104">
        <f t="shared" si="67"/>
        <v>0</v>
      </c>
      <c r="M812" s="105">
        <f t="shared" si="68"/>
        <v>0</v>
      </c>
      <c r="N812" s="99">
        <f>IF($J796="TC",0,IF($J796="Nso",0,VLOOKUP($A793,'Result Entry'!$B$9:$FW$108,86,0)))</f>
        <v>0</v>
      </c>
    </row>
    <row r="813" spans="1:14" ht="39.75" customHeight="1">
      <c r="A813" s="1721"/>
      <c r="B813" s="11" t="s">
        <v>69</v>
      </c>
      <c r="C813" s="1771" t="s">
        <v>77</v>
      </c>
      <c r="D813" s="1772"/>
      <c r="E813" s="1773"/>
      <c r="F813" s="1968" t="s">
        <v>78</v>
      </c>
      <c r="G813" s="1969"/>
      <c r="H813" s="1968" t="s">
        <v>79</v>
      </c>
      <c r="I813" s="1970"/>
      <c r="J813" s="106" t="s">
        <v>41</v>
      </c>
      <c r="K813" s="116" t="s">
        <v>91</v>
      </c>
      <c r="L813" s="1971" t="s">
        <v>39</v>
      </c>
      <c r="M813" s="1972"/>
      <c r="N813" s="108" t="s">
        <v>43</v>
      </c>
    </row>
    <row r="814" spans="1:14" ht="39.75" customHeight="1" thickBot="1">
      <c r="A814" s="1721"/>
      <c r="B814" s="11" t="s">
        <v>69</v>
      </c>
      <c r="C814" s="1774"/>
      <c r="D814" s="1775"/>
      <c r="E814" s="1776"/>
      <c r="F814" s="1973">
        <f>IF($J796="TC",0,IF($J796="Nso",0,VLOOKUP($A793,'Result Entry'!$B$9:$FW$108,146,0)))</f>
        <v>0</v>
      </c>
      <c r="G814" s="1974"/>
      <c r="H814" s="1975">
        <f>IF($J796="TC",0,IF($J796="Nso",0,VLOOKUP($A793,'Result Entry'!$B$9:$FW$108,147,0)))</f>
        <v>0</v>
      </c>
      <c r="I814" s="1976"/>
      <c r="J814" s="75">
        <f>IF($J796="TC",0,IF($J796="Nso",0,VLOOKUP($A793,'Result Entry'!$B$9:$FW$108,148,0)))</f>
        <v>0</v>
      </c>
      <c r="K814" s="85" t="str">
        <f>IF($J796="TC",0,IF($J796="Nso",0,VLOOKUP($A793,'Result Entry'!$B$9:$FW$108,149,0)))</f>
        <v/>
      </c>
      <c r="L814" s="1864">
        <f>IF($J796="TC",0,IF($J796="Nso",0,VLOOKUP($A793,'Result Entry'!$B$9:$FW$108,150,0)))</f>
        <v>0</v>
      </c>
      <c r="M814" s="1865"/>
      <c r="N814" s="15">
        <f>IF($J796="TC",0,IF($J796="Nso",0,VLOOKUP($A793,'Result Entry'!$B$9:$FW$108,152,0)))</f>
        <v>0</v>
      </c>
    </row>
    <row r="815" spans="1:14" ht="39.75" customHeight="1">
      <c r="A815" s="1721"/>
      <c r="B815" s="11" t="s">
        <v>69</v>
      </c>
      <c r="C815" s="1758" t="s">
        <v>58</v>
      </c>
      <c r="D815" s="1759"/>
      <c r="E815" s="1759"/>
      <c r="F815" s="1759"/>
      <c r="G815" s="1759"/>
      <c r="H815" s="1760"/>
      <c r="I815" s="1834" t="s">
        <v>59</v>
      </c>
      <c r="J815" s="1835"/>
      <c r="K815" s="1911">
        <f>VLOOKUP($A793,'Result Entry'!$B$9:$FW$108,143,0)</f>
        <v>0</v>
      </c>
      <c r="L815" s="1912"/>
      <c r="M815" s="1839" t="s">
        <v>37</v>
      </c>
      <c r="N815" s="1840"/>
    </row>
    <row r="816" spans="1:14" ht="39.75" customHeight="1" thickBot="1">
      <c r="A816" s="1721"/>
      <c r="B816" s="11" t="s">
        <v>69</v>
      </c>
      <c r="C816" s="1841" t="s">
        <v>54</v>
      </c>
      <c r="D816" s="1842"/>
      <c r="E816" s="1842"/>
      <c r="F816" s="1843" t="s">
        <v>157</v>
      </c>
      <c r="G816" s="1844"/>
      <c r="H816" s="26" t="s">
        <v>47</v>
      </c>
      <c r="I816" s="1847" t="s">
        <v>60</v>
      </c>
      <c r="J816" s="1848"/>
      <c r="K816" s="1913">
        <f>VLOOKUP($A793,'Result Entry'!$B$9:$FW$108,144,0)</f>
        <v>0</v>
      </c>
      <c r="L816" s="1914"/>
      <c r="M816" s="1875">
        <f>VLOOKUP($A793,'Result Entry'!$B$9:$FW$108,145,0)</f>
        <v>0</v>
      </c>
      <c r="N816" s="1876"/>
    </row>
    <row r="817" spans="1:14" ht="39.75" customHeight="1">
      <c r="A817" s="1721"/>
      <c r="B817" s="11" t="s">
        <v>69</v>
      </c>
      <c r="C817" s="1841"/>
      <c r="D817" s="1842"/>
      <c r="E817" s="1842"/>
      <c r="F817" s="1845"/>
      <c r="G817" s="1846"/>
      <c r="H817" s="27" t="s">
        <v>99</v>
      </c>
      <c r="I817" s="1877" t="s">
        <v>61</v>
      </c>
      <c r="J817" s="1878"/>
      <c r="K817" s="1915">
        <f>IF($J796="TC","Transferred",IF($J796="Nso","NameSeparated",VLOOKUP($A793,'Result Entry'!$B$9:$FW$108,153,0)))</f>
        <v>0</v>
      </c>
      <c r="L817" s="1915"/>
      <c r="M817" s="1915"/>
      <c r="N817" s="1916"/>
    </row>
    <row r="818" spans="1:14" ht="39.75" customHeight="1">
      <c r="A818" s="1721"/>
      <c r="B818" s="11" t="s">
        <v>69</v>
      </c>
      <c r="C818" s="1917" t="str">
        <f>'Result Entry'!$DU$3</f>
        <v>Foundation Of Information Tech.</v>
      </c>
      <c r="D818" s="1918"/>
      <c r="E818" s="1919"/>
      <c r="F818" s="1902" t="str">
        <f>IF($J796="TC",0,IF($J796="Nso",0,VLOOKUP($A793,'Result Entry'!$B$9:$GS$108,170,0)))</f>
        <v/>
      </c>
      <c r="G818" s="1902"/>
      <c r="H818" s="109">
        <f>IF($J796="TC",0,IF($J796="Nso",0,VLOOKUP($A793,'Result Entry'!$B$9:$GS$108,112,0)))</f>
        <v>0</v>
      </c>
      <c r="I818" s="1748" t="s">
        <v>71</v>
      </c>
      <c r="J818" s="1749"/>
      <c r="K818" s="1908">
        <f>'Result Entry'!$T$2</f>
        <v>45419</v>
      </c>
      <c r="L818" s="1909"/>
      <c r="M818" s="1909"/>
      <c r="N818" s="1910"/>
    </row>
    <row r="819" spans="1:14" ht="39.75" customHeight="1">
      <c r="A819" s="1721"/>
      <c r="B819" s="11" t="s">
        <v>69</v>
      </c>
      <c r="C819" s="1899" t="str">
        <f>'Result Entry'!$EI$3</f>
        <v>G.I.A.I.-II</v>
      </c>
      <c r="D819" s="1900"/>
      <c r="E819" s="1901"/>
      <c r="F819" s="1902" t="str">
        <f>IF($J796="TC",0,IF($J796="Nso",0,VLOOKUP($A793,'Result Entry'!$B$9:$GS$108,174,0)))</f>
        <v/>
      </c>
      <c r="G819" s="1902"/>
      <c r="H819" s="109">
        <f>IF($J796="TC",0,IF($J796="Nso",0,VLOOKUP($A793,'Result Entry'!$B$9:$GS$108,124,0)))</f>
        <v>0</v>
      </c>
      <c r="I819" s="1753"/>
      <c r="J819" s="1754"/>
      <c r="K819" s="1754"/>
      <c r="L819" s="1754"/>
      <c r="M819" s="1754"/>
      <c r="N819" s="1755"/>
    </row>
    <row r="820" spans="1:14" ht="39.75" customHeight="1">
      <c r="A820" s="1721"/>
      <c r="B820" s="11" t="s">
        <v>69</v>
      </c>
      <c r="C820" s="1899" t="str">
        <f>'Result Entry'!$EU$3</f>
        <v>SOC.SER.PLAN</v>
      </c>
      <c r="D820" s="1900"/>
      <c r="E820" s="1901"/>
      <c r="F820" s="1902">
        <f>IF($J796="TC",0,IF($J796="Nso",0,VLOOKUP($A793,'Result Entry'!$B$9:$HS$108,178,0)))</f>
        <v>0</v>
      </c>
      <c r="G820" s="1902"/>
      <c r="H820" s="109">
        <f>IF($J796="TC",0,IF($J796="Nso",0,VLOOKUP($A793,'Result Entry'!$B$9:$GS$108,136,0)))</f>
        <v>0</v>
      </c>
      <c r="I820" s="1756" t="s">
        <v>174</v>
      </c>
      <c r="J820" s="1757"/>
      <c r="K820" s="113"/>
      <c r="L820" s="114"/>
      <c r="M820" s="114"/>
      <c r="N820" s="115"/>
    </row>
    <row r="821" spans="1:14" ht="39.75" customHeight="1" thickBot="1">
      <c r="A821" s="1721"/>
      <c r="B821" s="11" t="s">
        <v>69</v>
      </c>
      <c r="C821" s="1899" t="str">
        <f>'Result Entry'!$FG$3</f>
        <v>Jeewan Kaushal</v>
      </c>
      <c r="D821" s="1900"/>
      <c r="E821" s="1901"/>
      <c r="F821" s="1902" t="str">
        <f>IF($J796="TC",0,IF($J796="Nso",0,VLOOKUP($A793,'Result Entry'!$B$9:$HS$108,182,0)))</f>
        <v/>
      </c>
      <c r="G821" s="1902"/>
      <c r="H821" s="109">
        <f>IF($J796="TC",0,IF($J796="Nso",0,VLOOKUP($A793,'Result Entry'!$B$9:$HS$108,136,0)))</f>
        <v>0</v>
      </c>
      <c r="I821" s="1756" t="s">
        <v>148</v>
      </c>
      <c r="J821" s="1757"/>
      <c r="K821" s="1757"/>
      <c r="L821" s="1757"/>
      <c r="M821" s="1757"/>
      <c r="N821" s="1838"/>
    </row>
    <row r="822" spans="1:14" ht="39.75" customHeight="1">
      <c r="A822" s="1721"/>
      <c r="B822" s="10" t="s">
        <v>69</v>
      </c>
      <c r="C822" s="1886" t="s">
        <v>180</v>
      </c>
      <c r="D822" s="1887"/>
      <c r="E822" s="1888"/>
      <c r="F822" s="1895" t="s">
        <v>181</v>
      </c>
      <c r="G822" s="1896"/>
      <c r="H822" s="110" t="s">
        <v>30</v>
      </c>
      <c r="I822" s="1756" t="s">
        <v>175</v>
      </c>
      <c r="J822" s="1757"/>
      <c r="K822" s="1757"/>
      <c r="L822" s="1757"/>
      <c r="M822" s="1757"/>
      <c r="N822" s="1838"/>
    </row>
    <row r="823" spans="1:14" ht="39.75" customHeight="1">
      <c r="A823" s="1721"/>
      <c r="B823" s="10" t="s">
        <v>69</v>
      </c>
      <c r="C823" s="1889"/>
      <c r="D823" s="1890"/>
      <c r="E823" s="1891"/>
      <c r="F823" s="1897" t="s">
        <v>182</v>
      </c>
      <c r="G823" s="1898"/>
      <c r="H823" s="111" t="s">
        <v>179</v>
      </c>
      <c r="I823" s="1732" t="s">
        <v>67</v>
      </c>
      <c r="J823" s="1733"/>
      <c r="K823" s="1733"/>
      <c r="L823" s="1733"/>
      <c r="M823" s="1733"/>
      <c r="N823" s="1734"/>
    </row>
    <row r="824" spans="1:14" ht="39.75" customHeight="1">
      <c r="A824" s="1721"/>
      <c r="B824" s="10" t="s">
        <v>69</v>
      </c>
      <c r="C824" s="1889"/>
      <c r="D824" s="1890"/>
      <c r="E824" s="1891"/>
      <c r="F824" s="1897" t="s">
        <v>185</v>
      </c>
      <c r="G824" s="1898"/>
      <c r="H824" s="111" t="s">
        <v>62</v>
      </c>
      <c r="I824" s="1735"/>
      <c r="J824" s="1736"/>
      <c r="K824" s="1736"/>
      <c r="L824" s="1736"/>
      <c r="M824" s="1736"/>
      <c r="N824" s="1737"/>
    </row>
    <row r="825" spans="1:14" ht="39.75" customHeight="1">
      <c r="A825" s="1721"/>
      <c r="B825" s="10" t="s">
        <v>69</v>
      </c>
      <c r="C825" s="1889"/>
      <c r="D825" s="1890"/>
      <c r="E825" s="1891"/>
      <c r="F825" s="1897" t="s">
        <v>186</v>
      </c>
      <c r="G825" s="1898"/>
      <c r="H825" s="111" t="s">
        <v>63</v>
      </c>
      <c r="I825" s="1735"/>
      <c r="J825" s="1736"/>
      <c r="K825" s="1736"/>
      <c r="L825" s="1736"/>
      <c r="M825" s="1736"/>
      <c r="N825" s="1737"/>
    </row>
    <row r="826" spans="1:14" ht="39.75" customHeight="1">
      <c r="A826" s="1721"/>
      <c r="B826" s="10" t="s">
        <v>69</v>
      </c>
      <c r="C826" s="1889"/>
      <c r="D826" s="1890"/>
      <c r="E826" s="1891"/>
      <c r="F826" s="1897" t="s">
        <v>183</v>
      </c>
      <c r="G826" s="1898"/>
      <c r="H826" s="111" t="s">
        <v>65</v>
      </c>
      <c r="I826" s="1738" t="s">
        <v>80</v>
      </c>
      <c r="J826" s="1739"/>
      <c r="K826" s="1739"/>
      <c r="L826" s="1739"/>
      <c r="M826" s="1739"/>
      <c r="N826" s="1740"/>
    </row>
    <row r="827" spans="1:14" ht="39.75" customHeight="1" thickBot="1">
      <c r="A827" s="1721"/>
      <c r="B827" s="13" t="s">
        <v>69</v>
      </c>
      <c r="C827" s="1892"/>
      <c r="D827" s="1893"/>
      <c r="E827" s="1894"/>
      <c r="F827" s="1884" t="s">
        <v>184</v>
      </c>
      <c r="G827" s="1885"/>
      <c r="H827" s="112" t="s">
        <v>64</v>
      </c>
      <c r="I827" s="1741"/>
      <c r="J827" s="1742"/>
      <c r="K827" s="1742"/>
      <c r="L827" s="1742"/>
      <c r="M827" s="1742"/>
      <c r="N827" s="1743"/>
    </row>
    <row r="828" spans="1:14" s="43" customFormat="1" ht="123.75" customHeight="1" thickTop="1">
      <c r="A828" s="84"/>
      <c r="B828" s="117"/>
      <c r="C828" s="118"/>
      <c r="D828" s="118"/>
      <c r="E828" s="118"/>
      <c r="F828" s="118"/>
      <c r="G828" s="118"/>
      <c r="H828" s="118"/>
      <c r="I828" s="118"/>
      <c r="J828" s="118"/>
      <c r="K828" s="118"/>
      <c r="L828" s="118"/>
      <c r="M828" s="118"/>
      <c r="N828" s="118"/>
    </row>
    <row r="829" spans="1:14" ht="24.75" customHeight="1" thickBot="1">
      <c r="A829" s="83">
        <f>A793+1</f>
        <v>24</v>
      </c>
      <c r="B829" s="1720" t="s">
        <v>50</v>
      </c>
      <c r="C829" s="1720"/>
      <c r="D829" s="1720"/>
      <c r="E829" s="1720"/>
      <c r="F829" s="1720"/>
      <c r="G829" s="1720"/>
      <c r="H829" s="1720"/>
      <c r="I829" s="1720"/>
      <c r="J829" s="1720"/>
      <c r="K829" s="1720"/>
      <c r="L829" s="1720"/>
      <c r="M829" s="1720"/>
      <c r="N829" s="1720"/>
    </row>
    <row r="830" spans="1:14" ht="62.25" customHeight="1" thickTop="1">
      <c r="A830" s="1721"/>
      <c r="B830" s="1722"/>
      <c r="C830" s="1723"/>
      <c r="D830" s="1920" t="str">
        <f>Master!$E$8</f>
        <v xml:space="preserve">Govt. Sr. Secondary School </v>
      </c>
      <c r="E830" s="1921"/>
      <c r="F830" s="1921"/>
      <c r="G830" s="1921"/>
      <c r="H830" s="1921"/>
      <c r="I830" s="1921"/>
      <c r="J830" s="1921"/>
      <c r="K830" s="1921"/>
      <c r="L830" s="1921"/>
      <c r="M830" s="1921"/>
      <c r="N830" s="1922"/>
    </row>
    <row r="831" spans="1:14" ht="33" customHeight="1" thickBot="1">
      <c r="A831" s="1721"/>
      <c r="B831" s="1724"/>
      <c r="C831" s="1725"/>
      <c r="D831" s="1729" t="str">
        <f>Master!$E$11</f>
        <v>P.S.-Bapini (Jodhpur)</v>
      </c>
      <c r="E831" s="1730"/>
      <c r="F831" s="1730"/>
      <c r="G831" s="1730"/>
      <c r="H831" s="1730"/>
      <c r="I831" s="1730"/>
      <c r="J831" s="1730"/>
      <c r="K831" s="1730"/>
      <c r="L831" s="1730"/>
      <c r="M831" s="1730"/>
      <c r="N831" s="1731"/>
    </row>
    <row r="832" spans="1:14" ht="30" customHeight="1">
      <c r="A832" s="1721"/>
      <c r="B832" s="28"/>
      <c r="C832" s="1849" t="s">
        <v>150</v>
      </c>
      <c r="D832" s="1850"/>
      <c r="E832" s="1850"/>
      <c r="F832" s="1850"/>
      <c r="G832" s="1851"/>
      <c r="H832" s="1814" t="s">
        <v>127</v>
      </c>
      <c r="I832" s="1814"/>
      <c r="J832" s="1923">
        <f>VLOOKUP(A829,'Result Entry'!$B$6:$K$108,6,0)</f>
        <v>0</v>
      </c>
      <c r="K832" s="1820" t="s">
        <v>68</v>
      </c>
      <c r="L832" s="1821"/>
      <c r="M832" s="68">
        <f>Master!$E$14</f>
        <v>8151106901</v>
      </c>
      <c r="N832" s="69"/>
    </row>
    <row r="833" spans="1:15" ht="30" customHeight="1">
      <c r="A833" s="1721"/>
      <c r="B833" s="9"/>
      <c r="C833" s="1852"/>
      <c r="D833" s="1853"/>
      <c r="E833" s="1853"/>
      <c r="F833" s="1853"/>
      <c r="G833" s="1854"/>
      <c r="H833" s="1815"/>
      <c r="I833" s="1815"/>
      <c r="J833" s="1924"/>
      <c r="K833" s="1822" t="s">
        <v>66</v>
      </c>
      <c r="L833" s="1823"/>
      <c r="M833" s="1824"/>
      <c r="N833" s="1825"/>
      <c r="O833" s="17" t="s">
        <v>156</v>
      </c>
    </row>
    <row r="834" spans="1:15" ht="30" customHeight="1" thickBot="1">
      <c r="A834" s="1721"/>
      <c r="B834" s="9"/>
      <c r="C834" s="1855"/>
      <c r="D834" s="1856"/>
      <c r="E834" s="1856"/>
      <c r="F834" s="1856"/>
      <c r="G834" s="1857"/>
      <c r="H834" s="1816"/>
      <c r="I834" s="1816"/>
      <c r="J834" s="1925"/>
      <c r="K834" s="1826" t="s">
        <v>51</v>
      </c>
      <c r="L834" s="1827"/>
      <c r="M834" s="1828" t="str">
        <f>Master!$E$6</f>
        <v>2023-24</v>
      </c>
      <c r="N834" s="1829"/>
    </row>
    <row r="835" spans="1:15" ht="39.75" customHeight="1">
      <c r="A835" s="1721"/>
      <c r="B835" s="10" t="s">
        <v>69</v>
      </c>
      <c r="C835" s="1932" t="s">
        <v>20</v>
      </c>
      <c r="D835" s="1977"/>
      <c r="E835" s="1977"/>
      <c r="F835" s="1978"/>
      <c r="G835" s="87" t="s">
        <v>149</v>
      </c>
      <c r="H835" s="1979">
        <f>VLOOKUP($A829,'Result Entry'!$B$9:$FW$108,4,0)</f>
        <v>0</v>
      </c>
      <c r="I835" s="1979"/>
      <c r="J835" s="1979"/>
      <c r="K835" s="1979"/>
      <c r="L835" s="1979"/>
      <c r="M835" s="1979"/>
      <c r="N835" s="1980"/>
    </row>
    <row r="836" spans="1:15" ht="39.75" customHeight="1">
      <c r="A836" s="1721"/>
      <c r="B836" s="10" t="s">
        <v>69</v>
      </c>
      <c r="C836" s="1960" t="s">
        <v>22</v>
      </c>
      <c r="D836" s="1961"/>
      <c r="E836" s="1961"/>
      <c r="F836" s="1962"/>
      <c r="G836" s="88" t="s">
        <v>149</v>
      </c>
      <c r="H836" s="1963">
        <f>VLOOKUP($A829,'Result Entry'!$B$9:$FW$108,7,0)</f>
        <v>0</v>
      </c>
      <c r="I836" s="1963"/>
      <c r="J836" s="1963"/>
      <c r="K836" s="1963"/>
      <c r="L836" s="1963"/>
      <c r="M836" s="1963"/>
      <c r="N836" s="1964"/>
    </row>
    <row r="837" spans="1:15" ht="39.75" customHeight="1">
      <c r="A837" s="1721"/>
      <c r="B837" s="10" t="s">
        <v>69</v>
      </c>
      <c r="C837" s="1960" t="s">
        <v>23</v>
      </c>
      <c r="D837" s="1961"/>
      <c r="E837" s="1961"/>
      <c r="F837" s="1962"/>
      <c r="G837" s="88" t="s">
        <v>149</v>
      </c>
      <c r="H837" s="1963">
        <f>VLOOKUP($A829,'Result Entry'!$B$9:$FW$108,8,0)</f>
        <v>0</v>
      </c>
      <c r="I837" s="1963"/>
      <c r="J837" s="1963"/>
      <c r="K837" s="1963"/>
      <c r="L837" s="1963"/>
      <c r="M837" s="1963"/>
      <c r="N837" s="1964"/>
    </row>
    <row r="838" spans="1:15" ht="39.75" customHeight="1">
      <c r="A838" s="1721"/>
      <c r="B838" s="10" t="s">
        <v>69</v>
      </c>
      <c r="C838" s="1960" t="s">
        <v>52</v>
      </c>
      <c r="D838" s="1961"/>
      <c r="E838" s="1961"/>
      <c r="F838" s="1962"/>
      <c r="G838" s="88" t="s">
        <v>149</v>
      </c>
      <c r="H838" s="1963">
        <f>VLOOKUP($A829,'Result Entry'!$B$9:$FW$108,9,0)</f>
        <v>0</v>
      </c>
      <c r="I838" s="1963"/>
      <c r="J838" s="1963"/>
      <c r="K838" s="1963"/>
      <c r="L838" s="1963"/>
      <c r="M838" s="1963"/>
      <c r="N838" s="1964"/>
    </row>
    <row r="839" spans="1:15" ht="39.75" customHeight="1">
      <c r="A839" s="1721"/>
      <c r="B839" s="10" t="s">
        <v>69</v>
      </c>
      <c r="C839" s="1960" t="s">
        <v>53</v>
      </c>
      <c r="D839" s="1961"/>
      <c r="E839" s="1961"/>
      <c r="F839" s="1962"/>
      <c r="G839" s="88" t="s">
        <v>149</v>
      </c>
      <c r="H839" s="1965" t="str">
        <f>CONCATENATE('Result Entry'!$G$4,'Result Entry'!$J$4)</f>
        <v>11(A)</v>
      </c>
      <c r="I839" s="1963"/>
      <c r="J839" s="1963"/>
      <c r="K839" s="1963"/>
      <c r="L839" s="1963"/>
      <c r="M839" s="1963"/>
      <c r="N839" s="1964"/>
    </row>
    <row r="840" spans="1:15" ht="39.75" customHeight="1" thickBot="1">
      <c r="A840" s="1721"/>
      <c r="B840" s="10" t="s">
        <v>69</v>
      </c>
      <c r="C840" s="1935" t="s">
        <v>25</v>
      </c>
      <c r="D840" s="1936"/>
      <c r="E840" s="1936"/>
      <c r="F840" s="1937"/>
      <c r="G840" s="89" t="s">
        <v>149</v>
      </c>
      <c r="H840" s="1938">
        <f>VLOOKUP($A829,'Result Entry'!$B$9:$FW$108,10,0)</f>
        <v>0</v>
      </c>
      <c r="I840" s="1938"/>
      <c r="J840" s="1938"/>
      <c r="K840" s="1938"/>
      <c r="L840" s="1938"/>
      <c r="M840" s="1938"/>
      <c r="N840" s="1939"/>
    </row>
    <row r="841" spans="1:15" ht="30" customHeight="1">
      <c r="A841" s="1721"/>
      <c r="B841" s="11" t="s">
        <v>69</v>
      </c>
      <c r="C841" s="1940" t="s">
        <v>167</v>
      </c>
      <c r="D841" s="1941"/>
      <c r="E841" s="1944" t="s">
        <v>72</v>
      </c>
      <c r="F841" s="1946" t="s">
        <v>73</v>
      </c>
      <c r="G841" s="1948" t="s">
        <v>168</v>
      </c>
      <c r="H841" s="1950" t="s">
        <v>55</v>
      </c>
      <c r="I841" s="1951"/>
      <c r="J841" s="1954" t="s">
        <v>84</v>
      </c>
      <c r="K841" s="1955"/>
      <c r="L841" s="1958" t="s">
        <v>169</v>
      </c>
      <c r="M841" s="1966" t="s">
        <v>76</v>
      </c>
      <c r="N841" s="1926" t="s">
        <v>98</v>
      </c>
    </row>
    <row r="842" spans="1:15" ht="30" customHeight="1">
      <c r="A842" s="1721"/>
      <c r="B842" s="11"/>
      <c r="C842" s="1942"/>
      <c r="D842" s="1943"/>
      <c r="E842" s="1945"/>
      <c r="F842" s="1947"/>
      <c r="G842" s="1949"/>
      <c r="H842" s="1952"/>
      <c r="I842" s="1953"/>
      <c r="J842" s="1956"/>
      <c r="K842" s="1957"/>
      <c r="L842" s="1959"/>
      <c r="M842" s="1967"/>
      <c r="N842" s="1927"/>
    </row>
    <row r="843" spans="1:15" ht="39.75" customHeight="1" thickBot="1">
      <c r="A843" s="1721"/>
      <c r="B843" s="11" t="s">
        <v>69</v>
      </c>
      <c r="C843" s="1866" t="s">
        <v>56</v>
      </c>
      <c r="D843" s="1867"/>
      <c r="E843" s="90">
        <f>'Result Entry'!$L$7</f>
        <v>10</v>
      </c>
      <c r="F843" s="91">
        <f>'Result Entry'!$M$7</f>
        <v>10</v>
      </c>
      <c r="G843" s="92">
        <f t="shared" ref="G843:G848" si="69">SUM(E843:F843)</f>
        <v>20</v>
      </c>
      <c r="H843" s="1929">
        <f>'Result Entry'!$AU$7</f>
        <v>70</v>
      </c>
      <c r="I843" s="1930"/>
      <c r="J843" s="1931">
        <f>'Result Entry'!$AY$7</f>
        <v>100</v>
      </c>
      <c r="K843" s="1930"/>
      <c r="L843" s="92">
        <f t="shared" ref="L843:L848" si="70">SUM(H843,J843)</f>
        <v>170</v>
      </c>
      <c r="M843" s="93">
        <f t="shared" ref="M843:M848" si="71">SUM(G843,L843)</f>
        <v>190</v>
      </c>
      <c r="N843" s="1928"/>
    </row>
    <row r="844" spans="1:15" s="52" customFormat="1" ht="54" customHeight="1">
      <c r="A844" s="1721"/>
      <c r="B844" s="50" t="s">
        <v>69</v>
      </c>
      <c r="C844" s="1769" t="str">
        <f>'Result Entry'!$L$3</f>
        <v>HINDI Comp.</v>
      </c>
      <c r="D844" s="1770"/>
      <c r="E844" s="94">
        <f>IF($J832="TC",0,IF($J832="Nso",0,VLOOKUP($A829,'Result Entry'!$B$9:$FW$108,11,0)))</f>
        <v>0</v>
      </c>
      <c r="F844" s="95">
        <f>IF($J832="TC",0,IF($J832="Nso",0,VLOOKUP($A829,'Result Entry'!$B$9:$FW$108,12,0)))</f>
        <v>0</v>
      </c>
      <c r="G844" s="96">
        <f t="shared" si="69"/>
        <v>0</v>
      </c>
      <c r="H844" s="1932">
        <f>IF($J832="TC",0,IF($J832="Nso",0,VLOOKUP($A829,'Result Entry'!$B$9:$FW$108,16,0)))</f>
        <v>0</v>
      </c>
      <c r="I844" s="1933"/>
      <c r="J844" s="1934">
        <f>IF($J832="TC",0,IF($J832="Nso",0,VLOOKUP($A829,'Result Entry'!$B$9:$FW$108,19,0)))</f>
        <v>0</v>
      </c>
      <c r="K844" s="1933"/>
      <c r="L844" s="97">
        <f t="shared" si="70"/>
        <v>0</v>
      </c>
      <c r="M844" s="98">
        <f t="shared" si="71"/>
        <v>0</v>
      </c>
      <c r="N844" s="99" t="str">
        <f>IF($J832="TC",0,IF($J832="Nso",0,VLOOKUP($A829,'Result Entry'!$B$9:$FW$108,24,0)))</f>
        <v/>
      </c>
    </row>
    <row r="845" spans="1:15" s="52" customFormat="1" ht="54" customHeight="1">
      <c r="A845" s="1721"/>
      <c r="B845" s="50" t="s">
        <v>69</v>
      </c>
      <c r="C845" s="1717" t="str">
        <f>'Result Entry'!$Z$3</f>
        <v>ENGLISH Comp.</v>
      </c>
      <c r="D845" s="1718"/>
      <c r="E845" s="94">
        <f>IF($J832="TC",0,IF($J832="Nso",0,VLOOKUP($A829,'Result Entry'!$B$9:$FW$108,25,0)))</f>
        <v>0</v>
      </c>
      <c r="F845" s="95">
        <f>IF($J832="TC",0,IF($J832="Nso",0,VLOOKUP($A829,'Result Entry'!$B$9:$FW$108,26,0)))</f>
        <v>0</v>
      </c>
      <c r="G845" s="100">
        <f t="shared" si="69"/>
        <v>0</v>
      </c>
      <c r="H845" s="1960">
        <f>IF($J832="TC",0,IF($J832="Nso",0,VLOOKUP($A829,'Result Entry'!$B$9:$FW$108,30,0)))</f>
        <v>0</v>
      </c>
      <c r="I845" s="1904"/>
      <c r="J845" s="1903">
        <f>IF($J832="TC",0,IF($J832="Nso",0,VLOOKUP($A829,'Result Entry'!$B$9:$FW$108,33,0)))</f>
        <v>0</v>
      </c>
      <c r="K845" s="1904"/>
      <c r="L845" s="97">
        <f t="shared" si="70"/>
        <v>0</v>
      </c>
      <c r="M845" s="98">
        <f t="shared" si="71"/>
        <v>0</v>
      </c>
      <c r="N845" s="99" t="str">
        <f>IF($J832="TC",0,IF($J832="Nso",0,VLOOKUP($A829,'Result Entry'!$B$9:$FW$108,38,0)))</f>
        <v/>
      </c>
    </row>
    <row r="846" spans="1:15" s="52" customFormat="1" ht="54" customHeight="1">
      <c r="A846" s="1721"/>
      <c r="B846" s="50" t="s">
        <v>69</v>
      </c>
      <c r="C846" s="1717" t="str">
        <f>'Result Entry'!$AO$3</f>
        <v>PHYSICS</v>
      </c>
      <c r="D846" s="1718"/>
      <c r="E846" s="94">
        <f>IF($J832="TC",0,IF($J832="Nso",0,VLOOKUP($A829,'Result Entry'!$B$9:$FW$108,39,0)))</f>
        <v>0</v>
      </c>
      <c r="F846" s="95">
        <f>IF($J832="TC",0,IF($J832="Nso",0,VLOOKUP($A829,'Result Entry'!$B$9:$FW$108,40,0)))</f>
        <v>0</v>
      </c>
      <c r="G846" s="100">
        <f t="shared" si="69"/>
        <v>0</v>
      </c>
      <c r="H846" s="1960">
        <f>IF($J832="TC",0,IF($J832="Nso",0,VLOOKUP($A829,'Result Entry'!$B$9:$FW$108,45,0)))</f>
        <v>0</v>
      </c>
      <c r="I846" s="1904"/>
      <c r="J846" s="1903">
        <f>IF($J832="TC",0,IF($J832="Nso",0,VLOOKUP($A829,'Result Entry'!$B$9:$FW$108,49,0)))</f>
        <v>0</v>
      </c>
      <c r="K846" s="1904"/>
      <c r="L846" s="97">
        <f t="shared" si="70"/>
        <v>0</v>
      </c>
      <c r="M846" s="98">
        <f t="shared" si="71"/>
        <v>0</v>
      </c>
      <c r="N846" s="99" t="str">
        <f>IF($J832="TC",0,IF($J832="Nso",0,VLOOKUP($A829,'Result Entry'!$B$9:$FW$108,54,0)))</f>
        <v/>
      </c>
    </row>
    <row r="847" spans="1:15" s="52" customFormat="1" ht="54" customHeight="1">
      <c r="A847" s="1721"/>
      <c r="B847" s="50" t="s">
        <v>69</v>
      </c>
      <c r="C847" s="1717" t="str">
        <f>'Result Entry'!$BF$3</f>
        <v>CHEMISTRY</v>
      </c>
      <c r="D847" s="1718"/>
      <c r="E847" s="94" t="str">
        <f>IF($J832="TC",0,IF($J832="Nso",0,VLOOKUP($A829,'Result Entry'!$B$9:$FW$108,55,0)))</f>
        <v/>
      </c>
      <c r="F847" s="95">
        <f>IF($J832="TC",0,IF($J832="Nso",0,VLOOKUP($A829,'Result Entry'!$B$9:$FW$108,56,0)))</f>
        <v>0</v>
      </c>
      <c r="G847" s="100">
        <f t="shared" si="69"/>
        <v>0</v>
      </c>
      <c r="H847" s="1960">
        <f>IF($J832="TC",0,IF($J832="Nso",0,VLOOKUP($A829,'Result Entry'!$B$9:$FW$108,61,0)))</f>
        <v>0</v>
      </c>
      <c r="I847" s="1904"/>
      <c r="J847" s="1903">
        <f>IF($J832="TC",0,IF($J832="Nso",0,VLOOKUP($A829,'Result Entry'!$B$9:$FW$108,65,0)))</f>
        <v>0</v>
      </c>
      <c r="K847" s="1904"/>
      <c r="L847" s="97">
        <f t="shared" si="70"/>
        <v>0</v>
      </c>
      <c r="M847" s="98">
        <f t="shared" si="71"/>
        <v>0</v>
      </c>
      <c r="N847" s="99" t="str">
        <f>IF($J832="TC",0,IF($J832="Nso",0,VLOOKUP($A829,'Result Entry'!$B$9:$FW$108,70,0)))</f>
        <v/>
      </c>
    </row>
    <row r="848" spans="1:15" s="52" customFormat="1" ht="54" customHeight="1" thickBot="1">
      <c r="A848" s="1721"/>
      <c r="B848" s="50" t="s">
        <v>69</v>
      </c>
      <c r="C848" s="1717" t="str">
        <f>'Result Entry'!$BW$3</f>
        <v>BIOLOGY</v>
      </c>
      <c r="D848" s="1718"/>
      <c r="E848" s="101" t="str">
        <f>IF($J832="TC",0,IF($J832="Nso",0,VLOOKUP($A829,'Result Entry'!$B$9:$FW$108,71,0)))</f>
        <v/>
      </c>
      <c r="F848" s="102" t="str">
        <f>IF($J832="TC",0,IF($J832="Nso",0,VLOOKUP($A829,'Result Entry'!$B$9:$FW$108,72,0)))</f>
        <v/>
      </c>
      <c r="G848" s="103">
        <f t="shared" si="69"/>
        <v>0</v>
      </c>
      <c r="H848" s="1905">
        <f>IF($J832="TC",0,IF($J832="Nso",0,VLOOKUP($A829,'Result Entry'!$B$9:$FW$108,77,0)))</f>
        <v>0</v>
      </c>
      <c r="I848" s="1906"/>
      <c r="J848" s="1907">
        <f>IF($J832="TC",0,IF($J832="Nso",0,VLOOKUP($A829,'Result Entry'!$B$9:$FW$108,81,0)))</f>
        <v>0</v>
      </c>
      <c r="K848" s="1906"/>
      <c r="L848" s="104">
        <f t="shared" si="70"/>
        <v>0</v>
      </c>
      <c r="M848" s="105">
        <f t="shared" si="71"/>
        <v>0</v>
      </c>
      <c r="N848" s="99">
        <f>IF($J832="TC",0,IF($J832="Nso",0,VLOOKUP($A829,'Result Entry'!$B$9:$FW$108,86,0)))</f>
        <v>0</v>
      </c>
    </row>
    <row r="849" spans="1:14" ht="39.75" customHeight="1">
      <c r="A849" s="1721"/>
      <c r="B849" s="11" t="s">
        <v>69</v>
      </c>
      <c r="C849" s="1771" t="s">
        <v>77</v>
      </c>
      <c r="D849" s="1772"/>
      <c r="E849" s="1773"/>
      <c r="F849" s="1968" t="s">
        <v>78</v>
      </c>
      <c r="G849" s="1969"/>
      <c r="H849" s="1968" t="s">
        <v>79</v>
      </c>
      <c r="I849" s="1970"/>
      <c r="J849" s="106" t="s">
        <v>41</v>
      </c>
      <c r="K849" s="116" t="s">
        <v>91</v>
      </c>
      <c r="L849" s="1971" t="s">
        <v>39</v>
      </c>
      <c r="M849" s="1972"/>
      <c r="N849" s="108" t="s">
        <v>43</v>
      </c>
    </row>
    <row r="850" spans="1:14" ht="39.75" customHeight="1" thickBot="1">
      <c r="A850" s="1721"/>
      <c r="B850" s="11" t="s">
        <v>69</v>
      </c>
      <c r="C850" s="1774"/>
      <c r="D850" s="1775"/>
      <c r="E850" s="1776"/>
      <c r="F850" s="1973">
        <f>IF($J832="TC",0,IF($J832="Nso",0,VLOOKUP($A829,'Result Entry'!$B$9:$FW$108,146,0)))</f>
        <v>0</v>
      </c>
      <c r="G850" s="1974"/>
      <c r="H850" s="1975">
        <f>IF($J832="TC",0,IF($J832="Nso",0,VLOOKUP($A829,'Result Entry'!$B$9:$FW$108,147,0)))</f>
        <v>0</v>
      </c>
      <c r="I850" s="1976"/>
      <c r="J850" s="75">
        <f>IF($J832="TC",0,IF($J832="Nso",0,VLOOKUP($A829,'Result Entry'!$B$9:$FW$108,148,0)))</f>
        <v>0</v>
      </c>
      <c r="K850" s="85" t="str">
        <f>IF($J832="TC",0,IF($J832="Nso",0,VLOOKUP($A829,'Result Entry'!$B$9:$FW$108,149,0)))</f>
        <v/>
      </c>
      <c r="L850" s="1864">
        <f>IF($J832="TC",0,IF($J832="Nso",0,VLOOKUP($A829,'Result Entry'!$B$9:$FW$108,150,0)))</f>
        <v>0</v>
      </c>
      <c r="M850" s="1865"/>
      <c r="N850" s="15">
        <f>IF($J832="TC",0,IF($J832="Nso",0,VLOOKUP($A829,'Result Entry'!$B$9:$FW$108,152,0)))</f>
        <v>0</v>
      </c>
    </row>
    <row r="851" spans="1:14" ht="39.75" customHeight="1">
      <c r="A851" s="1721"/>
      <c r="B851" s="11" t="s">
        <v>69</v>
      </c>
      <c r="C851" s="1758" t="s">
        <v>58</v>
      </c>
      <c r="D851" s="1759"/>
      <c r="E851" s="1759"/>
      <c r="F851" s="1759"/>
      <c r="G851" s="1759"/>
      <c r="H851" s="1760"/>
      <c r="I851" s="1834" t="s">
        <v>59</v>
      </c>
      <c r="J851" s="1835"/>
      <c r="K851" s="1911">
        <f>VLOOKUP($A829,'Result Entry'!$B$9:$FW$108,143,0)</f>
        <v>0</v>
      </c>
      <c r="L851" s="1912"/>
      <c r="M851" s="1839" t="s">
        <v>37</v>
      </c>
      <c r="N851" s="1840"/>
    </row>
    <row r="852" spans="1:14" ht="39.75" customHeight="1" thickBot="1">
      <c r="A852" s="1721"/>
      <c r="B852" s="11" t="s">
        <v>69</v>
      </c>
      <c r="C852" s="1841" t="s">
        <v>54</v>
      </c>
      <c r="D852" s="1842"/>
      <c r="E852" s="1842"/>
      <c r="F852" s="1843" t="s">
        <v>157</v>
      </c>
      <c r="G852" s="1844"/>
      <c r="H852" s="26" t="s">
        <v>47</v>
      </c>
      <c r="I852" s="1847" t="s">
        <v>60</v>
      </c>
      <c r="J852" s="1848"/>
      <c r="K852" s="1913">
        <f>VLOOKUP($A829,'Result Entry'!$B$9:$FW$108,144,0)</f>
        <v>0</v>
      </c>
      <c r="L852" s="1914"/>
      <c r="M852" s="1875">
        <f>VLOOKUP($A829,'Result Entry'!$B$9:$FW$108,145,0)</f>
        <v>0</v>
      </c>
      <c r="N852" s="1876"/>
    </row>
    <row r="853" spans="1:14" ht="39.75" customHeight="1">
      <c r="A853" s="1721"/>
      <c r="B853" s="11" t="s">
        <v>69</v>
      </c>
      <c r="C853" s="1841"/>
      <c r="D853" s="1842"/>
      <c r="E853" s="1842"/>
      <c r="F853" s="1845"/>
      <c r="G853" s="1846"/>
      <c r="H853" s="27" t="s">
        <v>99</v>
      </c>
      <c r="I853" s="1877" t="s">
        <v>61</v>
      </c>
      <c r="J853" s="1878"/>
      <c r="K853" s="1915">
        <f>IF($J832="TC","Transferred",IF($J832="Nso","NameSeparated",VLOOKUP($A829,'Result Entry'!$B$9:$FW$108,153,0)))</f>
        <v>0</v>
      </c>
      <c r="L853" s="1915"/>
      <c r="M853" s="1915"/>
      <c r="N853" s="1916"/>
    </row>
    <row r="854" spans="1:14" ht="39.75" customHeight="1">
      <c r="A854" s="1721"/>
      <c r="B854" s="11" t="s">
        <v>69</v>
      </c>
      <c r="C854" s="1917" t="str">
        <f>'Result Entry'!$DU$3</f>
        <v>Foundation Of Information Tech.</v>
      </c>
      <c r="D854" s="1918"/>
      <c r="E854" s="1919"/>
      <c r="F854" s="1902" t="str">
        <f>IF($J832="TC",0,IF($J832="Nso",0,VLOOKUP($A829,'Result Entry'!$B$9:$GS$108,170,0)))</f>
        <v/>
      </c>
      <c r="G854" s="1902"/>
      <c r="H854" s="109">
        <f>IF($J832="TC",0,IF($J832="Nso",0,VLOOKUP($A829,'Result Entry'!$B$9:$GS$108,112,0)))</f>
        <v>0</v>
      </c>
      <c r="I854" s="1748" t="s">
        <v>71</v>
      </c>
      <c r="J854" s="1749"/>
      <c r="K854" s="1908">
        <f>'Result Entry'!$T$2</f>
        <v>45419</v>
      </c>
      <c r="L854" s="1909"/>
      <c r="M854" s="1909"/>
      <c r="N854" s="1910"/>
    </row>
    <row r="855" spans="1:14" ht="39.75" customHeight="1">
      <c r="A855" s="1721"/>
      <c r="B855" s="11" t="s">
        <v>69</v>
      </c>
      <c r="C855" s="1899" t="str">
        <f>'Result Entry'!$EI$3</f>
        <v>G.I.A.I.-II</v>
      </c>
      <c r="D855" s="1900"/>
      <c r="E855" s="1901"/>
      <c r="F855" s="1902" t="str">
        <f>IF($J832="TC",0,IF($J832="Nso",0,VLOOKUP($A829,'Result Entry'!$B$9:$GS$108,174,0)))</f>
        <v/>
      </c>
      <c r="G855" s="1902"/>
      <c r="H855" s="109">
        <f>IF($J832="TC",0,IF($J832="Nso",0,VLOOKUP($A829,'Result Entry'!$B$9:$GS$108,124,0)))</f>
        <v>0</v>
      </c>
      <c r="I855" s="1753"/>
      <c r="J855" s="1754"/>
      <c r="K855" s="1754"/>
      <c r="L855" s="1754"/>
      <c r="M855" s="1754"/>
      <c r="N855" s="1755"/>
    </row>
    <row r="856" spans="1:14" ht="39.75" customHeight="1">
      <c r="A856" s="1721"/>
      <c r="B856" s="11" t="s">
        <v>69</v>
      </c>
      <c r="C856" s="1899" t="str">
        <f>'Result Entry'!$EU$3</f>
        <v>SOC.SER.PLAN</v>
      </c>
      <c r="D856" s="1900"/>
      <c r="E856" s="1901"/>
      <c r="F856" s="1902">
        <f>IF($J832="TC",0,IF($J832="Nso",0,VLOOKUP($A829,'Result Entry'!$B$9:$HS$108,178,0)))</f>
        <v>0</v>
      </c>
      <c r="G856" s="1902"/>
      <c r="H856" s="109">
        <f>IF($J832="TC",0,IF($J832="Nso",0,VLOOKUP($A829,'Result Entry'!$B$9:$GS$108,136,0)))</f>
        <v>0</v>
      </c>
      <c r="I856" s="1756" t="s">
        <v>174</v>
      </c>
      <c r="J856" s="1757"/>
      <c r="K856" s="113"/>
      <c r="L856" s="114"/>
      <c r="M856" s="114"/>
      <c r="N856" s="115"/>
    </row>
    <row r="857" spans="1:14" ht="39.75" customHeight="1" thickBot="1">
      <c r="A857" s="1721"/>
      <c r="B857" s="11" t="s">
        <v>69</v>
      </c>
      <c r="C857" s="1899" t="str">
        <f>'Result Entry'!$FG$3</f>
        <v>Jeewan Kaushal</v>
      </c>
      <c r="D857" s="1900"/>
      <c r="E857" s="1901"/>
      <c r="F857" s="1902" t="str">
        <f>IF($J832="TC",0,IF($J832="Nso",0,VLOOKUP($A829,'Result Entry'!$B$9:$HS$108,182,0)))</f>
        <v/>
      </c>
      <c r="G857" s="1902"/>
      <c r="H857" s="109">
        <f>IF($J832="TC",0,IF($J832="Nso",0,VLOOKUP($A829,'Result Entry'!$B$9:$HS$108,136,0)))</f>
        <v>0</v>
      </c>
      <c r="I857" s="1756" t="s">
        <v>148</v>
      </c>
      <c r="J857" s="1757"/>
      <c r="K857" s="1757"/>
      <c r="L857" s="1757"/>
      <c r="M857" s="1757"/>
      <c r="N857" s="1838"/>
    </row>
    <row r="858" spans="1:14" ht="39.75" customHeight="1">
      <c r="A858" s="1721"/>
      <c r="B858" s="10" t="s">
        <v>69</v>
      </c>
      <c r="C858" s="1886" t="s">
        <v>180</v>
      </c>
      <c r="D858" s="1887"/>
      <c r="E858" s="1888"/>
      <c r="F858" s="1895" t="s">
        <v>181</v>
      </c>
      <c r="G858" s="1896"/>
      <c r="H858" s="110" t="s">
        <v>30</v>
      </c>
      <c r="I858" s="1756" t="s">
        <v>175</v>
      </c>
      <c r="J858" s="1757"/>
      <c r="K858" s="1757"/>
      <c r="L858" s="1757"/>
      <c r="M858" s="1757"/>
      <c r="N858" s="1838"/>
    </row>
    <row r="859" spans="1:14" ht="39.75" customHeight="1">
      <c r="A859" s="1721"/>
      <c r="B859" s="10" t="s">
        <v>69</v>
      </c>
      <c r="C859" s="1889"/>
      <c r="D859" s="1890"/>
      <c r="E859" s="1891"/>
      <c r="F859" s="1897" t="s">
        <v>182</v>
      </c>
      <c r="G859" s="1898"/>
      <c r="H859" s="111" t="s">
        <v>179</v>
      </c>
      <c r="I859" s="1732" t="s">
        <v>67</v>
      </c>
      <c r="J859" s="1733"/>
      <c r="K859" s="1733"/>
      <c r="L859" s="1733"/>
      <c r="M859" s="1733"/>
      <c r="N859" s="1734"/>
    </row>
    <row r="860" spans="1:14" ht="39.75" customHeight="1">
      <c r="A860" s="1721"/>
      <c r="B860" s="10" t="s">
        <v>69</v>
      </c>
      <c r="C860" s="1889"/>
      <c r="D860" s="1890"/>
      <c r="E860" s="1891"/>
      <c r="F860" s="1897" t="s">
        <v>185</v>
      </c>
      <c r="G860" s="1898"/>
      <c r="H860" s="111" t="s">
        <v>62</v>
      </c>
      <c r="I860" s="1735"/>
      <c r="J860" s="1736"/>
      <c r="K860" s="1736"/>
      <c r="L860" s="1736"/>
      <c r="M860" s="1736"/>
      <c r="N860" s="1737"/>
    </row>
    <row r="861" spans="1:14" ht="39.75" customHeight="1">
      <c r="A861" s="1721"/>
      <c r="B861" s="10" t="s">
        <v>69</v>
      </c>
      <c r="C861" s="1889"/>
      <c r="D861" s="1890"/>
      <c r="E861" s="1891"/>
      <c r="F861" s="1897" t="s">
        <v>186</v>
      </c>
      <c r="G861" s="1898"/>
      <c r="H861" s="111" t="s">
        <v>63</v>
      </c>
      <c r="I861" s="1735"/>
      <c r="J861" s="1736"/>
      <c r="K861" s="1736"/>
      <c r="L861" s="1736"/>
      <c r="M861" s="1736"/>
      <c r="N861" s="1737"/>
    </row>
    <row r="862" spans="1:14" ht="39.75" customHeight="1">
      <c r="A862" s="1721"/>
      <c r="B862" s="10" t="s">
        <v>69</v>
      </c>
      <c r="C862" s="1889"/>
      <c r="D862" s="1890"/>
      <c r="E862" s="1891"/>
      <c r="F862" s="1897" t="s">
        <v>183</v>
      </c>
      <c r="G862" s="1898"/>
      <c r="H862" s="111" t="s">
        <v>65</v>
      </c>
      <c r="I862" s="1738" t="s">
        <v>80</v>
      </c>
      <c r="J862" s="1739"/>
      <c r="K862" s="1739"/>
      <c r="L862" s="1739"/>
      <c r="M862" s="1739"/>
      <c r="N862" s="1740"/>
    </row>
    <row r="863" spans="1:14" ht="39.75" customHeight="1" thickBot="1">
      <c r="A863" s="1721"/>
      <c r="B863" s="13" t="s">
        <v>69</v>
      </c>
      <c r="C863" s="1892"/>
      <c r="D863" s="1893"/>
      <c r="E863" s="1894"/>
      <c r="F863" s="1884" t="s">
        <v>184</v>
      </c>
      <c r="G863" s="1885"/>
      <c r="H863" s="112" t="s">
        <v>64</v>
      </c>
      <c r="I863" s="1741"/>
      <c r="J863" s="1742"/>
      <c r="K863" s="1742"/>
      <c r="L863" s="1742"/>
      <c r="M863" s="1742"/>
      <c r="N863" s="1743"/>
    </row>
    <row r="864" spans="1:14" s="43" customFormat="1" ht="123.75" customHeight="1" thickTop="1">
      <c r="A864" s="84"/>
      <c r="B864" s="117"/>
      <c r="C864" s="118"/>
      <c r="D864" s="118"/>
      <c r="E864" s="118"/>
      <c r="F864" s="118"/>
      <c r="G864" s="118"/>
      <c r="H864" s="118"/>
      <c r="I864" s="118"/>
      <c r="J864" s="118"/>
      <c r="K864" s="118"/>
      <c r="L864" s="118"/>
      <c r="M864" s="118"/>
      <c r="N864" s="118"/>
    </row>
    <row r="865" spans="1:15" ht="24.75" customHeight="1" thickBot="1">
      <c r="A865" s="83">
        <f>A829+1</f>
        <v>25</v>
      </c>
      <c r="B865" s="1720" t="s">
        <v>50</v>
      </c>
      <c r="C865" s="1720"/>
      <c r="D865" s="1720"/>
      <c r="E865" s="1720"/>
      <c r="F865" s="1720"/>
      <c r="G865" s="1720"/>
      <c r="H865" s="1720"/>
      <c r="I865" s="1720"/>
      <c r="J865" s="1720"/>
      <c r="K865" s="1720"/>
      <c r="L865" s="1720"/>
      <c r="M865" s="1720"/>
      <c r="N865" s="1720"/>
    </row>
    <row r="866" spans="1:15" ht="62.25" customHeight="1" thickTop="1">
      <c r="A866" s="1721"/>
      <c r="B866" s="1722"/>
      <c r="C866" s="1723"/>
      <c r="D866" s="1920" t="str">
        <f>Master!$E$8</f>
        <v xml:space="preserve">Govt. Sr. Secondary School </v>
      </c>
      <c r="E866" s="1921"/>
      <c r="F866" s="1921"/>
      <c r="G866" s="1921"/>
      <c r="H866" s="1921"/>
      <c r="I866" s="1921"/>
      <c r="J866" s="1921"/>
      <c r="K866" s="1921"/>
      <c r="L866" s="1921"/>
      <c r="M866" s="1921"/>
      <c r="N866" s="1922"/>
    </row>
    <row r="867" spans="1:15" ht="33" customHeight="1" thickBot="1">
      <c r="A867" s="1721"/>
      <c r="B867" s="1724"/>
      <c r="C867" s="1725"/>
      <c r="D867" s="1729" t="str">
        <f>Master!$E$11</f>
        <v>P.S.-Bapini (Jodhpur)</v>
      </c>
      <c r="E867" s="1730"/>
      <c r="F867" s="1730"/>
      <c r="G867" s="1730"/>
      <c r="H867" s="1730"/>
      <c r="I867" s="1730"/>
      <c r="J867" s="1730"/>
      <c r="K867" s="1730"/>
      <c r="L867" s="1730"/>
      <c r="M867" s="1730"/>
      <c r="N867" s="1731"/>
    </row>
    <row r="868" spans="1:15" ht="30" customHeight="1">
      <c r="A868" s="1721"/>
      <c r="B868" s="28"/>
      <c r="C868" s="1849" t="s">
        <v>150</v>
      </c>
      <c r="D868" s="1850"/>
      <c r="E868" s="1850"/>
      <c r="F868" s="1850"/>
      <c r="G868" s="1851"/>
      <c r="H868" s="1814" t="s">
        <v>127</v>
      </c>
      <c r="I868" s="1814"/>
      <c r="J868" s="1923">
        <f>VLOOKUP(A865,'Result Entry'!$B$6:$K$108,6,0)</f>
        <v>0</v>
      </c>
      <c r="K868" s="1820" t="s">
        <v>68</v>
      </c>
      <c r="L868" s="1821"/>
      <c r="M868" s="68">
        <f>Master!$E$14</f>
        <v>8151106901</v>
      </c>
      <c r="N868" s="69"/>
    </row>
    <row r="869" spans="1:15" ht="30" customHeight="1">
      <c r="A869" s="1721"/>
      <c r="B869" s="9"/>
      <c r="C869" s="1852"/>
      <c r="D869" s="1853"/>
      <c r="E869" s="1853"/>
      <c r="F869" s="1853"/>
      <c r="G869" s="1854"/>
      <c r="H869" s="1815"/>
      <c r="I869" s="1815"/>
      <c r="J869" s="1924"/>
      <c r="K869" s="1822" t="s">
        <v>66</v>
      </c>
      <c r="L869" s="1823"/>
      <c r="M869" s="1824"/>
      <c r="N869" s="1825"/>
      <c r="O869" s="17" t="s">
        <v>156</v>
      </c>
    </row>
    <row r="870" spans="1:15" ht="30" customHeight="1" thickBot="1">
      <c r="A870" s="1721"/>
      <c r="B870" s="9"/>
      <c r="C870" s="1855"/>
      <c r="D870" s="1856"/>
      <c r="E870" s="1856"/>
      <c r="F870" s="1856"/>
      <c r="G870" s="1857"/>
      <c r="H870" s="1816"/>
      <c r="I870" s="1816"/>
      <c r="J870" s="1925"/>
      <c r="K870" s="1826" t="s">
        <v>51</v>
      </c>
      <c r="L870" s="1827"/>
      <c r="M870" s="1828" t="str">
        <f>Master!$E$6</f>
        <v>2023-24</v>
      </c>
      <c r="N870" s="1829"/>
    </row>
    <row r="871" spans="1:15" ht="39.75" customHeight="1">
      <c r="A871" s="1721"/>
      <c r="B871" s="10" t="s">
        <v>69</v>
      </c>
      <c r="C871" s="1932" t="s">
        <v>20</v>
      </c>
      <c r="D871" s="1977"/>
      <c r="E871" s="1977"/>
      <c r="F871" s="1978"/>
      <c r="G871" s="87" t="s">
        <v>149</v>
      </c>
      <c r="H871" s="1979">
        <f>VLOOKUP($A865,'Result Entry'!$B$9:$FW$108,4,0)</f>
        <v>0</v>
      </c>
      <c r="I871" s="1979"/>
      <c r="J871" s="1979"/>
      <c r="K871" s="1979"/>
      <c r="L871" s="1979"/>
      <c r="M871" s="1979"/>
      <c r="N871" s="1980"/>
    </row>
    <row r="872" spans="1:15" ht="39.75" customHeight="1">
      <c r="A872" s="1721"/>
      <c r="B872" s="10" t="s">
        <v>69</v>
      </c>
      <c r="C872" s="1960" t="s">
        <v>22</v>
      </c>
      <c r="D872" s="1961"/>
      <c r="E872" s="1961"/>
      <c r="F872" s="1962"/>
      <c r="G872" s="88" t="s">
        <v>149</v>
      </c>
      <c r="H872" s="1963">
        <f>VLOOKUP($A865,'Result Entry'!$B$9:$FW$108,7,0)</f>
        <v>0</v>
      </c>
      <c r="I872" s="1963"/>
      <c r="J872" s="1963"/>
      <c r="K872" s="1963"/>
      <c r="L872" s="1963"/>
      <c r="M872" s="1963"/>
      <c r="N872" s="1964"/>
    </row>
    <row r="873" spans="1:15" ht="39.75" customHeight="1">
      <c r="A873" s="1721"/>
      <c r="B873" s="10" t="s">
        <v>69</v>
      </c>
      <c r="C873" s="1960" t="s">
        <v>23</v>
      </c>
      <c r="D873" s="1961"/>
      <c r="E873" s="1961"/>
      <c r="F873" s="1962"/>
      <c r="G873" s="88" t="s">
        <v>149</v>
      </c>
      <c r="H873" s="1963">
        <f>VLOOKUP($A865,'Result Entry'!$B$9:$FW$108,8,0)</f>
        <v>0</v>
      </c>
      <c r="I873" s="1963"/>
      <c r="J873" s="1963"/>
      <c r="K873" s="1963"/>
      <c r="L873" s="1963"/>
      <c r="M873" s="1963"/>
      <c r="N873" s="1964"/>
    </row>
    <row r="874" spans="1:15" ht="39.75" customHeight="1">
      <c r="A874" s="1721"/>
      <c r="B874" s="10" t="s">
        <v>69</v>
      </c>
      <c r="C874" s="1960" t="s">
        <v>52</v>
      </c>
      <c r="D874" s="1961"/>
      <c r="E874" s="1961"/>
      <c r="F874" s="1962"/>
      <c r="G874" s="88" t="s">
        <v>149</v>
      </c>
      <c r="H874" s="1963">
        <f>VLOOKUP($A865,'Result Entry'!$B$9:$FW$108,9,0)</f>
        <v>0</v>
      </c>
      <c r="I874" s="1963"/>
      <c r="J874" s="1963"/>
      <c r="K874" s="1963"/>
      <c r="L874" s="1963"/>
      <c r="M874" s="1963"/>
      <c r="N874" s="1964"/>
    </row>
    <row r="875" spans="1:15" ht="39.75" customHeight="1">
      <c r="A875" s="1721"/>
      <c r="B875" s="10" t="s">
        <v>69</v>
      </c>
      <c r="C875" s="1960" t="s">
        <v>53</v>
      </c>
      <c r="D875" s="1961"/>
      <c r="E875" s="1961"/>
      <c r="F875" s="1962"/>
      <c r="G875" s="88" t="s">
        <v>149</v>
      </c>
      <c r="H875" s="1965" t="str">
        <f>CONCATENATE('Result Entry'!$G$4,'Result Entry'!$J$4)</f>
        <v>11(A)</v>
      </c>
      <c r="I875" s="1963"/>
      <c r="J875" s="1963"/>
      <c r="K875" s="1963"/>
      <c r="L875" s="1963"/>
      <c r="M875" s="1963"/>
      <c r="N875" s="1964"/>
    </row>
    <row r="876" spans="1:15" ht="39.75" customHeight="1" thickBot="1">
      <c r="A876" s="1721"/>
      <c r="B876" s="10" t="s">
        <v>69</v>
      </c>
      <c r="C876" s="1935" t="s">
        <v>25</v>
      </c>
      <c r="D876" s="1936"/>
      <c r="E876" s="1936"/>
      <c r="F876" s="1937"/>
      <c r="G876" s="89" t="s">
        <v>149</v>
      </c>
      <c r="H876" s="1938">
        <f>VLOOKUP($A865,'Result Entry'!$B$9:$FW$108,10,0)</f>
        <v>0</v>
      </c>
      <c r="I876" s="1938"/>
      <c r="J876" s="1938"/>
      <c r="K876" s="1938"/>
      <c r="L876" s="1938"/>
      <c r="M876" s="1938"/>
      <c r="N876" s="1939"/>
    </row>
    <row r="877" spans="1:15" ht="30" customHeight="1">
      <c r="A877" s="1721"/>
      <c r="B877" s="11" t="s">
        <v>69</v>
      </c>
      <c r="C877" s="1940" t="s">
        <v>167</v>
      </c>
      <c r="D877" s="1941"/>
      <c r="E877" s="1944" t="s">
        <v>72</v>
      </c>
      <c r="F877" s="1946" t="s">
        <v>73</v>
      </c>
      <c r="G877" s="1948" t="s">
        <v>168</v>
      </c>
      <c r="H877" s="1950" t="s">
        <v>55</v>
      </c>
      <c r="I877" s="1951"/>
      <c r="J877" s="1954" t="s">
        <v>84</v>
      </c>
      <c r="K877" s="1955"/>
      <c r="L877" s="1958" t="s">
        <v>169</v>
      </c>
      <c r="M877" s="1966" t="s">
        <v>76</v>
      </c>
      <c r="N877" s="1926" t="s">
        <v>98</v>
      </c>
    </row>
    <row r="878" spans="1:15" ht="30" customHeight="1">
      <c r="A878" s="1721"/>
      <c r="B878" s="11"/>
      <c r="C878" s="1942"/>
      <c r="D878" s="1943"/>
      <c r="E878" s="1945"/>
      <c r="F878" s="1947"/>
      <c r="G878" s="1949"/>
      <c r="H878" s="1952"/>
      <c r="I878" s="1953"/>
      <c r="J878" s="1956"/>
      <c r="K878" s="1957"/>
      <c r="L878" s="1959"/>
      <c r="M878" s="1967"/>
      <c r="N878" s="1927"/>
    </row>
    <row r="879" spans="1:15" ht="39.75" customHeight="1" thickBot="1">
      <c r="A879" s="1721"/>
      <c r="B879" s="11" t="s">
        <v>69</v>
      </c>
      <c r="C879" s="1866" t="s">
        <v>56</v>
      </c>
      <c r="D879" s="1867"/>
      <c r="E879" s="90">
        <f>'Result Entry'!$L$7</f>
        <v>10</v>
      </c>
      <c r="F879" s="91">
        <f>'Result Entry'!$M$7</f>
        <v>10</v>
      </c>
      <c r="G879" s="92">
        <f t="shared" ref="G879:G884" si="72">SUM(E879:F879)</f>
        <v>20</v>
      </c>
      <c r="H879" s="1929">
        <f>'Result Entry'!$AU$7</f>
        <v>70</v>
      </c>
      <c r="I879" s="1930"/>
      <c r="J879" s="1931">
        <f>'Result Entry'!$AY$7</f>
        <v>100</v>
      </c>
      <c r="K879" s="1930"/>
      <c r="L879" s="92">
        <f t="shared" ref="L879:L884" si="73">SUM(H879,J879)</f>
        <v>170</v>
      </c>
      <c r="M879" s="93">
        <f t="shared" ref="M879:M884" si="74">SUM(G879,L879)</f>
        <v>190</v>
      </c>
      <c r="N879" s="1928"/>
    </row>
    <row r="880" spans="1:15" s="52" customFormat="1" ht="54" customHeight="1">
      <c r="A880" s="1721"/>
      <c r="B880" s="50" t="s">
        <v>69</v>
      </c>
      <c r="C880" s="1769" t="str">
        <f>'Result Entry'!$L$3</f>
        <v>HINDI Comp.</v>
      </c>
      <c r="D880" s="1770"/>
      <c r="E880" s="94">
        <f>IF($J868="TC",0,IF($J868="Nso",0,VLOOKUP($A865,'Result Entry'!$B$9:$FW$108,11,0)))</f>
        <v>0</v>
      </c>
      <c r="F880" s="95">
        <f>IF($J868="TC",0,IF($J868="Nso",0,VLOOKUP($A865,'Result Entry'!$B$9:$FW$108,12,0)))</f>
        <v>0</v>
      </c>
      <c r="G880" s="96">
        <f t="shared" si="72"/>
        <v>0</v>
      </c>
      <c r="H880" s="1932">
        <f>IF($J868="TC",0,IF($J868="Nso",0,VLOOKUP($A865,'Result Entry'!$B$9:$FW$108,16,0)))</f>
        <v>0</v>
      </c>
      <c r="I880" s="1933"/>
      <c r="J880" s="1934">
        <f>IF($J868="TC",0,IF($J868="Nso",0,VLOOKUP($A865,'Result Entry'!$B$9:$FW$108,19,0)))</f>
        <v>0</v>
      </c>
      <c r="K880" s="1933"/>
      <c r="L880" s="97">
        <f t="shared" si="73"/>
        <v>0</v>
      </c>
      <c r="M880" s="98">
        <f t="shared" si="74"/>
        <v>0</v>
      </c>
      <c r="N880" s="99" t="str">
        <f>IF($J868="TC",0,IF($J868="Nso",0,VLOOKUP($A865,'Result Entry'!$B$9:$FW$108,24,0)))</f>
        <v/>
      </c>
    </row>
    <row r="881" spans="1:14" s="52" customFormat="1" ht="54" customHeight="1">
      <c r="A881" s="1721"/>
      <c r="B881" s="50" t="s">
        <v>69</v>
      </c>
      <c r="C881" s="1717" t="str">
        <f>'Result Entry'!$Z$3</f>
        <v>ENGLISH Comp.</v>
      </c>
      <c r="D881" s="1718"/>
      <c r="E881" s="94">
        <f>IF($J868="TC",0,IF($J868="Nso",0,VLOOKUP($A865,'Result Entry'!$B$9:$FW$108,25,0)))</f>
        <v>0</v>
      </c>
      <c r="F881" s="95">
        <f>IF($J868="TC",0,IF($J868="Nso",0,VLOOKUP($A865,'Result Entry'!$B$9:$FW$108,26,0)))</f>
        <v>0</v>
      </c>
      <c r="G881" s="100">
        <f t="shared" si="72"/>
        <v>0</v>
      </c>
      <c r="H881" s="1960">
        <f>IF($J868="TC",0,IF($J868="Nso",0,VLOOKUP($A865,'Result Entry'!$B$9:$FW$108,30,0)))</f>
        <v>0</v>
      </c>
      <c r="I881" s="1904"/>
      <c r="J881" s="1903">
        <f>IF($J868="TC",0,IF($J868="Nso",0,VLOOKUP($A865,'Result Entry'!$B$9:$FW$108,33,0)))</f>
        <v>0</v>
      </c>
      <c r="K881" s="1904"/>
      <c r="L881" s="97">
        <f t="shared" si="73"/>
        <v>0</v>
      </c>
      <c r="M881" s="98">
        <f t="shared" si="74"/>
        <v>0</v>
      </c>
      <c r="N881" s="99" t="str">
        <f>IF($J868="TC",0,IF($J868="Nso",0,VLOOKUP($A865,'Result Entry'!$B$9:$FW$108,38,0)))</f>
        <v/>
      </c>
    </row>
    <row r="882" spans="1:14" s="52" customFormat="1" ht="54" customHeight="1">
      <c r="A882" s="1721"/>
      <c r="B882" s="50" t="s">
        <v>69</v>
      </c>
      <c r="C882" s="1717" t="str">
        <f>'Result Entry'!$AO$3</f>
        <v>PHYSICS</v>
      </c>
      <c r="D882" s="1718"/>
      <c r="E882" s="94">
        <f>IF($J868="TC",0,IF($J868="Nso",0,VLOOKUP($A865,'Result Entry'!$B$9:$FW$108,39,0)))</f>
        <v>0</v>
      </c>
      <c r="F882" s="95">
        <f>IF($J868="TC",0,IF($J868="Nso",0,VLOOKUP($A865,'Result Entry'!$B$9:$FW$108,40,0)))</f>
        <v>0</v>
      </c>
      <c r="G882" s="100">
        <f t="shared" si="72"/>
        <v>0</v>
      </c>
      <c r="H882" s="1960">
        <f>IF($J868="TC",0,IF($J868="Nso",0,VLOOKUP($A865,'Result Entry'!$B$9:$FW$108,45,0)))</f>
        <v>0</v>
      </c>
      <c r="I882" s="1904"/>
      <c r="J882" s="1903">
        <f>IF($J868="TC",0,IF($J868="Nso",0,VLOOKUP($A865,'Result Entry'!$B$9:$FW$108,49,0)))</f>
        <v>0</v>
      </c>
      <c r="K882" s="1904"/>
      <c r="L882" s="97">
        <f t="shared" si="73"/>
        <v>0</v>
      </c>
      <c r="M882" s="98">
        <f t="shared" si="74"/>
        <v>0</v>
      </c>
      <c r="N882" s="99" t="str">
        <f>IF($J868="TC",0,IF($J868="Nso",0,VLOOKUP($A865,'Result Entry'!$B$9:$FW$108,54,0)))</f>
        <v/>
      </c>
    </row>
    <row r="883" spans="1:14" s="52" customFormat="1" ht="54" customHeight="1">
      <c r="A883" s="1721"/>
      <c r="B883" s="50" t="s">
        <v>69</v>
      </c>
      <c r="C883" s="1717" t="str">
        <f>'Result Entry'!$BF$3</f>
        <v>CHEMISTRY</v>
      </c>
      <c r="D883" s="1718"/>
      <c r="E883" s="94" t="str">
        <f>IF($J868="TC",0,IF($J868="Nso",0,VLOOKUP($A865,'Result Entry'!$B$9:$FW$108,55,0)))</f>
        <v/>
      </c>
      <c r="F883" s="95">
        <f>IF($J868="TC",0,IF($J868="Nso",0,VLOOKUP($A865,'Result Entry'!$B$9:$FW$108,56,0)))</f>
        <v>0</v>
      </c>
      <c r="G883" s="100">
        <f t="shared" si="72"/>
        <v>0</v>
      </c>
      <c r="H883" s="1960">
        <f>IF($J868="TC",0,IF($J868="Nso",0,VLOOKUP($A865,'Result Entry'!$B$9:$FW$108,61,0)))</f>
        <v>0</v>
      </c>
      <c r="I883" s="1904"/>
      <c r="J883" s="1903">
        <f>IF($J868="TC",0,IF($J868="Nso",0,VLOOKUP($A865,'Result Entry'!$B$9:$FW$108,65,0)))</f>
        <v>0</v>
      </c>
      <c r="K883" s="1904"/>
      <c r="L883" s="97">
        <f t="shared" si="73"/>
        <v>0</v>
      </c>
      <c r="M883" s="98">
        <f t="shared" si="74"/>
        <v>0</v>
      </c>
      <c r="N883" s="99" t="str">
        <f>IF($J868="TC",0,IF($J868="Nso",0,VLOOKUP($A865,'Result Entry'!$B$9:$FW$108,70,0)))</f>
        <v/>
      </c>
    </row>
    <row r="884" spans="1:14" s="52" customFormat="1" ht="54" customHeight="1" thickBot="1">
      <c r="A884" s="1721"/>
      <c r="B884" s="50" t="s">
        <v>69</v>
      </c>
      <c r="C884" s="1717" t="str">
        <f>'Result Entry'!$BW$3</f>
        <v>BIOLOGY</v>
      </c>
      <c r="D884" s="1718"/>
      <c r="E884" s="101" t="str">
        <f>IF($J868="TC",0,IF($J868="Nso",0,VLOOKUP($A865,'Result Entry'!$B$9:$FW$108,71,0)))</f>
        <v/>
      </c>
      <c r="F884" s="102" t="str">
        <f>IF($J868="TC",0,IF($J868="Nso",0,VLOOKUP($A865,'Result Entry'!$B$9:$FW$108,72,0)))</f>
        <v/>
      </c>
      <c r="G884" s="103">
        <f t="shared" si="72"/>
        <v>0</v>
      </c>
      <c r="H884" s="1905">
        <f>IF($J868="TC",0,IF($J868="Nso",0,VLOOKUP($A865,'Result Entry'!$B$9:$FW$108,77,0)))</f>
        <v>0</v>
      </c>
      <c r="I884" s="1906"/>
      <c r="J884" s="1907">
        <f>IF($J868="TC",0,IF($J868="Nso",0,VLOOKUP($A865,'Result Entry'!$B$9:$FW$108,81,0)))</f>
        <v>0</v>
      </c>
      <c r="K884" s="1906"/>
      <c r="L884" s="104">
        <f t="shared" si="73"/>
        <v>0</v>
      </c>
      <c r="M884" s="105">
        <f t="shared" si="74"/>
        <v>0</v>
      </c>
      <c r="N884" s="99">
        <f>IF($J868="TC",0,IF($J868="Nso",0,VLOOKUP($A865,'Result Entry'!$B$9:$FW$108,86,0)))</f>
        <v>0</v>
      </c>
    </row>
    <row r="885" spans="1:14" ht="39.75" customHeight="1">
      <c r="A885" s="1721"/>
      <c r="B885" s="11" t="s">
        <v>69</v>
      </c>
      <c r="C885" s="1771" t="s">
        <v>77</v>
      </c>
      <c r="D885" s="1772"/>
      <c r="E885" s="1773"/>
      <c r="F885" s="1968" t="s">
        <v>78</v>
      </c>
      <c r="G885" s="1969"/>
      <c r="H885" s="1968" t="s">
        <v>79</v>
      </c>
      <c r="I885" s="1970"/>
      <c r="J885" s="106" t="s">
        <v>41</v>
      </c>
      <c r="K885" s="116" t="s">
        <v>91</v>
      </c>
      <c r="L885" s="1971" t="s">
        <v>39</v>
      </c>
      <c r="M885" s="1972"/>
      <c r="N885" s="108" t="s">
        <v>43</v>
      </c>
    </row>
    <row r="886" spans="1:14" ht="39.75" customHeight="1" thickBot="1">
      <c r="A886" s="1721"/>
      <c r="B886" s="11" t="s">
        <v>69</v>
      </c>
      <c r="C886" s="1774"/>
      <c r="D886" s="1775"/>
      <c r="E886" s="1776"/>
      <c r="F886" s="1973">
        <f>IF($J868="TC",0,IF($J868="Nso",0,VLOOKUP($A865,'Result Entry'!$B$9:$FW$108,146,0)))</f>
        <v>0</v>
      </c>
      <c r="G886" s="1974"/>
      <c r="H886" s="1975">
        <f>IF($J868="TC",0,IF($J868="Nso",0,VLOOKUP($A865,'Result Entry'!$B$9:$FW$108,147,0)))</f>
        <v>0</v>
      </c>
      <c r="I886" s="1976"/>
      <c r="J886" s="75">
        <f>IF($J868="TC",0,IF($J868="Nso",0,VLOOKUP($A865,'Result Entry'!$B$9:$FW$108,148,0)))</f>
        <v>0</v>
      </c>
      <c r="K886" s="85" t="str">
        <f>IF($J868="TC",0,IF($J868="Nso",0,VLOOKUP($A865,'Result Entry'!$B$9:$FW$108,149,0)))</f>
        <v/>
      </c>
      <c r="L886" s="1864">
        <f>IF($J868="TC",0,IF($J868="Nso",0,VLOOKUP($A865,'Result Entry'!$B$9:$FW$108,150,0)))</f>
        <v>0</v>
      </c>
      <c r="M886" s="1865"/>
      <c r="N886" s="15">
        <f>IF($J868="TC",0,IF($J868="Nso",0,VLOOKUP($A865,'Result Entry'!$B$9:$FW$108,152,0)))</f>
        <v>0</v>
      </c>
    </row>
    <row r="887" spans="1:14" ht="39.75" customHeight="1">
      <c r="A887" s="1721"/>
      <c r="B887" s="11" t="s">
        <v>69</v>
      </c>
      <c r="C887" s="1758" t="s">
        <v>58</v>
      </c>
      <c r="D887" s="1759"/>
      <c r="E887" s="1759"/>
      <c r="F887" s="1759"/>
      <c r="G887" s="1759"/>
      <c r="H887" s="1760"/>
      <c r="I887" s="1834" t="s">
        <v>59</v>
      </c>
      <c r="J887" s="1835"/>
      <c r="K887" s="1911">
        <f>VLOOKUP($A865,'Result Entry'!$B$9:$FW$108,143,0)</f>
        <v>0</v>
      </c>
      <c r="L887" s="1912"/>
      <c r="M887" s="1839" t="s">
        <v>37</v>
      </c>
      <c r="N887" s="1840"/>
    </row>
    <row r="888" spans="1:14" ht="39.75" customHeight="1" thickBot="1">
      <c r="A888" s="1721"/>
      <c r="B888" s="11" t="s">
        <v>69</v>
      </c>
      <c r="C888" s="1841" t="s">
        <v>54</v>
      </c>
      <c r="D888" s="1842"/>
      <c r="E888" s="1842"/>
      <c r="F888" s="1843" t="s">
        <v>157</v>
      </c>
      <c r="G888" s="1844"/>
      <c r="H888" s="26" t="s">
        <v>47</v>
      </c>
      <c r="I888" s="1847" t="s">
        <v>60</v>
      </c>
      <c r="J888" s="1848"/>
      <c r="K888" s="1913">
        <f>VLOOKUP($A865,'Result Entry'!$B$9:$FW$108,144,0)</f>
        <v>0</v>
      </c>
      <c r="L888" s="1914"/>
      <c r="M888" s="1875">
        <f>VLOOKUP($A865,'Result Entry'!$B$9:$FW$108,145,0)</f>
        <v>0</v>
      </c>
      <c r="N888" s="1876"/>
    </row>
    <row r="889" spans="1:14" ht="39.75" customHeight="1">
      <c r="A889" s="1721"/>
      <c r="B889" s="11" t="s">
        <v>69</v>
      </c>
      <c r="C889" s="1841"/>
      <c r="D889" s="1842"/>
      <c r="E889" s="1842"/>
      <c r="F889" s="1845"/>
      <c r="G889" s="1846"/>
      <c r="H889" s="27" t="s">
        <v>99</v>
      </c>
      <c r="I889" s="1877" t="s">
        <v>61</v>
      </c>
      <c r="J889" s="1878"/>
      <c r="K889" s="1915">
        <f>IF($J868="TC","Transferred",IF($J868="Nso","NameSeparated",VLOOKUP($A865,'Result Entry'!$B$9:$FW$108,153,0)))</f>
        <v>0</v>
      </c>
      <c r="L889" s="1915"/>
      <c r="M889" s="1915"/>
      <c r="N889" s="1916"/>
    </row>
    <row r="890" spans="1:14" ht="39.75" customHeight="1">
      <c r="A890" s="1721"/>
      <c r="B890" s="11" t="s">
        <v>69</v>
      </c>
      <c r="C890" s="1917" t="str">
        <f>'Result Entry'!$DU$3</f>
        <v>Foundation Of Information Tech.</v>
      </c>
      <c r="D890" s="1918"/>
      <c r="E890" s="1919"/>
      <c r="F890" s="1902" t="str">
        <f>IF($J868="TC",0,IF($J868="Nso",0,VLOOKUP($A865,'Result Entry'!$B$9:$GS$108,170,0)))</f>
        <v/>
      </c>
      <c r="G890" s="1902"/>
      <c r="H890" s="109">
        <f>IF($J868="TC",0,IF($J868="Nso",0,VLOOKUP($A865,'Result Entry'!$B$9:$GS$108,112,0)))</f>
        <v>0</v>
      </c>
      <c r="I890" s="1748" t="s">
        <v>71</v>
      </c>
      <c r="J890" s="1749"/>
      <c r="K890" s="1908">
        <f>'Result Entry'!$T$2</f>
        <v>45419</v>
      </c>
      <c r="L890" s="1909"/>
      <c r="M890" s="1909"/>
      <c r="N890" s="1910"/>
    </row>
    <row r="891" spans="1:14" ht="39.75" customHeight="1">
      <c r="A891" s="1721"/>
      <c r="B891" s="11" t="s">
        <v>69</v>
      </c>
      <c r="C891" s="1899" t="str">
        <f>'Result Entry'!$EI$3</f>
        <v>G.I.A.I.-II</v>
      </c>
      <c r="D891" s="1900"/>
      <c r="E891" s="1901"/>
      <c r="F891" s="1902" t="str">
        <f>IF($J868="TC",0,IF($J868="Nso",0,VLOOKUP($A865,'Result Entry'!$B$9:$GS$108,174,0)))</f>
        <v/>
      </c>
      <c r="G891" s="1902"/>
      <c r="H891" s="109">
        <f>IF($J868="TC",0,IF($J868="Nso",0,VLOOKUP($A865,'Result Entry'!$B$9:$GS$108,124,0)))</f>
        <v>0</v>
      </c>
      <c r="I891" s="1753"/>
      <c r="J891" s="1754"/>
      <c r="K891" s="1754"/>
      <c r="L891" s="1754"/>
      <c r="M891" s="1754"/>
      <c r="N891" s="1755"/>
    </row>
    <row r="892" spans="1:14" ht="39.75" customHeight="1">
      <c r="A892" s="1721"/>
      <c r="B892" s="11" t="s">
        <v>69</v>
      </c>
      <c r="C892" s="1899" t="str">
        <f>'Result Entry'!$EU$3</f>
        <v>SOC.SER.PLAN</v>
      </c>
      <c r="D892" s="1900"/>
      <c r="E892" s="1901"/>
      <c r="F892" s="1902">
        <f>IF($J868="TC",0,IF($J868="Nso",0,VLOOKUP($A865,'Result Entry'!$B$9:$HS$108,178,0)))</f>
        <v>0</v>
      </c>
      <c r="G892" s="1902"/>
      <c r="H892" s="109">
        <f>IF($J868="TC",0,IF($J868="Nso",0,VLOOKUP($A865,'Result Entry'!$B$9:$GS$108,136,0)))</f>
        <v>0</v>
      </c>
      <c r="I892" s="1756" t="s">
        <v>174</v>
      </c>
      <c r="J892" s="1757"/>
      <c r="K892" s="113"/>
      <c r="L892" s="114"/>
      <c r="M892" s="114"/>
      <c r="N892" s="115"/>
    </row>
    <row r="893" spans="1:14" ht="39.75" customHeight="1" thickBot="1">
      <c r="A893" s="1721"/>
      <c r="B893" s="11" t="s">
        <v>69</v>
      </c>
      <c r="C893" s="1899" t="str">
        <f>'Result Entry'!$FG$3</f>
        <v>Jeewan Kaushal</v>
      </c>
      <c r="D893" s="1900"/>
      <c r="E893" s="1901"/>
      <c r="F893" s="1902" t="str">
        <f>IF($J868="TC",0,IF($J868="Nso",0,VLOOKUP($A865,'Result Entry'!$B$9:$HS$108,182,0)))</f>
        <v/>
      </c>
      <c r="G893" s="1902"/>
      <c r="H893" s="109">
        <f>IF($J868="TC",0,IF($J868="Nso",0,VLOOKUP($A865,'Result Entry'!$B$9:$HS$108,136,0)))</f>
        <v>0</v>
      </c>
      <c r="I893" s="1756" t="s">
        <v>148</v>
      </c>
      <c r="J893" s="1757"/>
      <c r="K893" s="1757"/>
      <c r="L893" s="1757"/>
      <c r="M893" s="1757"/>
      <c r="N893" s="1838"/>
    </row>
    <row r="894" spans="1:14" ht="39.75" customHeight="1">
      <c r="A894" s="1721"/>
      <c r="B894" s="10" t="s">
        <v>69</v>
      </c>
      <c r="C894" s="1886" t="s">
        <v>180</v>
      </c>
      <c r="D894" s="1887"/>
      <c r="E894" s="1888"/>
      <c r="F894" s="1895" t="s">
        <v>181</v>
      </c>
      <c r="G894" s="1896"/>
      <c r="H894" s="110" t="s">
        <v>30</v>
      </c>
      <c r="I894" s="1756" t="s">
        <v>175</v>
      </c>
      <c r="J894" s="1757"/>
      <c r="K894" s="1757"/>
      <c r="L894" s="1757"/>
      <c r="M894" s="1757"/>
      <c r="N894" s="1838"/>
    </row>
    <row r="895" spans="1:14" ht="39.75" customHeight="1">
      <c r="A895" s="1721"/>
      <c r="B895" s="10" t="s">
        <v>69</v>
      </c>
      <c r="C895" s="1889"/>
      <c r="D895" s="1890"/>
      <c r="E895" s="1891"/>
      <c r="F895" s="1897" t="s">
        <v>182</v>
      </c>
      <c r="G895" s="1898"/>
      <c r="H895" s="111" t="s">
        <v>179</v>
      </c>
      <c r="I895" s="1732" t="s">
        <v>67</v>
      </c>
      <c r="J895" s="1733"/>
      <c r="K895" s="1733"/>
      <c r="L895" s="1733"/>
      <c r="M895" s="1733"/>
      <c r="N895" s="1734"/>
    </row>
    <row r="896" spans="1:14" ht="39.75" customHeight="1">
      <c r="A896" s="1721"/>
      <c r="B896" s="10" t="s">
        <v>69</v>
      </c>
      <c r="C896" s="1889"/>
      <c r="D896" s="1890"/>
      <c r="E896" s="1891"/>
      <c r="F896" s="1897" t="s">
        <v>185</v>
      </c>
      <c r="G896" s="1898"/>
      <c r="H896" s="111" t="s">
        <v>62</v>
      </c>
      <c r="I896" s="1735"/>
      <c r="J896" s="1736"/>
      <c r="K896" s="1736"/>
      <c r="L896" s="1736"/>
      <c r="M896" s="1736"/>
      <c r="N896" s="1737"/>
    </row>
    <row r="897" spans="1:15" ht="39.75" customHeight="1">
      <c r="A897" s="1721"/>
      <c r="B897" s="10" t="s">
        <v>69</v>
      </c>
      <c r="C897" s="1889"/>
      <c r="D897" s="1890"/>
      <c r="E897" s="1891"/>
      <c r="F897" s="1897" t="s">
        <v>186</v>
      </c>
      <c r="G897" s="1898"/>
      <c r="H897" s="111" t="s">
        <v>63</v>
      </c>
      <c r="I897" s="1735"/>
      <c r="J897" s="1736"/>
      <c r="K897" s="1736"/>
      <c r="L897" s="1736"/>
      <c r="M897" s="1736"/>
      <c r="N897" s="1737"/>
    </row>
    <row r="898" spans="1:15" ht="39.75" customHeight="1">
      <c r="A898" s="1721"/>
      <c r="B898" s="10" t="s">
        <v>69</v>
      </c>
      <c r="C898" s="1889"/>
      <c r="D898" s="1890"/>
      <c r="E898" s="1891"/>
      <c r="F898" s="1897" t="s">
        <v>183</v>
      </c>
      <c r="G898" s="1898"/>
      <c r="H898" s="111" t="s">
        <v>65</v>
      </c>
      <c r="I898" s="1738" t="s">
        <v>80</v>
      </c>
      <c r="J898" s="1739"/>
      <c r="K898" s="1739"/>
      <c r="L898" s="1739"/>
      <c r="M898" s="1739"/>
      <c r="N898" s="1740"/>
    </row>
    <row r="899" spans="1:15" ht="39.75" customHeight="1" thickBot="1">
      <c r="A899" s="1721"/>
      <c r="B899" s="13" t="s">
        <v>69</v>
      </c>
      <c r="C899" s="1892"/>
      <c r="D899" s="1893"/>
      <c r="E899" s="1894"/>
      <c r="F899" s="1884" t="s">
        <v>184</v>
      </c>
      <c r="G899" s="1885"/>
      <c r="H899" s="112" t="s">
        <v>64</v>
      </c>
      <c r="I899" s="1741"/>
      <c r="J899" s="1742"/>
      <c r="K899" s="1742"/>
      <c r="L899" s="1742"/>
      <c r="M899" s="1742"/>
      <c r="N899" s="1743"/>
    </row>
    <row r="900" spans="1:15" s="43" customFormat="1" ht="123.75" customHeight="1" thickTop="1">
      <c r="A900" s="84"/>
      <c r="B900" s="117"/>
      <c r="C900" s="118"/>
      <c r="D900" s="118"/>
      <c r="E900" s="118"/>
      <c r="F900" s="118"/>
      <c r="G900" s="118"/>
      <c r="H900" s="118"/>
      <c r="I900" s="118"/>
      <c r="J900" s="118"/>
      <c r="K900" s="118"/>
      <c r="L900" s="118"/>
      <c r="M900" s="118"/>
      <c r="N900" s="118"/>
    </row>
    <row r="901" spans="1:15" ht="24.75" customHeight="1" thickBot="1">
      <c r="A901" s="83">
        <f>A865+1</f>
        <v>26</v>
      </c>
      <c r="B901" s="1720" t="s">
        <v>50</v>
      </c>
      <c r="C901" s="1720"/>
      <c r="D901" s="1720"/>
      <c r="E901" s="1720"/>
      <c r="F901" s="1720"/>
      <c r="G901" s="1720"/>
      <c r="H901" s="1720"/>
      <c r="I901" s="1720"/>
      <c r="J901" s="1720"/>
      <c r="K901" s="1720"/>
      <c r="L901" s="1720"/>
      <c r="M901" s="1720"/>
      <c r="N901" s="1720"/>
    </row>
    <row r="902" spans="1:15" ht="62.25" customHeight="1" thickTop="1">
      <c r="A902" s="1721"/>
      <c r="B902" s="1722"/>
      <c r="C902" s="1723"/>
      <c r="D902" s="1920" t="str">
        <f>Master!$E$8</f>
        <v xml:space="preserve">Govt. Sr. Secondary School </v>
      </c>
      <c r="E902" s="1921"/>
      <c r="F902" s="1921"/>
      <c r="G902" s="1921"/>
      <c r="H902" s="1921"/>
      <c r="I902" s="1921"/>
      <c r="J902" s="1921"/>
      <c r="K902" s="1921"/>
      <c r="L902" s="1921"/>
      <c r="M902" s="1921"/>
      <c r="N902" s="1922"/>
    </row>
    <row r="903" spans="1:15" ht="33" customHeight="1" thickBot="1">
      <c r="A903" s="1721"/>
      <c r="B903" s="1724"/>
      <c r="C903" s="1725"/>
      <c r="D903" s="1729" t="str">
        <f>Master!$E$11</f>
        <v>P.S.-Bapini (Jodhpur)</v>
      </c>
      <c r="E903" s="1730"/>
      <c r="F903" s="1730"/>
      <c r="G903" s="1730"/>
      <c r="H903" s="1730"/>
      <c r="I903" s="1730"/>
      <c r="J903" s="1730"/>
      <c r="K903" s="1730"/>
      <c r="L903" s="1730"/>
      <c r="M903" s="1730"/>
      <c r="N903" s="1731"/>
    </row>
    <row r="904" spans="1:15" ht="30" customHeight="1">
      <c r="A904" s="1721"/>
      <c r="B904" s="28"/>
      <c r="C904" s="1849" t="s">
        <v>150</v>
      </c>
      <c r="D904" s="1850"/>
      <c r="E904" s="1850"/>
      <c r="F904" s="1850"/>
      <c r="G904" s="1851"/>
      <c r="H904" s="1814" t="s">
        <v>127</v>
      </c>
      <c r="I904" s="1814"/>
      <c r="J904" s="1923">
        <f>VLOOKUP(A901,'Result Entry'!$B$6:$K$108,6,0)</f>
        <v>0</v>
      </c>
      <c r="K904" s="1820" t="s">
        <v>68</v>
      </c>
      <c r="L904" s="1821"/>
      <c r="M904" s="68">
        <f>Master!$E$14</f>
        <v>8151106901</v>
      </c>
      <c r="N904" s="69"/>
    </row>
    <row r="905" spans="1:15" ht="30" customHeight="1">
      <c r="A905" s="1721"/>
      <c r="B905" s="9"/>
      <c r="C905" s="1852"/>
      <c r="D905" s="1853"/>
      <c r="E905" s="1853"/>
      <c r="F905" s="1853"/>
      <c r="G905" s="1854"/>
      <c r="H905" s="1815"/>
      <c r="I905" s="1815"/>
      <c r="J905" s="1924"/>
      <c r="K905" s="1822" t="s">
        <v>66</v>
      </c>
      <c r="L905" s="1823"/>
      <c r="M905" s="1824"/>
      <c r="N905" s="1825"/>
      <c r="O905" s="17" t="s">
        <v>156</v>
      </c>
    </row>
    <row r="906" spans="1:15" ht="30" customHeight="1" thickBot="1">
      <c r="A906" s="1721"/>
      <c r="B906" s="9"/>
      <c r="C906" s="1855"/>
      <c r="D906" s="1856"/>
      <c r="E906" s="1856"/>
      <c r="F906" s="1856"/>
      <c r="G906" s="1857"/>
      <c r="H906" s="1816"/>
      <c r="I906" s="1816"/>
      <c r="J906" s="1925"/>
      <c r="K906" s="1826" t="s">
        <v>51</v>
      </c>
      <c r="L906" s="1827"/>
      <c r="M906" s="1828" t="str">
        <f>Master!$E$6</f>
        <v>2023-24</v>
      </c>
      <c r="N906" s="1829"/>
    </row>
    <row r="907" spans="1:15" ht="39.75" customHeight="1">
      <c r="A907" s="1721"/>
      <c r="B907" s="10" t="s">
        <v>69</v>
      </c>
      <c r="C907" s="1932" t="s">
        <v>20</v>
      </c>
      <c r="D907" s="1977"/>
      <c r="E907" s="1977"/>
      <c r="F907" s="1978"/>
      <c r="G907" s="87" t="s">
        <v>149</v>
      </c>
      <c r="H907" s="1979">
        <f>VLOOKUP($A901,'Result Entry'!$B$9:$FW$108,4,0)</f>
        <v>0</v>
      </c>
      <c r="I907" s="1979"/>
      <c r="J907" s="1979"/>
      <c r="K907" s="1979"/>
      <c r="L907" s="1979"/>
      <c r="M907" s="1979"/>
      <c r="N907" s="1980"/>
    </row>
    <row r="908" spans="1:15" ht="39.75" customHeight="1">
      <c r="A908" s="1721"/>
      <c r="B908" s="10" t="s">
        <v>69</v>
      </c>
      <c r="C908" s="1960" t="s">
        <v>22</v>
      </c>
      <c r="D908" s="1961"/>
      <c r="E908" s="1961"/>
      <c r="F908" s="1962"/>
      <c r="G908" s="88" t="s">
        <v>149</v>
      </c>
      <c r="H908" s="1963">
        <f>VLOOKUP($A901,'Result Entry'!$B$9:$FW$108,7,0)</f>
        <v>0</v>
      </c>
      <c r="I908" s="1963"/>
      <c r="J908" s="1963"/>
      <c r="K908" s="1963"/>
      <c r="L908" s="1963"/>
      <c r="M908" s="1963"/>
      <c r="N908" s="1964"/>
    </row>
    <row r="909" spans="1:15" ht="39.75" customHeight="1">
      <c r="A909" s="1721"/>
      <c r="B909" s="10" t="s">
        <v>69</v>
      </c>
      <c r="C909" s="1960" t="s">
        <v>23</v>
      </c>
      <c r="D909" s="1961"/>
      <c r="E909" s="1961"/>
      <c r="F909" s="1962"/>
      <c r="G909" s="88" t="s">
        <v>149</v>
      </c>
      <c r="H909" s="1963">
        <f>VLOOKUP($A901,'Result Entry'!$B$9:$FW$108,8,0)</f>
        <v>0</v>
      </c>
      <c r="I909" s="1963"/>
      <c r="J909" s="1963"/>
      <c r="K909" s="1963"/>
      <c r="L909" s="1963"/>
      <c r="M909" s="1963"/>
      <c r="N909" s="1964"/>
    </row>
    <row r="910" spans="1:15" ht="39.75" customHeight="1">
      <c r="A910" s="1721"/>
      <c r="B910" s="10" t="s">
        <v>69</v>
      </c>
      <c r="C910" s="1960" t="s">
        <v>52</v>
      </c>
      <c r="D910" s="1961"/>
      <c r="E910" s="1961"/>
      <c r="F910" s="1962"/>
      <c r="G910" s="88" t="s">
        <v>149</v>
      </c>
      <c r="H910" s="1963">
        <f>VLOOKUP($A901,'Result Entry'!$B$9:$FW$108,9,0)</f>
        <v>0</v>
      </c>
      <c r="I910" s="1963"/>
      <c r="J910" s="1963"/>
      <c r="K910" s="1963"/>
      <c r="L910" s="1963"/>
      <c r="M910" s="1963"/>
      <c r="N910" s="1964"/>
    </row>
    <row r="911" spans="1:15" ht="39.75" customHeight="1">
      <c r="A911" s="1721"/>
      <c r="B911" s="10" t="s">
        <v>69</v>
      </c>
      <c r="C911" s="1960" t="s">
        <v>53</v>
      </c>
      <c r="D911" s="1961"/>
      <c r="E911" s="1961"/>
      <c r="F911" s="1962"/>
      <c r="G911" s="88" t="s">
        <v>149</v>
      </c>
      <c r="H911" s="1965" t="str">
        <f>CONCATENATE('Result Entry'!$G$4,'Result Entry'!$J$4)</f>
        <v>11(A)</v>
      </c>
      <c r="I911" s="1963"/>
      <c r="J911" s="1963"/>
      <c r="K911" s="1963"/>
      <c r="L911" s="1963"/>
      <c r="M911" s="1963"/>
      <c r="N911" s="1964"/>
    </row>
    <row r="912" spans="1:15" ht="39.75" customHeight="1" thickBot="1">
      <c r="A912" s="1721"/>
      <c r="B912" s="10" t="s">
        <v>69</v>
      </c>
      <c r="C912" s="1935" t="s">
        <v>25</v>
      </c>
      <c r="D912" s="1936"/>
      <c r="E912" s="1936"/>
      <c r="F912" s="1937"/>
      <c r="G912" s="89" t="s">
        <v>149</v>
      </c>
      <c r="H912" s="1938">
        <f>VLOOKUP($A901,'Result Entry'!$B$9:$FW$108,10,0)</f>
        <v>0</v>
      </c>
      <c r="I912" s="1938"/>
      <c r="J912" s="1938"/>
      <c r="K912" s="1938"/>
      <c r="L912" s="1938"/>
      <c r="M912" s="1938"/>
      <c r="N912" s="1939"/>
    </row>
    <row r="913" spans="1:14" ht="30" customHeight="1">
      <c r="A913" s="1721"/>
      <c r="B913" s="11" t="s">
        <v>69</v>
      </c>
      <c r="C913" s="1940" t="s">
        <v>167</v>
      </c>
      <c r="D913" s="1941"/>
      <c r="E913" s="1944" t="s">
        <v>72</v>
      </c>
      <c r="F913" s="1946" t="s">
        <v>73</v>
      </c>
      <c r="G913" s="1948" t="s">
        <v>168</v>
      </c>
      <c r="H913" s="1950" t="s">
        <v>55</v>
      </c>
      <c r="I913" s="1951"/>
      <c r="J913" s="1954" t="s">
        <v>84</v>
      </c>
      <c r="K913" s="1955"/>
      <c r="L913" s="1958" t="s">
        <v>169</v>
      </c>
      <c r="M913" s="1966" t="s">
        <v>76</v>
      </c>
      <c r="N913" s="1926" t="s">
        <v>98</v>
      </c>
    </row>
    <row r="914" spans="1:14" ht="30" customHeight="1">
      <c r="A914" s="1721"/>
      <c r="B914" s="11"/>
      <c r="C914" s="1942"/>
      <c r="D914" s="1943"/>
      <c r="E914" s="1945"/>
      <c r="F914" s="1947"/>
      <c r="G914" s="1949"/>
      <c r="H914" s="1952"/>
      <c r="I914" s="1953"/>
      <c r="J914" s="1956"/>
      <c r="K914" s="1957"/>
      <c r="L914" s="1959"/>
      <c r="M914" s="1967"/>
      <c r="N914" s="1927"/>
    </row>
    <row r="915" spans="1:14" ht="39.75" customHeight="1" thickBot="1">
      <c r="A915" s="1721"/>
      <c r="B915" s="11" t="s">
        <v>69</v>
      </c>
      <c r="C915" s="1866" t="s">
        <v>56</v>
      </c>
      <c r="D915" s="1867"/>
      <c r="E915" s="90">
        <f>'Result Entry'!$L$7</f>
        <v>10</v>
      </c>
      <c r="F915" s="91">
        <f>'Result Entry'!$M$7</f>
        <v>10</v>
      </c>
      <c r="G915" s="92">
        <f t="shared" ref="G915:G920" si="75">SUM(E915:F915)</f>
        <v>20</v>
      </c>
      <c r="H915" s="1929">
        <f>'Result Entry'!$AU$7</f>
        <v>70</v>
      </c>
      <c r="I915" s="1930"/>
      <c r="J915" s="1931">
        <f>'Result Entry'!$AY$7</f>
        <v>100</v>
      </c>
      <c r="K915" s="1930"/>
      <c r="L915" s="92">
        <f t="shared" ref="L915:L920" si="76">SUM(H915,J915)</f>
        <v>170</v>
      </c>
      <c r="M915" s="93">
        <f t="shared" ref="M915:M920" si="77">SUM(G915,L915)</f>
        <v>190</v>
      </c>
      <c r="N915" s="1928"/>
    </row>
    <row r="916" spans="1:14" s="52" customFormat="1" ht="54" customHeight="1">
      <c r="A916" s="1721"/>
      <c r="B916" s="50" t="s">
        <v>69</v>
      </c>
      <c r="C916" s="1769" t="str">
        <f>'Result Entry'!$L$3</f>
        <v>HINDI Comp.</v>
      </c>
      <c r="D916" s="1770"/>
      <c r="E916" s="94">
        <f>IF($J904="TC",0,IF($J904="Nso",0,VLOOKUP($A901,'Result Entry'!$B$9:$FW$108,11,0)))</f>
        <v>0</v>
      </c>
      <c r="F916" s="95">
        <f>IF($J904="TC",0,IF($J904="Nso",0,VLOOKUP($A901,'Result Entry'!$B$9:$FW$108,12,0)))</f>
        <v>0</v>
      </c>
      <c r="G916" s="96">
        <f t="shared" si="75"/>
        <v>0</v>
      </c>
      <c r="H916" s="1932">
        <f>IF($J904="TC",0,IF($J904="Nso",0,VLOOKUP($A901,'Result Entry'!$B$9:$FW$108,16,0)))</f>
        <v>0</v>
      </c>
      <c r="I916" s="1933"/>
      <c r="J916" s="1934">
        <f>IF($J904="TC",0,IF($J904="Nso",0,VLOOKUP($A901,'Result Entry'!$B$9:$FW$108,19,0)))</f>
        <v>0</v>
      </c>
      <c r="K916" s="1933"/>
      <c r="L916" s="97">
        <f t="shared" si="76"/>
        <v>0</v>
      </c>
      <c r="M916" s="98">
        <f t="shared" si="77"/>
        <v>0</v>
      </c>
      <c r="N916" s="99" t="str">
        <f>IF($J904="TC",0,IF($J904="Nso",0,VLOOKUP($A901,'Result Entry'!$B$9:$FW$108,24,0)))</f>
        <v/>
      </c>
    </row>
    <row r="917" spans="1:14" s="52" customFormat="1" ht="54" customHeight="1">
      <c r="A917" s="1721"/>
      <c r="B917" s="50" t="s">
        <v>69</v>
      </c>
      <c r="C917" s="1717" t="str">
        <f>'Result Entry'!$Z$3</f>
        <v>ENGLISH Comp.</v>
      </c>
      <c r="D917" s="1718"/>
      <c r="E917" s="94">
        <f>IF($J904="TC",0,IF($J904="Nso",0,VLOOKUP($A901,'Result Entry'!$B$9:$FW$108,25,0)))</f>
        <v>0</v>
      </c>
      <c r="F917" s="95">
        <f>IF($J904="TC",0,IF($J904="Nso",0,VLOOKUP($A901,'Result Entry'!$B$9:$FW$108,26,0)))</f>
        <v>0</v>
      </c>
      <c r="G917" s="100">
        <f t="shared" si="75"/>
        <v>0</v>
      </c>
      <c r="H917" s="1960">
        <f>IF($J904="TC",0,IF($J904="Nso",0,VLOOKUP($A901,'Result Entry'!$B$9:$FW$108,30,0)))</f>
        <v>0</v>
      </c>
      <c r="I917" s="1904"/>
      <c r="J917" s="1903">
        <f>IF($J904="TC",0,IF($J904="Nso",0,VLOOKUP($A901,'Result Entry'!$B$9:$FW$108,33,0)))</f>
        <v>0</v>
      </c>
      <c r="K917" s="1904"/>
      <c r="L917" s="97">
        <f t="shared" si="76"/>
        <v>0</v>
      </c>
      <c r="M917" s="98">
        <f t="shared" si="77"/>
        <v>0</v>
      </c>
      <c r="N917" s="99" t="str">
        <f>IF($J904="TC",0,IF($J904="Nso",0,VLOOKUP($A901,'Result Entry'!$B$9:$FW$108,38,0)))</f>
        <v/>
      </c>
    </row>
    <row r="918" spans="1:14" s="52" customFormat="1" ht="54" customHeight="1">
      <c r="A918" s="1721"/>
      <c r="B918" s="50" t="s">
        <v>69</v>
      </c>
      <c r="C918" s="1717" t="str">
        <f>'Result Entry'!$AO$3</f>
        <v>PHYSICS</v>
      </c>
      <c r="D918" s="1718"/>
      <c r="E918" s="94">
        <f>IF($J904="TC",0,IF($J904="Nso",0,VLOOKUP($A901,'Result Entry'!$B$9:$FW$108,39,0)))</f>
        <v>0</v>
      </c>
      <c r="F918" s="95">
        <f>IF($J904="TC",0,IF($J904="Nso",0,VLOOKUP($A901,'Result Entry'!$B$9:$FW$108,40,0)))</f>
        <v>0</v>
      </c>
      <c r="G918" s="100">
        <f t="shared" si="75"/>
        <v>0</v>
      </c>
      <c r="H918" s="1960">
        <f>IF($J904="TC",0,IF($J904="Nso",0,VLOOKUP($A901,'Result Entry'!$B$9:$FW$108,45,0)))</f>
        <v>0</v>
      </c>
      <c r="I918" s="1904"/>
      <c r="J918" s="1903">
        <f>IF($J904="TC",0,IF($J904="Nso",0,VLOOKUP($A901,'Result Entry'!$B$9:$FW$108,49,0)))</f>
        <v>0</v>
      </c>
      <c r="K918" s="1904"/>
      <c r="L918" s="97">
        <f t="shared" si="76"/>
        <v>0</v>
      </c>
      <c r="M918" s="98">
        <f t="shared" si="77"/>
        <v>0</v>
      </c>
      <c r="N918" s="99" t="str">
        <f>IF($J904="TC",0,IF($J904="Nso",0,VLOOKUP($A901,'Result Entry'!$B$9:$FW$108,54,0)))</f>
        <v/>
      </c>
    </row>
    <row r="919" spans="1:14" s="52" customFormat="1" ht="54" customHeight="1">
      <c r="A919" s="1721"/>
      <c r="B919" s="50" t="s">
        <v>69</v>
      </c>
      <c r="C919" s="1717" t="str">
        <f>'Result Entry'!$BF$3</f>
        <v>CHEMISTRY</v>
      </c>
      <c r="D919" s="1718"/>
      <c r="E919" s="94" t="str">
        <f>IF($J904="TC",0,IF($J904="Nso",0,VLOOKUP($A901,'Result Entry'!$B$9:$FW$108,55,0)))</f>
        <v/>
      </c>
      <c r="F919" s="95">
        <f>IF($J904="TC",0,IF($J904="Nso",0,VLOOKUP($A901,'Result Entry'!$B$9:$FW$108,56,0)))</f>
        <v>0</v>
      </c>
      <c r="G919" s="100">
        <f t="shared" si="75"/>
        <v>0</v>
      </c>
      <c r="H919" s="1960">
        <f>IF($J904="TC",0,IF($J904="Nso",0,VLOOKUP($A901,'Result Entry'!$B$9:$FW$108,61,0)))</f>
        <v>0</v>
      </c>
      <c r="I919" s="1904"/>
      <c r="J919" s="1903">
        <f>IF($J904="TC",0,IF($J904="Nso",0,VLOOKUP($A901,'Result Entry'!$B$9:$FW$108,65,0)))</f>
        <v>0</v>
      </c>
      <c r="K919" s="1904"/>
      <c r="L919" s="97">
        <f t="shared" si="76"/>
        <v>0</v>
      </c>
      <c r="M919" s="98">
        <f t="shared" si="77"/>
        <v>0</v>
      </c>
      <c r="N919" s="99" t="str">
        <f>IF($J904="TC",0,IF($J904="Nso",0,VLOOKUP($A901,'Result Entry'!$B$9:$FW$108,70,0)))</f>
        <v/>
      </c>
    </row>
    <row r="920" spans="1:14" s="52" customFormat="1" ht="54" customHeight="1" thickBot="1">
      <c r="A920" s="1721"/>
      <c r="B920" s="50" t="s">
        <v>69</v>
      </c>
      <c r="C920" s="1717" t="str">
        <f>'Result Entry'!$BW$3</f>
        <v>BIOLOGY</v>
      </c>
      <c r="D920" s="1718"/>
      <c r="E920" s="101" t="str">
        <f>IF($J904="TC",0,IF($J904="Nso",0,VLOOKUP($A901,'Result Entry'!$B$9:$FW$108,71,0)))</f>
        <v/>
      </c>
      <c r="F920" s="102" t="str">
        <f>IF($J904="TC",0,IF($J904="Nso",0,VLOOKUP($A901,'Result Entry'!$B$9:$FW$108,72,0)))</f>
        <v/>
      </c>
      <c r="G920" s="103">
        <f t="shared" si="75"/>
        <v>0</v>
      </c>
      <c r="H920" s="1905">
        <f>IF($J904="TC",0,IF($J904="Nso",0,VLOOKUP($A901,'Result Entry'!$B$9:$FW$108,77,0)))</f>
        <v>0</v>
      </c>
      <c r="I920" s="1906"/>
      <c r="J920" s="1907">
        <f>IF($J904="TC",0,IF($J904="Nso",0,VLOOKUP($A901,'Result Entry'!$B$9:$FW$108,81,0)))</f>
        <v>0</v>
      </c>
      <c r="K920" s="1906"/>
      <c r="L920" s="104">
        <f t="shared" si="76"/>
        <v>0</v>
      </c>
      <c r="M920" s="105">
        <f t="shared" si="77"/>
        <v>0</v>
      </c>
      <c r="N920" s="99">
        <f>IF($J904="TC",0,IF($J904="Nso",0,VLOOKUP($A901,'Result Entry'!$B$9:$FW$108,86,0)))</f>
        <v>0</v>
      </c>
    </row>
    <row r="921" spans="1:14" ht="39.75" customHeight="1">
      <c r="A921" s="1721"/>
      <c r="B921" s="11" t="s">
        <v>69</v>
      </c>
      <c r="C921" s="1771" t="s">
        <v>77</v>
      </c>
      <c r="D921" s="1772"/>
      <c r="E921" s="1773"/>
      <c r="F921" s="1968" t="s">
        <v>78</v>
      </c>
      <c r="G921" s="1969"/>
      <c r="H921" s="1968" t="s">
        <v>79</v>
      </c>
      <c r="I921" s="1970"/>
      <c r="J921" s="106" t="s">
        <v>41</v>
      </c>
      <c r="K921" s="116" t="s">
        <v>91</v>
      </c>
      <c r="L921" s="1971" t="s">
        <v>39</v>
      </c>
      <c r="M921" s="1972"/>
      <c r="N921" s="108" t="s">
        <v>43</v>
      </c>
    </row>
    <row r="922" spans="1:14" ht="39.75" customHeight="1" thickBot="1">
      <c r="A922" s="1721"/>
      <c r="B922" s="11" t="s">
        <v>69</v>
      </c>
      <c r="C922" s="1774"/>
      <c r="D922" s="1775"/>
      <c r="E922" s="1776"/>
      <c r="F922" s="1973">
        <f>IF($J904="TC",0,IF($J904="Nso",0,VLOOKUP($A901,'Result Entry'!$B$9:$FW$108,146,0)))</f>
        <v>0</v>
      </c>
      <c r="G922" s="1974"/>
      <c r="H922" s="1975">
        <f>IF($J904="TC",0,IF($J904="Nso",0,VLOOKUP($A901,'Result Entry'!$B$9:$FW$108,147,0)))</f>
        <v>0</v>
      </c>
      <c r="I922" s="1976"/>
      <c r="J922" s="75">
        <f>IF($J904="TC",0,IF($J904="Nso",0,VLOOKUP($A901,'Result Entry'!$B$9:$FW$108,148,0)))</f>
        <v>0</v>
      </c>
      <c r="K922" s="85" t="str">
        <f>IF($J904="TC",0,IF($J904="Nso",0,VLOOKUP($A901,'Result Entry'!$B$9:$FW$108,149,0)))</f>
        <v/>
      </c>
      <c r="L922" s="1864">
        <f>IF($J904="TC",0,IF($J904="Nso",0,VLOOKUP($A901,'Result Entry'!$B$9:$FW$108,150,0)))</f>
        <v>0</v>
      </c>
      <c r="M922" s="1865"/>
      <c r="N922" s="15">
        <f>IF($J904="TC",0,IF($J904="Nso",0,VLOOKUP($A901,'Result Entry'!$B$9:$FW$108,152,0)))</f>
        <v>0</v>
      </c>
    </row>
    <row r="923" spans="1:14" ht="39.75" customHeight="1">
      <c r="A923" s="1721"/>
      <c r="B923" s="11" t="s">
        <v>69</v>
      </c>
      <c r="C923" s="1758" t="s">
        <v>58</v>
      </c>
      <c r="D923" s="1759"/>
      <c r="E923" s="1759"/>
      <c r="F923" s="1759"/>
      <c r="G923" s="1759"/>
      <c r="H923" s="1760"/>
      <c r="I923" s="1834" t="s">
        <v>59</v>
      </c>
      <c r="J923" s="1835"/>
      <c r="K923" s="1911">
        <f>VLOOKUP($A901,'Result Entry'!$B$9:$FW$108,143,0)</f>
        <v>0</v>
      </c>
      <c r="L923" s="1912"/>
      <c r="M923" s="1839" t="s">
        <v>37</v>
      </c>
      <c r="N923" s="1840"/>
    </row>
    <row r="924" spans="1:14" ht="39.75" customHeight="1" thickBot="1">
      <c r="A924" s="1721"/>
      <c r="B924" s="11" t="s">
        <v>69</v>
      </c>
      <c r="C924" s="1841" t="s">
        <v>54</v>
      </c>
      <c r="D924" s="1842"/>
      <c r="E924" s="1842"/>
      <c r="F924" s="1843" t="s">
        <v>157</v>
      </c>
      <c r="G924" s="1844"/>
      <c r="H924" s="26" t="s">
        <v>47</v>
      </c>
      <c r="I924" s="1847" t="s">
        <v>60</v>
      </c>
      <c r="J924" s="1848"/>
      <c r="K924" s="1913">
        <f>VLOOKUP($A901,'Result Entry'!$B$9:$FW$108,144,0)</f>
        <v>0</v>
      </c>
      <c r="L924" s="1914"/>
      <c r="M924" s="1875">
        <f>VLOOKUP($A901,'Result Entry'!$B$9:$FW$108,145,0)</f>
        <v>0</v>
      </c>
      <c r="N924" s="1876"/>
    </row>
    <row r="925" spans="1:14" ht="39.75" customHeight="1">
      <c r="A925" s="1721"/>
      <c r="B925" s="11" t="s">
        <v>69</v>
      </c>
      <c r="C925" s="1841"/>
      <c r="D925" s="1842"/>
      <c r="E925" s="1842"/>
      <c r="F925" s="1845"/>
      <c r="G925" s="1846"/>
      <c r="H925" s="27" t="s">
        <v>99</v>
      </c>
      <c r="I925" s="1877" t="s">
        <v>61</v>
      </c>
      <c r="J925" s="1878"/>
      <c r="K925" s="1915">
        <f>IF($J904="TC","Transferred",IF($J904="Nso","NameSeparated",VLOOKUP($A901,'Result Entry'!$B$9:$FW$108,153,0)))</f>
        <v>0</v>
      </c>
      <c r="L925" s="1915"/>
      <c r="M925" s="1915"/>
      <c r="N925" s="1916"/>
    </row>
    <row r="926" spans="1:14" ht="39.75" customHeight="1">
      <c r="A926" s="1721"/>
      <c r="B926" s="11" t="s">
        <v>69</v>
      </c>
      <c r="C926" s="1917" t="str">
        <f>'Result Entry'!$DU$3</f>
        <v>Foundation Of Information Tech.</v>
      </c>
      <c r="D926" s="1918"/>
      <c r="E926" s="1919"/>
      <c r="F926" s="1902" t="str">
        <f>IF($J904="TC",0,IF($J904="Nso",0,VLOOKUP($A901,'Result Entry'!$B$9:$GS$108,170,0)))</f>
        <v/>
      </c>
      <c r="G926" s="1902"/>
      <c r="H926" s="109">
        <f>IF($J904="TC",0,IF($J904="Nso",0,VLOOKUP($A901,'Result Entry'!$B$9:$GS$108,112,0)))</f>
        <v>0</v>
      </c>
      <c r="I926" s="1748" t="s">
        <v>71</v>
      </c>
      <c r="J926" s="1749"/>
      <c r="K926" s="1908">
        <f>'Result Entry'!$T$2</f>
        <v>45419</v>
      </c>
      <c r="L926" s="1909"/>
      <c r="M926" s="1909"/>
      <c r="N926" s="1910"/>
    </row>
    <row r="927" spans="1:14" ht="39.75" customHeight="1">
      <c r="A927" s="1721"/>
      <c r="B927" s="11" t="s">
        <v>69</v>
      </c>
      <c r="C927" s="1899" t="str">
        <f>'Result Entry'!$EI$3</f>
        <v>G.I.A.I.-II</v>
      </c>
      <c r="D927" s="1900"/>
      <c r="E927" s="1901"/>
      <c r="F927" s="1902" t="str">
        <f>IF($J904="TC",0,IF($J904="Nso",0,VLOOKUP($A901,'Result Entry'!$B$9:$GS$108,174,0)))</f>
        <v/>
      </c>
      <c r="G927" s="1902"/>
      <c r="H927" s="109">
        <f>IF($J904="TC",0,IF($J904="Nso",0,VLOOKUP($A901,'Result Entry'!$B$9:$GS$108,124,0)))</f>
        <v>0</v>
      </c>
      <c r="I927" s="1753"/>
      <c r="J927" s="1754"/>
      <c r="K927" s="1754"/>
      <c r="L927" s="1754"/>
      <c r="M927" s="1754"/>
      <c r="N927" s="1755"/>
    </row>
    <row r="928" spans="1:14" ht="39.75" customHeight="1">
      <c r="A928" s="1721"/>
      <c r="B928" s="11" t="s">
        <v>69</v>
      </c>
      <c r="C928" s="1899" t="str">
        <f>'Result Entry'!$EU$3</f>
        <v>SOC.SER.PLAN</v>
      </c>
      <c r="D928" s="1900"/>
      <c r="E928" s="1901"/>
      <c r="F928" s="1902">
        <f>IF($J904="TC",0,IF($J904="Nso",0,VLOOKUP($A901,'Result Entry'!$B$9:$HS$108,178,0)))</f>
        <v>0</v>
      </c>
      <c r="G928" s="1902"/>
      <c r="H928" s="109">
        <f>IF($J904="TC",0,IF($J904="Nso",0,VLOOKUP($A901,'Result Entry'!$B$9:$GS$108,136,0)))</f>
        <v>0</v>
      </c>
      <c r="I928" s="1756" t="s">
        <v>174</v>
      </c>
      <c r="J928" s="1757"/>
      <c r="K928" s="113"/>
      <c r="L928" s="114"/>
      <c r="M928" s="114"/>
      <c r="N928" s="115"/>
    </row>
    <row r="929" spans="1:15" ht="39.75" customHeight="1" thickBot="1">
      <c r="A929" s="1721"/>
      <c r="B929" s="11" t="s">
        <v>69</v>
      </c>
      <c r="C929" s="1899" t="str">
        <f>'Result Entry'!$FG$3</f>
        <v>Jeewan Kaushal</v>
      </c>
      <c r="D929" s="1900"/>
      <c r="E929" s="1901"/>
      <c r="F929" s="1902" t="str">
        <f>IF($J904="TC",0,IF($J904="Nso",0,VLOOKUP($A901,'Result Entry'!$B$9:$HS$108,182,0)))</f>
        <v/>
      </c>
      <c r="G929" s="1902"/>
      <c r="H929" s="109">
        <f>IF($J904="TC",0,IF($J904="Nso",0,VLOOKUP($A901,'Result Entry'!$B$9:$HS$108,136,0)))</f>
        <v>0</v>
      </c>
      <c r="I929" s="1756" t="s">
        <v>148</v>
      </c>
      <c r="J929" s="1757"/>
      <c r="K929" s="1757"/>
      <c r="L929" s="1757"/>
      <c r="M929" s="1757"/>
      <c r="N929" s="1838"/>
    </row>
    <row r="930" spans="1:15" ht="39.75" customHeight="1">
      <c r="A930" s="1721"/>
      <c r="B930" s="10" t="s">
        <v>69</v>
      </c>
      <c r="C930" s="1886" t="s">
        <v>180</v>
      </c>
      <c r="D930" s="1887"/>
      <c r="E930" s="1888"/>
      <c r="F930" s="1895" t="s">
        <v>181</v>
      </c>
      <c r="G930" s="1896"/>
      <c r="H930" s="110" t="s">
        <v>30</v>
      </c>
      <c r="I930" s="1756" t="s">
        <v>175</v>
      </c>
      <c r="J930" s="1757"/>
      <c r="K930" s="1757"/>
      <c r="L930" s="1757"/>
      <c r="M930" s="1757"/>
      <c r="N930" s="1838"/>
    </row>
    <row r="931" spans="1:15" ht="39.75" customHeight="1">
      <c r="A931" s="1721"/>
      <c r="B931" s="10" t="s">
        <v>69</v>
      </c>
      <c r="C931" s="1889"/>
      <c r="D931" s="1890"/>
      <c r="E931" s="1891"/>
      <c r="F931" s="1897" t="s">
        <v>182</v>
      </c>
      <c r="G931" s="1898"/>
      <c r="H931" s="111" t="s">
        <v>179</v>
      </c>
      <c r="I931" s="1732" t="s">
        <v>67</v>
      </c>
      <c r="J931" s="1733"/>
      <c r="K931" s="1733"/>
      <c r="L931" s="1733"/>
      <c r="M931" s="1733"/>
      <c r="N931" s="1734"/>
    </row>
    <row r="932" spans="1:15" ht="39.75" customHeight="1">
      <c r="A932" s="1721"/>
      <c r="B932" s="10" t="s">
        <v>69</v>
      </c>
      <c r="C932" s="1889"/>
      <c r="D932" s="1890"/>
      <c r="E932" s="1891"/>
      <c r="F932" s="1897" t="s">
        <v>185</v>
      </c>
      <c r="G932" s="1898"/>
      <c r="H932" s="111" t="s">
        <v>62</v>
      </c>
      <c r="I932" s="1735"/>
      <c r="J932" s="1736"/>
      <c r="K932" s="1736"/>
      <c r="L932" s="1736"/>
      <c r="M932" s="1736"/>
      <c r="N932" s="1737"/>
    </row>
    <row r="933" spans="1:15" ht="39.75" customHeight="1">
      <c r="A933" s="1721"/>
      <c r="B933" s="10" t="s">
        <v>69</v>
      </c>
      <c r="C933" s="1889"/>
      <c r="D933" s="1890"/>
      <c r="E933" s="1891"/>
      <c r="F933" s="1897" t="s">
        <v>186</v>
      </c>
      <c r="G933" s="1898"/>
      <c r="H933" s="111" t="s">
        <v>63</v>
      </c>
      <c r="I933" s="1735"/>
      <c r="J933" s="1736"/>
      <c r="K933" s="1736"/>
      <c r="L933" s="1736"/>
      <c r="M933" s="1736"/>
      <c r="N933" s="1737"/>
    </row>
    <row r="934" spans="1:15" ht="39.75" customHeight="1">
      <c r="A934" s="1721"/>
      <c r="B934" s="10" t="s">
        <v>69</v>
      </c>
      <c r="C934" s="1889"/>
      <c r="D934" s="1890"/>
      <c r="E934" s="1891"/>
      <c r="F934" s="1897" t="s">
        <v>183</v>
      </c>
      <c r="G934" s="1898"/>
      <c r="H934" s="111" t="s">
        <v>65</v>
      </c>
      <c r="I934" s="1738" t="s">
        <v>80</v>
      </c>
      <c r="J934" s="1739"/>
      <c r="K934" s="1739"/>
      <c r="L934" s="1739"/>
      <c r="M934" s="1739"/>
      <c r="N934" s="1740"/>
    </row>
    <row r="935" spans="1:15" ht="39.75" customHeight="1" thickBot="1">
      <c r="A935" s="1721"/>
      <c r="B935" s="13" t="s">
        <v>69</v>
      </c>
      <c r="C935" s="1892"/>
      <c r="D935" s="1893"/>
      <c r="E935" s="1894"/>
      <c r="F935" s="1884" t="s">
        <v>184</v>
      </c>
      <c r="G935" s="1885"/>
      <c r="H935" s="112" t="s">
        <v>64</v>
      </c>
      <c r="I935" s="1741"/>
      <c r="J935" s="1742"/>
      <c r="K935" s="1742"/>
      <c r="L935" s="1742"/>
      <c r="M935" s="1742"/>
      <c r="N935" s="1743"/>
    </row>
    <row r="936" spans="1:15" s="43" customFormat="1" ht="123.75" customHeight="1" thickTop="1">
      <c r="A936" s="84"/>
      <c r="B936" s="117"/>
      <c r="C936" s="118"/>
      <c r="D936" s="118"/>
      <c r="E936" s="118"/>
      <c r="F936" s="118"/>
      <c r="G936" s="118"/>
      <c r="H936" s="118"/>
      <c r="I936" s="118"/>
      <c r="J936" s="118"/>
      <c r="K936" s="118"/>
      <c r="L936" s="118"/>
      <c r="M936" s="118"/>
      <c r="N936" s="118"/>
    </row>
    <row r="937" spans="1:15" ht="24.75" customHeight="1" thickBot="1">
      <c r="A937" s="83">
        <f>A901+1</f>
        <v>27</v>
      </c>
      <c r="B937" s="1720" t="s">
        <v>50</v>
      </c>
      <c r="C937" s="1720"/>
      <c r="D937" s="1720"/>
      <c r="E937" s="1720"/>
      <c r="F937" s="1720"/>
      <c r="G937" s="1720"/>
      <c r="H937" s="1720"/>
      <c r="I937" s="1720"/>
      <c r="J937" s="1720"/>
      <c r="K937" s="1720"/>
      <c r="L937" s="1720"/>
      <c r="M937" s="1720"/>
      <c r="N937" s="1720"/>
    </row>
    <row r="938" spans="1:15" ht="62.25" customHeight="1" thickTop="1">
      <c r="A938" s="1721"/>
      <c r="B938" s="1722"/>
      <c r="C938" s="1723"/>
      <c r="D938" s="1920" t="str">
        <f>Master!$E$8</f>
        <v xml:space="preserve">Govt. Sr. Secondary School </v>
      </c>
      <c r="E938" s="1921"/>
      <c r="F938" s="1921"/>
      <c r="G938" s="1921"/>
      <c r="H938" s="1921"/>
      <c r="I938" s="1921"/>
      <c r="J938" s="1921"/>
      <c r="K938" s="1921"/>
      <c r="L938" s="1921"/>
      <c r="M938" s="1921"/>
      <c r="N938" s="1922"/>
    </row>
    <row r="939" spans="1:15" ht="33" customHeight="1" thickBot="1">
      <c r="A939" s="1721"/>
      <c r="B939" s="1724"/>
      <c r="C939" s="1725"/>
      <c r="D939" s="1729" t="str">
        <f>Master!$E$11</f>
        <v>P.S.-Bapini (Jodhpur)</v>
      </c>
      <c r="E939" s="1730"/>
      <c r="F939" s="1730"/>
      <c r="G939" s="1730"/>
      <c r="H939" s="1730"/>
      <c r="I939" s="1730"/>
      <c r="J939" s="1730"/>
      <c r="K939" s="1730"/>
      <c r="L939" s="1730"/>
      <c r="M939" s="1730"/>
      <c r="N939" s="1731"/>
    </row>
    <row r="940" spans="1:15" ht="30" customHeight="1">
      <c r="A940" s="1721"/>
      <c r="B940" s="28"/>
      <c r="C940" s="1849" t="s">
        <v>150</v>
      </c>
      <c r="D940" s="1850"/>
      <c r="E940" s="1850"/>
      <c r="F940" s="1850"/>
      <c r="G940" s="1851"/>
      <c r="H940" s="1814" t="s">
        <v>127</v>
      </c>
      <c r="I940" s="1814"/>
      <c r="J940" s="1923">
        <f>VLOOKUP(A937,'Result Entry'!$B$6:$K$108,6,0)</f>
        <v>0</v>
      </c>
      <c r="K940" s="1820" t="s">
        <v>68</v>
      </c>
      <c r="L940" s="1821"/>
      <c r="M940" s="68">
        <f>Master!$E$14</f>
        <v>8151106901</v>
      </c>
      <c r="N940" s="69"/>
    </row>
    <row r="941" spans="1:15" ht="30" customHeight="1">
      <c r="A941" s="1721"/>
      <c r="B941" s="9"/>
      <c r="C941" s="1852"/>
      <c r="D941" s="1853"/>
      <c r="E941" s="1853"/>
      <c r="F941" s="1853"/>
      <c r="G941" s="1854"/>
      <c r="H941" s="1815"/>
      <c r="I941" s="1815"/>
      <c r="J941" s="1924"/>
      <c r="K941" s="1822" t="s">
        <v>66</v>
      </c>
      <c r="L941" s="1823"/>
      <c r="M941" s="1824"/>
      <c r="N941" s="1825"/>
      <c r="O941" s="17" t="s">
        <v>156</v>
      </c>
    </row>
    <row r="942" spans="1:15" ht="30" customHeight="1" thickBot="1">
      <c r="A942" s="1721"/>
      <c r="B942" s="9"/>
      <c r="C942" s="1855"/>
      <c r="D942" s="1856"/>
      <c r="E942" s="1856"/>
      <c r="F942" s="1856"/>
      <c r="G942" s="1857"/>
      <c r="H942" s="1816"/>
      <c r="I942" s="1816"/>
      <c r="J942" s="1925"/>
      <c r="K942" s="1826" t="s">
        <v>51</v>
      </c>
      <c r="L942" s="1827"/>
      <c r="M942" s="1828" t="str">
        <f>Master!$E$6</f>
        <v>2023-24</v>
      </c>
      <c r="N942" s="1829"/>
    </row>
    <row r="943" spans="1:15" ht="39.75" customHeight="1">
      <c r="A943" s="1721"/>
      <c r="B943" s="10" t="s">
        <v>69</v>
      </c>
      <c r="C943" s="1932" t="s">
        <v>20</v>
      </c>
      <c r="D943" s="1977"/>
      <c r="E943" s="1977"/>
      <c r="F943" s="1978"/>
      <c r="G943" s="87" t="s">
        <v>149</v>
      </c>
      <c r="H943" s="1979">
        <f>VLOOKUP($A937,'Result Entry'!$B$9:$FW$108,4,0)</f>
        <v>0</v>
      </c>
      <c r="I943" s="1979"/>
      <c r="J943" s="1979"/>
      <c r="K943" s="1979"/>
      <c r="L943" s="1979"/>
      <c r="M943" s="1979"/>
      <c r="N943" s="1980"/>
    </row>
    <row r="944" spans="1:15" ht="39.75" customHeight="1">
      <c r="A944" s="1721"/>
      <c r="B944" s="10" t="s">
        <v>69</v>
      </c>
      <c r="C944" s="1960" t="s">
        <v>22</v>
      </c>
      <c r="D944" s="1961"/>
      <c r="E944" s="1961"/>
      <c r="F944" s="1962"/>
      <c r="G944" s="88" t="s">
        <v>149</v>
      </c>
      <c r="H944" s="1963">
        <f>VLOOKUP($A937,'Result Entry'!$B$9:$FW$108,7,0)</f>
        <v>0</v>
      </c>
      <c r="I944" s="1963"/>
      <c r="J944" s="1963"/>
      <c r="K944" s="1963"/>
      <c r="L944" s="1963"/>
      <c r="M944" s="1963"/>
      <c r="N944" s="1964"/>
    </row>
    <row r="945" spans="1:14" ht="39.75" customHeight="1">
      <c r="A945" s="1721"/>
      <c r="B945" s="10" t="s">
        <v>69</v>
      </c>
      <c r="C945" s="1960" t="s">
        <v>23</v>
      </c>
      <c r="D945" s="1961"/>
      <c r="E945" s="1961"/>
      <c r="F945" s="1962"/>
      <c r="G945" s="88" t="s">
        <v>149</v>
      </c>
      <c r="H945" s="1963">
        <f>VLOOKUP($A937,'Result Entry'!$B$9:$FW$108,8,0)</f>
        <v>0</v>
      </c>
      <c r="I945" s="1963"/>
      <c r="J945" s="1963"/>
      <c r="K945" s="1963"/>
      <c r="L945" s="1963"/>
      <c r="M945" s="1963"/>
      <c r="N945" s="1964"/>
    </row>
    <row r="946" spans="1:14" ht="39.75" customHeight="1">
      <c r="A946" s="1721"/>
      <c r="B946" s="10" t="s">
        <v>69</v>
      </c>
      <c r="C946" s="1960" t="s">
        <v>52</v>
      </c>
      <c r="D946" s="1961"/>
      <c r="E946" s="1961"/>
      <c r="F946" s="1962"/>
      <c r="G946" s="88" t="s">
        <v>149</v>
      </c>
      <c r="H946" s="1963">
        <f>VLOOKUP($A937,'Result Entry'!$B$9:$FW$108,9,0)</f>
        <v>0</v>
      </c>
      <c r="I946" s="1963"/>
      <c r="J946" s="1963"/>
      <c r="K946" s="1963"/>
      <c r="L946" s="1963"/>
      <c r="M946" s="1963"/>
      <c r="N946" s="1964"/>
    </row>
    <row r="947" spans="1:14" ht="39.75" customHeight="1">
      <c r="A947" s="1721"/>
      <c r="B947" s="10" t="s">
        <v>69</v>
      </c>
      <c r="C947" s="1960" t="s">
        <v>53</v>
      </c>
      <c r="D947" s="1961"/>
      <c r="E947" s="1961"/>
      <c r="F947" s="1962"/>
      <c r="G947" s="88" t="s">
        <v>149</v>
      </c>
      <c r="H947" s="1965" t="str">
        <f>CONCATENATE('Result Entry'!$G$4,'Result Entry'!$J$4)</f>
        <v>11(A)</v>
      </c>
      <c r="I947" s="1963"/>
      <c r="J947" s="1963"/>
      <c r="K947" s="1963"/>
      <c r="L947" s="1963"/>
      <c r="M947" s="1963"/>
      <c r="N947" s="1964"/>
    </row>
    <row r="948" spans="1:14" ht="39.75" customHeight="1" thickBot="1">
      <c r="A948" s="1721"/>
      <c r="B948" s="10" t="s">
        <v>69</v>
      </c>
      <c r="C948" s="1935" t="s">
        <v>25</v>
      </c>
      <c r="D948" s="1936"/>
      <c r="E948" s="1936"/>
      <c r="F948" s="1937"/>
      <c r="G948" s="89" t="s">
        <v>149</v>
      </c>
      <c r="H948" s="1938">
        <f>VLOOKUP($A937,'Result Entry'!$B$9:$FW$108,10,0)</f>
        <v>0</v>
      </c>
      <c r="I948" s="1938"/>
      <c r="J948" s="1938"/>
      <c r="K948" s="1938"/>
      <c r="L948" s="1938"/>
      <c r="M948" s="1938"/>
      <c r="N948" s="1939"/>
    </row>
    <row r="949" spans="1:14" ht="30" customHeight="1">
      <c r="A949" s="1721"/>
      <c r="B949" s="11" t="s">
        <v>69</v>
      </c>
      <c r="C949" s="1940" t="s">
        <v>167</v>
      </c>
      <c r="D949" s="1941"/>
      <c r="E949" s="1944" t="s">
        <v>72</v>
      </c>
      <c r="F949" s="1946" t="s">
        <v>73</v>
      </c>
      <c r="G949" s="1948" t="s">
        <v>168</v>
      </c>
      <c r="H949" s="1950" t="s">
        <v>55</v>
      </c>
      <c r="I949" s="1951"/>
      <c r="J949" s="1954" t="s">
        <v>84</v>
      </c>
      <c r="K949" s="1955"/>
      <c r="L949" s="1958" t="s">
        <v>169</v>
      </c>
      <c r="M949" s="1966" t="s">
        <v>76</v>
      </c>
      <c r="N949" s="1926" t="s">
        <v>98</v>
      </c>
    </row>
    <row r="950" spans="1:14" ht="30" customHeight="1">
      <c r="A950" s="1721"/>
      <c r="B950" s="11"/>
      <c r="C950" s="1942"/>
      <c r="D950" s="1943"/>
      <c r="E950" s="1945"/>
      <c r="F950" s="1947"/>
      <c r="G950" s="1949"/>
      <c r="H950" s="1952"/>
      <c r="I950" s="1953"/>
      <c r="J950" s="1956"/>
      <c r="K950" s="1957"/>
      <c r="L950" s="1959"/>
      <c r="M950" s="1967"/>
      <c r="N950" s="1927"/>
    </row>
    <row r="951" spans="1:14" ht="39.75" customHeight="1" thickBot="1">
      <c r="A951" s="1721"/>
      <c r="B951" s="11" t="s">
        <v>69</v>
      </c>
      <c r="C951" s="1866" t="s">
        <v>56</v>
      </c>
      <c r="D951" s="1867"/>
      <c r="E951" s="90">
        <f>'Result Entry'!$L$7</f>
        <v>10</v>
      </c>
      <c r="F951" s="91">
        <f>'Result Entry'!$M$7</f>
        <v>10</v>
      </c>
      <c r="G951" s="92">
        <f t="shared" ref="G951:G956" si="78">SUM(E951:F951)</f>
        <v>20</v>
      </c>
      <c r="H951" s="1929">
        <f>'Result Entry'!$AU$7</f>
        <v>70</v>
      </c>
      <c r="I951" s="1930"/>
      <c r="J951" s="1931">
        <f>'Result Entry'!$AY$7</f>
        <v>100</v>
      </c>
      <c r="K951" s="1930"/>
      <c r="L951" s="92">
        <f t="shared" ref="L951:L956" si="79">SUM(H951,J951)</f>
        <v>170</v>
      </c>
      <c r="M951" s="93">
        <f t="shared" ref="M951:M956" si="80">SUM(G951,L951)</f>
        <v>190</v>
      </c>
      <c r="N951" s="1928"/>
    </row>
    <row r="952" spans="1:14" s="52" customFormat="1" ht="54" customHeight="1">
      <c r="A952" s="1721"/>
      <c r="B952" s="50" t="s">
        <v>69</v>
      </c>
      <c r="C952" s="1769" t="str">
        <f>'Result Entry'!$L$3</f>
        <v>HINDI Comp.</v>
      </c>
      <c r="D952" s="1770"/>
      <c r="E952" s="94">
        <f>IF($J940="TC",0,IF($J940="Nso",0,VLOOKUP($A937,'Result Entry'!$B$9:$FW$108,11,0)))</f>
        <v>0</v>
      </c>
      <c r="F952" s="95">
        <f>IF($J940="TC",0,IF($J940="Nso",0,VLOOKUP($A937,'Result Entry'!$B$9:$FW$108,12,0)))</f>
        <v>0</v>
      </c>
      <c r="G952" s="96">
        <f t="shared" si="78"/>
        <v>0</v>
      </c>
      <c r="H952" s="1932">
        <f>IF($J940="TC",0,IF($J940="Nso",0,VLOOKUP($A937,'Result Entry'!$B$9:$FW$108,16,0)))</f>
        <v>0</v>
      </c>
      <c r="I952" s="1933"/>
      <c r="J952" s="1934">
        <f>IF($J940="TC",0,IF($J940="Nso",0,VLOOKUP($A937,'Result Entry'!$B$9:$FW$108,19,0)))</f>
        <v>0</v>
      </c>
      <c r="K952" s="1933"/>
      <c r="L952" s="97">
        <f t="shared" si="79"/>
        <v>0</v>
      </c>
      <c r="M952" s="98">
        <f t="shared" si="80"/>
        <v>0</v>
      </c>
      <c r="N952" s="99" t="str">
        <f>IF($J940="TC",0,IF($J940="Nso",0,VLOOKUP($A937,'Result Entry'!$B$9:$FW$108,24,0)))</f>
        <v/>
      </c>
    </row>
    <row r="953" spans="1:14" s="52" customFormat="1" ht="54" customHeight="1">
      <c r="A953" s="1721"/>
      <c r="B953" s="50" t="s">
        <v>69</v>
      </c>
      <c r="C953" s="1717" t="str">
        <f>'Result Entry'!$Z$3</f>
        <v>ENGLISH Comp.</v>
      </c>
      <c r="D953" s="1718"/>
      <c r="E953" s="94">
        <f>IF($J940="TC",0,IF($J940="Nso",0,VLOOKUP($A937,'Result Entry'!$B$9:$FW$108,25,0)))</f>
        <v>0</v>
      </c>
      <c r="F953" s="95">
        <f>IF($J940="TC",0,IF($J940="Nso",0,VLOOKUP($A937,'Result Entry'!$B$9:$FW$108,26,0)))</f>
        <v>0</v>
      </c>
      <c r="G953" s="100">
        <f t="shared" si="78"/>
        <v>0</v>
      </c>
      <c r="H953" s="1960">
        <f>IF($J940="TC",0,IF($J940="Nso",0,VLOOKUP($A937,'Result Entry'!$B$9:$FW$108,30,0)))</f>
        <v>0</v>
      </c>
      <c r="I953" s="1904"/>
      <c r="J953" s="1903">
        <f>IF($J940="TC",0,IF($J940="Nso",0,VLOOKUP($A937,'Result Entry'!$B$9:$FW$108,33,0)))</f>
        <v>0</v>
      </c>
      <c r="K953" s="1904"/>
      <c r="L953" s="97">
        <f t="shared" si="79"/>
        <v>0</v>
      </c>
      <c r="M953" s="98">
        <f t="shared" si="80"/>
        <v>0</v>
      </c>
      <c r="N953" s="99" t="str">
        <f>IF($J940="TC",0,IF($J940="Nso",0,VLOOKUP($A937,'Result Entry'!$B$9:$FW$108,38,0)))</f>
        <v/>
      </c>
    </row>
    <row r="954" spans="1:14" s="52" customFormat="1" ht="54" customHeight="1">
      <c r="A954" s="1721"/>
      <c r="B954" s="50" t="s">
        <v>69</v>
      </c>
      <c r="C954" s="1717" t="str">
        <f>'Result Entry'!$AO$3</f>
        <v>PHYSICS</v>
      </c>
      <c r="D954" s="1718"/>
      <c r="E954" s="94">
        <f>IF($J940="TC",0,IF($J940="Nso",0,VLOOKUP($A937,'Result Entry'!$B$9:$FW$108,39,0)))</f>
        <v>0</v>
      </c>
      <c r="F954" s="95">
        <f>IF($J940="TC",0,IF($J940="Nso",0,VLOOKUP($A937,'Result Entry'!$B$9:$FW$108,40,0)))</f>
        <v>0</v>
      </c>
      <c r="G954" s="100">
        <f t="shared" si="78"/>
        <v>0</v>
      </c>
      <c r="H954" s="1960">
        <f>IF($J940="TC",0,IF($J940="Nso",0,VLOOKUP($A937,'Result Entry'!$B$9:$FW$108,45,0)))</f>
        <v>0</v>
      </c>
      <c r="I954" s="1904"/>
      <c r="J954" s="1903">
        <f>IF($J940="TC",0,IF($J940="Nso",0,VLOOKUP($A937,'Result Entry'!$B$9:$FW$108,49,0)))</f>
        <v>0</v>
      </c>
      <c r="K954" s="1904"/>
      <c r="L954" s="97">
        <f t="shared" si="79"/>
        <v>0</v>
      </c>
      <c r="M954" s="98">
        <f t="shared" si="80"/>
        <v>0</v>
      </c>
      <c r="N954" s="99" t="str">
        <f>IF($J940="TC",0,IF($J940="Nso",0,VLOOKUP($A937,'Result Entry'!$B$9:$FW$108,54,0)))</f>
        <v/>
      </c>
    </row>
    <row r="955" spans="1:14" s="52" customFormat="1" ht="54" customHeight="1">
      <c r="A955" s="1721"/>
      <c r="B955" s="50" t="s">
        <v>69</v>
      </c>
      <c r="C955" s="1717" t="str">
        <f>'Result Entry'!$BF$3</f>
        <v>CHEMISTRY</v>
      </c>
      <c r="D955" s="1718"/>
      <c r="E955" s="94" t="str">
        <f>IF($J940="TC",0,IF($J940="Nso",0,VLOOKUP($A937,'Result Entry'!$B$9:$FW$108,55,0)))</f>
        <v/>
      </c>
      <c r="F955" s="95">
        <f>IF($J940="TC",0,IF($J940="Nso",0,VLOOKUP($A937,'Result Entry'!$B$9:$FW$108,56,0)))</f>
        <v>0</v>
      </c>
      <c r="G955" s="100">
        <f t="shared" si="78"/>
        <v>0</v>
      </c>
      <c r="H955" s="1960">
        <f>IF($J940="TC",0,IF($J940="Nso",0,VLOOKUP($A937,'Result Entry'!$B$9:$FW$108,61,0)))</f>
        <v>0</v>
      </c>
      <c r="I955" s="1904"/>
      <c r="J955" s="1903">
        <f>IF($J940="TC",0,IF($J940="Nso",0,VLOOKUP($A937,'Result Entry'!$B$9:$FW$108,65,0)))</f>
        <v>0</v>
      </c>
      <c r="K955" s="1904"/>
      <c r="L955" s="97">
        <f t="shared" si="79"/>
        <v>0</v>
      </c>
      <c r="M955" s="98">
        <f t="shared" si="80"/>
        <v>0</v>
      </c>
      <c r="N955" s="99" t="str">
        <f>IF($J940="TC",0,IF($J940="Nso",0,VLOOKUP($A937,'Result Entry'!$B$9:$FW$108,70,0)))</f>
        <v/>
      </c>
    </row>
    <row r="956" spans="1:14" s="52" customFormat="1" ht="54" customHeight="1" thickBot="1">
      <c r="A956" s="1721"/>
      <c r="B956" s="50" t="s">
        <v>69</v>
      </c>
      <c r="C956" s="1717" t="str">
        <f>'Result Entry'!$BW$3</f>
        <v>BIOLOGY</v>
      </c>
      <c r="D956" s="1718"/>
      <c r="E956" s="101" t="str">
        <f>IF($J940="TC",0,IF($J940="Nso",0,VLOOKUP($A937,'Result Entry'!$B$9:$FW$108,71,0)))</f>
        <v/>
      </c>
      <c r="F956" s="102" t="str">
        <f>IF($J940="TC",0,IF($J940="Nso",0,VLOOKUP($A937,'Result Entry'!$B$9:$FW$108,72,0)))</f>
        <v/>
      </c>
      <c r="G956" s="103">
        <f t="shared" si="78"/>
        <v>0</v>
      </c>
      <c r="H956" s="1905">
        <f>IF($J940="TC",0,IF($J940="Nso",0,VLOOKUP($A937,'Result Entry'!$B$9:$FW$108,77,0)))</f>
        <v>0</v>
      </c>
      <c r="I956" s="1906"/>
      <c r="J956" s="1907">
        <f>IF($J940="TC",0,IF($J940="Nso",0,VLOOKUP($A937,'Result Entry'!$B$9:$FW$108,81,0)))</f>
        <v>0</v>
      </c>
      <c r="K956" s="1906"/>
      <c r="L956" s="104">
        <f t="shared" si="79"/>
        <v>0</v>
      </c>
      <c r="M956" s="105">
        <f t="shared" si="80"/>
        <v>0</v>
      </c>
      <c r="N956" s="99">
        <f>IF($J940="TC",0,IF($J940="Nso",0,VLOOKUP($A937,'Result Entry'!$B$9:$FW$108,86,0)))</f>
        <v>0</v>
      </c>
    </row>
    <row r="957" spans="1:14" ht="39.75" customHeight="1">
      <c r="A957" s="1721"/>
      <c r="B957" s="11" t="s">
        <v>69</v>
      </c>
      <c r="C957" s="1771" t="s">
        <v>77</v>
      </c>
      <c r="D957" s="1772"/>
      <c r="E957" s="1773"/>
      <c r="F957" s="1968" t="s">
        <v>78</v>
      </c>
      <c r="G957" s="1969"/>
      <c r="H957" s="1968" t="s">
        <v>79</v>
      </c>
      <c r="I957" s="1970"/>
      <c r="J957" s="106" t="s">
        <v>41</v>
      </c>
      <c r="K957" s="116" t="s">
        <v>91</v>
      </c>
      <c r="L957" s="1971" t="s">
        <v>39</v>
      </c>
      <c r="M957" s="1972"/>
      <c r="N957" s="108" t="s">
        <v>43</v>
      </c>
    </row>
    <row r="958" spans="1:14" ht="39.75" customHeight="1" thickBot="1">
      <c r="A958" s="1721"/>
      <c r="B958" s="11" t="s">
        <v>69</v>
      </c>
      <c r="C958" s="1774"/>
      <c r="D958" s="1775"/>
      <c r="E958" s="1776"/>
      <c r="F958" s="1973">
        <f>IF($J940="TC",0,IF($J940="Nso",0,VLOOKUP($A937,'Result Entry'!$B$9:$FW$108,146,0)))</f>
        <v>0</v>
      </c>
      <c r="G958" s="1974"/>
      <c r="H958" s="1975">
        <f>IF($J940="TC",0,IF($J940="Nso",0,VLOOKUP($A937,'Result Entry'!$B$9:$FW$108,147,0)))</f>
        <v>0</v>
      </c>
      <c r="I958" s="1976"/>
      <c r="J958" s="75">
        <f>IF($J940="TC",0,IF($J940="Nso",0,VLOOKUP($A937,'Result Entry'!$B$9:$FW$108,148,0)))</f>
        <v>0</v>
      </c>
      <c r="K958" s="85" t="str">
        <f>IF($J940="TC",0,IF($J940="Nso",0,VLOOKUP($A937,'Result Entry'!$B$9:$FW$108,149,0)))</f>
        <v/>
      </c>
      <c r="L958" s="1864">
        <f>IF($J940="TC",0,IF($J940="Nso",0,VLOOKUP($A937,'Result Entry'!$B$9:$FW$108,150,0)))</f>
        <v>0</v>
      </c>
      <c r="M958" s="1865"/>
      <c r="N958" s="15">
        <f>IF($J940="TC",0,IF($J940="Nso",0,VLOOKUP($A937,'Result Entry'!$B$9:$FW$108,152,0)))</f>
        <v>0</v>
      </c>
    </row>
    <row r="959" spans="1:14" ht="39.75" customHeight="1">
      <c r="A959" s="1721"/>
      <c r="B959" s="11" t="s">
        <v>69</v>
      </c>
      <c r="C959" s="1758" t="s">
        <v>58</v>
      </c>
      <c r="D959" s="1759"/>
      <c r="E959" s="1759"/>
      <c r="F959" s="1759"/>
      <c r="G959" s="1759"/>
      <c r="H959" s="1760"/>
      <c r="I959" s="1834" t="s">
        <v>59</v>
      </c>
      <c r="J959" s="1835"/>
      <c r="K959" s="1911">
        <f>VLOOKUP($A937,'Result Entry'!$B$9:$FW$108,143,0)</f>
        <v>0</v>
      </c>
      <c r="L959" s="1912"/>
      <c r="M959" s="1839" t="s">
        <v>37</v>
      </c>
      <c r="N959" s="1840"/>
    </row>
    <row r="960" spans="1:14" ht="39.75" customHeight="1" thickBot="1">
      <c r="A960" s="1721"/>
      <c r="B960" s="11" t="s">
        <v>69</v>
      </c>
      <c r="C960" s="1841" t="s">
        <v>54</v>
      </c>
      <c r="D960" s="1842"/>
      <c r="E960" s="1842"/>
      <c r="F960" s="1843" t="s">
        <v>157</v>
      </c>
      <c r="G960" s="1844"/>
      <c r="H960" s="26" t="s">
        <v>47</v>
      </c>
      <c r="I960" s="1847" t="s">
        <v>60</v>
      </c>
      <c r="J960" s="1848"/>
      <c r="K960" s="1913">
        <f>VLOOKUP($A937,'Result Entry'!$B$9:$FW$108,144,0)</f>
        <v>0</v>
      </c>
      <c r="L960" s="1914"/>
      <c r="M960" s="1875">
        <f>VLOOKUP($A937,'Result Entry'!$B$9:$FW$108,145,0)</f>
        <v>0</v>
      </c>
      <c r="N960" s="1876"/>
    </row>
    <row r="961" spans="1:14" ht="39.75" customHeight="1">
      <c r="A961" s="1721"/>
      <c r="B961" s="11" t="s">
        <v>69</v>
      </c>
      <c r="C961" s="1841"/>
      <c r="D961" s="1842"/>
      <c r="E961" s="1842"/>
      <c r="F961" s="1845"/>
      <c r="G961" s="1846"/>
      <c r="H961" s="27" t="s">
        <v>99</v>
      </c>
      <c r="I961" s="1877" t="s">
        <v>61</v>
      </c>
      <c r="J961" s="1878"/>
      <c r="K961" s="1915">
        <f>IF($J940="TC","Transferred",IF($J940="Nso","NameSeparated",VLOOKUP($A937,'Result Entry'!$B$9:$FW$108,153,0)))</f>
        <v>0</v>
      </c>
      <c r="L961" s="1915"/>
      <c r="M961" s="1915"/>
      <c r="N961" s="1916"/>
    </row>
    <row r="962" spans="1:14" ht="39.75" customHeight="1">
      <c r="A962" s="1721"/>
      <c r="B962" s="11" t="s">
        <v>69</v>
      </c>
      <c r="C962" s="1917" t="str">
        <f>'Result Entry'!$DU$3</f>
        <v>Foundation Of Information Tech.</v>
      </c>
      <c r="D962" s="1918"/>
      <c r="E962" s="1919"/>
      <c r="F962" s="1902" t="str">
        <f>IF($J940="TC",0,IF($J940="Nso",0,VLOOKUP($A937,'Result Entry'!$B$9:$GS$108,170,0)))</f>
        <v/>
      </c>
      <c r="G962" s="1902"/>
      <c r="H962" s="109">
        <f>IF($J940="TC",0,IF($J940="Nso",0,VLOOKUP($A937,'Result Entry'!$B$9:$GS$108,112,0)))</f>
        <v>0</v>
      </c>
      <c r="I962" s="1748" t="s">
        <v>71</v>
      </c>
      <c r="J962" s="1749"/>
      <c r="K962" s="1908">
        <f>'Result Entry'!$T$2</f>
        <v>45419</v>
      </c>
      <c r="L962" s="1909"/>
      <c r="M962" s="1909"/>
      <c r="N962" s="1910"/>
    </row>
    <row r="963" spans="1:14" ht="39.75" customHeight="1">
      <c r="A963" s="1721"/>
      <c r="B963" s="11" t="s">
        <v>69</v>
      </c>
      <c r="C963" s="1899" t="str">
        <f>'Result Entry'!$EI$3</f>
        <v>G.I.A.I.-II</v>
      </c>
      <c r="D963" s="1900"/>
      <c r="E963" s="1901"/>
      <c r="F963" s="1902" t="str">
        <f>IF($J940="TC",0,IF($J940="Nso",0,VLOOKUP($A937,'Result Entry'!$B$9:$GS$108,174,0)))</f>
        <v/>
      </c>
      <c r="G963" s="1902"/>
      <c r="H963" s="109">
        <f>IF($J940="TC",0,IF($J940="Nso",0,VLOOKUP($A937,'Result Entry'!$B$9:$GS$108,124,0)))</f>
        <v>0</v>
      </c>
      <c r="I963" s="1753"/>
      <c r="J963" s="1754"/>
      <c r="K963" s="1754"/>
      <c r="L963" s="1754"/>
      <c r="M963" s="1754"/>
      <c r="N963" s="1755"/>
    </row>
    <row r="964" spans="1:14" ht="39.75" customHeight="1">
      <c r="A964" s="1721"/>
      <c r="B964" s="11" t="s">
        <v>69</v>
      </c>
      <c r="C964" s="1899" t="str">
        <f>'Result Entry'!$EU$3</f>
        <v>SOC.SER.PLAN</v>
      </c>
      <c r="D964" s="1900"/>
      <c r="E964" s="1901"/>
      <c r="F964" s="1902">
        <f>IF($J940="TC",0,IF($J940="Nso",0,VLOOKUP($A937,'Result Entry'!$B$9:$HS$108,178,0)))</f>
        <v>0</v>
      </c>
      <c r="G964" s="1902"/>
      <c r="H964" s="109">
        <f>IF($J940="TC",0,IF($J940="Nso",0,VLOOKUP($A937,'Result Entry'!$B$9:$GS$108,136,0)))</f>
        <v>0</v>
      </c>
      <c r="I964" s="1756" t="s">
        <v>174</v>
      </c>
      <c r="J964" s="1757"/>
      <c r="K964" s="113"/>
      <c r="L964" s="114"/>
      <c r="M964" s="114"/>
      <c r="N964" s="115"/>
    </row>
    <row r="965" spans="1:14" ht="39.75" customHeight="1" thickBot="1">
      <c r="A965" s="1721"/>
      <c r="B965" s="11" t="s">
        <v>69</v>
      </c>
      <c r="C965" s="1899" t="str">
        <f>'Result Entry'!$FG$3</f>
        <v>Jeewan Kaushal</v>
      </c>
      <c r="D965" s="1900"/>
      <c r="E965" s="1901"/>
      <c r="F965" s="1902" t="str">
        <f>IF($J940="TC",0,IF($J940="Nso",0,VLOOKUP($A937,'Result Entry'!$B$9:$HS$108,182,0)))</f>
        <v/>
      </c>
      <c r="G965" s="1902"/>
      <c r="H965" s="109">
        <f>IF($J940="TC",0,IF($J940="Nso",0,VLOOKUP($A937,'Result Entry'!$B$9:$HS$108,136,0)))</f>
        <v>0</v>
      </c>
      <c r="I965" s="1756" t="s">
        <v>148</v>
      </c>
      <c r="J965" s="1757"/>
      <c r="K965" s="1757"/>
      <c r="L965" s="1757"/>
      <c r="M965" s="1757"/>
      <c r="N965" s="1838"/>
    </row>
    <row r="966" spans="1:14" ht="39.75" customHeight="1">
      <c r="A966" s="1721"/>
      <c r="B966" s="10" t="s">
        <v>69</v>
      </c>
      <c r="C966" s="1886" t="s">
        <v>180</v>
      </c>
      <c r="D966" s="1887"/>
      <c r="E966" s="1888"/>
      <c r="F966" s="1895" t="s">
        <v>181</v>
      </c>
      <c r="G966" s="1896"/>
      <c r="H966" s="110" t="s">
        <v>30</v>
      </c>
      <c r="I966" s="1756" t="s">
        <v>175</v>
      </c>
      <c r="J966" s="1757"/>
      <c r="K966" s="1757"/>
      <c r="L966" s="1757"/>
      <c r="M966" s="1757"/>
      <c r="N966" s="1838"/>
    </row>
    <row r="967" spans="1:14" ht="39.75" customHeight="1">
      <c r="A967" s="1721"/>
      <c r="B967" s="10" t="s">
        <v>69</v>
      </c>
      <c r="C967" s="1889"/>
      <c r="D967" s="1890"/>
      <c r="E967" s="1891"/>
      <c r="F967" s="1897" t="s">
        <v>182</v>
      </c>
      <c r="G967" s="1898"/>
      <c r="H967" s="111" t="s">
        <v>179</v>
      </c>
      <c r="I967" s="1732" t="s">
        <v>67</v>
      </c>
      <c r="J967" s="1733"/>
      <c r="K967" s="1733"/>
      <c r="L967" s="1733"/>
      <c r="M967" s="1733"/>
      <c r="N967" s="1734"/>
    </row>
    <row r="968" spans="1:14" ht="39.75" customHeight="1">
      <c r="A968" s="1721"/>
      <c r="B968" s="10" t="s">
        <v>69</v>
      </c>
      <c r="C968" s="1889"/>
      <c r="D968" s="1890"/>
      <c r="E968" s="1891"/>
      <c r="F968" s="1897" t="s">
        <v>185</v>
      </c>
      <c r="G968" s="1898"/>
      <c r="H968" s="111" t="s">
        <v>62</v>
      </c>
      <c r="I968" s="1735"/>
      <c r="J968" s="1736"/>
      <c r="K968" s="1736"/>
      <c r="L968" s="1736"/>
      <c r="M968" s="1736"/>
      <c r="N968" s="1737"/>
    </row>
    <row r="969" spans="1:14" ht="39.75" customHeight="1">
      <c r="A969" s="1721"/>
      <c r="B969" s="10" t="s">
        <v>69</v>
      </c>
      <c r="C969" s="1889"/>
      <c r="D969" s="1890"/>
      <c r="E969" s="1891"/>
      <c r="F969" s="1897" t="s">
        <v>186</v>
      </c>
      <c r="G969" s="1898"/>
      <c r="H969" s="111" t="s">
        <v>63</v>
      </c>
      <c r="I969" s="1735"/>
      <c r="J969" s="1736"/>
      <c r="K969" s="1736"/>
      <c r="L969" s="1736"/>
      <c r="M969" s="1736"/>
      <c r="N969" s="1737"/>
    </row>
    <row r="970" spans="1:14" ht="39.75" customHeight="1">
      <c r="A970" s="1721"/>
      <c r="B970" s="10" t="s">
        <v>69</v>
      </c>
      <c r="C970" s="1889"/>
      <c r="D970" s="1890"/>
      <c r="E970" s="1891"/>
      <c r="F970" s="1897" t="s">
        <v>183</v>
      </c>
      <c r="G970" s="1898"/>
      <c r="H970" s="111" t="s">
        <v>65</v>
      </c>
      <c r="I970" s="1738" t="s">
        <v>80</v>
      </c>
      <c r="J970" s="1739"/>
      <c r="K970" s="1739"/>
      <c r="L970" s="1739"/>
      <c r="M970" s="1739"/>
      <c r="N970" s="1740"/>
    </row>
    <row r="971" spans="1:14" ht="39.75" customHeight="1" thickBot="1">
      <c r="A971" s="1721"/>
      <c r="B971" s="13" t="s">
        <v>69</v>
      </c>
      <c r="C971" s="1892"/>
      <c r="D971" s="1893"/>
      <c r="E971" s="1894"/>
      <c r="F971" s="1884" t="s">
        <v>184</v>
      </c>
      <c r="G971" s="1885"/>
      <c r="H971" s="112" t="s">
        <v>64</v>
      </c>
      <c r="I971" s="1741"/>
      <c r="J971" s="1742"/>
      <c r="K971" s="1742"/>
      <c r="L971" s="1742"/>
      <c r="M971" s="1742"/>
      <c r="N971" s="1743"/>
    </row>
    <row r="972" spans="1:14" s="43" customFormat="1" ht="123.75" customHeight="1" thickTop="1">
      <c r="A972" s="84"/>
      <c r="B972" s="117"/>
      <c r="C972" s="118"/>
      <c r="D972" s="118"/>
      <c r="E972" s="118"/>
      <c r="F972" s="118"/>
      <c r="G972" s="118"/>
      <c r="H972" s="118"/>
      <c r="I972" s="118"/>
      <c r="J972" s="118"/>
      <c r="K972" s="118"/>
      <c r="L972" s="118"/>
      <c r="M972" s="118"/>
      <c r="N972" s="118"/>
    </row>
    <row r="973" spans="1:14" ht="24.75" customHeight="1" thickBot="1">
      <c r="A973" s="83">
        <f>A937+1</f>
        <v>28</v>
      </c>
      <c r="B973" s="1720" t="s">
        <v>50</v>
      </c>
      <c r="C973" s="1720"/>
      <c r="D973" s="1720"/>
      <c r="E973" s="1720"/>
      <c r="F973" s="1720"/>
      <c r="G973" s="1720"/>
      <c r="H973" s="1720"/>
      <c r="I973" s="1720"/>
      <c r="J973" s="1720"/>
      <c r="K973" s="1720"/>
      <c r="L973" s="1720"/>
      <c r="M973" s="1720"/>
      <c r="N973" s="1720"/>
    </row>
    <row r="974" spans="1:14" ht="62.25" customHeight="1" thickTop="1">
      <c r="A974" s="1721"/>
      <c r="B974" s="1722"/>
      <c r="C974" s="1723"/>
      <c r="D974" s="1920" t="str">
        <f>Master!$E$8</f>
        <v xml:space="preserve">Govt. Sr. Secondary School </v>
      </c>
      <c r="E974" s="1921"/>
      <c r="F974" s="1921"/>
      <c r="G974" s="1921"/>
      <c r="H974" s="1921"/>
      <c r="I974" s="1921"/>
      <c r="J974" s="1921"/>
      <c r="K974" s="1921"/>
      <c r="L974" s="1921"/>
      <c r="M974" s="1921"/>
      <c r="N974" s="1922"/>
    </row>
    <row r="975" spans="1:14" ht="33" customHeight="1" thickBot="1">
      <c r="A975" s="1721"/>
      <c r="B975" s="1724"/>
      <c r="C975" s="1725"/>
      <c r="D975" s="1729" t="str">
        <f>Master!$E$11</f>
        <v>P.S.-Bapini (Jodhpur)</v>
      </c>
      <c r="E975" s="1730"/>
      <c r="F975" s="1730"/>
      <c r="G975" s="1730"/>
      <c r="H975" s="1730"/>
      <c r="I975" s="1730"/>
      <c r="J975" s="1730"/>
      <c r="K975" s="1730"/>
      <c r="L975" s="1730"/>
      <c r="M975" s="1730"/>
      <c r="N975" s="1731"/>
    </row>
    <row r="976" spans="1:14" ht="30" customHeight="1">
      <c r="A976" s="1721"/>
      <c r="B976" s="28"/>
      <c r="C976" s="1849" t="s">
        <v>150</v>
      </c>
      <c r="D976" s="1850"/>
      <c r="E976" s="1850"/>
      <c r="F976" s="1850"/>
      <c r="G976" s="1851"/>
      <c r="H976" s="1814" t="s">
        <v>127</v>
      </c>
      <c r="I976" s="1814"/>
      <c r="J976" s="1923">
        <f>VLOOKUP(A973,'Result Entry'!$B$6:$K$108,6,0)</f>
        <v>0</v>
      </c>
      <c r="K976" s="1820" t="s">
        <v>68</v>
      </c>
      <c r="L976" s="1821"/>
      <c r="M976" s="68">
        <f>Master!$E$14</f>
        <v>8151106901</v>
      </c>
      <c r="N976" s="69"/>
    </row>
    <row r="977" spans="1:15" ht="30" customHeight="1">
      <c r="A977" s="1721"/>
      <c r="B977" s="9"/>
      <c r="C977" s="1852"/>
      <c r="D977" s="1853"/>
      <c r="E977" s="1853"/>
      <c r="F977" s="1853"/>
      <c r="G977" s="1854"/>
      <c r="H977" s="1815"/>
      <c r="I977" s="1815"/>
      <c r="J977" s="1924"/>
      <c r="K977" s="1822" t="s">
        <v>66</v>
      </c>
      <c r="L977" s="1823"/>
      <c r="M977" s="1824"/>
      <c r="N977" s="1825"/>
      <c r="O977" s="17" t="s">
        <v>156</v>
      </c>
    </row>
    <row r="978" spans="1:15" ht="30" customHeight="1" thickBot="1">
      <c r="A978" s="1721"/>
      <c r="B978" s="9"/>
      <c r="C978" s="1855"/>
      <c r="D978" s="1856"/>
      <c r="E978" s="1856"/>
      <c r="F978" s="1856"/>
      <c r="G978" s="1857"/>
      <c r="H978" s="1816"/>
      <c r="I978" s="1816"/>
      <c r="J978" s="1925"/>
      <c r="K978" s="1826" t="s">
        <v>51</v>
      </c>
      <c r="L978" s="1827"/>
      <c r="M978" s="1828" t="str">
        <f>Master!$E$6</f>
        <v>2023-24</v>
      </c>
      <c r="N978" s="1829"/>
    </row>
    <row r="979" spans="1:15" ht="39.75" customHeight="1">
      <c r="A979" s="1721"/>
      <c r="B979" s="10" t="s">
        <v>69</v>
      </c>
      <c r="C979" s="1932" t="s">
        <v>20</v>
      </c>
      <c r="D979" s="1977"/>
      <c r="E979" s="1977"/>
      <c r="F979" s="1978"/>
      <c r="G979" s="87" t="s">
        <v>149</v>
      </c>
      <c r="H979" s="1979">
        <f>VLOOKUP($A973,'Result Entry'!$B$9:$FW$108,4,0)</f>
        <v>0</v>
      </c>
      <c r="I979" s="1979"/>
      <c r="J979" s="1979"/>
      <c r="K979" s="1979"/>
      <c r="L979" s="1979"/>
      <c r="M979" s="1979"/>
      <c r="N979" s="1980"/>
    </row>
    <row r="980" spans="1:15" ht="39.75" customHeight="1">
      <c r="A980" s="1721"/>
      <c r="B980" s="10" t="s">
        <v>69</v>
      </c>
      <c r="C980" s="1960" t="s">
        <v>22</v>
      </c>
      <c r="D980" s="1961"/>
      <c r="E980" s="1961"/>
      <c r="F980" s="1962"/>
      <c r="G980" s="88" t="s">
        <v>149</v>
      </c>
      <c r="H980" s="1963">
        <f>VLOOKUP($A973,'Result Entry'!$B$9:$FW$108,7,0)</f>
        <v>0</v>
      </c>
      <c r="I980" s="1963"/>
      <c r="J980" s="1963"/>
      <c r="K980" s="1963"/>
      <c r="L980" s="1963"/>
      <c r="M980" s="1963"/>
      <c r="N980" s="1964"/>
    </row>
    <row r="981" spans="1:15" ht="39.75" customHeight="1">
      <c r="A981" s="1721"/>
      <c r="B981" s="10" t="s">
        <v>69</v>
      </c>
      <c r="C981" s="1960" t="s">
        <v>23</v>
      </c>
      <c r="D981" s="1961"/>
      <c r="E981" s="1961"/>
      <c r="F981" s="1962"/>
      <c r="G981" s="88" t="s">
        <v>149</v>
      </c>
      <c r="H981" s="1963">
        <f>VLOOKUP($A973,'Result Entry'!$B$9:$FW$108,8,0)</f>
        <v>0</v>
      </c>
      <c r="I981" s="1963"/>
      <c r="J981" s="1963"/>
      <c r="K981" s="1963"/>
      <c r="L981" s="1963"/>
      <c r="M981" s="1963"/>
      <c r="N981" s="1964"/>
    </row>
    <row r="982" spans="1:15" ht="39.75" customHeight="1">
      <c r="A982" s="1721"/>
      <c r="B982" s="10" t="s">
        <v>69</v>
      </c>
      <c r="C982" s="1960" t="s">
        <v>52</v>
      </c>
      <c r="D982" s="1961"/>
      <c r="E982" s="1961"/>
      <c r="F982" s="1962"/>
      <c r="G982" s="88" t="s">
        <v>149</v>
      </c>
      <c r="H982" s="1963">
        <f>VLOOKUP($A973,'Result Entry'!$B$9:$FW$108,9,0)</f>
        <v>0</v>
      </c>
      <c r="I982" s="1963"/>
      <c r="J982" s="1963"/>
      <c r="K982" s="1963"/>
      <c r="L982" s="1963"/>
      <c r="M982" s="1963"/>
      <c r="N982" s="1964"/>
    </row>
    <row r="983" spans="1:15" ht="39.75" customHeight="1">
      <c r="A983" s="1721"/>
      <c r="B983" s="10" t="s">
        <v>69</v>
      </c>
      <c r="C983" s="1960" t="s">
        <v>53</v>
      </c>
      <c r="D983" s="1961"/>
      <c r="E983" s="1961"/>
      <c r="F983" s="1962"/>
      <c r="G983" s="88" t="s">
        <v>149</v>
      </c>
      <c r="H983" s="1965" t="str">
        <f>CONCATENATE('Result Entry'!$G$4,'Result Entry'!$J$4)</f>
        <v>11(A)</v>
      </c>
      <c r="I983" s="1963"/>
      <c r="J983" s="1963"/>
      <c r="K983" s="1963"/>
      <c r="L983" s="1963"/>
      <c r="M983" s="1963"/>
      <c r="N983" s="1964"/>
    </row>
    <row r="984" spans="1:15" ht="39.75" customHeight="1" thickBot="1">
      <c r="A984" s="1721"/>
      <c r="B984" s="10" t="s">
        <v>69</v>
      </c>
      <c r="C984" s="1935" t="s">
        <v>25</v>
      </c>
      <c r="D984" s="1936"/>
      <c r="E984" s="1936"/>
      <c r="F984" s="1937"/>
      <c r="G984" s="89" t="s">
        <v>149</v>
      </c>
      <c r="H984" s="1938">
        <f>VLOOKUP($A973,'Result Entry'!$B$9:$FW$108,10,0)</f>
        <v>0</v>
      </c>
      <c r="I984" s="1938"/>
      <c r="J984" s="1938"/>
      <c r="K984" s="1938"/>
      <c r="L984" s="1938"/>
      <c r="M984" s="1938"/>
      <c r="N984" s="1939"/>
    </row>
    <row r="985" spans="1:15" ht="30" customHeight="1">
      <c r="A985" s="1721"/>
      <c r="B985" s="11" t="s">
        <v>69</v>
      </c>
      <c r="C985" s="1940" t="s">
        <v>167</v>
      </c>
      <c r="D985" s="1941"/>
      <c r="E985" s="1944" t="s">
        <v>72</v>
      </c>
      <c r="F985" s="1946" t="s">
        <v>73</v>
      </c>
      <c r="G985" s="1948" t="s">
        <v>168</v>
      </c>
      <c r="H985" s="1950" t="s">
        <v>55</v>
      </c>
      <c r="I985" s="1951"/>
      <c r="J985" s="1954" t="s">
        <v>84</v>
      </c>
      <c r="K985" s="1955"/>
      <c r="L985" s="1958" t="s">
        <v>169</v>
      </c>
      <c r="M985" s="1966" t="s">
        <v>76</v>
      </c>
      <c r="N985" s="1926" t="s">
        <v>98</v>
      </c>
    </row>
    <row r="986" spans="1:15" ht="30" customHeight="1">
      <c r="A986" s="1721"/>
      <c r="B986" s="11"/>
      <c r="C986" s="1942"/>
      <c r="D986" s="1943"/>
      <c r="E986" s="1945"/>
      <c r="F986" s="1947"/>
      <c r="G986" s="1949"/>
      <c r="H986" s="1952"/>
      <c r="I986" s="1953"/>
      <c r="J986" s="1956"/>
      <c r="K986" s="1957"/>
      <c r="L986" s="1959"/>
      <c r="M986" s="1967"/>
      <c r="N986" s="1927"/>
    </row>
    <row r="987" spans="1:15" ht="39.75" customHeight="1" thickBot="1">
      <c r="A987" s="1721"/>
      <c r="B987" s="11" t="s">
        <v>69</v>
      </c>
      <c r="C987" s="1866" t="s">
        <v>56</v>
      </c>
      <c r="D987" s="1867"/>
      <c r="E987" s="90">
        <f>'Result Entry'!$L$7</f>
        <v>10</v>
      </c>
      <c r="F987" s="91">
        <f>'Result Entry'!$M$7</f>
        <v>10</v>
      </c>
      <c r="G987" s="92">
        <f t="shared" ref="G987:G992" si="81">SUM(E987:F987)</f>
        <v>20</v>
      </c>
      <c r="H987" s="1929">
        <f>'Result Entry'!$AU$7</f>
        <v>70</v>
      </c>
      <c r="I987" s="1930"/>
      <c r="J987" s="1931">
        <f>'Result Entry'!$AY$7</f>
        <v>100</v>
      </c>
      <c r="K987" s="1930"/>
      <c r="L987" s="92">
        <f t="shared" ref="L987:L992" si="82">SUM(H987,J987)</f>
        <v>170</v>
      </c>
      <c r="M987" s="93">
        <f t="shared" ref="M987:M992" si="83">SUM(G987,L987)</f>
        <v>190</v>
      </c>
      <c r="N987" s="1928"/>
    </row>
    <row r="988" spans="1:15" s="52" customFormat="1" ht="54" customHeight="1">
      <c r="A988" s="1721"/>
      <c r="B988" s="50" t="s">
        <v>69</v>
      </c>
      <c r="C988" s="1769" t="str">
        <f>'Result Entry'!$L$3</f>
        <v>HINDI Comp.</v>
      </c>
      <c r="D988" s="1770"/>
      <c r="E988" s="94">
        <f>IF($J976="TC",0,IF($J976="Nso",0,VLOOKUP($A973,'Result Entry'!$B$9:$FW$108,11,0)))</f>
        <v>0</v>
      </c>
      <c r="F988" s="95">
        <f>IF($J976="TC",0,IF($J976="Nso",0,VLOOKUP($A973,'Result Entry'!$B$9:$FW$108,12,0)))</f>
        <v>0</v>
      </c>
      <c r="G988" s="96">
        <f t="shared" si="81"/>
        <v>0</v>
      </c>
      <c r="H988" s="1932">
        <f>IF($J976="TC",0,IF($J976="Nso",0,VLOOKUP($A973,'Result Entry'!$B$9:$FW$108,16,0)))</f>
        <v>0</v>
      </c>
      <c r="I988" s="1933"/>
      <c r="J988" s="1934">
        <f>IF($J976="TC",0,IF($J976="Nso",0,VLOOKUP($A973,'Result Entry'!$B$9:$FW$108,19,0)))</f>
        <v>0</v>
      </c>
      <c r="K988" s="1933"/>
      <c r="L988" s="97">
        <f t="shared" si="82"/>
        <v>0</v>
      </c>
      <c r="M988" s="98">
        <f t="shared" si="83"/>
        <v>0</v>
      </c>
      <c r="N988" s="99" t="str">
        <f>IF($J976="TC",0,IF($J976="Nso",0,VLOOKUP($A973,'Result Entry'!$B$9:$FW$108,24,0)))</f>
        <v/>
      </c>
    </row>
    <row r="989" spans="1:15" s="52" customFormat="1" ht="54" customHeight="1">
      <c r="A989" s="1721"/>
      <c r="B989" s="50" t="s">
        <v>69</v>
      </c>
      <c r="C989" s="1717" t="str">
        <f>'Result Entry'!$Z$3</f>
        <v>ENGLISH Comp.</v>
      </c>
      <c r="D989" s="1718"/>
      <c r="E989" s="94">
        <f>IF($J976="TC",0,IF($J976="Nso",0,VLOOKUP($A973,'Result Entry'!$B$9:$FW$108,25,0)))</f>
        <v>0</v>
      </c>
      <c r="F989" s="95">
        <f>IF($J976="TC",0,IF($J976="Nso",0,VLOOKUP($A973,'Result Entry'!$B$9:$FW$108,26,0)))</f>
        <v>0</v>
      </c>
      <c r="G989" s="100">
        <f t="shared" si="81"/>
        <v>0</v>
      </c>
      <c r="H989" s="1960">
        <f>IF($J976="TC",0,IF($J976="Nso",0,VLOOKUP($A973,'Result Entry'!$B$9:$FW$108,30,0)))</f>
        <v>0</v>
      </c>
      <c r="I989" s="1904"/>
      <c r="J989" s="1903">
        <f>IF($J976="TC",0,IF($J976="Nso",0,VLOOKUP($A973,'Result Entry'!$B$9:$FW$108,33,0)))</f>
        <v>0</v>
      </c>
      <c r="K989" s="1904"/>
      <c r="L989" s="97">
        <f t="shared" si="82"/>
        <v>0</v>
      </c>
      <c r="M989" s="98">
        <f t="shared" si="83"/>
        <v>0</v>
      </c>
      <c r="N989" s="99" t="str">
        <f>IF($J976="TC",0,IF($J976="Nso",0,VLOOKUP($A973,'Result Entry'!$B$9:$FW$108,38,0)))</f>
        <v/>
      </c>
    </row>
    <row r="990" spans="1:15" s="52" customFormat="1" ht="54" customHeight="1">
      <c r="A990" s="1721"/>
      <c r="B990" s="50" t="s">
        <v>69</v>
      </c>
      <c r="C990" s="1717" t="str">
        <f>'Result Entry'!$AO$3</f>
        <v>PHYSICS</v>
      </c>
      <c r="D990" s="1718"/>
      <c r="E990" s="94">
        <f>IF($J976="TC",0,IF($J976="Nso",0,VLOOKUP($A973,'Result Entry'!$B$9:$FW$108,39,0)))</f>
        <v>0</v>
      </c>
      <c r="F990" s="95">
        <f>IF($J976="TC",0,IF($J976="Nso",0,VLOOKUP($A973,'Result Entry'!$B$9:$FW$108,40,0)))</f>
        <v>0</v>
      </c>
      <c r="G990" s="100">
        <f t="shared" si="81"/>
        <v>0</v>
      </c>
      <c r="H990" s="1960">
        <f>IF($J976="TC",0,IF($J976="Nso",0,VLOOKUP($A973,'Result Entry'!$B$9:$FW$108,45,0)))</f>
        <v>0</v>
      </c>
      <c r="I990" s="1904"/>
      <c r="J990" s="1903">
        <f>IF($J976="TC",0,IF($J976="Nso",0,VLOOKUP($A973,'Result Entry'!$B$9:$FW$108,49,0)))</f>
        <v>0</v>
      </c>
      <c r="K990" s="1904"/>
      <c r="L990" s="97">
        <f t="shared" si="82"/>
        <v>0</v>
      </c>
      <c r="M990" s="98">
        <f t="shared" si="83"/>
        <v>0</v>
      </c>
      <c r="N990" s="99" t="str">
        <f>IF($J976="TC",0,IF($J976="Nso",0,VLOOKUP($A973,'Result Entry'!$B$9:$FW$108,54,0)))</f>
        <v/>
      </c>
    </row>
    <row r="991" spans="1:15" s="52" customFormat="1" ht="54" customHeight="1">
      <c r="A991" s="1721"/>
      <c r="B991" s="50" t="s">
        <v>69</v>
      </c>
      <c r="C991" s="1717" t="str">
        <f>'Result Entry'!$BF$3</f>
        <v>CHEMISTRY</v>
      </c>
      <c r="D991" s="1718"/>
      <c r="E991" s="94" t="str">
        <f>IF($J976="TC",0,IF($J976="Nso",0,VLOOKUP($A973,'Result Entry'!$B$9:$FW$108,55,0)))</f>
        <v/>
      </c>
      <c r="F991" s="95">
        <f>IF($J976="TC",0,IF($J976="Nso",0,VLOOKUP($A973,'Result Entry'!$B$9:$FW$108,56,0)))</f>
        <v>0</v>
      </c>
      <c r="G991" s="100">
        <f t="shared" si="81"/>
        <v>0</v>
      </c>
      <c r="H991" s="1960">
        <f>IF($J976="TC",0,IF($J976="Nso",0,VLOOKUP($A973,'Result Entry'!$B$9:$FW$108,61,0)))</f>
        <v>0</v>
      </c>
      <c r="I991" s="1904"/>
      <c r="J991" s="1903">
        <f>IF($J976="TC",0,IF($J976="Nso",0,VLOOKUP($A973,'Result Entry'!$B$9:$FW$108,65,0)))</f>
        <v>0</v>
      </c>
      <c r="K991" s="1904"/>
      <c r="L991" s="97">
        <f t="shared" si="82"/>
        <v>0</v>
      </c>
      <c r="M991" s="98">
        <f t="shared" si="83"/>
        <v>0</v>
      </c>
      <c r="N991" s="99" t="str">
        <f>IF($J976="TC",0,IF($J976="Nso",0,VLOOKUP($A973,'Result Entry'!$B$9:$FW$108,70,0)))</f>
        <v/>
      </c>
    </row>
    <row r="992" spans="1:15" s="52" customFormat="1" ht="54" customHeight="1" thickBot="1">
      <c r="A992" s="1721"/>
      <c r="B992" s="50" t="s">
        <v>69</v>
      </c>
      <c r="C992" s="1717" t="str">
        <f>'Result Entry'!$BW$3</f>
        <v>BIOLOGY</v>
      </c>
      <c r="D992" s="1718"/>
      <c r="E992" s="101" t="str">
        <f>IF($J976="TC",0,IF($J976="Nso",0,VLOOKUP($A973,'Result Entry'!$B$9:$FW$108,71,0)))</f>
        <v/>
      </c>
      <c r="F992" s="102" t="str">
        <f>IF($J976="TC",0,IF($J976="Nso",0,VLOOKUP($A973,'Result Entry'!$B$9:$FW$108,72,0)))</f>
        <v/>
      </c>
      <c r="G992" s="103">
        <f t="shared" si="81"/>
        <v>0</v>
      </c>
      <c r="H992" s="1905">
        <f>IF($J976="TC",0,IF($J976="Nso",0,VLOOKUP($A973,'Result Entry'!$B$9:$FW$108,77,0)))</f>
        <v>0</v>
      </c>
      <c r="I992" s="1906"/>
      <c r="J992" s="1907">
        <f>IF($J976="TC",0,IF($J976="Nso",0,VLOOKUP($A973,'Result Entry'!$B$9:$FW$108,81,0)))</f>
        <v>0</v>
      </c>
      <c r="K992" s="1906"/>
      <c r="L992" s="104">
        <f t="shared" si="82"/>
        <v>0</v>
      </c>
      <c r="M992" s="105">
        <f t="shared" si="83"/>
        <v>0</v>
      </c>
      <c r="N992" s="99">
        <f>IF($J976="TC",0,IF($J976="Nso",0,VLOOKUP($A973,'Result Entry'!$B$9:$FW$108,86,0)))</f>
        <v>0</v>
      </c>
    </row>
    <row r="993" spans="1:14" ht="39.75" customHeight="1">
      <c r="A993" s="1721"/>
      <c r="B993" s="11" t="s">
        <v>69</v>
      </c>
      <c r="C993" s="1771" t="s">
        <v>77</v>
      </c>
      <c r="D993" s="1772"/>
      <c r="E993" s="1773"/>
      <c r="F993" s="1968" t="s">
        <v>78</v>
      </c>
      <c r="G993" s="1969"/>
      <c r="H993" s="1968" t="s">
        <v>79</v>
      </c>
      <c r="I993" s="1970"/>
      <c r="J993" s="106" t="s">
        <v>41</v>
      </c>
      <c r="K993" s="116" t="s">
        <v>91</v>
      </c>
      <c r="L993" s="1971" t="s">
        <v>39</v>
      </c>
      <c r="M993" s="1972"/>
      <c r="N993" s="108" t="s">
        <v>43</v>
      </c>
    </row>
    <row r="994" spans="1:14" ht="39.75" customHeight="1" thickBot="1">
      <c r="A994" s="1721"/>
      <c r="B994" s="11" t="s">
        <v>69</v>
      </c>
      <c r="C994" s="1774"/>
      <c r="D994" s="1775"/>
      <c r="E994" s="1776"/>
      <c r="F994" s="1973">
        <f>IF($J976="TC",0,IF($J976="Nso",0,VLOOKUP($A973,'Result Entry'!$B$9:$FW$108,146,0)))</f>
        <v>0</v>
      </c>
      <c r="G994" s="1974"/>
      <c r="H994" s="1975">
        <f>IF($J976="TC",0,IF($J976="Nso",0,VLOOKUP($A973,'Result Entry'!$B$9:$FW$108,147,0)))</f>
        <v>0</v>
      </c>
      <c r="I994" s="1976"/>
      <c r="J994" s="75">
        <f>IF($J976="TC",0,IF($J976="Nso",0,VLOOKUP($A973,'Result Entry'!$B$9:$FW$108,148,0)))</f>
        <v>0</v>
      </c>
      <c r="K994" s="85" t="str">
        <f>IF($J976="TC",0,IF($J976="Nso",0,VLOOKUP($A973,'Result Entry'!$B$9:$FW$108,149,0)))</f>
        <v/>
      </c>
      <c r="L994" s="1864">
        <f>IF($J976="TC",0,IF($J976="Nso",0,VLOOKUP($A973,'Result Entry'!$B$9:$FW$108,150,0)))</f>
        <v>0</v>
      </c>
      <c r="M994" s="1865"/>
      <c r="N994" s="15">
        <f>IF($J976="TC",0,IF($J976="Nso",0,VLOOKUP($A973,'Result Entry'!$B$9:$FW$108,152,0)))</f>
        <v>0</v>
      </c>
    </row>
    <row r="995" spans="1:14" ht="39.75" customHeight="1">
      <c r="A995" s="1721"/>
      <c r="B995" s="11" t="s">
        <v>69</v>
      </c>
      <c r="C995" s="1758" t="s">
        <v>58</v>
      </c>
      <c r="D995" s="1759"/>
      <c r="E995" s="1759"/>
      <c r="F995" s="1759"/>
      <c r="G995" s="1759"/>
      <c r="H995" s="1760"/>
      <c r="I995" s="1834" t="s">
        <v>59</v>
      </c>
      <c r="J995" s="1835"/>
      <c r="K995" s="1911">
        <f>VLOOKUP($A973,'Result Entry'!$B$9:$FW$108,143,0)</f>
        <v>0</v>
      </c>
      <c r="L995" s="1912"/>
      <c r="M995" s="1839" t="s">
        <v>37</v>
      </c>
      <c r="N995" s="1840"/>
    </row>
    <row r="996" spans="1:14" ht="39.75" customHeight="1" thickBot="1">
      <c r="A996" s="1721"/>
      <c r="B996" s="11" t="s">
        <v>69</v>
      </c>
      <c r="C996" s="1841" t="s">
        <v>54</v>
      </c>
      <c r="D996" s="1842"/>
      <c r="E996" s="1842"/>
      <c r="F996" s="1843" t="s">
        <v>157</v>
      </c>
      <c r="G996" s="1844"/>
      <c r="H996" s="26" t="s">
        <v>47</v>
      </c>
      <c r="I996" s="1847" t="s">
        <v>60</v>
      </c>
      <c r="J996" s="1848"/>
      <c r="K996" s="1913">
        <f>VLOOKUP($A973,'Result Entry'!$B$9:$FW$108,144,0)</f>
        <v>0</v>
      </c>
      <c r="L996" s="1914"/>
      <c r="M996" s="1875">
        <f>VLOOKUP($A973,'Result Entry'!$B$9:$FW$108,145,0)</f>
        <v>0</v>
      </c>
      <c r="N996" s="1876"/>
    </row>
    <row r="997" spans="1:14" ht="39.75" customHeight="1">
      <c r="A997" s="1721"/>
      <c r="B997" s="11" t="s">
        <v>69</v>
      </c>
      <c r="C997" s="1841"/>
      <c r="D997" s="1842"/>
      <c r="E997" s="1842"/>
      <c r="F997" s="1845"/>
      <c r="G997" s="1846"/>
      <c r="H997" s="27" t="s">
        <v>99</v>
      </c>
      <c r="I997" s="1877" t="s">
        <v>61</v>
      </c>
      <c r="J997" s="1878"/>
      <c r="K997" s="1915">
        <f>IF($J976="TC","Transferred",IF($J976="Nso","NameSeparated",VLOOKUP($A973,'Result Entry'!$B$9:$FW$108,153,0)))</f>
        <v>0</v>
      </c>
      <c r="L997" s="1915"/>
      <c r="M997" s="1915"/>
      <c r="N997" s="1916"/>
    </row>
    <row r="998" spans="1:14" ht="39.75" customHeight="1">
      <c r="A998" s="1721"/>
      <c r="B998" s="11" t="s">
        <v>69</v>
      </c>
      <c r="C998" s="1917" t="str">
        <f>'Result Entry'!$DU$3</f>
        <v>Foundation Of Information Tech.</v>
      </c>
      <c r="D998" s="1918"/>
      <c r="E998" s="1919"/>
      <c r="F998" s="1902" t="str">
        <f>IF($J976="TC",0,IF($J976="Nso",0,VLOOKUP($A973,'Result Entry'!$B$9:$GS$108,170,0)))</f>
        <v/>
      </c>
      <c r="G998" s="1902"/>
      <c r="H998" s="109">
        <f>IF($J976="TC",0,IF($J976="Nso",0,VLOOKUP($A973,'Result Entry'!$B$9:$GS$108,112,0)))</f>
        <v>0</v>
      </c>
      <c r="I998" s="1748" t="s">
        <v>71</v>
      </c>
      <c r="J998" s="1749"/>
      <c r="K998" s="1908">
        <f>'Result Entry'!$T$2</f>
        <v>45419</v>
      </c>
      <c r="L998" s="1909"/>
      <c r="M998" s="1909"/>
      <c r="N998" s="1910"/>
    </row>
    <row r="999" spans="1:14" ht="39.75" customHeight="1">
      <c r="A999" s="1721"/>
      <c r="B999" s="11" t="s">
        <v>69</v>
      </c>
      <c r="C999" s="1899" t="str">
        <f>'Result Entry'!$EI$3</f>
        <v>G.I.A.I.-II</v>
      </c>
      <c r="D999" s="1900"/>
      <c r="E999" s="1901"/>
      <c r="F999" s="1902" t="str">
        <f>IF($J976="TC",0,IF($J976="Nso",0,VLOOKUP($A973,'Result Entry'!$B$9:$GS$108,174,0)))</f>
        <v/>
      </c>
      <c r="G999" s="1902"/>
      <c r="H999" s="109">
        <f>IF($J976="TC",0,IF($J976="Nso",0,VLOOKUP($A973,'Result Entry'!$B$9:$GS$108,124,0)))</f>
        <v>0</v>
      </c>
      <c r="I999" s="1753"/>
      <c r="J999" s="1754"/>
      <c r="K999" s="1754"/>
      <c r="L999" s="1754"/>
      <c r="M999" s="1754"/>
      <c r="N999" s="1755"/>
    </row>
    <row r="1000" spans="1:14" ht="39.75" customHeight="1">
      <c r="A1000" s="1721"/>
      <c r="B1000" s="11" t="s">
        <v>69</v>
      </c>
      <c r="C1000" s="1899" t="str">
        <f>'Result Entry'!$EU$3</f>
        <v>SOC.SER.PLAN</v>
      </c>
      <c r="D1000" s="1900"/>
      <c r="E1000" s="1901"/>
      <c r="F1000" s="1902">
        <f>IF($J976="TC",0,IF($J976="Nso",0,VLOOKUP($A973,'Result Entry'!$B$9:$HS$108,178,0)))</f>
        <v>0</v>
      </c>
      <c r="G1000" s="1902"/>
      <c r="H1000" s="109">
        <f>IF($J976="TC",0,IF($J976="Nso",0,VLOOKUP($A973,'Result Entry'!$B$9:$GS$108,136,0)))</f>
        <v>0</v>
      </c>
      <c r="I1000" s="1756" t="s">
        <v>174</v>
      </c>
      <c r="J1000" s="1757"/>
      <c r="K1000" s="113"/>
      <c r="L1000" s="114"/>
      <c r="M1000" s="114"/>
      <c r="N1000" s="115"/>
    </row>
    <row r="1001" spans="1:14" ht="39.75" customHeight="1" thickBot="1">
      <c r="A1001" s="1721"/>
      <c r="B1001" s="11" t="s">
        <v>69</v>
      </c>
      <c r="C1001" s="1899" t="str">
        <f>'Result Entry'!$FG$3</f>
        <v>Jeewan Kaushal</v>
      </c>
      <c r="D1001" s="1900"/>
      <c r="E1001" s="1901"/>
      <c r="F1001" s="1902" t="str">
        <f>IF($J976="TC",0,IF($J976="Nso",0,VLOOKUP($A973,'Result Entry'!$B$9:$HS$108,182,0)))</f>
        <v/>
      </c>
      <c r="G1001" s="1902"/>
      <c r="H1001" s="109">
        <f>IF($J976="TC",0,IF($J976="Nso",0,VLOOKUP($A973,'Result Entry'!$B$9:$HS$108,136,0)))</f>
        <v>0</v>
      </c>
      <c r="I1001" s="1756" t="s">
        <v>148</v>
      </c>
      <c r="J1001" s="1757"/>
      <c r="K1001" s="1757"/>
      <c r="L1001" s="1757"/>
      <c r="M1001" s="1757"/>
      <c r="N1001" s="1838"/>
    </row>
    <row r="1002" spans="1:14" ht="39.75" customHeight="1">
      <c r="A1002" s="1721"/>
      <c r="B1002" s="10" t="s">
        <v>69</v>
      </c>
      <c r="C1002" s="1886" t="s">
        <v>180</v>
      </c>
      <c r="D1002" s="1887"/>
      <c r="E1002" s="1888"/>
      <c r="F1002" s="1895" t="s">
        <v>181</v>
      </c>
      <c r="G1002" s="1896"/>
      <c r="H1002" s="110" t="s">
        <v>30</v>
      </c>
      <c r="I1002" s="1756" t="s">
        <v>175</v>
      </c>
      <c r="J1002" s="1757"/>
      <c r="K1002" s="1757"/>
      <c r="L1002" s="1757"/>
      <c r="M1002" s="1757"/>
      <c r="N1002" s="1838"/>
    </row>
    <row r="1003" spans="1:14" ht="39.75" customHeight="1">
      <c r="A1003" s="1721"/>
      <c r="B1003" s="10" t="s">
        <v>69</v>
      </c>
      <c r="C1003" s="1889"/>
      <c r="D1003" s="1890"/>
      <c r="E1003" s="1891"/>
      <c r="F1003" s="1897" t="s">
        <v>182</v>
      </c>
      <c r="G1003" s="1898"/>
      <c r="H1003" s="111" t="s">
        <v>179</v>
      </c>
      <c r="I1003" s="1732" t="s">
        <v>67</v>
      </c>
      <c r="J1003" s="1733"/>
      <c r="K1003" s="1733"/>
      <c r="L1003" s="1733"/>
      <c r="M1003" s="1733"/>
      <c r="N1003" s="1734"/>
    </row>
    <row r="1004" spans="1:14" ht="39.75" customHeight="1">
      <c r="A1004" s="1721"/>
      <c r="B1004" s="10" t="s">
        <v>69</v>
      </c>
      <c r="C1004" s="1889"/>
      <c r="D1004" s="1890"/>
      <c r="E1004" s="1891"/>
      <c r="F1004" s="1897" t="s">
        <v>185</v>
      </c>
      <c r="G1004" s="1898"/>
      <c r="H1004" s="111" t="s">
        <v>62</v>
      </c>
      <c r="I1004" s="1735"/>
      <c r="J1004" s="1736"/>
      <c r="K1004" s="1736"/>
      <c r="L1004" s="1736"/>
      <c r="M1004" s="1736"/>
      <c r="N1004" s="1737"/>
    </row>
    <row r="1005" spans="1:14" ht="39.75" customHeight="1">
      <c r="A1005" s="1721"/>
      <c r="B1005" s="10" t="s">
        <v>69</v>
      </c>
      <c r="C1005" s="1889"/>
      <c r="D1005" s="1890"/>
      <c r="E1005" s="1891"/>
      <c r="F1005" s="1897" t="s">
        <v>186</v>
      </c>
      <c r="G1005" s="1898"/>
      <c r="H1005" s="111" t="s">
        <v>63</v>
      </c>
      <c r="I1005" s="1735"/>
      <c r="J1005" s="1736"/>
      <c r="K1005" s="1736"/>
      <c r="L1005" s="1736"/>
      <c r="M1005" s="1736"/>
      <c r="N1005" s="1737"/>
    </row>
    <row r="1006" spans="1:14" ht="39.75" customHeight="1">
      <c r="A1006" s="1721"/>
      <c r="B1006" s="10" t="s">
        <v>69</v>
      </c>
      <c r="C1006" s="1889"/>
      <c r="D1006" s="1890"/>
      <c r="E1006" s="1891"/>
      <c r="F1006" s="1897" t="s">
        <v>183</v>
      </c>
      <c r="G1006" s="1898"/>
      <c r="H1006" s="111" t="s">
        <v>65</v>
      </c>
      <c r="I1006" s="1738" t="s">
        <v>80</v>
      </c>
      <c r="J1006" s="1739"/>
      <c r="K1006" s="1739"/>
      <c r="L1006" s="1739"/>
      <c r="M1006" s="1739"/>
      <c r="N1006" s="1740"/>
    </row>
    <row r="1007" spans="1:14" ht="39.75" customHeight="1" thickBot="1">
      <c r="A1007" s="1721"/>
      <c r="B1007" s="13" t="s">
        <v>69</v>
      </c>
      <c r="C1007" s="1892"/>
      <c r="D1007" s="1893"/>
      <c r="E1007" s="1894"/>
      <c r="F1007" s="1884" t="s">
        <v>184</v>
      </c>
      <c r="G1007" s="1885"/>
      <c r="H1007" s="112" t="s">
        <v>64</v>
      </c>
      <c r="I1007" s="1741"/>
      <c r="J1007" s="1742"/>
      <c r="K1007" s="1742"/>
      <c r="L1007" s="1742"/>
      <c r="M1007" s="1742"/>
      <c r="N1007" s="1743"/>
    </row>
    <row r="1008" spans="1:14" s="43" customFormat="1" ht="123.75" customHeight="1" thickTop="1">
      <c r="A1008" s="84"/>
      <c r="B1008" s="117"/>
      <c r="C1008" s="118"/>
      <c r="D1008" s="118"/>
      <c r="E1008" s="118"/>
      <c r="F1008" s="118"/>
      <c r="G1008" s="118"/>
      <c r="H1008" s="118"/>
      <c r="I1008" s="118"/>
      <c r="J1008" s="118"/>
      <c r="K1008" s="118"/>
      <c r="L1008" s="118"/>
      <c r="M1008" s="118"/>
      <c r="N1008" s="118"/>
    </row>
    <row r="1009" spans="1:15" ht="24.75" customHeight="1" thickBot="1">
      <c r="A1009" s="83">
        <f>A973+1</f>
        <v>29</v>
      </c>
      <c r="B1009" s="1720" t="s">
        <v>50</v>
      </c>
      <c r="C1009" s="1720"/>
      <c r="D1009" s="1720"/>
      <c r="E1009" s="1720"/>
      <c r="F1009" s="1720"/>
      <c r="G1009" s="1720"/>
      <c r="H1009" s="1720"/>
      <c r="I1009" s="1720"/>
      <c r="J1009" s="1720"/>
      <c r="K1009" s="1720"/>
      <c r="L1009" s="1720"/>
      <c r="M1009" s="1720"/>
      <c r="N1009" s="1720"/>
    </row>
    <row r="1010" spans="1:15" ht="62.25" customHeight="1" thickTop="1">
      <c r="A1010" s="1721"/>
      <c r="B1010" s="1722"/>
      <c r="C1010" s="1723"/>
      <c r="D1010" s="1920" t="str">
        <f>Master!$E$8</f>
        <v xml:space="preserve">Govt. Sr. Secondary School </v>
      </c>
      <c r="E1010" s="1921"/>
      <c r="F1010" s="1921"/>
      <c r="G1010" s="1921"/>
      <c r="H1010" s="1921"/>
      <c r="I1010" s="1921"/>
      <c r="J1010" s="1921"/>
      <c r="K1010" s="1921"/>
      <c r="L1010" s="1921"/>
      <c r="M1010" s="1921"/>
      <c r="N1010" s="1922"/>
    </row>
    <row r="1011" spans="1:15" ht="33" customHeight="1" thickBot="1">
      <c r="A1011" s="1721"/>
      <c r="B1011" s="1724"/>
      <c r="C1011" s="1725"/>
      <c r="D1011" s="1729" t="str">
        <f>Master!$E$11</f>
        <v>P.S.-Bapini (Jodhpur)</v>
      </c>
      <c r="E1011" s="1730"/>
      <c r="F1011" s="1730"/>
      <c r="G1011" s="1730"/>
      <c r="H1011" s="1730"/>
      <c r="I1011" s="1730"/>
      <c r="J1011" s="1730"/>
      <c r="K1011" s="1730"/>
      <c r="L1011" s="1730"/>
      <c r="M1011" s="1730"/>
      <c r="N1011" s="1731"/>
    </row>
    <row r="1012" spans="1:15" ht="30" customHeight="1">
      <c r="A1012" s="1721"/>
      <c r="B1012" s="28"/>
      <c r="C1012" s="1849" t="s">
        <v>150</v>
      </c>
      <c r="D1012" s="1850"/>
      <c r="E1012" s="1850"/>
      <c r="F1012" s="1850"/>
      <c r="G1012" s="1851"/>
      <c r="H1012" s="1814" t="s">
        <v>127</v>
      </c>
      <c r="I1012" s="1814"/>
      <c r="J1012" s="1923">
        <f>VLOOKUP(A1009,'Result Entry'!$B$6:$K$108,6,0)</f>
        <v>0</v>
      </c>
      <c r="K1012" s="1820" t="s">
        <v>68</v>
      </c>
      <c r="L1012" s="1821"/>
      <c r="M1012" s="68">
        <f>Master!$E$14</f>
        <v>8151106901</v>
      </c>
      <c r="N1012" s="69"/>
    </row>
    <row r="1013" spans="1:15" ht="30" customHeight="1">
      <c r="A1013" s="1721"/>
      <c r="B1013" s="9"/>
      <c r="C1013" s="1852"/>
      <c r="D1013" s="1853"/>
      <c r="E1013" s="1853"/>
      <c r="F1013" s="1853"/>
      <c r="G1013" s="1854"/>
      <c r="H1013" s="1815"/>
      <c r="I1013" s="1815"/>
      <c r="J1013" s="1924"/>
      <c r="K1013" s="1822" t="s">
        <v>66</v>
      </c>
      <c r="L1013" s="1823"/>
      <c r="M1013" s="1824"/>
      <c r="N1013" s="1825"/>
      <c r="O1013" s="17" t="s">
        <v>156</v>
      </c>
    </row>
    <row r="1014" spans="1:15" ht="30" customHeight="1" thickBot="1">
      <c r="A1014" s="1721"/>
      <c r="B1014" s="9"/>
      <c r="C1014" s="1855"/>
      <c r="D1014" s="1856"/>
      <c r="E1014" s="1856"/>
      <c r="F1014" s="1856"/>
      <c r="G1014" s="1857"/>
      <c r="H1014" s="1816"/>
      <c r="I1014" s="1816"/>
      <c r="J1014" s="1925"/>
      <c r="K1014" s="1826" t="s">
        <v>51</v>
      </c>
      <c r="L1014" s="1827"/>
      <c r="M1014" s="1828" t="str">
        <f>Master!$E$6</f>
        <v>2023-24</v>
      </c>
      <c r="N1014" s="1829"/>
    </row>
    <row r="1015" spans="1:15" ht="39.75" customHeight="1">
      <c r="A1015" s="1721"/>
      <c r="B1015" s="10" t="s">
        <v>69</v>
      </c>
      <c r="C1015" s="1932" t="s">
        <v>20</v>
      </c>
      <c r="D1015" s="1977"/>
      <c r="E1015" s="1977"/>
      <c r="F1015" s="1978"/>
      <c r="G1015" s="87" t="s">
        <v>149</v>
      </c>
      <c r="H1015" s="1979">
        <f>VLOOKUP($A1009,'Result Entry'!$B$9:$FW$108,4,0)</f>
        <v>0</v>
      </c>
      <c r="I1015" s="1979"/>
      <c r="J1015" s="1979"/>
      <c r="K1015" s="1979"/>
      <c r="L1015" s="1979"/>
      <c r="M1015" s="1979"/>
      <c r="N1015" s="1980"/>
    </row>
    <row r="1016" spans="1:15" ht="39.75" customHeight="1">
      <c r="A1016" s="1721"/>
      <c r="B1016" s="10" t="s">
        <v>69</v>
      </c>
      <c r="C1016" s="1960" t="s">
        <v>22</v>
      </c>
      <c r="D1016" s="1961"/>
      <c r="E1016" s="1961"/>
      <c r="F1016" s="1962"/>
      <c r="G1016" s="88" t="s">
        <v>149</v>
      </c>
      <c r="H1016" s="1963">
        <f>VLOOKUP($A1009,'Result Entry'!$B$9:$FW$108,7,0)</f>
        <v>0</v>
      </c>
      <c r="I1016" s="1963"/>
      <c r="J1016" s="1963"/>
      <c r="K1016" s="1963"/>
      <c r="L1016" s="1963"/>
      <c r="M1016" s="1963"/>
      <c r="N1016" s="1964"/>
    </row>
    <row r="1017" spans="1:15" ht="39.75" customHeight="1">
      <c r="A1017" s="1721"/>
      <c r="B1017" s="10" t="s">
        <v>69</v>
      </c>
      <c r="C1017" s="1960" t="s">
        <v>23</v>
      </c>
      <c r="D1017" s="1961"/>
      <c r="E1017" s="1961"/>
      <c r="F1017" s="1962"/>
      <c r="G1017" s="88" t="s">
        <v>149</v>
      </c>
      <c r="H1017" s="1963">
        <f>VLOOKUP($A1009,'Result Entry'!$B$9:$FW$108,8,0)</f>
        <v>0</v>
      </c>
      <c r="I1017" s="1963"/>
      <c r="J1017" s="1963"/>
      <c r="K1017" s="1963"/>
      <c r="L1017" s="1963"/>
      <c r="M1017" s="1963"/>
      <c r="N1017" s="1964"/>
    </row>
    <row r="1018" spans="1:15" ht="39.75" customHeight="1">
      <c r="A1018" s="1721"/>
      <c r="B1018" s="10" t="s">
        <v>69</v>
      </c>
      <c r="C1018" s="1960" t="s">
        <v>52</v>
      </c>
      <c r="D1018" s="1961"/>
      <c r="E1018" s="1961"/>
      <c r="F1018" s="1962"/>
      <c r="G1018" s="88" t="s">
        <v>149</v>
      </c>
      <c r="H1018" s="1963">
        <f>VLOOKUP($A1009,'Result Entry'!$B$9:$FW$108,9,0)</f>
        <v>0</v>
      </c>
      <c r="I1018" s="1963"/>
      <c r="J1018" s="1963"/>
      <c r="K1018" s="1963"/>
      <c r="L1018" s="1963"/>
      <c r="M1018" s="1963"/>
      <c r="N1018" s="1964"/>
    </row>
    <row r="1019" spans="1:15" ht="39.75" customHeight="1">
      <c r="A1019" s="1721"/>
      <c r="B1019" s="10" t="s">
        <v>69</v>
      </c>
      <c r="C1019" s="1960" t="s">
        <v>53</v>
      </c>
      <c r="D1019" s="1961"/>
      <c r="E1019" s="1961"/>
      <c r="F1019" s="1962"/>
      <c r="G1019" s="88" t="s">
        <v>149</v>
      </c>
      <c r="H1019" s="1965" t="str">
        <f>CONCATENATE('Result Entry'!$G$4,'Result Entry'!$J$4)</f>
        <v>11(A)</v>
      </c>
      <c r="I1019" s="1963"/>
      <c r="J1019" s="1963"/>
      <c r="K1019" s="1963"/>
      <c r="L1019" s="1963"/>
      <c r="M1019" s="1963"/>
      <c r="N1019" s="1964"/>
    </row>
    <row r="1020" spans="1:15" ht="39.75" customHeight="1" thickBot="1">
      <c r="A1020" s="1721"/>
      <c r="B1020" s="10" t="s">
        <v>69</v>
      </c>
      <c r="C1020" s="1935" t="s">
        <v>25</v>
      </c>
      <c r="D1020" s="1936"/>
      <c r="E1020" s="1936"/>
      <c r="F1020" s="1937"/>
      <c r="G1020" s="89" t="s">
        <v>149</v>
      </c>
      <c r="H1020" s="1938">
        <f>VLOOKUP($A1009,'Result Entry'!$B$9:$FW$108,10,0)</f>
        <v>0</v>
      </c>
      <c r="I1020" s="1938"/>
      <c r="J1020" s="1938"/>
      <c r="K1020" s="1938"/>
      <c r="L1020" s="1938"/>
      <c r="M1020" s="1938"/>
      <c r="N1020" s="1939"/>
    </row>
    <row r="1021" spans="1:15" ht="30" customHeight="1">
      <c r="A1021" s="1721"/>
      <c r="B1021" s="11" t="s">
        <v>69</v>
      </c>
      <c r="C1021" s="1940" t="s">
        <v>167</v>
      </c>
      <c r="D1021" s="1941"/>
      <c r="E1021" s="1944" t="s">
        <v>72</v>
      </c>
      <c r="F1021" s="1946" t="s">
        <v>73</v>
      </c>
      <c r="G1021" s="1948" t="s">
        <v>168</v>
      </c>
      <c r="H1021" s="1950" t="s">
        <v>55</v>
      </c>
      <c r="I1021" s="1951"/>
      <c r="J1021" s="1954" t="s">
        <v>84</v>
      </c>
      <c r="K1021" s="1955"/>
      <c r="L1021" s="1958" t="s">
        <v>169</v>
      </c>
      <c r="M1021" s="1966" t="s">
        <v>76</v>
      </c>
      <c r="N1021" s="1926" t="s">
        <v>98</v>
      </c>
    </row>
    <row r="1022" spans="1:15" ht="30" customHeight="1">
      <c r="A1022" s="1721"/>
      <c r="B1022" s="11"/>
      <c r="C1022" s="1942"/>
      <c r="D1022" s="1943"/>
      <c r="E1022" s="1945"/>
      <c r="F1022" s="1947"/>
      <c r="G1022" s="1949"/>
      <c r="H1022" s="1952"/>
      <c r="I1022" s="1953"/>
      <c r="J1022" s="1956"/>
      <c r="K1022" s="1957"/>
      <c r="L1022" s="1959"/>
      <c r="M1022" s="1967"/>
      <c r="N1022" s="1927"/>
    </row>
    <row r="1023" spans="1:15" ht="39.75" customHeight="1" thickBot="1">
      <c r="A1023" s="1721"/>
      <c r="B1023" s="11" t="s">
        <v>69</v>
      </c>
      <c r="C1023" s="1866" t="s">
        <v>56</v>
      </c>
      <c r="D1023" s="1867"/>
      <c r="E1023" s="90">
        <f>'Result Entry'!$L$7</f>
        <v>10</v>
      </c>
      <c r="F1023" s="91">
        <f>'Result Entry'!$M$7</f>
        <v>10</v>
      </c>
      <c r="G1023" s="92">
        <f t="shared" ref="G1023:G1028" si="84">SUM(E1023:F1023)</f>
        <v>20</v>
      </c>
      <c r="H1023" s="1929">
        <f>'Result Entry'!$AU$7</f>
        <v>70</v>
      </c>
      <c r="I1023" s="1930"/>
      <c r="J1023" s="1931">
        <f>'Result Entry'!$AY$7</f>
        <v>100</v>
      </c>
      <c r="K1023" s="1930"/>
      <c r="L1023" s="92">
        <f t="shared" ref="L1023:L1028" si="85">SUM(H1023,J1023)</f>
        <v>170</v>
      </c>
      <c r="M1023" s="93">
        <f t="shared" ref="M1023:M1028" si="86">SUM(G1023,L1023)</f>
        <v>190</v>
      </c>
      <c r="N1023" s="1928"/>
    </row>
    <row r="1024" spans="1:15" s="52" customFormat="1" ht="54" customHeight="1">
      <c r="A1024" s="1721"/>
      <c r="B1024" s="50" t="s">
        <v>69</v>
      </c>
      <c r="C1024" s="1769" t="str">
        <f>'Result Entry'!$L$3</f>
        <v>HINDI Comp.</v>
      </c>
      <c r="D1024" s="1770"/>
      <c r="E1024" s="94">
        <f>IF($J1012="TC",0,IF($J1012="Nso",0,VLOOKUP($A1009,'Result Entry'!$B$9:$FW$108,11,0)))</f>
        <v>0</v>
      </c>
      <c r="F1024" s="95">
        <f>IF($J1012="TC",0,IF($J1012="Nso",0,VLOOKUP($A1009,'Result Entry'!$B$9:$FW$108,12,0)))</f>
        <v>0</v>
      </c>
      <c r="G1024" s="96">
        <f t="shared" si="84"/>
        <v>0</v>
      </c>
      <c r="H1024" s="1932">
        <f>IF($J1012="TC",0,IF($J1012="Nso",0,VLOOKUP($A1009,'Result Entry'!$B$9:$FW$108,16,0)))</f>
        <v>0</v>
      </c>
      <c r="I1024" s="1933"/>
      <c r="J1024" s="1934">
        <f>IF($J1012="TC",0,IF($J1012="Nso",0,VLOOKUP($A1009,'Result Entry'!$B$9:$FW$108,19,0)))</f>
        <v>0</v>
      </c>
      <c r="K1024" s="1933"/>
      <c r="L1024" s="97">
        <f t="shared" si="85"/>
        <v>0</v>
      </c>
      <c r="M1024" s="98">
        <f t="shared" si="86"/>
        <v>0</v>
      </c>
      <c r="N1024" s="99" t="str">
        <f>IF($J1012="TC",0,IF($J1012="Nso",0,VLOOKUP($A1009,'Result Entry'!$B$9:$FW$108,24,0)))</f>
        <v/>
      </c>
    </row>
    <row r="1025" spans="1:14" s="52" customFormat="1" ht="54" customHeight="1">
      <c r="A1025" s="1721"/>
      <c r="B1025" s="50" t="s">
        <v>69</v>
      </c>
      <c r="C1025" s="1717" t="str">
        <f>'Result Entry'!$Z$3</f>
        <v>ENGLISH Comp.</v>
      </c>
      <c r="D1025" s="1718"/>
      <c r="E1025" s="94">
        <f>IF($J1012="TC",0,IF($J1012="Nso",0,VLOOKUP($A1009,'Result Entry'!$B$9:$FW$108,25,0)))</f>
        <v>0</v>
      </c>
      <c r="F1025" s="95">
        <f>IF($J1012="TC",0,IF($J1012="Nso",0,VLOOKUP($A1009,'Result Entry'!$B$9:$FW$108,26,0)))</f>
        <v>0</v>
      </c>
      <c r="G1025" s="100">
        <f t="shared" si="84"/>
        <v>0</v>
      </c>
      <c r="H1025" s="1960">
        <f>IF($J1012="TC",0,IF($J1012="Nso",0,VLOOKUP($A1009,'Result Entry'!$B$9:$FW$108,30,0)))</f>
        <v>0</v>
      </c>
      <c r="I1025" s="1904"/>
      <c r="J1025" s="1903">
        <f>IF($J1012="TC",0,IF($J1012="Nso",0,VLOOKUP($A1009,'Result Entry'!$B$9:$FW$108,33,0)))</f>
        <v>0</v>
      </c>
      <c r="K1025" s="1904"/>
      <c r="L1025" s="97">
        <f t="shared" si="85"/>
        <v>0</v>
      </c>
      <c r="M1025" s="98">
        <f t="shared" si="86"/>
        <v>0</v>
      </c>
      <c r="N1025" s="99" t="str">
        <f>IF($J1012="TC",0,IF($J1012="Nso",0,VLOOKUP($A1009,'Result Entry'!$B$9:$FW$108,38,0)))</f>
        <v/>
      </c>
    </row>
    <row r="1026" spans="1:14" s="52" customFormat="1" ht="54" customHeight="1">
      <c r="A1026" s="1721"/>
      <c r="B1026" s="50" t="s">
        <v>69</v>
      </c>
      <c r="C1026" s="1717" t="str">
        <f>'Result Entry'!$AO$3</f>
        <v>PHYSICS</v>
      </c>
      <c r="D1026" s="1718"/>
      <c r="E1026" s="94">
        <f>IF($J1012="TC",0,IF($J1012="Nso",0,VLOOKUP($A1009,'Result Entry'!$B$9:$FW$108,39,0)))</f>
        <v>0</v>
      </c>
      <c r="F1026" s="95">
        <f>IF($J1012="TC",0,IF($J1012="Nso",0,VLOOKUP($A1009,'Result Entry'!$B$9:$FW$108,40,0)))</f>
        <v>0</v>
      </c>
      <c r="G1026" s="100">
        <f t="shared" si="84"/>
        <v>0</v>
      </c>
      <c r="H1026" s="1960">
        <f>IF($J1012="TC",0,IF($J1012="Nso",0,VLOOKUP($A1009,'Result Entry'!$B$9:$FW$108,45,0)))</f>
        <v>0</v>
      </c>
      <c r="I1026" s="1904"/>
      <c r="J1026" s="1903">
        <f>IF($J1012="TC",0,IF($J1012="Nso",0,VLOOKUP($A1009,'Result Entry'!$B$9:$FW$108,49,0)))</f>
        <v>0</v>
      </c>
      <c r="K1026" s="1904"/>
      <c r="L1026" s="97">
        <f t="shared" si="85"/>
        <v>0</v>
      </c>
      <c r="M1026" s="98">
        <f t="shared" si="86"/>
        <v>0</v>
      </c>
      <c r="N1026" s="99" t="str">
        <f>IF($J1012="TC",0,IF($J1012="Nso",0,VLOOKUP($A1009,'Result Entry'!$B$9:$FW$108,54,0)))</f>
        <v/>
      </c>
    </row>
    <row r="1027" spans="1:14" s="52" customFormat="1" ht="54" customHeight="1">
      <c r="A1027" s="1721"/>
      <c r="B1027" s="50" t="s">
        <v>69</v>
      </c>
      <c r="C1027" s="1717" t="str">
        <f>'Result Entry'!$BF$3</f>
        <v>CHEMISTRY</v>
      </c>
      <c r="D1027" s="1718"/>
      <c r="E1027" s="94" t="str">
        <f>IF($J1012="TC",0,IF($J1012="Nso",0,VLOOKUP($A1009,'Result Entry'!$B$9:$FW$108,55,0)))</f>
        <v/>
      </c>
      <c r="F1027" s="95">
        <f>IF($J1012="TC",0,IF($J1012="Nso",0,VLOOKUP($A1009,'Result Entry'!$B$9:$FW$108,56,0)))</f>
        <v>0</v>
      </c>
      <c r="G1027" s="100">
        <f t="shared" si="84"/>
        <v>0</v>
      </c>
      <c r="H1027" s="1960">
        <f>IF($J1012="TC",0,IF($J1012="Nso",0,VLOOKUP($A1009,'Result Entry'!$B$9:$FW$108,61,0)))</f>
        <v>0</v>
      </c>
      <c r="I1027" s="1904"/>
      <c r="J1027" s="1903">
        <f>IF($J1012="TC",0,IF($J1012="Nso",0,VLOOKUP($A1009,'Result Entry'!$B$9:$FW$108,65,0)))</f>
        <v>0</v>
      </c>
      <c r="K1027" s="1904"/>
      <c r="L1027" s="97">
        <f t="shared" si="85"/>
        <v>0</v>
      </c>
      <c r="M1027" s="98">
        <f t="shared" si="86"/>
        <v>0</v>
      </c>
      <c r="N1027" s="99" t="str">
        <f>IF($J1012="TC",0,IF($J1012="Nso",0,VLOOKUP($A1009,'Result Entry'!$B$9:$FW$108,70,0)))</f>
        <v/>
      </c>
    </row>
    <row r="1028" spans="1:14" s="52" customFormat="1" ht="54" customHeight="1" thickBot="1">
      <c r="A1028" s="1721"/>
      <c r="B1028" s="50" t="s">
        <v>69</v>
      </c>
      <c r="C1028" s="1717" t="str">
        <f>'Result Entry'!$BW$3</f>
        <v>BIOLOGY</v>
      </c>
      <c r="D1028" s="1718"/>
      <c r="E1028" s="101" t="str">
        <f>IF($J1012="TC",0,IF($J1012="Nso",0,VLOOKUP($A1009,'Result Entry'!$B$9:$FW$108,71,0)))</f>
        <v/>
      </c>
      <c r="F1028" s="102" t="str">
        <f>IF($J1012="TC",0,IF($J1012="Nso",0,VLOOKUP($A1009,'Result Entry'!$B$9:$FW$108,72,0)))</f>
        <v/>
      </c>
      <c r="G1028" s="103">
        <f t="shared" si="84"/>
        <v>0</v>
      </c>
      <c r="H1028" s="1905">
        <f>IF($J1012="TC",0,IF($J1012="Nso",0,VLOOKUP($A1009,'Result Entry'!$B$9:$FW$108,77,0)))</f>
        <v>0</v>
      </c>
      <c r="I1028" s="1906"/>
      <c r="J1028" s="1907">
        <f>IF($J1012="TC",0,IF($J1012="Nso",0,VLOOKUP($A1009,'Result Entry'!$B$9:$FW$108,81,0)))</f>
        <v>0</v>
      </c>
      <c r="K1028" s="1906"/>
      <c r="L1028" s="104">
        <f t="shared" si="85"/>
        <v>0</v>
      </c>
      <c r="M1028" s="105">
        <f t="shared" si="86"/>
        <v>0</v>
      </c>
      <c r="N1028" s="99">
        <f>IF($J1012="TC",0,IF($J1012="Nso",0,VLOOKUP($A1009,'Result Entry'!$B$9:$FW$108,86,0)))</f>
        <v>0</v>
      </c>
    </row>
    <row r="1029" spans="1:14" ht="39.75" customHeight="1">
      <c r="A1029" s="1721"/>
      <c r="B1029" s="11" t="s">
        <v>69</v>
      </c>
      <c r="C1029" s="1771" t="s">
        <v>77</v>
      </c>
      <c r="D1029" s="1772"/>
      <c r="E1029" s="1773"/>
      <c r="F1029" s="1968" t="s">
        <v>78</v>
      </c>
      <c r="G1029" s="1969"/>
      <c r="H1029" s="1968" t="s">
        <v>79</v>
      </c>
      <c r="I1029" s="1970"/>
      <c r="J1029" s="106" t="s">
        <v>41</v>
      </c>
      <c r="K1029" s="116" t="s">
        <v>91</v>
      </c>
      <c r="L1029" s="1971" t="s">
        <v>39</v>
      </c>
      <c r="M1029" s="1972"/>
      <c r="N1029" s="108" t="s">
        <v>43</v>
      </c>
    </row>
    <row r="1030" spans="1:14" ht="39.75" customHeight="1" thickBot="1">
      <c r="A1030" s="1721"/>
      <c r="B1030" s="11" t="s">
        <v>69</v>
      </c>
      <c r="C1030" s="1774"/>
      <c r="D1030" s="1775"/>
      <c r="E1030" s="1776"/>
      <c r="F1030" s="1973">
        <f>IF($J1012="TC",0,IF($J1012="Nso",0,VLOOKUP($A1009,'Result Entry'!$B$9:$FW$108,146,0)))</f>
        <v>0</v>
      </c>
      <c r="G1030" s="1974"/>
      <c r="H1030" s="1975">
        <f>IF($J1012="TC",0,IF($J1012="Nso",0,VLOOKUP($A1009,'Result Entry'!$B$9:$FW$108,147,0)))</f>
        <v>0</v>
      </c>
      <c r="I1030" s="1976"/>
      <c r="J1030" s="75">
        <f>IF($J1012="TC",0,IF($J1012="Nso",0,VLOOKUP($A1009,'Result Entry'!$B$9:$FW$108,148,0)))</f>
        <v>0</v>
      </c>
      <c r="K1030" s="85" t="str">
        <f>IF($J1012="TC",0,IF($J1012="Nso",0,VLOOKUP($A1009,'Result Entry'!$B$9:$FW$108,149,0)))</f>
        <v/>
      </c>
      <c r="L1030" s="1864">
        <f>IF($J1012="TC",0,IF($J1012="Nso",0,VLOOKUP($A1009,'Result Entry'!$B$9:$FW$108,150,0)))</f>
        <v>0</v>
      </c>
      <c r="M1030" s="1865"/>
      <c r="N1030" s="15">
        <f>IF($J1012="TC",0,IF($J1012="Nso",0,VLOOKUP($A1009,'Result Entry'!$B$9:$FW$108,152,0)))</f>
        <v>0</v>
      </c>
    </row>
    <row r="1031" spans="1:14" ht="39.75" customHeight="1">
      <c r="A1031" s="1721"/>
      <c r="B1031" s="11" t="s">
        <v>69</v>
      </c>
      <c r="C1031" s="1758" t="s">
        <v>58</v>
      </c>
      <c r="D1031" s="1759"/>
      <c r="E1031" s="1759"/>
      <c r="F1031" s="1759"/>
      <c r="G1031" s="1759"/>
      <c r="H1031" s="1760"/>
      <c r="I1031" s="1834" t="s">
        <v>59</v>
      </c>
      <c r="J1031" s="1835"/>
      <c r="K1031" s="1911">
        <f>VLOOKUP($A1009,'Result Entry'!$B$9:$FW$108,143,0)</f>
        <v>0</v>
      </c>
      <c r="L1031" s="1912"/>
      <c r="M1031" s="1839" t="s">
        <v>37</v>
      </c>
      <c r="N1031" s="1840"/>
    </row>
    <row r="1032" spans="1:14" ht="39.75" customHeight="1" thickBot="1">
      <c r="A1032" s="1721"/>
      <c r="B1032" s="11" t="s">
        <v>69</v>
      </c>
      <c r="C1032" s="1841" t="s">
        <v>54</v>
      </c>
      <c r="D1032" s="1842"/>
      <c r="E1032" s="1842"/>
      <c r="F1032" s="1843" t="s">
        <v>157</v>
      </c>
      <c r="G1032" s="1844"/>
      <c r="H1032" s="26" t="s">
        <v>47</v>
      </c>
      <c r="I1032" s="1847" t="s">
        <v>60</v>
      </c>
      <c r="J1032" s="1848"/>
      <c r="K1032" s="1913">
        <f>VLOOKUP($A1009,'Result Entry'!$B$9:$FW$108,144,0)</f>
        <v>0</v>
      </c>
      <c r="L1032" s="1914"/>
      <c r="M1032" s="1875">
        <f>VLOOKUP($A1009,'Result Entry'!$B$9:$FW$108,145,0)</f>
        <v>0</v>
      </c>
      <c r="N1032" s="1876"/>
    </row>
    <row r="1033" spans="1:14" ht="39.75" customHeight="1">
      <c r="A1033" s="1721"/>
      <c r="B1033" s="11" t="s">
        <v>69</v>
      </c>
      <c r="C1033" s="1841"/>
      <c r="D1033" s="1842"/>
      <c r="E1033" s="1842"/>
      <c r="F1033" s="1845"/>
      <c r="G1033" s="1846"/>
      <c r="H1033" s="27" t="s">
        <v>99</v>
      </c>
      <c r="I1033" s="1877" t="s">
        <v>61</v>
      </c>
      <c r="J1033" s="1878"/>
      <c r="K1033" s="1915">
        <f>IF($J1012="TC","Transferred",IF($J1012="Nso","NameSeparated",VLOOKUP($A1009,'Result Entry'!$B$9:$FW$108,153,0)))</f>
        <v>0</v>
      </c>
      <c r="L1033" s="1915"/>
      <c r="M1033" s="1915"/>
      <c r="N1033" s="1916"/>
    </row>
    <row r="1034" spans="1:14" ht="39.75" customHeight="1">
      <c r="A1034" s="1721"/>
      <c r="B1034" s="11" t="s">
        <v>69</v>
      </c>
      <c r="C1034" s="1917" t="str">
        <f>'Result Entry'!$DU$3</f>
        <v>Foundation Of Information Tech.</v>
      </c>
      <c r="D1034" s="1918"/>
      <c r="E1034" s="1919"/>
      <c r="F1034" s="1902" t="str">
        <f>IF($J1012="TC",0,IF($J1012="Nso",0,VLOOKUP($A1009,'Result Entry'!$B$9:$GS$108,170,0)))</f>
        <v/>
      </c>
      <c r="G1034" s="1902"/>
      <c r="H1034" s="109">
        <f>IF($J1012="TC",0,IF($J1012="Nso",0,VLOOKUP($A1009,'Result Entry'!$B$9:$GS$108,112,0)))</f>
        <v>0</v>
      </c>
      <c r="I1034" s="1748" t="s">
        <v>71</v>
      </c>
      <c r="J1034" s="1749"/>
      <c r="K1034" s="1908">
        <f>'Result Entry'!$T$2</f>
        <v>45419</v>
      </c>
      <c r="L1034" s="1909"/>
      <c r="M1034" s="1909"/>
      <c r="N1034" s="1910"/>
    </row>
    <row r="1035" spans="1:14" ht="39.75" customHeight="1">
      <c r="A1035" s="1721"/>
      <c r="B1035" s="11" t="s">
        <v>69</v>
      </c>
      <c r="C1035" s="1899" t="str">
        <f>'Result Entry'!$EI$3</f>
        <v>G.I.A.I.-II</v>
      </c>
      <c r="D1035" s="1900"/>
      <c r="E1035" s="1901"/>
      <c r="F1035" s="1902" t="str">
        <f>IF($J1012="TC",0,IF($J1012="Nso",0,VLOOKUP($A1009,'Result Entry'!$B$9:$GS$108,174,0)))</f>
        <v/>
      </c>
      <c r="G1035" s="1902"/>
      <c r="H1035" s="109">
        <f>IF($J1012="TC",0,IF($J1012="Nso",0,VLOOKUP($A1009,'Result Entry'!$B$9:$GS$108,124,0)))</f>
        <v>0</v>
      </c>
      <c r="I1035" s="1753"/>
      <c r="J1035" s="1754"/>
      <c r="K1035" s="1754"/>
      <c r="L1035" s="1754"/>
      <c r="M1035" s="1754"/>
      <c r="N1035" s="1755"/>
    </row>
    <row r="1036" spans="1:14" ht="39.75" customHeight="1">
      <c r="A1036" s="1721"/>
      <c r="B1036" s="11" t="s">
        <v>69</v>
      </c>
      <c r="C1036" s="1899" t="str">
        <f>'Result Entry'!$EU$3</f>
        <v>SOC.SER.PLAN</v>
      </c>
      <c r="D1036" s="1900"/>
      <c r="E1036" s="1901"/>
      <c r="F1036" s="1902">
        <f>IF($J1012="TC",0,IF($J1012="Nso",0,VLOOKUP($A1009,'Result Entry'!$B$9:$HS$108,178,0)))</f>
        <v>0</v>
      </c>
      <c r="G1036" s="1902"/>
      <c r="H1036" s="109">
        <f>IF($J1012="TC",0,IF($J1012="Nso",0,VLOOKUP($A1009,'Result Entry'!$B$9:$GS$108,136,0)))</f>
        <v>0</v>
      </c>
      <c r="I1036" s="1756" t="s">
        <v>174</v>
      </c>
      <c r="J1036" s="1757"/>
      <c r="K1036" s="113"/>
      <c r="L1036" s="114"/>
      <c r="M1036" s="114"/>
      <c r="N1036" s="115"/>
    </row>
    <row r="1037" spans="1:14" ht="39.75" customHeight="1" thickBot="1">
      <c r="A1037" s="1721"/>
      <c r="B1037" s="11" t="s">
        <v>69</v>
      </c>
      <c r="C1037" s="1899" t="str">
        <f>'Result Entry'!$FG$3</f>
        <v>Jeewan Kaushal</v>
      </c>
      <c r="D1037" s="1900"/>
      <c r="E1037" s="1901"/>
      <c r="F1037" s="1902" t="str">
        <f>IF($J1012="TC",0,IF($J1012="Nso",0,VLOOKUP($A1009,'Result Entry'!$B$9:$HS$108,182,0)))</f>
        <v/>
      </c>
      <c r="G1037" s="1902"/>
      <c r="H1037" s="109">
        <f>IF($J1012="TC",0,IF($J1012="Nso",0,VLOOKUP($A1009,'Result Entry'!$B$9:$HS$108,136,0)))</f>
        <v>0</v>
      </c>
      <c r="I1037" s="1756" t="s">
        <v>148</v>
      </c>
      <c r="J1037" s="1757"/>
      <c r="K1037" s="1757"/>
      <c r="L1037" s="1757"/>
      <c r="M1037" s="1757"/>
      <c r="N1037" s="1838"/>
    </row>
    <row r="1038" spans="1:14" ht="39.75" customHeight="1">
      <c r="A1038" s="1721"/>
      <c r="B1038" s="10" t="s">
        <v>69</v>
      </c>
      <c r="C1038" s="1886" t="s">
        <v>180</v>
      </c>
      <c r="D1038" s="1887"/>
      <c r="E1038" s="1888"/>
      <c r="F1038" s="1895" t="s">
        <v>181</v>
      </c>
      <c r="G1038" s="1896"/>
      <c r="H1038" s="110" t="s">
        <v>30</v>
      </c>
      <c r="I1038" s="1756" t="s">
        <v>175</v>
      </c>
      <c r="J1038" s="1757"/>
      <c r="K1038" s="1757"/>
      <c r="L1038" s="1757"/>
      <c r="M1038" s="1757"/>
      <c r="N1038" s="1838"/>
    </row>
    <row r="1039" spans="1:14" ht="39.75" customHeight="1">
      <c r="A1039" s="1721"/>
      <c r="B1039" s="10" t="s">
        <v>69</v>
      </c>
      <c r="C1039" s="1889"/>
      <c r="D1039" s="1890"/>
      <c r="E1039" s="1891"/>
      <c r="F1039" s="1897" t="s">
        <v>182</v>
      </c>
      <c r="G1039" s="1898"/>
      <c r="H1039" s="111" t="s">
        <v>179</v>
      </c>
      <c r="I1039" s="1732" t="s">
        <v>67</v>
      </c>
      <c r="J1039" s="1733"/>
      <c r="K1039" s="1733"/>
      <c r="L1039" s="1733"/>
      <c r="M1039" s="1733"/>
      <c r="N1039" s="1734"/>
    </row>
    <row r="1040" spans="1:14" ht="39.75" customHeight="1">
      <c r="A1040" s="1721"/>
      <c r="B1040" s="10" t="s">
        <v>69</v>
      </c>
      <c r="C1040" s="1889"/>
      <c r="D1040" s="1890"/>
      <c r="E1040" s="1891"/>
      <c r="F1040" s="1897" t="s">
        <v>185</v>
      </c>
      <c r="G1040" s="1898"/>
      <c r="H1040" s="111" t="s">
        <v>62</v>
      </c>
      <c r="I1040" s="1735"/>
      <c r="J1040" s="1736"/>
      <c r="K1040" s="1736"/>
      <c r="L1040" s="1736"/>
      <c r="M1040" s="1736"/>
      <c r="N1040" s="1737"/>
    </row>
    <row r="1041" spans="1:15" ht="39.75" customHeight="1">
      <c r="A1041" s="1721"/>
      <c r="B1041" s="10" t="s">
        <v>69</v>
      </c>
      <c r="C1041" s="1889"/>
      <c r="D1041" s="1890"/>
      <c r="E1041" s="1891"/>
      <c r="F1041" s="1897" t="s">
        <v>186</v>
      </c>
      <c r="G1041" s="1898"/>
      <c r="H1041" s="111" t="s">
        <v>63</v>
      </c>
      <c r="I1041" s="1735"/>
      <c r="J1041" s="1736"/>
      <c r="K1041" s="1736"/>
      <c r="L1041" s="1736"/>
      <c r="M1041" s="1736"/>
      <c r="N1041" s="1737"/>
    </row>
    <row r="1042" spans="1:15" ht="39.75" customHeight="1">
      <c r="A1042" s="1721"/>
      <c r="B1042" s="10" t="s">
        <v>69</v>
      </c>
      <c r="C1042" s="1889"/>
      <c r="D1042" s="1890"/>
      <c r="E1042" s="1891"/>
      <c r="F1042" s="1897" t="s">
        <v>183</v>
      </c>
      <c r="G1042" s="1898"/>
      <c r="H1042" s="111" t="s">
        <v>65</v>
      </c>
      <c r="I1042" s="1738" t="s">
        <v>80</v>
      </c>
      <c r="J1042" s="1739"/>
      <c r="K1042" s="1739"/>
      <c r="L1042" s="1739"/>
      <c r="M1042" s="1739"/>
      <c r="N1042" s="1740"/>
    </row>
    <row r="1043" spans="1:15" ht="39.75" customHeight="1" thickBot="1">
      <c r="A1043" s="1721"/>
      <c r="B1043" s="13" t="s">
        <v>69</v>
      </c>
      <c r="C1043" s="1892"/>
      <c r="D1043" s="1893"/>
      <c r="E1043" s="1894"/>
      <c r="F1043" s="1884" t="s">
        <v>184</v>
      </c>
      <c r="G1043" s="1885"/>
      <c r="H1043" s="112" t="s">
        <v>64</v>
      </c>
      <c r="I1043" s="1741"/>
      <c r="J1043" s="1742"/>
      <c r="K1043" s="1742"/>
      <c r="L1043" s="1742"/>
      <c r="M1043" s="1742"/>
      <c r="N1043" s="1743"/>
    </row>
    <row r="1044" spans="1:15" s="43" customFormat="1" ht="123.75" customHeight="1" thickTop="1">
      <c r="A1044" s="84"/>
      <c r="B1044" s="117"/>
      <c r="C1044" s="118"/>
      <c r="D1044" s="118"/>
      <c r="E1044" s="118"/>
      <c r="F1044" s="118"/>
      <c r="G1044" s="118"/>
      <c r="H1044" s="118"/>
      <c r="I1044" s="118"/>
      <c r="J1044" s="118"/>
      <c r="K1044" s="118"/>
      <c r="L1044" s="118"/>
      <c r="M1044" s="118"/>
      <c r="N1044" s="118"/>
    </row>
    <row r="1045" spans="1:15" ht="24.75" customHeight="1" thickBot="1">
      <c r="A1045" s="83">
        <f>A1009+1</f>
        <v>30</v>
      </c>
      <c r="B1045" s="1720" t="s">
        <v>50</v>
      </c>
      <c r="C1045" s="1720"/>
      <c r="D1045" s="1720"/>
      <c r="E1045" s="1720"/>
      <c r="F1045" s="1720"/>
      <c r="G1045" s="1720"/>
      <c r="H1045" s="1720"/>
      <c r="I1045" s="1720"/>
      <c r="J1045" s="1720"/>
      <c r="K1045" s="1720"/>
      <c r="L1045" s="1720"/>
      <c r="M1045" s="1720"/>
      <c r="N1045" s="1720"/>
    </row>
    <row r="1046" spans="1:15" ht="62.25" customHeight="1" thickTop="1">
      <c r="A1046" s="1721"/>
      <c r="B1046" s="1722"/>
      <c r="C1046" s="1723"/>
      <c r="D1046" s="1920" t="str">
        <f>Master!$E$8</f>
        <v xml:space="preserve">Govt. Sr. Secondary School </v>
      </c>
      <c r="E1046" s="1921"/>
      <c r="F1046" s="1921"/>
      <c r="G1046" s="1921"/>
      <c r="H1046" s="1921"/>
      <c r="I1046" s="1921"/>
      <c r="J1046" s="1921"/>
      <c r="K1046" s="1921"/>
      <c r="L1046" s="1921"/>
      <c r="M1046" s="1921"/>
      <c r="N1046" s="1922"/>
    </row>
    <row r="1047" spans="1:15" ht="33" customHeight="1" thickBot="1">
      <c r="A1047" s="1721"/>
      <c r="B1047" s="1724"/>
      <c r="C1047" s="1725"/>
      <c r="D1047" s="1729" t="str">
        <f>Master!$E$11</f>
        <v>P.S.-Bapini (Jodhpur)</v>
      </c>
      <c r="E1047" s="1730"/>
      <c r="F1047" s="1730"/>
      <c r="G1047" s="1730"/>
      <c r="H1047" s="1730"/>
      <c r="I1047" s="1730"/>
      <c r="J1047" s="1730"/>
      <c r="K1047" s="1730"/>
      <c r="L1047" s="1730"/>
      <c r="M1047" s="1730"/>
      <c r="N1047" s="1731"/>
    </row>
    <row r="1048" spans="1:15" ht="30" customHeight="1">
      <c r="A1048" s="1721"/>
      <c r="B1048" s="28"/>
      <c r="C1048" s="1849" t="s">
        <v>150</v>
      </c>
      <c r="D1048" s="1850"/>
      <c r="E1048" s="1850"/>
      <c r="F1048" s="1850"/>
      <c r="G1048" s="1851"/>
      <c r="H1048" s="1814" t="s">
        <v>127</v>
      </c>
      <c r="I1048" s="1814"/>
      <c r="J1048" s="1923">
        <f>VLOOKUP(A1045,'Result Entry'!$B$6:$K$108,6,0)</f>
        <v>0</v>
      </c>
      <c r="K1048" s="1820" t="s">
        <v>68</v>
      </c>
      <c r="L1048" s="1821"/>
      <c r="M1048" s="68">
        <f>Master!$E$14</f>
        <v>8151106901</v>
      </c>
      <c r="N1048" s="69"/>
    </row>
    <row r="1049" spans="1:15" ht="30" customHeight="1">
      <c r="A1049" s="1721"/>
      <c r="B1049" s="9"/>
      <c r="C1049" s="1852"/>
      <c r="D1049" s="1853"/>
      <c r="E1049" s="1853"/>
      <c r="F1049" s="1853"/>
      <c r="G1049" s="1854"/>
      <c r="H1049" s="1815"/>
      <c r="I1049" s="1815"/>
      <c r="J1049" s="1924"/>
      <c r="K1049" s="1822" t="s">
        <v>66</v>
      </c>
      <c r="L1049" s="1823"/>
      <c r="M1049" s="1824"/>
      <c r="N1049" s="1825"/>
      <c r="O1049" s="17" t="s">
        <v>156</v>
      </c>
    </row>
    <row r="1050" spans="1:15" ht="30" customHeight="1" thickBot="1">
      <c r="A1050" s="1721"/>
      <c r="B1050" s="9"/>
      <c r="C1050" s="1855"/>
      <c r="D1050" s="1856"/>
      <c r="E1050" s="1856"/>
      <c r="F1050" s="1856"/>
      <c r="G1050" s="1857"/>
      <c r="H1050" s="1816"/>
      <c r="I1050" s="1816"/>
      <c r="J1050" s="1925"/>
      <c r="K1050" s="1826" t="s">
        <v>51</v>
      </c>
      <c r="L1050" s="1827"/>
      <c r="M1050" s="1828" t="str">
        <f>Master!$E$6</f>
        <v>2023-24</v>
      </c>
      <c r="N1050" s="1829"/>
    </row>
    <row r="1051" spans="1:15" ht="39.75" customHeight="1">
      <c r="A1051" s="1721"/>
      <c r="B1051" s="10" t="s">
        <v>69</v>
      </c>
      <c r="C1051" s="1932" t="s">
        <v>20</v>
      </c>
      <c r="D1051" s="1977"/>
      <c r="E1051" s="1977"/>
      <c r="F1051" s="1978"/>
      <c r="G1051" s="87" t="s">
        <v>149</v>
      </c>
      <c r="H1051" s="1979">
        <f>VLOOKUP($A1045,'Result Entry'!$B$9:$FW$108,4,0)</f>
        <v>0</v>
      </c>
      <c r="I1051" s="1979"/>
      <c r="J1051" s="1979"/>
      <c r="K1051" s="1979"/>
      <c r="L1051" s="1979"/>
      <c r="M1051" s="1979"/>
      <c r="N1051" s="1980"/>
    </row>
    <row r="1052" spans="1:15" ht="39.75" customHeight="1">
      <c r="A1052" s="1721"/>
      <c r="B1052" s="10" t="s">
        <v>69</v>
      </c>
      <c r="C1052" s="1960" t="s">
        <v>22</v>
      </c>
      <c r="D1052" s="1961"/>
      <c r="E1052" s="1961"/>
      <c r="F1052" s="1962"/>
      <c r="G1052" s="88" t="s">
        <v>149</v>
      </c>
      <c r="H1052" s="1963">
        <f>VLOOKUP($A1045,'Result Entry'!$B$9:$FW$108,7,0)</f>
        <v>0</v>
      </c>
      <c r="I1052" s="1963"/>
      <c r="J1052" s="1963"/>
      <c r="K1052" s="1963"/>
      <c r="L1052" s="1963"/>
      <c r="M1052" s="1963"/>
      <c r="N1052" s="1964"/>
    </row>
    <row r="1053" spans="1:15" ht="39.75" customHeight="1">
      <c r="A1053" s="1721"/>
      <c r="B1053" s="10" t="s">
        <v>69</v>
      </c>
      <c r="C1053" s="1960" t="s">
        <v>23</v>
      </c>
      <c r="D1053" s="1961"/>
      <c r="E1053" s="1961"/>
      <c r="F1053" s="1962"/>
      <c r="G1053" s="88" t="s">
        <v>149</v>
      </c>
      <c r="H1053" s="1963">
        <f>VLOOKUP($A1045,'Result Entry'!$B$9:$FW$108,8,0)</f>
        <v>0</v>
      </c>
      <c r="I1053" s="1963"/>
      <c r="J1053" s="1963"/>
      <c r="K1053" s="1963"/>
      <c r="L1053" s="1963"/>
      <c r="M1053" s="1963"/>
      <c r="N1053" s="1964"/>
    </row>
    <row r="1054" spans="1:15" ht="39.75" customHeight="1">
      <c r="A1054" s="1721"/>
      <c r="B1054" s="10" t="s">
        <v>69</v>
      </c>
      <c r="C1054" s="1960" t="s">
        <v>52</v>
      </c>
      <c r="D1054" s="1961"/>
      <c r="E1054" s="1961"/>
      <c r="F1054" s="1962"/>
      <c r="G1054" s="88" t="s">
        <v>149</v>
      </c>
      <c r="H1054" s="1963">
        <f>VLOOKUP($A1045,'Result Entry'!$B$9:$FW$108,9,0)</f>
        <v>0</v>
      </c>
      <c r="I1054" s="1963"/>
      <c r="J1054" s="1963"/>
      <c r="K1054" s="1963"/>
      <c r="L1054" s="1963"/>
      <c r="M1054" s="1963"/>
      <c r="N1054" s="1964"/>
    </row>
    <row r="1055" spans="1:15" ht="39.75" customHeight="1">
      <c r="A1055" s="1721"/>
      <c r="B1055" s="10" t="s">
        <v>69</v>
      </c>
      <c r="C1055" s="1960" t="s">
        <v>53</v>
      </c>
      <c r="D1055" s="1961"/>
      <c r="E1055" s="1961"/>
      <c r="F1055" s="1962"/>
      <c r="G1055" s="88" t="s">
        <v>149</v>
      </c>
      <c r="H1055" s="1965" t="str">
        <f>CONCATENATE('Result Entry'!$G$4,'Result Entry'!$J$4)</f>
        <v>11(A)</v>
      </c>
      <c r="I1055" s="1963"/>
      <c r="J1055" s="1963"/>
      <c r="K1055" s="1963"/>
      <c r="L1055" s="1963"/>
      <c r="M1055" s="1963"/>
      <c r="N1055" s="1964"/>
    </row>
    <row r="1056" spans="1:15" ht="39.75" customHeight="1" thickBot="1">
      <c r="A1056" s="1721"/>
      <c r="B1056" s="10" t="s">
        <v>69</v>
      </c>
      <c r="C1056" s="1935" t="s">
        <v>25</v>
      </c>
      <c r="D1056" s="1936"/>
      <c r="E1056" s="1936"/>
      <c r="F1056" s="1937"/>
      <c r="G1056" s="89" t="s">
        <v>149</v>
      </c>
      <c r="H1056" s="1938">
        <f>VLOOKUP($A1045,'Result Entry'!$B$9:$FW$108,10,0)</f>
        <v>0</v>
      </c>
      <c r="I1056" s="1938"/>
      <c r="J1056" s="1938"/>
      <c r="K1056" s="1938"/>
      <c r="L1056" s="1938"/>
      <c r="M1056" s="1938"/>
      <c r="N1056" s="1939"/>
    </row>
    <row r="1057" spans="1:14" ht="30" customHeight="1">
      <c r="A1057" s="1721"/>
      <c r="B1057" s="11" t="s">
        <v>69</v>
      </c>
      <c r="C1057" s="1940" t="s">
        <v>167</v>
      </c>
      <c r="D1057" s="1941"/>
      <c r="E1057" s="1944" t="s">
        <v>72</v>
      </c>
      <c r="F1057" s="1946" t="s">
        <v>73</v>
      </c>
      <c r="G1057" s="1948" t="s">
        <v>168</v>
      </c>
      <c r="H1057" s="1950" t="s">
        <v>55</v>
      </c>
      <c r="I1057" s="1951"/>
      <c r="J1057" s="1954" t="s">
        <v>84</v>
      </c>
      <c r="K1057" s="1955"/>
      <c r="L1057" s="1958" t="s">
        <v>169</v>
      </c>
      <c r="M1057" s="1966" t="s">
        <v>76</v>
      </c>
      <c r="N1057" s="1926" t="s">
        <v>98</v>
      </c>
    </row>
    <row r="1058" spans="1:14" ht="30" customHeight="1">
      <c r="A1058" s="1721"/>
      <c r="B1058" s="11"/>
      <c r="C1058" s="1942"/>
      <c r="D1058" s="1943"/>
      <c r="E1058" s="1945"/>
      <c r="F1058" s="1947"/>
      <c r="G1058" s="1949"/>
      <c r="H1058" s="1952"/>
      <c r="I1058" s="1953"/>
      <c r="J1058" s="1956"/>
      <c r="K1058" s="1957"/>
      <c r="L1058" s="1959"/>
      <c r="M1058" s="1967"/>
      <c r="N1058" s="1927"/>
    </row>
    <row r="1059" spans="1:14" ht="39.75" customHeight="1" thickBot="1">
      <c r="A1059" s="1721"/>
      <c r="B1059" s="11" t="s">
        <v>69</v>
      </c>
      <c r="C1059" s="1866" t="s">
        <v>56</v>
      </c>
      <c r="D1059" s="1867"/>
      <c r="E1059" s="90">
        <f>'Result Entry'!$L$7</f>
        <v>10</v>
      </c>
      <c r="F1059" s="91">
        <f>'Result Entry'!$M$7</f>
        <v>10</v>
      </c>
      <c r="G1059" s="92">
        <f t="shared" ref="G1059:G1064" si="87">SUM(E1059:F1059)</f>
        <v>20</v>
      </c>
      <c r="H1059" s="1929">
        <f>'Result Entry'!$AU$7</f>
        <v>70</v>
      </c>
      <c r="I1059" s="1930"/>
      <c r="J1059" s="1931">
        <f>'Result Entry'!$AY$7</f>
        <v>100</v>
      </c>
      <c r="K1059" s="1930"/>
      <c r="L1059" s="92">
        <f t="shared" ref="L1059:L1064" si="88">SUM(H1059,J1059)</f>
        <v>170</v>
      </c>
      <c r="M1059" s="93">
        <f t="shared" ref="M1059:M1064" si="89">SUM(G1059,L1059)</f>
        <v>190</v>
      </c>
      <c r="N1059" s="1928"/>
    </row>
    <row r="1060" spans="1:14" s="52" customFormat="1" ht="54" customHeight="1">
      <c r="A1060" s="1721"/>
      <c r="B1060" s="50" t="s">
        <v>69</v>
      </c>
      <c r="C1060" s="1769" t="str">
        <f>'Result Entry'!$L$3</f>
        <v>HINDI Comp.</v>
      </c>
      <c r="D1060" s="1770"/>
      <c r="E1060" s="94">
        <f>IF($J1048="TC",0,IF($J1048="Nso",0,VLOOKUP($A1045,'Result Entry'!$B$9:$FW$108,11,0)))</f>
        <v>0</v>
      </c>
      <c r="F1060" s="95">
        <f>IF($J1048="TC",0,IF($J1048="Nso",0,VLOOKUP($A1045,'Result Entry'!$B$9:$FW$108,12,0)))</f>
        <v>0</v>
      </c>
      <c r="G1060" s="96">
        <f t="shared" si="87"/>
        <v>0</v>
      </c>
      <c r="H1060" s="1932">
        <f>IF($J1048="TC",0,IF($J1048="Nso",0,VLOOKUP($A1045,'Result Entry'!$B$9:$FW$108,16,0)))</f>
        <v>0</v>
      </c>
      <c r="I1060" s="1933"/>
      <c r="J1060" s="1934">
        <f>IF($J1048="TC",0,IF($J1048="Nso",0,VLOOKUP($A1045,'Result Entry'!$B$9:$FW$108,19,0)))</f>
        <v>0</v>
      </c>
      <c r="K1060" s="1933"/>
      <c r="L1060" s="97">
        <f t="shared" si="88"/>
        <v>0</v>
      </c>
      <c r="M1060" s="98">
        <f t="shared" si="89"/>
        <v>0</v>
      </c>
      <c r="N1060" s="99" t="str">
        <f>IF($J1048="TC",0,IF($J1048="Nso",0,VLOOKUP($A1045,'Result Entry'!$B$9:$FW$108,24,0)))</f>
        <v/>
      </c>
    </row>
    <row r="1061" spans="1:14" s="52" customFormat="1" ht="54" customHeight="1">
      <c r="A1061" s="1721"/>
      <c r="B1061" s="50" t="s">
        <v>69</v>
      </c>
      <c r="C1061" s="1717" t="str">
        <f>'Result Entry'!$Z$3</f>
        <v>ENGLISH Comp.</v>
      </c>
      <c r="D1061" s="1718"/>
      <c r="E1061" s="94">
        <f>IF($J1048="TC",0,IF($J1048="Nso",0,VLOOKUP($A1045,'Result Entry'!$B$9:$FW$108,25,0)))</f>
        <v>0</v>
      </c>
      <c r="F1061" s="95">
        <f>IF($J1048="TC",0,IF($J1048="Nso",0,VLOOKUP($A1045,'Result Entry'!$B$9:$FW$108,26,0)))</f>
        <v>0</v>
      </c>
      <c r="G1061" s="100">
        <f t="shared" si="87"/>
        <v>0</v>
      </c>
      <c r="H1061" s="1960">
        <f>IF($J1048="TC",0,IF($J1048="Nso",0,VLOOKUP($A1045,'Result Entry'!$B$9:$FW$108,30,0)))</f>
        <v>0</v>
      </c>
      <c r="I1061" s="1904"/>
      <c r="J1061" s="1903">
        <f>IF($J1048="TC",0,IF($J1048="Nso",0,VLOOKUP($A1045,'Result Entry'!$B$9:$FW$108,33,0)))</f>
        <v>0</v>
      </c>
      <c r="K1061" s="1904"/>
      <c r="L1061" s="97">
        <f t="shared" si="88"/>
        <v>0</v>
      </c>
      <c r="M1061" s="98">
        <f t="shared" si="89"/>
        <v>0</v>
      </c>
      <c r="N1061" s="99" t="str">
        <f>IF($J1048="TC",0,IF($J1048="Nso",0,VLOOKUP($A1045,'Result Entry'!$B$9:$FW$108,38,0)))</f>
        <v/>
      </c>
    </row>
    <row r="1062" spans="1:14" s="52" customFormat="1" ht="54" customHeight="1">
      <c r="A1062" s="1721"/>
      <c r="B1062" s="50" t="s">
        <v>69</v>
      </c>
      <c r="C1062" s="1717" t="str">
        <f>'Result Entry'!$AO$3</f>
        <v>PHYSICS</v>
      </c>
      <c r="D1062" s="1718"/>
      <c r="E1062" s="94">
        <f>IF($J1048="TC",0,IF($J1048="Nso",0,VLOOKUP($A1045,'Result Entry'!$B$9:$FW$108,39,0)))</f>
        <v>0</v>
      </c>
      <c r="F1062" s="95">
        <f>IF($J1048="TC",0,IF($J1048="Nso",0,VLOOKUP($A1045,'Result Entry'!$B$9:$FW$108,40,0)))</f>
        <v>0</v>
      </c>
      <c r="G1062" s="100">
        <f t="shared" si="87"/>
        <v>0</v>
      </c>
      <c r="H1062" s="1960">
        <f>IF($J1048="TC",0,IF($J1048="Nso",0,VLOOKUP($A1045,'Result Entry'!$B$9:$FW$108,45,0)))</f>
        <v>0</v>
      </c>
      <c r="I1062" s="1904"/>
      <c r="J1062" s="1903">
        <f>IF($J1048="TC",0,IF($J1048="Nso",0,VLOOKUP($A1045,'Result Entry'!$B$9:$FW$108,49,0)))</f>
        <v>0</v>
      </c>
      <c r="K1062" s="1904"/>
      <c r="L1062" s="97">
        <f t="shared" si="88"/>
        <v>0</v>
      </c>
      <c r="M1062" s="98">
        <f t="shared" si="89"/>
        <v>0</v>
      </c>
      <c r="N1062" s="99" t="str">
        <f>IF($J1048="TC",0,IF($J1048="Nso",0,VLOOKUP($A1045,'Result Entry'!$B$9:$FW$108,54,0)))</f>
        <v/>
      </c>
    </row>
    <row r="1063" spans="1:14" s="52" customFormat="1" ht="54" customHeight="1">
      <c r="A1063" s="1721"/>
      <c r="B1063" s="50" t="s">
        <v>69</v>
      </c>
      <c r="C1063" s="1717" t="str">
        <f>'Result Entry'!$BF$3</f>
        <v>CHEMISTRY</v>
      </c>
      <c r="D1063" s="1718"/>
      <c r="E1063" s="94" t="str">
        <f>IF($J1048="TC",0,IF($J1048="Nso",0,VLOOKUP($A1045,'Result Entry'!$B$9:$FW$108,55,0)))</f>
        <v/>
      </c>
      <c r="F1063" s="95">
        <f>IF($J1048="TC",0,IF($J1048="Nso",0,VLOOKUP($A1045,'Result Entry'!$B$9:$FW$108,56,0)))</f>
        <v>0</v>
      </c>
      <c r="G1063" s="100">
        <f t="shared" si="87"/>
        <v>0</v>
      </c>
      <c r="H1063" s="1960">
        <f>IF($J1048="TC",0,IF($J1048="Nso",0,VLOOKUP($A1045,'Result Entry'!$B$9:$FW$108,61,0)))</f>
        <v>0</v>
      </c>
      <c r="I1063" s="1904"/>
      <c r="J1063" s="1903">
        <f>IF($J1048="TC",0,IF($J1048="Nso",0,VLOOKUP($A1045,'Result Entry'!$B$9:$FW$108,65,0)))</f>
        <v>0</v>
      </c>
      <c r="K1063" s="1904"/>
      <c r="L1063" s="97">
        <f t="shared" si="88"/>
        <v>0</v>
      </c>
      <c r="M1063" s="98">
        <f t="shared" si="89"/>
        <v>0</v>
      </c>
      <c r="N1063" s="99" t="str">
        <f>IF($J1048="TC",0,IF($J1048="Nso",0,VLOOKUP($A1045,'Result Entry'!$B$9:$FW$108,70,0)))</f>
        <v/>
      </c>
    </row>
    <row r="1064" spans="1:14" s="52" customFormat="1" ht="54" customHeight="1" thickBot="1">
      <c r="A1064" s="1721"/>
      <c r="B1064" s="50" t="s">
        <v>69</v>
      </c>
      <c r="C1064" s="1717" t="str">
        <f>'Result Entry'!$BW$3</f>
        <v>BIOLOGY</v>
      </c>
      <c r="D1064" s="1718"/>
      <c r="E1064" s="101" t="str">
        <f>IF($J1048="TC",0,IF($J1048="Nso",0,VLOOKUP($A1045,'Result Entry'!$B$9:$FW$108,71,0)))</f>
        <v/>
      </c>
      <c r="F1064" s="102" t="str">
        <f>IF($J1048="TC",0,IF($J1048="Nso",0,VLOOKUP($A1045,'Result Entry'!$B$9:$FW$108,72,0)))</f>
        <v/>
      </c>
      <c r="G1064" s="103">
        <f t="shared" si="87"/>
        <v>0</v>
      </c>
      <c r="H1064" s="1905">
        <f>IF($J1048="TC",0,IF($J1048="Nso",0,VLOOKUP($A1045,'Result Entry'!$B$9:$FW$108,77,0)))</f>
        <v>0</v>
      </c>
      <c r="I1064" s="1906"/>
      <c r="J1064" s="1907">
        <f>IF($J1048="TC",0,IF($J1048="Nso",0,VLOOKUP($A1045,'Result Entry'!$B$9:$FW$108,81,0)))</f>
        <v>0</v>
      </c>
      <c r="K1064" s="1906"/>
      <c r="L1064" s="104">
        <f t="shared" si="88"/>
        <v>0</v>
      </c>
      <c r="M1064" s="105">
        <f t="shared" si="89"/>
        <v>0</v>
      </c>
      <c r="N1064" s="99">
        <f>IF($J1048="TC",0,IF($J1048="Nso",0,VLOOKUP($A1045,'Result Entry'!$B$9:$FW$108,86,0)))</f>
        <v>0</v>
      </c>
    </row>
    <row r="1065" spans="1:14" ht="39.75" customHeight="1">
      <c r="A1065" s="1721"/>
      <c r="B1065" s="11" t="s">
        <v>69</v>
      </c>
      <c r="C1065" s="1771" t="s">
        <v>77</v>
      </c>
      <c r="D1065" s="1772"/>
      <c r="E1065" s="1773"/>
      <c r="F1065" s="1968" t="s">
        <v>78</v>
      </c>
      <c r="G1065" s="1969"/>
      <c r="H1065" s="1968" t="s">
        <v>79</v>
      </c>
      <c r="I1065" s="1970"/>
      <c r="J1065" s="106" t="s">
        <v>41</v>
      </c>
      <c r="K1065" s="116" t="s">
        <v>91</v>
      </c>
      <c r="L1065" s="1971" t="s">
        <v>39</v>
      </c>
      <c r="M1065" s="1972"/>
      <c r="N1065" s="108" t="s">
        <v>43</v>
      </c>
    </row>
    <row r="1066" spans="1:14" ht="39.75" customHeight="1" thickBot="1">
      <c r="A1066" s="1721"/>
      <c r="B1066" s="11" t="s">
        <v>69</v>
      </c>
      <c r="C1066" s="1774"/>
      <c r="D1066" s="1775"/>
      <c r="E1066" s="1776"/>
      <c r="F1066" s="1973">
        <f>IF($J1048="TC",0,IF($J1048="Nso",0,VLOOKUP($A1045,'Result Entry'!$B$9:$FW$108,146,0)))</f>
        <v>0</v>
      </c>
      <c r="G1066" s="1974"/>
      <c r="H1066" s="1975">
        <f>IF($J1048="TC",0,IF($J1048="Nso",0,VLOOKUP($A1045,'Result Entry'!$B$9:$FW$108,147,0)))</f>
        <v>0</v>
      </c>
      <c r="I1066" s="1976"/>
      <c r="J1066" s="75">
        <f>IF($J1048="TC",0,IF($J1048="Nso",0,VLOOKUP($A1045,'Result Entry'!$B$9:$FW$108,148,0)))</f>
        <v>0</v>
      </c>
      <c r="K1066" s="85" t="str">
        <f>IF($J1048="TC",0,IF($J1048="Nso",0,VLOOKUP($A1045,'Result Entry'!$B$9:$FW$108,149,0)))</f>
        <v/>
      </c>
      <c r="L1066" s="1864">
        <f>IF($J1048="TC",0,IF($J1048="Nso",0,VLOOKUP($A1045,'Result Entry'!$B$9:$FW$108,150,0)))</f>
        <v>0</v>
      </c>
      <c r="M1066" s="1865"/>
      <c r="N1066" s="15">
        <f>IF($J1048="TC",0,IF($J1048="Nso",0,VLOOKUP($A1045,'Result Entry'!$B$9:$FW$108,152,0)))</f>
        <v>0</v>
      </c>
    </row>
    <row r="1067" spans="1:14" ht="39.75" customHeight="1">
      <c r="A1067" s="1721"/>
      <c r="B1067" s="11" t="s">
        <v>69</v>
      </c>
      <c r="C1067" s="1758" t="s">
        <v>58</v>
      </c>
      <c r="D1067" s="1759"/>
      <c r="E1067" s="1759"/>
      <c r="F1067" s="1759"/>
      <c r="G1067" s="1759"/>
      <c r="H1067" s="1760"/>
      <c r="I1067" s="1834" t="s">
        <v>59</v>
      </c>
      <c r="J1067" s="1835"/>
      <c r="K1067" s="1911">
        <f>VLOOKUP($A1045,'Result Entry'!$B$9:$FW$108,143,0)</f>
        <v>0</v>
      </c>
      <c r="L1067" s="1912"/>
      <c r="M1067" s="1839" t="s">
        <v>37</v>
      </c>
      <c r="N1067" s="1840"/>
    </row>
    <row r="1068" spans="1:14" ht="39.75" customHeight="1" thickBot="1">
      <c r="A1068" s="1721"/>
      <c r="B1068" s="11" t="s">
        <v>69</v>
      </c>
      <c r="C1068" s="1841" t="s">
        <v>54</v>
      </c>
      <c r="D1068" s="1842"/>
      <c r="E1068" s="1842"/>
      <c r="F1068" s="1843" t="s">
        <v>157</v>
      </c>
      <c r="G1068" s="1844"/>
      <c r="H1068" s="26" t="s">
        <v>47</v>
      </c>
      <c r="I1068" s="1847" t="s">
        <v>60</v>
      </c>
      <c r="J1068" s="1848"/>
      <c r="K1068" s="1913">
        <f>VLOOKUP($A1045,'Result Entry'!$B$9:$FW$108,144,0)</f>
        <v>0</v>
      </c>
      <c r="L1068" s="1914"/>
      <c r="M1068" s="1875">
        <f>VLOOKUP($A1045,'Result Entry'!$B$9:$FW$108,145,0)</f>
        <v>0</v>
      </c>
      <c r="N1068" s="1876"/>
    </row>
    <row r="1069" spans="1:14" ht="39.75" customHeight="1">
      <c r="A1069" s="1721"/>
      <c r="B1069" s="11" t="s">
        <v>69</v>
      </c>
      <c r="C1069" s="1841"/>
      <c r="D1069" s="1842"/>
      <c r="E1069" s="1842"/>
      <c r="F1069" s="1845"/>
      <c r="G1069" s="1846"/>
      <c r="H1069" s="27" t="s">
        <v>99</v>
      </c>
      <c r="I1069" s="1877" t="s">
        <v>61</v>
      </c>
      <c r="J1069" s="1878"/>
      <c r="K1069" s="1915">
        <f>IF($J1048="TC","Transferred",IF($J1048="Nso","NameSeparated",VLOOKUP($A1045,'Result Entry'!$B$9:$FW$108,153,0)))</f>
        <v>0</v>
      </c>
      <c r="L1069" s="1915"/>
      <c r="M1069" s="1915"/>
      <c r="N1069" s="1916"/>
    </row>
    <row r="1070" spans="1:14" ht="39.75" customHeight="1">
      <c r="A1070" s="1721"/>
      <c r="B1070" s="11" t="s">
        <v>69</v>
      </c>
      <c r="C1070" s="1917" t="str">
        <f>'Result Entry'!$DU$3</f>
        <v>Foundation Of Information Tech.</v>
      </c>
      <c r="D1070" s="1918"/>
      <c r="E1070" s="1919"/>
      <c r="F1070" s="1902" t="str">
        <f>IF($J1048="TC",0,IF($J1048="Nso",0,VLOOKUP($A1045,'Result Entry'!$B$9:$GS$108,170,0)))</f>
        <v/>
      </c>
      <c r="G1070" s="1902"/>
      <c r="H1070" s="109">
        <f>IF($J1048="TC",0,IF($J1048="Nso",0,VLOOKUP($A1045,'Result Entry'!$B$9:$GS$108,112,0)))</f>
        <v>0</v>
      </c>
      <c r="I1070" s="1748" t="s">
        <v>71</v>
      </c>
      <c r="J1070" s="1749"/>
      <c r="K1070" s="1908">
        <f>'Result Entry'!$T$2</f>
        <v>45419</v>
      </c>
      <c r="L1070" s="1909"/>
      <c r="M1070" s="1909"/>
      <c r="N1070" s="1910"/>
    </row>
    <row r="1071" spans="1:14" ht="39.75" customHeight="1">
      <c r="A1071" s="1721"/>
      <c r="B1071" s="11" t="s">
        <v>69</v>
      </c>
      <c r="C1071" s="1899" t="str">
        <f>'Result Entry'!$EI$3</f>
        <v>G.I.A.I.-II</v>
      </c>
      <c r="D1071" s="1900"/>
      <c r="E1071" s="1901"/>
      <c r="F1071" s="1902" t="str">
        <f>IF($J1048="TC",0,IF($J1048="Nso",0,VLOOKUP($A1045,'Result Entry'!$B$9:$GS$108,174,0)))</f>
        <v/>
      </c>
      <c r="G1071" s="1902"/>
      <c r="H1071" s="109">
        <f>IF($J1048="TC",0,IF($J1048="Nso",0,VLOOKUP($A1045,'Result Entry'!$B$9:$GS$108,124,0)))</f>
        <v>0</v>
      </c>
      <c r="I1071" s="1753"/>
      <c r="J1071" s="1754"/>
      <c r="K1071" s="1754"/>
      <c r="L1071" s="1754"/>
      <c r="M1071" s="1754"/>
      <c r="N1071" s="1755"/>
    </row>
    <row r="1072" spans="1:14" ht="39.75" customHeight="1">
      <c r="A1072" s="1721"/>
      <c r="B1072" s="11" t="s">
        <v>69</v>
      </c>
      <c r="C1072" s="1899" t="str">
        <f>'Result Entry'!$EU$3</f>
        <v>SOC.SER.PLAN</v>
      </c>
      <c r="D1072" s="1900"/>
      <c r="E1072" s="1901"/>
      <c r="F1072" s="1902">
        <f>IF($J1048="TC",0,IF($J1048="Nso",0,VLOOKUP($A1045,'Result Entry'!$B$9:$HS$108,178,0)))</f>
        <v>0</v>
      </c>
      <c r="G1072" s="1902"/>
      <c r="H1072" s="109">
        <f>IF($J1048="TC",0,IF($J1048="Nso",0,VLOOKUP($A1045,'Result Entry'!$B$9:$GS$108,136,0)))</f>
        <v>0</v>
      </c>
      <c r="I1072" s="1756" t="s">
        <v>174</v>
      </c>
      <c r="J1072" s="1757"/>
      <c r="K1072" s="113"/>
      <c r="L1072" s="114"/>
      <c r="M1072" s="114"/>
      <c r="N1072" s="115"/>
    </row>
    <row r="1073" spans="1:15" ht="39.75" customHeight="1" thickBot="1">
      <c r="A1073" s="1721"/>
      <c r="B1073" s="11" t="s">
        <v>69</v>
      </c>
      <c r="C1073" s="1899" t="str">
        <f>'Result Entry'!$FG$3</f>
        <v>Jeewan Kaushal</v>
      </c>
      <c r="D1073" s="1900"/>
      <c r="E1073" s="1901"/>
      <c r="F1073" s="1902" t="str">
        <f>IF($J1048="TC",0,IF($J1048="Nso",0,VLOOKUP($A1045,'Result Entry'!$B$9:$HS$108,182,0)))</f>
        <v/>
      </c>
      <c r="G1073" s="1902"/>
      <c r="H1073" s="109">
        <f>IF($J1048="TC",0,IF($J1048="Nso",0,VLOOKUP($A1045,'Result Entry'!$B$9:$HS$108,136,0)))</f>
        <v>0</v>
      </c>
      <c r="I1073" s="1756" t="s">
        <v>148</v>
      </c>
      <c r="J1073" s="1757"/>
      <c r="K1073" s="1757"/>
      <c r="L1073" s="1757"/>
      <c r="M1073" s="1757"/>
      <c r="N1073" s="1838"/>
    </row>
    <row r="1074" spans="1:15" ht="39.75" customHeight="1">
      <c r="A1074" s="1721"/>
      <c r="B1074" s="10" t="s">
        <v>69</v>
      </c>
      <c r="C1074" s="1886" t="s">
        <v>180</v>
      </c>
      <c r="D1074" s="1887"/>
      <c r="E1074" s="1888"/>
      <c r="F1074" s="1895" t="s">
        <v>181</v>
      </c>
      <c r="G1074" s="1896"/>
      <c r="H1074" s="110" t="s">
        <v>30</v>
      </c>
      <c r="I1074" s="1756" t="s">
        <v>175</v>
      </c>
      <c r="J1074" s="1757"/>
      <c r="K1074" s="1757"/>
      <c r="L1074" s="1757"/>
      <c r="M1074" s="1757"/>
      <c r="N1074" s="1838"/>
    </row>
    <row r="1075" spans="1:15" ht="39.75" customHeight="1">
      <c r="A1075" s="1721"/>
      <c r="B1075" s="10" t="s">
        <v>69</v>
      </c>
      <c r="C1075" s="1889"/>
      <c r="D1075" s="1890"/>
      <c r="E1075" s="1891"/>
      <c r="F1075" s="1897" t="s">
        <v>182</v>
      </c>
      <c r="G1075" s="1898"/>
      <c r="H1075" s="111" t="s">
        <v>179</v>
      </c>
      <c r="I1075" s="1732" t="s">
        <v>67</v>
      </c>
      <c r="J1075" s="1733"/>
      <c r="K1075" s="1733"/>
      <c r="L1075" s="1733"/>
      <c r="M1075" s="1733"/>
      <c r="N1075" s="1734"/>
    </row>
    <row r="1076" spans="1:15" ht="39.75" customHeight="1">
      <c r="A1076" s="1721"/>
      <c r="B1076" s="10" t="s">
        <v>69</v>
      </c>
      <c r="C1076" s="1889"/>
      <c r="D1076" s="1890"/>
      <c r="E1076" s="1891"/>
      <c r="F1076" s="1897" t="s">
        <v>185</v>
      </c>
      <c r="G1076" s="1898"/>
      <c r="H1076" s="111" t="s">
        <v>62</v>
      </c>
      <c r="I1076" s="1735"/>
      <c r="J1076" s="1736"/>
      <c r="K1076" s="1736"/>
      <c r="L1076" s="1736"/>
      <c r="M1076" s="1736"/>
      <c r="N1076" s="1737"/>
    </row>
    <row r="1077" spans="1:15" ht="39.75" customHeight="1">
      <c r="A1077" s="1721"/>
      <c r="B1077" s="10" t="s">
        <v>69</v>
      </c>
      <c r="C1077" s="1889"/>
      <c r="D1077" s="1890"/>
      <c r="E1077" s="1891"/>
      <c r="F1077" s="1897" t="s">
        <v>186</v>
      </c>
      <c r="G1077" s="1898"/>
      <c r="H1077" s="111" t="s">
        <v>63</v>
      </c>
      <c r="I1077" s="1735"/>
      <c r="J1077" s="1736"/>
      <c r="K1077" s="1736"/>
      <c r="L1077" s="1736"/>
      <c r="M1077" s="1736"/>
      <c r="N1077" s="1737"/>
    </row>
    <row r="1078" spans="1:15" ht="39.75" customHeight="1">
      <c r="A1078" s="1721"/>
      <c r="B1078" s="10" t="s">
        <v>69</v>
      </c>
      <c r="C1078" s="1889"/>
      <c r="D1078" s="1890"/>
      <c r="E1078" s="1891"/>
      <c r="F1078" s="1897" t="s">
        <v>183</v>
      </c>
      <c r="G1078" s="1898"/>
      <c r="H1078" s="111" t="s">
        <v>65</v>
      </c>
      <c r="I1078" s="1738" t="s">
        <v>80</v>
      </c>
      <c r="J1078" s="1739"/>
      <c r="K1078" s="1739"/>
      <c r="L1078" s="1739"/>
      <c r="M1078" s="1739"/>
      <c r="N1078" s="1740"/>
    </row>
    <row r="1079" spans="1:15" ht="39.75" customHeight="1" thickBot="1">
      <c r="A1079" s="1721"/>
      <c r="B1079" s="13" t="s">
        <v>69</v>
      </c>
      <c r="C1079" s="1892"/>
      <c r="D1079" s="1893"/>
      <c r="E1079" s="1894"/>
      <c r="F1079" s="1884" t="s">
        <v>184</v>
      </c>
      <c r="G1079" s="1885"/>
      <c r="H1079" s="112" t="s">
        <v>64</v>
      </c>
      <c r="I1079" s="1741"/>
      <c r="J1079" s="1742"/>
      <c r="K1079" s="1742"/>
      <c r="L1079" s="1742"/>
      <c r="M1079" s="1742"/>
      <c r="N1079" s="1743"/>
    </row>
    <row r="1080" spans="1:15" s="43" customFormat="1" ht="123.75" customHeight="1" thickTop="1">
      <c r="A1080" s="84"/>
      <c r="B1080" s="117"/>
      <c r="C1080" s="118"/>
      <c r="D1080" s="118"/>
      <c r="E1080" s="118"/>
      <c r="F1080" s="118"/>
      <c r="G1080" s="118"/>
      <c r="H1080" s="118"/>
      <c r="I1080" s="118"/>
      <c r="J1080" s="118"/>
      <c r="K1080" s="118"/>
      <c r="L1080" s="118"/>
      <c r="M1080" s="118"/>
      <c r="N1080" s="118"/>
    </row>
    <row r="1081" spans="1:15" ht="24.75" customHeight="1" thickBot="1">
      <c r="A1081" s="83">
        <f>A1045+1</f>
        <v>31</v>
      </c>
      <c r="B1081" s="1720" t="s">
        <v>50</v>
      </c>
      <c r="C1081" s="1720"/>
      <c r="D1081" s="1720"/>
      <c r="E1081" s="1720"/>
      <c r="F1081" s="1720"/>
      <c r="G1081" s="1720"/>
      <c r="H1081" s="1720"/>
      <c r="I1081" s="1720"/>
      <c r="J1081" s="1720"/>
      <c r="K1081" s="1720"/>
      <c r="L1081" s="1720"/>
      <c r="M1081" s="1720"/>
      <c r="N1081" s="1720"/>
    </row>
    <row r="1082" spans="1:15" ht="62.25" customHeight="1" thickTop="1">
      <c r="A1082" s="1721"/>
      <c r="B1082" s="1722"/>
      <c r="C1082" s="1723"/>
      <c r="D1082" s="1920" t="str">
        <f>Master!$E$8</f>
        <v xml:space="preserve">Govt. Sr. Secondary School </v>
      </c>
      <c r="E1082" s="1921"/>
      <c r="F1082" s="1921"/>
      <c r="G1082" s="1921"/>
      <c r="H1082" s="1921"/>
      <c r="I1082" s="1921"/>
      <c r="J1082" s="1921"/>
      <c r="K1082" s="1921"/>
      <c r="L1082" s="1921"/>
      <c r="M1082" s="1921"/>
      <c r="N1082" s="1922"/>
    </row>
    <row r="1083" spans="1:15" ht="33" customHeight="1" thickBot="1">
      <c r="A1083" s="1721"/>
      <c r="B1083" s="1724"/>
      <c r="C1083" s="1725"/>
      <c r="D1083" s="1729" t="str">
        <f>Master!$E$11</f>
        <v>P.S.-Bapini (Jodhpur)</v>
      </c>
      <c r="E1083" s="1730"/>
      <c r="F1083" s="1730"/>
      <c r="G1083" s="1730"/>
      <c r="H1083" s="1730"/>
      <c r="I1083" s="1730"/>
      <c r="J1083" s="1730"/>
      <c r="K1083" s="1730"/>
      <c r="L1083" s="1730"/>
      <c r="M1083" s="1730"/>
      <c r="N1083" s="1731"/>
    </row>
    <row r="1084" spans="1:15" ht="30" customHeight="1">
      <c r="A1084" s="1721"/>
      <c r="B1084" s="28"/>
      <c r="C1084" s="1849" t="s">
        <v>150</v>
      </c>
      <c r="D1084" s="1850"/>
      <c r="E1084" s="1850"/>
      <c r="F1084" s="1850"/>
      <c r="G1084" s="1851"/>
      <c r="H1084" s="1814" t="s">
        <v>127</v>
      </c>
      <c r="I1084" s="1814"/>
      <c r="J1084" s="1923">
        <f>VLOOKUP(A1081,'Result Entry'!$B$6:$K$108,6,0)</f>
        <v>0</v>
      </c>
      <c r="K1084" s="1820" t="s">
        <v>68</v>
      </c>
      <c r="L1084" s="1821"/>
      <c r="M1084" s="68">
        <f>Master!$E$14</f>
        <v>8151106901</v>
      </c>
      <c r="N1084" s="69"/>
    </row>
    <row r="1085" spans="1:15" ht="30" customHeight="1">
      <c r="A1085" s="1721"/>
      <c r="B1085" s="9"/>
      <c r="C1085" s="1852"/>
      <c r="D1085" s="1853"/>
      <c r="E1085" s="1853"/>
      <c r="F1085" s="1853"/>
      <c r="G1085" s="1854"/>
      <c r="H1085" s="1815"/>
      <c r="I1085" s="1815"/>
      <c r="J1085" s="1924"/>
      <c r="K1085" s="1822" t="s">
        <v>66</v>
      </c>
      <c r="L1085" s="1823"/>
      <c r="M1085" s="1824"/>
      <c r="N1085" s="1825"/>
      <c r="O1085" s="17" t="s">
        <v>156</v>
      </c>
    </row>
    <row r="1086" spans="1:15" ht="30" customHeight="1" thickBot="1">
      <c r="A1086" s="1721"/>
      <c r="B1086" s="9"/>
      <c r="C1086" s="1855"/>
      <c r="D1086" s="1856"/>
      <c r="E1086" s="1856"/>
      <c r="F1086" s="1856"/>
      <c r="G1086" s="1857"/>
      <c r="H1086" s="1816"/>
      <c r="I1086" s="1816"/>
      <c r="J1086" s="1925"/>
      <c r="K1086" s="1826" t="s">
        <v>51</v>
      </c>
      <c r="L1086" s="1827"/>
      <c r="M1086" s="1828" t="str">
        <f>Master!$E$6</f>
        <v>2023-24</v>
      </c>
      <c r="N1086" s="1829"/>
    </row>
    <row r="1087" spans="1:15" ht="39.75" customHeight="1">
      <c r="A1087" s="1721"/>
      <c r="B1087" s="10" t="s">
        <v>69</v>
      </c>
      <c r="C1087" s="1932" t="s">
        <v>20</v>
      </c>
      <c r="D1087" s="1977"/>
      <c r="E1087" s="1977"/>
      <c r="F1087" s="1978"/>
      <c r="G1087" s="87" t="s">
        <v>149</v>
      </c>
      <c r="H1087" s="1979">
        <f>VLOOKUP($A1081,'Result Entry'!$B$9:$FW$108,4,0)</f>
        <v>0</v>
      </c>
      <c r="I1087" s="1979"/>
      <c r="J1087" s="1979"/>
      <c r="K1087" s="1979"/>
      <c r="L1087" s="1979"/>
      <c r="M1087" s="1979"/>
      <c r="N1087" s="1980"/>
    </row>
    <row r="1088" spans="1:15" ht="39.75" customHeight="1">
      <c r="A1088" s="1721"/>
      <c r="B1088" s="10" t="s">
        <v>69</v>
      </c>
      <c r="C1088" s="1960" t="s">
        <v>22</v>
      </c>
      <c r="D1088" s="1961"/>
      <c r="E1088" s="1961"/>
      <c r="F1088" s="1962"/>
      <c r="G1088" s="88" t="s">
        <v>149</v>
      </c>
      <c r="H1088" s="1963">
        <f>VLOOKUP($A1081,'Result Entry'!$B$9:$FW$108,7,0)</f>
        <v>0</v>
      </c>
      <c r="I1088" s="1963"/>
      <c r="J1088" s="1963"/>
      <c r="K1088" s="1963"/>
      <c r="L1088" s="1963"/>
      <c r="M1088" s="1963"/>
      <c r="N1088" s="1964"/>
    </row>
    <row r="1089" spans="1:14" ht="39.75" customHeight="1">
      <c r="A1089" s="1721"/>
      <c r="B1089" s="10" t="s">
        <v>69</v>
      </c>
      <c r="C1089" s="1960" t="s">
        <v>23</v>
      </c>
      <c r="D1089" s="1961"/>
      <c r="E1089" s="1961"/>
      <c r="F1089" s="1962"/>
      <c r="G1089" s="88" t="s">
        <v>149</v>
      </c>
      <c r="H1089" s="1963">
        <f>VLOOKUP($A1081,'Result Entry'!$B$9:$FW$108,8,0)</f>
        <v>0</v>
      </c>
      <c r="I1089" s="1963"/>
      <c r="J1089" s="1963"/>
      <c r="K1089" s="1963"/>
      <c r="L1089" s="1963"/>
      <c r="M1089" s="1963"/>
      <c r="N1089" s="1964"/>
    </row>
    <row r="1090" spans="1:14" ht="39.75" customHeight="1">
      <c r="A1090" s="1721"/>
      <c r="B1090" s="10" t="s">
        <v>69</v>
      </c>
      <c r="C1090" s="1960" t="s">
        <v>52</v>
      </c>
      <c r="D1090" s="1961"/>
      <c r="E1090" s="1961"/>
      <c r="F1090" s="1962"/>
      <c r="G1090" s="88" t="s">
        <v>149</v>
      </c>
      <c r="H1090" s="1963">
        <f>VLOOKUP($A1081,'Result Entry'!$B$9:$FW$108,9,0)</f>
        <v>0</v>
      </c>
      <c r="I1090" s="1963"/>
      <c r="J1090" s="1963"/>
      <c r="K1090" s="1963"/>
      <c r="L1090" s="1963"/>
      <c r="M1090" s="1963"/>
      <c r="N1090" s="1964"/>
    </row>
    <row r="1091" spans="1:14" ht="39.75" customHeight="1">
      <c r="A1091" s="1721"/>
      <c r="B1091" s="10" t="s">
        <v>69</v>
      </c>
      <c r="C1091" s="1960" t="s">
        <v>53</v>
      </c>
      <c r="D1091" s="1961"/>
      <c r="E1091" s="1961"/>
      <c r="F1091" s="1962"/>
      <c r="G1091" s="88" t="s">
        <v>149</v>
      </c>
      <c r="H1091" s="1965" t="str">
        <f>CONCATENATE('Result Entry'!$G$4,'Result Entry'!$J$4)</f>
        <v>11(A)</v>
      </c>
      <c r="I1091" s="1963"/>
      <c r="J1091" s="1963"/>
      <c r="K1091" s="1963"/>
      <c r="L1091" s="1963"/>
      <c r="M1091" s="1963"/>
      <c r="N1091" s="1964"/>
    </row>
    <row r="1092" spans="1:14" ht="39.75" customHeight="1" thickBot="1">
      <c r="A1092" s="1721"/>
      <c r="B1092" s="10" t="s">
        <v>69</v>
      </c>
      <c r="C1092" s="1935" t="s">
        <v>25</v>
      </c>
      <c r="D1092" s="1936"/>
      <c r="E1092" s="1936"/>
      <c r="F1092" s="1937"/>
      <c r="G1092" s="89" t="s">
        <v>149</v>
      </c>
      <c r="H1092" s="1938">
        <f>VLOOKUP($A1081,'Result Entry'!$B$9:$FW$108,10,0)</f>
        <v>0</v>
      </c>
      <c r="I1092" s="1938"/>
      <c r="J1092" s="1938"/>
      <c r="K1092" s="1938"/>
      <c r="L1092" s="1938"/>
      <c r="M1092" s="1938"/>
      <c r="N1092" s="1939"/>
    </row>
    <row r="1093" spans="1:14" ht="30" customHeight="1">
      <c r="A1093" s="1721"/>
      <c r="B1093" s="11" t="s">
        <v>69</v>
      </c>
      <c r="C1093" s="1940" t="s">
        <v>167</v>
      </c>
      <c r="D1093" s="1941"/>
      <c r="E1093" s="1944" t="s">
        <v>72</v>
      </c>
      <c r="F1093" s="1946" t="s">
        <v>73</v>
      </c>
      <c r="G1093" s="1948" t="s">
        <v>168</v>
      </c>
      <c r="H1093" s="1950" t="s">
        <v>55</v>
      </c>
      <c r="I1093" s="1951"/>
      <c r="J1093" s="1954" t="s">
        <v>84</v>
      </c>
      <c r="K1093" s="1955"/>
      <c r="L1093" s="1958" t="s">
        <v>169</v>
      </c>
      <c r="M1093" s="1966" t="s">
        <v>76</v>
      </c>
      <c r="N1093" s="1926" t="s">
        <v>98</v>
      </c>
    </row>
    <row r="1094" spans="1:14" ht="30" customHeight="1">
      <c r="A1094" s="1721"/>
      <c r="B1094" s="11"/>
      <c r="C1094" s="1942"/>
      <c r="D1094" s="1943"/>
      <c r="E1094" s="1945"/>
      <c r="F1094" s="1947"/>
      <c r="G1094" s="1949"/>
      <c r="H1094" s="1952"/>
      <c r="I1094" s="1953"/>
      <c r="J1094" s="1956"/>
      <c r="K1094" s="1957"/>
      <c r="L1094" s="1959"/>
      <c r="M1094" s="1967"/>
      <c r="N1094" s="1927"/>
    </row>
    <row r="1095" spans="1:14" ht="39.75" customHeight="1" thickBot="1">
      <c r="A1095" s="1721"/>
      <c r="B1095" s="11" t="s">
        <v>69</v>
      </c>
      <c r="C1095" s="1866" t="s">
        <v>56</v>
      </c>
      <c r="D1095" s="1867"/>
      <c r="E1095" s="90">
        <f>'Result Entry'!$L$7</f>
        <v>10</v>
      </c>
      <c r="F1095" s="91">
        <f>'Result Entry'!$M$7</f>
        <v>10</v>
      </c>
      <c r="G1095" s="92">
        <f t="shared" ref="G1095:G1100" si="90">SUM(E1095:F1095)</f>
        <v>20</v>
      </c>
      <c r="H1095" s="1929">
        <f>'Result Entry'!$AU$7</f>
        <v>70</v>
      </c>
      <c r="I1095" s="1930"/>
      <c r="J1095" s="1931">
        <f>'Result Entry'!$AY$7</f>
        <v>100</v>
      </c>
      <c r="K1095" s="1930"/>
      <c r="L1095" s="92">
        <f t="shared" ref="L1095:L1100" si="91">SUM(H1095,J1095)</f>
        <v>170</v>
      </c>
      <c r="M1095" s="93">
        <f t="shared" ref="M1095:M1100" si="92">SUM(G1095,L1095)</f>
        <v>190</v>
      </c>
      <c r="N1095" s="1928"/>
    </row>
    <row r="1096" spans="1:14" s="52" customFormat="1" ht="54" customHeight="1">
      <c r="A1096" s="1721"/>
      <c r="B1096" s="50" t="s">
        <v>69</v>
      </c>
      <c r="C1096" s="1769" t="str">
        <f>'Result Entry'!$L$3</f>
        <v>HINDI Comp.</v>
      </c>
      <c r="D1096" s="1770"/>
      <c r="E1096" s="94">
        <f>IF($J1084="TC",0,IF($J1084="Nso",0,VLOOKUP($A1081,'Result Entry'!$B$9:$FW$108,11,0)))</f>
        <v>0</v>
      </c>
      <c r="F1096" s="95">
        <f>IF($J1084="TC",0,IF($J1084="Nso",0,VLOOKUP($A1081,'Result Entry'!$B$9:$FW$108,12,0)))</f>
        <v>0</v>
      </c>
      <c r="G1096" s="96">
        <f t="shared" si="90"/>
        <v>0</v>
      </c>
      <c r="H1096" s="1932">
        <f>IF($J1084="TC",0,IF($J1084="Nso",0,VLOOKUP($A1081,'Result Entry'!$B$9:$FW$108,16,0)))</f>
        <v>0</v>
      </c>
      <c r="I1096" s="1933"/>
      <c r="J1096" s="1934">
        <f>IF($J1084="TC",0,IF($J1084="Nso",0,VLOOKUP($A1081,'Result Entry'!$B$9:$FW$108,19,0)))</f>
        <v>0</v>
      </c>
      <c r="K1096" s="1933"/>
      <c r="L1096" s="97">
        <f t="shared" si="91"/>
        <v>0</v>
      </c>
      <c r="M1096" s="98">
        <f t="shared" si="92"/>
        <v>0</v>
      </c>
      <c r="N1096" s="99" t="str">
        <f>IF($J1084="TC",0,IF($J1084="Nso",0,VLOOKUP($A1081,'Result Entry'!$B$9:$FW$108,24,0)))</f>
        <v/>
      </c>
    </row>
    <row r="1097" spans="1:14" s="52" customFormat="1" ht="54" customHeight="1">
      <c r="A1097" s="1721"/>
      <c r="B1097" s="50" t="s">
        <v>69</v>
      </c>
      <c r="C1097" s="1717" t="str">
        <f>'Result Entry'!$Z$3</f>
        <v>ENGLISH Comp.</v>
      </c>
      <c r="D1097" s="1718"/>
      <c r="E1097" s="94">
        <f>IF($J1084="TC",0,IF($J1084="Nso",0,VLOOKUP($A1081,'Result Entry'!$B$9:$FW$108,25,0)))</f>
        <v>0</v>
      </c>
      <c r="F1097" s="95">
        <f>IF($J1084="TC",0,IF($J1084="Nso",0,VLOOKUP($A1081,'Result Entry'!$B$9:$FW$108,26,0)))</f>
        <v>0</v>
      </c>
      <c r="G1097" s="100">
        <f t="shared" si="90"/>
        <v>0</v>
      </c>
      <c r="H1097" s="1960">
        <f>IF($J1084="TC",0,IF($J1084="Nso",0,VLOOKUP($A1081,'Result Entry'!$B$9:$FW$108,30,0)))</f>
        <v>0</v>
      </c>
      <c r="I1097" s="1904"/>
      <c r="J1097" s="1903">
        <f>IF($J1084="TC",0,IF($J1084="Nso",0,VLOOKUP($A1081,'Result Entry'!$B$9:$FW$108,33,0)))</f>
        <v>0</v>
      </c>
      <c r="K1097" s="1904"/>
      <c r="L1097" s="97">
        <f t="shared" si="91"/>
        <v>0</v>
      </c>
      <c r="M1097" s="98">
        <f t="shared" si="92"/>
        <v>0</v>
      </c>
      <c r="N1097" s="99" t="str">
        <f>IF($J1084="TC",0,IF($J1084="Nso",0,VLOOKUP($A1081,'Result Entry'!$B$9:$FW$108,38,0)))</f>
        <v/>
      </c>
    </row>
    <row r="1098" spans="1:14" s="52" customFormat="1" ht="54" customHeight="1">
      <c r="A1098" s="1721"/>
      <c r="B1098" s="50" t="s">
        <v>69</v>
      </c>
      <c r="C1098" s="1717" t="str">
        <f>'Result Entry'!$AO$3</f>
        <v>PHYSICS</v>
      </c>
      <c r="D1098" s="1718"/>
      <c r="E1098" s="94">
        <f>IF($J1084="TC",0,IF($J1084="Nso",0,VLOOKUP($A1081,'Result Entry'!$B$9:$FW$108,39,0)))</f>
        <v>0</v>
      </c>
      <c r="F1098" s="95">
        <f>IF($J1084="TC",0,IF($J1084="Nso",0,VLOOKUP($A1081,'Result Entry'!$B$9:$FW$108,40,0)))</f>
        <v>0</v>
      </c>
      <c r="G1098" s="100">
        <f t="shared" si="90"/>
        <v>0</v>
      </c>
      <c r="H1098" s="1960">
        <f>IF($J1084="TC",0,IF($J1084="Nso",0,VLOOKUP($A1081,'Result Entry'!$B$9:$FW$108,45,0)))</f>
        <v>0</v>
      </c>
      <c r="I1098" s="1904"/>
      <c r="J1098" s="1903">
        <f>IF($J1084="TC",0,IF($J1084="Nso",0,VLOOKUP($A1081,'Result Entry'!$B$9:$FW$108,49,0)))</f>
        <v>0</v>
      </c>
      <c r="K1098" s="1904"/>
      <c r="L1098" s="97">
        <f t="shared" si="91"/>
        <v>0</v>
      </c>
      <c r="M1098" s="98">
        <f t="shared" si="92"/>
        <v>0</v>
      </c>
      <c r="N1098" s="99" t="str">
        <f>IF($J1084="TC",0,IF($J1084="Nso",0,VLOOKUP($A1081,'Result Entry'!$B$9:$FW$108,54,0)))</f>
        <v/>
      </c>
    </row>
    <row r="1099" spans="1:14" s="52" customFormat="1" ht="54" customHeight="1">
      <c r="A1099" s="1721"/>
      <c r="B1099" s="50" t="s">
        <v>69</v>
      </c>
      <c r="C1099" s="1717" t="str">
        <f>'Result Entry'!$BF$3</f>
        <v>CHEMISTRY</v>
      </c>
      <c r="D1099" s="1718"/>
      <c r="E1099" s="94" t="str">
        <f>IF($J1084="TC",0,IF($J1084="Nso",0,VLOOKUP($A1081,'Result Entry'!$B$9:$FW$108,55,0)))</f>
        <v/>
      </c>
      <c r="F1099" s="95">
        <f>IF($J1084="TC",0,IF($J1084="Nso",0,VLOOKUP($A1081,'Result Entry'!$B$9:$FW$108,56,0)))</f>
        <v>0</v>
      </c>
      <c r="G1099" s="100">
        <f t="shared" si="90"/>
        <v>0</v>
      </c>
      <c r="H1099" s="1960">
        <f>IF($J1084="TC",0,IF($J1084="Nso",0,VLOOKUP($A1081,'Result Entry'!$B$9:$FW$108,61,0)))</f>
        <v>0</v>
      </c>
      <c r="I1099" s="1904"/>
      <c r="J1099" s="1903">
        <f>IF($J1084="TC",0,IF($J1084="Nso",0,VLOOKUP($A1081,'Result Entry'!$B$9:$FW$108,65,0)))</f>
        <v>0</v>
      </c>
      <c r="K1099" s="1904"/>
      <c r="L1099" s="97">
        <f t="shared" si="91"/>
        <v>0</v>
      </c>
      <c r="M1099" s="98">
        <f t="shared" si="92"/>
        <v>0</v>
      </c>
      <c r="N1099" s="99" t="str">
        <f>IF($J1084="TC",0,IF($J1084="Nso",0,VLOOKUP($A1081,'Result Entry'!$B$9:$FW$108,70,0)))</f>
        <v/>
      </c>
    </row>
    <row r="1100" spans="1:14" s="52" customFormat="1" ht="54" customHeight="1" thickBot="1">
      <c r="A1100" s="1721"/>
      <c r="B1100" s="50" t="s">
        <v>69</v>
      </c>
      <c r="C1100" s="1717" t="str">
        <f>'Result Entry'!$BW$3</f>
        <v>BIOLOGY</v>
      </c>
      <c r="D1100" s="1718"/>
      <c r="E1100" s="101" t="str">
        <f>IF($J1084="TC",0,IF($J1084="Nso",0,VLOOKUP($A1081,'Result Entry'!$B$9:$FW$108,71,0)))</f>
        <v/>
      </c>
      <c r="F1100" s="102" t="str">
        <f>IF($J1084="TC",0,IF($J1084="Nso",0,VLOOKUP($A1081,'Result Entry'!$B$9:$FW$108,72,0)))</f>
        <v/>
      </c>
      <c r="G1100" s="103">
        <f t="shared" si="90"/>
        <v>0</v>
      </c>
      <c r="H1100" s="1905">
        <f>IF($J1084="TC",0,IF($J1084="Nso",0,VLOOKUP($A1081,'Result Entry'!$B$9:$FW$108,77,0)))</f>
        <v>0</v>
      </c>
      <c r="I1100" s="1906"/>
      <c r="J1100" s="1907">
        <f>IF($J1084="TC",0,IF($J1084="Nso",0,VLOOKUP($A1081,'Result Entry'!$B$9:$FW$108,81,0)))</f>
        <v>0</v>
      </c>
      <c r="K1100" s="1906"/>
      <c r="L1100" s="104">
        <f t="shared" si="91"/>
        <v>0</v>
      </c>
      <c r="M1100" s="105">
        <f t="shared" si="92"/>
        <v>0</v>
      </c>
      <c r="N1100" s="99">
        <f>IF($J1084="TC",0,IF($J1084="Nso",0,VLOOKUP($A1081,'Result Entry'!$B$9:$FW$108,86,0)))</f>
        <v>0</v>
      </c>
    </row>
    <row r="1101" spans="1:14" ht="39.75" customHeight="1">
      <c r="A1101" s="1721"/>
      <c r="B1101" s="11" t="s">
        <v>69</v>
      </c>
      <c r="C1101" s="1771" t="s">
        <v>77</v>
      </c>
      <c r="D1101" s="1772"/>
      <c r="E1101" s="1773"/>
      <c r="F1101" s="1968" t="s">
        <v>78</v>
      </c>
      <c r="G1101" s="1969"/>
      <c r="H1101" s="1968" t="s">
        <v>79</v>
      </c>
      <c r="I1101" s="1970"/>
      <c r="J1101" s="106" t="s">
        <v>41</v>
      </c>
      <c r="K1101" s="116" t="s">
        <v>91</v>
      </c>
      <c r="L1101" s="1971" t="s">
        <v>39</v>
      </c>
      <c r="M1101" s="1972"/>
      <c r="N1101" s="108" t="s">
        <v>43</v>
      </c>
    </row>
    <row r="1102" spans="1:14" ht="39.75" customHeight="1" thickBot="1">
      <c r="A1102" s="1721"/>
      <c r="B1102" s="11" t="s">
        <v>69</v>
      </c>
      <c r="C1102" s="1774"/>
      <c r="D1102" s="1775"/>
      <c r="E1102" s="1776"/>
      <c r="F1102" s="1973">
        <f>IF($J1084="TC",0,IF($J1084="Nso",0,VLOOKUP($A1081,'Result Entry'!$B$9:$FW$108,146,0)))</f>
        <v>0</v>
      </c>
      <c r="G1102" s="1974"/>
      <c r="H1102" s="1975">
        <f>IF($J1084="TC",0,IF($J1084="Nso",0,VLOOKUP($A1081,'Result Entry'!$B$9:$FW$108,147,0)))</f>
        <v>0</v>
      </c>
      <c r="I1102" s="1976"/>
      <c r="J1102" s="75">
        <f>IF($J1084="TC",0,IF($J1084="Nso",0,VLOOKUP($A1081,'Result Entry'!$B$9:$FW$108,148,0)))</f>
        <v>0</v>
      </c>
      <c r="K1102" s="85" t="str">
        <f>IF($J1084="TC",0,IF($J1084="Nso",0,VLOOKUP($A1081,'Result Entry'!$B$9:$FW$108,149,0)))</f>
        <v/>
      </c>
      <c r="L1102" s="1864">
        <f>IF($J1084="TC",0,IF($J1084="Nso",0,VLOOKUP($A1081,'Result Entry'!$B$9:$FW$108,150,0)))</f>
        <v>0</v>
      </c>
      <c r="M1102" s="1865"/>
      <c r="N1102" s="15">
        <f>IF($J1084="TC",0,IF($J1084="Nso",0,VLOOKUP($A1081,'Result Entry'!$B$9:$FW$108,152,0)))</f>
        <v>0</v>
      </c>
    </row>
    <row r="1103" spans="1:14" ht="39.75" customHeight="1">
      <c r="A1103" s="1721"/>
      <c r="B1103" s="11" t="s">
        <v>69</v>
      </c>
      <c r="C1103" s="1758" t="s">
        <v>58</v>
      </c>
      <c r="D1103" s="1759"/>
      <c r="E1103" s="1759"/>
      <c r="F1103" s="1759"/>
      <c r="G1103" s="1759"/>
      <c r="H1103" s="1760"/>
      <c r="I1103" s="1834" t="s">
        <v>59</v>
      </c>
      <c r="J1103" s="1835"/>
      <c r="K1103" s="1911">
        <f>VLOOKUP($A1081,'Result Entry'!$B$9:$FW$108,143,0)</f>
        <v>0</v>
      </c>
      <c r="L1103" s="1912"/>
      <c r="M1103" s="1839" t="s">
        <v>37</v>
      </c>
      <c r="N1103" s="1840"/>
    </row>
    <row r="1104" spans="1:14" ht="39.75" customHeight="1" thickBot="1">
      <c r="A1104" s="1721"/>
      <c r="B1104" s="11" t="s">
        <v>69</v>
      </c>
      <c r="C1104" s="1841" t="s">
        <v>54</v>
      </c>
      <c r="D1104" s="1842"/>
      <c r="E1104" s="1842"/>
      <c r="F1104" s="1843" t="s">
        <v>157</v>
      </c>
      <c r="G1104" s="1844"/>
      <c r="H1104" s="26" t="s">
        <v>47</v>
      </c>
      <c r="I1104" s="1847" t="s">
        <v>60</v>
      </c>
      <c r="J1104" s="1848"/>
      <c r="K1104" s="1913">
        <f>VLOOKUP($A1081,'Result Entry'!$B$9:$FW$108,144,0)</f>
        <v>0</v>
      </c>
      <c r="L1104" s="1914"/>
      <c r="M1104" s="1875">
        <f>VLOOKUP($A1081,'Result Entry'!$B$9:$FW$108,145,0)</f>
        <v>0</v>
      </c>
      <c r="N1104" s="1876"/>
    </row>
    <row r="1105" spans="1:14" ht="39.75" customHeight="1">
      <c r="A1105" s="1721"/>
      <c r="B1105" s="11" t="s">
        <v>69</v>
      </c>
      <c r="C1105" s="1841"/>
      <c r="D1105" s="1842"/>
      <c r="E1105" s="1842"/>
      <c r="F1105" s="1845"/>
      <c r="G1105" s="1846"/>
      <c r="H1105" s="27" t="s">
        <v>99</v>
      </c>
      <c r="I1105" s="1877" t="s">
        <v>61</v>
      </c>
      <c r="J1105" s="1878"/>
      <c r="K1105" s="1915">
        <f>IF($J1084="TC","Transferred",IF($J1084="Nso","NameSeparated",VLOOKUP($A1081,'Result Entry'!$B$9:$FW$108,153,0)))</f>
        <v>0</v>
      </c>
      <c r="L1105" s="1915"/>
      <c r="M1105" s="1915"/>
      <c r="N1105" s="1916"/>
    </row>
    <row r="1106" spans="1:14" ht="39.75" customHeight="1">
      <c r="A1106" s="1721"/>
      <c r="B1106" s="11" t="s">
        <v>69</v>
      </c>
      <c r="C1106" s="1917" t="str">
        <f>'Result Entry'!$DU$3</f>
        <v>Foundation Of Information Tech.</v>
      </c>
      <c r="D1106" s="1918"/>
      <c r="E1106" s="1919"/>
      <c r="F1106" s="1902" t="str">
        <f>IF($J1084="TC",0,IF($J1084="Nso",0,VLOOKUP($A1081,'Result Entry'!$B$9:$GS$108,170,0)))</f>
        <v/>
      </c>
      <c r="G1106" s="1902"/>
      <c r="H1106" s="109">
        <f>IF($J1084="TC",0,IF($J1084="Nso",0,VLOOKUP($A1081,'Result Entry'!$B$9:$GS$108,112,0)))</f>
        <v>0</v>
      </c>
      <c r="I1106" s="1748" t="s">
        <v>71</v>
      </c>
      <c r="J1106" s="1749"/>
      <c r="K1106" s="1908">
        <f>'Result Entry'!$T$2</f>
        <v>45419</v>
      </c>
      <c r="L1106" s="1909"/>
      <c r="M1106" s="1909"/>
      <c r="N1106" s="1910"/>
    </row>
    <row r="1107" spans="1:14" ht="39.75" customHeight="1">
      <c r="A1107" s="1721"/>
      <c r="B1107" s="11" t="s">
        <v>69</v>
      </c>
      <c r="C1107" s="1899" t="str">
        <f>'Result Entry'!$EI$3</f>
        <v>G.I.A.I.-II</v>
      </c>
      <c r="D1107" s="1900"/>
      <c r="E1107" s="1901"/>
      <c r="F1107" s="1902" t="str">
        <f>IF($J1084="TC",0,IF($J1084="Nso",0,VLOOKUP($A1081,'Result Entry'!$B$9:$GS$108,174,0)))</f>
        <v/>
      </c>
      <c r="G1107" s="1902"/>
      <c r="H1107" s="109">
        <f>IF($J1084="TC",0,IF($J1084="Nso",0,VLOOKUP($A1081,'Result Entry'!$B$9:$GS$108,124,0)))</f>
        <v>0</v>
      </c>
      <c r="I1107" s="1753"/>
      <c r="J1107" s="1754"/>
      <c r="K1107" s="1754"/>
      <c r="L1107" s="1754"/>
      <c r="M1107" s="1754"/>
      <c r="N1107" s="1755"/>
    </row>
    <row r="1108" spans="1:14" ht="39.75" customHeight="1">
      <c r="A1108" s="1721"/>
      <c r="B1108" s="11" t="s">
        <v>69</v>
      </c>
      <c r="C1108" s="1899" t="str">
        <f>'Result Entry'!$EU$3</f>
        <v>SOC.SER.PLAN</v>
      </c>
      <c r="D1108" s="1900"/>
      <c r="E1108" s="1901"/>
      <c r="F1108" s="1902">
        <f>IF($J1084="TC",0,IF($J1084="Nso",0,VLOOKUP($A1081,'Result Entry'!$B$9:$HS$108,178,0)))</f>
        <v>0</v>
      </c>
      <c r="G1108" s="1902"/>
      <c r="H1108" s="109">
        <f>IF($J1084="TC",0,IF($J1084="Nso",0,VLOOKUP($A1081,'Result Entry'!$B$9:$GS$108,136,0)))</f>
        <v>0</v>
      </c>
      <c r="I1108" s="1756" t="s">
        <v>174</v>
      </c>
      <c r="J1108" s="1757"/>
      <c r="K1108" s="113"/>
      <c r="L1108" s="114"/>
      <c r="M1108" s="114"/>
      <c r="N1108" s="115"/>
    </row>
    <row r="1109" spans="1:14" ht="39.75" customHeight="1" thickBot="1">
      <c r="A1109" s="1721"/>
      <c r="B1109" s="11" t="s">
        <v>69</v>
      </c>
      <c r="C1109" s="1899" t="str">
        <f>'Result Entry'!$FG$3</f>
        <v>Jeewan Kaushal</v>
      </c>
      <c r="D1109" s="1900"/>
      <c r="E1109" s="1901"/>
      <c r="F1109" s="1902" t="str">
        <f>IF($J1084="TC",0,IF($J1084="Nso",0,VLOOKUP($A1081,'Result Entry'!$B$9:$HS$108,182,0)))</f>
        <v/>
      </c>
      <c r="G1109" s="1902"/>
      <c r="H1109" s="109">
        <f>IF($J1084="TC",0,IF($J1084="Nso",0,VLOOKUP($A1081,'Result Entry'!$B$9:$HS$108,136,0)))</f>
        <v>0</v>
      </c>
      <c r="I1109" s="1756" t="s">
        <v>148</v>
      </c>
      <c r="J1109" s="1757"/>
      <c r="K1109" s="1757"/>
      <c r="L1109" s="1757"/>
      <c r="M1109" s="1757"/>
      <c r="N1109" s="1838"/>
    </row>
    <row r="1110" spans="1:14" ht="39.75" customHeight="1">
      <c r="A1110" s="1721"/>
      <c r="B1110" s="10" t="s">
        <v>69</v>
      </c>
      <c r="C1110" s="1886" t="s">
        <v>180</v>
      </c>
      <c r="D1110" s="1887"/>
      <c r="E1110" s="1888"/>
      <c r="F1110" s="1895" t="s">
        <v>181</v>
      </c>
      <c r="G1110" s="1896"/>
      <c r="H1110" s="110" t="s">
        <v>30</v>
      </c>
      <c r="I1110" s="1756" t="s">
        <v>175</v>
      </c>
      <c r="J1110" s="1757"/>
      <c r="K1110" s="1757"/>
      <c r="L1110" s="1757"/>
      <c r="M1110" s="1757"/>
      <c r="N1110" s="1838"/>
    </row>
    <row r="1111" spans="1:14" ht="39.75" customHeight="1">
      <c r="A1111" s="1721"/>
      <c r="B1111" s="10" t="s">
        <v>69</v>
      </c>
      <c r="C1111" s="1889"/>
      <c r="D1111" s="1890"/>
      <c r="E1111" s="1891"/>
      <c r="F1111" s="1897" t="s">
        <v>182</v>
      </c>
      <c r="G1111" s="1898"/>
      <c r="H1111" s="111" t="s">
        <v>179</v>
      </c>
      <c r="I1111" s="1732" t="s">
        <v>67</v>
      </c>
      <c r="J1111" s="1733"/>
      <c r="K1111" s="1733"/>
      <c r="L1111" s="1733"/>
      <c r="M1111" s="1733"/>
      <c r="N1111" s="1734"/>
    </row>
    <row r="1112" spans="1:14" ht="39.75" customHeight="1">
      <c r="A1112" s="1721"/>
      <c r="B1112" s="10" t="s">
        <v>69</v>
      </c>
      <c r="C1112" s="1889"/>
      <c r="D1112" s="1890"/>
      <c r="E1112" s="1891"/>
      <c r="F1112" s="1897" t="s">
        <v>185</v>
      </c>
      <c r="G1112" s="1898"/>
      <c r="H1112" s="111" t="s">
        <v>62</v>
      </c>
      <c r="I1112" s="1735"/>
      <c r="J1112" s="1736"/>
      <c r="K1112" s="1736"/>
      <c r="L1112" s="1736"/>
      <c r="M1112" s="1736"/>
      <c r="N1112" s="1737"/>
    </row>
    <row r="1113" spans="1:14" ht="39.75" customHeight="1">
      <c r="A1113" s="1721"/>
      <c r="B1113" s="10" t="s">
        <v>69</v>
      </c>
      <c r="C1113" s="1889"/>
      <c r="D1113" s="1890"/>
      <c r="E1113" s="1891"/>
      <c r="F1113" s="1897" t="s">
        <v>186</v>
      </c>
      <c r="G1113" s="1898"/>
      <c r="H1113" s="111" t="s">
        <v>63</v>
      </c>
      <c r="I1113" s="1735"/>
      <c r="J1113" s="1736"/>
      <c r="K1113" s="1736"/>
      <c r="L1113" s="1736"/>
      <c r="M1113" s="1736"/>
      <c r="N1113" s="1737"/>
    </row>
    <row r="1114" spans="1:14" ht="39.75" customHeight="1">
      <c r="A1114" s="1721"/>
      <c r="B1114" s="10" t="s">
        <v>69</v>
      </c>
      <c r="C1114" s="1889"/>
      <c r="D1114" s="1890"/>
      <c r="E1114" s="1891"/>
      <c r="F1114" s="1897" t="s">
        <v>183</v>
      </c>
      <c r="G1114" s="1898"/>
      <c r="H1114" s="111" t="s">
        <v>65</v>
      </c>
      <c r="I1114" s="1738" t="s">
        <v>80</v>
      </c>
      <c r="J1114" s="1739"/>
      <c r="K1114" s="1739"/>
      <c r="L1114" s="1739"/>
      <c r="M1114" s="1739"/>
      <c r="N1114" s="1740"/>
    </row>
    <row r="1115" spans="1:14" ht="39.75" customHeight="1" thickBot="1">
      <c r="A1115" s="1721"/>
      <c r="B1115" s="13" t="s">
        <v>69</v>
      </c>
      <c r="C1115" s="1892"/>
      <c r="D1115" s="1893"/>
      <c r="E1115" s="1894"/>
      <c r="F1115" s="1884" t="s">
        <v>184</v>
      </c>
      <c r="G1115" s="1885"/>
      <c r="H1115" s="112" t="s">
        <v>64</v>
      </c>
      <c r="I1115" s="1741"/>
      <c r="J1115" s="1742"/>
      <c r="K1115" s="1742"/>
      <c r="L1115" s="1742"/>
      <c r="M1115" s="1742"/>
      <c r="N1115" s="1743"/>
    </row>
    <row r="1116" spans="1:14" s="43" customFormat="1" ht="123.75" customHeight="1" thickTop="1">
      <c r="A1116" s="84"/>
      <c r="B1116" s="117"/>
      <c r="C1116" s="118"/>
      <c r="D1116" s="118"/>
      <c r="E1116" s="118"/>
      <c r="F1116" s="118"/>
      <c r="G1116" s="118"/>
      <c r="H1116" s="118"/>
      <c r="I1116" s="118"/>
      <c r="J1116" s="118"/>
      <c r="K1116" s="118"/>
      <c r="L1116" s="118"/>
      <c r="M1116" s="118"/>
      <c r="N1116" s="118"/>
    </row>
    <row r="1117" spans="1:14" ht="24.75" customHeight="1" thickBot="1">
      <c r="A1117" s="83">
        <f>A1081+1</f>
        <v>32</v>
      </c>
      <c r="B1117" s="1720" t="s">
        <v>50</v>
      </c>
      <c r="C1117" s="1720"/>
      <c r="D1117" s="1720"/>
      <c r="E1117" s="1720"/>
      <c r="F1117" s="1720"/>
      <c r="G1117" s="1720"/>
      <c r="H1117" s="1720"/>
      <c r="I1117" s="1720"/>
      <c r="J1117" s="1720"/>
      <c r="K1117" s="1720"/>
      <c r="L1117" s="1720"/>
      <c r="M1117" s="1720"/>
      <c r="N1117" s="1720"/>
    </row>
    <row r="1118" spans="1:14" ht="62.25" customHeight="1" thickTop="1">
      <c r="A1118" s="1721"/>
      <c r="B1118" s="1722"/>
      <c r="C1118" s="1723"/>
      <c r="D1118" s="1920" t="str">
        <f>Master!$E$8</f>
        <v xml:space="preserve">Govt. Sr. Secondary School </v>
      </c>
      <c r="E1118" s="1921"/>
      <c r="F1118" s="1921"/>
      <c r="G1118" s="1921"/>
      <c r="H1118" s="1921"/>
      <c r="I1118" s="1921"/>
      <c r="J1118" s="1921"/>
      <c r="K1118" s="1921"/>
      <c r="L1118" s="1921"/>
      <c r="M1118" s="1921"/>
      <c r="N1118" s="1922"/>
    </row>
    <row r="1119" spans="1:14" ht="33" customHeight="1" thickBot="1">
      <c r="A1119" s="1721"/>
      <c r="B1119" s="1724"/>
      <c r="C1119" s="1725"/>
      <c r="D1119" s="1729" t="str">
        <f>Master!$E$11</f>
        <v>P.S.-Bapini (Jodhpur)</v>
      </c>
      <c r="E1119" s="1730"/>
      <c r="F1119" s="1730"/>
      <c r="G1119" s="1730"/>
      <c r="H1119" s="1730"/>
      <c r="I1119" s="1730"/>
      <c r="J1119" s="1730"/>
      <c r="K1119" s="1730"/>
      <c r="L1119" s="1730"/>
      <c r="M1119" s="1730"/>
      <c r="N1119" s="1731"/>
    </row>
    <row r="1120" spans="1:14" ht="30" customHeight="1">
      <c r="A1120" s="1721"/>
      <c r="B1120" s="28"/>
      <c r="C1120" s="1849" t="s">
        <v>150</v>
      </c>
      <c r="D1120" s="1850"/>
      <c r="E1120" s="1850"/>
      <c r="F1120" s="1850"/>
      <c r="G1120" s="1851"/>
      <c r="H1120" s="1814" t="s">
        <v>127</v>
      </c>
      <c r="I1120" s="1814"/>
      <c r="J1120" s="1923">
        <f>VLOOKUP(A1117,'Result Entry'!$B$6:$K$108,6,0)</f>
        <v>0</v>
      </c>
      <c r="K1120" s="1820" t="s">
        <v>68</v>
      </c>
      <c r="L1120" s="1821"/>
      <c r="M1120" s="68">
        <f>Master!$E$14</f>
        <v>8151106901</v>
      </c>
      <c r="N1120" s="69"/>
    </row>
    <row r="1121" spans="1:15" ht="30" customHeight="1">
      <c r="A1121" s="1721"/>
      <c r="B1121" s="9"/>
      <c r="C1121" s="1852"/>
      <c r="D1121" s="1853"/>
      <c r="E1121" s="1853"/>
      <c r="F1121" s="1853"/>
      <c r="G1121" s="1854"/>
      <c r="H1121" s="1815"/>
      <c r="I1121" s="1815"/>
      <c r="J1121" s="1924"/>
      <c r="K1121" s="1822" t="s">
        <v>66</v>
      </c>
      <c r="L1121" s="1823"/>
      <c r="M1121" s="1824"/>
      <c r="N1121" s="1825"/>
      <c r="O1121" s="17" t="s">
        <v>156</v>
      </c>
    </row>
    <row r="1122" spans="1:15" ht="30" customHeight="1" thickBot="1">
      <c r="A1122" s="1721"/>
      <c r="B1122" s="9"/>
      <c r="C1122" s="1855"/>
      <c r="D1122" s="1856"/>
      <c r="E1122" s="1856"/>
      <c r="F1122" s="1856"/>
      <c r="G1122" s="1857"/>
      <c r="H1122" s="1816"/>
      <c r="I1122" s="1816"/>
      <c r="J1122" s="1925"/>
      <c r="K1122" s="1826" t="s">
        <v>51</v>
      </c>
      <c r="L1122" s="1827"/>
      <c r="M1122" s="1828" t="str">
        <f>Master!$E$6</f>
        <v>2023-24</v>
      </c>
      <c r="N1122" s="1829"/>
    </row>
    <row r="1123" spans="1:15" ht="39.75" customHeight="1">
      <c r="A1123" s="1721"/>
      <c r="B1123" s="10" t="s">
        <v>69</v>
      </c>
      <c r="C1123" s="1932" t="s">
        <v>20</v>
      </c>
      <c r="D1123" s="1977"/>
      <c r="E1123" s="1977"/>
      <c r="F1123" s="1978"/>
      <c r="G1123" s="87" t="s">
        <v>149</v>
      </c>
      <c r="H1123" s="1979">
        <f>VLOOKUP($A1117,'Result Entry'!$B$9:$FW$108,4,0)</f>
        <v>0</v>
      </c>
      <c r="I1123" s="1979"/>
      <c r="J1123" s="1979"/>
      <c r="K1123" s="1979"/>
      <c r="L1123" s="1979"/>
      <c r="M1123" s="1979"/>
      <c r="N1123" s="1980"/>
    </row>
    <row r="1124" spans="1:15" ht="39.75" customHeight="1">
      <c r="A1124" s="1721"/>
      <c r="B1124" s="10" t="s">
        <v>69</v>
      </c>
      <c r="C1124" s="1960" t="s">
        <v>22</v>
      </c>
      <c r="D1124" s="1961"/>
      <c r="E1124" s="1961"/>
      <c r="F1124" s="1962"/>
      <c r="G1124" s="88" t="s">
        <v>149</v>
      </c>
      <c r="H1124" s="1963">
        <f>VLOOKUP($A1117,'Result Entry'!$B$9:$FW$108,7,0)</f>
        <v>0</v>
      </c>
      <c r="I1124" s="1963"/>
      <c r="J1124" s="1963"/>
      <c r="K1124" s="1963"/>
      <c r="L1124" s="1963"/>
      <c r="M1124" s="1963"/>
      <c r="N1124" s="1964"/>
    </row>
    <row r="1125" spans="1:15" ht="39.75" customHeight="1">
      <c r="A1125" s="1721"/>
      <c r="B1125" s="10" t="s">
        <v>69</v>
      </c>
      <c r="C1125" s="1960" t="s">
        <v>23</v>
      </c>
      <c r="D1125" s="1961"/>
      <c r="E1125" s="1961"/>
      <c r="F1125" s="1962"/>
      <c r="G1125" s="88" t="s">
        <v>149</v>
      </c>
      <c r="H1125" s="1963">
        <f>VLOOKUP($A1117,'Result Entry'!$B$9:$FW$108,8,0)</f>
        <v>0</v>
      </c>
      <c r="I1125" s="1963"/>
      <c r="J1125" s="1963"/>
      <c r="K1125" s="1963"/>
      <c r="L1125" s="1963"/>
      <c r="M1125" s="1963"/>
      <c r="N1125" s="1964"/>
    </row>
    <row r="1126" spans="1:15" ht="39.75" customHeight="1">
      <c r="A1126" s="1721"/>
      <c r="B1126" s="10" t="s">
        <v>69</v>
      </c>
      <c r="C1126" s="1960" t="s">
        <v>52</v>
      </c>
      <c r="D1126" s="1961"/>
      <c r="E1126" s="1961"/>
      <c r="F1126" s="1962"/>
      <c r="G1126" s="88" t="s">
        <v>149</v>
      </c>
      <c r="H1126" s="1963">
        <f>VLOOKUP($A1117,'Result Entry'!$B$9:$FW$108,9,0)</f>
        <v>0</v>
      </c>
      <c r="I1126" s="1963"/>
      <c r="J1126" s="1963"/>
      <c r="K1126" s="1963"/>
      <c r="L1126" s="1963"/>
      <c r="M1126" s="1963"/>
      <c r="N1126" s="1964"/>
    </row>
    <row r="1127" spans="1:15" ht="39.75" customHeight="1">
      <c r="A1127" s="1721"/>
      <c r="B1127" s="10" t="s">
        <v>69</v>
      </c>
      <c r="C1127" s="1960" t="s">
        <v>53</v>
      </c>
      <c r="D1127" s="1961"/>
      <c r="E1127" s="1961"/>
      <c r="F1127" s="1962"/>
      <c r="G1127" s="88" t="s">
        <v>149</v>
      </c>
      <c r="H1127" s="1965" t="str">
        <f>CONCATENATE('Result Entry'!$G$4,'Result Entry'!$J$4)</f>
        <v>11(A)</v>
      </c>
      <c r="I1127" s="1963"/>
      <c r="J1127" s="1963"/>
      <c r="K1127" s="1963"/>
      <c r="L1127" s="1963"/>
      <c r="M1127" s="1963"/>
      <c r="N1127" s="1964"/>
    </row>
    <row r="1128" spans="1:15" ht="39.75" customHeight="1" thickBot="1">
      <c r="A1128" s="1721"/>
      <c r="B1128" s="10" t="s">
        <v>69</v>
      </c>
      <c r="C1128" s="1935" t="s">
        <v>25</v>
      </c>
      <c r="D1128" s="1936"/>
      <c r="E1128" s="1936"/>
      <c r="F1128" s="1937"/>
      <c r="G1128" s="89" t="s">
        <v>149</v>
      </c>
      <c r="H1128" s="1938">
        <f>VLOOKUP($A1117,'Result Entry'!$B$9:$FW$108,10,0)</f>
        <v>0</v>
      </c>
      <c r="I1128" s="1938"/>
      <c r="J1128" s="1938"/>
      <c r="K1128" s="1938"/>
      <c r="L1128" s="1938"/>
      <c r="M1128" s="1938"/>
      <c r="N1128" s="1939"/>
    </row>
    <row r="1129" spans="1:15" ht="30" customHeight="1">
      <c r="A1129" s="1721"/>
      <c r="B1129" s="11" t="s">
        <v>69</v>
      </c>
      <c r="C1129" s="1940" t="s">
        <v>167</v>
      </c>
      <c r="D1129" s="1941"/>
      <c r="E1129" s="1944" t="s">
        <v>72</v>
      </c>
      <c r="F1129" s="1946" t="s">
        <v>73</v>
      </c>
      <c r="G1129" s="1948" t="s">
        <v>168</v>
      </c>
      <c r="H1129" s="1950" t="s">
        <v>55</v>
      </c>
      <c r="I1129" s="1951"/>
      <c r="J1129" s="1954" t="s">
        <v>84</v>
      </c>
      <c r="K1129" s="1955"/>
      <c r="L1129" s="1958" t="s">
        <v>169</v>
      </c>
      <c r="M1129" s="1966" t="s">
        <v>76</v>
      </c>
      <c r="N1129" s="1926" t="s">
        <v>98</v>
      </c>
    </row>
    <row r="1130" spans="1:15" ht="30" customHeight="1">
      <c r="A1130" s="1721"/>
      <c r="B1130" s="11"/>
      <c r="C1130" s="1942"/>
      <c r="D1130" s="1943"/>
      <c r="E1130" s="1945"/>
      <c r="F1130" s="1947"/>
      <c r="G1130" s="1949"/>
      <c r="H1130" s="1952"/>
      <c r="I1130" s="1953"/>
      <c r="J1130" s="1956"/>
      <c r="K1130" s="1957"/>
      <c r="L1130" s="1959"/>
      <c r="M1130" s="1967"/>
      <c r="N1130" s="1927"/>
    </row>
    <row r="1131" spans="1:15" ht="39.75" customHeight="1" thickBot="1">
      <c r="A1131" s="1721"/>
      <c r="B1131" s="11" t="s">
        <v>69</v>
      </c>
      <c r="C1131" s="1866" t="s">
        <v>56</v>
      </c>
      <c r="D1131" s="1867"/>
      <c r="E1131" s="90">
        <f>'Result Entry'!$L$7</f>
        <v>10</v>
      </c>
      <c r="F1131" s="91">
        <f>'Result Entry'!$M$7</f>
        <v>10</v>
      </c>
      <c r="G1131" s="92">
        <f t="shared" ref="G1131:G1136" si="93">SUM(E1131:F1131)</f>
        <v>20</v>
      </c>
      <c r="H1131" s="1929">
        <f>'Result Entry'!$AU$7</f>
        <v>70</v>
      </c>
      <c r="I1131" s="1930"/>
      <c r="J1131" s="1931">
        <f>'Result Entry'!$AY$7</f>
        <v>100</v>
      </c>
      <c r="K1131" s="1930"/>
      <c r="L1131" s="92">
        <f t="shared" ref="L1131:L1136" si="94">SUM(H1131,J1131)</f>
        <v>170</v>
      </c>
      <c r="M1131" s="93">
        <f t="shared" ref="M1131:M1136" si="95">SUM(G1131,L1131)</f>
        <v>190</v>
      </c>
      <c r="N1131" s="1928"/>
    </row>
    <row r="1132" spans="1:15" s="52" customFormat="1" ht="54" customHeight="1">
      <c r="A1132" s="1721"/>
      <c r="B1132" s="50" t="s">
        <v>69</v>
      </c>
      <c r="C1132" s="1769" t="str">
        <f>'Result Entry'!$L$3</f>
        <v>HINDI Comp.</v>
      </c>
      <c r="D1132" s="1770"/>
      <c r="E1132" s="94">
        <f>IF($J1120="TC",0,IF($J1120="Nso",0,VLOOKUP($A1117,'Result Entry'!$B$9:$FW$108,11,0)))</f>
        <v>0</v>
      </c>
      <c r="F1132" s="95">
        <f>IF($J1120="TC",0,IF($J1120="Nso",0,VLOOKUP($A1117,'Result Entry'!$B$9:$FW$108,12,0)))</f>
        <v>0</v>
      </c>
      <c r="G1132" s="96">
        <f t="shared" si="93"/>
        <v>0</v>
      </c>
      <c r="H1132" s="1932">
        <f>IF($J1120="TC",0,IF($J1120="Nso",0,VLOOKUP($A1117,'Result Entry'!$B$9:$FW$108,16,0)))</f>
        <v>0</v>
      </c>
      <c r="I1132" s="1933"/>
      <c r="J1132" s="1934">
        <f>IF($J1120="TC",0,IF($J1120="Nso",0,VLOOKUP($A1117,'Result Entry'!$B$9:$FW$108,19,0)))</f>
        <v>0</v>
      </c>
      <c r="K1132" s="1933"/>
      <c r="L1132" s="97">
        <f t="shared" si="94"/>
        <v>0</v>
      </c>
      <c r="M1132" s="98">
        <f t="shared" si="95"/>
        <v>0</v>
      </c>
      <c r="N1132" s="99" t="str">
        <f>IF($J1120="TC",0,IF($J1120="Nso",0,VLOOKUP($A1117,'Result Entry'!$B$9:$FW$108,24,0)))</f>
        <v/>
      </c>
    </row>
    <row r="1133" spans="1:15" s="52" customFormat="1" ht="54" customHeight="1">
      <c r="A1133" s="1721"/>
      <c r="B1133" s="50" t="s">
        <v>69</v>
      </c>
      <c r="C1133" s="1717" t="str">
        <f>'Result Entry'!$Z$3</f>
        <v>ENGLISH Comp.</v>
      </c>
      <c r="D1133" s="1718"/>
      <c r="E1133" s="94">
        <f>IF($J1120="TC",0,IF($J1120="Nso",0,VLOOKUP($A1117,'Result Entry'!$B$9:$FW$108,25,0)))</f>
        <v>0</v>
      </c>
      <c r="F1133" s="95">
        <f>IF($J1120="TC",0,IF($J1120="Nso",0,VLOOKUP($A1117,'Result Entry'!$B$9:$FW$108,26,0)))</f>
        <v>0</v>
      </c>
      <c r="G1133" s="100">
        <f t="shared" si="93"/>
        <v>0</v>
      </c>
      <c r="H1133" s="1960">
        <f>IF($J1120="TC",0,IF($J1120="Nso",0,VLOOKUP($A1117,'Result Entry'!$B$9:$FW$108,30,0)))</f>
        <v>0</v>
      </c>
      <c r="I1133" s="1904"/>
      <c r="J1133" s="1903">
        <f>IF($J1120="TC",0,IF($J1120="Nso",0,VLOOKUP($A1117,'Result Entry'!$B$9:$FW$108,33,0)))</f>
        <v>0</v>
      </c>
      <c r="K1133" s="1904"/>
      <c r="L1133" s="97">
        <f t="shared" si="94"/>
        <v>0</v>
      </c>
      <c r="M1133" s="98">
        <f t="shared" si="95"/>
        <v>0</v>
      </c>
      <c r="N1133" s="99" t="str">
        <f>IF($J1120="TC",0,IF($J1120="Nso",0,VLOOKUP($A1117,'Result Entry'!$B$9:$FW$108,38,0)))</f>
        <v/>
      </c>
    </row>
    <row r="1134" spans="1:15" s="52" customFormat="1" ht="54" customHeight="1">
      <c r="A1134" s="1721"/>
      <c r="B1134" s="50" t="s">
        <v>69</v>
      </c>
      <c r="C1134" s="1717" t="str">
        <f>'Result Entry'!$AO$3</f>
        <v>PHYSICS</v>
      </c>
      <c r="D1134" s="1718"/>
      <c r="E1134" s="94">
        <f>IF($J1120="TC",0,IF($J1120="Nso",0,VLOOKUP($A1117,'Result Entry'!$B$9:$FW$108,39,0)))</f>
        <v>0</v>
      </c>
      <c r="F1134" s="95">
        <f>IF($J1120="TC",0,IF($J1120="Nso",0,VLOOKUP($A1117,'Result Entry'!$B$9:$FW$108,40,0)))</f>
        <v>0</v>
      </c>
      <c r="G1134" s="100">
        <f t="shared" si="93"/>
        <v>0</v>
      </c>
      <c r="H1134" s="1960">
        <f>IF($J1120="TC",0,IF($J1120="Nso",0,VLOOKUP($A1117,'Result Entry'!$B$9:$FW$108,45,0)))</f>
        <v>0</v>
      </c>
      <c r="I1134" s="1904"/>
      <c r="J1134" s="1903">
        <f>IF($J1120="TC",0,IF($J1120="Nso",0,VLOOKUP($A1117,'Result Entry'!$B$9:$FW$108,49,0)))</f>
        <v>0</v>
      </c>
      <c r="K1134" s="1904"/>
      <c r="L1134" s="97">
        <f t="shared" si="94"/>
        <v>0</v>
      </c>
      <c r="M1134" s="98">
        <f t="shared" si="95"/>
        <v>0</v>
      </c>
      <c r="N1134" s="99" t="str">
        <f>IF($J1120="TC",0,IF($J1120="Nso",0,VLOOKUP($A1117,'Result Entry'!$B$9:$FW$108,54,0)))</f>
        <v/>
      </c>
    </row>
    <row r="1135" spans="1:15" s="52" customFormat="1" ht="54" customHeight="1">
      <c r="A1135" s="1721"/>
      <c r="B1135" s="50" t="s">
        <v>69</v>
      </c>
      <c r="C1135" s="1717" t="str">
        <f>'Result Entry'!$BF$3</f>
        <v>CHEMISTRY</v>
      </c>
      <c r="D1135" s="1718"/>
      <c r="E1135" s="94" t="str">
        <f>IF($J1120="TC",0,IF($J1120="Nso",0,VLOOKUP($A1117,'Result Entry'!$B$9:$FW$108,55,0)))</f>
        <v/>
      </c>
      <c r="F1135" s="95">
        <f>IF($J1120="TC",0,IF($J1120="Nso",0,VLOOKUP($A1117,'Result Entry'!$B$9:$FW$108,56,0)))</f>
        <v>0</v>
      </c>
      <c r="G1135" s="100">
        <f t="shared" si="93"/>
        <v>0</v>
      </c>
      <c r="H1135" s="1960">
        <f>IF($J1120="TC",0,IF($J1120="Nso",0,VLOOKUP($A1117,'Result Entry'!$B$9:$FW$108,61,0)))</f>
        <v>0</v>
      </c>
      <c r="I1135" s="1904"/>
      <c r="J1135" s="1903">
        <f>IF($J1120="TC",0,IF($J1120="Nso",0,VLOOKUP($A1117,'Result Entry'!$B$9:$FW$108,65,0)))</f>
        <v>0</v>
      </c>
      <c r="K1135" s="1904"/>
      <c r="L1135" s="97">
        <f t="shared" si="94"/>
        <v>0</v>
      </c>
      <c r="M1135" s="98">
        <f t="shared" si="95"/>
        <v>0</v>
      </c>
      <c r="N1135" s="99" t="str">
        <f>IF($J1120="TC",0,IF($J1120="Nso",0,VLOOKUP($A1117,'Result Entry'!$B$9:$FW$108,70,0)))</f>
        <v/>
      </c>
    </row>
    <row r="1136" spans="1:15" s="52" customFormat="1" ht="54" customHeight="1" thickBot="1">
      <c r="A1136" s="1721"/>
      <c r="B1136" s="50" t="s">
        <v>69</v>
      </c>
      <c r="C1136" s="1717" t="str">
        <f>'Result Entry'!$BW$3</f>
        <v>BIOLOGY</v>
      </c>
      <c r="D1136" s="1718"/>
      <c r="E1136" s="101" t="str">
        <f>IF($J1120="TC",0,IF($J1120="Nso",0,VLOOKUP($A1117,'Result Entry'!$B$9:$FW$108,71,0)))</f>
        <v/>
      </c>
      <c r="F1136" s="102" t="str">
        <f>IF($J1120="TC",0,IF($J1120="Nso",0,VLOOKUP($A1117,'Result Entry'!$B$9:$FW$108,72,0)))</f>
        <v/>
      </c>
      <c r="G1136" s="103">
        <f t="shared" si="93"/>
        <v>0</v>
      </c>
      <c r="H1136" s="1905">
        <f>IF($J1120="TC",0,IF($J1120="Nso",0,VLOOKUP($A1117,'Result Entry'!$B$9:$FW$108,77,0)))</f>
        <v>0</v>
      </c>
      <c r="I1136" s="1906"/>
      <c r="J1136" s="1907">
        <f>IF($J1120="TC",0,IF($J1120="Nso",0,VLOOKUP($A1117,'Result Entry'!$B$9:$FW$108,81,0)))</f>
        <v>0</v>
      </c>
      <c r="K1136" s="1906"/>
      <c r="L1136" s="104">
        <f t="shared" si="94"/>
        <v>0</v>
      </c>
      <c r="M1136" s="105">
        <f t="shared" si="95"/>
        <v>0</v>
      </c>
      <c r="N1136" s="99">
        <f>IF($J1120="TC",0,IF($J1120="Nso",0,VLOOKUP($A1117,'Result Entry'!$B$9:$FW$108,86,0)))</f>
        <v>0</v>
      </c>
    </row>
    <row r="1137" spans="1:14" ht="39.75" customHeight="1">
      <c r="A1137" s="1721"/>
      <c r="B1137" s="11" t="s">
        <v>69</v>
      </c>
      <c r="C1137" s="1771" t="s">
        <v>77</v>
      </c>
      <c r="D1137" s="1772"/>
      <c r="E1137" s="1773"/>
      <c r="F1137" s="1968" t="s">
        <v>78</v>
      </c>
      <c r="G1137" s="1969"/>
      <c r="H1137" s="1968" t="s">
        <v>79</v>
      </c>
      <c r="I1137" s="1970"/>
      <c r="J1137" s="106" t="s">
        <v>41</v>
      </c>
      <c r="K1137" s="116" t="s">
        <v>91</v>
      </c>
      <c r="L1137" s="1971" t="s">
        <v>39</v>
      </c>
      <c r="M1137" s="1972"/>
      <c r="N1137" s="108" t="s">
        <v>43</v>
      </c>
    </row>
    <row r="1138" spans="1:14" ht="39.75" customHeight="1" thickBot="1">
      <c r="A1138" s="1721"/>
      <c r="B1138" s="11" t="s">
        <v>69</v>
      </c>
      <c r="C1138" s="1774"/>
      <c r="D1138" s="1775"/>
      <c r="E1138" s="1776"/>
      <c r="F1138" s="1973">
        <f>IF($J1120="TC",0,IF($J1120="Nso",0,VLOOKUP($A1117,'Result Entry'!$B$9:$FW$108,146,0)))</f>
        <v>0</v>
      </c>
      <c r="G1138" s="1974"/>
      <c r="H1138" s="1975">
        <f>IF($J1120="TC",0,IF($J1120="Nso",0,VLOOKUP($A1117,'Result Entry'!$B$9:$FW$108,147,0)))</f>
        <v>0</v>
      </c>
      <c r="I1138" s="1976"/>
      <c r="J1138" s="75">
        <f>IF($J1120="TC",0,IF($J1120="Nso",0,VLOOKUP($A1117,'Result Entry'!$B$9:$FW$108,148,0)))</f>
        <v>0</v>
      </c>
      <c r="K1138" s="85" t="str">
        <f>IF($J1120="TC",0,IF($J1120="Nso",0,VLOOKUP($A1117,'Result Entry'!$B$9:$FW$108,149,0)))</f>
        <v/>
      </c>
      <c r="L1138" s="1864">
        <f>IF($J1120="TC",0,IF($J1120="Nso",0,VLOOKUP($A1117,'Result Entry'!$B$9:$FW$108,150,0)))</f>
        <v>0</v>
      </c>
      <c r="M1138" s="1865"/>
      <c r="N1138" s="15">
        <f>IF($J1120="TC",0,IF($J1120="Nso",0,VLOOKUP($A1117,'Result Entry'!$B$9:$FW$108,152,0)))</f>
        <v>0</v>
      </c>
    </row>
    <row r="1139" spans="1:14" ht="39.75" customHeight="1">
      <c r="A1139" s="1721"/>
      <c r="B1139" s="11" t="s">
        <v>69</v>
      </c>
      <c r="C1139" s="1758" t="s">
        <v>58</v>
      </c>
      <c r="D1139" s="1759"/>
      <c r="E1139" s="1759"/>
      <c r="F1139" s="1759"/>
      <c r="G1139" s="1759"/>
      <c r="H1139" s="1760"/>
      <c r="I1139" s="1834" t="s">
        <v>59</v>
      </c>
      <c r="J1139" s="1835"/>
      <c r="K1139" s="1911">
        <f>VLOOKUP($A1117,'Result Entry'!$B$9:$FW$108,143,0)</f>
        <v>0</v>
      </c>
      <c r="L1139" s="1912"/>
      <c r="M1139" s="1839" t="s">
        <v>37</v>
      </c>
      <c r="N1139" s="1840"/>
    </row>
    <row r="1140" spans="1:14" ht="39.75" customHeight="1" thickBot="1">
      <c r="A1140" s="1721"/>
      <c r="B1140" s="11" t="s">
        <v>69</v>
      </c>
      <c r="C1140" s="1841" t="s">
        <v>54</v>
      </c>
      <c r="D1140" s="1842"/>
      <c r="E1140" s="1842"/>
      <c r="F1140" s="1843" t="s">
        <v>157</v>
      </c>
      <c r="G1140" s="1844"/>
      <c r="H1140" s="26" t="s">
        <v>47</v>
      </c>
      <c r="I1140" s="1847" t="s">
        <v>60</v>
      </c>
      <c r="J1140" s="1848"/>
      <c r="K1140" s="1913">
        <f>VLOOKUP($A1117,'Result Entry'!$B$9:$FW$108,144,0)</f>
        <v>0</v>
      </c>
      <c r="L1140" s="1914"/>
      <c r="M1140" s="1875">
        <f>VLOOKUP($A1117,'Result Entry'!$B$9:$FW$108,145,0)</f>
        <v>0</v>
      </c>
      <c r="N1140" s="1876"/>
    </row>
    <row r="1141" spans="1:14" ht="39.75" customHeight="1">
      <c r="A1141" s="1721"/>
      <c r="B1141" s="11" t="s">
        <v>69</v>
      </c>
      <c r="C1141" s="1841"/>
      <c r="D1141" s="1842"/>
      <c r="E1141" s="1842"/>
      <c r="F1141" s="1845"/>
      <c r="G1141" s="1846"/>
      <c r="H1141" s="27" t="s">
        <v>99</v>
      </c>
      <c r="I1141" s="1877" t="s">
        <v>61</v>
      </c>
      <c r="J1141" s="1878"/>
      <c r="K1141" s="1915">
        <f>IF($J1120="TC","Transferred",IF($J1120="Nso","NameSeparated",VLOOKUP($A1117,'Result Entry'!$B$9:$FW$108,153,0)))</f>
        <v>0</v>
      </c>
      <c r="L1141" s="1915"/>
      <c r="M1141" s="1915"/>
      <c r="N1141" s="1916"/>
    </row>
    <row r="1142" spans="1:14" ht="39.75" customHeight="1">
      <c r="A1142" s="1721"/>
      <c r="B1142" s="11" t="s">
        <v>69</v>
      </c>
      <c r="C1142" s="1917" t="str">
        <f>'Result Entry'!$DU$3</f>
        <v>Foundation Of Information Tech.</v>
      </c>
      <c r="D1142" s="1918"/>
      <c r="E1142" s="1919"/>
      <c r="F1142" s="1902" t="str">
        <f>IF($J1120="TC",0,IF($J1120="Nso",0,VLOOKUP($A1117,'Result Entry'!$B$9:$GS$108,170,0)))</f>
        <v/>
      </c>
      <c r="G1142" s="1902"/>
      <c r="H1142" s="109">
        <f>IF($J1120="TC",0,IF($J1120="Nso",0,VLOOKUP($A1117,'Result Entry'!$B$9:$GS$108,112,0)))</f>
        <v>0</v>
      </c>
      <c r="I1142" s="1748" t="s">
        <v>71</v>
      </c>
      <c r="J1142" s="1749"/>
      <c r="K1142" s="1908">
        <f>'Result Entry'!$T$2</f>
        <v>45419</v>
      </c>
      <c r="L1142" s="1909"/>
      <c r="M1142" s="1909"/>
      <c r="N1142" s="1910"/>
    </row>
    <row r="1143" spans="1:14" ht="39.75" customHeight="1">
      <c r="A1143" s="1721"/>
      <c r="B1143" s="11" t="s">
        <v>69</v>
      </c>
      <c r="C1143" s="1899" t="str">
        <f>'Result Entry'!$EI$3</f>
        <v>G.I.A.I.-II</v>
      </c>
      <c r="D1143" s="1900"/>
      <c r="E1143" s="1901"/>
      <c r="F1143" s="1902" t="str">
        <f>IF($J1120="TC",0,IF($J1120="Nso",0,VLOOKUP($A1117,'Result Entry'!$B$9:$GS$108,174,0)))</f>
        <v/>
      </c>
      <c r="G1143" s="1902"/>
      <c r="H1143" s="109">
        <f>IF($J1120="TC",0,IF($J1120="Nso",0,VLOOKUP($A1117,'Result Entry'!$B$9:$GS$108,124,0)))</f>
        <v>0</v>
      </c>
      <c r="I1143" s="1753"/>
      <c r="J1143" s="1754"/>
      <c r="K1143" s="1754"/>
      <c r="L1143" s="1754"/>
      <c r="M1143" s="1754"/>
      <c r="N1143" s="1755"/>
    </row>
    <row r="1144" spans="1:14" ht="39.75" customHeight="1">
      <c r="A1144" s="1721"/>
      <c r="B1144" s="11" t="s">
        <v>69</v>
      </c>
      <c r="C1144" s="1899" t="str">
        <f>'Result Entry'!$EU$3</f>
        <v>SOC.SER.PLAN</v>
      </c>
      <c r="D1144" s="1900"/>
      <c r="E1144" s="1901"/>
      <c r="F1144" s="1902">
        <f>IF($J1120="TC",0,IF($J1120="Nso",0,VLOOKUP($A1117,'Result Entry'!$B$9:$HS$108,178,0)))</f>
        <v>0</v>
      </c>
      <c r="G1144" s="1902"/>
      <c r="H1144" s="109">
        <f>IF($J1120="TC",0,IF($J1120="Nso",0,VLOOKUP($A1117,'Result Entry'!$B$9:$GS$108,136,0)))</f>
        <v>0</v>
      </c>
      <c r="I1144" s="1756" t="s">
        <v>174</v>
      </c>
      <c r="J1144" s="1757"/>
      <c r="K1144" s="113"/>
      <c r="L1144" s="114"/>
      <c r="M1144" s="114"/>
      <c r="N1144" s="115"/>
    </row>
    <row r="1145" spans="1:14" ht="39.75" customHeight="1" thickBot="1">
      <c r="A1145" s="1721"/>
      <c r="B1145" s="11" t="s">
        <v>69</v>
      </c>
      <c r="C1145" s="1899" t="str">
        <f>'Result Entry'!$FG$3</f>
        <v>Jeewan Kaushal</v>
      </c>
      <c r="D1145" s="1900"/>
      <c r="E1145" s="1901"/>
      <c r="F1145" s="1902" t="str">
        <f>IF($J1120="TC",0,IF($J1120="Nso",0,VLOOKUP($A1117,'Result Entry'!$B$9:$HS$108,182,0)))</f>
        <v/>
      </c>
      <c r="G1145" s="1902"/>
      <c r="H1145" s="109">
        <f>IF($J1120="TC",0,IF($J1120="Nso",0,VLOOKUP($A1117,'Result Entry'!$B$9:$HS$108,136,0)))</f>
        <v>0</v>
      </c>
      <c r="I1145" s="1756" t="s">
        <v>148</v>
      </c>
      <c r="J1145" s="1757"/>
      <c r="K1145" s="1757"/>
      <c r="L1145" s="1757"/>
      <c r="M1145" s="1757"/>
      <c r="N1145" s="1838"/>
    </row>
    <row r="1146" spans="1:14" ht="39.75" customHeight="1">
      <c r="A1146" s="1721"/>
      <c r="B1146" s="10" t="s">
        <v>69</v>
      </c>
      <c r="C1146" s="1886" t="s">
        <v>180</v>
      </c>
      <c r="D1146" s="1887"/>
      <c r="E1146" s="1888"/>
      <c r="F1146" s="1895" t="s">
        <v>181</v>
      </c>
      <c r="G1146" s="1896"/>
      <c r="H1146" s="110" t="s">
        <v>30</v>
      </c>
      <c r="I1146" s="1756" t="s">
        <v>175</v>
      </c>
      <c r="J1146" s="1757"/>
      <c r="K1146" s="1757"/>
      <c r="L1146" s="1757"/>
      <c r="M1146" s="1757"/>
      <c r="N1146" s="1838"/>
    </row>
    <row r="1147" spans="1:14" ht="39.75" customHeight="1">
      <c r="A1147" s="1721"/>
      <c r="B1147" s="10" t="s">
        <v>69</v>
      </c>
      <c r="C1147" s="1889"/>
      <c r="D1147" s="1890"/>
      <c r="E1147" s="1891"/>
      <c r="F1147" s="1897" t="s">
        <v>182</v>
      </c>
      <c r="G1147" s="1898"/>
      <c r="H1147" s="111" t="s">
        <v>179</v>
      </c>
      <c r="I1147" s="1732" t="s">
        <v>67</v>
      </c>
      <c r="J1147" s="1733"/>
      <c r="K1147" s="1733"/>
      <c r="L1147" s="1733"/>
      <c r="M1147" s="1733"/>
      <c r="N1147" s="1734"/>
    </row>
    <row r="1148" spans="1:14" ht="39.75" customHeight="1">
      <c r="A1148" s="1721"/>
      <c r="B1148" s="10" t="s">
        <v>69</v>
      </c>
      <c r="C1148" s="1889"/>
      <c r="D1148" s="1890"/>
      <c r="E1148" s="1891"/>
      <c r="F1148" s="1897" t="s">
        <v>185</v>
      </c>
      <c r="G1148" s="1898"/>
      <c r="H1148" s="111" t="s">
        <v>62</v>
      </c>
      <c r="I1148" s="1735"/>
      <c r="J1148" s="1736"/>
      <c r="K1148" s="1736"/>
      <c r="L1148" s="1736"/>
      <c r="M1148" s="1736"/>
      <c r="N1148" s="1737"/>
    </row>
    <row r="1149" spans="1:14" ht="39.75" customHeight="1">
      <c r="A1149" s="1721"/>
      <c r="B1149" s="10" t="s">
        <v>69</v>
      </c>
      <c r="C1149" s="1889"/>
      <c r="D1149" s="1890"/>
      <c r="E1149" s="1891"/>
      <c r="F1149" s="1897" t="s">
        <v>186</v>
      </c>
      <c r="G1149" s="1898"/>
      <c r="H1149" s="111" t="s">
        <v>63</v>
      </c>
      <c r="I1149" s="1735"/>
      <c r="J1149" s="1736"/>
      <c r="K1149" s="1736"/>
      <c r="L1149" s="1736"/>
      <c r="M1149" s="1736"/>
      <c r="N1149" s="1737"/>
    </row>
    <row r="1150" spans="1:14" ht="39.75" customHeight="1">
      <c r="A1150" s="1721"/>
      <c r="B1150" s="10" t="s">
        <v>69</v>
      </c>
      <c r="C1150" s="1889"/>
      <c r="D1150" s="1890"/>
      <c r="E1150" s="1891"/>
      <c r="F1150" s="1897" t="s">
        <v>183</v>
      </c>
      <c r="G1150" s="1898"/>
      <c r="H1150" s="111" t="s">
        <v>65</v>
      </c>
      <c r="I1150" s="1738" t="s">
        <v>80</v>
      </c>
      <c r="J1150" s="1739"/>
      <c r="K1150" s="1739"/>
      <c r="L1150" s="1739"/>
      <c r="M1150" s="1739"/>
      <c r="N1150" s="1740"/>
    </row>
    <row r="1151" spans="1:14" ht="39.75" customHeight="1" thickBot="1">
      <c r="A1151" s="1721"/>
      <c r="B1151" s="13" t="s">
        <v>69</v>
      </c>
      <c r="C1151" s="1892"/>
      <c r="D1151" s="1893"/>
      <c r="E1151" s="1894"/>
      <c r="F1151" s="1884" t="s">
        <v>184</v>
      </c>
      <c r="G1151" s="1885"/>
      <c r="H1151" s="112" t="s">
        <v>64</v>
      </c>
      <c r="I1151" s="1741"/>
      <c r="J1151" s="1742"/>
      <c r="K1151" s="1742"/>
      <c r="L1151" s="1742"/>
      <c r="M1151" s="1742"/>
      <c r="N1151" s="1743"/>
    </row>
    <row r="1152" spans="1:14" s="43" customFormat="1" ht="123.75" customHeight="1" thickTop="1">
      <c r="A1152" s="84"/>
      <c r="B1152" s="117"/>
      <c r="C1152" s="118"/>
      <c r="D1152" s="118"/>
      <c r="E1152" s="118"/>
      <c r="F1152" s="118"/>
      <c r="G1152" s="118"/>
      <c r="H1152" s="118"/>
      <c r="I1152" s="118"/>
      <c r="J1152" s="118"/>
      <c r="K1152" s="118"/>
      <c r="L1152" s="118"/>
      <c r="M1152" s="118"/>
      <c r="N1152" s="118"/>
    </row>
    <row r="1153" spans="1:15" ht="24.75" customHeight="1" thickBot="1">
      <c r="A1153" s="83">
        <f>A1117+1</f>
        <v>33</v>
      </c>
      <c r="B1153" s="1720" t="s">
        <v>50</v>
      </c>
      <c r="C1153" s="1720"/>
      <c r="D1153" s="1720"/>
      <c r="E1153" s="1720"/>
      <c r="F1153" s="1720"/>
      <c r="G1153" s="1720"/>
      <c r="H1153" s="1720"/>
      <c r="I1153" s="1720"/>
      <c r="J1153" s="1720"/>
      <c r="K1153" s="1720"/>
      <c r="L1153" s="1720"/>
      <c r="M1153" s="1720"/>
      <c r="N1153" s="1720"/>
    </row>
    <row r="1154" spans="1:15" ht="62.25" customHeight="1" thickTop="1">
      <c r="A1154" s="1721"/>
      <c r="B1154" s="1722"/>
      <c r="C1154" s="1723"/>
      <c r="D1154" s="1920" t="str">
        <f>Master!$E$8</f>
        <v xml:space="preserve">Govt. Sr. Secondary School </v>
      </c>
      <c r="E1154" s="1921"/>
      <c r="F1154" s="1921"/>
      <c r="G1154" s="1921"/>
      <c r="H1154" s="1921"/>
      <c r="I1154" s="1921"/>
      <c r="J1154" s="1921"/>
      <c r="K1154" s="1921"/>
      <c r="L1154" s="1921"/>
      <c r="M1154" s="1921"/>
      <c r="N1154" s="1922"/>
    </row>
    <row r="1155" spans="1:15" ht="33" customHeight="1" thickBot="1">
      <c r="A1155" s="1721"/>
      <c r="B1155" s="1724"/>
      <c r="C1155" s="1725"/>
      <c r="D1155" s="1729" t="str">
        <f>Master!$E$11</f>
        <v>P.S.-Bapini (Jodhpur)</v>
      </c>
      <c r="E1155" s="1730"/>
      <c r="F1155" s="1730"/>
      <c r="G1155" s="1730"/>
      <c r="H1155" s="1730"/>
      <c r="I1155" s="1730"/>
      <c r="J1155" s="1730"/>
      <c r="K1155" s="1730"/>
      <c r="L1155" s="1730"/>
      <c r="M1155" s="1730"/>
      <c r="N1155" s="1731"/>
    </row>
    <row r="1156" spans="1:15" ht="30" customHeight="1">
      <c r="A1156" s="1721"/>
      <c r="B1156" s="28"/>
      <c r="C1156" s="1849" t="s">
        <v>150</v>
      </c>
      <c r="D1156" s="1850"/>
      <c r="E1156" s="1850"/>
      <c r="F1156" s="1850"/>
      <c r="G1156" s="1851"/>
      <c r="H1156" s="1814" t="s">
        <v>127</v>
      </c>
      <c r="I1156" s="1814"/>
      <c r="J1156" s="1923">
        <f>VLOOKUP(A1153,'Result Entry'!$B$6:$K$108,6,0)</f>
        <v>0</v>
      </c>
      <c r="K1156" s="1820" t="s">
        <v>68</v>
      </c>
      <c r="L1156" s="1821"/>
      <c r="M1156" s="68">
        <f>Master!$E$14</f>
        <v>8151106901</v>
      </c>
      <c r="N1156" s="69"/>
    </row>
    <row r="1157" spans="1:15" ht="30" customHeight="1">
      <c r="A1157" s="1721"/>
      <c r="B1157" s="9"/>
      <c r="C1157" s="1852"/>
      <c r="D1157" s="1853"/>
      <c r="E1157" s="1853"/>
      <c r="F1157" s="1853"/>
      <c r="G1157" s="1854"/>
      <c r="H1157" s="1815"/>
      <c r="I1157" s="1815"/>
      <c r="J1157" s="1924"/>
      <c r="K1157" s="1822" t="s">
        <v>66</v>
      </c>
      <c r="L1157" s="1823"/>
      <c r="M1157" s="1824"/>
      <c r="N1157" s="1825"/>
      <c r="O1157" s="17" t="s">
        <v>156</v>
      </c>
    </row>
    <row r="1158" spans="1:15" ht="30" customHeight="1" thickBot="1">
      <c r="A1158" s="1721"/>
      <c r="B1158" s="9"/>
      <c r="C1158" s="1855"/>
      <c r="D1158" s="1856"/>
      <c r="E1158" s="1856"/>
      <c r="F1158" s="1856"/>
      <c r="G1158" s="1857"/>
      <c r="H1158" s="1816"/>
      <c r="I1158" s="1816"/>
      <c r="J1158" s="1925"/>
      <c r="K1158" s="1826" t="s">
        <v>51</v>
      </c>
      <c r="L1158" s="1827"/>
      <c r="M1158" s="1828" t="str">
        <f>Master!$E$6</f>
        <v>2023-24</v>
      </c>
      <c r="N1158" s="1829"/>
    </row>
    <row r="1159" spans="1:15" ht="39.75" customHeight="1">
      <c r="A1159" s="1721"/>
      <c r="B1159" s="10" t="s">
        <v>69</v>
      </c>
      <c r="C1159" s="1932" t="s">
        <v>20</v>
      </c>
      <c r="D1159" s="1977"/>
      <c r="E1159" s="1977"/>
      <c r="F1159" s="1978"/>
      <c r="G1159" s="87" t="s">
        <v>149</v>
      </c>
      <c r="H1159" s="1979">
        <f>VLOOKUP($A1153,'Result Entry'!$B$9:$FW$108,4,0)</f>
        <v>0</v>
      </c>
      <c r="I1159" s="1979"/>
      <c r="J1159" s="1979"/>
      <c r="K1159" s="1979"/>
      <c r="L1159" s="1979"/>
      <c r="M1159" s="1979"/>
      <c r="N1159" s="1980"/>
    </row>
    <row r="1160" spans="1:15" ht="39.75" customHeight="1">
      <c r="A1160" s="1721"/>
      <c r="B1160" s="10" t="s">
        <v>69</v>
      </c>
      <c r="C1160" s="1960" t="s">
        <v>22</v>
      </c>
      <c r="D1160" s="1961"/>
      <c r="E1160" s="1961"/>
      <c r="F1160" s="1962"/>
      <c r="G1160" s="88" t="s">
        <v>149</v>
      </c>
      <c r="H1160" s="1963">
        <f>VLOOKUP($A1153,'Result Entry'!$B$9:$FW$108,7,0)</f>
        <v>0</v>
      </c>
      <c r="I1160" s="1963"/>
      <c r="J1160" s="1963"/>
      <c r="K1160" s="1963"/>
      <c r="L1160" s="1963"/>
      <c r="M1160" s="1963"/>
      <c r="N1160" s="1964"/>
    </row>
    <row r="1161" spans="1:15" ht="39.75" customHeight="1">
      <c r="A1161" s="1721"/>
      <c r="B1161" s="10" t="s">
        <v>69</v>
      </c>
      <c r="C1161" s="1960" t="s">
        <v>23</v>
      </c>
      <c r="D1161" s="1961"/>
      <c r="E1161" s="1961"/>
      <c r="F1161" s="1962"/>
      <c r="G1161" s="88" t="s">
        <v>149</v>
      </c>
      <c r="H1161" s="1963">
        <f>VLOOKUP($A1153,'Result Entry'!$B$9:$FW$108,8,0)</f>
        <v>0</v>
      </c>
      <c r="I1161" s="1963"/>
      <c r="J1161" s="1963"/>
      <c r="K1161" s="1963"/>
      <c r="L1161" s="1963"/>
      <c r="M1161" s="1963"/>
      <c r="N1161" s="1964"/>
    </row>
    <row r="1162" spans="1:15" ht="39.75" customHeight="1">
      <c r="A1162" s="1721"/>
      <c r="B1162" s="10" t="s">
        <v>69</v>
      </c>
      <c r="C1162" s="1960" t="s">
        <v>52</v>
      </c>
      <c r="D1162" s="1961"/>
      <c r="E1162" s="1961"/>
      <c r="F1162" s="1962"/>
      <c r="G1162" s="88" t="s">
        <v>149</v>
      </c>
      <c r="H1162" s="1963">
        <f>VLOOKUP($A1153,'Result Entry'!$B$9:$FW$108,9,0)</f>
        <v>0</v>
      </c>
      <c r="I1162" s="1963"/>
      <c r="J1162" s="1963"/>
      <c r="K1162" s="1963"/>
      <c r="L1162" s="1963"/>
      <c r="M1162" s="1963"/>
      <c r="N1162" s="1964"/>
    </row>
    <row r="1163" spans="1:15" ht="39.75" customHeight="1">
      <c r="A1163" s="1721"/>
      <c r="B1163" s="10" t="s">
        <v>69</v>
      </c>
      <c r="C1163" s="1960" t="s">
        <v>53</v>
      </c>
      <c r="D1163" s="1961"/>
      <c r="E1163" s="1961"/>
      <c r="F1163" s="1962"/>
      <c r="G1163" s="88" t="s">
        <v>149</v>
      </c>
      <c r="H1163" s="1965" t="str">
        <f>CONCATENATE('Result Entry'!$G$4,'Result Entry'!$J$4)</f>
        <v>11(A)</v>
      </c>
      <c r="I1163" s="1963"/>
      <c r="J1163" s="1963"/>
      <c r="K1163" s="1963"/>
      <c r="L1163" s="1963"/>
      <c r="M1163" s="1963"/>
      <c r="N1163" s="1964"/>
    </row>
    <row r="1164" spans="1:15" ht="39.75" customHeight="1" thickBot="1">
      <c r="A1164" s="1721"/>
      <c r="B1164" s="10" t="s">
        <v>69</v>
      </c>
      <c r="C1164" s="1935" t="s">
        <v>25</v>
      </c>
      <c r="D1164" s="1936"/>
      <c r="E1164" s="1936"/>
      <c r="F1164" s="1937"/>
      <c r="G1164" s="89" t="s">
        <v>149</v>
      </c>
      <c r="H1164" s="1938">
        <f>VLOOKUP($A1153,'Result Entry'!$B$9:$FW$108,10,0)</f>
        <v>0</v>
      </c>
      <c r="I1164" s="1938"/>
      <c r="J1164" s="1938"/>
      <c r="K1164" s="1938"/>
      <c r="L1164" s="1938"/>
      <c r="M1164" s="1938"/>
      <c r="N1164" s="1939"/>
    </row>
    <row r="1165" spans="1:15" ht="30" customHeight="1">
      <c r="A1165" s="1721"/>
      <c r="B1165" s="11" t="s">
        <v>69</v>
      </c>
      <c r="C1165" s="1940" t="s">
        <v>167</v>
      </c>
      <c r="D1165" s="1941"/>
      <c r="E1165" s="1944" t="s">
        <v>72</v>
      </c>
      <c r="F1165" s="1946" t="s">
        <v>73</v>
      </c>
      <c r="G1165" s="1948" t="s">
        <v>168</v>
      </c>
      <c r="H1165" s="1950" t="s">
        <v>55</v>
      </c>
      <c r="I1165" s="1951"/>
      <c r="J1165" s="1954" t="s">
        <v>84</v>
      </c>
      <c r="K1165" s="1955"/>
      <c r="L1165" s="1958" t="s">
        <v>169</v>
      </c>
      <c r="M1165" s="1966" t="s">
        <v>76</v>
      </c>
      <c r="N1165" s="1926" t="s">
        <v>98</v>
      </c>
    </row>
    <row r="1166" spans="1:15" ht="30" customHeight="1">
      <c r="A1166" s="1721"/>
      <c r="B1166" s="11"/>
      <c r="C1166" s="1942"/>
      <c r="D1166" s="1943"/>
      <c r="E1166" s="1945"/>
      <c r="F1166" s="1947"/>
      <c r="G1166" s="1949"/>
      <c r="H1166" s="1952"/>
      <c r="I1166" s="1953"/>
      <c r="J1166" s="1956"/>
      <c r="K1166" s="1957"/>
      <c r="L1166" s="1959"/>
      <c r="M1166" s="1967"/>
      <c r="N1166" s="1927"/>
    </row>
    <row r="1167" spans="1:15" ht="39.75" customHeight="1" thickBot="1">
      <c r="A1167" s="1721"/>
      <c r="B1167" s="11" t="s">
        <v>69</v>
      </c>
      <c r="C1167" s="1866" t="s">
        <v>56</v>
      </c>
      <c r="D1167" s="1867"/>
      <c r="E1167" s="90">
        <f>'Result Entry'!$L$7</f>
        <v>10</v>
      </c>
      <c r="F1167" s="91">
        <f>'Result Entry'!$M$7</f>
        <v>10</v>
      </c>
      <c r="G1167" s="92">
        <f t="shared" ref="G1167:G1172" si="96">SUM(E1167:F1167)</f>
        <v>20</v>
      </c>
      <c r="H1167" s="1929">
        <f>'Result Entry'!$AU$7</f>
        <v>70</v>
      </c>
      <c r="I1167" s="1930"/>
      <c r="J1167" s="1931">
        <f>'Result Entry'!$AY$7</f>
        <v>100</v>
      </c>
      <c r="K1167" s="1930"/>
      <c r="L1167" s="92">
        <f t="shared" ref="L1167:L1172" si="97">SUM(H1167,J1167)</f>
        <v>170</v>
      </c>
      <c r="M1167" s="93">
        <f t="shared" ref="M1167:M1172" si="98">SUM(G1167,L1167)</f>
        <v>190</v>
      </c>
      <c r="N1167" s="1928"/>
    </row>
    <row r="1168" spans="1:15" s="52" customFormat="1" ht="54" customHeight="1">
      <c r="A1168" s="1721"/>
      <c r="B1168" s="50" t="s">
        <v>69</v>
      </c>
      <c r="C1168" s="1769" t="str">
        <f>'Result Entry'!$L$3</f>
        <v>HINDI Comp.</v>
      </c>
      <c r="D1168" s="1770"/>
      <c r="E1168" s="94">
        <f>IF($J1156="TC",0,IF($J1156="Nso",0,VLOOKUP($A1153,'Result Entry'!$B$9:$FW$108,11,0)))</f>
        <v>0</v>
      </c>
      <c r="F1168" s="95">
        <f>IF($J1156="TC",0,IF($J1156="Nso",0,VLOOKUP($A1153,'Result Entry'!$B$9:$FW$108,12,0)))</f>
        <v>0</v>
      </c>
      <c r="G1168" s="96">
        <f t="shared" si="96"/>
        <v>0</v>
      </c>
      <c r="H1168" s="1932">
        <f>IF($J1156="TC",0,IF($J1156="Nso",0,VLOOKUP($A1153,'Result Entry'!$B$9:$FW$108,16,0)))</f>
        <v>0</v>
      </c>
      <c r="I1168" s="1933"/>
      <c r="J1168" s="1934">
        <f>IF($J1156="TC",0,IF($J1156="Nso",0,VLOOKUP($A1153,'Result Entry'!$B$9:$FW$108,19,0)))</f>
        <v>0</v>
      </c>
      <c r="K1168" s="1933"/>
      <c r="L1168" s="97">
        <f t="shared" si="97"/>
        <v>0</v>
      </c>
      <c r="M1168" s="98">
        <f t="shared" si="98"/>
        <v>0</v>
      </c>
      <c r="N1168" s="99" t="str">
        <f>IF($J1156="TC",0,IF($J1156="Nso",0,VLOOKUP($A1153,'Result Entry'!$B$9:$FW$108,24,0)))</f>
        <v/>
      </c>
    </row>
    <row r="1169" spans="1:14" s="52" customFormat="1" ht="54" customHeight="1">
      <c r="A1169" s="1721"/>
      <c r="B1169" s="50" t="s">
        <v>69</v>
      </c>
      <c r="C1169" s="1717" t="str">
        <f>'Result Entry'!$Z$3</f>
        <v>ENGLISH Comp.</v>
      </c>
      <c r="D1169" s="1718"/>
      <c r="E1169" s="94">
        <f>IF($J1156="TC",0,IF($J1156="Nso",0,VLOOKUP($A1153,'Result Entry'!$B$9:$FW$108,25,0)))</f>
        <v>0</v>
      </c>
      <c r="F1169" s="95">
        <f>IF($J1156="TC",0,IF($J1156="Nso",0,VLOOKUP($A1153,'Result Entry'!$B$9:$FW$108,26,0)))</f>
        <v>0</v>
      </c>
      <c r="G1169" s="100">
        <f t="shared" si="96"/>
        <v>0</v>
      </c>
      <c r="H1169" s="1960">
        <f>IF($J1156="TC",0,IF($J1156="Nso",0,VLOOKUP($A1153,'Result Entry'!$B$9:$FW$108,30,0)))</f>
        <v>0</v>
      </c>
      <c r="I1169" s="1904"/>
      <c r="J1169" s="1903">
        <f>IF($J1156="TC",0,IF($J1156="Nso",0,VLOOKUP($A1153,'Result Entry'!$B$9:$FW$108,33,0)))</f>
        <v>0</v>
      </c>
      <c r="K1169" s="1904"/>
      <c r="L1169" s="97">
        <f t="shared" si="97"/>
        <v>0</v>
      </c>
      <c r="M1169" s="98">
        <f t="shared" si="98"/>
        <v>0</v>
      </c>
      <c r="N1169" s="99" t="str">
        <f>IF($J1156="TC",0,IF($J1156="Nso",0,VLOOKUP($A1153,'Result Entry'!$B$9:$FW$108,38,0)))</f>
        <v/>
      </c>
    </row>
    <row r="1170" spans="1:14" s="52" customFormat="1" ht="54" customHeight="1">
      <c r="A1170" s="1721"/>
      <c r="B1170" s="50" t="s">
        <v>69</v>
      </c>
      <c r="C1170" s="1717" t="str">
        <f>'Result Entry'!$AO$3</f>
        <v>PHYSICS</v>
      </c>
      <c r="D1170" s="1718"/>
      <c r="E1170" s="94">
        <f>IF($J1156="TC",0,IF($J1156="Nso",0,VLOOKUP($A1153,'Result Entry'!$B$9:$FW$108,39,0)))</f>
        <v>0</v>
      </c>
      <c r="F1170" s="95">
        <f>IF($J1156="TC",0,IF($J1156="Nso",0,VLOOKUP($A1153,'Result Entry'!$B$9:$FW$108,40,0)))</f>
        <v>0</v>
      </c>
      <c r="G1170" s="100">
        <f t="shared" si="96"/>
        <v>0</v>
      </c>
      <c r="H1170" s="1960">
        <f>IF($J1156="TC",0,IF($J1156="Nso",0,VLOOKUP($A1153,'Result Entry'!$B$9:$FW$108,45,0)))</f>
        <v>0</v>
      </c>
      <c r="I1170" s="1904"/>
      <c r="J1170" s="1903">
        <f>IF($J1156="TC",0,IF($J1156="Nso",0,VLOOKUP($A1153,'Result Entry'!$B$9:$FW$108,49,0)))</f>
        <v>0</v>
      </c>
      <c r="K1170" s="1904"/>
      <c r="L1170" s="97">
        <f t="shared" si="97"/>
        <v>0</v>
      </c>
      <c r="M1170" s="98">
        <f t="shared" si="98"/>
        <v>0</v>
      </c>
      <c r="N1170" s="99" t="str">
        <f>IF($J1156="TC",0,IF($J1156="Nso",0,VLOOKUP($A1153,'Result Entry'!$B$9:$FW$108,54,0)))</f>
        <v/>
      </c>
    </row>
    <row r="1171" spans="1:14" s="52" customFormat="1" ht="54" customHeight="1">
      <c r="A1171" s="1721"/>
      <c r="B1171" s="50" t="s">
        <v>69</v>
      </c>
      <c r="C1171" s="1717" t="str">
        <f>'Result Entry'!$BF$3</f>
        <v>CHEMISTRY</v>
      </c>
      <c r="D1171" s="1718"/>
      <c r="E1171" s="94" t="str">
        <f>IF($J1156="TC",0,IF($J1156="Nso",0,VLOOKUP($A1153,'Result Entry'!$B$9:$FW$108,55,0)))</f>
        <v/>
      </c>
      <c r="F1171" s="95">
        <f>IF($J1156="TC",0,IF($J1156="Nso",0,VLOOKUP($A1153,'Result Entry'!$B$9:$FW$108,56,0)))</f>
        <v>0</v>
      </c>
      <c r="G1171" s="100">
        <f t="shared" si="96"/>
        <v>0</v>
      </c>
      <c r="H1171" s="1960">
        <f>IF($J1156="TC",0,IF($J1156="Nso",0,VLOOKUP($A1153,'Result Entry'!$B$9:$FW$108,61,0)))</f>
        <v>0</v>
      </c>
      <c r="I1171" s="1904"/>
      <c r="J1171" s="1903">
        <f>IF($J1156="TC",0,IF($J1156="Nso",0,VLOOKUP($A1153,'Result Entry'!$B$9:$FW$108,65,0)))</f>
        <v>0</v>
      </c>
      <c r="K1171" s="1904"/>
      <c r="L1171" s="97">
        <f t="shared" si="97"/>
        <v>0</v>
      </c>
      <c r="M1171" s="98">
        <f t="shared" si="98"/>
        <v>0</v>
      </c>
      <c r="N1171" s="99" t="str">
        <f>IF($J1156="TC",0,IF($J1156="Nso",0,VLOOKUP($A1153,'Result Entry'!$B$9:$FW$108,70,0)))</f>
        <v/>
      </c>
    </row>
    <row r="1172" spans="1:14" s="52" customFormat="1" ht="54" customHeight="1" thickBot="1">
      <c r="A1172" s="1721"/>
      <c r="B1172" s="50" t="s">
        <v>69</v>
      </c>
      <c r="C1172" s="1717" t="str">
        <f>'Result Entry'!$BW$3</f>
        <v>BIOLOGY</v>
      </c>
      <c r="D1172" s="1718"/>
      <c r="E1172" s="101" t="str">
        <f>IF($J1156="TC",0,IF($J1156="Nso",0,VLOOKUP($A1153,'Result Entry'!$B$9:$FW$108,71,0)))</f>
        <v/>
      </c>
      <c r="F1172" s="102" t="str">
        <f>IF($J1156="TC",0,IF($J1156="Nso",0,VLOOKUP($A1153,'Result Entry'!$B$9:$FW$108,72,0)))</f>
        <v/>
      </c>
      <c r="G1172" s="103">
        <f t="shared" si="96"/>
        <v>0</v>
      </c>
      <c r="H1172" s="1905">
        <f>IF($J1156="TC",0,IF($J1156="Nso",0,VLOOKUP($A1153,'Result Entry'!$B$9:$FW$108,77,0)))</f>
        <v>0</v>
      </c>
      <c r="I1172" s="1906"/>
      <c r="J1172" s="1907">
        <f>IF($J1156="TC",0,IF($J1156="Nso",0,VLOOKUP($A1153,'Result Entry'!$B$9:$FW$108,81,0)))</f>
        <v>0</v>
      </c>
      <c r="K1172" s="1906"/>
      <c r="L1172" s="104">
        <f t="shared" si="97"/>
        <v>0</v>
      </c>
      <c r="M1172" s="105">
        <f t="shared" si="98"/>
        <v>0</v>
      </c>
      <c r="N1172" s="99">
        <f>IF($J1156="TC",0,IF($J1156="Nso",0,VLOOKUP($A1153,'Result Entry'!$B$9:$FW$108,86,0)))</f>
        <v>0</v>
      </c>
    </row>
    <row r="1173" spans="1:14" ht="39.75" customHeight="1">
      <c r="A1173" s="1721"/>
      <c r="B1173" s="11" t="s">
        <v>69</v>
      </c>
      <c r="C1173" s="1771" t="s">
        <v>77</v>
      </c>
      <c r="D1173" s="1772"/>
      <c r="E1173" s="1773"/>
      <c r="F1173" s="1968" t="s">
        <v>78</v>
      </c>
      <c r="G1173" s="1969"/>
      <c r="H1173" s="1968" t="s">
        <v>79</v>
      </c>
      <c r="I1173" s="1970"/>
      <c r="J1173" s="106" t="s">
        <v>41</v>
      </c>
      <c r="K1173" s="116" t="s">
        <v>91</v>
      </c>
      <c r="L1173" s="1971" t="s">
        <v>39</v>
      </c>
      <c r="M1173" s="1972"/>
      <c r="N1173" s="108" t="s">
        <v>43</v>
      </c>
    </row>
    <row r="1174" spans="1:14" ht="39.75" customHeight="1" thickBot="1">
      <c r="A1174" s="1721"/>
      <c r="B1174" s="11" t="s">
        <v>69</v>
      </c>
      <c r="C1174" s="1774"/>
      <c r="D1174" s="1775"/>
      <c r="E1174" s="1776"/>
      <c r="F1174" s="1973">
        <f>IF($J1156="TC",0,IF($J1156="Nso",0,VLOOKUP($A1153,'Result Entry'!$B$9:$FW$108,146,0)))</f>
        <v>0</v>
      </c>
      <c r="G1174" s="1974"/>
      <c r="H1174" s="1975">
        <f>IF($J1156="TC",0,IF($J1156="Nso",0,VLOOKUP($A1153,'Result Entry'!$B$9:$FW$108,147,0)))</f>
        <v>0</v>
      </c>
      <c r="I1174" s="1976"/>
      <c r="J1174" s="75">
        <f>IF($J1156="TC",0,IF($J1156="Nso",0,VLOOKUP($A1153,'Result Entry'!$B$9:$FW$108,148,0)))</f>
        <v>0</v>
      </c>
      <c r="K1174" s="85" t="str">
        <f>IF($J1156="TC",0,IF($J1156="Nso",0,VLOOKUP($A1153,'Result Entry'!$B$9:$FW$108,149,0)))</f>
        <v/>
      </c>
      <c r="L1174" s="1864">
        <f>IF($J1156="TC",0,IF($J1156="Nso",0,VLOOKUP($A1153,'Result Entry'!$B$9:$FW$108,150,0)))</f>
        <v>0</v>
      </c>
      <c r="M1174" s="1865"/>
      <c r="N1174" s="15">
        <f>IF($J1156="TC",0,IF($J1156="Nso",0,VLOOKUP($A1153,'Result Entry'!$B$9:$FW$108,152,0)))</f>
        <v>0</v>
      </c>
    </row>
    <row r="1175" spans="1:14" ht="39.75" customHeight="1">
      <c r="A1175" s="1721"/>
      <c r="B1175" s="11" t="s">
        <v>69</v>
      </c>
      <c r="C1175" s="1758" t="s">
        <v>58</v>
      </c>
      <c r="D1175" s="1759"/>
      <c r="E1175" s="1759"/>
      <c r="F1175" s="1759"/>
      <c r="G1175" s="1759"/>
      <c r="H1175" s="1760"/>
      <c r="I1175" s="1834" t="s">
        <v>59</v>
      </c>
      <c r="J1175" s="1835"/>
      <c r="K1175" s="1911">
        <f>VLOOKUP($A1153,'Result Entry'!$B$9:$FW$108,143,0)</f>
        <v>0</v>
      </c>
      <c r="L1175" s="1912"/>
      <c r="M1175" s="1839" t="s">
        <v>37</v>
      </c>
      <c r="N1175" s="1840"/>
    </row>
    <row r="1176" spans="1:14" ht="39.75" customHeight="1" thickBot="1">
      <c r="A1176" s="1721"/>
      <c r="B1176" s="11" t="s">
        <v>69</v>
      </c>
      <c r="C1176" s="1841" t="s">
        <v>54</v>
      </c>
      <c r="D1176" s="1842"/>
      <c r="E1176" s="1842"/>
      <c r="F1176" s="1843" t="s">
        <v>157</v>
      </c>
      <c r="G1176" s="1844"/>
      <c r="H1176" s="26" t="s">
        <v>47</v>
      </c>
      <c r="I1176" s="1847" t="s">
        <v>60</v>
      </c>
      <c r="J1176" s="1848"/>
      <c r="K1176" s="1913">
        <f>VLOOKUP($A1153,'Result Entry'!$B$9:$FW$108,144,0)</f>
        <v>0</v>
      </c>
      <c r="L1176" s="1914"/>
      <c r="M1176" s="1875">
        <f>VLOOKUP($A1153,'Result Entry'!$B$9:$FW$108,145,0)</f>
        <v>0</v>
      </c>
      <c r="N1176" s="1876"/>
    </row>
    <row r="1177" spans="1:14" ht="39.75" customHeight="1">
      <c r="A1177" s="1721"/>
      <c r="B1177" s="11" t="s">
        <v>69</v>
      </c>
      <c r="C1177" s="1841"/>
      <c r="D1177" s="1842"/>
      <c r="E1177" s="1842"/>
      <c r="F1177" s="1845"/>
      <c r="G1177" s="1846"/>
      <c r="H1177" s="27" t="s">
        <v>99</v>
      </c>
      <c r="I1177" s="1877" t="s">
        <v>61</v>
      </c>
      <c r="J1177" s="1878"/>
      <c r="K1177" s="1915">
        <f>IF($J1156="TC","Transferred",IF($J1156="Nso","NameSeparated",VLOOKUP($A1153,'Result Entry'!$B$9:$FW$108,153,0)))</f>
        <v>0</v>
      </c>
      <c r="L1177" s="1915"/>
      <c r="M1177" s="1915"/>
      <c r="N1177" s="1916"/>
    </row>
    <row r="1178" spans="1:14" ht="39.75" customHeight="1">
      <c r="A1178" s="1721"/>
      <c r="B1178" s="11" t="s">
        <v>69</v>
      </c>
      <c r="C1178" s="1917" t="str">
        <f>'Result Entry'!$DU$3</f>
        <v>Foundation Of Information Tech.</v>
      </c>
      <c r="D1178" s="1918"/>
      <c r="E1178" s="1919"/>
      <c r="F1178" s="1902" t="str">
        <f>IF($J1156="TC",0,IF($J1156="Nso",0,VLOOKUP($A1153,'Result Entry'!$B$9:$GS$108,170,0)))</f>
        <v/>
      </c>
      <c r="G1178" s="1902"/>
      <c r="H1178" s="109">
        <f>IF($J1156="TC",0,IF($J1156="Nso",0,VLOOKUP($A1153,'Result Entry'!$B$9:$GS$108,112,0)))</f>
        <v>0</v>
      </c>
      <c r="I1178" s="1748" t="s">
        <v>71</v>
      </c>
      <c r="J1178" s="1749"/>
      <c r="K1178" s="1908">
        <f>'Result Entry'!$T$2</f>
        <v>45419</v>
      </c>
      <c r="L1178" s="1909"/>
      <c r="M1178" s="1909"/>
      <c r="N1178" s="1910"/>
    </row>
    <row r="1179" spans="1:14" ht="39.75" customHeight="1">
      <c r="A1179" s="1721"/>
      <c r="B1179" s="11" t="s">
        <v>69</v>
      </c>
      <c r="C1179" s="1899" t="str">
        <f>'Result Entry'!$EI$3</f>
        <v>G.I.A.I.-II</v>
      </c>
      <c r="D1179" s="1900"/>
      <c r="E1179" s="1901"/>
      <c r="F1179" s="1902" t="str">
        <f>IF($J1156="TC",0,IF($J1156="Nso",0,VLOOKUP($A1153,'Result Entry'!$B$9:$GS$108,174,0)))</f>
        <v/>
      </c>
      <c r="G1179" s="1902"/>
      <c r="H1179" s="109">
        <f>IF($J1156="TC",0,IF($J1156="Nso",0,VLOOKUP($A1153,'Result Entry'!$B$9:$GS$108,124,0)))</f>
        <v>0</v>
      </c>
      <c r="I1179" s="1753"/>
      <c r="J1179" s="1754"/>
      <c r="K1179" s="1754"/>
      <c r="L1179" s="1754"/>
      <c r="M1179" s="1754"/>
      <c r="N1179" s="1755"/>
    </row>
    <row r="1180" spans="1:14" ht="39.75" customHeight="1">
      <c r="A1180" s="1721"/>
      <c r="B1180" s="11" t="s">
        <v>69</v>
      </c>
      <c r="C1180" s="1899" t="str">
        <f>'Result Entry'!$EU$3</f>
        <v>SOC.SER.PLAN</v>
      </c>
      <c r="D1180" s="1900"/>
      <c r="E1180" s="1901"/>
      <c r="F1180" s="1902">
        <f>IF($J1156="TC",0,IF($J1156="Nso",0,VLOOKUP($A1153,'Result Entry'!$B$9:$HS$108,178,0)))</f>
        <v>0</v>
      </c>
      <c r="G1180" s="1902"/>
      <c r="H1180" s="109">
        <f>IF($J1156="TC",0,IF($J1156="Nso",0,VLOOKUP($A1153,'Result Entry'!$B$9:$GS$108,136,0)))</f>
        <v>0</v>
      </c>
      <c r="I1180" s="1756" t="s">
        <v>174</v>
      </c>
      <c r="J1180" s="1757"/>
      <c r="K1180" s="113"/>
      <c r="L1180" s="114"/>
      <c r="M1180" s="114"/>
      <c r="N1180" s="115"/>
    </row>
    <row r="1181" spans="1:14" ht="39.75" customHeight="1" thickBot="1">
      <c r="A1181" s="1721"/>
      <c r="B1181" s="11" t="s">
        <v>69</v>
      </c>
      <c r="C1181" s="1899" t="str">
        <f>'Result Entry'!$FG$3</f>
        <v>Jeewan Kaushal</v>
      </c>
      <c r="D1181" s="1900"/>
      <c r="E1181" s="1901"/>
      <c r="F1181" s="1902" t="str">
        <f>IF($J1156="TC",0,IF($J1156="Nso",0,VLOOKUP($A1153,'Result Entry'!$B$9:$HS$108,182,0)))</f>
        <v/>
      </c>
      <c r="G1181" s="1902"/>
      <c r="H1181" s="109">
        <f>IF($J1156="TC",0,IF($J1156="Nso",0,VLOOKUP($A1153,'Result Entry'!$B$9:$HS$108,136,0)))</f>
        <v>0</v>
      </c>
      <c r="I1181" s="1756" t="s">
        <v>148</v>
      </c>
      <c r="J1181" s="1757"/>
      <c r="K1181" s="1757"/>
      <c r="L1181" s="1757"/>
      <c r="M1181" s="1757"/>
      <c r="N1181" s="1838"/>
    </row>
    <row r="1182" spans="1:14" ht="39.75" customHeight="1">
      <c r="A1182" s="1721"/>
      <c r="B1182" s="10" t="s">
        <v>69</v>
      </c>
      <c r="C1182" s="1886" t="s">
        <v>180</v>
      </c>
      <c r="D1182" s="1887"/>
      <c r="E1182" s="1888"/>
      <c r="F1182" s="1895" t="s">
        <v>181</v>
      </c>
      <c r="G1182" s="1896"/>
      <c r="H1182" s="110" t="s">
        <v>30</v>
      </c>
      <c r="I1182" s="1756" t="s">
        <v>175</v>
      </c>
      <c r="J1182" s="1757"/>
      <c r="K1182" s="1757"/>
      <c r="L1182" s="1757"/>
      <c r="M1182" s="1757"/>
      <c r="N1182" s="1838"/>
    </row>
    <row r="1183" spans="1:14" ht="39.75" customHeight="1">
      <c r="A1183" s="1721"/>
      <c r="B1183" s="10" t="s">
        <v>69</v>
      </c>
      <c r="C1183" s="1889"/>
      <c r="D1183" s="1890"/>
      <c r="E1183" s="1891"/>
      <c r="F1183" s="1897" t="s">
        <v>182</v>
      </c>
      <c r="G1183" s="1898"/>
      <c r="H1183" s="111" t="s">
        <v>179</v>
      </c>
      <c r="I1183" s="1732" t="s">
        <v>67</v>
      </c>
      <c r="J1183" s="1733"/>
      <c r="K1183" s="1733"/>
      <c r="L1183" s="1733"/>
      <c r="M1183" s="1733"/>
      <c r="N1183" s="1734"/>
    </row>
    <row r="1184" spans="1:14" ht="39.75" customHeight="1">
      <c r="A1184" s="1721"/>
      <c r="B1184" s="10" t="s">
        <v>69</v>
      </c>
      <c r="C1184" s="1889"/>
      <c r="D1184" s="1890"/>
      <c r="E1184" s="1891"/>
      <c r="F1184" s="1897" t="s">
        <v>185</v>
      </c>
      <c r="G1184" s="1898"/>
      <c r="H1184" s="111" t="s">
        <v>62</v>
      </c>
      <c r="I1184" s="1735"/>
      <c r="J1184" s="1736"/>
      <c r="K1184" s="1736"/>
      <c r="L1184" s="1736"/>
      <c r="M1184" s="1736"/>
      <c r="N1184" s="1737"/>
    </row>
    <row r="1185" spans="1:15" ht="39.75" customHeight="1">
      <c r="A1185" s="1721"/>
      <c r="B1185" s="10" t="s">
        <v>69</v>
      </c>
      <c r="C1185" s="1889"/>
      <c r="D1185" s="1890"/>
      <c r="E1185" s="1891"/>
      <c r="F1185" s="1897" t="s">
        <v>186</v>
      </c>
      <c r="G1185" s="1898"/>
      <c r="H1185" s="111" t="s">
        <v>63</v>
      </c>
      <c r="I1185" s="1735"/>
      <c r="J1185" s="1736"/>
      <c r="K1185" s="1736"/>
      <c r="L1185" s="1736"/>
      <c r="M1185" s="1736"/>
      <c r="N1185" s="1737"/>
    </row>
    <row r="1186" spans="1:15" ht="39.75" customHeight="1">
      <c r="A1186" s="1721"/>
      <c r="B1186" s="10" t="s">
        <v>69</v>
      </c>
      <c r="C1186" s="1889"/>
      <c r="D1186" s="1890"/>
      <c r="E1186" s="1891"/>
      <c r="F1186" s="1897" t="s">
        <v>183</v>
      </c>
      <c r="G1186" s="1898"/>
      <c r="H1186" s="111" t="s">
        <v>65</v>
      </c>
      <c r="I1186" s="1738" t="s">
        <v>80</v>
      </c>
      <c r="J1186" s="1739"/>
      <c r="K1186" s="1739"/>
      <c r="L1186" s="1739"/>
      <c r="M1186" s="1739"/>
      <c r="N1186" s="1740"/>
    </row>
    <row r="1187" spans="1:15" ht="39.75" customHeight="1" thickBot="1">
      <c r="A1187" s="1721"/>
      <c r="B1187" s="13" t="s">
        <v>69</v>
      </c>
      <c r="C1187" s="1892"/>
      <c r="D1187" s="1893"/>
      <c r="E1187" s="1894"/>
      <c r="F1187" s="1884" t="s">
        <v>184</v>
      </c>
      <c r="G1187" s="1885"/>
      <c r="H1187" s="112" t="s">
        <v>64</v>
      </c>
      <c r="I1187" s="1741"/>
      <c r="J1187" s="1742"/>
      <c r="K1187" s="1742"/>
      <c r="L1187" s="1742"/>
      <c r="M1187" s="1742"/>
      <c r="N1187" s="1743"/>
    </row>
    <row r="1188" spans="1:15" s="43" customFormat="1" ht="123.75" customHeight="1" thickTop="1">
      <c r="A1188" s="84"/>
      <c r="B1188" s="117"/>
      <c r="C1188" s="118"/>
      <c r="D1188" s="118"/>
      <c r="E1188" s="118"/>
      <c r="F1188" s="118"/>
      <c r="G1188" s="118"/>
      <c r="H1188" s="118"/>
      <c r="I1188" s="118"/>
      <c r="J1188" s="118"/>
      <c r="K1188" s="118"/>
      <c r="L1188" s="118"/>
      <c r="M1188" s="118"/>
      <c r="N1188" s="118"/>
    </row>
    <row r="1189" spans="1:15" ht="24.75" customHeight="1" thickBot="1">
      <c r="A1189" s="83">
        <f>A1153+1</f>
        <v>34</v>
      </c>
      <c r="B1189" s="1720" t="s">
        <v>50</v>
      </c>
      <c r="C1189" s="1720"/>
      <c r="D1189" s="1720"/>
      <c r="E1189" s="1720"/>
      <c r="F1189" s="1720"/>
      <c r="G1189" s="1720"/>
      <c r="H1189" s="1720"/>
      <c r="I1189" s="1720"/>
      <c r="J1189" s="1720"/>
      <c r="K1189" s="1720"/>
      <c r="L1189" s="1720"/>
      <c r="M1189" s="1720"/>
      <c r="N1189" s="1720"/>
    </row>
    <row r="1190" spans="1:15" ht="62.25" customHeight="1" thickTop="1">
      <c r="A1190" s="1721"/>
      <c r="B1190" s="1722"/>
      <c r="C1190" s="1723"/>
      <c r="D1190" s="1920" t="str">
        <f>Master!$E$8</f>
        <v xml:space="preserve">Govt. Sr. Secondary School </v>
      </c>
      <c r="E1190" s="1921"/>
      <c r="F1190" s="1921"/>
      <c r="G1190" s="1921"/>
      <c r="H1190" s="1921"/>
      <c r="I1190" s="1921"/>
      <c r="J1190" s="1921"/>
      <c r="K1190" s="1921"/>
      <c r="L1190" s="1921"/>
      <c r="M1190" s="1921"/>
      <c r="N1190" s="1922"/>
    </row>
    <row r="1191" spans="1:15" ht="33" customHeight="1" thickBot="1">
      <c r="A1191" s="1721"/>
      <c r="B1191" s="1724"/>
      <c r="C1191" s="1725"/>
      <c r="D1191" s="1729" t="str">
        <f>Master!$E$11</f>
        <v>P.S.-Bapini (Jodhpur)</v>
      </c>
      <c r="E1191" s="1730"/>
      <c r="F1191" s="1730"/>
      <c r="G1191" s="1730"/>
      <c r="H1191" s="1730"/>
      <c r="I1191" s="1730"/>
      <c r="J1191" s="1730"/>
      <c r="K1191" s="1730"/>
      <c r="L1191" s="1730"/>
      <c r="M1191" s="1730"/>
      <c r="N1191" s="1731"/>
    </row>
    <row r="1192" spans="1:15" ht="30" customHeight="1">
      <c r="A1192" s="1721"/>
      <c r="B1192" s="28"/>
      <c r="C1192" s="1849" t="s">
        <v>150</v>
      </c>
      <c r="D1192" s="1850"/>
      <c r="E1192" s="1850"/>
      <c r="F1192" s="1850"/>
      <c r="G1192" s="1851"/>
      <c r="H1192" s="1814" t="s">
        <v>127</v>
      </c>
      <c r="I1192" s="1814"/>
      <c r="J1192" s="1923">
        <f>VLOOKUP(A1189,'Result Entry'!$B$6:$K$108,6,0)</f>
        <v>0</v>
      </c>
      <c r="K1192" s="1820" t="s">
        <v>68</v>
      </c>
      <c r="L1192" s="1821"/>
      <c r="M1192" s="68">
        <f>Master!$E$14</f>
        <v>8151106901</v>
      </c>
      <c r="N1192" s="69"/>
    </row>
    <row r="1193" spans="1:15" ht="30" customHeight="1">
      <c r="A1193" s="1721"/>
      <c r="B1193" s="9"/>
      <c r="C1193" s="1852"/>
      <c r="D1193" s="1853"/>
      <c r="E1193" s="1853"/>
      <c r="F1193" s="1853"/>
      <c r="G1193" s="1854"/>
      <c r="H1193" s="1815"/>
      <c r="I1193" s="1815"/>
      <c r="J1193" s="1924"/>
      <c r="K1193" s="1822" t="s">
        <v>66</v>
      </c>
      <c r="L1193" s="1823"/>
      <c r="M1193" s="1824"/>
      <c r="N1193" s="1825"/>
      <c r="O1193" s="17" t="s">
        <v>156</v>
      </c>
    </row>
    <row r="1194" spans="1:15" ht="30" customHeight="1" thickBot="1">
      <c r="A1194" s="1721"/>
      <c r="B1194" s="9"/>
      <c r="C1194" s="1855"/>
      <c r="D1194" s="1856"/>
      <c r="E1194" s="1856"/>
      <c r="F1194" s="1856"/>
      <c r="G1194" s="1857"/>
      <c r="H1194" s="1816"/>
      <c r="I1194" s="1816"/>
      <c r="J1194" s="1925"/>
      <c r="K1194" s="1826" t="s">
        <v>51</v>
      </c>
      <c r="L1194" s="1827"/>
      <c r="M1194" s="1828" t="str">
        <f>Master!$E$6</f>
        <v>2023-24</v>
      </c>
      <c r="N1194" s="1829"/>
    </row>
    <row r="1195" spans="1:15" ht="39.75" customHeight="1">
      <c r="A1195" s="1721"/>
      <c r="B1195" s="10" t="s">
        <v>69</v>
      </c>
      <c r="C1195" s="1932" t="s">
        <v>20</v>
      </c>
      <c r="D1195" s="1977"/>
      <c r="E1195" s="1977"/>
      <c r="F1195" s="1978"/>
      <c r="G1195" s="87" t="s">
        <v>149</v>
      </c>
      <c r="H1195" s="1979">
        <f>VLOOKUP($A1189,'Result Entry'!$B$9:$FW$108,4,0)</f>
        <v>0</v>
      </c>
      <c r="I1195" s="1979"/>
      <c r="J1195" s="1979"/>
      <c r="K1195" s="1979"/>
      <c r="L1195" s="1979"/>
      <c r="M1195" s="1979"/>
      <c r="N1195" s="1980"/>
    </row>
    <row r="1196" spans="1:15" ht="39.75" customHeight="1">
      <c r="A1196" s="1721"/>
      <c r="B1196" s="10" t="s">
        <v>69</v>
      </c>
      <c r="C1196" s="1960" t="s">
        <v>22</v>
      </c>
      <c r="D1196" s="1961"/>
      <c r="E1196" s="1961"/>
      <c r="F1196" s="1962"/>
      <c r="G1196" s="88" t="s">
        <v>149</v>
      </c>
      <c r="H1196" s="1963">
        <f>VLOOKUP($A1189,'Result Entry'!$B$9:$FW$108,7,0)</f>
        <v>0</v>
      </c>
      <c r="I1196" s="1963"/>
      <c r="J1196" s="1963"/>
      <c r="K1196" s="1963"/>
      <c r="L1196" s="1963"/>
      <c r="M1196" s="1963"/>
      <c r="N1196" s="1964"/>
    </row>
    <row r="1197" spans="1:15" ht="39.75" customHeight="1">
      <c r="A1197" s="1721"/>
      <c r="B1197" s="10" t="s">
        <v>69</v>
      </c>
      <c r="C1197" s="1960" t="s">
        <v>23</v>
      </c>
      <c r="D1197" s="1961"/>
      <c r="E1197" s="1961"/>
      <c r="F1197" s="1962"/>
      <c r="G1197" s="88" t="s">
        <v>149</v>
      </c>
      <c r="H1197" s="1963">
        <f>VLOOKUP($A1189,'Result Entry'!$B$9:$FW$108,8,0)</f>
        <v>0</v>
      </c>
      <c r="I1197" s="1963"/>
      <c r="J1197" s="1963"/>
      <c r="K1197" s="1963"/>
      <c r="L1197" s="1963"/>
      <c r="M1197" s="1963"/>
      <c r="N1197" s="1964"/>
    </row>
    <row r="1198" spans="1:15" ht="39.75" customHeight="1">
      <c r="A1198" s="1721"/>
      <c r="B1198" s="10" t="s">
        <v>69</v>
      </c>
      <c r="C1198" s="1960" t="s">
        <v>52</v>
      </c>
      <c r="D1198" s="1961"/>
      <c r="E1198" s="1961"/>
      <c r="F1198" s="1962"/>
      <c r="G1198" s="88" t="s">
        <v>149</v>
      </c>
      <c r="H1198" s="1963">
        <f>VLOOKUP($A1189,'Result Entry'!$B$9:$FW$108,9,0)</f>
        <v>0</v>
      </c>
      <c r="I1198" s="1963"/>
      <c r="J1198" s="1963"/>
      <c r="K1198" s="1963"/>
      <c r="L1198" s="1963"/>
      <c r="M1198" s="1963"/>
      <c r="N1198" s="1964"/>
    </row>
    <row r="1199" spans="1:15" ht="39.75" customHeight="1">
      <c r="A1199" s="1721"/>
      <c r="B1199" s="10" t="s">
        <v>69</v>
      </c>
      <c r="C1199" s="1960" t="s">
        <v>53</v>
      </c>
      <c r="D1199" s="1961"/>
      <c r="E1199" s="1961"/>
      <c r="F1199" s="1962"/>
      <c r="G1199" s="88" t="s">
        <v>149</v>
      </c>
      <c r="H1199" s="1965" t="str">
        <f>CONCATENATE('Result Entry'!$G$4,'Result Entry'!$J$4)</f>
        <v>11(A)</v>
      </c>
      <c r="I1199" s="1963"/>
      <c r="J1199" s="1963"/>
      <c r="K1199" s="1963"/>
      <c r="L1199" s="1963"/>
      <c r="M1199" s="1963"/>
      <c r="N1199" s="1964"/>
    </row>
    <row r="1200" spans="1:15" ht="39.75" customHeight="1" thickBot="1">
      <c r="A1200" s="1721"/>
      <c r="B1200" s="10" t="s">
        <v>69</v>
      </c>
      <c r="C1200" s="1935" t="s">
        <v>25</v>
      </c>
      <c r="D1200" s="1936"/>
      <c r="E1200" s="1936"/>
      <c r="F1200" s="1937"/>
      <c r="G1200" s="89" t="s">
        <v>149</v>
      </c>
      <c r="H1200" s="1938">
        <f>VLOOKUP($A1189,'Result Entry'!$B$9:$FW$108,10,0)</f>
        <v>0</v>
      </c>
      <c r="I1200" s="1938"/>
      <c r="J1200" s="1938"/>
      <c r="K1200" s="1938"/>
      <c r="L1200" s="1938"/>
      <c r="M1200" s="1938"/>
      <c r="N1200" s="1939"/>
    </row>
    <row r="1201" spans="1:14" ht="30" customHeight="1">
      <c r="A1201" s="1721"/>
      <c r="B1201" s="11" t="s">
        <v>69</v>
      </c>
      <c r="C1201" s="1940" t="s">
        <v>167</v>
      </c>
      <c r="D1201" s="1941"/>
      <c r="E1201" s="1944" t="s">
        <v>72</v>
      </c>
      <c r="F1201" s="1946" t="s">
        <v>73</v>
      </c>
      <c r="G1201" s="1948" t="s">
        <v>168</v>
      </c>
      <c r="H1201" s="1950" t="s">
        <v>55</v>
      </c>
      <c r="I1201" s="1951"/>
      <c r="J1201" s="1954" t="s">
        <v>84</v>
      </c>
      <c r="K1201" s="1955"/>
      <c r="L1201" s="1958" t="s">
        <v>169</v>
      </c>
      <c r="M1201" s="1966" t="s">
        <v>76</v>
      </c>
      <c r="N1201" s="1926" t="s">
        <v>98</v>
      </c>
    </row>
    <row r="1202" spans="1:14" ht="30" customHeight="1">
      <c r="A1202" s="1721"/>
      <c r="B1202" s="11"/>
      <c r="C1202" s="1942"/>
      <c r="D1202" s="1943"/>
      <c r="E1202" s="1945"/>
      <c r="F1202" s="1947"/>
      <c r="G1202" s="1949"/>
      <c r="H1202" s="1952"/>
      <c r="I1202" s="1953"/>
      <c r="J1202" s="1956"/>
      <c r="K1202" s="1957"/>
      <c r="L1202" s="1959"/>
      <c r="M1202" s="1967"/>
      <c r="N1202" s="1927"/>
    </row>
    <row r="1203" spans="1:14" ht="39.75" customHeight="1" thickBot="1">
      <c r="A1203" s="1721"/>
      <c r="B1203" s="11" t="s">
        <v>69</v>
      </c>
      <c r="C1203" s="1866" t="s">
        <v>56</v>
      </c>
      <c r="D1203" s="1867"/>
      <c r="E1203" s="90">
        <f>'Result Entry'!$L$7</f>
        <v>10</v>
      </c>
      <c r="F1203" s="91">
        <f>'Result Entry'!$M$7</f>
        <v>10</v>
      </c>
      <c r="G1203" s="92">
        <f t="shared" ref="G1203:G1208" si="99">SUM(E1203:F1203)</f>
        <v>20</v>
      </c>
      <c r="H1203" s="1929">
        <f>'Result Entry'!$AU$7</f>
        <v>70</v>
      </c>
      <c r="I1203" s="1930"/>
      <c r="J1203" s="1931">
        <f>'Result Entry'!$AY$7</f>
        <v>100</v>
      </c>
      <c r="K1203" s="1930"/>
      <c r="L1203" s="92">
        <f t="shared" ref="L1203:L1208" si="100">SUM(H1203,J1203)</f>
        <v>170</v>
      </c>
      <c r="M1203" s="93">
        <f t="shared" ref="M1203:M1208" si="101">SUM(G1203,L1203)</f>
        <v>190</v>
      </c>
      <c r="N1203" s="1928"/>
    </row>
    <row r="1204" spans="1:14" s="52" customFormat="1" ht="54" customHeight="1">
      <c r="A1204" s="1721"/>
      <c r="B1204" s="50" t="s">
        <v>69</v>
      </c>
      <c r="C1204" s="1769" t="str">
        <f>'Result Entry'!$L$3</f>
        <v>HINDI Comp.</v>
      </c>
      <c r="D1204" s="1770"/>
      <c r="E1204" s="94">
        <f>IF($J1192="TC",0,IF($J1192="Nso",0,VLOOKUP($A1189,'Result Entry'!$B$9:$FW$108,11,0)))</f>
        <v>0</v>
      </c>
      <c r="F1204" s="95">
        <f>IF($J1192="TC",0,IF($J1192="Nso",0,VLOOKUP($A1189,'Result Entry'!$B$9:$FW$108,12,0)))</f>
        <v>0</v>
      </c>
      <c r="G1204" s="96">
        <f t="shared" si="99"/>
        <v>0</v>
      </c>
      <c r="H1204" s="1932">
        <f>IF($J1192="TC",0,IF($J1192="Nso",0,VLOOKUP($A1189,'Result Entry'!$B$9:$FW$108,16,0)))</f>
        <v>0</v>
      </c>
      <c r="I1204" s="1933"/>
      <c r="J1204" s="1934">
        <f>IF($J1192="TC",0,IF($J1192="Nso",0,VLOOKUP($A1189,'Result Entry'!$B$9:$FW$108,19,0)))</f>
        <v>0</v>
      </c>
      <c r="K1204" s="1933"/>
      <c r="L1204" s="97">
        <f t="shared" si="100"/>
        <v>0</v>
      </c>
      <c r="M1204" s="98">
        <f t="shared" si="101"/>
        <v>0</v>
      </c>
      <c r="N1204" s="99" t="str">
        <f>IF($J1192="TC",0,IF($J1192="Nso",0,VLOOKUP($A1189,'Result Entry'!$B$9:$FW$108,24,0)))</f>
        <v/>
      </c>
    </row>
    <row r="1205" spans="1:14" s="52" customFormat="1" ht="54" customHeight="1">
      <c r="A1205" s="1721"/>
      <c r="B1205" s="50" t="s">
        <v>69</v>
      </c>
      <c r="C1205" s="1717" t="str">
        <f>'Result Entry'!$Z$3</f>
        <v>ENGLISH Comp.</v>
      </c>
      <c r="D1205" s="1718"/>
      <c r="E1205" s="94">
        <f>IF($J1192="TC",0,IF($J1192="Nso",0,VLOOKUP($A1189,'Result Entry'!$B$9:$FW$108,25,0)))</f>
        <v>0</v>
      </c>
      <c r="F1205" s="95">
        <f>IF($J1192="TC",0,IF($J1192="Nso",0,VLOOKUP($A1189,'Result Entry'!$B$9:$FW$108,26,0)))</f>
        <v>0</v>
      </c>
      <c r="G1205" s="100">
        <f t="shared" si="99"/>
        <v>0</v>
      </c>
      <c r="H1205" s="1960">
        <f>IF($J1192="TC",0,IF($J1192="Nso",0,VLOOKUP($A1189,'Result Entry'!$B$9:$FW$108,30,0)))</f>
        <v>0</v>
      </c>
      <c r="I1205" s="1904"/>
      <c r="J1205" s="1903">
        <f>IF($J1192="TC",0,IF($J1192="Nso",0,VLOOKUP($A1189,'Result Entry'!$B$9:$FW$108,33,0)))</f>
        <v>0</v>
      </c>
      <c r="K1205" s="1904"/>
      <c r="L1205" s="97">
        <f t="shared" si="100"/>
        <v>0</v>
      </c>
      <c r="M1205" s="98">
        <f t="shared" si="101"/>
        <v>0</v>
      </c>
      <c r="N1205" s="99" t="str">
        <f>IF($J1192="TC",0,IF($J1192="Nso",0,VLOOKUP($A1189,'Result Entry'!$B$9:$FW$108,38,0)))</f>
        <v/>
      </c>
    </row>
    <row r="1206" spans="1:14" s="52" customFormat="1" ht="54" customHeight="1">
      <c r="A1206" s="1721"/>
      <c r="B1206" s="50" t="s">
        <v>69</v>
      </c>
      <c r="C1206" s="1717" t="str">
        <f>'Result Entry'!$AO$3</f>
        <v>PHYSICS</v>
      </c>
      <c r="D1206" s="1718"/>
      <c r="E1206" s="94">
        <f>IF($J1192="TC",0,IF($J1192="Nso",0,VLOOKUP($A1189,'Result Entry'!$B$9:$FW$108,39,0)))</f>
        <v>0</v>
      </c>
      <c r="F1206" s="95">
        <f>IF($J1192="TC",0,IF($J1192="Nso",0,VLOOKUP($A1189,'Result Entry'!$B$9:$FW$108,40,0)))</f>
        <v>0</v>
      </c>
      <c r="G1206" s="100">
        <f t="shared" si="99"/>
        <v>0</v>
      </c>
      <c r="H1206" s="1960">
        <f>IF($J1192="TC",0,IF($J1192="Nso",0,VLOOKUP($A1189,'Result Entry'!$B$9:$FW$108,45,0)))</f>
        <v>0</v>
      </c>
      <c r="I1206" s="1904"/>
      <c r="J1206" s="1903">
        <f>IF($J1192="TC",0,IF($J1192="Nso",0,VLOOKUP($A1189,'Result Entry'!$B$9:$FW$108,49,0)))</f>
        <v>0</v>
      </c>
      <c r="K1206" s="1904"/>
      <c r="L1206" s="97">
        <f t="shared" si="100"/>
        <v>0</v>
      </c>
      <c r="M1206" s="98">
        <f t="shared" si="101"/>
        <v>0</v>
      </c>
      <c r="N1206" s="99" t="str">
        <f>IF($J1192="TC",0,IF($J1192="Nso",0,VLOOKUP($A1189,'Result Entry'!$B$9:$FW$108,54,0)))</f>
        <v/>
      </c>
    </row>
    <row r="1207" spans="1:14" s="52" customFormat="1" ht="54" customHeight="1">
      <c r="A1207" s="1721"/>
      <c r="B1207" s="50" t="s">
        <v>69</v>
      </c>
      <c r="C1207" s="1717" t="str">
        <f>'Result Entry'!$BF$3</f>
        <v>CHEMISTRY</v>
      </c>
      <c r="D1207" s="1718"/>
      <c r="E1207" s="94" t="str">
        <f>IF($J1192="TC",0,IF($J1192="Nso",0,VLOOKUP($A1189,'Result Entry'!$B$9:$FW$108,55,0)))</f>
        <v/>
      </c>
      <c r="F1207" s="95">
        <f>IF($J1192="TC",0,IF($J1192="Nso",0,VLOOKUP($A1189,'Result Entry'!$B$9:$FW$108,56,0)))</f>
        <v>0</v>
      </c>
      <c r="G1207" s="100">
        <f t="shared" si="99"/>
        <v>0</v>
      </c>
      <c r="H1207" s="1960">
        <f>IF($J1192="TC",0,IF($J1192="Nso",0,VLOOKUP($A1189,'Result Entry'!$B$9:$FW$108,61,0)))</f>
        <v>0</v>
      </c>
      <c r="I1207" s="1904"/>
      <c r="J1207" s="1903">
        <f>IF($J1192="TC",0,IF($J1192="Nso",0,VLOOKUP($A1189,'Result Entry'!$B$9:$FW$108,65,0)))</f>
        <v>0</v>
      </c>
      <c r="K1207" s="1904"/>
      <c r="L1207" s="97">
        <f t="shared" si="100"/>
        <v>0</v>
      </c>
      <c r="M1207" s="98">
        <f t="shared" si="101"/>
        <v>0</v>
      </c>
      <c r="N1207" s="99" t="str">
        <f>IF($J1192="TC",0,IF($J1192="Nso",0,VLOOKUP($A1189,'Result Entry'!$B$9:$FW$108,70,0)))</f>
        <v/>
      </c>
    </row>
    <row r="1208" spans="1:14" s="52" customFormat="1" ht="54" customHeight="1" thickBot="1">
      <c r="A1208" s="1721"/>
      <c r="B1208" s="50" t="s">
        <v>69</v>
      </c>
      <c r="C1208" s="1717" t="str">
        <f>'Result Entry'!$BW$3</f>
        <v>BIOLOGY</v>
      </c>
      <c r="D1208" s="1718"/>
      <c r="E1208" s="101" t="str">
        <f>IF($J1192="TC",0,IF($J1192="Nso",0,VLOOKUP($A1189,'Result Entry'!$B$9:$FW$108,71,0)))</f>
        <v/>
      </c>
      <c r="F1208" s="102" t="str">
        <f>IF($J1192="TC",0,IF($J1192="Nso",0,VLOOKUP($A1189,'Result Entry'!$B$9:$FW$108,72,0)))</f>
        <v/>
      </c>
      <c r="G1208" s="103">
        <f t="shared" si="99"/>
        <v>0</v>
      </c>
      <c r="H1208" s="1905">
        <f>IF($J1192="TC",0,IF($J1192="Nso",0,VLOOKUP($A1189,'Result Entry'!$B$9:$FW$108,77,0)))</f>
        <v>0</v>
      </c>
      <c r="I1208" s="1906"/>
      <c r="J1208" s="1907">
        <f>IF($J1192="TC",0,IF($J1192="Nso",0,VLOOKUP($A1189,'Result Entry'!$B$9:$FW$108,81,0)))</f>
        <v>0</v>
      </c>
      <c r="K1208" s="1906"/>
      <c r="L1208" s="104">
        <f t="shared" si="100"/>
        <v>0</v>
      </c>
      <c r="M1208" s="105">
        <f t="shared" si="101"/>
        <v>0</v>
      </c>
      <c r="N1208" s="99">
        <f>IF($J1192="TC",0,IF($J1192="Nso",0,VLOOKUP($A1189,'Result Entry'!$B$9:$FW$108,86,0)))</f>
        <v>0</v>
      </c>
    </row>
    <row r="1209" spans="1:14" ht="39.75" customHeight="1">
      <c r="A1209" s="1721"/>
      <c r="B1209" s="11" t="s">
        <v>69</v>
      </c>
      <c r="C1209" s="1771" t="s">
        <v>77</v>
      </c>
      <c r="D1209" s="1772"/>
      <c r="E1209" s="1773"/>
      <c r="F1209" s="1968" t="s">
        <v>78</v>
      </c>
      <c r="G1209" s="1969"/>
      <c r="H1209" s="1968" t="s">
        <v>79</v>
      </c>
      <c r="I1209" s="1970"/>
      <c r="J1209" s="106" t="s">
        <v>41</v>
      </c>
      <c r="K1209" s="116" t="s">
        <v>91</v>
      </c>
      <c r="L1209" s="1971" t="s">
        <v>39</v>
      </c>
      <c r="M1209" s="1972"/>
      <c r="N1209" s="108" t="s">
        <v>43</v>
      </c>
    </row>
    <row r="1210" spans="1:14" ht="39.75" customHeight="1" thickBot="1">
      <c r="A1210" s="1721"/>
      <c r="B1210" s="11" t="s">
        <v>69</v>
      </c>
      <c r="C1210" s="1774"/>
      <c r="D1210" s="1775"/>
      <c r="E1210" s="1776"/>
      <c r="F1210" s="1973">
        <f>IF($J1192="TC",0,IF($J1192="Nso",0,VLOOKUP($A1189,'Result Entry'!$B$9:$FW$108,146,0)))</f>
        <v>0</v>
      </c>
      <c r="G1210" s="1974"/>
      <c r="H1210" s="1975">
        <f>IF($J1192="TC",0,IF($J1192="Nso",0,VLOOKUP($A1189,'Result Entry'!$B$9:$FW$108,147,0)))</f>
        <v>0</v>
      </c>
      <c r="I1210" s="1976"/>
      <c r="J1210" s="75">
        <f>IF($J1192="TC",0,IF($J1192="Nso",0,VLOOKUP($A1189,'Result Entry'!$B$9:$FW$108,148,0)))</f>
        <v>0</v>
      </c>
      <c r="K1210" s="85" t="str">
        <f>IF($J1192="TC",0,IF($J1192="Nso",0,VLOOKUP($A1189,'Result Entry'!$B$9:$FW$108,149,0)))</f>
        <v/>
      </c>
      <c r="L1210" s="1864">
        <f>IF($J1192="TC",0,IF($J1192="Nso",0,VLOOKUP($A1189,'Result Entry'!$B$9:$FW$108,150,0)))</f>
        <v>0</v>
      </c>
      <c r="M1210" s="1865"/>
      <c r="N1210" s="15">
        <f>IF($J1192="TC",0,IF($J1192="Nso",0,VLOOKUP($A1189,'Result Entry'!$B$9:$FW$108,152,0)))</f>
        <v>0</v>
      </c>
    </row>
    <row r="1211" spans="1:14" ht="39.75" customHeight="1">
      <c r="A1211" s="1721"/>
      <c r="B1211" s="11" t="s">
        <v>69</v>
      </c>
      <c r="C1211" s="1758" t="s">
        <v>58</v>
      </c>
      <c r="D1211" s="1759"/>
      <c r="E1211" s="1759"/>
      <c r="F1211" s="1759"/>
      <c r="G1211" s="1759"/>
      <c r="H1211" s="1760"/>
      <c r="I1211" s="1834" t="s">
        <v>59</v>
      </c>
      <c r="J1211" s="1835"/>
      <c r="K1211" s="1911">
        <f>VLOOKUP($A1189,'Result Entry'!$B$9:$FW$108,143,0)</f>
        <v>0</v>
      </c>
      <c r="L1211" s="1912"/>
      <c r="M1211" s="1839" t="s">
        <v>37</v>
      </c>
      <c r="N1211" s="1840"/>
    </row>
    <row r="1212" spans="1:14" ht="39.75" customHeight="1" thickBot="1">
      <c r="A1212" s="1721"/>
      <c r="B1212" s="11" t="s">
        <v>69</v>
      </c>
      <c r="C1212" s="1841" t="s">
        <v>54</v>
      </c>
      <c r="D1212" s="1842"/>
      <c r="E1212" s="1842"/>
      <c r="F1212" s="1843" t="s">
        <v>157</v>
      </c>
      <c r="G1212" s="1844"/>
      <c r="H1212" s="26" t="s">
        <v>47</v>
      </c>
      <c r="I1212" s="1847" t="s">
        <v>60</v>
      </c>
      <c r="J1212" s="1848"/>
      <c r="K1212" s="1913">
        <f>VLOOKUP($A1189,'Result Entry'!$B$9:$FW$108,144,0)</f>
        <v>0</v>
      </c>
      <c r="L1212" s="1914"/>
      <c r="M1212" s="1875">
        <f>VLOOKUP($A1189,'Result Entry'!$B$9:$FW$108,145,0)</f>
        <v>0</v>
      </c>
      <c r="N1212" s="1876"/>
    </row>
    <row r="1213" spans="1:14" ht="39.75" customHeight="1">
      <c r="A1213" s="1721"/>
      <c r="B1213" s="11" t="s">
        <v>69</v>
      </c>
      <c r="C1213" s="1841"/>
      <c r="D1213" s="1842"/>
      <c r="E1213" s="1842"/>
      <c r="F1213" s="1845"/>
      <c r="G1213" s="1846"/>
      <c r="H1213" s="27" t="s">
        <v>99</v>
      </c>
      <c r="I1213" s="1877" t="s">
        <v>61</v>
      </c>
      <c r="J1213" s="1878"/>
      <c r="K1213" s="1915">
        <f>IF($J1192="TC","Transferred",IF($J1192="Nso","NameSeparated",VLOOKUP($A1189,'Result Entry'!$B$9:$FW$108,153,0)))</f>
        <v>0</v>
      </c>
      <c r="L1213" s="1915"/>
      <c r="M1213" s="1915"/>
      <c r="N1213" s="1916"/>
    </row>
    <row r="1214" spans="1:14" ht="39.75" customHeight="1">
      <c r="A1214" s="1721"/>
      <c r="B1214" s="11" t="s">
        <v>69</v>
      </c>
      <c r="C1214" s="1917" t="str">
        <f>'Result Entry'!$DU$3</f>
        <v>Foundation Of Information Tech.</v>
      </c>
      <c r="D1214" s="1918"/>
      <c r="E1214" s="1919"/>
      <c r="F1214" s="1902" t="str">
        <f>IF($J1192="TC",0,IF($J1192="Nso",0,VLOOKUP($A1189,'Result Entry'!$B$9:$GS$108,170,0)))</f>
        <v/>
      </c>
      <c r="G1214" s="1902"/>
      <c r="H1214" s="109">
        <f>IF($J1192="TC",0,IF($J1192="Nso",0,VLOOKUP($A1189,'Result Entry'!$B$9:$GS$108,112,0)))</f>
        <v>0</v>
      </c>
      <c r="I1214" s="1748" t="s">
        <v>71</v>
      </c>
      <c r="J1214" s="1749"/>
      <c r="K1214" s="1908">
        <f>'Result Entry'!$T$2</f>
        <v>45419</v>
      </c>
      <c r="L1214" s="1909"/>
      <c r="M1214" s="1909"/>
      <c r="N1214" s="1910"/>
    </row>
    <row r="1215" spans="1:14" ht="39.75" customHeight="1">
      <c r="A1215" s="1721"/>
      <c r="B1215" s="11" t="s">
        <v>69</v>
      </c>
      <c r="C1215" s="1899" t="str">
        <f>'Result Entry'!$EI$3</f>
        <v>G.I.A.I.-II</v>
      </c>
      <c r="D1215" s="1900"/>
      <c r="E1215" s="1901"/>
      <c r="F1215" s="1902" t="str">
        <f>IF($J1192="TC",0,IF($J1192="Nso",0,VLOOKUP($A1189,'Result Entry'!$B$9:$GS$108,174,0)))</f>
        <v/>
      </c>
      <c r="G1215" s="1902"/>
      <c r="H1215" s="109">
        <f>IF($J1192="TC",0,IF($J1192="Nso",0,VLOOKUP($A1189,'Result Entry'!$B$9:$GS$108,124,0)))</f>
        <v>0</v>
      </c>
      <c r="I1215" s="1753"/>
      <c r="J1215" s="1754"/>
      <c r="K1215" s="1754"/>
      <c r="L1215" s="1754"/>
      <c r="M1215" s="1754"/>
      <c r="N1215" s="1755"/>
    </row>
    <row r="1216" spans="1:14" ht="39.75" customHeight="1">
      <c r="A1216" s="1721"/>
      <c r="B1216" s="11" t="s">
        <v>69</v>
      </c>
      <c r="C1216" s="1899" t="str">
        <f>'Result Entry'!$EU$3</f>
        <v>SOC.SER.PLAN</v>
      </c>
      <c r="D1216" s="1900"/>
      <c r="E1216" s="1901"/>
      <c r="F1216" s="1902">
        <f>IF($J1192="TC",0,IF($J1192="Nso",0,VLOOKUP($A1189,'Result Entry'!$B$9:$HS$108,178,0)))</f>
        <v>0</v>
      </c>
      <c r="G1216" s="1902"/>
      <c r="H1216" s="109">
        <f>IF($J1192="TC",0,IF($J1192="Nso",0,VLOOKUP($A1189,'Result Entry'!$B$9:$GS$108,136,0)))</f>
        <v>0</v>
      </c>
      <c r="I1216" s="1756" t="s">
        <v>174</v>
      </c>
      <c r="J1216" s="1757"/>
      <c r="K1216" s="113"/>
      <c r="L1216" s="114"/>
      <c r="M1216" s="114"/>
      <c r="N1216" s="115"/>
    </row>
    <row r="1217" spans="1:15" ht="39.75" customHeight="1" thickBot="1">
      <c r="A1217" s="1721"/>
      <c r="B1217" s="11" t="s">
        <v>69</v>
      </c>
      <c r="C1217" s="1899" t="str">
        <f>'Result Entry'!$FG$3</f>
        <v>Jeewan Kaushal</v>
      </c>
      <c r="D1217" s="1900"/>
      <c r="E1217" s="1901"/>
      <c r="F1217" s="1902" t="str">
        <f>IF($J1192="TC",0,IF($J1192="Nso",0,VLOOKUP($A1189,'Result Entry'!$B$9:$HS$108,182,0)))</f>
        <v/>
      </c>
      <c r="G1217" s="1902"/>
      <c r="H1217" s="109">
        <f>IF($J1192="TC",0,IF($J1192="Nso",0,VLOOKUP($A1189,'Result Entry'!$B$9:$HS$108,136,0)))</f>
        <v>0</v>
      </c>
      <c r="I1217" s="1756" t="s">
        <v>148</v>
      </c>
      <c r="J1217" s="1757"/>
      <c r="K1217" s="1757"/>
      <c r="L1217" s="1757"/>
      <c r="M1217" s="1757"/>
      <c r="N1217" s="1838"/>
    </row>
    <row r="1218" spans="1:15" ht="39.75" customHeight="1">
      <c r="A1218" s="1721"/>
      <c r="B1218" s="10" t="s">
        <v>69</v>
      </c>
      <c r="C1218" s="1886" t="s">
        <v>180</v>
      </c>
      <c r="D1218" s="1887"/>
      <c r="E1218" s="1888"/>
      <c r="F1218" s="1895" t="s">
        <v>181</v>
      </c>
      <c r="G1218" s="1896"/>
      <c r="H1218" s="110" t="s">
        <v>30</v>
      </c>
      <c r="I1218" s="1756" t="s">
        <v>175</v>
      </c>
      <c r="J1218" s="1757"/>
      <c r="K1218" s="1757"/>
      <c r="L1218" s="1757"/>
      <c r="M1218" s="1757"/>
      <c r="N1218" s="1838"/>
    </row>
    <row r="1219" spans="1:15" ht="39.75" customHeight="1">
      <c r="A1219" s="1721"/>
      <c r="B1219" s="10" t="s">
        <v>69</v>
      </c>
      <c r="C1219" s="1889"/>
      <c r="D1219" s="1890"/>
      <c r="E1219" s="1891"/>
      <c r="F1219" s="1897" t="s">
        <v>182</v>
      </c>
      <c r="G1219" s="1898"/>
      <c r="H1219" s="111" t="s">
        <v>179</v>
      </c>
      <c r="I1219" s="1732" t="s">
        <v>67</v>
      </c>
      <c r="J1219" s="1733"/>
      <c r="K1219" s="1733"/>
      <c r="L1219" s="1733"/>
      <c r="M1219" s="1733"/>
      <c r="N1219" s="1734"/>
    </row>
    <row r="1220" spans="1:15" ht="39.75" customHeight="1">
      <c r="A1220" s="1721"/>
      <c r="B1220" s="10" t="s">
        <v>69</v>
      </c>
      <c r="C1220" s="1889"/>
      <c r="D1220" s="1890"/>
      <c r="E1220" s="1891"/>
      <c r="F1220" s="1897" t="s">
        <v>185</v>
      </c>
      <c r="G1220" s="1898"/>
      <c r="H1220" s="111" t="s">
        <v>62</v>
      </c>
      <c r="I1220" s="1735"/>
      <c r="J1220" s="1736"/>
      <c r="K1220" s="1736"/>
      <c r="L1220" s="1736"/>
      <c r="M1220" s="1736"/>
      <c r="N1220" s="1737"/>
    </row>
    <row r="1221" spans="1:15" ht="39.75" customHeight="1">
      <c r="A1221" s="1721"/>
      <c r="B1221" s="10" t="s">
        <v>69</v>
      </c>
      <c r="C1221" s="1889"/>
      <c r="D1221" s="1890"/>
      <c r="E1221" s="1891"/>
      <c r="F1221" s="1897" t="s">
        <v>186</v>
      </c>
      <c r="G1221" s="1898"/>
      <c r="H1221" s="111" t="s">
        <v>63</v>
      </c>
      <c r="I1221" s="1735"/>
      <c r="J1221" s="1736"/>
      <c r="K1221" s="1736"/>
      <c r="L1221" s="1736"/>
      <c r="M1221" s="1736"/>
      <c r="N1221" s="1737"/>
    </row>
    <row r="1222" spans="1:15" ht="39.75" customHeight="1">
      <c r="A1222" s="1721"/>
      <c r="B1222" s="10" t="s">
        <v>69</v>
      </c>
      <c r="C1222" s="1889"/>
      <c r="D1222" s="1890"/>
      <c r="E1222" s="1891"/>
      <c r="F1222" s="1897" t="s">
        <v>183</v>
      </c>
      <c r="G1222" s="1898"/>
      <c r="H1222" s="111" t="s">
        <v>65</v>
      </c>
      <c r="I1222" s="1738" t="s">
        <v>80</v>
      </c>
      <c r="J1222" s="1739"/>
      <c r="K1222" s="1739"/>
      <c r="L1222" s="1739"/>
      <c r="M1222" s="1739"/>
      <c r="N1222" s="1740"/>
    </row>
    <row r="1223" spans="1:15" ht="39.75" customHeight="1" thickBot="1">
      <c r="A1223" s="1721"/>
      <c r="B1223" s="13" t="s">
        <v>69</v>
      </c>
      <c r="C1223" s="1892"/>
      <c r="D1223" s="1893"/>
      <c r="E1223" s="1894"/>
      <c r="F1223" s="1884" t="s">
        <v>184</v>
      </c>
      <c r="G1223" s="1885"/>
      <c r="H1223" s="112" t="s">
        <v>64</v>
      </c>
      <c r="I1223" s="1741"/>
      <c r="J1223" s="1742"/>
      <c r="K1223" s="1742"/>
      <c r="L1223" s="1742"/>
      <c r="M1223" s="1742"/>
      <c r="N1223" s="1743"/>
    </row>
    <row r="1224" spans="1:15" s="43" customFormat="1" ht="123.75" customHeight="1" thickTop="1">
      <c r="A1224" s="84"/>
      <c r="B1224" s="117"/>
      <c r="C1224" s="118"/>
      <c r="D1224" s="118"/>
      <c r="E1224" s="118"/>
      <c r="F1224" s="118"/>
      <c r="G1224" s="118"/>
      <c r="H1224" s="118"/>
      <c r="I1224" s="118"/>
      <c r="J1224" s="118"/>
      <c r="K1224" s="118"/>
      <c r="L1224" s="118"/>
      <c r="M1224" s="118"/>
      <c r="N1224" s="118"/>
    </row>
    <row r="1225" spans="1:15" ht="24.75" customHeight="1" thickBot="1">
      <c r="A1225" s="83">
        <f>A1189+1</f>
        <v>35</v>
      </c>
      <c r="B1225" s="1720" t="s">
        <v>50</v>
      </c>
      <c r="C1225" s="1720"/>
      <c r="D1225" s="1720"/>
      <c r="E1225" s="1720"/>
      <c r="F1225" s="1720"/>
      <c r="G1225" s="1720"/>
      <c r="H1225" s="1720"/>
      <c r="I1225" s="1720"/>
      <c r="J1225" s="1720"/>
      <c r="K1225" s="1720"/>
      <c r="L1225" s="1720"/>
      <c r="M1225" s="1720"/>
      <c r="N1225" s="1720"/>
    </row>
    <row r="1226" spans="1:15" ht="62.25" customHeight="1" thickTop="1">
      <c r="A1226" s="1721"/>
      <c r="B1226" s="1722"/>
      <c r="C1226" s="1723"/>
      <c r="D1226" s="1920" t="str">
        <f>Master!$E$8</f>
        <v xml:space="preserve">Govt. Sr. Secondary School </v>
      </c>
      <c r="E1226" s="1921"/>
      <c r="F1226" s="1921"/>
      <c r="G1226" s="1921"/>
      <c r="H1226" s="1921"/>
      <c r="I1226" s="1921"/>
      <c r="J1226" s="1921"/>
      <c r="K1226" s="1921"/>
      <c r="L1226" s="1921"/>
      <c r="M1226" s="1921"/>
      <c r="N1226" s="1922"/>
    </row>
    <row r="1227" spans="1:15" ht="33" customHeight="1" thickBot="1">
      <c r="A1227" s="1721"/>
      <c r="B1227" s="1724"/>
      <c r="C1227" s="1725"/>
      <c r="D1227" s="1729" t="str">
        <f>Master!$E$11</f>
        <v>P.S.-Bapini (Jodhpur)</v>
      </c>
      <c r="E1227" s="1730"/>
      <c r="F1227" s="1730"/>
      <c r="G1227" s="1730"/>
      <c r="H1227" s="1730"/>
      <c r="I1227" s="1730"/>
      <c r="J1227" s="1730"/>
      <c r="K1227" s="1730"/>
      <c r="L1227" s="1730"/>
      <c r="M1227" s="1730"/>
      <c r="N1227" s="1731"/>
    </row>
    <row r="1228" spans="1:15" ht="30" customHeight="1">
      <c r="A1228" s="1721"/>
      <c r="B1228" s="28"/>
      <c r="C1228" s="1849" t="s">
        <v>150</v>
      </c>
      <c r="D1228" s="1850"/>
      <c r="E1228" s="1850"/>
      <c r="F1228" s="1850"/>
      <c r="G1228" s="1851"/>
      <c r="H1228" s="1814" t="s">
        <v>127</v>
      </c>
      <c r="I1228" s="1814"/>
      <c r="J1228" s="1923">
        <f>VLOOKUP(A1225,'Result Entry'!$B$6:$K$108,6,0)</f>
        <v>0</v>
      </c>
      <c r="K1228" s="1820" t="s">
        <v>68</v>
      </c>
      <c r="L1228" s="1821"/>
      <c r="M1228" s="68">
        <f>Master!$E$14</f>
        <v>8151106901</v>
      </c>
      <c r="N1228" s="69"/>
    </row>
    <row r="1229" spans="1:15" ht="30" customHeight="1">
      <c r="A1229" s="1721"/>
      <c r="B1229" s="9"/>
      <c r="C1229" s="1852"/>
      <c r="D1229" s="1853"/>
      <c r="E1229" s="1853"/>
      <c r="F1229" s="1853"/>
      <c r="G1229" s="1854"/>
      <c r="H1229" s="1815"/>
      <c r="I1229" s="1815"/>
      <c r="J1229" s="1924"/>
      <c r="K1229" s="1822" t="s">
        <v>66</v>
      </c>
      <c r="L1229" s="1823"/>
      <c r="M1229" s="1824"/>
      <c r="N1229" s="1825"/>
      <c r="O1229" s="17" t="s">
        <v>156</v>
      </c>
    </row>
    <row r="1230" spans="1:15" ht="30" customHeight="1" thickBot="1">
      <c r="A1230" s="1721"/>
      <c r="B1230" s="9"/>
      <c r="C1230" s="1855"/>
      <c r="D1230" s="1856"/>
      <c r="E1230" s="1856"/>
      <c r="F1230" s="1856"/>
      <c r="G1230" s="1857"/>
      <c r="H1230" s="1816"/>
      <c r="I1230" s="1816"/>
      <c r="J1230" s="1925"/>
      <c r="K1230" s="1826" t="s">
        <v>51</v>
      </c>
      <c r="L1230" s="1827"/>
      <c r="M1230" s="1828" t="str">
        <f>Master!$E$6</f>
        <v>2023-24</v>
      </c>
      <c r="N1230" s="1829"/>
    </row>
    <row r="1231" spans="1:15" ht="39.75" customHeight="1">
      <c r="A1231" s="1721"/>
      <c r="B1231" s="10" t="s">
        <v>69</v>
      </c>
      <c r="C1231" s="1932" t="s">
        <v>20</v>
      </c>
      <c r="D1231" s="1977"/>
      <c r="E1231" s="1977"/>
      <c r="F1231" s="1978"/>
      <c r="G1231" s="87" t="s">
        <v>149</v>
      </c>
      <c r="H1231" s="1979">
        <f>VLOOKUP($A1225,'Result Entry'!$B$9:$FW$108,4,0)</f>
        <v>0</v>
      </c>
      <c r="I1231" s="1979"/>
      <c r="J1231" s="1979"/>
      <c r="K1231" s="1979"/>
      <c r="L1231" s="1979"/>
      <c r="M1231" s="1979"/>
      <c r="N1231" s="1980"/>
    </row>
    <row r="1232" spans="1:15" ht="39.75" customHeight="1">
      <c r="A1232" s="1721"/>
      <c r="B1232" s="10" t="s">
        <v>69</v>
      </c>
      <c r="C1232" s="1960" t="s">
        <v>22</v>
      </c>
      <c r="D1232" s="1961"/>
      <c r="E1232" s="1961"/>
      <c r="F1232" s="1962"/>
      <c r="G1232" s="88" t="s">
        <v>149</v>
      </c>
      <c r="H1232" s="1963">
        <f>VLOOKUP($A1225,'Result Entry'!$B$9:$FW$108,7,0)</f>
        <v>0</v>
      </c>
      <c r="I1232" s="1963"/>
      <c r="J1232" s="1963"/>
      <c r="K1232" s="1963"/>
      <c r="L1232" s="1963"/>
      <c r="M1232" s="1963"/>
      <c r="N1232" s="1964"/>
    </row>
    <row r="1233" spans="1:14" ht="39.75" customHeight="1">
      <c r="A1233" s="1721"/>
      <c r="B1233" s="10" t="s">
        <v>69</v>
      </c>
      <c r="C1233" s="1960" t="s">
        <v>23</v>
      </c>
      <c r="D1233" s="1961"/>
      <c r="E1233" s="1961"/>
      <c r="F1233" s="1962"/>
      <c r="G1233" s="88" t="s">
        <v>149</v>
      </c>
      <c r="H1233" s="1963">
        <f>VLOOKUP($A1225,'Result Entry'!$B$9:$FW$108,8,0)</f>
        <v>0</v>
      </c>
      <c r="I1233" s="1963"/>
      <c r="J1233" s="1963"/>
      <c r="K1233" s="1963"/>
      <c r="L1233" s="1963"/>
      <c r="M1233" s="1963"/>
      <c r="N1233" s="1964"/>
    </row>
    <row r="1234" spans="1:14" ht="39.75" customHeight="1">
      <c r="A1234" s="1721"/>
      <c r="B1234" s="10" t="s">
        <v>69</v>
      </c>
      <c r="C1234" s="1960" t="s">
        <v>52</v>
      </c>
      <c r="D1234" s="1961"/>
      <c r="E1234" s="1961"/>
      <c r="F1234" s="1962"/>
      <c r="G1234" s="88" t="s">
        <v>149</v>
      </c>
      <c r="H1234" s="1963">
        <f>VLOOKUP($A1225,'Result Entry'!$B$9:$FW$108,9,0)</f>
        <v>0</v>
      </c>
      <c r="I1234" s="1963"/>
      <c r="J1234" s="1963"/>
      <c r="K1234" s="1963"/>
      <c r="L1234" s="1963"/>
      <c r="M1234" s="1963"/>
      <c r="N1234" s="1964"/>
    </row>
    <row r="1235" spans="1:14" ht="39.75" customHeight="1">
      <c r="A1235" s="1721"/>
      <c r="B1235" s="10" t="s">
        <v>69</v>
      </c>
      <c r="C1235" s="1960" t="s">
        <v>53</v>
      </c>
      <c r="D1235" s="1961"/>
      <c r="E1235" s="1961"/>
      <c r="F1235" s="1962"/>
      <c r="G1235" s="88" t="s">
        <v>149</v>
      </c>
      <c r="H1235" s="1965" t="str">
        <f>CONCATENATE('Result Entry'!$G$4,'Result Entry'!$J$4)</f>
        <v>11(A)</v>
      </c>
      <c r="I1235" s="1963"/>
      <c r="J1235" s="1963"/>
      <c r="K1235" s="1963"/>
      <c r="L1235" s="1963"/>
      <c r="M1235" s="1963"/>
      <c r="N1235" s="1964"/>
    </row>
    <row r="1236" spans="1:14" ht="39.75" customHeight="1" thickBot="1">
      <c r="A1236" s="1721"/>
      <c r="B1236" s="10" t="s">
        <v>69</v>
      </c>
      <c r="C1236" s="1935" t="s">
        <v>25</v>
      </c>
      <c r="D1236" s="1936"/>
      <c r="E1236" s="1936"/>
      <c r="F1236" s="1937"/>
      <c r="G1236" s="89" t="s">
        <v>149</v>
      </c>
      <c r="H1236" s="1938">
        <f>VLOOKUP($A1225,'Result Entry'!$B$9:$FW$108,10,0)</f>
        <v>0</v>
      </c>
      <c r="I1236" s="1938"/>
      <c r="J1236" s="1938"/>
      <c r="K1236" s="1938"/>
      <c r="L1236" s="1938"/>
      <c r="M1236" s="1938"/>
      <c r="N1236" s="1939"/>
    </row>
    <row r="1237" spans="1:14" ht="30" customHeight="1">
      <c r="A1237" s="1721"/>
      <c r="B1237" s="11" t="s">
        <v>69</v>
      </c>
      <c r="C1237" s="1940" t="s">
        <v>167</v>
      </c>
      <c r="D1237" s="1941"/>
      <c r="E1237" s="1944" t="s">
        <v>72</v>
      </c>
      <c r="F1237" s="1946" t="s">
        <v>73</v>
      </c>
      <c r="G1237" s="1948" t="s">
        <v>168</v>
      </c>
      <c r="H1237" s="1950" t="s">
        <v>55</v>
      </c>
      <c r="I1237" s="1951"/>
      <c r="J1237" s="1954" t="s">
        <v>84</v>
      </c>
      <c r="K1237" s="1955"/>
      <c r="L1237" s="1958" t="s">
        <v>169</v>
      </c>
      <c r="M1237" s="1966" t="s">
        <v>76</v>
      </c>
      <c r="N1237" s="1926" t="s">
        <v>98</v>
      </c>
    </row>
    <row r="1238" spans="1:14" ht="30" customHeight="1">
      <c r="A1238" s="1721"/>
      <c r="B1238" s="11"/>
      <c r="C1238" s="1942"/>
      <c r="D1238" s="1943"/>
      <c r="E1238" s="1945"/>
      <c r="F1238" s="1947"/>
      <c r="G1238" s="1949"/>
      <c r="H1238" s="1952"/>
      <c r="I1238" s="1953"/>
      <c r="J1238" s="1956"/>
      <c r="K1238" s="1957"/>
      <c r="L1238" s="1959"/>
      <c r="M1238" s="1967"/>
      <c r="N1238" s="1927"/>
    </row>
    <row r="1239" spans="1:14" ht="39.75" customHeight="1" thickBot="1">
      <c r="A1239" s="1721"/>
      <c r="B1239" s="11" t="s">
        <v>69</v>
      </c>
      <c r="C1239" s="1866" t="s">
        <v>56</v>
      </c>
      <c r="D1239" s="1867"/>
      <c r="E1239" s="90">
        <f>'Result Entry'!$L$7</f>
        <v>10</v>
      </c>
      <c r="F1239" s="91">
        <f>'Result Entry'!$M$7</f>
        <v>10</v>
      </c>
      <c r="G1239" s="92">
        <f t="shared" ref="G1239:G1244" si="102">SUM(E1239:F1239)</f>
        <v>20</v>
      </c>
      <c r="H1239" s="1929">
        <f>'Result Entry'!$AU$7</f>
        <v>70</v>
      </c>
      <c r="I1239" s="1930"/>
      <c r="J1239" s="1931">
        <f>'Result Entry'!$AY$7</f>
        <v>100</v>
      </c>
      <c r="K1239" s="1930"/>
      <c r="L1239" s="92">
        <f t="shared" ref="L1239:L1244" si="103">SUM(H1239,J1239)</f>
        <v>170</v>
      </c>
      <c r="M1239" s="93">
        <f t="shared" ref="M1239:M1244" si="104">SUM(G1239,L1239)</f>
        <v>190</v>
      </c>
      <c r="N1239" s="1928"/>
    </row>
    <row r="1240" spans="1:14" s="52" customFormat="1" ht="54" customHeight="1">
      <c r="A1240" s="1721"/>
      <c r="B1240" s="50" t="s">
        <v>69</v>
      </c>
      <c r="C1240" s="1769" t="str">
        <f>'Result Entry'!$L$3</f>
        <v>HINDI Comp.</v>
      </c>
      <c r="D1240" s="1770"/>
      <c r="E1240" s="94">
        <f>IF($J1228="TC",0,IF($J1228="Nso",0,VLOOKUP($A1225,'Result Entry'!$B$9:$FW$108,11,0)))</f>
        <v>0</v>
      </c>
      <c r="F1240" s="95">
        <f>IF($J1228="TC",0,IF($J1228="Nso",0,VLOOKUP($A1225,'Result Entry'!$B$9:$FW$108,12,0)))</f>
        <v>0</v>
      </c>
      <c r="G1240" s="96">
        <f t="shared" si="102"/>
        <v>0</v>
      </c>
      <c r="H1240" s="1932">
        <f>IF($J1228="TC",0,IF($J1228="Nso",0,VLOOKUP($A1225,'Result Entry'!$B$9:$FW$108,16,0)))</f>
        <v>0</v>
      </c>
      <c r="I1240" s="1933"/>
      <c r="J1240" s="1934">
        <f>IF($J1228="TC",0,IF($J1228="Nso",0,VLOOKUP($A1225,'Result Entry'!$B$9:$FW$108,19,0)))</f>
        <v>0</v>
      </c>
      <c r="K1240" s="1933"/>
      <c r="L1240" s="97">
        <f t="shared" si="103"/>
        <v>0</v>
      </c>
      <c r="M1240" s="98">
        <f t="shared" si="104"/>
        <v>0</v>
      </c>
      <c r="N1240" s="99" t="str">
        <f>IF($J1228="TC",0,IF($J1228="Nso",0,VLOOKUP($A1225,'Result Entry'!$B$9:$FW$108,24,0)))</f>
        <v/>
      </c>
    </row>
    <row r="1241" spans="1:14" s="52" customFormat="1" ht="54" customHeight="1">
      <c r="A1241" s="1721"/>
      <c r="B1241" s="50" t="s">
        <v>69</v>
      </c>
      <c r="C1241" s="1717" t="str">
        <f>'Result Entry'!$Z$3</f>
        <v>ENGLISH Comp.</v>
      </c>
      <c r="D1241" s="1718"/>
      <c r="E1241" s="94">
        <f>IF($J1228="TC",0,IF($J1228="Nso",0,VLOOKUP($A1225,'Result Entry'!$B$9:$FW$108,25,0)))</f>
        <v>0</v>
      </c>
      <c r="F1241" s="95">
        <f>IF($J1228="TC",0,IF($J1228="Nso",0,VLOOKUP($A1225,'Result Entry'!$B$9:$FW$108,26,0)))</f>
        <v>0</v>
      </c>
      <c r="G1241" s="100">
        <f t="shared" si="102"/>
        <v>0</v>
      </c>
      <c r="H1241" s="1960">
        <f>IF($J1228="TC",0,IF($J1228="Nso",0,VLOOKUP($A1225,'Result Entry'!$B$9:$FW$108,30,0)))</f>
        <v>0</v>
      </c>
      <c r="I1241" s="1904"/>
      <c r="J1241" s="1903">
        <f>IF($J1228="TC",0,IF($J1228="Nso",0,VLOOKUP($A1225,'Result Entry'!$B$9:$FW$108,33,0)))</f>
        <v>0</v>
      </c>
      <c r="K1241" s="1904"/>
      <c r="L1241" s="97">
        <f t="shared" si="103"/>
        <v>0</v>
      </c>
      <c r="M1241" s="98">
        <f t="shared" si="104"/>
        <v>0</v>
      </c>
      <c r="N1241" s="99" t="str">
        <f>IF($J1228="TC",0,IF($J1228="Nso",0,VLOOKUP($A1225,'Result Entry'!$B$9:$FW$108,38,0)))</f>
        <v/>
      </c>
    </row>
    <row r="1242" spans="1:14" s="52" customFormat="1" ht="54" customHeight="1">
      <c r="A1242" s="1721"/>
      <c r="B1242" s="50" t="s">
        <v>69</v>
      </c>
      <c r="C1242" s="1717" t="str">
        <f>'Result Entry'!$AO$3</f>
        <v>PHYSICS</v>
      </c>
      <c r="D1242" s="1718"/>
      <c r="E1242" s="94">
        <f>IF($J1228="TC",0,IF($J1228="Nso",0,VLOOKUP($A1225,'Result Entry'!$B$9:$FW$108,39,0)))</f>
        <v>0</v>
      </c>
      <c r="F1242" s="95">
        <f>IF($J1228="TC",0,IF($J1228="Nso",0,VLOOKUP($A1225,'Result Entry'!$B$9:$FW$108,40,0)))</f>
        <v>0</v>
      </c>
      <c r="G1242" s="100">
        <f t="shared" si="102"/>
        <v>0</v>
      </c>
      <c r="H1242" s="1960">
        <f>IF($J1228="TC",0,IF($J1228="Nso",0,VLOOKUP($A1225,'Result Entry'!$B$9:$FW$108,45,0)))</f>
        <v>0</v>
      </c>
      <c r="I1242" s="1904"/>
      <c r="J1242" s="1903">
        <f>IF($J1228="TC",0,IF($J1228="Nso",0,VLOOKUP($A1225,'Result Entry'!$B$9:$FW$108,49,0)))</f>
        <v>0</v>
      </c>
      <c r="K1242" s="1904"/>
      <c r="L1242" s="97">
        <f t="shared" si="103"/>
        <v>0</v>
      </c>
      <c r="M1242" s="98">
        <f t="shared" si="104"/>
        <v>0</v>
      </c>
      <c r="N1242" s="99" t="str">
        <f>IF($J1228="TC",0,IF($J1228="Nso",0,VLOOKUP($A1225,'Result Entry'!$B$9:$FW$108,54,0)))</f>
        <v/>
      </c>
    </row>
    <row r="1243" spans="1:14" s="52" customFormat="1" ht="54" customHeight="1">
      <c r="A1243" s="1721"/>
      <c r="B1243" s="50" t="s">
        <v>69</v>
      </c>
      <c r="C1243" s="1717" t="str">
        <f>'Result Entry'!$BF$3</f>
        <v>CHEMISTRY</v>
      </c>
      <c r="D1243" s="1718"/>
      <c r="E1243" s="94" t="str">
        <f>IF($J1228="TC",0,IF($J1228="Nso",0,VLOOKUP($A1225,'Result Entry'!$B$9:$FW$108,55,0)))</f>
        <v/>
      </c>
      <c r="F1243" s="95">
        <f>IF($J1228="TC",0,IF($J1228="Nso",0,VLOOKUP($A1225,'Result Entry'!$B$9:$FW$108,56,0)))</f>
        <v>0</v>
      </c>
      <c r="G1243" s="100">
        <f t="shared" si="102"/>
        <v>0</v>
      </c>
      <c r="H1243" s="1960">
        <f>IF($J1228="TC",0,IF($J1228="Nso",0,VLOOKUP($A1225,'Result Entry'!$B$9:$FW$108,61,0)))</f>
        <v>0</v>
      </c>
      <c r="I1243" s="1904"/>
      <c r="J1243" s="1903">
        <f>IF($J1228="TC",0,IF($J1228="Nso",0,VLOOKUP($A1225,'Result Entry'!$B$9:$FW$108,65,0)))</f>
        <v>0</v>
      </c>
      <c r="K1243" s="1904"/>
      <c r="L1243" s="97">
        <f t="shared" si="103"/>
        <v>0</v>
      </c>
      <c r="M1243" s="98">
        <f t="shared" si="104"/>
        <v>0</v>
      </c>
      <c r="N1243" s="99" t="str">
        <f>IF($J1228="TC",0,IF($J1228="Nso",0,VLOOKUP($A1225,'Result Entry'!$B$9:$FW$108,70,0)))</f>
        <v/>
      </c>
    </row>
    <row r="1244" spans="1:14" s="52" customFormat="1" ht="54" customHeight="1" thickBot="1">
      <c r="A1244" s="1721"/>
      <c r="B1244" s="50" t="s">
        <v>69</v>
      </c>
      <c r="C1244" s="1717" t="str">
        <f>'Result Entry'!$BW$3</f>
        <v>BIOLOGY</v>
      </c>
      <c r="D1244" s="1718"/>
      <c r="E1244" s="101" t="str">
        <f>IF($J1228="TC",0,IF($J1228="Nso",0,VLOOKUP($A1225,'Result Entry'!$B$9:$FW$108,71,0)))</f>
        <v/>
      </c>
      <c r="F1244" s="102" t="str">
        <f>IF($J1228="TC",0,IF($J1228="Nso",0,VLOOKUP($A1225,'Result Entry'!$B$9:$FW$108,72,0)))</f>
        <v/>
      </c>
      <c r="G1244" s="103">
        <f t="shared" si="102"/>
        <v>0</v>
      </c>
      <c r="H1244" s="1905">
        <f>IF($J1228="TC",0,IF($J1228="Nso",0,VLOOKUP($A1225,'Result Entry'!$B$9:$FW$108,77,0)))</f>
        <v>0</v>
      </c>
      <c r="I1244" s="1906"/>
      <c r="J1244" s="1907">
        <f>IF($J1228="TC",0,IF($J1228="Nso",0,VLOOKUP($A1225,'Result Entry'!$B$9:$FW$108,81,0)))</f>
        <v>0</v>
      </c>
      <c r="K1244" s="1906"/>
      <c r="L1244" s="104">
        <f t="shared" si="103"/>
        <v>0</v>
      </c>
      <c r="M1244" s="105">
        <f t="shared" si="104"/>
        <v>0</v>
      </c>
      <c r="N1244" s="99">
        <f>IF($J1228="TC",0,IF($J1228="Nso",0,VLOOKUP($A1225,'Result Entry'!$B$9:$FW$108,86,0)))</f>
        <v>0</v>
      </c>
    </row>
    <row r="1245" spans="1:14" ht="39.75" customHeight="1">
      <c r="A1245" s="1721"/>
      <c r="B1245" s="11" t="s">
        <v>69</v>
      </c>
      <c r="C1245" s="1771" t="s">
        <v>77</v>
      </c>
      <c r="D1245" s="1772"/>
      <c r="E1245" s="1773"/>
      <c r="F1245" s="1968" t="s">
        <v>78</v>
      </c>
      <c r="G1245" s="1969"/>
      <c r="H1245" s="1968" t="s">
        <v>79</v>
      </c>
      <c r="I1245" s="1970"/>
      <c r="J1245" s="106" t="s">
        <v>41</v>
      </c>
      <c r="K1245" s="116" t="s">
        <v>91</v>
      </c>
      <c r="L1245" s="1971" t="s">
        <v>39</v>
      </c>
      <c r="M1245" s="1972"/>
      <c r="N1245" s="108" t="s">
        <v>43</v>
      </c>
    </row>
    <row r="1246" spans="1:14" ht="39.75" customHeight="1" thickBot="1">
      <c r="A1246" s="1721"/>
      <c r="B1246" s="11" t="s">
        <v>69</v>
      </c>
      <c r="C1246" s="1774"/>
      <c r="D1246" s="1775"/>
      <c r="E1246" s="1776"/>
      <c r="F1246" s="1973">
        <f>IF($J1228="TC",0,IF($J1228="Nso",0,VLOOKUP($A1225,'Result Entry'!$B$9:$FW$108,146,0)))</f>
        <v>0</v>
      </c>
      <c r="G1246" s="1974"/>
      <c r="H1246" s="1975">
        <f>IF($J1228="TC",0,IF($J1228="Nso",0,VLOOKUP($A1225,'Result Entry'!$B$9:$FW$108,147,0)))</f>
        <v>0</v>
      </c>
      <c r="I1246" s="1976"/>
      <c r="J1246" s="75">
        <f>IF($J1228="TC",0,IF($J1228="Nso",0,VLOOKUP($A1225,'Result Entry'!$B$9:$FW$108,148,0)))</f>
        <v>0</v>
      </c>
      <c r="K1246" s="85" t="str">
        <f>IF($J1228="TC",0,IF($J1228="Nso",0,VLOOKUP($A1225,'Result Entry'!$B$9:$FW$108,149,0)))</f>
        <v/>
      </c>
      <c r="L1246" s="1864">
        <f>IF($J1228="TC",0,IF($J1228="Nso",0,VLOOKUP($A1225,'Result Entry'!$B$9:$FW$108,150,0)))</f>
        <v>0</v>
      </c>
      <c r="M1246" s="1865"/>
      <c r="N1246" s="15">
        <f>IF($J1228="TC",0,IF($J1228="Nso",0,VLOOKUP($A1225,'Result Entry'!$B$9:$FW$108,152,0)))</f>
        <v>0</v>
      </c>
    </row>
    <row r="1247" spans="1:14" ht="39.75" customHeight="1">
      <c r="A1247" s="1721"/>
      <c r="B1247" s="11" t="s">
        <v>69</v>
      </c>
      <c r="C1247" s="1758" t="s">
        <v>58</v>
      </c>
      <c r="D1247" s="1759"/>
      <c r="E1247" s="1759"/>
      <c r="F1247" s="1759"/>
      <c r="G1247" s="1759"/>
      <c r="H1247" s="1760"/>
      <c r="I1247" s="1834" t="s">
        <v>59</v>
      </c>
      <c r="J1247" s="1835"/>
      <c r="K1247" s="1911">
        <f>VLOOKUP($A1225,'Result Entry'!$B$9:$FW$108,143,0)</f>
        <v>0</v>
      </c>
      <c r="L1247" s="1912"/>
      <c r="M1247" s="1839" t="s">
        <v>37</v>
      </c>
      <c r="N1247" s="1840"/>
    </row>
    <row r="1248" spans="1:14" ht="39.75" customHeight="1" thickBot="1">
      <c r="A1248" s="1721"/>
      <c r="B1248" s="11" t="s">
        <v>69</v>
      </c>
      <c r="C1248" s="1841" t="s">
        <v>54</v>
      </c>
      <c r="D1248" s="1842"/>
      <c r="E1248" s="1842"/>
      <c r="F1248" s="1843" t="s">
        <v>157</v>
      </c>
      <c r="G1248" s="1844"/>
      <c r="H1248" s="26" t="s">
        <v>47</v>
      </c>
      <c r="I1248" s="1847" t="s">
        <v>60</v>
      </c>
      <c r="J1248" s="1848"/>
      <c r="K1248" s="1913">
        <f>VLOOKUP($A1225,'Result Entry'!$B$9:$FW$108,144,0)</f>
        <v>0</v>
      </c>
      <c r="L1248" s="1914"/>
      <c r="M1248" s="1875">
        <f>VLOOKUP($A1225,'Result Entry'!$B$9:$FW$108,145,0)</f>
        <v>0</v>
      </c>
      <c r="N1248" s="1876"/>
    </row>
    <row r="1249" spans="1:14" ht="39.75" customHeight="1">
      <c r="A1249" s="1721"/>
      <c r="B1249" s="11" t="s">
        <v>69</v>
      </c>
      <c r="C1249" s="1841"/>
      <c r="D1249" s="1842"/>
      <c r="E1249" s="1842"/>
      <c r="F1249" s="1845"/>
      <c r="G1249" s="1846"/>
      <c r="H1249" s="27" t="s">
        <v>99</v>
      </c>
      <c r="I1249" s="1877" t="s">
        <v>61</v>
      </c>
      <c r="J1249" s="1878"/>
      <c r="K1249" s="1915">
        <f>IF($J1228="TC","Transferred",IF($J1228="Nso","NameSeparated",VLOOKUP($A1225,'Result Entry'!$B$9:$FW$108,153,0)))</f>
        <v>0</v>
      </c>
      <c r="L1249" s="1915"/>
      <c r="M1249" s="1915"/>
      <c r="N1249" s="1916"/>
    </row>
    <row r="1250" spans="1:14" ht="39.75" customHeight="1">
      <c r="A1250" s="1721"/>
      <c r="B1250" s="11" t="s">
        <v>69</v>
      </c>
      <c r="C1250" s="1917" t="str">
        <f>'Result Entry'!$DU$3</f>
        <v>Foundation Of Information Tech.</v>
      </c>
      <c r="D1250" s="1918"/>
      <c r="E1250" s="1919"/>
      <c r="F1250" s="1902" t="str">
        <f>IF($J1228="TC",0,IF($J1228="Nso",0,VLOOKUP($A1225,'Result Entry'!$B$9:$GS$108,170,0)))</f>
        <v/>
      </c>
      <c r="G1250" s="1902"/>
      <c r="H1250" s="109">
        <f>IF($J1228="TC",0,IF($J1228="Nso",0,VLOOKUP($A1225,'Result Entry'!$B$9:$GS$108,112,0)))</f>
        <v>0</v>
      </c>
      <c r="I1250" s="1748" t="s">
        <v>71</v>
      </c>
      <c r="J1250" s="1749"/>
      <c r="K1250" s="1908">
        <f>'Result Entry'!$T$2</f>
        <v>45419</v>
      </c>
      <c r="L1250" s="1909"/>
      <c r="M1250" s="1909"/>
      <c r="N1250" s="1910"/>
    </row>
    <row r="1251" spans="1:14" ht="39.75" customHeight="1">
      <c r="A1251" s="1721"/>
      <c r="B1251" s="11" t="s">
        <v>69</v>
      </c>
      <c r="C1251" s="1899" t="str">
        <f>'Result Entry'!$EI$3</f>
        <v>G.I.A.I.-II</v>
      </c>
      <c r="D1251" s="1900"/>
      <c r="E1251" s="1901"/>
      <c r="F1251" s="1902" t="str">
        <f>IF($J1228="TC",0,IF($J1228="Nso",0,VLOOKUP($A1225,'Result Entry'!$B$9:$GS$108,174,0)))</f>
        <v/>
      </c>
      <c r="G1251" s="1902"/>
      <c r="H1251" s="109">
        <f>IF($J1228="TC",0,IF($J1228="Nso",0,VLOOKUP($A1225,'Result Entry'!$B$9:$GS$108,124,0)))</f>
        <v>0</v>
      </c>
      <c r="I1251" s="1753"/>
      <c r="J1251" s="1754"/>
      <c r="K1251" s="1754"/>
      <c r="L1251" s="1754"/>
      <c r="M1251" s="1754"/>
      <c r="N1251" s="1755"/>
    </row>
    <row r="1252" spans="1:14" ht="39.75" customHeight="1">
      <c r="A1252" s="1721"/>
      <c r="B1252" s="11" t="s">
        <v>69</v>
      </c>
      <c r="C1252" s="1899" t="str">
        <f>'Result Entry'!$EU$3</f>
        <v>SOC.SER.PLAN</v>
      </c>
      <c r="D1252" s="1900"/>
      <c r="E1252" s="1901"/>
      <c r="F1252" s="1902">
        <f>IF($J1228="TC",0,IF($J1228="Nso",0,VLOOKUP($A1225,'Result Entry'!$B$9:$HS$108,178,0)))</f>
        <v>0</v>
      </c>
      <c r="G1252" s="1902"/>
      <c r="H1252" s="109">
        <f>IF($J1228="TC",0,IF($J1228="Nso",0,VLOOKUP($A1225,'Result Entry'!$B$9:$GS$108,136,0)))</f>
        <v>0</v>
      </c>
      <c r="I1252" s="1756" t="s">
        <v>174</v>
      </c>
      <c r="J1252" s="1757"/>
      <c r="K1252" s="113"/>
      <c r="L1252" s="114"/>
      <c r="M1252" s="114"/>
      <c r="N1252" s="115"/>
    </row>
    <row r="1253" spans="1:14" ht="39.75" customHeight="1" thickBot="1">
      <c r="A1253" s="1721"/>
      <c r="B1253" s="11" t="s">
        <v>69</v>
      </c>
      <c r="C1253" s="1899" t="str">
        <f>'Result Entry'!$FG$3</f>
        <v>Jeewan Kaushal</v>
      </c>
      <c r="D1253" s="1900"/>
      <c r="E1253" s="1901"/>
      <c r="F1253" s="1902" t="str">
        <f>IF($J1228="TC",0,IF($J1228="Nso",0,VLOOKUP($A1225,'Result Entry'!$B$9:$HS$108,182,0)))</f>
        <v/>
      </c>
      <c r="G1253" s="1902"/>
      <c r="H1253" s="109">
        <f>IF($J1228="TC",0,IF($J1228="Nso",0,VLOOKUP($A1225,'Result Entry'!$B$9:$HS$108,136,0)))</f>
        <v>0</v>
      </c>
      <c r="I1253" s="1756" t="s">
        <v>148</v>
      </c>
      <c r="J1253" s="1757"/>
      <c r="K1253" s="1757"/>
      <c r="L1253" s="1757"/>
      <c r="M1253" s="1757"/>
      <c r="N1253" s="1838"/>
    </row>
    <row r="1254" spans="1:14" ht="39.75" customHeight="1">
      <c r="A1254" s="1721"/>
      <c r="B1254" s="10" t="s">
        <v>69</v>
      </c>
      <c r="C1254" s="1886" t="s">
        <v>180</v>
      </c>
      <c r="D1254" s="1887"/>
      <c r="E1254" s="1888"/>
      <c r="F1254" s="1895" t="s">
        <v>181</v>
      </c>
      <c r="G1254" s="1896"/>
      <c r="H1254" s="110" t="s">
        <v>30</v>
      </c>
      <c r="I1254" s="1756" t="s">
        <v>175</v>
      </c>
      <c r="J1254" s="1757"/>
      <c r="K1254" s="1757"/>
      <c r="L1254" s="1757"/>
      <c r="M1254" s="1757"/>
      <c r="N1254" s="1838"/>
    </row>
    <row r="1255" spans="1:14" ht="39.75" customHeight="1">
      <c r="A1255" s="1721"/>
      <c r="B1255" s="10" t="s">
        <v>69</v>
      </c>
      <c r="C1255" s="1889"/>
      <c r="D1255" s="1890"/>
      <c r="E1255" s="1891"/>
      <c r="F1255" s="1897" t="s">
        <v>182</v>
      </c>
      <c r="G1255" s="1898"/>
      <c r="H1255" s="111" t="s">
        <v>179</v>
      </c>
      <c r="I1255" s="1732" t="s">
        <v>67</v>
      </c>
      <c r="J1255" s="1733"/>
      <c r="K1255" s="1733"/>
      <c r="L1255" s="1733"/>
      <c r="M1255" s="1733"/>
      <c r="N1255" s="1734"/>
    </row>
    <row r="1256" spans="1:14" ht="39.75" customHeight="1">
      <c r="A1256" s="1721"/>
      <c r="B1256" s="10" t="s">
        <v>69</v>
      </c>
      <c r="C1256" s="1889"/>
      <c r="D1256" s="1890"/>
      <c r="E1256" s="1891"/>
      <c r="F1256" s="1897" t="s">
        <v>185</v>
      </c>
      <c r="G1256" s="1898"/>
      <c r="H1256" s="111" t="s">
        <v>62</v>
      </c>
      <c r="I1256" s="1735"/>
      <c r="J1256" s="1736"/>
      <c r="K1256" s="1736"/>
      <c r="L1256" s="1736"/>
      <c r="M1256" s="1736"/>
      <c r="N1256" s="1737"/>
    </row>
    <row r="1257" spans="1:14" ht="39.75" customHeight="1">
      <c r="A1257" s="1721"/>
      <c r="B1257" s="10" t="s">
        <v>69</v>
      </c>
      <c r="C1257" s="1889"/>
      <c r="D1257" s="1890"/>
      <c r="E1257" s="1891"/>
      <c r="F1257" s="1897" t="s">
        <v>186</v>
      </c>
      <c r="G1257" s="1898"/>
      <c r="H1257" s="111" t="s">
        <v>63</v>
      </c>
      <c r="I1257" s="1735"/>
      <c r="J1257" s="1736"/>
      <c r="K1257" s="1736"/>
      <c r="L1257" s="1736"/>
      <c r="M1257" s="1736"/>
      <c r="N1257" s="1737"/>
    </row>
    <row r="1258" spans="1:14" ht="39.75" customHeight="1">
      <c r="A1258" s="1721"/>
      <c r="B1258" s="10" t="s">
        <v>69</v>
      </c>
      <c r="C1258" s="1889"/>
      <c r="D1258" s="1890"/>
      <c r="E1258" s="1891"/>
      <c r="F1258" s="1897" t="s">
        <v>183</v>
      </c>
      <c r="G1258" s="1898"/>
      <c r="H1258" s="111" t="s">
        <v>65</v>
      </c>
      <c r="I1258" s="1738" t="s">
        <v>80</v>
      </c>
      <c r="J1258" s="1739"/>
      <c r="K1258" s="1739"/>
      <c r="L1258" s="1739"/>
      <c r="M1258" s="1739"/>
      <c r="N1258" s="1740"/>
    </row>
    <row r="1259" spans="1:14" ht="39.75" customHeight="1" thickBot="1">
      <c r="A1259" s="1721"/>
      <c r="B1259" s="13" t="s">
        <v>69</v>
      </c>
      <c r="C1259" s="1892"/>
      <c r="D1259" s="1893"/>
      <c r="E1259" s="1894"/>
      <c r="F1259" s="1884" t="s">
        <v>184</v>
      </c>
      <c r="G1259" s="1885"/>
      <c r="H1259" s="112" t="s">
        <v>64</v>
      </c>
      <c r="I1259" s="1741"/>
      <c r="J1259" s="1742"/>
      <c r="K1259" s="1742"/>
      <c r="L1259" s="1742"/>
      <c r="M1259" s="1742"/>
      <c r="N1259" s="1743"/>
    </row>
    <row r="1260" spans="1:14" s="43" customFormat="1" ht="123.75" customHeight="1" thickTop="1">
      <c r="A1260" s="84"/>
      <c r="B1260" s="117"/>
      <c r="C1260" s="118"/>
      <c r="D1260" s="118"/>
      <c r="E1260" s="118"/>
      <c r="F1260" s="118"/>
      <c r="G1260" s="118"/>
      <c r="H1260" s="118"/>
      <c r="I1260" s="118"/>
      <c r="J1260" s="118"/>
      <c r="K1260" s="118"/>
      <c r="L1260" s="118"/>
      <c r="M1260" s="118"/>
      <c r="N1260" s="118"/>
    </row>
    <row r="1261" spans="1:14" ht="24.75" customHeight="1" thickBot="1">
      <c r="A1261" s="83">
        <f>A1225+1</f>
        <v>36</v>
      </c>
      <c r="B1261" s="1720" t="s">
        <v>50</v>
      </c>
      <c r="C1261" s="1720"/>
      <c r="D1261" s="1720"/>
      <c r="E1261" s="1720"/>
      <c r="F1261" s="1720"/>
      <c r="G1261" s="1720"/>
      <c r="H1261" s="1720"/>
      <c r="I1261" s="1720"/>
      <c r="J1261" s="1720"/>
      <c r="K1261" s="1720"/>
      <c r="L1261" s="1720"/>
      <c r="M1261" s="1720"/>
      <c r="N1261" s="1720"/>
    </row>
    <row r="1262" spans="1:14" ht="62.25" customHeight="1" thickTop="1">
      <c r="A1262" s="1721"/>
      <c r="B1262" s="1722"/>
      <c r="C1262" s="1723"/>
      <c r="D1262" s="1920" t="str">
        <f>Master!$E$8</f>
        <v xml:space="preserve">Govt. Sr. Secondary School </v>
      </c>
      <c r="E1262" s="1921"/>
      <c r="F1262" s="1921"/>
      <c r="G1262" s="1921"/>
      <c r="H1262" s="1921"/>
      <c r="I1262" s="1921"/>
      <c r="J1262" s="1921"/>
      <c r="K1262" s="1921"/>
      <c r="L1262" s="1921"/>
      <c r="M1262" s="1921"/>
      <c r="N1262" s="1922"/>
    </row>
    <row r="1263" spans="1:14" ht="33" customHeight="1" thickBot="1">
      <c r="A1263" s="1721"/>
      <c r="B1263" s="1724"/>
      <c r="C1263" s="1725"/>
      <c r="D1263" s="1729" t="str">
        <f>Master!$E$11</f>
        <v>P.S.-Bapini (Jodhpur)</v>
      </c>
      <c r="E1263" s="1730"/>
      <c r="F1263" s="1730"/>
      <c r="G1263" s="1730"/>
      <c r="H1263" s="1730"/>
      <c r="I1263" s="1730"/>
      <c r="J1263" s="1730"/>
      <c r="K1263" s="1730"/>
      <c r="L1263" s="1730"/>
      <c r="M1263" s="1730"/>
      <c r="N1263" s="1731"/>
    </row>
    <row r="1264" spans="1:14" ht="30" customHeight="1">
      <c r="A1264" s="1721"/>
      <c r="B1264" s="28"/>
      <c r="C1264" s="1849" t="s">
        <v>150</v>
      </c>
      <c r="D1264" s="1850"/>
      <c r="E1264" s="1850"/>
      <c r="F1264" s="1850"/>
      <c r="G1264" s="1851"/>
      <c r="H1264" s="1814" t="s">
        <v>127</v>
      </c>
      <c r="I1264" s="1814"/>
      <c r="J1264" s="1923">
        <f>VLOOKUP(A1261,'Result Entry'!$B$6:$K$108,6,0)</f>
        <v>0</v>
      </c>
      <c r="K1264" s="1820" t="s">
        <v>68</v>
      </c>
      <c r="L1264" s="1821"/>
      <c r="M1264" s="68">
        <f>Master!$E$14</f>
        <v>8151106901</v>
      </c>
      <c r="N1264" s="69"/>
    </row>
    <row r="1265" spans="1:15" ht="30" customHeight="1">
      <c r="A1265" s="1721"/>
      <c r="B1265" s="9"/>
      <c r="C1265" s="1852"/>
      <c r="D1265" s="1853"/>
      <c r="E1265" s="1853"/>
      <c r="F1265" s="1853"/>
      <c r="G1265" s="1854"/>
      <c r="H1265" s="1815"/>
      <c r="I1265" s="1815"/>
      <c r="J1265" s="1924"/>
      <c r="K1265" s="1822" t="s">
        <v>66</v>
      </c>
      <c r="L1265" s="1823"/>
      <c r="M1265" s="1824"/>
      <c r="N1265" s="1825"/>
      <c r="O1265" s="17" t="s">
        <v>156</v>
      </c>
    </row>
    <row r="1266" spans="1:15" ht="30" customHeight="1" thickBot="1">
      <c r="A1266" s="1721"/>
      <c r="B1266" s="9"/>
      <c r="C1266" s="1855"/>
      <c r="D1266" s="1856"/>
      <c r="E1266" s="1856"/>
      <c r="F1266" s="1856"/>
      <c r="G1266" s="1857"/>
      <c r="H1266" s="1816"/>
      <c r="I1266" s="1816"/>
      <c r="J1266" s="1925"/>
      <c r="K1266" s="1826" t="s">
        <v>51</v>
      </c>
      <c r="L1266" s="1827"/>
      <c r="M1266" s="1828" t="str">
        <f>Master!$E$6</f>
        <v>2023-24</v>
      </c>
      <c r="N1266" s="1829"/>
    </row>
    <row r="1267" spans="1:15" ht="39.75" customHeight="1">
      <c r="A1267" s="1721"/>
      <c r="B1267" s="10" t="s">
        <v>69</v>
      </c>
      <c r="C1267" s="1932" t="s">
        <v>20</v>
      </c>
      <c r="D1267" s="1977"/>
      <c r="E1267" s="1977"/>
      <c r="F1267" s="1978"/>
      <c r="G1267" s="87" t="s">
        <v>149</v>
      </c>
      <c r="H1267" s="1979">
        <f>VLOOKUP($A1261,'Result Entry'!$B$9:$FW$108,4,0)</f>
        <v>0</v>
      </c>
      <c r="I1267" s="1979"/>
      <c r="J1267" s="1979"/>
      <c r="K1267" s="1979"/>
      <c r="L1267" s="1979"/>
      <c r="M1267" s="1979"/>
      <c r="N1267" s="1980"/>
    </row>
    <row r="1268" spans="1:15" ht="39.75" customHeight="1">
      <c r="A1268" s="1721"/>
      <c r="B1268" s="10" t="s">
        <v>69</v>
      </c>
      <c r="C1268" s="1960" t="s">
        <v>22</v>
      </c>
      <c r="D1268" s="1961"/>
      <c r="E1268" s="1961"/>
      <c r="F1268" s="1962"/>
      <c r="G1268" s="88" t="s">
        <v>149</v>
      </c>
      <c r="H1268" s="1963">
        <f>VLOOKUP($A1261,'Result Entry'!$B$9:$FW$108,7,0)</f>
        <v>0</v>
      </c>
      <c r="I1268" s="1963"/>
      <c r="J1268" s="1963"/>
      <c r="K1268" s="1963"/>
      <c r="L1268" s="1963"/>
      <c r="M1268" s="1963"/>
      <c r="N1268" s="1964"/>
    </row>
    <row r="1269" spans="1:15" ht="39.75" customHeight="1">
      <c r="A1269" s="1721"/>
      <c r="B1269" s="10" t="s">
        <v>69</v>
      </c>
      <c r="C1269" s="1960" t="s">
        <v>23</v>
      </c>
      <c r="D1269" s="1961"/>
      <c r="E1269" s="1961"/>
      <c r="F1269" s="1962"/>
      <c r="G1269" s="88" t="s">
        <v>149</v>
      </c>
      <c r="H1269" s="1963">
        <f>VLOOKUP($A1261,'Result Entry'!$B$9:$FW$108,8,0)</f>
        <v>0</v>
      </c>
      <c r="I1269" s="1963"/>
      <c r="J1269" s="1963"/>
      <c r="K1269" s="1963"/>
      <c r="L1269" s="1963"/>
      <c r="M1269" s="1963"/>
      <c r="N1269" s="1964"/>
    </row>
    <row r="1270" spans="1:15" ht="39.75" customHeight="1">
      <c r="A1270" s="1721"/>
      <c r="B1270" s="10" t="s">
        <v>69</v>
      </c>
      <c r="C1270" s="1960" t="s">
        <v>52</v>
      </c>
      <c r="D1270" s="1961"/>
      <c r="E1270" s="1961"/>
      <c r="F1270" s="1962"/>
      <c r="G1270" s="88" t="s">
        <v>149</v>
      </c>
      <c r="H1270" s="1963">
        <f>VLOOKUP($A1261,'Result Entry'!$B$9:$FW$108,9,0)</f>
        <v>0</v>
      </c>
      <c r="I1270" s="1963"/>
      <c r="J1270" s="1963"/>
      <c r="K1270" s="1963"/>
      <c r="L1270" s="1963"/>
      <c r="M1270" s="1963"/>
      <c r="N1270" s="1964"/>
    </row>
    <row r="1271" spans="1:15" ht="39.75" customHeight="1">
      <c r="A1271" s="1721"/>
      <c r="B1271" s="10" t="s">
        <v>69</v>
      </c>
      <c r="C1271" s="1960" t="s">
        <v>53</v>
      </c>
      <c r="D1271" s="1961"/>
      <c r="E1271" s="1961"/>
      <c r="F1271" s="1962"/>
      <c r="G1271" s="88" t="s">
        <v>149</v>
      </c>
      <c r="H1271" s="1965" t="str">
        <f>CONCATENATE('Result Entry'!$G$4,'Result Entry'!$J$4)</f>
        <v>11(A)</v>
      </c>
      <c r="I1271" s="1963"/>
      <c r="J1271" s="1963"/>
      <c r="K1271" s="1963"/>
      <c r="L1271" s="1963"/>
      <c r="M1271" s="1963"/>
      <c r="N1271" s="1964"/>
    </row>
    <row r="1272" spans="1:15" ht="39.75" customHeight="1" thickBot="1">
      <c r="A1272" s="1721"/>
      <c r="B1272" s="10" t="s">
        <v>69</v>
      </c>
      <c r="C1272" s="1935" t="s">
        <v>25</v>
      </c>
      <c r="D1272" s="1936"/>
      <c r="E1272" s="1936"/>
      <c r="F1272" s="1937"/>
      <c r="G1272" s="89" t="s">
        <v>149</v>
      </c>
      <c r="H1272" s="1938">
        <f>VLOOKUP($A1261,'Result Entry'!$B$9:$FW$108,10,0)</f>
        <v>0</v>
      </c>
      <c r="I1272" s="1938"/>
      <c r="J1272" s="1938"/>
      <c r="K1272" s="1938"/>
      <c r="L1272" s="1938"/>
      <c r="M1272" s="1938"/>
      <c r="N1272" s="1939"/>
    </row>
    <row r="1273" spans="1:15" ht="30" customHeight="1">
      <c r="A1273" s="1721"/>
      <c r="B1273" s="11" t="s">
        <v>69</v>
      </c>
      <c r="C1273" s="1940" t="s">
        <v>167</v>
      </c>
      <c r="D1273" s="1941"/>
      <c r="E1273" s="1944" t="s">
        <v>72</v>
      </c>
      <c r="F1273" s="1946" t="s">
        <v>73</v>
      </c>
      <c r="G1273" s="1948" t="s">
        <v>168</v>
      </c>
      <c r="H1273" s="1950" t="s">
        <v>55</v>
      </c>
      <c r="I1273" s="1951"/>
      <c r="J1273" s="1954" t="s">
        <v>84</v>
      </c>
      <c r="K1273" s="1955"/>
      <c r="L1273" s="1958" t="s">
        <v>169</v>
      </c>
      <c r="M1273" s="1966" t="s">
        <v>76</v>
      </c>
      <c r="N1273" s="1926" t="s">
        <v>98</v>
      </c>
    </row>
    <row r="1274" spans="1:15" ht="30" customHeight="1">
      <c r="A1274" s="1721"/>
      <c r="B1274" s="11"/>
      <c r="C1274" s="1942"/>
      <c r="D1274" s="1943"/>
      <c r="E1274" s="1945"/>
      <c r="F1274" s="1947"/>
      <c r="G1274" s="1949"/>
      <c r="H1274" s="1952"/>
      <c r="I1274" s="1953"/>
      <c r="J1274" s="1956"/>
      <c r="K1274" s="1957"/>
      <c r="L1274" s="1959"/>
      <c r="M1274" s="1967"/>
      <c r="N1274" s="1927"/>
    </row>
    <row r="1275" spans="1:15" ht="39.75" customHeight="1" thickBot="1">
      <c r="A1275" s="1721"/>
      <c r="B1275" s="11" t="s">
        <v>69</v>
      </c>
      <c r="C1275" s="1866" t="s">
        <v>56</v>
      </c>
      <c r="D1275" s="1867"/>
      <c r="E1275" s="90">
        <f>'Result Entry'!$L$7</f>
        <v>10</v>
      </c>
      <c r="F1275" s="91">
        <f>'Result Entry'!$M$7</f>
        <v>10</v>
      </c>
      <c r="G1275" s="92">
        <f t="shared" ref="G1275:G1280" si="105">SUM(E1275:F1275)</f>
        <v>20</v>
      </c>
      <c r="H1275" s="1929">
        <f>'Result Entry'!$AU$7</f>
        <v>70</v>
      </c>
      <c r="I1275" s="1930"/>
      <c r="J1275" s="1931">
        <f>'Result Entry'!$AY$7</f>
        <v>100</v>
      </c>
      <c r="K1275" s="1930"/>
      <c r="L1275" s="92">
        <f t="shared" ref="L1275:L1280" si="106">SUM(H1275,J1275)</f>
        <v>170</v>
      </c>
      <c r="M1275" s="93">
        <f t="shared" ref="M1275:M1280" si="107">SUM(G1275,L1275)</f>
        <v>190</v>
      </c>
      <c r="N1275" s="1928"/>
    </row>
    <row r="1276" spans="1:15" s="52" customFormat="1" ht="54" customHeight="1">
      <c r="A1276" s="1721"/>
      <c r="B1276" s="50" t="s">
        <v>69</v>
      </c>
      <c r="C1276" s="1769" t="str">
        <f>'Result Entry'!$L$3</f>
        <v>HINDI Comp.</v>
      </c>
      <c r="D1276" s="1770"/>
      <c r="E1276" s="94">
        <f>IF($J1264="TC",0,IF($J1264="Nso",0,VLOOKUP($A1261,'Result Entry'!$B$9:$FW$108,11,0)))</f>
        <v>0</v>
      </c>
      <c r="F1276" s="95">
        <f>IF($J1264="TC",0,IF($J1264="Nso",0,VLOOKUP($A1261,'Result Entry'!$B$9:$FW$108,12,0)))</f>
        <v>0</v>
      </c>
      <c r="G1276" s="96">
        <f t="shared" si="105"/>
        <v>0</v>
      </c>
      <c r="H1276" s="1932">
        <f>IF($J1264="TC",0,IF($J1264="Nso",0,VLOOKUP($A1261,'Result Entry'!$B$9:$FW$108,16,0)))</f>
        <v>0</v>
      </c>
      <c r="I1276" s="1933"/>
      <c r="J1276" s="1934">
        <f>IF($J1264="TC",0,IF($J1264="Nso",0,VLOOKUP($A1261,'Result Entry'!$B$9:$FW$108,19,0)))</f>
        <v>0</v>
      </c>
      <c r="K1276" s="1933"/>
      <c r="L1276" s="97">
        <f t="shared" si="106"/>
        <v>0</v>
      </c>
      <c r="M1276" s="98">
        <f t="shared" si="107"/>
        <v>0</v>
      </c>
      <c r="N1276" s="99" t="str">
        <f>IF($J1264="TC",0,IF($J1264="Nso",0,VLOOKUP($A1261,'Result Entry'!$B$9:$FW$108,24,0)))</f>
        <v/>
      </c>
    </row>
    <row r="1277" spans="1:15" s="52" customFormat="1" ht="54" customHeight="1">
      <c r="A1277" s="1721"/>
      <c r="B1277" s="50" t="s">
        <v>69</v>
      </c>
      <c r="C1277" s="1717" t="str">
        <f>'Result Entry'!$Z$3</f>
        <v>ENGLISH Comp.</v>
      </c>
      <c r="D1277" s="1718"/>
      <c r="E1277" s="94">
        <f>IF($J1264="TC",0,IF($J1264="Nso",0,VLOOKUP($A1261,'Result Entry'!$B$9:$FW$108,25,0)))</f>
        <v>0</v>
      </c>
      <c r="F1277" s="95">
        <f>IF($J1264="TC",0,IF($J1264="Nso",0,VLOOKUP($A1261,'Result Entry'!$B$9:$FW$108,26,0)))</f>
        <v>0</v>
      </c>
      <c r="G1277" s="100">
        <f t="shared" si="105"/>
        <v>0</v>
      </c>
      <c r="H1277" s="1960">
        <f>IF($J1264="TC",0,IF($J1264="Nso",0,VLOOKUP($A1261,'Result Entry'!$B$9:$FW$108,30,0)))</f>
        <v>0</v>
      </c>
      <c r="I1277" s="1904"/>
      <c r="J1277" s="1903">
        <f>IF($J1264="TC",0,IF($J1264="Nso",0,VLOOKUP($A1261,'Result Entry'!$B$9:$FW$108,33,0)))</f>
        <v>0</v>
      </c>
      <c r="K1277" s="1904"/>
      <c r="L1277" s="97">
        <f t="shared" si="106"/>
        <v>0</v>
      </c>
      <c r="M1277" s="98">
        <f t="shared" si="107"/>
        <v>0</v>
      </c>
      <c r="N1277" s="99" t="str">
        <f>IF($J1264="TC",0,IF($J1264="Nso",0,VLOOKUP($A1261,'Result Entry'!$B$9:$FW$108,38,0)))</f>
        <v/>
      </c>
    </row>
    <row r="1278" spans="1:15" s="52" customFormat="1" ht="54" customHeight="1">
      <c r="A1278" s="1721"/>
      <c r="B1278" s="50" t="s">
        <v>69</v>
      </c>
      <c r="C1278" s="1717" t="str">
        <f>'Result Entry'!$AO$3</f>
        <v>PHYSICS</v>
      </c>
      <c r="D1278" s="1718"/>
      <c r="E1278" s="94">
        <f>IF($J1264="TC",0,IF($J1264="Nso",0,VLOOKUP($A1261,'Result Entry'!$B$9:$FW$108,39,0)))</f>
        <v>0</v>
      </c>
      <c r="F1278" s="95">
        <f>IF($J1264="TC",0,IF($J1264="Nso",0,VLOOKUP($A1261,'Result Entry'!$B$9:$FW$108,40,0)))</f>
        <v>0</v>
      </c>
      <c r="G1278" s="100">
        <f t="shared" si="105"/>
        <v>0</v>
      </c>
      <c r="H1278" s="1960">
        <f>IF($J1264="TC",0,IF($J1264="Nso",0,VLOOKUP($A1261,'Result Entry'!$B$9:$FW$108,45,0)))</f>
        <v>0</v>
      </c>
      <c r="I1278" s="1904"/>
      <c r="J1278" s="1903">
        <f>IF($J1264="TC",0,IF($J1264="Nso",0,VLOOKUP($A1261,'Result Entry'!$B$9:$FW$108,49,0)))</f>
        <v>0</v>
      </c>
      <c r="K1278" s="1904"/>
      <c r="L1278" s="97">
        <f t="shared" si="106"/>
        <v>0</v>
      </c>
      <c r="M1278" s="98">
        <f t="shared" si="107"/>
        <v>0</v>
      </c>
      <c r="N1278" s="99" t="str">
        <f>IF($J1264="TC",0,IF($J1264="Nso",0,VLOOKUP($A1261,'Result Entry'!$B$9:$FW$108,54,0)))</f>
        <v/>
      </c>
    </row>
    <row r="1279" spans="1:15" s="52" customFormat="1" ht="54" customHeight="1">
      <c r="A1279" s="1721"/>
      <c r="B1279" s="50" t="s">
        <v>69</v>
      </c>
      <c r="C1279" s="1717" t="str">
        <f>'Result Entry'!$BF$3</f>
        <v>CHEMISTRY</v>
      </c>
      <c r="D1279" s="1718"/>
      <c r="E1279" s="94" t="str">
        <f>IF($J1264="TC",0,IF($J1264="Nso",0,VLOOKUP($A1261,'Result Entry'!$B$9:$FW$108,55,0)))</f>
        <v/>
      </c>
      <c r="F1279" s="95">
        <f>IF($J1264="TC",0,IF($J1264="Nso",0,VLOOKUP($A1261,'Result Entry'!$B$9:$FW$108,56,0)))</f>
        <v>0</v>
      </c>
      <c r="G1279" s="100">
        <f t="shared" si="105"/>
        <v>0</v>
      </c>
      <c r="H1279" s="1960">
        <f>IF($J1264="TC",0,IF($J1264="Nso",0,VLOOKUP($A1261,'Result Entry'!$B$9:$FW$108,61,0)))</f>
        <v>0</v>
      </c>
      <c r="I1279" s="1904"/>
      <c r="J1279" s="1903">
        <f>IF($J1264="TC",0,IF($J1264="Nso",0,VLOOKUP($A1261,'Result Entry'!$B$9:$FW$108,65,0)))</f>
        <v>0</v>
      </c>
      <c r="K1279" s="1904"/>
      <c r="L1279" s="97">
        <f t="shared" si="106"/>
        <v>0</v>
      </c>
      <c r="M1279" s="98">
        <f t="shared" si="107"/>
        <v>0</v>
      </c>
      <c r="N1279" s="99" t="str">
        <f>IF($J1264="TC",0,IF($J1264="Nso",0,VLOOKUP($A1261,'Result Entry'!$B$9:$FW$108,70,0)))</f>
        <v/>
      </c>
    </row>
    <row r="1280" spans="1:15" s="52" customFormat="1" ht="54" customHeight="1" thickBot="1">
      <c r="A1280" s="1721"/>
      <c r="B1280" s="50" t="s">
        <v>69</v>
      </c>
      <c r="C1280" s="1717" t="str">
        <f>'Result Entry'!$BW$3</f>
        <v>BIOLOGY</v>
      </c>
      <c r="D1280" s="1718"/>
      <c r="E1280" s="101" t="str">
        <f>IF($J1264="TC",0,IF($J1264="Nso",0,VLOOKUP($A1261,'Result Entry'!$B$9:$FW$108,71,0)))</f>
        <v/>
      </c>
      <c r="F1280" s="102" t="str">
        <f>IF($J1264="TC",0,IF($J1264="Nso",0,VLOOKUP($A1261,'Result Entry'!$B$9:$FW$108,72,0)))</f>
        <v/>
      </c>
      <c r="G1280" s="103">
        <f t="shared" si="105"/>
        <v>0</v>
      </c>
      <c r="H1280" s="1905">
        <f>IF($J1264="TC",0,IF($J1264="Nso",0,VLOOKUP($A1261,'Result Entry'!$B$9:$FW$108,77,0)))</f>
        <v>0</v>
      </c>
      <c r="I1280" s="1906"/>
      <c r="J1280" s="1907">
        <f>IF($J1264="TC",0,IF($J1264="Nso",0,VLOOKUP($A1261,'Result Entry'!$B$9:$FW$108,81,0)))</f>
        <v>0</v>
      </c>
      <c r="K1280" s="1906"/>
      <c r="L1280" s="104">
        <f t="shared" si="106"/>
        <v>0</v>
      </c>
      <c r="M1280" s="105">
        <f t="shared" si="107"/>
        <v>0</v>
      </c>
      <c r="N1280" s="99">
        <f>IF($J1264="TC",0,IF($J1264="Nso",0,VLOOKUP($A1261,'Result Entry'!$B$9:$FW$108,86,0)))</f>
        <v>0</v>
      </c>
    </row>
    <row r="1281" spans="1:14" ht="39.75" customHeight="1">
      <c r="A1281" s="1721"/>
      <c r="B1281" s="11" t="s">
        <v>69</v>
      </c>
      <c r="C1281" s="1771" t="s">
        <v>77</v>
      </c>
      <c r="D1281" s="1772"/>
      <c r="E1281" s="1773"/>
      <c r="F1281" s="1968" t="s">
        <v>78</v>
      </c>
      <c r="G1281" s="1969"/>
      <c r="H1281" s="1968" t="s">
        <v>79</v>
      </c>
      <c r="I1281" s="1970"/>
      <c r="J1281" s="106" t="s">
        <v>41</v>
      </c>
      <c r="K1281" s="116" t="s">
        <v>91</v>
      </c>
      <c r="L1281" s="1971" t="s">
        <v>39</v>
      </c>
      <c r="M1281" s="1972"/>
      <c r="N1281" s="108" t="s">
        <v>43</v>
      </c>
    </row>
    <row r="1282" spans="1:14" ht="39.75" customHeight="1" thickBot="1">
      <c r="A1282" s="1721"/>
      <c r="B1282" s="11" t="s">
        <v>69</v>
      </c>
      <c r="C1282" s="1774"/>
      <c r="D1282" s="1775"/>
      <c r="E1282" s="1776"/>
      <c r="F1282" s="1973">
        <f>IF($J1264="TC",0,IF($J1264="Nso",0,VLOOKUP($A1261,'Result Entry'!$B$9:$FW$108,146,0)))</f>
        <v>0</v>
      </c>
      <c r="G1282" s="1974"/>
      <c r="H1282" s="1975">
        <f>IF($J1264="TC",0,IF($J1264="Nso",0,VLOOKUP($A1261,'Result Entry'!$B$9:$FW$108,147,0)))</f>
        <v>0</v>
      </c>
      <c r="I1282" s="1976"/>
      <c r="J1282" s="75">
        <f>IF($J1264="TC",0,IF($J1264="Nso",0,VLOOKUP($A1261,'Result Entry'!$B$9:$FW$108,148,0)))</f>
        <v>0</v>
      </c>
      <c r="K1282" s="85" t="str">
        <f>IF($J1264="TC",0,IF($J1264="Nso",0,VLOOKUP($A1261,'Result Entry'!$B$9:$FW$108,149,0)))</f>
        <v/>
      </c>
      <c r="L1282" s="1864">
        <f>IF($J1264="TC",0,IF($J1264="Nso",0,VLOOKUP($A1261,'Result Entry'!$B$9:$FW$108,150,0)))</f>
        <v>0</v>
      </c>
      <c r="M1282" s="1865"/>
      <c r="N1282" s="15">
        <f>IF($J1264="TC",0,IF($J1264="Nso",0,VLOOKUP($A1261,'Result Entry'!$B$9:$FW$108,152,0)))</f>
        <v>0</v>
      </c>
    </row>
    <row r="1283" spans="1:14" ht="39.75" customHeight="1">
      <c r="A1283" s="1721"/>
      <c r="B1283" s="11" t="s">
        <v>69</v>
      </c>
      <c r="C1283" s="1758" t="s">
        <v>58</v>
      </c>
      <c r="D1283" s="1759"/>
      <c r="E1283" s="1759"/>
      <c r="F1283" s="1759"/>
      <c r="G1283" s="1759"/>
      <c r="H1283" s="1760"/>
      <c r="I1283" s="1834" t="s">
        <v>59</v>
      </c>
      <c r="J1283" s="1835"/>
      <c r="K1283" s="1911">
        <f>VLOOKUP($A1261,'Result Entry'!$B$9:$FW$108,143,0)</f>
        <v>0</v>
      </c>
      <c r="L1283" s="1912"/>
      <c r="M1283" s="1839" t="s">
        <v>37</v>
      </c>
      <c r="N1283" s="1840"/>
    </row>
    <row r="1284" spans="1:14" ht="39.75" customHeight="1" thickBot="1">
      <c r="A1284" s="1721"/>
      <c r="B1284" s="11" t="s">
        <v>69</v>
      </c>
      <c r="C1284" s="1841" t="s">
        <v>54</v>
      </c>
      <c r="D1284" s="1842"/>
      <c r="E1284" s="1842"/>
      <c r="F1284" s="1843" t="s">
        <v>157</v>
      </c>
      <c r="G1284" s="1844"/>
      <c r="H1284" s="26" t="s">
        <v>47</v>
      </c>
      <c r="I1284" s="1847" t="s">
        <v>60</v>
      </c>
      <c r="J1284" s="1848"/>
      <c r="K1284" s="1913">
        <f>VLOOKUP($A1261,'Result Entry'!$B$9:$FW$108,144,0)</f>
        <v>0</v>
      </c>
      <c r="L1284" s="1914"/>
      <c r="M1284" s="1875">
        <f>VLOOKUP($A1261,'Result Entry'!$B$9:$FW$108,145,0)</f>
        <v>0</v>
      </c>
      <c r="N1284" s="1876"/>
    </row>
    <row r="1285" spans="1:14" ht="39.75" customHeight="1">
      <c r="A1285" s="1721"/>
      <c r="B1285" s="11" t="s">
        <v>69</v>
      </c>
      <c r="C1285" s="1841"/>
      <c r="D1285" s="1842"/>
      <c r="E1285" s="1842"/>
      <c r="F1285" s="1845"/>
      <c r="G1285" s="1846"/>
      <c r="H1285" s="27" t="s">
        <v>99</v>
      </c>
      <c r="I1285" s="1877" t="s">
        <v>61</v>
      </c>
      <c r="J1285" s="1878"/>
      <c r="K1285" s="1915">
        <f>IF($J1264="TC","Transferred",IF($J1264="Nso","NameSeparated",VLOOKUP($A1261,'Result Entry'!$B$9:$FW$108,153,0)))</f>
        <v>0</v>
      </c>
      <c r="L1285" s="1915"/>
      <c r="M1285" s="1915"/>
      <c r="N1285" s="1916"/>
    </row>
    <row r="1286" spans="1:14" ht="39.75" customHeight="1">
      <c r="A1286" s="1721"/>
      <c r="B1286" s="11" t="s">
        <v>69</v>
      </c>
      <c r="C1286" s="1917" t="str">
        <f>'Result Entry'!$DU$3</f>
        <v>Foundation Of Information Tech.</v>
      </c>
      <c r="D1286" s="1918"/>
      <c r="E1286" s="1919"/>
      <c r="F1286" s="1902" t="str">
        <f>IF($J1264="TC",0,IF($J1264="Nso",0,VLOOKUP($A1261,'Result Entry'!$B$9:$GS$108,170,0)))</f>
        <v/>
      </c>
      <c r="G1286" s="1902"/>
      <c r="H1286" s="109">
        <f>IF($J1264="TC",0,IF($J1264="Nso",0,VLOOKUP($A1261,'Result Entry'!$B$9:$GS$108,112,0)))</f>
        <v>0</v>
      </c>
      <c r="I1286" s="1748" t="s">
        <v>71</v>
      </c>
      <c r="J1286" s="1749"/>
      <c r="K1286" s="1908">
        <f>'Result Entry'!$T$2</f>
        <v>45419</v>
      </c>
      <c r="L1286" s="1909"/>
      <c r="M1286" s="1909"/>
      <c r="N1286" s="1910"/>
    </row>
    <row r="1287" spans="1:14" ht="39.75" customHeight="1">
      <c r="A1287" s="1721"/>
      <c r="B1287" s="11" t="s">
        <v>69</v>
      </c>
      <c r="C1287" s="1899" t="str">
        <f>'Result Entry'!$EI$3</f>
        <v>G.I.A.I.-II</v>
      </c>
      <c r="D1287" s="1900"/>
      <c r="E1287" s="1901"/>
      <c r="F1287" s="1902" t="str">
        <f>IF($J1264="TC",0,IF($J1264="Nso",0,VLOOKUP($A1261,'Result Entry'!$B$9:$GS$108,174,0)))</f>
        <v/>
      </c>
      <c r="G1287" s="1902"/>
      <c r="H1287" s="109">
        <f>IF($J1264="TC",0,IF($J1264="Nso",0,VLOOKUP($A1261,'Result Entry'!$B$9:$GS$108,124,0)))</f>
        <v>0</v>
      </c>
      <c r="I1287" s="1753"/>
      <c r="J1287" s="1754"/>
      <c r="K1287" s="1754"/>
      <c r="L1287" s="1754"/>
      <c r="M1287" s="1754"/>
      <c r="N1287" s="1755"/>
    </row>
    <row r="1288" spans="1:14" ht="39.75" customHeight="1">
      <c r="A1288" s="1721"/>
      <c r="B1288" s="11" t="s">
        <v>69</v>
      </c>
      <c r="C1288" s="1899" t="str">
        <f>'Result Entry'!$EU$3</f>
        <v>SOC.SER.PLAN</v>
      </c>
      <c r="D1288" s="1900"/>
      <c r="E1288" s="1901"/>
      <c r="F1288" s="1902">
        <f>IF($J1264="TC",0,IF($J1264="Nso",0,VLOOKUP($A1261,'Result Entry'!$B$9:$HS$108,178,0)))</f>
        <v>0</v>
      </c>
      <c r="G1288" s="1902"/>
      <c r="H1288" s="109">
        <f>IF($J1264="TC",0,IF($J1264="Nso",0,VLOOKUP($A1261,'Result Entry'!$B$9:$GS$108,136,0)))</f>
        <v>0</v>
      </c>
      <c r="I1288" s="1756" t="s">
        <v>174</v>
      </c>
      <c r="J1288" s="1757"/>
      <c r="K1288" s="113"/>
      <c r="L1288" s="114"/>
      <c r="M1288" s="114"/>
      <c r="N1288" s="115"/>
    </row>
    <row r="1289" spans="1:14" ht="39.75" customHeight="1" thickBot="1">
      <c r="A1289" s="1721"/>
      <c r="B1289" s="11" t="s">
        <v>69</v>
      </c>
      <c r="C1289" s="1899" t="str">
        <f>'Result Entry'!$FG$3</f>
        <v>Jeewan Kaushal</v>
      </c>
      <c r="D1289" s="1900"/>
      <c r="E1289" s="1901"/>
      <c r="F1289" s="1902" t="str">
        <f>IF($J1264="TC",0,IF($J1264="Nso",0,VLOOKUP($A1261,'Result Entry'!$B$9:$HS$108,182,0)))</f>
        <v/>
      </c>
      <c r="G1289" s="1902"/>
      <c r="H1289" s="109">
        <f>IF($J1264="TC",0,IF($J1264="Nso",0,VLOOKUP($A1261,'Result Entry'!$B$9:$HS$108,136,0)))</f>
        <v>0</v>
      </c>
      <c r="I1289" s="1756" t="s">
        <v>148</v>
      </c>
      <c r="J1289" s="1757"/>
      <c r="K1289" s="1757"/>
      <c r="L1289" s="1757"/>
      <c r="M1289" s="1757"/>
      <c r="N1289" s="1838"/>
    </row>
    <row r="1290" spans="1:14" ht="39.75" customHeight="1">
      <c r="A1290" s="1721"/>
      <c r="B1290" s="10" t="s">
        <v>69</v>
      </c>
      <c r="C1290" s="1886" t="s">
        <v>180</v>
      </c>
      <c r="D1290" s="1887"/>
      <c r="E1290" s="1888"/>
      <c r="F1290" s="1895" t="s">
        <v>181</v>
      </c>
      <c r="G1290" s="1896"/>
      <c r="H1290" s="110" t="s">
        <v>30</v>
      </c>
      <c r="I1290" s="1756" t="s">
        <v>175</v>
      </c>
      <c r="J1290" s="1757"/>
      <c r="K1290" s="1757"/>
      <c r="L1290" s="1757"/>
      <c r="M1290" s="1757"/>
      <c r="N1290" s="1838"/>
    </row>
    <row r="1291" spans="1:14" ht="39.75" customHeight="1">
      <c r="A1291" s="1721"/>
      <c r="B1291" s="10" t="s">
        <v>69</v>
      </c>
      <c r="C1291" s="1889"/>
      <c r="D1291" s="1890"/>
      <c r="E1291" s="1891"/>
      <c r="F1291" s="1897" t="s">
        <v>182</v>
      </c>
      <c r="G1291" s="1898"/>
      <c r="H1291" s="111" t="s">
        <v>179</v>
      </c>
      <c r="I1291" s="1732" t="s">
        <v>67</v>
      </c>
      <c r="J1291" s="1733"/>
      <c r="K1291" s="1733"/>
      <c r="L1291" s="1733"/>
      <c r="M1291" s="1733"/>
      <c r="N1291" s="1734"/>
    </row>
    <row r="1292" spans="1:14" ht="39.75" customHeight="1">
      <c r="A1292" s="1721"/>
      <c r="B1292" s="10" t="s">
        <v>69</v>
      </c>
      <c r="C1292" s="1889"/>
      <c r="D1292" s="1890"/>
      <c r="E1292" s="1891"/>
      <c r="F1292" s="1897" t="s">
        <v>185</v>
      </c>
      <c r="G1292" s="1898"/>
      <c r="H1292" s="111" t="s">
        <v>62</v>
      </c>
      <c r="I1292" s="1735"/>
      <c r="J1292" s="1736"/>
      <c r="K1292" s="1736"/>
      <c r="L1292" s="1736"/>
      <c r="M1292" s="1736"/>
      <c r="N1292" s="1737"/>
    </row>
    <row r="1293" spans="1:14" ht="39.75" customHeight="1">
      <c r="A1293" s="1721"/>
      <c r="B1293" s="10" t="s">
        <v>69</v>
      </c>
      <c r="C1293" s="1889"/>
      <c r="D1293" s="1890"/>
      <c r="E1293" s="1891"/>
      <c r="F1293" s="1897" t="s">
        <v>186</v>
      </c>
      <c r="G1293" s="1898"/>
      <c r="H1293" s="111" t="s">
        <v>63</v>
      </c>
      <c r="I1293" s="1735"/>
      <c r="J1293" s="1736"/>
      <c r="K1293" s="1736"/>
      <c r="L1293" s="1736"/>
      <c r="M1293" s="1736"/>
      <c r="N1293" s="1737"/>
    </row>
    <row r="1294" spans="1:14" ht="39.75" customHeight="1">
      <c r="A1294" s="1721"/>
      <c r="B1294" s="10" t="s">
        <v>69</v>
      </c>
      <c r="C1294" s="1889"/>
      <c r="D1294" s="1890"/>
      <c r="E1294" s="1891"/>
      <c r="F1294" s="1897" t="s">
        <v>183</v>
      </c>
      <c r="G1294" s="1898"/>
      <c r="H1294" s="111" t="s">
        <v>65</v>
      </c>
      <c r="I1294" s="1738" t="s">
        <v>80</v>
      </c>
      <c r="J1294" s="1739"/>
      <c r="K1294" s="1739"/>
      <c r="L1294" s="1739"/>
      <c r="M1294" s="1739"/>
      <c r="N1294" s="1740"/>
    </row>
    <row r="1295" spans="1:14" ht="39.75" customHeight="1" thickBot="1">
      <c r="A1295" s="1721"/>
      <c r="B1295" s="13" t="s">
        <v>69</v>
      </c>
      <c r="C1295" s="1892"/>
      <c r="D1295" s="1893"/>
      <c r="E1295" s="1894"/>
      <c r="F1295" s="1884" t="s">
        <v>184</v>
      </c>
      <c r="G1295" s="1885"/>
      <c r="H1295" s="112" t="s">
        <v>64</v>
      </c>
      <c r="I1295" s="1741"/>
      <c r="J1295" s="1742"/>
      <c r="K1295" s="1742"/>
      <c r="L1295" s="1742"/>
      <c r="M1295" s="1742"/>
      <c r="N1295" s="1743"/>
    </row>
    <row r="1296" spans="1:14" s="43" customFormat="1" ht="123.75" customHeight="1" thickTop="1">
      <c r="A1296" s="84"/>
      <c r="B1296" s="117"/>
      <c r="C1296" s="118"/>
      <c r="D1296" s="118"/>
      <c r="E1296" s="118"/>
      <c r="F1296" s="118"/>
      <c r="G1296" s="118"/>
      <c r="H1296" s="118"/>
      <c r="I1296" s="118"/>
      <c r="J1296" s="118"/>
      <c r="K1296" s="118"/>
      <c r="L1296" s="118"/>
      <c r="M1296" s="118"/>
      <c r="N1296" s="118"/>
    </row>
    <row r="1297" spans="1:15" ht="24.75" customHeight="1" thickBot="1">
      <c r="A1297" s="83">
        <f>A1261+1</f>
        <v>37</v>
      </c>
      <c r="B1297" s="1720" t="s">
        <v>50</v>
      </c>
      <c r="C1297" s="1720"/>
      <c r="D1297" s="1720"/>
      <c r="E1297" s="1720"/>
      <c r="F1297" s="1720"/>
      <c r="G1297" s="1720"/>
      <c r="H1297" s="1720"/>
      <c r="I1297" s="1720"/>
      <c r="J1297" s="1720"/>
      <c r="K1297" s="1720"/>
      <c r="L1297" s="1720"/>
      <c r="M1297" s="1720"/>
      <c r="N1297" s="1720"/>
    </row>
    <row r="1298" spans="1:15" ht="62.25" customHeight="1" thickTop="1">
      <c r="A1298" s="1721"/>
      <c r="B1298" s="1722"/>
      <c r="C1298" s="1723"/>
      <c r="D1298" s="1920" t="str">
        <f>Master!$E$8</f>
        <v xml:space="preserve">Govt. Sr. Secondary School </v>
      </c>
      <c r="E1298" s="1921"/>
      <c r="F1298" s="1921"/>
      <c r="G1298" s="1921"/>
      <c r="H1298" s="1921"/>
      <c r="I1298" s="1921"/>
      <c r="J1298" s="1921"/>
      <c r="K1298" s="1921"/>
      <c r="L1298" s="1921"/>
      <c r="M1298" s="1921"/>
      <c r="N1298" s="1922"/>
    </row>
    <row r="1299" spans="1:15" ht="33" customHeight="1" thickBot="1">
      <c r="A1299" s="1721"/>
      <c r="B1299" s="1724"/>
      <c r="C1299" s="1725"/>
      <c r="D1299" s="1729" t="str">
        <f>Master!$E$11</f>
        <v>P.S.-Bapini (Jodhpur)</v>
      </c>
      <c r="E1299" s="1730"/>
      <c r="F1299" s="1730"/>
      <c r="G1299" s="1730"/>
      <c r="H1299" s="1730"/>
      <c r="I1299" s="1730"/>
      <c r="J1299" s="1730"/>
      <c r="K1299" s="1730"/>
      <c r="L1299" s="1730"/>
      <c r="M1299" s="1730"/>
      <c r="N1299" s="1731"/>
    </row>
    <row r="1300" spans="1:15" ht="30" customHeight="1">
      <c r="A1300" s="1721"/>
      <c r="B1300" s="28"/>
      <c r="C1300" s="1849" t="s">
        <v>150</v>
      </c>
      <c r="D1300" s="1850"/>
      <c r="E1300" s="1850"/>
      <c r="F1300" s="1850"/>
      <c r="G1300" s="1851"/>
      <c r="H1300" s="1814" t="s">
        <v>127</v>
      </c>
      <c r="I1300" s="1814"/>
      <c r="J1300" s="1923">
        <f>VLOOKUP(A1297,'Result Entry'!$B$6:$K$108,6,0)</f>
        <v>0</v>
      </c>
      <c r="K1300" s="1820" t="s">
        <v>68</v>
      </c>
      <c r="L1300" s="1821"/>
      <c r="M1300" s="68">
        <f>Master!$E$14</f>
        <v>8151106901</v>
      </c>
      <c r="N1300" s="69"/>
    </row>
    <row r="1301" spans="1:15" ht="30" customHeight="1">
      <c r="A1301" s="1721"/>
      <c r="B1301" s="9"/>
      <c r="C1301" s="1852"/>
      <c r="D1301" s="1853"/>
      <c r="E1301" s="1853"/>
      <c r="F1301" s="1853"/>
      <c r="G1301" s="1854"/>
      <c r="H1301" s="1815"/>
      <c r="I1301" s="1815"/>
      <c r="J1301" s="1924"/>
      <c r="K1301" s="1822" t="s">
        <v>66</v>
      </c>
      <c r="L1301" s="1823"/>
      <c r="M1301" s="1824"/>
      <c r="N1301" s="1825"/>
      <c r="O1301" s="17" t="s">
        <v>156</v>
      </c>
    </row>
    <row r="1302" spans="1:15" ht="30" customHeight="1" thickBot="1">
      <c r="A1302" s="1721"/>
      <c r="B1302" s="9"/>
      <c r="C1302" s="1855"/>
      <c r="D1302" s="1856"/>
      <c r="E1302" s="1856"/>
      <c r="F1302" s="1856"/>
      <c r="G1302" s="1857"/>
      <c r="H1302" s="1816"/>
      <c r="I1302" s="1816"/>
      <c r="J1302" s="1925"/>
      <c r="K1302" s="1826" t="s">
        <v>51</v>
      </c>
      <c r="L1302" s="1827"/>
      <c r="M1302" s="1828" t="str">
        <f>Master!$E$6</f>
        <v>2023-24</v>
      </c>
      <c r="N1302" s="1829"/>
    </row>
    <row r="1303" spans="1:15" ht="39.75" customHeight="1">
      <c r="A1303" s="1721"/>
      <c r="B1303" s="10" t="s">
        <v>69</v>
      </c>
      <c r="C1303" s="1932" t="s">
        <v>20</v>
      </c>
      <c r="D1303" s="1977"/>
      <c r="E1303" s="1977"/>
      <c r="F1303" s="1978"/>
      <c r="G1303" s="87" t="s">
        <v>149</v>
      </c>
      <c r="H1303" s="1979">
        <f>VLOOKUP($A1297,'Result Entry'!$B$9:$FW$108,4,0)</f>
        <v>0</v>
      </c>
      <c r="I1303" s="1979"/>
      <c r="J1303" s="1979"/>
      <c r="K1303" s="1979"/>
      <c r="L1303" s="1979"/>
      <c r="M1303" s="1979"/>
      <c r="N1303" s="1980"/>
    </row>
    <row r="1304" spans="1:15" ht="39.75" customHeight="1">
      <c r="A1304" s="1721"/>
      <c r="B1304" s="10" t="s">
        <v>69</v>
      </c>
      <c r="C1304" s="1960" t="s">
        <v>22</v>
      </c>
      <c r="D1304" s="1961"/>
      <c r="E1304" s="1961"/>
      <c r="F1304" s="1962"/>
      <c r="G1304" s="88" t="s">
        <v>149</v>
      </c>
      <c r="H1304" s="1963">
        <f>VLOOKUP($A1297,'Result Entry'!$B$9:$FW$108,7,0)</f>
        <v>0</v>
      </c>
      <c r="I1304" s="1963"/>
      <c r="J1304" s="1963"/>
      <c r="K1304" s="1963"/>
      <c r="L1304" s="1963"/>
      <c r="M1304" s="1963"/>
      <c r="N1304" s="1964"/>
    </row>
    <row r="1305" spans="1:15" ht="39.75" customHeight="1">
      <c r="A1305" s="1721"/>
      <c r="B1305" s="10" t="s">
        <v>69</v>
      </c>
      <c r="C1305" s="1960" t="s">
        <v>23</v>
      </c>
      <c r="D1305" s="1961"/>
      <c r="E1305" s="1961"/>
      <c r="F1305" s="1962"/>
      <c r="G1305" s="88" t="s">
        <v>149</v>
      </c>
      <c r="H1305" s="1963">
        <f>VLOOKUP($A1297,'Result Entry'!$B$9:$FW$108,8,0)</f>
        <v>0</v>
      </c>
      <c r="I1305" s="1963"/>
      <c r="J1305" s="1963"/>
      <c r="K1305" s="1963"/>
      <c r="L1305" s="1963"/>
      <c r="M1305" s="1963"/>
      <c r="N1305" s="1964"/>
    </row>
    <row r="1306" spans="1:15" ht="39.75" customHeight="1">
      <c r="A1306" s="1721"/>
      <c r="B1306" s="10" t="s">
        <v>69</v>
      </c>
      <c r="C1306" s="1960" t="s">
        <v>52</v>
      </c>
      <c r="D1306" s="1961"/>
      <c r="E1306" s="1961"/>
      <c r="F1306" s="1962"/>
      <c r="G1306" s="88" t="s">
        <v>149</v>
      </c>
      <c r="H1306" s="1963">
        <f>VLOOKUP($A1297,'Result Entry'!$B$9:$FW$108,9,0)</f>
        <v>0</v>
      </c>
      <c r="I1306" s="1963"/>
      <c r="J1306" s="1963"/>
      <c r="K1306" s="1963"/>
      <c r="L1306" s="1963"/>
      <c r="M1306" s="1963"/>
      <c r="N1306" s="1964"/>
    </row>
    <row r="1307" spans="1:15" ht="39.75" customHeight="1">
      <c r="A1307" s="1721"/>
      <c r="B1307" s="10" t="s">
        <v>69</v>
      </c>
      <c r="C1307" s="1960" t="s">
        <v>53</v>
      </c>
      <c r="D1307" s="1961"/>
      <c r="E1307" s="1961"/>
      <c r="F1307" s="1962"/>
      <c r="G1307" s="88" t="s">
        <v>149</v>
      </c>
      <c r="H1307" s="1965" t="str">
        <f>CONCATENATE('Result Entry'!$G$4,'Result Entry'!$J$4)</f>
        <v>11(A)</v>
      </c>
      <c r="I1307" s="1963"/>
      <c r="J1307" s="1963"/>
      <c r="K1307" s="1963"/>
      <c r="L1307" s="1963"/>
      <c r="M1307" s="1963"/>
      <c r="N1307" s="1964"/>
    </row>
    <row r="1308" spans="1:15" ht="39.75" customHeight="1" thickBot="1">
      <c r="A1308" s="1721"/>
      <c r="B1308" s="10" t="s">
        <v>69</v>
      </c>
      <c r="C1308" s="1935" t="s">
        <v>25</v>
      </c>
      <c r="D1308" s="1936"/>
      <c r="E1308" s="1936"/>
      <c r="F1308" s="1937"/>
      <c r="G1308" s="89" t="s">
        <v>149</v>
      </c>
      <c r="H1308" s="1938">
        <f>VLOOKUP($A1297,'Result Entry'!$B$9:$FW$108,10,0)</f>
        <v>0</v>
      </c>
      <c r="I1308" s="1938"/>
      <c r="J1308" s="1938"/>
      <c r="K1308" s="1938"/>
      <c r="L1308" s="1938"/>
      <c r="M1308" s="1938"/>
      <c r="N1308" s="1939"/>
    </row>
    <row r="1309" spans="1:15" ht="30" customHeight="1">
      <c r="A1309" s="1721"/>
      <c r="B1309" s="11" t="s">
        <v>69</v>
      </c>
      <c r="C1309" s="1940" t="s">
        <v>167</v>
      </c>
      <c r="D1309" s="1941"/>
      <c r="E1309" s="1944" t="s">
        <v>72</v>
      </c>
      <c r="F1309" s="1946" t="s">
        <v>73</v>
      </c>
      <c r="G1309" s="1948" t="s">
        <v>168</v>
      </c>
      <c r="H1309" s="1950" t="s">
        <v>55</v>
      </c>
      <c r="I1309" s="1951"/>
      <c r="J1309" s="1954" t="s">
        <v>84</v>
      </c>
      <c r="K1309" s="1955"/>
      <c r="L1309" s="1958" t="s">
        <v>169</v>
      </c>
      <c r="M1309" s="1966" t="s">
        <v>76</v>
      </c>
      <c r="N1309" s="1926" t="s">
        <v>98</v>
      </c>
    </row>
    <row r="1310" spans="1:15" ht="30" customHeight="1">
      <c r="A1310" s="1721"/>
      <c r="B1310" s="11"/>
      <c r="C1310" s="1942"/>
      <c r="D1310" s="1943"/>
      <c r="E1310" s="1945"/>
      <c r="F1310" s="1947"/>
      <c r="G1310" s="1949"/>
      <c r="H1310" s="1952"/>
      <c r="I1310" s="1953"/>
      <c r="J1310" s="1956"/>
      <c r="K1310" s="1957"/>
      <c r="L1310" s="1959"/>
      <c r="M1310" s="1967"/>
      <c r="N1310" s="1927"/>
    </row>
    <row r="1311" spans="1:15" ht="39.75" customHeight="1" thickBot="1">
      <c r="A1311" s="1721"/>
      <c r="B1311" s="11" t="s">
        <v>69</v>
      </c>
      <c r="C1311" s="1866" t="s">
        <v>56</v>
      </c>
      <c r="D1311" s="1867"/>
      <c r="E1311" s="90">
        <f>'Result Entry'!$L$7</f>
        <v>10</v>
      </c>
      <c r="F1311" s="91">
        <f>'Result Entry'!$M$7</f>
        <v>10</v>
      </c>
      <c r="G1311" s="92">
        <f t="shared" ref="G1311:G1316" si="108">SUM(E1311:F1311)</f>
        <v>20</v>
      </c>
      <c r="H1311" s="1929">
        <f>'Result Entry'!$AU$7</f>
        <v>70</v>
      </c>
      <c r="I1311" s="1930"/>
      <c r="J1311" s="1931">
        <f>'Result Entry'!$AY$7</f>
        <v>100</v>
      </c>
      <c r="K1311" s="1930"/>
      <c r="L1311" s="92">
        <f t="shared" ref="L1311:L1316" si="109">SUM(H1311,J1311)</f>
        <v>170</v>
      </c>
      <c r="M1311" s="93">
        <f t="shared" ref="M1311:M1316" si="110">SUM(G1311,L1311)</f>
        <v>190</v>
      </c>
      <c r="N1311" s="1928"/>
    </row>
    <row r="1312" spans="1:15" s="52" customFormat="1" ht="54" customHeight="1">
      <c r="A1312" s="1721"/>
      <c r="B1312" s="50" t="s">
        <v>69</v>
      </c>
      <c r="C1312" s="1769" t="str">
        <f>'Result Entry'!$L$3</f>
        <v>HINDI Comp.</v>
      </c>
      <c r="D1312" s="1770"/>
      <c r="E1312" s="94">
        <f>IF($J1300="TC",0,IF($J1300="Nso",0,VLOOKUP($A1297,'Result Entry'!$B$9:$FW$108,11,0)))</f>
        <v>0</v>
      </c>
      <c r="F1312" s="95">
        <f>IF($J1300="TC",0,IF($J1300="Nso",0,VLOOKUP($A1297,'Result Entry'!$B$9:$FW$108,12,0)))</f>
        <v>0</v>
      </c>
      <c r="G1312" s="96">
        <f t="shared" si="108"/>
        <v>0</v>
      </c>
      <c r="H1312" s="1932">
        <f>IF($J1300="TC",0,IF($J1300="Nso",0,VLOOKUP($A1297,'Result Entry'!$B$9:$FW$108,16,0)))</f>
        <v>0</v>
      </c>
      <c r="I1312" s="1933"/>
      <c r="J1312" s="1934">
        <f>IF($J1300="TC",0,IF($J1300="Nso",0,VLOOKUP($A1297,'Result Entry'!$B$9:$FW$108,19,0)))</f>
        <v>0</v>
      </c>
      <c r="K1312" s="1933"/>
      <c r="L1312" s="97">
        <f t="shared" si="109"/>
        <v>0</v>
      </c>
      <c r="M1312" s="98">
        <f t="shared" si="110"/>
        <v>0</v>
      </c>
      <c r="N1312" s="99" t="str">
        <f>IF($J1300="TC",0,IF($J1300="Nso",0,VLOOKUP($A1297,'Result Entry'!$B$9:$FW$108,24,0)))</f>
        <v/>
      </c>
    </row>
    <row r="1313" spans="1:14" s="52" customFormat="1" ht="54" customHeight="1">
      <c r="A1313" s="1721"/>
      <c r="B1313" s="50" t="s">
        <v>69</v>
      </c>
      <c r="C1313" s="1717" t="str">
        <f>'Result Entry'!$Z$3</f>
        <v>ENGLISH Comp.</v>
      </c>
      <c r="D1313" s="1718"/>
      <c r="E1313" s="94">
        <f>IF($J1300="TC",0,IF($J1300="Nso",0,VLOOKUP($A1297,'Result Entry'!$B$9:$FW$108,25,0)))</f>
        <v>0</v>
      </c>
      <c r="F1313" s="95">
        <f>IF($J1300="TC",0,IF($J1300="Nso",0,VLOOKUP($A1297,'Result Entry'!$B$9:$FW$108,26,0)))</f>
        <v>0</v>
      </c>
      <c r="G1313" s="100">
        <f t="shared" si="108"/>
        <v>0</v>
      </c>
      <c r="H1313" s="1960">
        <f>IF($J1300="TC",0,IF($J1300="Nso",0,VLOOKUP($A1297,'Result Entry'!$B$9:$FW$108,30,0)))</f>
        <v>0</v>
      </c>
      <c r="I1313" s="1904"/>
      <c r="J1313" s="1903">
        <f>IF($J1300="TC",0,IF($J1300="Nso",0,VLOOKUP($A1297,'Result Entry'!$B$9:$FW$108,33,0)))</f>
        <v>0</v>
      </c>
      <c r="K1313" s="1904"/>
      <c r="L1313" s="97">
        <f t="shared" si="109"/>
        <v>0</v>
      </c>
      <c r="M1313" s="98">
        <f t="shared" si="110"/>
        <v>0</v>
      </c>
      <c r="N1313" s="99" t="str">
        <f>IF($J1300="TC",0,IF($J1300="Nso",0,VLOOKUP($A1297,'Result Entry'!$B$9:$FW$108,38,0)))</f>
        <v/>
      </c>
    </row>
    <row r="1314" spans="1:14" s="52" customFormat="1" ht="54" customHeight="1">
      <c r="A1314" s="1721"/>
      <c r="B1314" s="50" t="s">
        <v>69</v>
      </c>
      <c r="C1314" s="1717" t="str">
        <f>'Result Entry'!$AO$3</f>
        <v>PHYSICS</v>
      </c>
      <c r="D1314" s="1718"/>
      <c r="E1314" s="94">
        <f>IF($J1300="TC",0,IF($J1300="Nso",0,VLOOKUP($A1297,'Result Entry'!$B$9:$FW$108,39,0)))</f>
        <v>0</v>
      </c>
      <c r="F1314" s="95">
        <f>IF($J1300="TC",0,IF($J1300="Nso",0,VLOOKUP($A1297,'Result Entry'!$B$9:$FW$108,40,0)))</f>
        <v>0</v>
      </c>
      <c r="G1314" s="100">
        <f t="shared" si="108"/>
        <v>0</v>
      </c>
      <c r="H1314" s="1960">
        <f>IF($J1300="TC",0,IF($J1300="Nso",0,VLOOKUP($A1297,'Result Entry'!$B$9:$FW$108,45,0)))</f>
        <v>0</v>
      </c>
      <c r="I1314" s="1904"/>
      <c r="J1314" s="1903">
        <f>IF($J1300="TC",0,IF($J1300="Nso",0,VLOOKUP($A1297,'Result Entry'!$B$9:$FW$108,49,0)))</f>
        <v>0</v>
      </c>
      <c r="K1314" s="1904"/>
      <c r="L1314" s="97">
        <f t="shared" si="109"/>
        <v>0</v>
      </c>
      <c r="M1314" s="98">
        <f t="shared" si="110"/>
        <v>0</v>
      </c>
      <c r="N1314" s="99" t="str">
        <f>IF($J1300="TC",0,IF($J1300="Nso",0,VLOOKUP($A1297,'Result Entry'!$B$9:$FW$108,54,0)))</f>
        <v/>
      </c>
    </row>
    <row r="1315" spans="1:14" s="52" customFormat="1" ht="54" customHeight="1">
      <c r="A1315" s="1721"/>
      <c r="B1315" s="50" t="s">
        <v>69</v>
      </c>
      <c r="C1315" s="1717" t="str">
        <f>'Result Entry'!$BF$3</f>
        <v>CHEMISTRY</v>
      </c>
      <c r="D1315" s="1718"/>
      <c r="E1315" s="94" t="str">
        <f>IF($J1300="TC",0,IF($J1300="Nso",0,VLOOKUP($A1297,'Result Entry'!$B$9:$FW$108,55,0)))</f>
        <v/>
      </c>
      <c r="F1315" s="95">
        <f>IF($J1300="TC",0,IF($J1300="Nso",0,VLOOKUP($A1297,'Result Entry'!$B$9:$FW$108,56,0)))</f>
        <v>0</v>
      </c>
      <c r="G1315" s="100">
        <f t="shared" si="108"/>
        <v>0</v>
      </c>
      <c r="H1315" s="1960">
        <f>IF($J1300="TC",0,IF($J1300="Nso",0,VLOOKUP($A1297,'Result Entry'!$B$9:$FW$108,61,0)))</f>
        <v>0</v>
      </c>
      <c r="I1315" s="1904"/>
      <c r="J1315" s="1903">
        <f>IF($J1300="TC",0,IF($J1300="Nso",0,VLOOKUP($A1297,'Result Entry'!$B$9:$FW$108,65,0)))</f>
        <v>0</v>
      </c>
      <c r="K1315" s="1904"/>
      <c r="L1315" s="97">
        <f t="shared" si="109"/>
        <v>0</v>
      </c>
      <c r="M1315" s="98">
        <f t="shared" si="110"/>
        <v>0</v>
      </c>
      <c r="N1315" s="99" t="str">
        <f>IF($J1300="TC",0,IF($J1300="Nso",0,VLOOKUP($A1297,'Result Entry'!$B$9:$FW$108,70,0)))</f>
        <v/>
      </c>
    </row>
    <row r="1316" spans="1:14" s="52" customFormat="1" ht="54" customHeight="1" thickBot="1">
      <c r="A1316" s="1721"/>
      <c r="B1316" s="50" t="s">
        <v>69</v>
      </c>
      <c r="C1316" s="1717" t="str">
        <f>'Result Entry'!$BW$3</f>
        <v>BIOLOGY</v>
      </c>
      <c r="D1316" s="1718"/>
      <c r="E1316" s="101" t="str">
        <f>IF($J1300="TC",0,IF($J1300="Nso",0,VLOOKUP($A1297,'Result Entry'!$B$9:$FW$108,71,0)))</f>
        <v/>
      </c>
      <c r="F1316" s="102" t="str">
        <f>IF($J1300="TC",0,IF($J1300="Nso",0,VLOOKUP($A1297,'Result Entry'!$B$9:$FW$108,72,0)))</f>
        <v/>
      </c>
      <c r="G1316" s="103">
        <f t="shared" si="108"/>
        <v>0</v>
      </c>
      <c r="H1316" s="1905">
        <f>IF($J1300="TC",0,IF($J1300="Nso",0,VLOOKUP($A1297,'Result Entry'!$B$9:$FW$108,77,0)))</f>
        <v>0</v>
      </c>
      <c r="I1316" s="1906"/>
      <c r="J1316" s="1907">
        <f>IF($J1300="TC",0,IF($J1300="Nso",0,VLOOKUP($A1297,'Result Entry'!$B$9:$FW$108,81,0)))</f>
        <v>0</v>
      </c>
      <c r="K1316" s="1906"/>
      <c r="L1316" s="104">
        <f t="shared" si="109"/>
        <v>0</v>
      </c>
      <c r="M1316" s="105">
        <f t="shared" si="110"/>
        <v>0</v>
      </c>
      <c r="N1316" s="99">
        <f>IF($J1300="TC",0,IF($J1300="Nso",0,VLOOKUP($A1297,'Result Entry'!$B$9:$FW$108,86,0)))</f>
        <v>0</v>
      </c>
    </row>
    <row r="1317" spans="1:14" ht="39.75" customHeight="1">
      <c r="A1317" s="1721"/>
      <c r="B1317" s="11" t="s">
        <v>69</v>
      </c>
      <c r="C1317" s="1771" t="s">
        <v>77</v>
      </c>
      <c r="D1317" s="1772"/>
      <c r="E1317" s="1773"/>
      <c r="F1317" s="1968" t="s">
        <v>78</v>
      </c>
      <c r="G1317" s="1969"/>
      <c r="H1317" s="1968" t="s">
        <v>79</v>
      </c>
      <c r="I1317" s="1970"/>
      <c r="J1317" s="106" t="s">
        <v>41</v>
      </c>
      <c r="K1317" s="116" t="s">
        <v>91</v>
      </c>
      <c r="L1317" s="1971" t="s">
        <v>39</v>
      </c>
      <c r="M1317" s="1972"/>
      <c r="N1317" s="108" t="s">
        <v>43</v>
      </c>
    </row>
    <row r="1318" spans="1:14" ht="39.75" customHeight="1" thickBot="1">
      <c r="A1318" s="1721"/>
      <c r="B1318" s="11" t="s">
        <v>69</v>
      </c>
      <c r="C1318" s="1774"/>
      <c r="D1318" s="1775"/>
      <c r="E1318" s="1776"/>
      <c r="F1318" s="1973">
        <f>IF($J1300="TC",0,IF($J1300="Nso",0,VLOOKUP($A1297,'Result Entry'!$B$9:$FW$108,146,0)))</f>
        <v>0</v>
      </c>
      <c r="G1318" s="1974"/>
      <c r="H1318" s="1975">
        <f>IF($J1300="TC",0,IF($J1300="Nso",0,VLOOKUP($A1297,'Result Entry'!$B$9:$FW$108,147,0)))</f>
        <v>0</v>
      </c>
      <c r="I1318" s="1976"/>
      <c r="J1318" s="75">
        <f>IF($J1300="TC",0,IF($J1300="Nso",0,VLOOKUP($A1297,'Result Entry'!$B$9:$FW$108,148,0)))</f>
        <v>0</v>
      </c>
      <c r="K1318" s="85" t="str">
        <f>IF($J1300="TC",0,IF($J1300="Nso",0,VLOOKUP($A1297,'Result Entry'!$B$9:$FW$108,149,0)))</f>
        <v/>
      </c>
      <c r="L1318" s="1864">
        <f>IF($J1300="TC",0,IF($J1300="Nso",0,VLOOKUP($A1297,'Result Entry'!$B$9:$FW$108,150,0)))</f>
        <v>0</v>
      </c>
      <c r="M1318" s="1865"/>
      <c r="N1318" s="15">
        <f>IF($J1300="TC",0,IF($J1300="Nso",0,VLOOKUP($A1297,'Result Entry'!$B$9:$FW$108,152,0)))</f>
        <v>0</v>
      </c>
    </row>
    <row r="1319" spans="1:14" ht="39.75" customHeight="1">
      <c r="A1319" s="1721"/>
      <c r="B1319" s="11" t="s">
        <v>69</v>
      </c>
      <c r="C1319" s="1758" t="s">
        <v>58</v>
      </c>
      <c r="D1319" s="1759"/>
      <c r="E1319" s="1759"/>
      <c r="F1319" s="1759"/>
      <c r="G1319" s="1759"/>
      <c r="H1319" s="1760"/>
      <c r="I1319" s="1834" t="s">
        <v>59</v>
      </c>
      <c r="J1319" s="1835"/>
      <c r="K1319" s="1911">
        <f>VLOOKUP($A1297,'Result Entry'!$B$9:$FW$108,143,0)</f>
        <v>0</v>
      </c>
      <c r="L1319" s="1912"/>
      <c r="M1319" s="1839" t="s">
        <v>37</v>
      </c>
      <c r="N1319" s="1840"/>
    </row>
    <row r="1320" spans="1:14" ht="39.75" customHeight="1" thickBot="1">
      <c r="A1320" s="1721"/>
      <c r="B1320" s="11" t="s">
        <v>69</v>
      </c>
      <c r="C1320" s="1841" t="s">
        <v>54</v>
      </c>
      <c r="D1320" s="1842"/>
      <c r="E1320" s="1842"/>
      <c r="F1320" s="1843" t="s">
        <v>157</v>
      </c>
      <c r="G1320" s="1844"/>
      <c r="H1320" s="26" t="s">
        <v>47</v>
      </c>
      <c r="I1320" s="1847" t="s">
        <v>60</v>
      </c>
      <c r="J1320" s="1848"/>
      <c r="K1320" s="1913">
        <f>VLOOKUP($A1297,'Result Entry'!$B$9:$FW$108,144,0)</f>
        <v>0</v>
      </c>
      <c r="L1320" s="1914"/>
      <c r="M1320" s="1875">
        <f>VLOOKUP($A1297,'Result Entry'!$B$9:$FW$108,145,0)</f>
        <v>0</v>
      </c>
      <c r="N1320" s="1876"/>
    </row>
    <row r="1321" spans="1:14" ht="39.75" customHeight="1">
      <c r="A1321" s="1721"/>
      <c r="B1321" s="11" t="s">
        <v>69</v>
      </c>
      <c r="C1321" s="1841"/>
      <c r="D1321" s="1842"/>
      <c r="E1321" s="1842"/>
      <c r="F1321" s="1845"/>
      <c r="G1321" s="1846"/>
      <c r="H1321" s="27" t="s">
        <v>99</v>
      </c>
      <c r="I1321" s="1877" t="s">
        <v>61</v>
      </c>
      <c r="J1321" s="1878"/>
      <c r="K1321" s="1915">
        <f>IF($J1300="TC","Transferred",IF($J1300="Nso","NameSeparated",VLOOKUP($A1297,'Result Entry'!$B$9:$FW$108,153,0)))</f>
        <v>0</v>
      </c>
      <c r="L1321" s="1915"/>
      <c r="M1321" s="1915"/>
      <c r="N1321" s="1916"/>
    </row>
    <row r="1322" spans="1:14" ht="39.75" customHeight="1">
      <c r="A1322" s="1721"/>
      <c r="B1322" s="11" t="s">
        <v>69</v>
      </c>
      <c r="C1322" s="1917" t="str">
        <f>'Result Entry'!$DU$3</f>
        <v>Foundation Of Information Tech.</v>
      </c>
      <c r="D1322" s="1918"/>
      <c r="E1322" s="1919"/>
      <c r="F1322" s="1902" t="str">
        <f>IF($J1300="TC",0,IF($J1300="Nso",0,VLOOKUP($A1297,'Result Entry'!$B$9:$GS$108,170,0)))</f>
        <v/>
      </c>
      <c r="G1322" s="1902"/>
      <c r="H1322" s="109">
        <f>IF($J1300="TC",0,IF($J1300="Nso",0,VLOOKUP($A1297,'Result Entry'!$B$9:$GS$108,112,0)))</f>
        <v>0</v>
      </c>
      <c r="I1322" s="1748" t="s">
        <v>71</v>
      </c>
      <c r="J1322" s="1749"/>
      <c r="K1322" s="1908">
        <f>'Result Entry'!$T$2</f>
        <v>45419</v>
      </c>
      <c r="L1322" s="1909"/>
      <c r="M1322" s="1909"/>
      <c r="N1322" s="1910"/>
    </row>
    <row r="1323" spans="1:14" ht="39.75" customHeight="1">
      <c r="A1323" s="1721"/>
      <c r="B1323" s="11" t="s">
        <v>69</v>
      </c>
      <c r="C1323" s="1899" t="str">
        <f>'Result Entry'!$EI$3</f>
        <v>G.I.A.I.-II</v>
      </c>
      <c r="D1323" s="1900"/>
      <c r="E1323" s="1901"/>
      <c r="F1323" s="1902" t="str">
        <f>IF($J1300="TC",0,IF($J1300="Nso",0,VLOOKUP($A1297,'Result Entry'!$B$9:$GS$108,174,0)))</f>
        <v/>
      </c>
      <c r="G1323" s="1902"/>
      <c r="H1323" s="109">
        <f>IF($J1300="TC",0,IF($J1300="Nso",0,VLOOKUP($A1297,'Result Entry'!$B$9:$GS$108,124,0)))</f>
        <v>0</v>
      </c>
      <c r="I1323" s="1753"/>
      <c r="J1323" s="1754"/>
      <c r="K1323" s="1754"/>
      <c r="L1323" s="1754"/>
      <c r="M1323" s="1754"/>
      <c r="N1323" s="1755"/>
    </row>
    <row r="1324" spans="1:14" ht="39.75" customHeight="1">
      <c r="A1324" s="1721"/>
      <c r="B1324" s="11" t="s">
        <v>69</v>
      </c>
      <c r="C1324" s="1899" t="str">
        <f>'Result Entry'!$EU$3</f>
        <v>SOC.SER.PLAN</v>
      </c>
      <c r="D1324" s="1900"/>
      <c r="E1324" s="1901"/>
      <c r="F1324" s="1902">
        <f>IF($J1300="TC",0,IF($J1300="Nso",0,VLOOKUP($A1297,'Result Entry'!$B$9:$HS$108,178,0)))</f>
        <v>0</v>
      </c>
      <c r="G1324" s="1902"/>
      <c r="H1324" s="109">
        <f>IF($J1300="TC",0,IF($J1300="Nso",0,VLOOKUP($A1297,'Result Entry'!$B$9:$GS$108,136,0)))</f>
        <v>0</v>
      </c>
      <c r="I1324" s="1756" t="s">
        <v>174</v>
      </c>
      <c r="J1324" s="1757"/>
      <c r="K1324" s="113"/>
      <c r="L1324" s="114"/>
      <c r="M1324" s="114"/>
      <c r="N1324" s="115"/>
    </row>
    <row r="1325" spans="1:14" ht="39.75" customHeight="1" thickBot="1">
      <c r="A1325" s="1721"/>
      <c r="B1325" s="11" t="s">
        <v>69</v>
      </c>
      <c r="C1325" s="1899" t="str">
        <f>'Result Entry'!$FG$3</f>
        <v>Jeewan Kaushal</v>
      </c>
      <c r="D1325" s="1900"/>
      <c r="E1325" s="1901"/>
      <c r="F1325" s="1902" t="str">
        <f>IF($J1300="TC",0,IF($J1300="Nso",0,VLOOKUP($A1297,'Result Entry'!$B$9:$HS$108,182,0)))</f>
        <v/>
      </c>
      <c r="G1325" s="1902"/>
      <c r="H1325" s="109">
        <f>IF($J1300="TC",0,IF($J1300="Nso",0,VLOOKUP($A1297,'Result Entry'!$B$9:$HS$108,136,0)))</f>
        <v>0</v>
      </c>
      <c r="I1325" s="1756" t="s">
        <v>148</v>
      </c>
      <c r="J1325" s="1757"/>
      <c r="K1325" s="1757"/>
      <c r="L1325" s="1757"/>
      <c r="M1325" s="1757"/>
      <c r="N1325" s="1838"/>
    </row>
    <row r="1326" spans="1:14" ht="39.75" customHeight="1">
      <c r="A1326" s="1721"/>
      <c r="B1326" s="10" t="s">
        <v>69</v>
      </c>
      <c r="C1326" s="1886" t="s">
        <v>180</v>
      </c>
      <c r="D1326" s="1887"/>
      <c r="E1326" s="1888"/>
      <c r="F1326" s="1895" t="s">
        <v>181</v>
      </c>
      <c r="G1326" s="1896"/>
      <c r="H1326" s="110" t="s">
        <v>30</v>
      </c>
      <c r="I1326" s="1756" t="s">
        <v>175</v>
      </c>
      <c r="J1326" s="1757"/>
      <c r="K1326" s="1757"/>
      <c r="L1326" s="1757"/>
      <c r="M1326" s="1757"/>
      <c r="N1326" s="1838"/>
    </row>
    <row r="1327" spans="1:14" ht="39.75" customHeight="1">
      <c r="A1327" s="1721"/>
      <c r="B1327" s="10" t="s">
        <v>69</v>
      </c>
      <c r="C1327" s="1889"/>
      <c r="D1327" s="1890"/>
      <c r="E1327" s="1891"/>
      <c r="F1327" s="1897" t="s">
        <v>182</v>
      </c>
      <c r="G1327" s="1898"/>
      <c r="H1327" s="111" t="s">
        <v>179</v>
      </c>
      <c r="I1327" s="1732" t="s">
        <v>67</v>
      </c>
      <c r="J1327" s="1733"/>
      <c r="K1327" s="1733"/>
      <c r="L1327" s="1733"/>
      <c r="M1327" s="1733"/>
      <c r="N1327" s="1734"/>
    </row>
    <row r="1328" spans="1:14" ht="39.75" customHeight="1">
      <c r="A1328" s="1721"/>
      <c r="B1328" s="10" t="s">
        <v>69</v>
      </c>
      <c r="C1328" s="1889"/>
      <c r="D1328" s="1890"/>
      <c r="E1328" s="1891"/>
      <c r="F1328" s="1897" t="s">
        <v>185</v>
      </c>
      <c r="G1328" s="1898"/>
      <c r="H1328" s="111" t="s">
        <v>62</v>
      </c>
      <c r="I1328" s="1735"/>
      <c r="J1328" s="1736"/>
      <c r="K1328" s="1736"/>
      <c r="L1328" s="1736"/>
      <c r="M1328" s="1736"/>
      <c r="N1328" s="1737"/>
    </row>
    <row r="1329" spans="1:15" ht="39.75" customHeight="1">
      <c r="A1329" s="1721"/>
      <c r="B1329" s="10" t="s">
        <v>69</v>
      </c>
      <c r="C1329" s="1889"/>
      <c r="D1329" s="1890"/>
      <c r="E1329" s="1891"/>
      <c r="F1329" s="1897" t="s">
        <v>186</v>
      </c>
      <c r="G1329" s="1898"/>
      <c r="H1329" s="111" t="s">
        <v>63</v>
      </c>
      <c r="I1329" s="1735"/>
      <c r="J1329" s="1736"/>
      <c r="K1329" s="1736"/>
      <c r="L1329" s="1736"/>
      <c r="M1329" s="1736"/>
      <c r="N1329" s="1737"/>
    </row>
    <row r="1330" spans="1:15" ht="39.75" customHeight="1">
      <c r="A1330" s="1721"/>
      <c r="B1330" s="10" t="s">
        <v>69</v>
      </c>
      <c r="C1330" s="1889"/>
      <c r="D1330" s="1890"/>
      <c r="E1330" s="1891"/>
      <c r="F1330" s="1897" t="s">
        <v>183</v>
      </c>
      <c r="G1330" s="1898"/>
      <c r="H1330" s="111" t="s">
        <v>65</v>
      </c>
      <c r="I1330" s="1738" t="s">
        <v>80</v>
      </c>
      <c r="J1330" s="1739"/>
      <c r="K1330" s="1739"/>
      <c r="L1330" s="1739"/>
      <c r="M1330" s="1739"/>
      <c r="N1330" s="1740"/>
    </row>
    <row r="1331" spans="1:15" ht="39.75" customHeight="1" thickBot="1">
      <c r="A1331" s="1721"/>
      <c r="B1331" s="13" t="s">
        <v>69</v>
      </c>
      <c r="C1331" s="1892"/>
      <c r="D1331" s="1893"/>
      <c r="E1331" s="1894"/>
      <c r="F1331" s="1884" t="s">
        <v>184</v>
      </c>
      <c r="G1331" s="1885"/>
      <c r="H1331" s="112" t="s">
        <v>64</v>
      </c>
      <c r="I1331" s="1741"/>
      <c r="J1331" s="1742"/>
      <c r="K1331" s="1742"/>
      <c r="L1331" s="1742"/>
      <c r="M1331" s="1742"/>
      <c r="N1331" s="1743"/>
    </row>
    <row r="1332" spans="1:15" s="43" customFormat="1" ht="123.75" customHeight="1" thickTop="1">
      <c r="A1332" s="84"/>
      <c r="B1332" s="117"/>
      <c r="C1332" s="118"/>
      <c r="D1332" s="118"/>
      <c r="E1332" s="118"/>
      <c r="F1332" s="118"/>
      <c r="G1332" s="118"/>
      <c r="H1332" s="118"/>
      <c r="I1332" s="118"/>
      <c r="J1332" s="118"/>
      <c r="K1332" s="118"/>
      <c r="L1332" s="118"/>
      <c r="M1332" s="118"/>
      <c r="N1332" s="118"/>
    </row>
    <row r="1333" spans="1:15" ht="24.75" customHeight="1" thickBot="1">
      <c r="A1333" s="83">
        <f>A1297+1</f>
        <v>38</v>
      </c>
      <c r="B1333" s="1720" t="s">
        <v>50</v>
      </c>
      <c r="C1333" s="1720"/>
      <c r="D1333" s="1720"/>
      <c r="E1333" s="1720"/>
      <c r="F1333" s="1720"/>
      <c r="G1333" s="1720"/>
      <c r="H1333" s="1720"/>
      <c r="I1333" s="1720"/>
      <c r="J1333" s="1720"/>
      <c r="K1333" s="1720"/>
      <c r="L1333" s="1720"/>
      <c r="M1333" s="1720"/>
      <c r="N1333" s="1720"/>
    </row>
    <row r="1334" spans="1:15" ht="62.25" customHeight="1" thickTop="1">
      <c r="A1334" s="1721"/>
      <c r="B1334" s="1722"/>
      <c r="C1334" s="1723"/>
      <c r="D1334" s="1920" t="str">
        <f>Master!$E$8</f>
        <v xml:space="preserve">Govt. Sr. Secondary School </v>
      </c>
      <c r="E1334" s="1921"/>
      <c r="F1334" s="1921"/>
      <c r="G1334" s="1921"/>
      <c r="H1334" s="1921"/>
      <c r="I1334" s="1921"/>
      <c r="J1334" s="1921"/>
      <c r="K1334" s="1921"/>
      <c r="L1334" s="1921"/>
      <c r="M1334" s="1921"/>
      <c r="N1334" s="1922"/>
    </row>
    <row r="1335" spans="1:15" ht="33" customHeight="1" thickBot="1">
      <c r="A1335" s="1721"/>
      <c r="B1335" s="1724"/>
      <c r="C1335" s="1725"/>
      <c r="D1335" s="1729" t="str">
        <f>Master!$E$11</f>
        <v>P.S.-Bapini (Jodhpur)</v>
      </c>
      <c r="E1335" s="1730"/>
      <c r="F1335" s="1730"/>
      <c r="G1335" s="1730"/>
      <c r="H1335" s="1730"/>
      <c r="I1335" s="1730"/>
      <c r="J1335" s="1730"/>
      <c r="K1335" s="1730"/>
      <c r="L1335" s="1730"/>
      <c r="M1335" s="1730"/>
      <c r="N1335" s="1731"/>
    </row>
    <row r="1336" spans="1:15" ht="30" customHeight="1">
      <c r="A1336" s="1721"/>
      <c r="B1336" s="28"/>
      <c r="C1336" s="1849" t="s">
        <v>150</v>
      </c>
      <c r="D1336" s="1850"/>
      <c r="E1336" s="1850"/>
      <c r="F1336" s="1850"/>
      <c r="G1336" s="1851"/>
      <c r="H1336" s="1814" t="s">
        <v>127</v>
      </c>
      <c r="I1336" s="1814"/>
      <c r="J1336" s="1923">
        <f>VLOOKUP(A1333,'Result Entry'!$B$6:$K$108,6,0)</f>
        <v>0</v>
      </c>
      <c r="K1336" s="1820" t="s">
        <v>68</v>
      </c>
      <c r="L1336" s="1821"/>
      <c r="M1336" s="68">
        <f>Master!$E$14</f>
        <v>8151106901</v>
      </c>
      <c r="N1336" s="69"/>
    </row>
    <row r="1337" spans="1:15" ht="30" customHeight="1">
      <c r="A1337" s="1721"/>
      <c r="B1337" s="9"/>
      <c r="C1337" s="1852"/>
      <c r="D1337" s="1853"/>
      <c r="E1337" s="1853"/>
      <c r="F1337" s="1853"/>
      <c r="G1337" s="1854"/>
      <c r="H1337" s="1815"/>
      <c r="I1337" s="1815"/>
      <c r="J1337" s="1924"/>
      <c r="K1337" s="1822" t="s">
        <v>66</v>
      </c>
      <c r="L1337" s="1823"/>
      <c r="M1337" s="1824"/>
      <c r="N1337" s="1825"/>
      <c r="O1337" s="17" t="s">
        <v>156</v>
      </c>
    </row>
    <row r="1338" spans="1:15" ht="30" customHeight="1" thickBot="1">
      <c r="A1338" s="1721"/>
      <c r="B1338" s="9"/>
      <c r="C1338" s="1855"/>
      <c r="D1338" s="1856"/>
      <c r="E1338" s="1856"/>
      <c r="F1338" s="1856"/>
      <c r="G1338" s="1857"/>
      <c r="H1338" s="1816"/>
      <c r="I1338" s="1816"/>
      <c r="J1338" s="1925"/>
      <c r="K1338" s="1826" t="s">
        <v>51</v>
      </c>
      <c r="L1338" s="1827"/>
      <c r="M1338" s="1828" t="str">
        <f>Master!$E$6</f>
        <v>2023-24</v>
      </c>
      <c r="N1338" s="1829"/>
    </row>
    <row r="1339" spans="1:15" ht="39.75" customHeight="1">
      <c r="A1339" s="1721"/>
      <c r="B1339" s="10" t="s">
        <v>69</v>
      </c>
      <c r="C1339" s="1932" t="s">
        <v>20</v>
      </c>
      <c r="D1339" s="1977"/>
      <c r="E1339" s="1977"/>
      <c r="F1339" s="1978"/>
      <c r="G1339" s="87" t="s">
        <v>149</v>
      </c>
      <c r="H1339" s="1979">
        <f>VLOOKUP($A1333,'Result Entry'!$B$9:$FW$108,4,0)</f>
        <v>0</v>
      </c>
      <c r="I1339" s="1979"/>
      <c r="J1339" s="1979"/>
      <c r="K1339" s="1979"/>
      <c r="L1339" s="1979"/>
      <c r="M1339" s="1979"/>
      <c r="N1339" s="1980"/>
    </row>
    <row r="1340" spans="1:15" ht="39.75" customHeight="1">
      <c r="A1340" s="1721"/>
      <c r="B1340" s="10" t="s">
        <v>69</v>
      </c>
      <c r="C1340" s="1960" t="s">
        <v>22</v>
      </c>
      <c r="D1340" s="1961"/>
      <c r="E1340" s="1961"/>
      <c r="F1340" s="1962"/>
      <c r="G1340" s="88" t="s">
        <v>149</v>
      </c>
      <c r="H1340" s="1963">
        <f>VLOOKUP($A1333,'Result Entry'!$B$9:$FW$108,7,0)</f>
        <v>0</v>
      </c>
      <c r="I1340" s="1963"/>
      <c r="J1340" s="1963"/>
      <c r="K1340" s="1963"/>
      <c r="L1340" s="1963"/>
      <c r="M1340" s="1963"/>
      <c r="N1340" s="1964"/>
    </row>
    <row r="1341" spans="1:15" ht="39.75" customHeight="1">
      <c r="A1341" s="1721"/>
      <c r="B1341" s="10" t="s">
        <v>69</v>
      </c>
      <c r="C1341" s="1960" t="s">
        <v>23</v>
      </c>
      <c r="D1341" s="1961"/>
      <c r="E1341" s="1961"/>
      <c r="F1341" s="1962"/>
      <c r="G1341" s="88" t="s">
        <v>149</v>
      </c>
      <c r="H1341" s="1963">
        <f>VLOOKUP($A1333,'Result Entry'!$B$9:$FW$108,8,0)</f>
        <v>0</v>
      </c>
      <c r="I1341" s="1963"/>
      <c r="J1341" s="1963"/>
      <c r="K1341" s="1963"/>
      <c r="L1341" s="1963"/>
      <c r="M1341" s="1963"/>
      <c r="N1341" s="1964"/>
    </row>
    <row r="1342" spans="1:15" ht="39.75" customHeight="1">
      <c r="A1342" s="1721"/>
      <c r="B1342" s="10" t="s">
        <v>69</v>
      </c>
      <c r="C1342" s="1960" t="s">
        <v>52</v>
      </c>
      <c r="D1342" s="1961"/>
      <c r="E1342" s="1961"/>
      <c r="F1342" s="1962"/>
      <c r="G1342" s="88" t="s">
        <v>149</v>
      </c>
      <c r="H1342" s="1963">
        <f>VLOOKUP($A1333,'Result Entry'!$B$9:$FW$108,9,0)</f>
        <v>0</v>
      </c>
      <c r="I1342" s="1963"/>
      <c r="J1342" s="1963"/>
      <c r="K1342" s="1963"/>
      <c r="L1342" s="1963"/>
      <c r="M1342" s="1963"/>
      <c r="N1342" s="1964"/>
    </row>
    <row r="1343" spans="1:15" ht="39.75" customHeight="1">
      <c r="A1343" s="1721"/>
      <c r="B1343" s="10" t="s">
        <v>69</v>
      </c>
      <c r="C1343" s="1960" t="s">
        <v>53</v>
      </c>
      <c r="D1343" s="1961"/>
      <c r="E1343" s="1961"/>
      <c r="F1343" s="1962"/>
      <c r="G1343" s="88" t="s">
        <v>149</v>
      </c>
      <c r="H1343" s="1965" t="str">
        <f>CONCATENATE('Result Entry'!$G$4,'Result Entry'!$J$4)</f>
        <v>11(A)</v>
      </c>
      <c r="I1343" s="1963"/>
      <c r="J1343" s="1963"/>
      <c r="K1343" s="1963"/>
      <c r="L1343" s="1963"/>
      <c r="M1343" s="1963"/>
      <c r="N1343" s="1964"/>
    </row>
    <row r="1344" spans="1:15" ht="39.75" customHeight="1" thickBot="1">
      <c r="A1344" s="1721"/>
      <c r="B1344" s="10" t="s">
        <v>69</v>
      </c>
      <c r="C1344" s="1935" t="s">
        <v>25</v>
      </c>
      <c r="D1344" s="1936"/>
      <c r="E1344" s="1936"/>
      <c r="F1344" s="1937"/>
      <c r="G1344" s="89" t="s">
        <v>149</v>
      </c>
      <c r="H1344" s="1938">
        <f>VLOOKUP($A1333,'Result Entry'!$B$9:$FW$108,10,0)</f>
        <v>0</v>
      </c>
      <c r="I1344" s="1938"/>
      <c r="J1344" s="1938"/>
      <c r="K1344" s="1938"/>
      <c r="L1344" s="1938"/>
      <c r="M1344" s="1938"/>
      <c r="N1344" s="1939"/>
    </row>
    <row r="1345" spans="1:14" ht="30" customHeight="1">
      <c r="A1345" s="1721"/>
      <c r="B1345" s="11" t="s">
        <v>69</v>
      </c>
      <c r="C1345" s="1940" t="s">
        <v>167</v>
      </c>
      <c r="D1345" s="1941"/>
      <c r="E1345" s="1944" t="s">
        <v>72</v>
      </c>
      <c r="F1345" s="1946" t="s">
        <v>73</v>
      </c>
      <c r="G1345" s="1948" t="s">
        <v>168</v>
      </c>
      <c r="H1345" s="1950" t="s">
        <v>55</v>
      </c>
      <c r="I1345" s="1951"/>
      <c r="J1345" s="1954" t="s">
        <v>84</v>
      </c>
      <c r="K1345" s="1955"/>
      <c r="L1345" s="1958" t="s">
        <v>169</v>
      </c>
      <c r="M1345" s="1966" t="s">
        <v>76</v>
      </c>
      <c r="N1345" s="1926" t="s">
        <v>98</v>
      </c>
    </row>
    <row r="1346" spans="1:14" ht="30" customHeight="1">
      <c r="A1346" s="1721"/>
      <c r="B1346" s="11"/>
      <c r="C1346" s="1942"/>
      <c r="D1346" s="1943"/>
      <c r="E1346" s="1945"/>
      <c r="F1346" s="1947"/>
      <c r="G1346" s="1949"/>
      <c r="H1346" s="1952"/>
      <c r="I1346" s="1953"/>
      <c r="J1346" s="1956"/>
      <c r="K1346" s="1957"/>
      <c r="L1346" s="1959"/>
      <c r="M1346" s="1967"/>
      <c r="N1346" s="1927"/>
    </row>
    <row r="1347" spans="1:14" ht="39.75" customHeight="1" thickBot="1">
      <c r="A1347" s="1721"/>
      <c r="B1347" s="11" t="s">
        <v>69</v>
      </c>
      <c r="C1347" s="1866" t="s">
        <v>56</v>
      </c>
      <c r="D1347" s="1867"/>
      <c r="E1347" s="90">
        <f>'Result Entry'!$L$7</f>
        <v>10</v>
      </c>
      <c r="F1347" s="91">
        <f>'Result Entry'!$M$7</f>
        <v>10</v>
      </c>
      <c r="G1347" s="92">
        <f t="shared" ref="G1347:G1352" si="111">SUM(E1347:F1347)</f>
        <v>20</v>
      </c>
      <c r="H1347" s="1929">
        <f>'Result Entry'!$AU$7</f>
        <v>70</v>
      </c>
      <c r="I1347" s="1930"/>
      <c r="J1347" s="1931">
        <f>'Result Entry'!$AY$7</f>
        <v>100</v>
      </c>
      <c r="K1347" s="1930"/>
      <c r="L1347" s="92">
        <f t="shared" ref="L1347:L1352" si="112">SUM(H1347,J1347)</f>
        <v>170</v>
      </c>
      <c r="M1347" s="93">
        <f t="shared" ref="M1347:M1352" si="113">SUM(G1347,L1347)</f>
        <v>190</v>
      </c>
      <c r="N1347" s="1928"/>
    </row>
    <row r="1348" spans="1:14" s="52" customFormat="1" ht="54" customHeight="1">
      <c r="A1348" s="1721"/>
      <c r="B1348" s="50" t="s">
        <v>69</v>
      </c>
      <c r="C1348" s="1769" t="str">
        <f>'Result Entry'!$L$3</f>
        <v>HINDI Comp.</v>
      </c>
      <c r="D1348" s="1770"/>
      <c r="E1348" s="94">
        <f>IF($J1336="TC",0,IF($J1336="Nso",0,VLOOKUP($A1333,'Result Entry'!$B$9:$FW$108,11,0)))</f>
        <v>0</v>
      </c>
      <c r="F1348" s="95">
        <f>IF($J1336="TC",0,IF($J1336="Nso",0,VLOOKUP($A1333,'Result Entry'!$B$9:$FW$108,12,0)))</f>
        <v>0</v>
      </c>
      <c r="G1348" s="96">
        <f t="shared" si="111"/>
        <v>0</v>
      </c>
      <c r="H1348" s="1932">
        <f>IF($J1336="TC",0,IF($J1336="Nso",0,VLOOKUP($A1333,'Result Entry'!$B$9:$FW$108,16,0)))</f>
        <v>0</v>
      </c>
      <c r="I1348" s="1933"/>
      <c r="J1348" s="1934">
        <f>IF($J1336="TC",0,IF($J1336="Nso",0,VLOOKUP($A1333,'Result Entry'!$B$9:$FW$108,19,0)))</f>
        <v>0</v>
      </c>
      <c r="K1348" s="1933"/>
      <c r="L1348" s="97">
        <f t="shared" si="112"/>
        <v>0</v>
      </c>
      <c r="M1348" s="98">
        <f t="shared" si="113"/>
        <v>0</v>
      </c>
      <c r="N1348" s="99" t="str">
        <f>IF($J1336="TC",0,IF($J1336="Nso",0,VLOOKUP($A1333,'Result Entry'!$B$9:$FW$108,24,0)))</f>
        <v/>
      </c>
    </row>
    <row r="1349" spans="1:14" s="52" customFormat="1" ht="54" customHeight="1">
      <c r="A1349" s="1721"/>
      <c r="B1349" s="50" t="s">
        <v>69</v>
      </c>
      <c r="C1349" s="1717" t="str">
        <f>'Result Entry'!$Z$3</f>
        <v>ENGLISH Comp.</v>
      </c>
      <c r="D1349" s="1718"/>
      <c r="E1349" s="94">
        <f>IF($J1336="TC",0,IF($J1336="Nso",0,VLOOKUP($A1333,'Result Entry'!$B$9:$FW$108,25,0)))</f>
        <v>0</v>
      </c>
      <c r="F1349" s="95">
        <f>IF($J1336="TC",0,IF($J1336="Nso",0,VLOOKUP($A1333,'Result Entry'!$B$9:$FW$108,26,0)))</f>
        <v>0</v>
      </c>
      <c r="G1349" s="100">
        <f t="shared" si="111"/>
        <v>0</v>
      </c>
      <c r="H1349" s="1960">
        <f>IF($J1336="TC",0,IF($J1336="Nso",0,VLOOKUP($A1333,'Result Entry'!$B$9:$FW$108,30,0)))</f>
        <v>0</v>
      </c>
      <c r="I1349" s="1904"/>
      <c r="J1349" s="1903">
        <f>IF($J1336="TC",0,IF($J1336="Nso",0,VLOOKUP($A1333,'Result Entry'!$B$9:$FW$108,33,0)))</f>
        <v>0</v>
      </c>
      <c r="K1349" s="1904"/>
      <c r="L1349" s="97">
        <f t="shared" si="112"/>
        <v>0</v>
      </c>
      <c r="M1349" s="98">
        <f t="shared" si="113"/>
        <v>0</v>
      </c>
      <c r="N1349" s="99" t="str">
        <f>IF($J1336="TC",0,IF($J1336="Nso",0,VLOOKUP($A1333,'Result Entry'!$B$9:$FW$108,38,0)))</f>
        <v/>
      </c>
    </row>
    <row r="1350" spans="1:14" s="52" customFormat="1" ht="54" customHeight="1">
      <c r="A1350" s="1721"/>
      <c r="B1350" s="50" t="s">
        <v>69</v>
      </c>
      <c r="C1350" s="1717" t="str">
        <f>'Result Entry'!$AO$3</f>
        <v>PHYSICS</v>
      </c>
      <c r="D1350" s="1718"/>
      <c r="E1350" s="94">
        <f>IF($J1336="TC",0,IF($J1336="Nso",0,VLOOKUP($A1333,'Result Entry'!$B$9:$FW$108,39,0)))</f>
        <v>0</v>
      </c>
      <c r="F1350" s="95">
        <f>IF($J1336="TC",0,IF($J1336="Nso",0,VLOOKUP($A1333,'Result Entry'!$B$9:$FW$108,40,0)))</f>
        <v>0</v>
      </c>
      <c r="G1350" s="100">
        <f t="shared" si="111"/>
        <v>0</v>
      </c>
      <c r="H1350" s="1960">
        <f>IF($J1336="TC",0,IF($J1336="Nso",0,VLOOKUP($A1333,'Result Entry'!$B$9:$FW$108,45,0)))</f>
        <v>0</v>
      </c>
      <c r="I1350" s="1904"/>
      <c r="J1350" s="1903">
        <f>IF($J1336="TC",0,IF($J1336="Nso",0,VLOOKUP($A1333,'Result Entry'!$B$9:$FW$108,49,0)))</f>
        <v>0</v>
      </c>
      <c r="K1350" s="1904"/>
      <c r="L1350" s="97">
        <f t="shared" si="112"/>
        <v>0</v>
      </c>
      <c r="M1350" s="98">
        <f t="shared" si="113"/>
        <v>0</v>
      </c>
      <c r="N1350" s="99" t="str">
        <f>IF($J1336="TC",0,IF($J1336="Nso",0,VLOOKUP($A1333,'Result Entry'!$B$9:$FW$108,54,0)))</f>
        <v/>
      </c>
    </row>
    <row r="1351" spans="1:14" s="52" customFormat="1" ht="54" customHeight="1">
      <c r="A1351" s="1721"/>
      <c r="B1351" s="50" t="s">
        <v>69</v>
      </c>
      <c r="C1351" s="1717" t="str">
        <f>'Result Entry'!$BF$3</f>
        <v>CHEMISTRY</v>
      </c>
      <c r="D1351" s="1718"/>
      <c r="E1351" s="94" t="str">
        <f>IF($J1336="TC",0,IF($J1336="Nso",0,VLOOKUP($A1333,'Result Entry'!$B$9:$FW$108,55,0)))</f>
        <v/>
      </c>
      <c r="F1351" s="95">
        <f>IF($J1336="TC",0,IF($J1336="Nso",0,VLOOKUP($A1333,'Result Entry'!$B$9:$FW$108,56,0)))</f>
        <v>0</v>
      </c>
      <c r="G1351" s="100">
        <f t="shared" si="111"/>
        <v>0</v>
      </c>
      <c r="H1351" s="1960">
        <f>IF($J1336="TC",0,IF($J1336="Nso",0,VLOOKUP($A1333,'Result Entry'!$B$9:$FW$108,61,0)))</f>
        <v>0</v>
      </c>
      <c r="I1351" s="1904"/>
      <c r="J1351" s="1903">
        <f>IF($J1336="TC",0,IF($J1336="Nso",0,VLOOKUP($A1333,'Result Entry'!$B$9:$FW$108,65,0)))</f>
        <v>0</v>
      </c>
      <c r="K1351" s="1904"/>
      <c r="L1351" s="97">
        <f t="shared" si="112"/>
        <v>0</v>
      </c>
      <c r="M1351" s="98">
        <f t="shared" si="113"/>
        <v>0</v>
      </c>
      <c r="N1351" s="99" t="str">
        <f>IF($J1336="TC",0,IF($J1336="Nso",0,VLOOKUP($A1333,'Result Entry'!$B$9:$FW$108,70,0)))</f>
        <v/>
      </c>
    </row>
    <row r="1352" spans="1:14" s="52" customFormat="1" ht="54" customHeight="1" thickBot="1">
      <c r="A1352" s="1721"/>
      <c r="B1352" s="50" t="s">
        <v>69</v>
      </c>
      <c r="C1352" s="1717" t="str">
        <f>'Result Entry'!$BW$3</f>
        <v>BIOLOGY</v>
      </c>
      <c r="D1352" s="1718"/>
      <c r="E1352" s="101" t="str">
        <f>IF($J1336="TC",0,IF($J1336="Nso",0,VLOOKUP($A1333,'Result Entry'!$B$9:$FW$108,71,0)))</f>
        <v/>
      </c>
      <c r="F1352" s="102" t="str">
        <f>IF($J1336="TC",0,IF($J1336="Nso",0,VLOOKUP($A1333,'Result Entry'!$B$9:$FW$108,72,0)))</f>
        <v/>
      </c>
      <c r="G1352" s="103">
        <f t="shared" si="111"/>
        <v>0</v>
      </c>
      <c r="H1352" s="1905">
        <f>IF($J1336="TC",0,IF($J1336="Nso",0,VLOOKUP($A1333,'Result Entry'!$B$9:$FW$108,77,0)))</f>
        <v>0</v>
      </c>
      <c r="I1352" s="1906"/>
      <c r="J1352" s="1907">
        <f>IF($J1336="TC",0,IF($J1336="Nso",0,VLOOKUP($A1333,'Result Entry'!$B$9:$FW$108,81,0)))</f>
        <v>0</v>
      </c>
      <c r="K1352" s="1906"/>
      <c r="L1352" s="104">
        <f t="shared" si="112"/>
        <v>0</v>
      </c>
      <c r="M1352" s="105">
        <f t="shared" si="113"/>
        <v>0</v>
      </c>
      <c r="N1352" s="99">
        <f>IF($J1336="TC",0,IF($J1336="Nso",0,VLOOKUP($A1333,'Result Entry'!$B$9:$FW$108,86,0)))</f>
        <v>0</v>
      </c>
    </row>
    <row r="1353" spans="1:14" ht="39.75" customHeight="1">
      <c r="A1353" s="1721"/>
      <c r="B1353" s="11" t="s">
        <v>69</v>
      </c>
      <c r="C1353" s="1771" t="s">
        <v>77</v>
      </c>
      <c r="D1353" s="1772"/>
      <c r="E1353" s="1773"/>
      <c r="F1353" s="1968" t="s">
        <v>78</v>
      </c>
      <c r="G1353" s="1969"/>
      <c r="H1353" s="1968" t="s">
        <v>79</v>
      </c>
      <c r="I1353" s="1970"/>
      <c r="J1353" s="106" t="s">
        <v>41</v>
      </c>
      <c r="K1353" s="116" t="s">
        <v>91</v>
      </c>
      <c r="L1353" s="1971" t="s">
        <v>39</v>
      </c>
      <c r="M1353" s="1972"/>
      <c r="N1353" s="108" t="s">
        <v>43</v>
      </c>
    </row>
    <row r="1354" spans="1:14" ht="39.75" customHeight="1" thickBot="1">
      <c r="A1354" s="1721"/>
      <c r="B1354" s="11" t="s">
        <v>69</v>
      </c>
      <c r="C1354" s="1774"/>
      <c r="D1354" s="1775"/>
      <c r="E1354" s="1776"/>
      <c r="F1354" s="1973">
        <f>IF($J1336="TC",0,IF($J1336="Nso",0,VLOOKUP($A1333,'Result Entry'!$B$9:$FW$108,146,0)))</f>
        <v>0</v>
      </c>
      <c r="G1354" s="1974"/>
      <c r="H1354" s="1975">
        <f>IF($J1336="TC",0,IF($J1336="Nso",0,VLOOKUP($A1333,'Result Entry'!$B$9:$FW$108,147,0)))</f>
        <v>0</v>
      </c>
      <c r="I1354" s="1976"/>
      <c r="J1354" s="75">
        <f>IF($J1336="TC",0,IF($J1336="Nso",0,VLOOKUP($A1333,'Result Entry'!$B$9:$FW$108,148,0)))</f>
        <v>0</v>
      </c>
      <c r="K1354" s="85" t="str">
        <f>IF($J1336="TC",0,IF($J1336="Nso",0,VLOOKUP($A1333,'Result Entry'!$B$9:$FW$108,149,0)))</f>
        <v/>
      </c>
      <c r="L1354" s="1864">
        <f>IF($J1336="TC",0,IF($J1336="Nso",0,VLOOKUP($A1333,'Result Entry'!$B$9:$FW$108,150,0)))</f>
        <v>0</v>
      </c>
      <c r="M1354" s="1865"/>
      <c r="N1354" s="15">
        <f>IF($J1336="TC",0,IF($J1336="Nso",0,VLOOKUP($A1333,'Result Entry'!$B$9:$FW$108,152,0)))</f>
        <v>0</v>
      </c>
    </row>
    <row r="1355" spans="1:14" ht="39.75" customHeight="1">
      <c r="A1355" s="1721"/>
      <c r="B1355" s="11" t="s">
        <v>69</v>
      </c>
      <c r="C1355" s="1758" t="s">
        <v>58</v>
      </c>
      <c r="D1355" s="1759"/>
      <c r="E1355" s="1759"/>
      <c r="F1355" s="1759"/>
      <c r="G1355" s="1759"/>
      <c r="H1355" s="1760"/>
      <c r="I1355" s="1834" t="s">
        <v>59</v>
      </c>
      <c r="J1355" s="1835"/>
      <c r="K1355" s="1911">
        <f>VLOOKUP($A1333,'Result Entry'!$B$9:$FW$108,143,0)</f>
        <v>0</v>
      </c>
      <c r="L1355" s="1912"/>
      <c r="M1355" s="1839" t="s">
        <v>37</v>
      </c>
      <c r="N1355" s="1840"/>
    </row>
    <row r="1356" spans="1:14" ht="39.75" customHeight="1" thickBot="1">
      <c r="A1356" s="1721"/>
      <c r="B1356" s="11" t="s">
        <v>69</v>
      </c>
      <c r="C1356" s="1841" t="s">
        <v>54</v>
      </c>
      <c r="D1356" s="1842"/>
      <c r="E1356" s="1842"/>
      <c r="F1356" s="1843" t="s">
        <v>157</v>
      </c>
      <c r="G1356" s="1844"/>
      <c r="H1356" s="26" t="s">
        <v>47</v>
      </c>
      <c r="I1356" s="1847" t="s">
        <v>60</v>
      </c>
      <c r="J1356" s="1848"/>
      <c r="K1356" s="1913">
        <f>VLOOKUP($A1333,'Result Entry'!$B$9:$FW$108,144,0)</f>
        <v>0</v>
      </c>
      <c r="L1356" s="1914"/>
      <c r="M1356" s="1875">
        <f>VLOOKUP($A1333,'Result Entry'!$B$9:$FW$108,145,0)</f>
        <v>0</v>
      </c>
      <c r="N1356" s="1876"/>
    </row>
    <row r="1357" spans="1:14" ht="39.75" customHeight="1">
      <c r="A1357" s="1721"/>
      <c r="B1357" s="11" t="s">
        <v>69</v>
      </c>
      <c r="C1357" s="1841"/>
      <c r="D1357" s="1842"/>
      <c r="E1357" s="1842"/>
      <c r="F1357" s="1845"/>
      <c r="G1357" s="1846"/>
      <c r="H1357" s="27" t="s">
        <v>99</v>
      </c>
      <c r="I1357" s="1877" t="s">
        <v>61</v>
      </c>
      <c r="J1357" s="1878"/>
      <c r="K1357" s="1915">
        <f>IF($J1336="TC","Transferred",IF($J1336="Nso","NameSeparated",VLOOKUP($A1333,'Result Entry'!$B$9:$FW$108,153,0)))</f>
        <v>0</v>
      </c>
      <c r="L1357" s="1915"/>
      <c r="M1357" s="1915"/>
      <c r="N1357" s="1916"/>
    </row>
    <row r="1358" spans="1:14" ht="39.75" customHeight="1">
      <c r="A1358" s="1721"/>
      <c r="B1358" s="11" t="s">
        <v>69</v>
      </c>
      <c r="C1358" s="1917" t="str">
        <f>'Result Entry'!$DU$3</f>
        <v>Foundation Of Information Tech.</v>
      </c>
      <c r="D1358" s="1918"/>
      <c r="E1358" s="1919"/>
      <c r="F1358" s="1902" t="str">
        <f>IF($J1336="TC",0,IF($J1336="Nso",0,VLOOKUP($A1333,'Result Entry'!$B$9:$GS$108,170,0)))</f>
        <v/>
      </c>
      <c r="G1358" s="1902"/>
      <c r="H1358" s="109">
        <f>IF($J1336="TC",0,IF($J1336="Nso",0,VLOOKUP($A1333,'Result Entry'!$B$9:$GS$108,112,0)))</f>
        <v>0</v>
      </c>
      <c r="I1358" s="1748" t="s">
        <v>71</v>
      </c>
      <c r="J1358" s="1749"/>
      <c r="K1358" s="1908">
        <f>'Result Entry'!$T$2</f>
        <v>45419</v>
      </c>
      <c r="L1358" s="1909"/>
      <c r="M1358" s="1909"/>
      <c r="N1358" s="1910"/>
    </row>
    <row r="1359" spans="1:14" ht="39.75" customHeight="1">
      <c r="A1359" s="1721"/>
      <c r="B1359" s="11" t="s">
        <v>69</v>
      </c>
      <c r="C1359" s="1899" t="str">
        <f>'Result Entry'!$EI$3</f>
        <v>G.I.A.I.-II</v>
      </c>
      <c r="D1359" s="1900"/>
      <c r="E1359" s="1901"/>
      <c r="F1359" s="1902" t="str">
        <f>IF($J1336="TC",0,IF($J1336="Nso",0,VLOOKUP($A1333,'Result Entry'!$B$9:$GS$108,174,0)))</f>
        <v/>
      </c>
      <c r="G1359" s="1902"/>
      <c r="H1359" s="109">
        <f>IF($J1336="TC",0,IF($J1336="Nso",0,VLOOKUP($A1333,'Result Entry'!$B$9:$GS$108,124,0)))</f>
        <v>0</v>
      </c>
      <c r="I1359" s="1753"/>
      <c r="J1359" s="1754"/>
      <c r="K1359" s="1754"/>
      <c r="L1359" s="1754"/>
      <c r="M1359" s="1754"/>
      <c r="N1359" s="1755"/>
    </row>
    <row r="1360" spans="1:14" ht="39.75" customHeight="1">
      <c r="A1360" s="1721"/>
      <c r="B1360" s="11" t="s">
        <v>69</v>
      </c>
      <c r="C1360" s="1899" t="str">
        <f>'Result Entry'!$EU$3</f>
        <v>SOC.SER.PLAN</v>
      </c>
      <c r="D1360" s="1900"/>
      <c r="E1360" s="1901"/>
      <c r="F1360" s="1902">
        <f>IF($J1336="TC",0,IF($J1336="Nso",0,VLOOKUP($A1333,'Result Entry'!$B$9:$HS$108,178,0)))</f>
        <v>0</v>
      </c>
      <c r="G1360" s="1902"/>
      <c r="H1360" s="109">
        <f>IF($J1336="TC",0,IF($J1336="Nso",0,VLOOKUP($A1333,'Result Entry'!$B$9:$GS$108,136,0)))</f>
        <v>0</v>
      </c>
      <c r="I1360" s="1756" t="s">
        <v>174</v>
      </c>
      <c r="J1360" s="1757"/>
      <c r="K1360" s="113"/>
      <c r="L1360" s="114"/>
      <c r="M1360" s="114"/>
      <c r="N1360" s="115"/>
    </row>
    <row r="1361" spans="1:15" ht="39.75" customHeight="1" thickBot="1">
      <c r="A1361" s="1721"/>
      <c r="B1361" s="11" t="s">
        <v>69</v>
      </c>
      <c r="C1361" s="1899" t="str">
        <f>'Result Entry'!$FG$3</f>
        <v>Jeewan Kaushal</v>
      </c>
      <c r="D1361" s="1900"/>
      <c r="E1361" s="1901"/>
      <c r="F1361" s="1902" t="str">
        <f>IF($J1336="TC",0,IF($J1336="Nso",0,VLOOKUP($A1333,'Result Entry'!$B$9:$HS$108,182,0)))</f>
        <v/>
      </c>
      <c r="G1361" s="1902"/>
      <c r="H1361" s="109">
        <f>IF($J1336="TC",0,IF($J1336="Nso",0,VLOOKUP($A1333,'Result Entry'!$B$9:$HS$108,136,0)))</f>
        <v>0</v>
      </c>
      <c r="I1361" s="1756" t="s">
        <v>148</v>
      </c>
      <c r="J1361" s="1757"/>
      <c r="K1361" s="1757"/>
      <c r="L1361" s="1757"/>
      <c r="M1361" s="1757"/>
      <c r="N1361" s="1838"/>
    </row>
    <row r="1362" spans="1:15" ht="39.75" customHeight="1">
      <c r="A1362" s="1721"/>
      <c r="B1362" s="10" t="s">
        <v>69</v>
      </c>
      <c r="C1362" s="1886" t="s">
        <v>180</v>
      </c>
      <c r="D1362" s="1887"/>
      <c r="E1362" s="1888"/>
      <c r="F1362" s="1895" t="s">
        <v>181</v>
      </c>
      <c r="G1362" s="1896"/>
      <c r="H1362" s="110" t="s">
        <v>30</v>
      </c>
      <c r="I1362" s="1756" t="s">
        <v>175</v>
      </c>
      <c r="J1362" s="1757"/>
      <c r="K1362" s="1757"/>
      <c r="L1362" s="1757"/>
      <c r="M1362" s="1757"/>
      <c r="N1362" s="1838"/>
    </row>
    <row r="1363" spans="1:15" ht="39.75" customHeight="1">
      <c r="A1363" s="1721"/>
      <c r="B1363" s="10" t="s">
        <v>69</v>
      </c>
      <c r="C1363" s="1889"/>
      <c r="D1363" s="1890"/>
      <c r="E1363" s="1891"/>
      <c r="F1363" s="1897" t="s">
        <v>182</v>
      </c>
      <c r="G1363" s="1898"/>
      <c r="H1363" s="111" t="s">
        <v>179</v>
      </c>
      <c r="I1363" s="1732" t="s">
        <v>67</v>
      </c>
      <c r="J1363" s="1733"/>
      <c r="K1363" s="1733"/>
      <c r="L1363" s="1733"/>
      <c r="M1363" s="1733"/>
      <c r="N1363" s="1734"/>
    </row>
    <row r="1364" spans="1:15" ht="39.75" customHeight="1">
      <c r="A1364" s="1721"/>
      <c r="B1364" s="10" t="s">
        <v>69</v>
      </c>
      <c r="C1364" s="1889"/>
      <c r="D1364" s="1890"/>
      <c r="E1364" s="1891"/>
      <c r="F1364" s="1897" t="s">
        <v>185</v>
      </c>
      <c r="G1364" s="1898"/>
      <c r="H1364" s="111" t="s">
        <v>62</v>
      </c>
      <c r="I1364" s="1735"/>
      <c r="J1364" s="1736"/>
      <c r="K1364" s="1736"/>
      <c r="L1364" s="1736"/>
      <c r="M1364" s="1736"/>
      <c r="N1364" s="1737"/>
    </row>
    <row r="1365" spans="1:15" ht="39.75" customHeight="1">
      <c r="A1365" s="1721"/>
      <c r="B1365" s="10" t="s">
        <v>69</v>
      </c>
      <c r="C1365" s="1889"/>
      <c r="D1365" s="1890"/>
      <c r="E1365" s="1891"/>
      <c r="F1365" s="1897" t="s">
        <v>186</v>
      </c>
      <c r="G1365" s="1898"/>
      <c r="H1365" s="111" t="s">
        <v>63</v>
      </c>
      <c r="I1365" s="1735"/>
      <c r="J1365" s="1736"/>
      <c r="K1365" s="1736"/>
      <c r="L1365" s="1736"/>
      <c r="M1365" s="1736"/>
      <c r="N1365" s="1737"/>
    </row>
    <row r="1366" spans="1:15" ht="39.75" customHeight="1">
      <c r="A1366" s="1721"/>
      <c r="B1366" s="10" t="s">
        <v>69</v>
      </c>
      <c r="C1366" s="1889"/>
      <c r="D1366" s="1890"/>
      <c r="E1366" s="1891"/>
      <c r="F1366" s="1897" t="s">
        <v>183</v>
      </c>
      <c r="G1366" s="1898"/>
      <c r="H1366" s="111" t="s">
        <v>65</v>
      </c>
      <c r="I1366" s="1738" t="s">
        <v>80</v>
      </c>
      <c r="J1366" s="1739"/>
      <c r="K1366" s="1739"/>
      <c r="L1366" s="1739"/>
      <c r="M1366" s="1739"/>
      <c r="N1366" s="1740"/>
    </row>
    <row r="1367" spans="1:15" ht="39.75" customHeight="1" thickBot="1">
      <c r="A1367" s="1721"/>
      <c r="B1367" s="13" t="s">
        <v>69</v>
      </c>
      <c r="C1367" s="1892"/>
      <c r="D1367" s="1893"/>
      <c r="E1367" s="1894"/>
      <c r="F1367" s="1884" t="s">
        <v>184</v>
      </c>
      <c r="G1367" s="1885"/>
      <c r="H1367" s="112" t="s">
        <v>64</v>
      </c>
      <c r="I1367" s="1741"/>
      <c r="J1367" s="1742"/>
      <c r="K1367" s="1742"/>
      <c r="L1367" s="1742"/>
      <c r="M1367" s="1742"/>
      <c r="N1367" s="1743"/>
    </row>
    <row r="1368" spans="1:15" s="43" customFormat="1" ht="123.75" customHeight="1" thickTop="1">
      <c r="A1368" s="84"/>
      <c r="B1368" s="117"/>
      <c r="C1368" s="118"/>
      <c r="D1368" s="118"/>
      <c r="E1368" s="118"/>
      <c r="F1368" s="118"/>
      <c r="G1368" s="118"/>
      <c r="H1368" s="118"/>
      <c r="I1368" s="118"/>
      <c r="J1368" s="118"/>
      <c r="K1368" s="118"/>
      <c r="L1368" s="118"/>
      <c r="M1368" s="118"/>
      <c r="N1368" s="118"/>
    </row>
    <row r="1369" spans="1:15" ht="24.75" customHeight="1" thickBot="1">
      <c r="A1369" s="83">
        <f>A1333+1</f>
        <v>39</v>
      </c>
      <c r="B1369" s="1720" t="s">
        <v>50</v>
      </c>
      <c r="C1369" s="1720"/>
      <c r="D1369" s="1720"/>
      <c r="E1369" s="1720"/>
      <c r="F1369" s="1720"/>
      <c r="G1369" s="1720"/>
      <c r="H1369" s="1720"/>
      <c r="I1369" s="1720"/>
      <c r="J1369" s="1720"/>
      <c r="K1369" s="1720"/>
      <c r="L1369" s="1720"/>
      <c r="M1369" s="1720"/>
      <c r="N1369" s="1720"/>
    </row>
    <row r="1370" spans="1:15" ht="62.25" customHeight="1" thickTop="1">
      <c r="A1370" s="1721"/>
      <c r="B1370" s="1722"/>
      <c r="C1370" s="1723"/>
      <c r="D1370" s="1920" t="str">
        <f>Master!$E$8</f>
        <v xml:space="preserve">Govt. Sr. Secondary School </v>
      </c>
      <c r="E1370" s="1921"/>
      <c r="F1370" s="1921"/>
      <c r="G1370" s="1921"/>
      <c r="H1370" s="1921"/>
      <c r="I1370" s="1921"/>
      <c r="J1370" s="1921"/>
      <c r="K1370" s="1921"/>
      <c r="L1370" s="1921"/>
      <c r="M1370" s="1921"/>
      <c r="N1370" s="1922"/>
    </row>
    <row r="1371" spans="1:15" ht="33" customHeight="1" thickBot="1">
      <c r="A1371" s="1721"/>
      <c r="B1371" s="1724"/>
      <c r="C1371" s="1725"/>
      <c r="D1371" s="1729" t="str">
        <f>Master!$E$11</f>
        <v>P.S.-Bapini (Jodhpur)</v>
      </c>
      <c r="E1371" s="1730"/>
      <c r="F1371" s="1730"/>
      <c r="G1371" s="1730"/>
      <c r="H1371" s="1730"/>
      <c r="I1371" s="1730"/>
      <c r="J1371" s="1730"/>
      <c r="K1371" s="1730"/>
      <c r="L1371" s="1730"/>
      <c r="M1371" s="1730"/>
      <c r="N1371" s="1731"/>
    </row>
    <row r="1372" spans="1:15" ht="30" customHeight="1">
      <c r="A1372" s="1721"/>
      <c r="B1372" s="28"/>
      <c r="C1372" s="1849" t="s">
        <v>150</v>
      </c>
      <c r="D1372" s="1850"/>
      <c r="E1372" s="1850"/>
      <c r="F1372" s="1850"/>
      <c r="G1372" s="1851"/>
      <c r="H1372" s="1814" t="s">
        <v>127</v>
      </c>
      <c r="I1372" s="1814"/>
      <c r="J1372" s="1923">
        <f>VLOOKUP(A1369,'Result Entry'!$B$6:$K$108,6,0)</f>
        <v>0</v>
      </c>
      <c r="K1372" s="1820" t="s">
        <v>68</v>
      </c>
      <c r="L1372" s="1821"/>
      <c r="M1372" s="68">
        <f>Master!$E$14</f>
        <v>8151106901</v>
      </c>
      <c r="N1372" s="69"/>
    </row>
    <row r="1373" spans="1:15" ht="30" customHeight="1">
      <c r="A1373" s="1721"/>
      <c r="B1373" s="9"/>
      <c r="C1373" s="1852"/>
      <c r="D1373" s="1853"/>
      <c r="E1373" s="1853"/>
      <c r="F1373" s="1853"/>
      <c r="G1373" s="1854"/>
      <c r="H1373" s="1815"/>
      <c r="I1373" s="1815"/>
      <c r="J1373" s="1924"/>
      <c r="K1373" s="1822" t="s">
        <v>66</v>
      </c>
      <c r="L1373" s="1823"/>
      <c r="M1373" s="1824"/>
      <c r="N1373" s="1825"/>
      <c r="O1373" s="17" t="s">
        <v>156</v>
      </c>
    </row>
    <row r="1374" spans="1:15" ht="30" customHeight="1" thickBot="1">
      <c r="A1374" s="1721"/>
      <c r="B1374" s="9"/>
      <c r="C1374" s="1855"/>
      <c r="D1374" s="1856"/>
      <c r="E1374" s="1856"/>
      <c r="F1374" s="1856"/>
      <c r="G1374" s="1857"/>
      <c r="H1374" s="1816"/>
      <c r="I1374" s="1816"/>
      <c r="J1374" s="1925"/>
      <c r="K1374" s="1826" t="s">
        <v>51</v>
      </c>
      <c r="L1374" s="1827"/>
      <c r="M1374" s="1828" t="str">
        <f>Master!$E$6</f>
        <v>2023-24</v>
      </c>
      <c r="N1374" s="1829"/>
    </row>
    <row r="1375" spans="1:15" ht="39.75" customHeight="1">
      <c r="A1375" s="1721"/>
      <c r="B1375" s="10" t="s">
        <v>69</v>
      </c>
      <c r="C1375" s="1932" t="s">
        <v>20</v>
      </c>
      <c r="D1375" s="1977"/>
      <c r="E1375" s="1977"/>
      <c r="F1375" s="1978"/>
      <c r="G1375" s="87" t="s">
        <v>149</v>
      </c>
      <c r="H1375" s="1979">
        <f>VLOOKUP($A1369,'Result Entry'!$B$9:$FW$108,4,0)</f>
        <v>0</v>
      </c>
      <c r="I1375" s="1979"/>
      <c r="J1375" s="1979"/>
      <c r="K1375" s="1979"/>
      <c r="L1375" s="1979"/>
      <c r="M1375" s="1979"/>
      <c r="N1375" s="1980"/>
    </row>
    <row r="1376" spans="1:15" ht="39.75" customHeight="1">
      <c r="A1376" s="1721"/>
      <c r="B1376" s="10" t="s">
        <v>69</v>
      </c>
      <c r="C1376" s="1960" t="s">
        <v>22</v>
      </c>
      <c r="D1376" s="1961"/>
      <c r="E1376" s="1961"/>
      <c r="F1376" s="1962"/>
      <c r="G1376" s="88" t="s">
        <v>149</v>
      </c>
      <c r="H1376" s="1963">
        <f>VLOOKUP($A1369,'Result Entry'!$B$9:$FW$108,7,0)</f>
        <v>0</v>
      </c>
      <c r="I1376" s="1963"/>
      <c r="J1376" s="1963"/>
      <c r="K1376" s="1963"/>
      <c r="L1376" s="1963"/>
      <c r="M1376" s="1963"/>
      <c r="N1376" s="1964"/>
    </row>
    <row r="1377" spans="1:14" ht="39.75" customHeight="1">
      <c r="A1377" s="1721"/>
      <c r="B1377" s="10" t="s">
        <v>69</v>
      </c>
      <c r="C1377" s="1960" t="s">
        <v>23</v>
      </c>
      <c r="D1377" s="1961"/>
      <c r="E1377" s="1961"/>
      <c r="F1377" s="1962"/>
      <c r="G1377" s="88" t="s">
        <v>149</v>
      </c>
      <c r="H1377" s="1963">
        <f>VLOOKUP($A1369,'Result Entry'!$B$9:$FW$108,8,0)</f>
        <v>0</v>
      </c>
      <c r="I1377" s="1963"/>
      <c r="J1377" s="1963"/>
      <c r="K1377" s="1963"/>
      <c r="L1377" s="1963"/>
      <c r="M1377" s="1963"/>
      <c r="N1377" s="1964"/>
    </row>
    <row r="1378" spans="1:14" ht="39.75" customHeight="1">
      <c r="A1378" s="1721"/>
      <c r="B1378" s="10" t="s">
        <v>69</v>
      </c>
      <c r="C1378" s="1960" t="s">
        <v>52</v>
      </c>
      <c r="D1378" s="1961"/>
      <c r="E1378" s="1961"/>
      <c r="F1378" s="1962"/>
      <c r="G1378" s="88" t="s">
        <v>149</v>
      </c>
      <c r="H1378" s="1963">
        <f>VLOOKUP($A1369,'Result Entry'!$B$9:$FW$108,9,0)</f>
        <v>0</v>
      </c>
      <c r="I1378" s="1963"/>
      <c r="J1378" s="1963"/>
      <c r="K1378" s="1963"/>
      <c r="L1378" s="1963"/>
      <c r="M1378" s="1963"/>
      <c r="N1378" s="1964"/>
    </row>
    <row r="1379" spans="1:14" ht="39.75" customHeight="1">
      <c r="A1379" s="1721"/>
      <c r="B1379" s="10" t="s">
        <v>69</v>
      </c>
      <c r="C1379" s="1960" t="s">
        <v>53</v>
      </c>
      <c r="D1379" s="1961"/>
      <c r="E1379" s="1961"/>
      <c r="F1379" s="1962"/>
      <c r="G1379" s="88" t="s">
        <v>149</v>
      </c>
      <c r="H1379" s="1965" t="str">
        <f>CONCATENATE('Result Entry'!$G$4,'Result Entry'!$J$4)</f>
        <v>11(A)</v>
      </c>
      <c r="I1379" s="1963"/>
      <c r="J1379" s="1963"/>
      <c r="K1379" s="1963"/>
      <c r="L1379" s="1963"/>
      <c r="M1379" s="1963"/>
      <c r="N1379" s="1964"/>
    </row>
    <row r="1380" spans="1:14" ht="39.75" customHeight="1" thickBot="1">
      <c r="A1380" s="1721"/>
      <c r="B1380" s="10" t="s">
        <v>69</v>
      </c>
      <c r="C1380" s="1935" t="s">
        <v>25</v>
      </c>
      <c r="D1380" s="1936"/>
      <c r="E1380" s="1936"/>
      <c r="F1380" s="1937"/>
      <c r="G1380" s="89" t="s">
        <v>149</v>
      </c>
      <c r="H1380" s="1938">
        <f>VLOOKUP($A1369,'Result Entry'!$B$9:$FW$108,10,0)</f>
        <v>0</v>
      </c>
      <c r="I1380" s="1938"/>
      <c r="J1380" s="1938"/>
      <c r="K1380" s="1938"/>
      <c r="L1380" s="1938"/>
      <c r="M1380" s="1938"/>
      <c r="N1380" s="1939"/>
    </row>
    <row r="1381" spans="1:14" ht="30" customHeight="1">
      <c r="A1381" s="1721"/>
      <c r="B1381" s="11" t="s">
        <v>69</v>
      </c>
      <c r="C1381" s="1940" t="s">
        <v>167</v>
      </c>
      <c r="D1381" s="1941"/>
      <c r="E1381" s="1944" t="s">
        <v>72</v>
      </c>
      <c r="F1381" s="1946" t="s">
        <v>73</v>
      </c>
      <c r="G1381" s="1948" t="s">
        <v>168</v>
      </c>
      <c r="H1381" s="1950" t="s">
        <v>55</v>
      </c>
      <c r="I1381" s="1951"/>
      <c r="J1381" s="1954" t="s">
        <v>84</v>
      </c>
      <c r="K1381" s="1955"/>
      <c r="L1381" s="1958" t="s">
        <v>169</v>
      </c>
      <c r="M1381" s="1966" t="s">
        <v>76</v>
      </c>
      <c r="N1381" s="1926" t="s">
        <v>98</v>
      </c>
    </row>
    <row r="1382" spans="1:14" ht="30" customHeight="1">
      <c r="A1382" s="1721"/>
      <c r="B1382" s="11"/>
      <c r="C1382" s="1942"/>
      <c r="D1382" s="1943"/>
      <c r="E1382" s="1945"/>
      <c r="F1382" s="1947"/>
      <c r="G1382" s="1949"/>
      <c r="H1382" s="1952"/>
      <c r="I1382" s="1953"/>
      <c r="J1382" s="1956"/>
      <c r="K1382" s="1957"/>
      <c r="L1382" s="1959"/>
      <c r="M1382" s="1967"/>
      <c r="N1382" s="1927"/>
    </row>
    <row r="1383" spans="1:14" ht="39.75" customHeight="1" thickBot="1">
      <c r="A1383" s="1721"/>
      <c r="B1383" s="11" t="s">
        <v>69</v>
      </c>
      <c r="C1383" s="1866" t="s">
        <v>56</v>
      </c>
      <c r="D1383" s="1867"/>
      <c r="E1383" s="90">
        <f>'Result Entry'!$L$7</f>
        <v>10</v>
      </c>
      <c r="F1383" s="91">
        <f>'Result Entry'!$M$7</f>
        <v>10</v>
      </c>
      <c r="G1383" s="92">
        <f t="shared" ref="G1383:G1388" si="114">SUM(E1383:F1383)</f>
        <v>20</v>
      </c>
      <c r="H1383" s="1929">
        <f>'Result Entry'!$AU$7</f>
        <v>70</v>
      </c>
      <c r="I1383" s="1930"/>
      <c r="J1383" s="1931">
        <f>'Result Entry'!$AY$7</f>
        <v>100</v>
      </c>
      <c r="K1383" s="1930"/>
      <c r="L1383" s="92">
        <f t="shared" ref="L1383:L1388" si="115">SUM(H1383,J1383)</f>
        <v>170</v>
      </c>
      <c r="M1383" s="93">
        <f t="shared" ref="M1383:M1388" si="116">SUM(G1383,L1383)</f>
        <v>190</v>
      </c>
      <c r="N1383" s="1928"/>
    </row>
    <row r="1384" spans="1:14" s="52" customFormat="1" ht="54" customHeight="1">
      <c r="A1384" s="1721"/>
      <c r="B1384" s="50" t="s">
        <v>69</v>
      </c>
      <c r="C1384" s="1769" t="str">
        <f>'Result Entry'!$L$3</f>
        <v>HINDI Comp.</v>
      </c>
      <c r="D1384" s="1770"/>
      <c r="E1384" s="94">
        <f>IF($J1372="TC",0,IF($J1372="Nso",0,VLOOKUP($A1369,'Result Entry'!$B$9:$FW$108,11,0)))</f>
        <v>0</v>
      </c>
      <c r="F1384" s="95">
        <f>IF($J1372="TC",0,IF($J1372="Nso",0,VLOOKUP($A1369,'Result Entry'!$B$9:$FW$108,12,0)))</f>
        <v>0</v>
      </c>
      <c r="G1384" s="96">
        <f t="shared" si="114"/>
        <v>0</v>
      </c>
      <c r="H1384" s="1932">
        <f>IF($J1372="TC",0,IF($J1372="Nso",0,VLOOKUP($A1369,'Result Entry'!$B$9:$FW$108,16,0)))</f>
        <v>0</v>
      </c>
      <c r="I1384" s="1933"/>
      <c r="J1384" s="1934">
        <f>IF($J1372="TC",0,IF($J1372="Nso",0,VLOOKUP($A1369,'Result Entry'!$B$9:$FW$108,19,0)))</f>
        <v>0</v>
      </c>
      <c r="K1384" s="1933"/>
      <c r="L1384" s="97">
        <f t="shared" si="115"/>
        <v>0</v>
      </c>
      <c r="M1384" s="98">
        <f t="shared" si="116"/>
        <v>0</v>
      </c>
      <c r="N1384" s="99" t="str">
        <f>IF($J1372="TC",0,IF($J1372="Nso",0,VLOOKUP($A1369,'Result Entry'!$B$9:$FW$108,24,0)))</f>
        <v/>
      </c>
    </row>
    <row r="1385" spans="1:14" s="52" customFormat="1" ht="54" customHeight="1">
      <c r="A1385" s="1721"/>
      <c r="B1385" s="50" t="s">
        <v>69</v>
      </c>
      <c r="C1385" s="1717" t="str">
        <f>'Result Entry'!$Z$3</f>
        <v>ENGLISH Comp.</v>
      </c>
      <c r="D1385" s="1718"/>
      <c r="E1385" s="94">
        <f>IF($J1372="TC",0,IF($J1372="Nso",0,VLOOKUP($A1369,'Result Entry'!$B$9:$FW$108,25,0)))</f>
        <v>0</v>
      </c>
      <c r="F1385" s="95">
        <f>IF($J1372="TC",0,IF($J1372="Nso",0,VLOOKUP($A1369,'Result Entry'!$B$9:$FW$108,26,0)))</f>
        <v>0</v>
      </c>
      <c r="G1385" s="100">
        <f t="shared" si="114"/>
        <v>0</v>
      </c>
      <c r="H1385" s="1960">
        <f>IF($J1372="TC",0,IF($J1372="Nso",0,VLOOKUP($A1369,'Result Entry'!$B$9:$FW$108,30,0)))</f>
        <v>0</v>
      </c>
      <c r="I1385" s="1904"/>
      <c r="J1385" s="1903">
        <f>IF($J1372="TC",0,IF($J1372="Nso",0,VLOOKUP($A1369,'Result Entry'!$B$9:$FW$108,33,0)))</f>
        <v>0</v>
      </c>
      <c r="K1385" s="1904"/>
      <c r="L1385" s="97">
        <f t="shared" si="115"/>
        <v>0</v>
      </c>
      <c r="M1385" s="98">
        <f t="shared" si="116"/>
        <v>0</v>
      </c>
      <c r="N1385" s="99" t="str">
        <f>IF($J1372="TC",0,IF($J1372="Nso",0,VLOOKUP($A1369,'Result Entry'!$B$9:$FW$108,38,0)))</f>
        <v/>
      </c>
    </row>
    <row r="1386" spans="1:14" s="52" customFormat="1" ht="54" customHeight="1">
      <c r="A1386" s="1721"/>
      <c r="B1386" s="50" t="s">
        <v>69</v>
      </c>
      <c r="C1386" s="1717" t="str">
        <f>'Result Entry'!$AO$3</f>
        <v>PHYSICS</v>
      </c>
      <c r="D1386" s="1718"/>
      <c r="E1386" s="94">
        <f>IF($J1372="TC",0,IF($J1372="Nso",0,VLOOKUP($A1369,'Result Entry'!$B$9:$FW$108,39,0)))</f>
        <v>0</v>
      </c>
      <c r="F1386" s="95">
        <f>IF($J1372="TC",0,IF($J1372="Nso",0,VLOOKUP($A1369,'Result Entry'!$B$9:$FW$108,40,0)))</f>
        <v>0</v>
      </c>
      <c r="G1386" s="100">
        <f t="shared" si="114"/>
        <v>0</v>
      </c>
      <c r="H1386" s="1960">
        <f>IF($J1372="TC",0,IF($J1372="Nso",0,VLOOKUP($A1369,'Result Entry'!$B$9:$FW$108,45,0)))</f>
        <v>0</v>
      </c>
      <c r="I1386" s="1904"/>
      <c r="J1386" s="1903">
        <f>IF($J1372="TC",0,IF($J1372="Nso",0,VLOOKUP($A1369,'Result Entry'!$B$9:$FW$108,49,0)))</f>
        <v>0</v>
      </c>
      <c r="K1386" s="1904"/>
      <c r="L1386" s="97">
        <f t="shared" si="115"/>
        <v>0</v>
      </c>
      <c r="M1386" s="98">
        <f t="shared" si="116"/>
        <v>0</v>
      </c>
      <c r="N1386" s="99" t="str">
        <f>IF($J1372="TC",0,IF($J1372="Nso",0,VLOOKUP($A1369,'Result Entry'!$B$9:$FW$108,54,0)))</f>
        <v/>
      </c>
    </row>
    <row r="1387" spans="1:14" s="52" customFormat="1" ht="54" customHeight="1">
      <c r="A1387" s="1721"/>
      <c r="B1387" s="50" t="s">
        <v>69</v>
      </c>
      <c r="C1387" s="1717" t="str">
        <f>'Result Entry'!$BF$3</f>
        <v>CHEMISTRY</v>
      </c>
      <c r="D1387" s="1718"/>
      <c r="E1387" s="94" t="str">
        <f>IF($J1372="TC",0,IF($J1372="Nso",0,VLOOKUP($A1369,'Result Entry'!$B$9:$FW$108,55,0)))</f>
        <v/>
      </c>
      <c r="F1387" s="95">
        <f>IF($J1372="TC",0,IF($J1372="Nso",0,VLOOKUP($A1369,'Result Entry'!$B$9:$FW$108,56,0)))</f>
        <v>0</v>
      </c>
      <c r="G1387" s="100">
        <f t="shared" si="114"/>
        <v>0</v>
      </c>
      <c r="H1387" s="1960">
        <f>IF($J1372="TC",0,IF($J1372="Nso",0,VLOOKUP($A1369,'Result Entry'!$B$9:$FW$108,61,0)))</f>
        <v>0</v>
      </c>
      <c r="I1387" s="1904"/>
      <c r="J1387" s="1903">
        <f>IF($J1372="TC",0,IF($J1372="Nso",0,VLOOKUP($A1369,'Result Entry'!$B$9:$FW$108,65,0)))</f>
        <v>0</v>
      </c>
      <c r="K1387" s="1904"/>
      <c r="L1387" s="97">
        <f t="shared" si="115"/>
        <v>0</v>
      </c>
      <c r="M1387" s="98">
        <f t="shared" si="116"/>
        <v>0</v>
      </c>
      <c r="N1387" s="99" t="str">
        <f>IF($J1372="TC",0,IF($J1372="Nso",0,VLOOKUP($A1369,'Result Entry'!$B$9:$FW$108,70,0)))</f>
        <v/>
      </c>
    </row>
    <row r="1388" spans="1:14" s="52" customFormat="1" ht="54" customHeight="1" thickBot="1">
      <c r="A1388" s="1721"/>
      <c r="B1388" s="50" t="s">
        <v>69</v>
      </c>
      <c r="C1388" s="1717" t="str">
        <f>'Result Entry'!$BW$3</f>
        <v>BIOLOGY</v>
      </c>
      <c r="D1388" s="1718"/>
      <c r="E1388" s="101" t="str">
        <f>IF($J1372="TC",0,IF($J1372="Nso",0,VLOOKUP($A1369,'Result Entry'!$B$9:$FW$108,71,0)))</f>
        <v/>
      </c>
      <c r="F1388" s="102" t="str">
        <f>IF($J1372="TC",0,IF($J1372="Nso",0,VLOOKUP($A1369,'Result Entry'!$B$9:$FW$108,72,0)))</f>
        <v/>
      </c>
      <c r="G1388" s="103">
        <f t="shared" si="114"/>
        <v>0</v>
      </c>
      <c r="H1388" s="1905">
        <f>IF($J1372="TC",0,IF($J1372="Nso",0,VLOOKUP($A1369,'Result Entry'!$B$9:$FW$108,77,0)))</f>
        <v>0</v>
      </c>
      <c r="I1388" s="1906"/>
      <c r="J1388" s="1907">
        <f>IF($J1372="TC",0,IF($J1372="Nso",0,VLOOKUP($A1369,'Result Entry'!$B$9:$FW$108,81,0)))</f>
        <v>0</v>
      </c>
      <c r="K1388" s="1906"/>
      <c r="L1388" s="104">
        <f t="shared" si="115"/>
        <v>0</v>
      </c>
      <c r="M1388" s="105">
        <f t="shared" si="116"/>
        <v>0</v>
      </c>
      <c r="N1388" s="99">
        <f>IF($J1372="TC",0,IF($J1372="Nso",0,VLOOKUP($A1369,'Result Entry'!$B$9:$FW$108,86,0)))</f>
        <v>0</v>
      </c>
    </row>
    <row r="1389" spans="1:14" ht="39.75" customHeight="1">
      <c r="A1389" s="1721"/>
      <c r="B1389" s="11" t="s">
        <v>69</v>
      </c>
      <c r="C1389" s="1771" t="s">
        <v>77</v>
      </c>
      <c r="D1389" s="1772"/>
      <c r="E1389" s="1773"/>
      <c r="F1389" s="1968" t="s">
        <v>78</v>
      </c>
      <c r="G1389" s="1969"/>
      <c r="H1389" s="1968" t="s">
        <v>79</v>
      </c>
      <c r="I1389" s="1970"/>
      <c r="J1389" s="106" t="s">
        <v>41</v>
      </c>
      <c r="K1389" s="116" t="s">
        <v>91</v>
      </c>
      <c r="L1389" s="1971" t="s">
        <v>39</v>
      </c>
      <c r="M1389" s="1972"/>
      <c r="N1389" s="108" t="s">
        <v>43</v>
      </c>
    </row>
    <row r="1390" spans="1:14" ht="39.75" customHeight="1" thickBot="1">
      <c r="A1390" s="1721"/>
      <c r="B1390" s="11" t="s">
        <v>69</v>
      </c>
      <c r="C1390" s="1774"/>
      <c r="D1390" s="1775"/>
      <c r="E1390" s="1776"/>
      <c r="F1390" s="1973">
        <f>IF($J1372="TC",0,IF($J1372="Nso",0,VLOOKUP($A1369,'Result Entry'!$B$9:$FW$108,146,0)))</f>
        <v>0</v>
      </c>
      <c r="G1390" s="1974"/>
      <c r="H1390" s="1975">
        <f>IF($J1372="TC",0,IF($J1372="Nso",0,VLOOKUP($A1369,'Result Entry'!$B$9:$FW$108,147,0)))</f>
        <v>0</v>
      </c>
      <c r="I1390" s="1976"/>
      <c r="J1390" s="75">
        <f>IF($J1372="TC",0,IF($J1372="Nso",0,VLOOKUP($A1369,'Result Entry'!$B$9:$FW$108,148,0)))</f>
        <v>0</v>
      </c>
      <c r="K1390" s="85" t="str">
        <f>IF($J1372="TC",0,IF($J1372="Nso",0,VLOOKUP($A1369,'Result Entry'!$B$9:$FW$108,149,0)))</f>
        <v/>
      </c>
      <c r="L1390" s="1864">
        <f>IF($J1372="TC",0,IF($J1372="Nso",0,VLOOKUP($A1369,'Result Entry'!$B$9:$FW$108,150,0)))</f>
        <v>0</v>
      </c>
      <c r="M1390" s="1865"/>
      <c r="N1390" s="15">
        <f>IF($J1372="TC",0,IF($J1372="Nso",0,VLOOKUP($A1369,'Result Entry'!$B$9:$FW$108,152,0)))</f>
        <v>0</v>
      </c>
    </row>
    <row r="1391" spans="1:14" ht="39.75" customHeight="1">
      <c r="A1391" s="1721"/>
      <c r="B1391" s="11" t="s">
        <v>69</v>
      </c>
      <c r="C1391" s="1758" t="s">
        <v>58</v>
      </c>
      <c r="D1391" s="1759"/>
      <c r="E1391" s="1759"/>
      <c r="F1391" s="1759"/>
      <c r="G1391" s="1759"/>
      <c r="H1391" s="1760"/>
      <c r="I1391" s="1834" t="s">
        <v>59</v>
      </c>
      <c r="J1391" s="1835"/>
      <c r="K1391" s="1911">
        <f>VLOOKUP($A1369,'Result Entry'!$B$9:$FW$108,143,0)</f>
        <v>0</v>
      </c>
      <c r="L1391" s="1912"/>
      <c r="M1391" s="1839" t="s">
        <v>37</v>
      </c>
      <c r="N1391" s="1840"/>
    </row>
    <row r="1392" spans="1:14" ht="39.75" customHeight="1" thickBot="1">
      <c r="A1392" s="1721"/>
      <c r="B1392" s="11" t="s">
        <v>69</v>
      </c>
      <c r="C1392" s="1841" t="s">
        <v>54</v>
      </c>
      <c r="D1392" s="1842"/>
      <c r="E1392" s="1842"/>
      <c r="F1392" s="1843" t="s">
        <v>157</v>
      </c>
      <c r="G1392" s="1844"/>
      <c r="H1392" s="26" t="s">
        <v>47</v>
      </c>
      <c r="I1392" s="1847" t="s">
        <v>60</v>
      </c>
      <c r="J1392" s="1848"/>
      <c r="K1392" s="1913">
        <f>VLOOKUP($A1369,'Result Entry'!$B$9:$FW$108,144,0)</f>
        <v>0</v>
      </c>
      <c r="L1392" s="1914"/>
      <c r="M1392" s="1875">
        <f>VLOOKUP($A1369,'Result Entry'!$B$9:$FW$108,145,0)</f>
        <v>0</v>
      </c>
      <c r="N1392" s="1876"/>
    </row>
    <row r="1393" spans="1:14" ht="39.75" customHeight="1">
      <c r="A1393" s="1721"/>
      <c r="B1393" s="11" t="s">
        <v>69</v>
      </c>
      <c r="C1393" s="1841"/>
      <c r="D1393" s="1842"/>
      <c r="E1393" s="1842"/>
      <c r="F1393" s="1845"/>
      <c r="G1393" s="1846"/>
      <c r="H1393" s="27" t="s">
        <v>99</v>
      </c>
      <c r="I1393" s="1877" t="s">
        <v>61</v>
      </c>
      <c r="J1393" s="1878"/>
      <c r="K1393" s="1915">
        <f>IF($J1372="TC","Transferred",IF($J1372="Nso","NameSeparated",VLOOKUP($A1369,'Result Entry'!$B$9:$FW$108,153,0)))</f>
        <v>0</v>
      </c>
      <c r="L1393" s="1915"/>
      <c r="M1393" s="1915"/>
      <c r="N1393" s="1916"/>
    </row>
    <row r="1394" spans="1:14" ht="39.75" customHeight="1">
      <c r="A1394" s="1721"/>
      <c r="B1394" s="11" t="s">
        <v>69</v>
      </c>
      <c r="C1394" s="1917" t="str">
        <f>'Result Entry'!$DU$3</f>
        <v>Foundation Of Information Tech.</v>
      </c>
      <c r="D1394" s="1918"/>
      <c r="E1394" s="1919"/>
      <c r="F1394" s="1902" t="str">
        <f>IF($J1372="TC",0,IF($J1372="Nso",0,VLOOKUP($A1369,'Result Entry'!$B$9:$GS$108,170,0)))</f>
        <v/>
      </c>
      <c r="G1394" s="1902"/>
      <c r="H1394" s="109">
        <f>IF($J1372="TC",0,IF($J1372="Nso",0,VLOOKUP($A1369,'Result Entry'!$B$9:$GS$108,112,0)))</f>
        <v>0</v>
      </c>
      <c r="I1394" s="1748" t="s">
        <v>71</v>
      </c>
      <c r="J1394" s="1749"/>
      <c r="K1394" s="1908">
        <f>'Result Entry'!$T$2</f>
        <v>45419</v>
      </c>
      <c r="L1394" s="1909"/>
      <c r="M1394" s="1909"/>
      <c r="N1394" s="1910"/>
    </row>
    <row r="1395" spans="1:14" ht="39.75" customHeight="1">
      <c r="A1395" s="1721"/>
      <c r="B1395" s="11" t="s">
        <v>69</v>
      </c>
      <c r="C1395" s="1899" t="str">
        <f>'Result Entry'!$EI$3</f>
        <v>G.I.A.I.-II</v>
      </c>
      <c r="D1395" s="1900"/>
      <c r="E1395" s="1901"/>
      <c r="F1395" s="1902" t="str">
        <f>IF($J1372="TC",0,IF($J1372="Nso",0,VLOOKUP($A1369,'Result Entry'!$B$9:$GS$108,174,0)))</f>
        <v/>
      </c>
      <c r="G1395" s="1902"/>
      <c r="H1395" s="109">
        <f>IF($J1372="TC",0,IF($J1372="Nso",0,VLOOKUP($A1369,'Result Entry'!$B$9:$GS$108,124,0)))</f>
        <v>0</v>
      </c>
      <c r="I1395" s="1753"/>
      <c r="J1395" s="1754"/>
      <c r="K1395" s="1754"/>
      <c r="L1395" s="1754"/>
      <c r="M1395" s="1754"/>
      <c r="N1395" s="1755"/>
    </row>
    <row r="1396" spans="1:14" ht="39.75" customHeight="1">
      <c r="A1396" s="1721"/>
      <c r="B1396" s="11" t="s">
        <v>69</v>
      </c>
      <c r="C1396" s="1899" t="str">
        <f>'Result Entry'!$EU$3</f>
        <v>SOC.SER.PLAN</v>
      </c>
      <c r="D1396" s="1900"/>
      <c r="E1396" s="1901"/>
      <c r="F1396" s="1902">
        <f>IF($J1372="TC",0,IF($J1372="Nso",0,VLOOKUP($A1369,'Result Entry'!$B$9:$HS$108,178,0)))</f>
        <v>0</v>
      </c>
      <c r="G1396" s="1902"/>
      <c r="H1396" s="109">
        <f>IF($J1372="TC",0,IF($J1372="Nso",0,VLOOKUP($A1369,'Result Entry'!$B$9:$GS$108,136,0)))</f>
        <v>0</v>
      </c>
      <c r="I1396" s="1756" t="s">
        <v>174</v>
      </c>
      <c r="J1396" s="1757"/>
      <c r="K1396" s="113"/>
      <c r="L1396" s="114"/>
      <c r="M1396" s="114"/>
      <c r="N1396" s="115"/>
    </row>
    <row r="1397" spans="1:14" ht="39.75" customHeight="1" thickBot="1">
      <c r="A1397" s="1721"/>
      <c r="B1397" s="11" t="s">
        <v>69</v>
      </c>
      <c r="C1397" s="1899" t="str">
        <f>'Result Entry'!$FG$3</f>
        <v>Jeewan Kaushal</v>
      </c>
      <c r="D1397" s="1900"/>
      <c r="E1397" s="1901"/>
      <c r="F1397" s="1902" t="str">
        <f>IF($J1372="TC",0,IF($J1372="Nso",0,VLOOKUP($A1369,'Result Entry'!$B$9:$HS$108,182,0)))</f>
        <v/>
      </c>
      <c r="G1397" s="1902"/>
      <c r="H1397" s="109">
        <f>IF($J1372="TC",0,IF($J1372="Nso",0,VLOOKUP($A1369,'Result Entry'!$B$9:$HS$108,136,0)))</f>
        <v>0</v>
      </c>
      <c r="I1397" s="1756" t="s">
        <v>148</v>
      </c>
      <c r="J1397" s="1757"/>
      <c r="K1397" s="1757"/>
      <c r="L1397" s="1757"/>
      <c r="M1397" s="1757"/>
      <c r="N1397" s="1838"/>
    </row>
    <row r="1398" spans="1:14" ht="39.75" customHeight="1">
      <c r="A1398" s="1721"/>
      <c r="B1398" s="10" t="s">
        <v>69</v>
      </c>
      <c r="C1398" s="1886" t="s">
        <v>180</v>
      </c>
      <c r="D1398" s="1887"/>
      <c r="E1398" s="1888"/>
      <c r="F1398" s="1895" t="s">
        <v>181</v>
      </c>
      <c r="G1398" s="1896"/>
      <c r="H1398" s="110" t="s">
        <v>30</v>
      </c>
      <c r="I1398" s="1756" t="s">
        <v>175</v>
      </c>
      <c r="J1398" s="1757"/>
      <c r="K1398" s="1757"/>
      <c r="L1398" s="1757"/>
      <c r="M1398" s="1757"/>
      <c r="N1398" s="1838"/>
    </row>
    <row r="1399" spans="1:14" ht="39.75" customHeight="1">
      <c r="A1399" s="1721"/>
      <c r="B1399" s="10" t="s">
        <v>69</v>
      </c>
      <c r="C1399" s="1889"/>
      <c r="D1399" s="1890"/>
      <c r="E1399" s="1891"/>
      <c r="F1399" s="1897" t="s">
        <v>182</v>
      </c>
      <c r="G1399" s="1898"/>
      <c r="H1399" s="111" t="s">
        <v>179</v>
      </c>
      <c r="I1399" s="1732" t="s">
        <v>67</v>
      </c>
      <c r="J1399" s="1733"/>
      <c r="K1399" s="1733"/>
      <c r="L1399" s="1733"/>
      <c r="M1399" s="1733"/>
      <c r="N1399" s="1734"/>
    </row>
    <row r="1400" spans="1:14" ht="39.75" customHeight="1">
      <c r="A1400" s="1721"/>
      <c r="B1400" s="10" t="s">
        <v>69</v>
      </c>
      <c r="C1400" s="1889"/>
      <c r="D1400" s="1890"/>
      <c r="E1400" s="1891"/>
      <c r="F1400" s="1897" t="s">
        <v>185</v>
      </c>
      <c r="G1400" s="1898"/>
      <c r="H1400" s="111" t="s">
        <v>62</v>
      </c>
      <c r="I1400" s="1735"/>
      <c r="J1400" s="1736"/>
      <c r="K1400" s="1736"/>
      <c r="L1400" s="1736"/>
      <c r="M1400" s="1736"/>
      <c r="N1400" s="1737"/>
    </row>
    <row r="1401" spans="1:14" ht="39.75" customHeight="1">
      <c r="A1401" s="1721"/>
      <c r="B1401" s="10" t="s">
        <v>69</v>
      </c>
      <c r="C1401" s="1889"/>
      <c r="D1401" s="1890"/>
      <c r="E1401" s="1891"/>
      <c r="F1401" s="1897" t="s">
        <v>186</v>
      </c>
      <c r="G1401" s="1898"/>
      <c r="H1401" s="111" t="s">
        <v>63</v>
      </c>
      <c r="I1401" s="1735"/>
      <c r="J1401" s="1736"/>
      <c r="K1401" s="1736"/>
      <c r="L1401" s="1736"/>
      <c r="M1401" s="1736"/>
      <c r="N1401" s="1737"/>
    </row>
    <row r="1402" spans="1:14" ht="39.75" customHeight="1">
      <c r="A1402" s="1721"/>
      <c r="B1402" s="10" t="s">
        <v>69</v>
      </c>
      <c r="C1402" s="1889"/>
      <c r="D1402" s="1890"/>
      <c r="E1402" s="1891"/>
      <c r="F1402" s="1897" t="s">
        <v>183</v>
      </c>
      <c r="G1402" s="1898"/>
      <c r="H1402" s="111" t="s">
        <v>65</v>
      </c>
      <c r="I1402" s="1738" t="s">
        <v>80</v>
      </c>
      <c r="J1402" s="1739"/>
      <c r="K1402" s="1739"/>
      <c r="L1402" s="1739"/>
      <c r="M1402" s="1739"/>
      <c r="N1402" s="1740"/>
    </row>
    <row r="1403" spans="1:14" ht="39.75" customHeight="1" thickBot="1">
      <c r="A1403" s="1721"/>
      <c r="B1403" s="13" t="s">
        <v>69</v>
      </c>
      <c r="C1403" s="1892"/>
      <c r="D1403" s="1893"/>
      <c r="E1403" s="1894"/>
      <c r="F1403" s="1884" t="s">
        <v>184</v>
      </c>
      <c r="G1403" s="1885"/>
      <c r="H1403" s="112" t="s">
        <v>64</v>
      </c>
      <c r="I1403" s="1741"/>
      <c r="J1403" s="1742"/>
      <c r="K1403" s="1742"/>
      <c r="L1403" s="1742"/>
      <c r="M1403" s="1742"/>
      <c r="N1403" s="1743"/>
    </row>
    <row r="1404" spans="1:14" s="43" customFormat="1" ht="123.75" customHeight="1" thickTop="1">
      <c r="A1404" s="84"/>
      <c r="B1404" s="117"/>
      <c r="C1404" s="118"/>
      <c r="D1404" s="118"/>
      <c r="E1404" s="118"/>
      <c r="F1404" s="118"/>
      <c r="G1404" s="118"/>
      <c r="H1404" s="118"/>
      <c r="I1404" s="118"/>
      <c r="J1404" s="118"/>
      <c r="K1404" s="118"/>
      <c r="L1404" s="118"/>
      <c r="M1404" s="118"/>
      <c r="N1404" s="118"/>
    </row>
    <row r="1405" spans="1:14" ht="24.75" customHeight="1" thickBot="1">
      <c r="A1405" s="83">
        <f>A1369+1</f>
        <v>40</v>
      </c>
      <c r="B1405" s="1720" t="s">
        <v>50</v>
      </c>
      <c r="C1405" s="1720"/>
      <c r="D1405" s="1720"/>
      <c r="E1405" s="1720"/>
      <c r="F1405" s="1720"/>
      <c r="G1405" s="1720"/>
      <c r="H1405" s="1720"/>
      <c r="I1405" s="1720"/>
      <c r="J1405" s="1720"/>
      <c r="K1405" s="1720"/>
      <c r="L1405" s="1720"/>
      <c r="M1405" s="1720"/>
      <c r="N1405" s="1720"/>
    </row>
    <row r="1406" spans="1:14" ht="62.25" customHeight="1" thickTop="1">
      <c r="A1406" s="1721"/>
      <c r="B1406" s="1722"/>
      <c r="C1406" s="1723"/>
      <c r="D1406" s="1920" t="str">
        <f>Master!$E$8</f>
        <v xml:space="preserve">Govt. Sr. Secondary School </v>
      </c>
      <c r="E1406" s="1921"/>
      <c r="F1406" s="1921"/>
      <c r="G1406" s="1921"/>
      <c r="H1406" s="1921"/>
      <c r="I1406" s="1921"/>
      <c r="J1406" s="1921"/>
      <c r="K1406" s="1921"/>
      <c r="L1406" s="1921"/>
      <c r="M1406" s="1921"/>
      <c r="N1406" s="1922"/>
    </row>
    <row r="1407" spans="1:14" ht="33" customHeight="1" thickBot="1">
      <c r="A1407" s="1721"/>
      <c r="B1407" s="1724"/>
      <c r="C1407" s="1725"/>
      <c r="D1407" s="1729" t="str">
        <f>Master!$E$11</f>
        <v>P.S.-Bapini (Jodhpur)</v>
      </c>
      <c r="E1407" s="1730"/>
      <c r="F1407" s="1730"/>
      <c r="G1407" s="1730"/>
      <c r="H1407" s="1730"/>
      <c r="I1407" s="1730"/>
      <c r="J1407" s="1730"/>
      <c r="K1407" s="1730"/>
      <c r="L1407" s="1730"/>
      <c r="M1407" s="1730"/>
      <c r="N1407" s="1731"/>
    </row>
    <row r="1408" spans="1:14" ht="30" customHeight="1">
      <c r="A1408" s="1721"/>
      <c r="B1408" s="28"/>
      <c r="C1408" s="1849" t="s">
        <v>150</v>
      </c>
      <c r="D1408" s="1850"/>
      <c r="E1408" s="1850"/>
      <c r="F1408" s="1850"/>
      <c r="G1408" s="1851"/>
      <c r="H1408" s="1814" t="s">
        <v>127</v>
      </c>
      <c r="I1408" s="1814"/>
      <c r="J1408" s="1923">
        <f>VLOOKUP(A1405,'Result Entry'!$B$6:$K$108,6,0)</f>
        <v>0</v>
      </c>
      <c r="K1408" s="1820" t="s">
        <v>68</v>
      </c>
      <c r="L1408" s="1821"/>
      <c r="M1408" s="68">
        <f>Master!$E$14</f>
        <v>8151106901</v>
      </c>
      <c r="N1408" s="69"/>
    </row>
    <row r="1409" spans="1:15" ht="30" customHeight="1">
      <c r="A1409" s="1721"/>
      <c r="B1409" s="9"/>
      <c r="C1409" s="1852"/>
      <c r="D1409" s="1853"/>
      <c r="E1409" s="1853"/>
      <c r="F1409" s="1853"/>
      <c r="G1409" s="1854"/>
      <c r="H1409" s="1815"/>
      <c r="I1409" s="1815"/>
      <c r="J1409" s="1924"/>
      <c r="K1409" s="1822" t="s">
        <v>66</v>
      </c>
      <c r="L1409" s="1823"/>
      <c r="M1409" s="1824"/>
      <c r="N1409" s="1825"/>
      <c r="O1409" s="17" t="s">
        <v>156</v>
      </c>
    </row>
    <row r="1410" spans="1:15" ht="30" customHeight="1" thickBot="1">
      <c r="A1410" s="1721"/>
      <c r="B1410" s="9"/>
      <c r="C1410" s="1855"/>
      <c r="D1410" s="1856"/>
      <c r="E1410" s="1856"/>
      <c r="F1410" s="1856"/>
      <c r="G1410" s="1857"/>
      <c r="H1410" s="1816"/>
      <c r="I1410" s="1816"/>
      <c r="J1410" s="1925"/>
      <c r="K1410" s="1826" t="s">
        <v>51</v>
      </c>
      <c r="L1410" s="1827"/>
      <c r="M1410" s="1828" t="str">
        <f>Master!$E$6</f>
        <v>2023-24</v>
      </c>
      <c r="N1410" s="1829"/>
    </row>
    <row r="1411" spans="1:15" ht="39.75" customHeight="1">
      <c r="A1411" s="1721"/>
      <c r="B1411" s="10" t="s">
        <v>69</v>
      </c>
      <c r="C1411" s="1932" t="s">
        <v>20</v>
      </c>
      <c r="D1411" s="1977"/>
      <c r="E1411" s="1977"/>
      <c r="F1411" s="1978"/>
      <c r="G1411" s="87" t="s">
        <v>149</v>
      </c>
      <c r="H1411" s="1979">
        <f>VLOOKUP($A1405,'Result Entry'!$B$9:$FW$108,4,0)</f>
        <v>0</v>
      </c>
      <c r="I1411" s="1979"/>
      <c r="J1411" s="1979"/>
      <c r="K1411" s="1979"/>
      <c r="L1411" s="1979"/>
      <c r="M1411" s="1979"/>
      <c r="N1411" s="1980"/>
    </row>
    <row r="1412" spans="1:15" ht="39.75" customHeight="1">
      <c r="A1412" s="1721"/>
      <c r="B1412" s="10" t="s">
        <v>69</v>
      </c>
      <c r="C1412" s="1960" t="s">
        <v>22</v>
      </c>
      <c r="D1412" s="1961"/>
      <c r="E1412" s="1961"/>
      <c r="F1412" s="1962"/>
      <c r="G1412" s="88" t="s">
        <v>149</v>
      </c>
      <c r="H1412" s="1963">
        <f>VLOOKUP($A1405,'Result Entry'!$B$9:$FW$108,7,0)</f>
        <v>0</v>
      </c>
      <c r="I1412" s="1963"/>
      <c r="J1412" s="1963"/>
      <c r="K1412" s="1963"/>
      <c r="L1412" s="1963"/>
      <c r="M1412" s="1963"/>
      <c r="N1412" s="1964"/>
    </row>
    <row r="1413" spans="1:15" ht="39.75" customHeight="1">
      <c r="A1413" s="1721"/>
      <c r="B1413" s="10" t="s">
        <v>69</v>
      </c>
      <c r="C1413" s="1960" t="s">
        <v>23</v>
      </c>
      <c r="D1413" s="1961"/>
      <c r="E1413" s="1961"/>
      <c r="F1413" s="1962"/>
      <c r="G1413" s="88" t="s">
        <v>149</v>
      </c>
      <c r="H1413" s="1963">
        <f>VLOOKUP($A1405,'Result Entry'!$B$9:$FW$108,8,0)</f>
        <v>0</v>
      </c>
      <c r="I1413" s="1963"/>
      <c r="J1413" s="1963"/>
      <c r="K1413" s="1963"/>
      <c r="L1413" s="1963"/>
      <c r="M1413" s="1963"/>
      <c r="N1413" s="1964"/>
    </row>
    <row r="1414" spans="1:15" ht="39.75" customHeight="1">
      <c r="A1414" s="1721"/>
      <c r="B1414" s="10" t="s">
        <v>69</v>
      </c>
      <c r="C1414" s="1960" t="s">
        <v>52</v>
      </c>
      <c r="D1414" s="1961"/>
      <c r="E1414" s="1961"/>
      <c r="F1414" s="1962"/>
      <c r="G1414" s="88" t="s">
        <v>149</v>
      </c>
      <c r="H1414" s="1963">
        <f>VLOOKUP($A1405,'Result Entry'!$B$9:$FW$108,9,0)</f>
        <v>0</v>
      </c>
      <c r="I1414" s="1963"/>
      <c r="J1414" s="1963"/>
      <c r="K1414" s="1963"/>
      <c r="L1414" s="1963"/>
      <c r="M1414" s="1963"/>
      <c r="N1414" s="1964"/>
    </row>
    <row r="1415" spans="1:15" ht="39.75" customHeight="1">
      <c r="A1415" s="1721"/>
      <c r="B1415" s="10" t="s">
        <v>69</v>
      </c>
      <c r="C1415" s="1960" t="s">
        <v>53</v>
      </c>
      <c r="D1415" s="1961"/>
      <c r="E1415" s="1961"/>
      <c r="F1415" s="1962"/>
      <c r="G1415" s="88" t="s">
        <v>149</v>
      </c>
      <c r="H1415" s="1965" t="str">
        <f>CONCATENATE('Result Entry'!$G$4,'Result Entry'!$J$4)</f>
        <v>11(A)</v>
      </c>
      <c r="I1415" s="1963"/>
      <c r="J1415" s="1963"/>
      <c r="K1415" s="1963"/>
      <c r="L1415" s="1963"/>
      <c r="M1415" s="1963"/>
      <c r="N1415" s="1964"/>
    </row>
    <row r="1416" spans="1:15" ht="39.75" customHeight="1" thickBot="1">
      <c r="A1416" s="1721"/>
      <c r="B1416" s="10" t="s">
        <v>69</v>
      </c>
      <c r="C1416" s="1935" t="s">
        <v>25</v>
      </c>
      <c r="D1416" s="1936"/>
      <c r="E1416" s="1936"/>
      <c r="F1416" s="1937"/>
      <c r="G1416" s="89" t="s">
        <v>149</v>
      </c>
      <c r="H1416" s="1938">
        <f>VLOOKUP($A1405,'Result Entry'!$B$9:$FW$108,10,0)</f>
        <v>0</v>
      </c>
      <c r="I1416" s="1938"/>
      <c r="J1416" s="1938"/>
      <c r="K1416" s="1938"/>
      <c r="L1416" s="1938"/>
      <c r="M1416" s="1938"/>
      <c r="N1416" s="1939"/>
    </row>
    <row r="1417" spans="1:15" ht="30" customHeight="1">
      <c r="A1417" s="1721"/>
      <c r="B1417" s="11" t="s">
        <v>69</v>
      </c>
      <c r="C1417" s="1940" t="s">
        <v>167</v>
      </c>
      <c r="D1417" s="1941"/>
      <c r="E1417" s="1944" t="s">
        <v>72</v>
      </c>
      <c r="F1417" s="1946" t="s">
        <v>73</v>
      </c>
      <c r="G1417" s="1948" t="s">
        <v>168</v>
      </c>
      <c r="H1417" s="1950" t="s">
        <v>55</v>
      </c>
      <c r="I1417" s="1951"/>
      <c r="J1417" s="1954" t="s">
        <v>84</v>
      </c>
      <c r="K1417" s="1955"/>
      <c r="L1417" s="1958" t="s">
        <v>169</v>
      </c>
      <c r="M1417" s="1966" t="s">
        <v>76</v>
      </c>
      <c r="N1417" s="1926" t="s">
        <v>98</v>
      </c>
    </row>
    <row r="1418" spans="1:15" ht="30" customHeight="1">
      <c r="A1418" s="1721"/>
      <c r="B1418" s="11"/>
      <c r="C1418" s="1942"/>
      <c r="D1418" s="1943"/>
      <c r="E1418" s="1945"/>
      <c r="F1418" s="1947"/>
      <c r="G1418" s="1949"/>
      <c r="H1418" s="1952"/>
      <c r="I1418" s="1953"/>
      <c r="J1418" s="1956"/>
      <c r="K1418" s="1957"/>
      <c r="L1418" s="1959"/>
      <c r="M1418" s="1967"/>
      <c r="N1418" s="1927"/>
    </row>
    <row r="1419" spans="1:15" ht="39.75" customHeight="1" thickBot="1">
      <c r="A1419" s="1721"/>
      <c r="B1419" s="11" t="s">
        <v>69</v>
      </c>
      <c r="C1419" s="1866" t="s">
        <v>56</v>
      </c>
      <c r="D1419" s="1867"/>
      <c r="E1419" s="90">
        <f>'Result Entry'!$L$7</f>
        <v>10</v>
      </c>
      <c r="F1419" s="91">
        <f>'Result Entry'!$M$7</f>
        <v>10</v>
      </c>
      <c r="G1419" s="92">
        <f t="shared" ref="G1419:G1424" si="117">SUM(E1419:F1419)</f>
        <v>20</v>
      </c>
      <c r="H1419" s="1929">
        <f>'Result Entry'!$AU$7</f>
        <v>70</v>
      </c>
      <c r="I1419" s="1930"/>
      <c r="J1419" s="1931">
        <f>'Result Entry'!$AY$7</f>
        <v>100</v>
      </c>
      <c r="K1419" s="1930"/>
      <c r="L1419" s="92">
        <f t="shared" ref="L1419:L1424" si="118">SUM(H1419,J1419)</f>
        <v>170</v>
      </c>
      <c r="M1419" s="93">
        <f t="shared" ref="M1419:M1424" si="119">SUM(G1419,L1419)</f>
        <v>190</v>
      </c>
      <c r="N1419" s="1928"/>
    </row>
    <row r="1420" spans="1:15" s="52" customFormat="1" ht="54" customHeight="1">
      <c r="A1420" s="1721"/>
      <c r="B1420" s="50" t="s">
        <v>69</v>
      </c>
      <c r="C1420" s="1769" t="str">
        <f>'Result Entry'!$L$3</f>
        <v>HINDI Comp.</v>
      </c>
      <c r="D1420" s="1770"/>
      <c r="E1420" s="94">
        <f>IF($J1408="TC",0,IF($J1408="Nso",0,VLOOKUP($A1405,'Result Entry'!$B$9:$FW$108,11,0)))</f>
        <v>0</v>
      </c>
      <c r="F1420" s="95">
        <f>IF($J1408="TC",0,IF($J1408="Nso",0,VLOOKUP($A1405,'Result Entry'!$B$9:$FW$108,12,0)))</f>
        <v>0</v>
      </c>
      <c r="G1420" s="96">
        <f t="shared" si="117"/>
        <v>0</v>
      </c>
      <c r="H1420" s="1932">
        <f>IF($J1408="TC",0,IF($J1408="Nso",0,VLOOKUP($A1405,'Result Entry'!$B$9:$FW$108,16,0)))</f>
        <v>0</v>
      </c>
      <c r="I1420" s="1933"/>
      <c r="J1420" s="1934">
        <f>IF($J1408="TC",0,IF($J1408="Nso",0,VLOOKUP($A1405,'Result Entry'!$B$9:$FW$108,19,0)))</f>
        <v>0</v>
      </c>
      <c r="K1420" s="1933"/>
      <c r="L1420" s="97">
        <f t="shared" si="118"/>
        <v>0</v>
      </c>
      <c r="M1420" s="98">
        <f t="shared" si="119"/>
        <v>0</v>
      </c>
      <c r="N1420" s="99" t="str">
        <f>IF($J1408="TC",0,IF($J1408="Nso",0,VLOOKUP($A1405,'Result Entry'!$B$9:$FW$108,24,0)))</f>
        <v/>
      </c>
    </row>
    <row r="1421" spans="1:15" s="52" customFormat="1" ht="54" customHeight="1">
      <c r="A1421" s="1721"/>
      <c r="B1421" s="50" t="s">
        <v>69</v>
      </c>
      <c r="C1421" s="1717" t="str">
        <f>'Result Entry'!$Z$3</f>
        <v>ENGLISH Comp.</v>
      </c>
      <c r="D1421" s="1718"/>
      <c r="E1421" s="94">
        <f>IF($J1408="TC",0,IF($J1408="Nso",0,VLOOKUP($A1405,'Result Entry'!$B$9:$FW$108,25,0)))</f>
        <v>0</v>
      </c>
      <c r="F1421" s="95">
        <f>IF($J1408="TC",0,IF($J1408="Nso",0,VLOOKUP($A1405,'Result Entry'!$B$9:$FW$108,26,0)))</f>
        <v>0</v>
      </c>
      <c r="G1421" s="100">
        <f t="shared" si="117"/>
        <v>0</v>
      </c>
      <c r="H1421" s="1960">
        <f>IF($J1408="TC",0,IF($J1408="Nso",0,VLOOKUP($A1405,'Result Entry'!$B$9:$FW$108,30,0)))</f>
        <v>0</v>
      </c>
      <c r="I1421" s="1904"/>
      <c r="J1421" s="1903">
        <f>IF($J1408="TC",0,IF($J1408="Nso",0,VLOOKUP($A1405,'Result Entry'!$B$9:$FW$108,33,0)))</f>
        <v>0</v>
      </c>
      <c r="K1421" s="1904"/>
      <c r="L1421" s="97">
        <f t="shared" si="118"/>
        <v>0</v>
      </c>
      <c r="M1421" s="98">
        <f t="shared" si="119"/>
        <v>0</v>
      </c>
      <c r="N1421" s="99" t="str">
        <f>IF($J1408="TC",0,IF($J1408="Nso",0,VLOOKUP($A1405,'Result Entry'!$B$9:$FW$108,38,0)))</f>
        <v/>
      </c>
    </row>
    <row r="1422" spans="1:15" s="52" customFormat="1" ht="54" customHeight="1">
      <c r="A1422" s="1721"/>
      <c r="B1422" s="50" t="s">
        <v>69</v>
      </c>
      <c r="C1422" s="1717" t="str">
        <f>'Result Entry'!$AO$3</f>
        <v>PHYSICS</v>
      </c>
      <c r="D1422" s="1718"/>
      <c r="E1422" s="94">
        <f>IF($J1408="TC",0,IF($J1408="Nso",0,VLOOKUP($A1405,'Result Entry'!$B$9:$FW$108,39,0)))</f>
        <v>0</v>
      </c>
      <c r="F1422" s="95">
        <f>IF($J1408="TC",0,IF($J1408="Nso",0,VLOOKUP($A1405,'Result Entry'!$B$9:$FW$108,40,0)))</f>
        <v>0</v>
      </c>
      <c r="G1422" s="100">
        <f t="shared" si="117"/>
        <v>0</v>
      </c>
      <c r="H1422" s="1960">
        <f>IF($J1408="TC",0,IF($J1408="Nso",0,VLOOKUP($A1405,'Result Entry'!$B$9:$FW$108,45,0)))</f>
        <v>0</v>
      </c>
      <c r="I1422" s="1904"/>
      <c r="J1422" s="1903">
        <f>IF($J1408="TC",0,IF($J1408="Nso",0,VLOOKUP($A1405,'Result Entry'!$B$9:$FW$108,49,0)))</f>
        <v>0</v>
      </c>
      <c r="K1422" s="1904"/>
      <c r="L1422" s="97">
        <f t="shared" si="118"/>
        <v>0</v>
      </c>
      <c r="M1422" s="98">
        <f t="shared" si="119"/>
        <v>0</v>
      </c>
      <c r="N1422" s="99" t="str">
        <f>IF($J1408="TC",0,IF($J1408="Nso",0,VLOOKUP($A1405,'Result Entry'!$B$9:$FW$108,54,0)))</f>
        <v/>
      </c>
    </row>
    <row r="1423" spans="1:15" s="52" customFormat="1" ht="54" customHeight="1">
      <c r="A1423" s="1721"/>
      <c r="B1423" s="50" t="s">
        <v>69</v>
      </c>
      <c r="C1423" s="1717" t="str">
        <f>'Result Entry'!$BF$3</f>
        <v>CHEMISTRY</v>
      </c>
      <c r="D1423" s="1718"/>
      <c r="E1423" s="94" t="str">
        <f>IF($J1408="TC",0,IF($J1408="Nso",0,VLOOKUP($A1405,'Result Entry'!$B$9:$FW$108,55,0)))</f>
        <v/>
      </c>
      <c r="F1423" s="95">
        <f>IF($J1408="TC",0,IF($J1408="Nso",0,VLOOKUP($A1405,'Result Entry'!$B$9:$FW$108,56,0)))</f>
        <v>0</v>
      </c>
      <c r="G1423" s="100">
        <f t="shared" si="117"/>
        <v>0</v>
      </c>
      <c r="H1423" s="1960">
        <f>IF($J1408="TC",0,IF($J1408="Nso",0,VLOOKUP($A1405,'Result Entry'!$B$9:$FW$108,61,0)))</f>
        <v>0</v>
      </c>
      <c r="I1423" s="1904"/>
      <c r="J1423" s="1903">
        <f>IF($J1408="TC",0,IF($J1408="Nso",0,VLOOKUP($A1405,'Result Entry'!$B$9:$FW$108,65,0)))</f>
        <v>0</v>
      </c>
      <c r="K1423" s="1904"/>
      <c r="L1423" s="97">
        <f t="shared" si="118"/>
        <v>0</v>
      </c>
      <c r="M1423" s="98">
        <f t="shared" si="119"/>
        <v>0</v>
      </c>
      <c r="N1423" s="99" t="str">
        <f>IF($J1408="TC",0,IF($J1408="Nso",0,VLOOKUP($A1405,'Result Entry'!$B$9:$FW$108,70,0)))</f>
        <v/>
      </c>
    </row>
    <row r="1424" spans="1:15" s="52" customFormat="1" ht="54" customHeight="1" thickBot="1">
      <c r="A1424" s="1721"/>
      <c r="B1424" s="50" t="s">
        <v>69</v>
      </c>
      <c r="C1424" s="1717" t="str">
        <f>'Result Entry'!$BW$3</f>
        <v>BIOLOGY</v>
      </c>
      <c r="D1424" s="1718"/>
      <c r="E1424" s="101" t="str">
        <f>IF($J1408="TC",0,IF($J1408="Nso",0,VLOOKUP($A1405,'Result Entry'!$B$9:$FW$108,71,0)))</f>
        <v/>
      </c>
      <c r="F1424" s="102" t="str">
        <f>IF($J1408="TC",0,IF($J1408="Nso",0,VLOOKUP($A1405,'Result Entry'!$B$9:$FW$108,72,0)))</f>
        <v/>
      </c>
      <c r="G1424" s="103">
        <f t="shared" si="117"/>
        <v>0</v>
      </c>
      <c r="H1424" s="1905">
        <f>IF($J1408="TC",0,IF($J1408="Nso",0,VLOOKUP($A1405,'Result Entry'!$B$9:$FW$108,77,0)))</f>
        <v>0</v>
      </c>
      <c r="I1424" s="1906"/>
      <c r="J1424" s="1907">
        <f>IF($J1408="TC",0,IF($J1408="Nso",0,VLOOKUP($A1405,'Result Entry'!$B$9:$FW$108,81,0)))</f>
        <v>0</v>
      </c>
      <c r="K1424" s="1906"/>
      <c r="L1424" s="104">
        <f t="shared" si="118"/>
        <v>0</v>
      </c>
      <c r="M1424" s="105">
        <f t="shared" si="119"/>
        <v>0</v>
      </c>
      <c r="N1424" s="99">
        <f>IF($J1408="TC",0,IF($J1408="Nso",0,VLOOKUP($A1405,'Result Entry'!$B$9:$FW$108,86,0)))</f>
        <v>0</v>
      </c>
    </row>
    <row r="1425" spans="1:14" ht="39.75" customHeight="1">
      <c r="A1425" s="1721"/>
      <c r="B1425" s="11" t="s">
        <v>69</v>
      </c>
      <c r="C1425" s="1771" t="s">
        <v>77</v>
      </c>
      <c r="D1425" s="1772"/>
      <c r="E1425" s="1773"/>
      <c r="F1425" s="1968" t="s">
        <v>78</v>
      </c>
      <c r="G1425" s="1969"/>
      <c r="H1425" s="1968" t="s">
        <v>79</v>
      </c>
      <c r="I1425" s="1970"/>
      <c r="J1425" s="106" t="s">
        <v>41</v>
      </c>
      <c r="K1425" s="116" t="s">
        <v>91</v>
      </c>
      <c r="L1425" s="1971" t="s">
        <v>39</v>
      </c>
      <c r="M1425" s="1972"/>
      <c r="N1425" s="108" t="s">
        <v>43</v>
      </c>
    </row>
    <row r="1426" spans="1:14" ht="39.75" customHeight="1" thickBot="1">
      <c r="A1426" s="1721"/>
      <c r="B1426" s="11" t="s">
        <v>69</v>
      </c>
      <c r="C1426" s="1774"/>
      <c r="D1426" s="1775"/>
      <c r="E1426" s="1776"/>
      <c r="F1426" s="1973">
        <f>IF($J1408="TC",0,IF($J1408="Nso",0,VLOOKUP($A1405,'Result Entry'!$B$9:$FW$108,146,0)))</f>
        <v>0</v>
      </c>
      <c r="G1426" s="1974"/>
      <c r="H1426" s="1975">
        <f>IF($J1408="TC",0,IF($J1408="Nso",0,VLOOKUP($A1405,'Result Entry'!$B$9:$FW$108,147,0)))</f>
        <v>0</v>
      </c>
      <c r="I1426" s="1976"/>
      <c r="J1426" s="75">
        <f>IF($J1408="TC",0,IF($J1408="Nso",0,VLOOKUP($A1405,'Result Entry'!$B$9:$FW$108,148,0)))</f>
        <v>0</v>
      </c>
      <c r="K1426" s="85" t="str">
        <f>IF($J1408="TC",0,IF($J1408="Nso",0,VLOOKUP($A1405,'Result Entry'!$B$9:$FW$108,149,0)))</f>
        <v/>
      </c>
      <c r="L1426" s="1864">
        <f>IF($J1408="TC",0,IF($J1408="Nso",0,VLOOKUP($A1405,'Result Entry'!$B$9:$FW$108,150,0)))</f>
        <v>0</v>
      </c>
      <c r="M1426" s="1865"/>
      <c r="N1426" s="15">
        <f>IF($J1408="TC",0,IF($J1408="Nso",0,VLOOKUP($A1405,'Result Entry'!$B$9:$FW$108,152,0)))</f>
        <v>0</v>
      </c>
    </row>
    <row r="1427" spans="1:14" ht="39.75" customHeight="1">
      <c r="A1427" s="1721"/>
      <c r="B1427" s="11" t="s">
        <v>69</v>
      </c>
      <c r="C1427" s="1758" t="s">
        <v>58</v>
      </c>
      <c r="D1427" s="1759"/>
      <c r="E1427" s="1759"/>
      <c r="F1427" s="1759"/>
      <c r="G1427" s="1759"/>
      <c r="H1427" s="1760"/>
      <c r="I1427" s="1834" t="s">
        <v>59</v>
      </c>
      <c r="J1427" s="1835"/>
      <c r="K1427" s="1911">
        <f>VLOOKUP($A1405,'Result Entry'!$B$9:$FW$108,143,0)</f>
        <v>0</v>
      </c>
      <c r="L1427" s="1912"/>
      <c r="M1427" s="1839" t="s">
        <v>37</v>
      </c>
      <c r="N1427" s="1840"/>
    </row>
    <row r="1428" spans="1:14" ht="39.75" customHeight="1" thickBot="1">
      <c r="A1428" s="1721"/>
      <c r="B1428" s="11" t="s">
        <v>69</v>
      </c>
      <c r="C1428" s="1841" t="s">
        <v>54</v>
      </c>
      <c r="D1428" s="1842"/>
      <c r="E1428" s="1842"/>
      <c r="F1428" s="1843" t="s">
        <v>157</v>
      </c>
      <c r="G1428" s="1844"/>
      <c r="H1428" s="26" t="s">
        <v>47</v>
      </c>
      <c r="I1428" s="1847" t="s">
        <v>60</v>
      </c>
      <c r="J1428" s="1848"/>
      <c r="K1428" s="1913">
        <f>VLOOKUP($A1405,'Result Entry'!$B$9:$FW$108,144,0)</f>
        <v>0</v>
      </c>
      <c r="L1428" s="1914"/>
      <c r="M1428" s="1875">
        <f>VLOOKUP($A1405,'Result Entry'!$B$9:$FW$108,145,0)</f>
        <v>0</v>
      </c>
      <c r="N1428" s="1876"/>
    </row>
    <row r="1429" spans="1:14" ht="39.75" customHeight="1">
      <c r="A1429" s="1721"/>
      <c r="B1429" s="11" t="s">
        <v>69</v>
      </c>
      <c r="C1429" s="1841"/>
      <c r="D1429" s="1842"/>
      <c r="E1429" s="1842"/>
      <c r="F1429" s="1845"/>
      <c r="G1429" s="1846"/>
      <c r="H1429" s="27" t="s">
        <v>99</v>
      </c>
      <c r="I1429" s="1877" t="s">
        <v>61</v>
      </c>
      <c r="J1429" s="1878"/>
      <c r="K1429" s="1915">
        <f>IF($J1408="TC","Transferred",IF($J1408="Nso","NameSeparated",VLOOKUP($A1405,'Result Entry'!$B$9:$FW$108,153,0)))</f>
        <v>0</v>
      </c>
      <c r="L1429" s="1915"/>
      <c r="M1429" s="1915"/>
      <c r="N1429" s="1916"/>
    </row>
    <row r="1430" spans="1:14" ht="39.75" customHeight="1">
      <c r="A1430" s="1721"/>
      <c r="B1430" s="11" t="s">
        <v>69</v>
      </c>
      <c r="C1430" s="1917" t="str">
        <f>'Result Entry'!$DU$3</f>
        <v>Foundation Of Information Tech.</v>
      </c>
      <c r="D1430" s="1918"/>
      <c r="E1430" s="1919"/>
      <c r="F1430" s="1902" t="str">
        <f>IF($J1408="TC",0,IF($J1408="Nso",0,VLOOKUP($A1405,'Result Entry'!$B$9:$GS$108,170,0)))</f>
        <v/>
      </c>
      <c r="G1430" s="1902"/>
      <c r="H1430" s="109">
        <f>IF($J1408="TC",0,IF($J1408="Nso",0,VLOOKUP($A1405,'Result Entry'!$B$9:$GS$108,112,0)))</f>
        <v>0</v>
      </c>
      <c r="I1430" s="1748" t="s">
        <v>71</v>
      </c>
      <c r="J1430" s="1749"/>
      <c r="K1430" s="1908">
        <f>'Result Entry'!$T$2</f>
        <v>45419</v>
      </c>
      <c r="L1430" s="1909"/>
      <c r="M1430" s="1909"/>
      <c r="N1430" s="1910"/>
    </row>
    <row r="1431" spans="1:14" ht="39.75" customHeight="1">
      <c r="A1431" s="1721"/>
      <c r="B1431" s="11" t="s">
        <v>69</v>
      </c>
      <c r="C1431" s="1899" t="str">
        <f>'Result Entry'!$EI$3</f>
        <v>G.I.A.I.-II</v>
      </c>
      <c r="D1431" s="1900"/>
      <c r="E1431" s="1901"/>
      <c r="F1431" s="1902" t="str">
        <f>IF($J1408="TC",0,IF($J1408="Nso",0,VLOOKUP($A1405,'Result Entry'!$B$9:$GS$108,174,0)))</f>
        <v/>
      </c>
      <c r="G1431" s="1902"/>
      <c r="H1431" s="109">
        <f>IF($J1408="TC",0,IF($J1408="Nso",0,VLOOKUP($A1405,'Result Entry'!$B$9:$GS$108,124,0)))</f>
        <v>0</v>
      </c>
      <c r="I1431" s="1753"/>
      <c r="J1431" s="1754"/>
      <c r="K1431" s="1754"/>
      <c r="L1431" s="1754"/>
      <c r="M1431" s="1754"/>
      <c r="N1431" s="1755"/>
    </row>
    <row r="1432" spans="1:14" ht="39.75" customHeight="1">
      <c r="A1432" s="1721"/>
      <c r="B1432" s="11" t="s">
        <v>69</v>
      </c>
      <c r="C1432" s="1899" t="str">
        <f>'Result Entry'!$EU$3</f>
        <v>SOC.SER.PLAN</v>
      </c>
      <c r="D1432" s="1900"/>
      <c r="E1432" s="1901"/>
      <c r="F1432" s="1902">
        <f>IF($J1408="TC",0,IF($J1408="Nso",0,VLOOKUP($A1405,'Result Entry'!$B$9:$HS$108,178,0)))</f>
        <v>0</v>
      </c>
      <c r="G1432" s="1902"/>
      <c r="H1432" s="109">
        <f>IF($J1408="TC",0,IF($J1408="Nso",0,VLOOKUP($A1405,'Result Entry'!$B$9:$GS$108,136,0)))</f>
        <v>0</v>
      </c>
      <c r="I1432" s="1756" t="s">
        <v>174</v>
      </c>
      <c r="J1432" s="1757"/>
      <c r="K1432" s="113"/>
      <c r="L1432" s="114"/>
      <c r="M1432" s="114"/>
      <c r="N1432" s="115"/>
    </row>
    <row r="1433" spans="1:14" ht="39.75" customHeight="1" thickBot="1">
      <c r="A1433" s="1721"/>
      <c r="B1433" s="11" t="s">
        <v>69</v>
      </c>
      <c r="C1433" s="1899" t="str">
        <f>'Result Entry'!$FG$3</f>
        <v>Jeewan Kaushal</v>
      </c>
      <c r="D1433" s="1900"/>
      <c r="E1433" s="1901"/>
      <c r="F1433" s="1902" t="str">
        <f>IF($J1408="TC",0,IF($J1408="Nso",0,VLOOKUP($A1405,'Result Entry'!$B$9:$HS$108,182,0)))</f>
        <v/>
      </c>
      <c r="G1433" s="1902"/>
      <c r="H1433" s="109">
        <f>IF($J1408="TC",0,IF($J1408="Nso",0,VLOOKUP($A1405,'Result Entry'!$B$9:$HS$108,136,0)))</f>
        <v>0</v>
      </c>
      <c r="I1433" s="1756" t="s">
        <v>148</v>
      </c>
      <c r="J1433" s="1757"/>
      <c r="K1433" s="1757"/>
      <c r="L1433" s="1757"/>
      <c r="M1433" s="1757"/>
      <c r="N1433" s="1838"/>
    </row>
    <row r="1434" spans="1:14" ht="39.75" customHeight="1">
      <c r="A1434" s="1721"/>
      <c r="B1434" s="10" t="s">
        <v>69</v>
      </c>
      <c r="C1434" s="1886" t="s">
        <v>180</v>
      </c>
      <c r="D1434" s="1887"/>
      <c r="E1434" s="1888"/>
      <c r="F1434" s="1895" t="s">
        <v>181</v>
      </c>
      <c r="G1434" s="1896"/>
      <c r="H1434" s="110" t="s">
        <v>30</v>
      </c>
      <c r="I1434" s="1756" t="s">
        <v>175</v>
      </c>
      <c r="J1434" s="1757"/>
      <c r="K1434" s="1757"/>
      <c r="L1434" s="1757"/>
      <c r="M1434" s="1757"/>
      <c r="N1434" s="1838"/>
    </row>
    <row r="1435" spans="1:14" ht="39.75" customHeight="1">
      <c r="A1435" s="1721"/>
      <c r="B1435" s="10" t="s">
        <v>69</v>
      </c>
      <c r="C1435" s="1889"/>
      <c r="D1435" s="1890"/>
      <c r="E1435" s="1891"/>
      <c r="F1435" s="1897" t="s">
        <v>182</v>
      </c>
      <c r="G1435" s="1898"/>
      <c r="H1435" s="111" t="s">
        <v>179</v>
      </c>
      <c r="I1435" s="1732" t="s">
        <v>67</v>
      </c>
      <c r="J1435" s="1733"/>
      <c r="K1435" s="1733"/>
      <c r="L1435" s="1733"/>
      <c r="M1435" s="1733"/>
      <c r="N1435" s="1734"/>
    </row>
    <row r="1436" spans="1:14" ht="39.75" customHeight="1">
      <c r="A1436" s="1721"/>
      <c r="B1436" s="10" t="s">
        <v>69</v>
      </c>
      <c r="C1436" s="1889"/>
      <c r="D1436" s="1890"/>
      <c r="E1436" s="1891"/>
      <c r="F1436" s="1897" t="s">
        <v>185</v>
      </c>
      <c r="G1436" s="1898"/>
      <c r="H1436" s="111" t="s">
        <v>62</v>
      </c>
      <c r="I1436" s="1735"/>
      <c r="J1436" s="1736"/>
      <c r="K1436" s="1736"/>
      <c r="L1436" s="1736"/>
      <c r="M1436" s="1736"/>
      <c r="N1436" s="1737"/>
    </row>
    <row r="1437" spans="1:14" ht="39.75" customHeight="1">
      <c r="A1437" s="1721"/>
      <c r="B1437" s="10" t="s">
        <v>69</v>
      </c>
      <c r="C1437" s="1889"/>
      <c r="D1437" s="1890"/>
      <c r="E1437" s="1891"/>
      <c r="F1437" s="1897" t="s">
        <v>186</v>
      </c>
      <c r="G1437" s="1898"/>
      <c r="H1437" s="111" t="s">
        <v>63</v>
      </c>
      <c r="I1437" s="1735"/>
      <c r="J1437" s="1736"/>
      <c r="K1437" s="1736"/>
      <c r="L1437" s="1736"/>
      <c r="M1437" s="1736"/>
      <c r="N1437" s="1737"/>
    </row>
    <row r="1438" spans="1:14" ht="39.75" customHeight="1">
      <c r="A1438" s="1721"/>
      <c r="B1438" s="10" t="s">
        <v>69</v>
      </c>
      <c r="C1438" s="1889"/>
      <c r="D1438" s="1890"/>
      <c r="E1438" s="1891"/>
      <c r="F1438" s="1897" t="s">
        <v>183</v>
      </c>
      <c r="G1438" s="1898"/>
      <c r="H1438" s="111" t="s">
        <v>65</v>
      </c>
      <c r="I1438" s="1738" t="s">
        <v>80</v>
      </c>
      <c r="J1438" s="1739"/>
      <c r="K1438" s="1739"/>
      <c r="L1438" s="1739"/>
      <c r="M1438" s="1739"/>
      <c r="N1438" s="1740"/>
    </row>
    <row r="1439" spans="1:14" ht="39.75" customHeight="1" thickBot="1">
      <c r="A1439" s="1721"/>
      <c r="B1439" s="13" t="s">
        <v>69</v>
      </c>
      <c r="C1439" s="1892"/>
      <c r="D1439" s="1893"/>
      <c r="E1439" s="1894"/>
      <c r="F1439" s="1884" t="s">
        <v>184</v>
      </c>
      <c r="G1439" s="1885"/>
      <c r="H1439" s="112" t="s">
        <v>64</v>
      </c>
      <c r="I1439" s="1741"/>
      <c r="J1439" s="1742"/>
      <c r="K1439" s="1742"/>
      <c r="L1439" s="1742"/>
      <c r="M1439" s="1742"/>
      <c r="N1439" s="1743"/>
    </row>
    <row r="1440" spans="1:14" s="43" customFormat="1" ht="123.75" customHeight="1" thickTop="1">
      <c r="A1440" s="84"/>
      <c r="B1440" s="117"/>
      <c r="C1440" s="118"/>
      <c r="D1440" s="118"/>
      <c r="E1440" s="118"/>
      <c r="F1440" s="118"/>
      <c r="G1440" s="118"/>
      <c r="H1440" s="118"/>
      <c r="I1440" s="118"/>
      <c r="J1440" s="118"/>
      <c r="K1440" s="118"/>
      <c r="L1440" s="118"/>
      <c r="M1440" s="118"/>
      <c r="N1440" s="118"/>
    </row>
    <row r="1441" spans="1:15" ht="24.75" customHeight="1" thickBot="1">
      <c r="A1441" s="83">
        <f>A1405+1</f>
        <v>41</v>
      </c>
      <c r="B1441" s="1720" t="s">
        <v>50</v>
      </c>
      <c r="C1441" s="1720"/>
      <c r="D1441" s="1720"/>
      <c r="E1441" s="1720"/>
      <c r="F1441" s="1720"/>
      <c r="G1441" s="1720"/>
      <c r="H1441" s="1720"/>
      <c r="I1441" s="1720"/>
      <c r="J1441" s="1720"/>
      <c r="K1441" s="1720"/>
      <c r="L1441" s="1720"/>
      <c r="M1441" s="1720"/>
      <c r="N1441" s="1720"/>
    </row>
    <row r="1442" spans="1:15" ht="62.25" customHeight="1" thickTop="1">
      <c r="A1442" s="1721"/>
      <c r="B1442" s="1722"/>
      <c r="C1442" s="1723"/>
      <c r="D1442" s="1920" t="str">
        <f>Master!$E$8</f>
        <v xml:space="preserve">Govt. Sr. Secondary School </v>
      </c>
      <c r="E1442" s="1921"/>
      <c r="F1442" s="1921"/>
      <c r="G1442" s="1921"/>
      <c r="H1442" s="1921"/>
      <c r="I1442" s="1921"/>
      <c r="J1442" s="1921"/>
      <c r="K1442" s="1921"/>
      <c r="L1442" s="1921"/>
      <c r="M1442" s="1921"/>
      <c r="N1442" s="1922"/>
    </row>
    <row r="1443" spans="1:15" ht="33" customHeight="1" thickBot="1">
      <c r="A1443" s="1721"/>
      <c r="B1443" s="1724"/>
      <c r="C1443" s="1725"/>
      <c r="D1443" s="1729" t="str">
        <f>Master!$E$11</f>
        <v>P.S.-Bapini (Jodhpur)</v>
      </c>
      <c r="E1443" s="1730"/>
      <c r="F1443" s="1730"/>
      <c r="G1443" s="1730"/>
      <c r="H1443" s="1730"/>
      <c r="I1443" s="1730"/>
      <c r="J1443" s="1730"/>
      <c r="K1443" s="1730"/>
      <c r="L1443" s="1730"/>
      <c r="M1443" s="1730"/>
      <c r="N1443" s="1731"/>
    </row>
    <row r="1444" spans="1:15" ht="30" customHeight="1">
      <c r="A1444" s="1721"/>
      <c r="B1444" s="28"/>
      <c r="C1444" s="1849" t="s">
        <v>150</v>
      </c>
      <c r="D1444" s="1850"/>
      <c r="E1444" s="1850"/>
      <c r="F1444" s="1850"/>
      <c r="G1444" s="1851"/>
      <c r="H1444" s="1814" t="s">
        <v>127</v>
      </c>
      <c r="I1444" s="1814"/>
      <c r="J1444" s="1923">
        <f>VLOOKUP(A1441,'Result Entry'!$B$6:$K$108,6,0)</f>
        <v>0</v>
      </c>
      <c r="K1444" s="1820" t="s">
        <v>68</v>
      </c>
      <c r="L1444" s="1821"/>
      <c r="M1444" s="68">
        <f>Master!$E$14</f>
        <v>8151106901</v>
      </c>
      <c r="N1444" s="69"/>
    </row>
    <row r="1445" spans="1:15" ht="30" customHeight="1">
      <c r="A1445" s="1721"/>
      <c r="B1445" s="9"/>
      <c r="C1445" s="1852"/>
      <c r="D1445" s="1853"/>
      <c r="E1445" s="1853"/>
      <c r="F1445" s="1853"/>
      <c r="G1445" s="1854"/>
      <c r="H1445" s="1815"/>
      <c r="I1445" s="1815"/>
      <c r="J1445" s="1924"/>
      <c r="K1445" s="1822" t="s">
        <v>66</v>
      </c>
      <c r="L1445" s="1823"/>
      <c r="M1445" s="1824"/>
      <c r="N1445" s="1825"/>
      <c r="O1445" s="17" t="s">
        <v>156</v>
      </c>
    </row>
    <row r="1446" spans="1:15" ht="30" customHeight="1" thickBot="1">
      <c r="A1446" s="1721"/>
      <c r="B1446" s="9"/>
      <c r="C1446" s="1855"/>
      <c r="D1446" s="1856"/>
      <c r="E1446" s="1856"/>
      <c r="F1446" s="1856"/>
      <c r="G1446" s="1857"/>
      <c r="H1446" s="1816"/>
      <c r="I1446" s="1816"/>
      <c r="J1446" s="1925"/>
      <c r="K1446" s="1826" t="s">
        <v>51</v>
      </c>
      <c r="L1446" s="1827"/>
      <c r="M1446" s="1828" t="str">
        <f>Master!$E$6</f>
        <v>2023-24</v>
      </c>
      <c r="N1446" s="1829"/>
    </row>
    <row r="1447" spans="1:15" ht="39.75" customHeight="1">
      <c r="A1447" s="1721"/>
      <c r="B1447" s="10" t="s">
        <v>69</v>
      </c>
      <c r="C1447" s="1932" t="s">
        <v>20</v>
      </c>
      <c r="D1447" s="1977"/>
      <c r="E1447" s="1977"/>
      <c r="F1447" s="1978"/>
      <c r="G1447" s="87" t="s">
        <v>149</v>
      </c>
      <c r="H1447" s="1979">
        <f>VLOOKUP($A1441,'Result Entry'!$B$9:$FW$108,4,0)</f>
        <v>0</v>
      </c>
      <c r="I1447" s="1979"/>
      <c r="J1447" s="1979"/>
      <c r="K1447" s="1979"/>
      <c r="L1447" s="1979"/>
      <c r="M1447" s="1979"/>
      <c r="N1447" s="1980"/>
    </row>
    <row r="1448" spans="1:15" ht="39.75" customHeight="1">
      <c r="A1448" s="1721"/>
      <c r="B1448" s="10" t="s">
        <v>69</v>
      </c>
      <c r="C1448" s="1960" t="s">
        <v>22</v>
      </c>
      <c r="D1448" s="1961"/>
      <c r="E1448" s="1961"/>
      <c r="F1448" s="1962"/>
      <c r="G1448" s="88" t="s">
        <v>149</v>
      </c>
      <c r="H1448" s="1963">
        <f>VLOOKUP($A1441,'Result Entry'!$B$9:$FW$108,7,0)</f>
        <v>0</v>
      </c>
      <c r="I1448" s="1963"/>
      <c r="J1448" s="1963"/>
      <c r="K1448" s="1963"/>
      <c r="L1448" s="1963"/>
      <c r="M1448" s="1963"/>
      <c r="N1448" s="1964"/>
    </row>
    <row r="1449" spans="1:15" ht="39.75" customHeight="1">
      <c r="A1449" s="1721"/>
      <c r="B1449" s="10" t="s">
        <v>69</v>
      </c>
      <c r="C1449" s="1960" t="s">
        <v>23</v>
      </c>
      <c r="D1449" s="1961"/>
      <c r="E1449" s="1961"/>
      <c r="F1449" s="1962"/>
      <c r="G1449" s="88" t="s">
        <v>149</v>
      </c>
      <c r="H1449" s="1963">
        <f>VLOOKUP($A1441,'Result Entry'!$B$9:$FW$108,8,0)</f>
        <v>0</v>
      </c>
      <c r="I1449" s="1963"/>
      <c r="J1449" s="1963"/>
      <c r="K1449" s="1963"/>
      <c r="L1449" s="1963"/>
      <c r="M1449" s="1963"/>
      <c r="N1449" s="1964"/>
    </row>
    <row r="1450" spans="1:15" ht="39.75" customHeight="1">
      <c r="A1450" s="1721"/>
      <c r="B1450" s="10" t="s">
        <v>69</v>
      </c>
      <c r="C1450" s="1960" t="s">
        <v>52</v>
      </c>
      <c r="D1450" s="1961"/>
      <c r="E1450" s="1961"/>
      <c r="F1450" s="1962"/>
      <c r="G1450" s="88" t="s">
        <v>149</v>
      </c>
      <c r="H1450" s="1963">
        <f>VLOOKUP($A1441,'Result Entry'!$B$9:$FW$108,9,0)</f>
        <v>0</v>
      </c>
      <c r="I1450" s="1963"/>
      <c r="J1450" s="1963"/>
      <c r="K1450" s="1963"/>
      <c r="L1450" s="1963"/>
      <c r="M1450" s="1963"/>
      <c r="N1450" s="1964"/>
    </row>
    <row r="1451" spans="1:15" ht="39.75" customHeight="1">
      <c r="A1451" s="1721"/>
      <c r="B1451" s="10" t="s">
        <v>69</v>
      </c>
      <c r="C1451" s="1960" t="s">
        <v>53</v>
      </c>
      <c r="D1451" s="1961"/>
      <c r="E1451" s="1961"/>
      <c r="F1451" s="1962"/>
      <c r="G1451" s="88" t="s">
        <v>149</v>
      </c>
      <c r="H1451" s="1965" t="str">
        <f>CONCATENATE('Result Entry'!$G$4,'Result Entry'!$J$4)</f>
        <v>11(A)</v>
      </c>
      <c r="I1451" s="1963"/>
      <c r="J1451" s="1963"/>
      <c r="K1451" s="1963"/>
      <c r="L1451" s="1963"/>
      <c r="M1451" s="1963"/>
      <c r="N1451" s="1964"/>
    </row>
    <row r="1452" spans="1:15" ht="39.75" customHeight="1" thickBot="1">
      <c r="A1452" s="1721"/>
      <c r="B1452" s="10" t="s">
        <v>69</v>
      </c>
      <c r="C1452" s="1935" t="s">
        <v>25</v>
      </c>
      <c r="D1452" s="1936"/>
      <c r="E1452" s="1936"/>
      <c r="F1452" s="1937"/>
      <c r="G1452" s="89" t="s">
        <v>149</v>
      </c>
      <c r="H1452" s="1938">
        <f>VLOOKUP($A1441,'Result Entry'!$B$9:$FW$108,10,0)</f>
        <v>0</v>
      </c>
      <c r="I1452" s="1938"/>
      <c r="J1452" s="1938"/>
      <c r="K1452" s="1938"/>
      <c r="L1452" s="1938"/>
      <c r="M1452" s="1938"/>
      <c r="N1452" s="1939"/>
    </row>
    <row r="1453" spans="1:15" ht="30" customHeight="1">
      <c r="A1453" s="1721"/>
      <c r="B1453" s="11" t="s">
        <v>69</v>
      </c>
      <c r="C1453" s="1940" t="s">
        <v>167</v>
      </c>
      <c r="D1453" s="1941"/>
      <c r="E1453" s="1944" t="s">
        <v>72</v>
      </c>
      <c r="F1453" s="1946" t="s">
        <v>73</v>
      </c>
      <c r="G1453" s="1948" t="s">
        <v>168</v>
      </c>
      <c r="H1453" s="1950" t="s">
        <v>55</v>
      </c>
      <c r="I1453" s="1951"/>
      <c r="J1453" s="1954" t="s">
        <v>84</v>
      </c>
      <c r="K1453" s="1955"/>
      <c r="L1453" s="1958" t="s">
        <v>169</v>
      </c>
      <c r="M1453" s="1966" t="s">
        <v>76</v>
      </c>
      <c r="N1453" s="1926" t="s">
        <v>98</v>
      </c>
    </row>
    <row r="1454" spans="1:15" ht="30" customHeight="1">
      <c r="A1454" s="1721"/>
      <c r="B1454" s="11"/>
      <c r="C1454" s="1942"/>
      <c r="D1454" s="1943"/>
      <c r="E1454" s="1945"/>
      <c r="F1454" s="1947"/>
      <c r="G1454" s="1949"/>
      <c r="H1454" s="1952"/>
      <c r="I1454" s="1953"/>
      <c r="J1454" s="1956"/>
      <c r="K1454" s="1957"/>
      <c r="L1454" s="1959"/>
      <c r="M1454" s="1967"/>
      <c r="N1454" s="1927"/>
    </row>
    <row r="1455" spans="1:15" ht="39.75" customHeight="1" thickBot="1">
      <c r="A1455" s="1721"/>
      <c r="B1455" s="11" t="s">
        <v>69</v>
      </c>
      <c r="C1455" s="1866" t="s">
        <v>56</v>
      </c>
      <c r="D1455" s="1867"/>
      <c r="E1455" s="90">
        <f>'Result Entry'!$L$7</f>
        <v>10</v>
      </c>
      <c r="F1455" s="91">
        <f>'Result Entry'!$M$7</f>
        <v>10</v>
      </c>
      <c r="G1455" s="92">
        <f t="shared" ref="G1455:G1460" si="120">SUM(E1455:F1455)</f>
        <v>20</v>
      </c>
      <c r="H1455" s="1929">
        <f>'Result Entry'!$AU$7</f>
        <v>70</v>
      </c>
      <c r="I1455" s="1930"/>
      <c r="J1455" s="1931">
        <f>'Result Entry'!$AY$7</f>
        <v>100</v>
      </c>
      <c r="K1455" s="1930"/>
      <c r="L1455" s="92">
        <f t="shared" ref="L1455:L1460" si="121">SUM(H1455,J1455)</f>
        <v>170</v>
      </c>
      <c r="M1455" s="93">
        <f t="shared" ref="M1455:M1460" si="122">SUM(G1455,L1455)</f>
        <v>190</v>
      </c>
      <c r="N1455" s="1928"/>
    </row>
    <row r="1456" spans="1:15" s="52" customFormat="1" ht="54" customHeight="1">
      <c r="A1456" s="1721"/>
      <c r="B1456" s="50" t="s">
        <v>69</v>
      </c>
      <c r="C1456" s="1769" t="str">
        <f>'Result Entry'!$L$3</f>
        <v>HINDI Comp.</v>
      </c>
      <c r="D1456" s="1770"/>
      <c r="E1456" s="94">
        <f>IF($J1444="TC",0,IF($J1444="Nso",0,VLOOKUP($A1441,'Result Entry'!$B$9:$FW$108,11,0)))</f>
        <v>0</v>
      </c>
      <c r="F1456" s="95">
        <f>IF($J1444="TC",0,IF($J1444="Nso",0,VLOOKUP($A1441,'Result Entry'!$B$9:$FW$108,12,0)))</f>
        <v>0</v>
      </c>
      <c r="G1456" s="96">
        <f t="shared" si="120"/>
        <v>0</v>
      </c>
      <c r="H1456" s="1932">
        <f>IF($J1444="TC",0,IF($J1444="Nso",0,VLOOKUP($A1441,'Result Entry'!$B$9:$FW$108,16,0)))</f>
        <v>0</v>
      </c>
      <c r="I1456" s="1933"/>
      <c r="J1456" s="1934">
        <f>IF($J1444="TC",0,IF($J1444="Nso",0,VLOOKUP($A1441,'Result Entry'!$B$9:$FW$108,19,0)))</f>
        <v>0</v>
      </c>
      <c r="K1456" s="1933"/>
      <c r="L1456" s="97">
        <f t="shared" si="121"/>
        <v>0</v>
      </c>
      <c r="M1456" s="98">
        <f t="shared" si="122"/>
        <v>0</v>
      </c>
      <c r="N1456" s="99" t="str">
        <f>IF($J1444="TC",0,IF($J1444="Nso",0,VLOOKUP($A1441,'Result Entry'!$B$9:$FW$108,24,0)))</f>
        <v/>
      </c>
    </row>
    <row r="1457" spans="1:14" s="52" customFormat="1" ht="54" customHeight="1">
      <c r="A1457" s="1721"/>
      <c r="B1457" s="50" t="s">
        <v>69</v>
      </c>
      <c r="C1457" s="1717" t="str">
        <f>'Result Entry'!$Z$3</f>
        <v>ENGLISH Comp.</v>
      </c>
      <c r="D1457" s="1718"/>
      <c r="E1457" s="94">
        <f>IF($J1444="TC",0,IF($J1444="Nso",0,VLOOKUP($A1441,'Result Entry'!$B$9:$FW$108,25,0)))</f>
        <v>0</v>
      </c>
      <c r="F1457" s="95">
        <f>IF($J1444="TC",0,IF($J1444="Nso",0,VLOOKUP($A1441,'Result Entry'!$B$9:$FW$108,26,0)))</f>
        <v>0</v>
      </c>
      <c r="G1457" s="100">
        <f t="shared" si="120"/>
        <v>0</v>
      </c>
      <c r="H1457" s="1960">
        <f>IF($J1444="TC",0,IF($J1444="Nso",0,VLOOKUP($A1441,'Result Entry'!$B$9:$FW$108,30,0)))</f>
        <v>0</v>
      </c>
      <c r="I1457" s="1904"/>
      <c r="J1457" s="1903">
        <f>IF($J1444="TC",0,IF($J1444="Nso",0,VLOOKUP($A1441,'Result Entry'!$B$9:$FW$108,33,0)))</f>
        <v>0</v>
      </c>
      <c r="K1457" s="1904"/>
      <c r="L1457" s="97">
        <f t="shared" si="121"/>
        <v>0</v>
      </c>
      <c r="M1457" s="98">
        <f t="shared" si="122"/>
        <v>0</v>
      </c>
      <c r="N1457" s="99" t="str">
        <f>IF($J1444="TC",0,IF($J1444="Nso",0,VLOOKUP($A1441,'Result Entry'!$B$9:$FW$108,38,0)))</f>
        <v/>
      </c>
    </row>
    <row r="1458" spans="1:14" s="52" customFormat="1" ht="54" customHeight="1">
      <c r="A1458" s="1721"/>
      <c r="B1458" s="50" t="s">
        <v>69</v>
      </c>
      <c r="C1458" s="1717" t="str">
        <f>'Result Entry'!$AO$3</f>
        <v>PHYSICS</v>
      </c>
      <c r="D1458" s="1718"/>
      <c r="E1458" s="94">
        <f>IF($J1444="TC",0,IF($J1444="Nso",0,VLOOKUP($A1441,'Result Entry'!$B$9:$FW$108,39,0)))</f>
        <v>0</v>
      </c>
      <c r="F1458" s="95">
        <f>IF($J1444="TC",0,IF($J1444="Nso",0,VLOOKUP($A1441,'Result Entry'!$B$9:$FW$108,40,0)))</f>
        <v>0</v>
      </c>
      <c r="G1458" s="100">
        <f t="shared" si="120"/>
        <v>0</v>
      </c>
      <c r="H1458" s="1960">
        <f>IF($J1444="TC",0,IF($J1444="Nso",0,VLOOKUP($A1441,'Result Entry'!$B$9:$FW$108,45,0)))</f>
        <v>0</v>
      </c>
      <c r="I1458" s="1904"/>
      <c r="J1458" s="1903">
        <f>IF($J1444="TC",0,IF($J1444="Nso",0,VLOOKUP($A1441,'Result Entry'!$B$9:$FW$108,49,0)))</f>
        <v>0</v>
      </c>
      <c r="K1458" s="1904"/>
      <c r="L1458" s="97">
        <f t="shared" si="121"/>
        <v>0</v>
      </c>
      <c r="M1458" s="98">
        <f t="shared" si="122"/>
        <v>0</v>
      </c>
      <c r="N1458" s="99" t="str">
        <f>IF($J1444="TC",0,IF($J1444="Nso",0,VLOOKUP($A1441,'Result Entry'!$B$9:$FW$108,54,0)))</f>
        <v/>
      </c>
    </row>
    <row r="1459" spans="1:14" s="52" customFormat="1" ht="54" customHeight="1">
      <c r="A1459" s="1721"/>
      <c r="B1459" s="50" t="s">
        <v>69</v>
      </c>
      <c r="C1459" s="1717" t="str">
        <f>'Result Entry'!$BF$3</f>
        <v>CHEMISTRY</v>
      </c>
      <c r="D1459" s="1718"/>
      <c r="E1459" s="94" t="str">
        <f>IF($J1444="TC",0,IF($J1444="Nso",0,VLOOKUP($A1441,'Result Entry'!$B$9:$FW$108,55,0)))</f>
        <v/>
      </c>
      <c r="F1459" s="95">
        <f>IF($J1444="TC",0,IF($J1444="Nso",0,VLOOKUP($A1441,'Result Entry'!$B$9:$FW$108,56,0)))</f>
        <v>0</v>
      </c>
      <c r="G1459" s="100">
        <f t="shared" si="120"/>
        <v>0</v>
      </c>
      <c r="H1459" s="1960">
        <f>IF($J1444="TC",0,IF($J1444="Nso",0,VLOOKUP($A1441,'Result Entry'!$B$9:$FW$108,61,0)))</f>
        <v>0</v>
      </c>
      <c r="I1459" s="1904"/>
      <c r="J1459" s="1903">
        <f>IF($J1444="TC",0,IF($J1444="Nso",0,VLOOKUP($A1441,'Result Entry'!$B$9:$FW$108,65,0)))</f>
        <v>0</v>
      </c>
      <c r="K1459" s="1904"/>
      <c r="L1459" s="97">
        <f t="shared" si="121"/>
        <v>0</v>
      </c>
      <c r="M1459" s="98">
        <f t="shared" si="122"/>
        <v>0</v>
      </c>
      <c r="N1459" s="99" t="str">
        <f>IF($J1444="TC",0,IF($J1444="Nso",0,VLOOKUP($A1441,'Result Entry'!$B$9:$FW$108,70,0)))</f>
        <v/>
      </c>
    </row>
    <row r="1460" spans="1:14" s="52" customFormat="1" ht="54" customHeight="1" thickBot="1">
      <c r="A1460" s="1721"/>
      <c r="B1460" s="50" t="s">
        <v>69</v>
      </c>
      <c r="C1460" s="1717" t="str">
        <f>'Result Entry'!$BW$3</f>
        <v>BIOLOGY</v>
      </c>
      <c r="D1460" s="1718"/>
      <c r="E1460" s="101" t="str">
        <f>IF($J1444="TC",0,IF($J1444="Nso",0,VLOOKUP($A1441,'Result Entry'!$B$9:$FW$108,71,0)))</f>
        <v/>
      </c>
      <c r="F1460" s="102" t="str">
        <f>IF($J1444="TC",0,IF($J1444="Nso",0,VLOOKUP($A1441,'Result Entry'!$B$9:$FW$108,72,0)))</f>
        <v/>
      </c>
      <c r="G1460" s="103">
        <f t="shared" si="120"/>
        <v>0</v>
      </c>
      <c r="H1460" s="1905">
        <f>IF($J1444="TC",0,IF($J1444="Nso",0,VLOOKUP($A1441,'Result Entry'!$B$9:$FW$108,77,0)))</f>
        <v>0</v>
      </c>
      <c r="I1460" s="1906"/>
      <c r="J1460" s="1907">
        <f>IF($J1444="TC",0,IF($J1444="Nso",0,VLOOKUP($A1441,'Result Entry'!$B$9:$FW$108,81,0)))</f>
        <v>0</v>
      </c>
      <c r="K1460" s="1906"/>
      <c r="L1460" s="104">
        <f t="shared" si="121"/>
        <v>0</v>
      </c>
      <c r="M1460" s="105">
        <f t="shared" si="122"/>
        <v>0</v>
      </c>
      <c r="N1460" s="99">
        <f>IF($J1444="TC",0,IF($J1444="Nso",0,VLOOKUP($A1441,'Result Entry'!$B$9:$FW$108,86,0)))</f>
        <v>0</v>
      </c>
    </row>
    <row r="1461" spans="1:14" ht="39.75" customHeight="1">
      <c r="A1461" s="1721"/>
      <c r="B1461" s="11" t="s">
        <v>69</v>
      </c>
      <c r="C1461" s="1771" t="s">
        <v>77</v>
      </c>
      <c r="D1461" s="1772"/>
      <c r="E1461" s="1773"/>
      <c r="F1461" s="1968" t="s">
        <v>78</v>
      </c>
      <c r="G1461" s="1969"/>
      <c r="H1461" s="1968" t="s">
        <v>79</v>
      </c>
      <c r="I1461" s="1970"/>
      <c r="J1461" s="106" t="s">
        <v>41</v>
      </c>
      <c r="K1461" s="116" t="s">
        <v>91</v>
      </c>
      <c r="L1461" s="1971" t="s">
        <v>39</v>
      </c>
      <c r="M1461" s="1972"/>
      <c r="N1461" s="108" t="s">
        <v>43</v>
      </c>
    </row>
    <row r="1462" spans="1:14" ht="39.75" customHeight="1" thickBot="1">
      <c r="A1462" s="1721"/>
      <c r="B1462" s="11" t="s">
        <v>69</v>
      </c>
      <c r="C1462" s="1774"/>
      <c r="D1462" s="1775"/>
      <c r="E1462" s="1776"/>
      <c r="F1462" s="1973">
        <f>IF($J1444="TC",0,IF($J1444="Nso",0,VLOOKUP($A1441,'Result Entry'!$B$9:$FW$108,146,0)))</f>
        <v>0</v>
      </c>
      <c r="G1462" s="1974"/>
      <c r="H1462" s="1975">
        <f>IF($J1444="TC",0,IF($J1444="Nso",0,VLOOKUP($A1441,'Result Entry'!$B$9:$FW$108,147,0)))</f>
        <v>0</v>
      </c>
      <c r="I1462" s="1976"/>
      <c r="J1462" s="75">
        <f>IF($J1444="TC",0,IF($J1444="Nso",0,VLOOKUP($A1441,'Result Entry'!$B$9:$FW$108,148,0)))</f>
        <v>0</v>
      </c>
      <c r="K1462" s="85" t="str">
        <f>IF($J1444="TC",0,IF($J1444="Nso",0,VLOOKUP($A1441,'Result Entry'!$B$9:$FW$108,149,0)))</f>
        <v/>
      </c>
      <c r="L1462" s="1864">
        <f>IF($J1444="TC",0,IF($J1444="Nso",0,VLOOKUP($A1441,'Result Entry'!$B$9:$FW$108,150,0)))</f>
        <v>0</v>
      </c>
      <c r="M1462" s="1865"/>
      <c r="N1462" s="15">
        <f>IF($J1444="TC",0,IF($J1444="Nso",0,VLOOKUP($A1441,'Result Entry'!$B$9:$FW$108,152,0)))</f>
        <v>0</v>
      </c>
    </row>
    <row r="1463" spans="1:14" ht="39.75" customHeight="1">
      <c r="A1463" s="1721"/>
      <c r="B1463" s="11" t="s">
        <v>69</v>
      </c>
      <c r="C1463" s="1758" t="s">
        <v>58</v>
      </c>
      <c r="D1463" s="1759"/>
      <c r="E1463" s="1759"/>
      <c r="F1463" s="1759"/>
      <c r="G1463" s="1759"/>
      <c r="H1463" s="1760"/>
      <c r="I1463" s="1834" t="s">
        <v>59</v>
      </c>
      <c r="J1463" s="1835"/>
      <c r="K1463" s="1911">
        <f>VLOOKUP($A1441,'Result Entry'!$B$9:$FW$108,143,0)</f>
        <v>0</v>
      </c>
      <c r="L1463" s="1912"/>
      <c r="M1463" s="1839" t="s">
        <v>37</v>
      </c>
      <c r="N1463" s="1840"/>
    </row>
    <row r="1464" spans="1:14" ht="39.75" customHeight="1" thickBot="1">
      <c r="A1464" s="1721"/>
      <c r="B1464" s="11" t="s">
        <v>69</v>
      </c>
      <c r="C1464" s="1841" t="s">
        <v>54</v>
      </c>
      <c r="D1464" s="1842"/>
      <c r="E1464" s="1842"/>
      <c r="F1464" s="1843" t="s">
        <v>157</v>
      </c>
      <c r="G1464" s="1844"/>
      <c r="H1464" s="26" t="s">
        <v>47</v>
      </c>
      <c r="I1464" s="1847" t="s">
        <v>60</v>
      </c>
      <c r="J1464" s="1848"/>
      <c r="K1464" s="1913">
        <f>VLOOKUP($A1441,'Result Entry'!$B$9:$FW$108,144,0)</f>
        <v>0</v>
      </c>
      <c r="L1464" s="1914"/>
      <c r="M1464" s="1875">
        <f>VLOOKUP($A1441,'Result Entry'!$B$9:$FW$108,145,0)</f>
        <v>0</v>
      </c>
      <c r="N1464" s="1876"/>
    </row>
    <row r="1465" spans="1:14" ht="39.75" customHeight="1">
      <c r="A1465" s="1721"/>
      <c r="B1465" s="11" t="s">
        <v>69</v>
      </c>
      <c r="C1465" s="1841"/>
      <c r="D1465" s="1842"/>
      <c r="E1465" s="1842"/>
      <c r="F1465" s="1845"/>
      <c r="G1465" s="1846"/>
      <c r="H1465" s="27" t="s">
        <v>99</v>
      </c>
      <c r="I1465" s="1877" t="s">
        <v>61</v>
      </c>
      <c r="J1465" s="1878"/>
      <c r="K1465" s="1915">
        <f>IF($J1444="TC","Transferred",IF($J1444="Nso","NameSeparated",VLOOKUP($A1441,'Result Entry'!$B$9:$FW$108,153,0)))</f>
        <v>0</v>
      </c>
      <c r="L1465" s="1915"/>
      <c r="M1465" s="1915"/>
      <c r="N1465" s="1916"/>
    </row>
    <row r="1466" spans="1:14" ht="39.75" customHeight="1">
      <c r="A1466" s="1721"/>
      <c r="B1466" s="11" t="s">
        <v>69</v>
      </c>
      <c r="C1466" s="1917" t="str">
        <f>'Result Entry'!$DU$3</f>
        <v>Foundation Of Information Tech.</v>
      </c>
      <c r="D1466" s="1918"/>
      <c r="E1466" s="1919"/>
      <c r="F1466" s="1902" t="str">
        <f>IF($J1444="TC",0,IF($J1444="Nso",0,VLOOKUP($A1441,'Result Entry'!$B$9:$GS$108,170,0)))</f>
        <v/>
      </c>
      <c r="G1466" s="1902"/>
      <c r="H1466" s="109">
        <f>IF($J1444="TC",0,IF($J1444="Nso",0,VLOOKUP($A1441,'Result Entry'!$B$9:$GS$108,112,0)))</f>
        <v>0</v>
      </c>
      <c r="I1466" s="1748" t="s">
        <v>71</v>
      </c>
      <c r="J1466" s="1749"/>
      <c r="K1466" s="1908">
        <f>'Result Entry'!$T$2</f>
        <v>45419</v>
      </c>
      <c r="L1466" s="1909"/>
      <c r="M1466" s="1909"/>
      <c r="N1466" s="1910"/>
    </row>
    <row r="1467" spans="1:14" ht="39.75" customHeight="1">
      <c r="A1467" s="1721"/>
      <c r="B1467" s="11" t="s">
        <v>69</v>
      </c>
      <c r="C1467" s="1899" t="str">
        <f>'Result Entry'!$EI$3</f>
        <v>G.I.A.I.-II</v>
      </c>
      <c r="D1467" s="1900"/>
      <c r="E1467" s="1901"/>
      <c r="F1467" s="1902" t="str">
        <f>IF($J1444="TC",0,IF($J1444="Nso",0,VLOOKUP($A1441,'Result Entry'!$B$9:$GS$108,174,0)))</f>
        <v/>
      </c>
      <c r="G1467" s="1902"/>
      <c r="H1467" s="109">
        <f>IF($J1444="TC",0,IF($J1444="Nso",0,VLOOKUP($A1441,'Result Entry'!$B$9:$GS$108,124,0)))</f>
        <v>0</v>
      </c>
      <c r="I1467" s="1753"/>
      <c r="J1467" s="1754"/>
      <c r="K1467" s="1754"/>
      <c r="L1467" s="1754"/>
      <c r="M1467" s="1754"/>
      <c r="N1467" s="1755"/>
    </row>
    <row r="1468" spans="1:14" ht="39.75" customHeight="1">
      <c r="A1468" s="1721"/>
      <c r="B1468" s="11" t="s">
        <v>69</v>
      </c>
      <c r="C1468" s="1899" t="str">
        <f>'Result Entry'!$EU$3</f>
        <v>SOC.SER.PLAN</v>
      </c>
      <c r="D1468" s="1900"/>
      <c r="E1468" s="1901"/>
      <c r="F1468" s="1902">
        <f>IF($J1444="TC",0,IF($J1444="Nso",0,VLOOKUP($A1441,'Result Entry'!$B$9:$HS$108,178,0)))</f>
        <v>0</v>
      </c>
      <c r="G1468" s="1902"/>
      <c r="H1468" s="109">
        <f>IF($J1444="TC",0,IF($J1444="Nso",0,VLOOKUP($A1441,'Result Entry'!$B$9:$GS$108,136,0)))</f>
        <v>0</v>
      </c>
      <c r="I1468" s="1756" t="s">
        <v>174</v>
      </c>
      <c r="J1468" s="1757"/>
      <c r="K1468" s="113"/>
      <c r="L1468" s="114"/>
      <c r="M1468" s="114"/>
      <c r="N1468" s="115"/>
    </row>
    <row r="1469" spans="1:14" ht="39.75" customHeight="1" thickBot="1">
      <c r="A1469" s="1721"/>
      <c r="B1469" s="11" t="s">
        <v>69</v>
      </c>
      <c r="C1469" s="1899" t="str">
        <f>'Result Entry'!$FG$3</f>
        <v>Jeewan Kaushal</v>
      </c>
      <c r="D1469" s="1900"/>
      <c r="E1469" s="1901"/>
      <c r="F1469" s="1902" t="str">
        <f>IF($J1444="TC",0,IF($J1444="Nso",0,VLOOKUP($A1441,'Result Entry'!$B$9:$HS$108,182,0)))</f>
        <v/>
      </c>
      <c r="G1469" s="1902"/>
      <c r="H1469" s="109">
        <f>IF($J1444="TC",0,IF($J1444="Nso",0,VLOOKUP($A1441,'Result Entry'!$B$9:$HS$108,136,0)))</f>
        <v>0</v>
      </c>
      <c r="I1469" s="1756" t="s">
        <v>148</v>
      </c>
      <c r="J1469" s="1757"/>
      <c r="K1469" s="1757"/>
      <c r="L1469" s="1757"/>
      <c r="M1469" s="1757"/>
      <c r="N1469" s="1838"/>
    </row>
    <row r="1470" spans="1:14" ht="39.75" customHeight="1">
      <c r="A1470" s="1721"/>
      <c r="B1470" s="10" t="s">
        <v>69</v>
      </c>
      <c r="C1470" s="1886" t="s">
        <v>180</v>
      </c>
      <c r="D1470" s="1887"/>
      <c r="E1470" s="1888"/>
      <c r="F1470" s="1895" t="s">
        <v>181</v>
      </c>
      <c r="G1470" s="1896"/>
      <c r="H1470" s="110" t="s">
        <v>30</v>
      </c>
      <c r="I1470" s="1756" t="s">
        <v>175</v>
      </c>
      <c r="J1470" s="1757"/>
      <c r="K1470" s="1757"/>
      <c r="L1470" s="1757"/>
      <c r="M1470" s="1757"/>
      <c r="N1470" s="1838"/>
    </row>
    <row r="1471" spans="1:14" ht="39.75" customHeight="1">
      <c r="A1471" s="1721"/>
      <c r="B1471" s="10" t="s">
        <v>69</v>
      </c>
      <c r="C1471" s="1889"/>
      <c r="D1471" s="1890"/>
      <c r="E1471" s="1891"/>
      <c r="F1471" s="1897" t="s">
        <v>182</v>
      </c>
      <c r="G1471" s="1898"/>
      <c r="H1471" s="111" t="s">
        <v>179</v>
      </c>
      <c r="I1471" s="1732" t="s">
        <v>67</v>
      </c>
      <c r="J1471" s="1733"/>
      <c r="K1471" s="1733"/>
      <c r="L1471" s="1733"/>
      <c r="M1471" s="1733"/>
      <c r="N1471" s="1734"/>
    </row>
    <row r="1472" spans="1:14" ht="39.75" customHeight="1">
      <c r="A1472" s="1721"/>
      <c r="B1472" s="10" t="s">
        <v>69</v>
      </c>
      <c r="C1472" s="1889"/>
      <c r="D1472" s="1890"/>
      <c r="E1472" s="1891"/>
      <c r="F1472" s="1897" t="s">
        <v>185</v>
      </c>
      <c r="G1472" s="1898"/>
      <c r="H1472" s="111" t="s">
        <v>62</v>
      </c>
      <c r="I1472" s="1735"/>
      <c r="J1472" s="1736"/>
      <c r="K1472" s="1736"/>
      <c r="L1472" s="1736"/>
      <c r="M1472" s="1736"/>
      <c r="N1472" s="1737"/>
    </row>
    <row r="1473" spans="1:15" ht="39.75" customHeight="1">
      <c r="A1473" s="1721"/>
      <c r="B1473" s="10" t="s">
        <v>69</v>
      </c>
      <c r="C1473" s="1889"/>
      <c r="D1473" s="1890"/>
      <c r="E1473" s="1891"/>
      <c r="F1473" s="1897" t="s">
        <v>186</v>
      </c>
      <c r="G1473" s="1898"/>
      <c r="H1473" s="111" t="s">
        <v>63</v>
      </c>
      <c r="I1473" s="1735"/>
      <c r="J1473" s="1736"/>
      <c r="K1473" s="1736"/>
      <c r="L1473" s="1736"/>
      <c r="M1473" s="1736"/>
      <c r="N1473" s="1737"/>
    </row>
    <row r="1474" spans="1:15" ht="39.75" customHeight="1">
      <c r="A1474" s="1721"/>
      <c r="B1474" s="10" t="s">
        <v>69</v>
      </c>
      <c r="C1474" s="1889"/>
      <c r="D1474" s="1890"/>
      <c r="E1474" s="1891"/>
      <c r="F1474" s="1897" t="s">
        <v>183</v>
      </c>
      <c r="G1474" s="1898"/>
      <c r="H1474" s="111" t="s">
        <v>65</v>
      </c>
      <c r="I1474" s="1738" t="s">
        <v>80</v>
      </c>
      <c r="J1474" s="1739"/>
      <c r="K1474" s="1739"/>
      <c r="L1474" s="1739"/>
      <c r="M1474" s="1739"/>
      <c r="N1474" s="1740"/>
    </row>
    <row r="1475" spans="1:15" ht="39.75" customHeight="1" thickBot="1">
      <c r="A1475" s="1721"/>
      <c r="B1475" s="13" t="s">
        <v>69</v>
      </c>
      <c r="C1475" s="1892"/>
      <c r="D1475" s="1893"/>
      <c r="E1475" s="1894"/>
      <c r="F1475" s="1884" t="s">
        <v>184</v>
      </c>
      <c r="G1475" s="1885"/>
      <c r="H1475" s="112" t="s">
        <v>64</v>
      </c>
      <c r="I1475" s="1741"/>
      <c r="J1475" s="1742"/>
      <c r="K1475" s="1742"/>
      <c r="L1475" s="1742"/>
      <c r="M1475" s="1742"/>
      <c r="N1475" s="1743"/>
    </row>
    <row r="1476" spans="1:15" s="43" customFormat="1" ht="123.75" customHeight="1" thickTop="1">
      <c r="A1476" s="84"/>
      <c r="B1476" s="117"/>
      <c r="C1476" s="118"/>
      <c r="D1476" s="118"/>
      <c r="E1476" s="118"/>
      <c r="F1476" s="118"/>
      <c r="G1476" s="118"/>
      <c r="H1476" s="118"/>
      <c r="I1476" s="118"/>
      <c r="J1476" s="118"/>
      <c r="K1476" s="118"/>
      <c r="L1476" s="118"/>
      <c r="M1476" s="118"/>
      <c r="N1476" s="118"/>
    </row>
    <row r="1477" spans="1:15" ht="24.75" customHeight="1" thickBot="1">
      <c r="A1477" s="83">
        <f>A1441+1</f>
        <v>42</v>
      </c>
      <c r="B1477" s="1720" t="s">
        <v>50</v>
      </c>
      <c r="C1477" s="1720"/>
      <c r="D1477" s="1720"/>
      <c r="E1477" s="1720"/>
      <c r="F1477" s="1720"/>
      <c r="G1477" s="1720"/>
      <c r="H1477" s="1720"/>
      <c r="I1477" s="1720"/>
      <c r="J1477" s="1720"/>
      <c r="K1477" s="1720"/>
      <c r="L1477" s="1720"/>
      <c r="M1477" s="1720"/>
      <c r="N1477" s="1720"/>
    </row>
    <row r="1478" spans="1:15" ht="62.25" customHeight="1" thickTop="1">
      <c r="A1478" s="1721"/>
      <c r="B1478" s="1722"/>
      <c r="C1478" s="1723"/>
      <c r="D1478" s="1920" t="str">
        <f>Master!$E$8</f>
        <v xml:space="preserve">Govt. Sr. Secondary School </v>
      </c>
      <c r="E1478" s="1921"/>
      <c r="F1478" s="1921"/>
      <c r="G1478" s="1921"/>
      <c r="H1478" s="1921"/>
      <c r="I1478" s="1921"/>
      <c r="J1478" s="1921"/>
      <c r="K1478" s="1921"/>
      <c r="L1478" s="1921"/>
      <c r="M1478" s="1921"/>
      <c r="N1478" s="1922"/>
    </row>
    <row r="1479" spans="1:15" ht="33" customHeight="1" thickBot="1">
      <c r="A1479" s="1721"/>
      <c r="B1479" s="1724"/>
      <c r="C1479" s="1725"/>
      <c r="D1479" s="1729" t="str">
        <f>Master!$E$11</f>
        <v>P.S.-Bapini (Jodhpur)</v>
      </c>
      <c r="E1479" s="1730"/>
      <c r="F1479" s="1730"/>
      <c r="G1479" s="1730"/>
      <c r="H1479" s="1730"/>
      <c r="I1479" s="1730"/>
      <c r="J1479" s="1730"/>
      <c r="K1479" s="1730"/>
      <c r="L1479" s="1730"/>
      <c r="M1479" s="1730"/>
      <c r="N1479" s="1731"/>
    </row>
    <row r="1480" spans="1:15" ht="30" customHeight="1">
      <c r="A1480" s="1721"/>
      <c r="B1480" s="28"/>
      <c r="C1480" s="1849" t="s">
        <v>150</v>
      </c>
      <c r="D1480" s="1850"/>
      <c r="E1480" s="1850"/>
      <c r="F1480" s="1850"/>
      <c r="G1480" s="1851"/>
      <c r="H1480" s="1814" t="s">
        <v>127</v>
      </c>
      <c r="I1480" s="1814"/>
      <c r="J1480" s="1923">
        <f>VLOOKUP(A1477,'Result Entry'!$B$6:$K$108,6,0)</f>
        <v>0</v>
      </c>
      <c r="K1480" s="1820" t="s">
        <v>68</v>
      </c>
      <c r="L1480" s="1821"/>
      <c r="M1480" s="68">
        <f>Master!$E$14</f>
        <v>8151106901</v>
      </c>
      <c r="N1480" s="69"/>
    </row>
    <row r="1481" spans="1:15" ht="30" customHeight="1">
      <c r="A1481" s="1721"/>
      <c r="B1481" s="9"/>
      <c r="C1481" s="1852"/>
      <c r="D1481" s="1853"/>
      <c r="E1481" s="1853"/>
      <c r="F1481" s="1853"/>
      <c r="G1481" s="1854"/>
      <c r="H1481" s="1815"/>
      <c r="I1481" s="1815"/>
      <c r="J1481" s="1924"/>
      <c r="K1481" s="1822" t="s">
        <v>66</v>
      </c>
      <c r="L1481" s="1823"/>
      <c r="M1481" s="1824"/>
      <c r="N1481" s="1825"/>
      <c r="O1481" s="17" t="s">
        <v>156</v>
      </c>
    </row>
    <row r="1482" spans="1:15" ht="30" customHeight="1" thickBot="1">
      <c r="A1482" s="1721"/>
      <c r="B1482" s="9"/>
      <c r="C1482" s="1855"/>
      <c r="D1482" s="1856"/>
      <c r="E1482" s="1856"/>
      <c r="F1482" s="1856"/>
      <c r="G1482" s="1857"/>
      <c r="H1482" s="1816"/>
      <c r="I1482" s="1816"/>
      <c r="J1482" s="1925"/>
      <c r="K1482" s="1826" t="s">
        <v>51</v>
      </c>
      <c r="L1482" s="1827"/>
      <c r="M1482" s="1828" t="str">
        <f>Master!$E$6</f>
        <v>2023-24</v>
      </c>
      <c r="N1482" s="1829"/>
    </row>
    <row r="1483" spans="1:15" ht="39.75" customHeight="1">
      <c r="A1483" s="1721"/>
      <c r="B1483" s="10" t="s">
        <v>69</v>
      </c>
      <c r="C1483" s="1932" t="s">
        <v>20</v>
      </c>
      <c r="D1483" s="1977"/>
      <c r="E1483" s="1977"/>
      <c r="F1483" s="1978"/>
      <c r="G1483" s="87" t="s">
        <v>149</v>
      </c>
      <c r="H1483" s="1979">
        <f>VLOOKUP($A1477,'Result Entry'!$B$9:$FW$108,4,0)</f>
        <v>0</v>
      </c>
      <c r="I1483" s="1979"/>
      <c r="J1483" s="1979"/>
      <c r="K1483" s="1979"/>
      <c r="L1483" s="1979"/>
      <c r="M1483" s="1979"/>
      <c r="N1483" s="1980"/>
    </row>
    <row r="1484" spans="1:15" ht="39.75" customHeight="1">
      <c r="A1484" s="1721"/>
      <c r="B1484" s="10" t="s">
        <v>69</v>
      </c>
      <c r="C1484" s="1960" t="s">
        <v>22</v>
      </c>
      <c r="D1484" s="1961"/>
      <c r="E1484" s="1961"/>
      <c r="F1484" s="1962"/>
      <c r="G1484" s="88" t="s">
        <v>149</v>
      </c>
      <c r="H1484" s="1963">
        <f>VLOOKUP($A1477,'Result Entry'!$B$9:$FW$108,7,0)</f>
        <v>0</v>
      </c>
      <c r="I1484" s="1963"/>
      <c r="J1484" s="1963"/>
      <c r="K1484" s="1963"/>
      <c r="L1484" s="1963"/>
      <c r="M1484" s="1963"/>
      <c r="N1484" s="1964"/>
    </row>
    <row r="1485" spans="1:15" ht="39.75" customHeight="1">
      <c r="A1485" s="1721"/>
      <c r="B1485" s="10" t="s">
        <v>69</v>
      </c>
      <c r="C1485" s="1960" t="s">
        <v>23</v>
      </c>
      <c r="D1485" s="1961"/>
      <c r="E1485" s="1961"/>
      <c r="F1485" s="1962"/>
      <c r="G1485" s="88" t="s">
        <v>149</v>
      </c>
      <c r="H1485" s="1963">
        <f>VLOOKUP($A1477,'Result Entry'!$B$9:$FW$108,8,0)</f>
        <v>0</v>
      </c>
      <c r="I1485" s="1963"/>
      <c r="J1485" s="1963"/>
      <c r="K1485" s="1963"/>
      <c r="L1485" s="1963"/>
      <c r="M1485" s="1963"/>
      <c r="N1485" s="1964"/>
    </row>
    <row r="1486" spans="1:15" ht="39.75" customHeight="1">
      <c r="A1486" s="1721"/>
      <c r="B1486" s="10" t="s">
        <v>69</v>
      </c>
      <c r="C1486" s="1960" t="s">
        <v>52</v>
      </c>
      <c r="D1486" s="1961"/>
      <c r="E1486" s="1961"/>
      <c r="F1486" s="1962"/>
      <c r="G1486" s="88" t="s">
        <v>149</v>
      </c>
      <c r="H1486" s="1963">
        <f>VLOOKUP($A1477,'Result Entry'!$B$9:$FW$108,9,0)</f>
        <v>0</v>
      </c>
      <c r="I1486" s="1963"/>
      <c r="J1486" s="1963"/>
      <c r="K1486" s="1963"/>
      <c r="L1486" s="1963"/>
      <c r="M1486" s="1963"/>
      <c r="N1486" s="1964"/>
    </row>
    <row r="1487" spans="1:15" ht="39.75" customHeight="1">
      <c r="A1487" s="1721"/>
      <c r="B1487" s="10" t="s">
        <v>69</v>
      </c>
      <c r="C1487" s="1960" t="s">
        <v>53</v>
      </c>
      <c r="D1487" s="1961"/>
      <c r="E1487" s="1961"/>
      <c r="F1487" s="1962"/>
      <c r="G1487" s="88" t="s">
        <v>149</v>
      </c>
      <c r="H1487" s="1965" t="str">
        <f>CONCATENATE('Result Entry'!$G$4,'Result Entry'!$J$4)</f>
        <v>11(A)</v>
      </c>
      <c r="I1487" s="1963"/>
      <c r="J1487" s="1963"/>
      <c r="K1487" s="1963"/>
      <c r="L1487" s="1963"/>
      <c r="M1487" s="1963"/>
      <c r="N1487" s="1964"/>
    </row>
    <row r="1488" spans="1:15" ht="39.75" customHeight="1" thickBot="1">
      <c r="A1488" s="1721"/>
      <c r="B1488" s="10" t="s">
        <v>69</v>
      </c>
      <c r="C1488" s="1935" t="s">
        <v>25</v>
      </c>
      <c r="D1488" s="1936"/>
      <c r="E1488" s="1936"/>
      <c r="F1488" s="1937"/>
      <c r="G1488" s="89" t="s">
        <v>149</v>
      </c>
      <c r="H1488" s="1938">
        <f>VLOOKUP($A1477,'Result Entry'!$B$9:$FW$108,10,0)</f>
        <v>0</v>
      </c>
      <c r="I1488" s="1938"/>
      <c r="J1488" s="1938"/>
      <c r="K1488" s="1938"/>
      <c r="L1488" s="1938"/>
      <c r="M1488" s="1938"/>
      <c r="N1488" s="1939"/>
    </row>
    <row r="1489" spans="1:14" ht="30" customHeight="1">
      <c r="A1489" s="1721"/>
      <c r="B1489" s="11" t="s">
        <v>69</v>
      </c>
      <c r="C1489" s="1940" t="s">
        <v>167</v>
      </c>
      <c r="D1489" s="1941"/>
      <c r="E1489" s="1944" t="s">
        <v>72</v>
      </c>
      <c r="F1489" s="1946" t="s">
        <v>73</v>
      </c>
      <c r="G1489" s="1948" t="s">
        <v>168</v>
      </c>
      <c r="H1489" s="1950" t="s">
        <v>55</v>
      </c>
      <c r="I1489" s="1951"/>
      <c r="J1489" s="1954" t="s">
        <v>84</v>
      </c>
      <c r="K1489" s="1955"/>
      <c r="L1489" s="1958" t="s">
        <v>169</v>
      </c>
      <c r="M1489" s="1966" t="s">
        <v>76</v>
      </c>
      <c r="N1489" s="1926" t="s">
        <v>98</v>
      </c>
    </row>
    <row r="1490" spans="1:14" ht="30" customHeight="1">
      <c r="A1490" s="1721"/>
      <c r="B1490" s="11"/>
      <c r="C1490" s="1942"/>
      <c r="D1490" s="1943"/>
      <c r="E1490" s="1945"/>
      <c r="F1490" s="1947"/>
      <c r="G1490" s="1949"/>
      <c r="H1490" s="1952"/>
      <c r="I1490" s="1953"/>
      <c r="J1490" s="1956"/>
      <c r="K1490" s="1957"/>
      <c r="L1490" s="1959"/>
      <c r="M1490" s="1967"/>
      <c r="N1490" s="1927"/>
    </row>
    <row r="1491" spans="1:14" ht="39.75" customHeight="1" thickBot="1">
      <c r="A1491" s="1721"/>
      <c r="B1491" s="11" t="s">
        <v>69</v>
      </c>
      <c r="C1491" s="1866" t="s">
        <v>56</v>
      </c>
      <c r="D1491" s="1867"/>
      <c r="E1491" s="90">
        <f>'Result Entry'!$L$7</f>
        <v>10</v>
      </c>
      <c r="F1491" s="91">
        <f>'Result Entry'!$M$7</f>
        <v>10</v>
      </c>
      <c r="G1491" s="92">
        <f t="shared" ref="G1491:G1496" si="123">SUM(E1491:F1491)</f>
        <v>20</v>
      </c>
      <c r="H1491" s="1929">
        <f>'Result Entry'!$AU$7</f>
        <v>70</v>
      </c>
      <c r="I1491" s="1930"/>
      <c r="J1491" s="1931">
        <f>'Result Entry'!$AY$7</f>
        <v>100</v>
      </c>
      <c r="K1491" s="1930"/>
      <c r="L1491" s="92">
        <f t="shared" ref="L1491:L1496" si="124">SUM(H1491,J1491)</f>
        <v>170</v>
      </c>
      <c r="M1491" s="93">
        <f t="shared" ref="M1491:M1496" si="125">SUM(G1491,L1491)</f>
        <v>190</v>
      </c>
      <c r="N1491" s="1928"/>
    </row>
    <row r="1492" spans="1:14" s="52" customFormat="1" ht="54" customHeight="1">
      <c r="A1492" s="1721"/>
      <c r="B1492" s="50" t="s">
        <v>69</v>
      </c>
      <c r="C1492" s="1769" t="str">
        <f>'Result Entry'!$L$3</f>
        <v>HINDI Comp.</v>
      </c>
      <c r="D1492" s="1770"/>
      <c r="E1492" s="94">
        <f>IF($J1480="TC",0,IF($J1480="Nso",0,VLOOKUP($A1477,'Result Entry'!$B$9:$FW$108,11,0)))</f>
        <v>0</v>
      </c>
      <c r="F1492" s="95">
        <f>IF($J1480="TC",0,IF($J1480="Nso",0,VLOOKUP($A1477,'Result Entry'!$B$9:$FW$108,12,0)))</f>
        <v>0</v>
      </c>
      <c r="G1492" s="96">
        <f t="shared" si="123"/>
        <v>0</v>
      </c>
      <c r="H1492" s="1932">
        <f>IF($J1480="TC",0,IF($J1480="Nso",0,VLOOKUP($A1477,'Result Entry'!$B$9:$FW$108,16,0)))</f>
        <v>0</v>
      </c>
      <c r="I1492" s="1933"/>
      <c r="J1492" s="1934">
        <f>IF($J1480="TC",0,IF($J1480="Nso",0,VLOOKUP($A1477,'Result Entry'!$B$9:$FW$108,19,0)))</f>
        <v>0</v>
      </c>
      <c r="K1492" s="1933"/>
      <c r="L1492" s="97">
        <f t="shared" si="124"/>
        <v>0</v>
      </c>
      <c r="M1492" s="98">
        <f t="shared" si="125"/>
        <v>0</v>
      </c>
      <c r="N1492" s="99" t="str">
        <f>IF($J1480="TC",0,IF($J1480="Nso",0,VLOOKUP($A1477,'Result Entry'!$B$9:$FW$108,24,0)))</f>
        <v/>
      </c>
    </row>
    <row r="1493" spans="1:14" s="52" customFormat="1" ht="54" customHeight="1">
      <c r="A1493" s="1721"/>
      <c r="B1493" s="50" t="s">
        <v>69</v>
      </c>
      <c r="C1493" s="1717" t="str">
        <f>'Result Entry'!$Z$3</f>
        <v>ENGLISH Comp.</v>
      </c>
      <c r="D1493" s="1718"/>
      <c r="E1493" s="94">
        <f>IF($J1480="TC",0,IF($J1480="Nso",0,VLOOKUP($A1477,'Result Entry'!$B$9:$FW$108,25,0)))</f>
        <v>0</v>
      </c>
      <c r="F1493" s="95">
        <f>IF($J1480="TC",0,IF($J1480="Nso",0,VLOOKUP($A1477,'Result Entry'!$B$9:$FW$108,26,0)))</f>
        <v>0</v>
      </c>
      <c r="G1493" s="100">
        <f t="shared" si="123"/>
        <v>0</v>
      </c>
      <c r="H1493" s="1960">
        <f>IF($J1480="TC",0,IF($J1480="Nso",0,VLOOKUP($A1477,'Result Entry'!$B$9:$FW$108,30,0)))</f>
        <v>0</v>
      </c>
      <c r="I1493" s="1904"/>
      <c r="J1493" s="1903">
        <f>IF($J1480="TC",0,IF($J1480="Nso",0,VLOOKUP($A1477,'Result Entry'!$B$9:$FW$108,33,0)))</f>
        <v>0</v>
      </c>
      <c r="K1493" s="1904"/>
      <c r="L1493" s="97">
        <f t="shared" si="124"/>
        <v>0</v>
      </c>
      <c r="M1493" s="98">
        <f t="shared" si="125"/>
        <v>0</v>
      </c>
      <c r="N1493" s="99" t="str">
        <f>IF($J1480="TC",0,IF($J1480="Nso",0,VLOOKUP($A1477,'Result Entry'!$B$9:$FW$108,38,0)))</f>
        <v/>
      </c>
    </row>
    <row r="1494" spans="1:14" s="52" customFormat="1" ht="54" customHeight="1">
      <c r="A1494" s="1721"/>
      <c r="B1494" s="50" t="s">
        <v>69</v>
      </c>
      <c r="C1494" s="1717" t="str">
        <f>'Result Entry'!$AO$3</f>
        <v>PHYSICS</v>
      </c>
      <c r="D1494" s="1718"/>
      <c r="E1494" s="94">
        <f>IF($J1480="TC",0,IF($J1480="Nso",0,VLOOKUP($A1477,'Result Entry'!$B$9:$FW$108,39,0)))</f>
        <v>0</v>
      </c>
      <c r="F1494" s="95">
        <f>IF($J1480="TC",0,IF($J1480="Nso",0,VLOOKUP($A1477,'Result Entry'!$B$9:$FW$108,40,0)))</f>
        <v>0</v>
      </c>
      <c r="G1494" s="100">
        <f t="shared" si="123"/>
        <v>0</v>
      </c>
      <c r="H1494" s="1960">
        <f>IF($J1480="TC",0,IF($J1480="Nso",0,VLOOKUP($A1477,'Result Entry'!$B$9:$FW$108,45,0)))</f>
        <v>0</v>
      </c>
      <c r="I1494" s="1904"/>
      <c r="J1494" s="1903">
        <f>IF($J1480="TC",0,IF($J1480="Nso",0,VLOOKUP($A1477,'Result Entry'!$B$9:$FW$108,49,0)))</f>
        <v>0</v>
      </c>
      <c r="K1494" s="1904"/>
      <c r="L1494" s="97">
        <f t="shared" si="124"/>
        <v>0</v>
      </c>
      <c r="M1494" s="98">
        <f t="shared" si="125"/>
        <v>0</v>
      </c>
      <c r="N1494" s="99" t="str">
        <f>IF($J1480="TC",0,IF($J1480="Nso",0,VLOOKUP($A1477,'Result Entry'!$B$9:$FW$108,54,0)))</f>
        <v/>
      </c>
    </row>
    <row r="1495" spans="1:14" s="52" customFormat="1" ht="54" customHeight="1">
      <c r="A1495" s="1721"/>
      <c r="B1495" s="50" t="s">
        <v>69</v>
      </c>
      <c r="C1495" s="1717" t="str">
        <f>'Result Entry'!$BF$3</f>
        <v>CHEMISTRY</v>
      </c>
      <c r="D1495" s="1718"/>
      <c r="E1495" s="94" t="str">
        <f>IF($J1480="TC",0,IF($J1480="Nso",0,VLOOKUP($A1477,'Result Entry'!$B$9:$FW$108,55,0)))</f>
        <v/>
      </c>
      <c r="F1495" s="95">
        <f>IF($J1480="TC",0,IF($J1480="Nso",0,VLOOKUP($A1477,'Result Entry'!$B$9:$FW$108,56,0)))</f>
        <v>0</v>
      </c>
      <c r="G1495" s="100">
        <f t="shared" si="123"/>
        <v>0</v>
      </c>
      <c r="H1495" s="1960">
        <f>IF($J1480="TC",0,IF($J1480="Nso",0,VLOOKUP($A1477,'Result Entry'!$B$9:$FW$108,61,0)))</f>
        <v>0</v>
      </c>
      <c r="I1495" s="1904"/>
      <c r="J1495" s="1903">
        <f>IF($J1480="TC",0,IF($J1480="Nso",0,VLOOKUP($A1477,'Result Entry'!$B$9:$FW$108,65,0)))</f>
        <v>0</v>
      </c>
      <c r="K1495" s="1904"/>
      <c r="L1495" s="97">
        <f t="shared" si="124"/>
        <v>0</v>
      </c>
      <c r="M1495" s="98">
        <f t="shared" si="125"/>
        <v>0</v>
      </c>
      <c r="N1495" s="99" t="str">
        <f>IF($J1480="TC",0,IF($J1480="Nso",0,VLOOKUP($A1477,'Result Entry'!$B$9:$FW$108,70,0)))</f>
        <v/>
      </c>
    </row>
    <row r="1496" spans="1:14" s="52" customFormat="1" ht="54" customHeight="1" thickBot="1">
      <c r="A1496" s="1721"/>
      <c r="B1496" s="50" t="s">
        <v>69</v>
      </c>
      <c r="C1496" s="1717" t="str">
        <f>'Result Entry'!$BW$3</f>
        <v>BIOLOGY</v>
      </c>
      <c r="D1496" s="1718"/>
      <c r="E1496" s="101" t="str">
        <f>IF($J1480="TC",0,IF($J1480="Nso",0,VLOOKUP($A1477,'Result Entry'!$B$9:$FW$108,71,0)))</f>
        <v/>
      </c>
      <c r="F1496" s="102" t="str">
        <f>IF($J1480="TC",0,IF($J1480="Nso",0,VLOOKUP($A1477,'Result Entry'!$B$9:$FW$108,72,0)))</f>
        <v/>
      </c>
      <c r="G1496" s="103">
        <f t="shared" si="123"/>
        <v>0</v>
      </c>
      <c r="H1496" s="1905">
        <f>IF($J1480="TC",0,IF($J1480="Nso",0,VLOOKUP($A1477,'Result Entry'!$B$9:$FW$108,77,0)))</f>
        <v>0</v>
      </c>
      <c r="I1496" s="1906"/>
      <c r="J1496" s="1907">
        <f>IF($J1480="TC",0,IF($J1480="Nso",0,VLOOKUP($A1477,'Result Entry'!$B$9:$FW$108,81,0)))</f>
        <v>0</v>
      </c>
      <c r="K1496" s="1906"/>
      <c r="L1496" s="104">
        <f t="shared" si="124"/>
        <v>0</v>
      </c>
      <c r="M1496" s="105">
        <f t="shared" si="125"/>
        <v>0</v>
      </c>
      <c r="N1496" s="99">
        <f>IF($J1480="TC",0,IF($J1480="Nso",0,VLOOKUP($A1477,'Result Entry'!$B$9:$FW$108,86,0)))</f>
        <v>0</v>
      </c>
    </row>
    <row r="1497" spans="1:14" ht="39.75" customHeight="1">
      <c r="A1497" s="1721"/>
      <c r="B1497" s="11" t="s">
        <v>69</v>
      </c>
      <c r="C1497" s="1771" t="s">
        <v>77</v>
      </c>
      <c r="D1497" s="1772"/>
      <c r="E1497" s="1773"/>
      <c r="F1497" s="1968" t="s">
        <v>78</v>
      </c>
      <c r="G1497" s="1969"/>
      <c r="H1497" s="1968" t="s">
        <v>79</v>
      </c>
      <c r="I1497" s="1970"/>
      <c r="J1497" s="106" t="s">
        <v>41</v>
      </c>
      <c r="K1497" s="116" t="s">
        <v>91</v>
      </c>
      <c r="L1497" s="1971" t="s">
        <v>39</v>
      </c>
      <c r="M1497" s="1972"/>
      <c r="N1497" s="108" t="s">
        <v>43</v>
      </c>
    </row>
    <row r="1498" spans="1:14" ht="39.75" customHeight="1" thickBot="1">
      <c r="A1498" s="1721"/>
      <c r="B1498" s="11" t="s">
        <v>69</v>
      </c>
      <c r="C1498" s="1774"/>
      <c r="D1498" s="1775"/>
      <c r="E1498" s="1776"/>
      <c r="F1498" s="1973">
        <f>IF($J1480="TC",0,IF($J1480="Nso",0,VLOOKUP($A1477,'Result Entry'!$B$9:$FW$108,146,0)))</f>
        <v>0</v>
      </c>
      <c r="G1498" s="1974"/>
      <c r="H1498" s="1975">
        <f>IF($J1480="TC",0,IF($J1480="Nso",0,VLOOKUP($A1477,'Result Entry'!$B$9:$FW$108,147,0)))</f>
        <v>0</v>
      </c>
      <c r="I1498" s="1976"/>
      <c r="J1498" s="75">
        <f>IF($J1480="TC",0,IF($J1480="Nso",0,VLOOKUP($A1477,'Result Entry'!$B$9:$FW$108,148,0)))</f>
        <v>0</v>
      </c>
      <c r="K1498" s="85" t="str">
        <f>IF($J1480="TC",0,IF($J1480="Nso",0,VLOOKUP($A1477,'Result Entry'!$B$9:$FW$108,149,0)))</f>
        <v/>
      </c>
      <c r="L1498" s="1864">
        <f>IF($J1480="TC",0,IF($J1480="Nso",0,VLOOKUP($A1477,'Result Entry'!$B$9:$FW$108,150,0)))</f>
        <v>0</v>
      </c>
      <c r="M1498" s="1865"/>
      <c r="N1498" s="15">
        <f>IF($J1480="TC",0,IF($J1480="Nso",0,VLOOKUP($A1477,'Result Entry'!$B$9:$FW$108,152,0)))</f>
        <v>0</v>
      </c>
    </row>
    <row r="1499" spans="1:14" ht="39.75" customHeight="1">
      <c r="A1499" s="1721"/>
      <c r="B1499" s="11" t="s">
        <v>69</v>
      </c>
      <c r="C1499" s="1758" t="s">
        <v>58</v>
      </c>
      <c r="D1499" s="1759"/>
      <c r="E1499" s="1759"/>
      <c r="F1499" s="1759"/>
      <c r="G1499" s="1759"/>
      <c r="H1499" s="1760"/>
      <c r="I1499" s="1834" t="s">
        <v>59</v>
      </c>
      <c r="J1499" s="1835"/>
      <c r="K1499" s="1911">
        <f>VLOOKUP($A1477,'Result Entry'!$B$9:$FW$108,143,0)</f>
        <v>0</v>
      </c>
      <c r="L1499" s="1912"/>
      <c r="M1499" s="1839" t="s">
        <v>37</v>
      </c>
      <c r="N1499" s="1840"/>
    </row>
    <row r="1500" spans="1:14" ht="39.75" customHeight="1" thickBot="1">
      <c r="A1500" s="1721"/>
      <c r="B1500" s="11" t="s">
        <v>69</v>
      </c>
      <c r="C1500" s="1841" t="s">
        <v>54</v>
      </c>
      <c r="D1500" s="1842"/>
      <c r="E1500" s="1842"/>
      <c r="F1500" s="1843" t="s">
        <v>157</v>
      </c>
      <c r="G1500" s="1844"/>
      <c r="H1500" s="26" t="s">
        <v>47</v>
      </c>
      <c r="I1500" s="1847" t="s">
        <v>60</v>
      </c>
      <c r="J1500" s="1848"/>
      <c r="K1500" s="1913">
        <f>VLOOKUP($A1477,'Result Entry'!$B$9:$FW$108,144,0)</f>
        <v>0</v>
      </c>
      <c r="L1500" s="1914"/>
      <c r="M1500" s="1875">
        <f>VLOOKUP($A1477,'Result Entry'!$B$9:$FW$108,145,0)</f>
        <v>0</v>
      </c>
      <c r="N1500" s="1876"/>
    </row>
    <row r="1501" spans="1:14" ht="39.75" customHeight="1">
      <c r="A1501" s="1721"/>
      <c r="B1501" s="11" t="s">
        <v>69</v>
      </c>
      <c r="C1501" s="1841"/>
      <c r="D1501" s="1842"/>
      <c r="E1501" s="1842"/>
      <c r="F1501" s="1845"/>
      <c r="G1501" s="1846"/>
      <c r="H1501" s="27" t="s">
        <v>99</v>
      </c>
      <c r="I1501" s="1877" t="s">
        <v>61</v>
      </c>
      <c r="J1501" s="1878"/>
      <c r="K1501" s="1915">
        <f>IF($J1480="TC","Transferred",IF($J1480="Nso","NameSeparated",VLOOKUP($A1477,'Result Entry'!$B$9:$FW$108,153,0)))</f>
        <v>0</v>
      </c>
      <c r="L1501" s="1915"/>
      <c r="M1501" s="1915"/>
      <c r="N1501" s="1916"/>
    </row>
    <row r="1502" spans="1:14" ht="39.75" customHeight="1">
      <c r="A1502" s="1721"/>
      <c r="B1502" s="11" t="s">
        <v>69</v>
      </c>
      <c r="C1502" s="1917" t="str">
        <f>'Result Entry'!$DU$3</f>
        <v>Foundation Of Information Tech.</v>
      </c>
      <c r="D1502" s="1918"/>
      <c r="E1502" s="1919"/>
      <c r="F1502" s="1902" t="str">
        <f>IF($J1480="TC",0,IF($J1480="Nso",0,VLOOKUP($A1477,'Result Entry'!$B$9:$GS$108,170,0)))</f>
        <v/>
      </c>
      <c r="G1502" s="1902"/>
      <c r="H1502" s="109">
        <f>IF($J1480="TC",0,IF($J1480="Nso",0,VLOOKUP($A1477,'Result Entry'!$B$9:$GS$108,112,0)))</f>
        <v>0</v>
      </c>
      <c r="I1502" s="1748" t="s">
        <v>71</v>
      </c>
      <c r="J1502" s="1749"/>
      <c r="K1502" s="1908">
        <f>'Result Entry'!$T$2</f>
        <v>45419</v>
      </c>
      <c r="L1502" s="1909"/>
      <c r="M1502" s="1909"/>
      <c r="N1502" s="1910"/>
    </row>
    <row r="1503" spans="1:14" ht="39.75" customHeight="1">
      <c r="A1503" s="1721"/>
      <c r="B1503" s="11" t="s">
        <v>69</v>
      </c>
      <c r="C1503" s="1899" t="str">
        <f>'Result Entry'!$EI$3</f>
        <v>G.I.A.I.-II</v>
      </c>
      <c r="D1503" s="1900"/>
      <c r="E1503" s="1901"/>
      <c r="F1503" s="1902" t="str">
        <f>IF($J1480="TC",0,IF($J1480="Nso",0,VLOOKUP($A1477,'Result Entry'!$B$9:$GS$108,174,0)))</f>
        <v/>
      </c>
      <c r="G1503" s="1902"/>
      <c r="H1503" s="109">
        <f>IF($J1480="TC",0,IF($J1480="Nso",0,VLOOKUP($A1477,'Result Entry'!$B$9:$GS$108,124,0)))</f>
        <v>0</v>
      </c>
      <c r="I1503" s="1753"/>
      <c r="J1503" s="1754"/>
      <c r="K1503" s="1754"/>
      <c r="L1503" s="1754"/>
      <c r="M1503" s="1754"/>
      <c r="N1503" s="1755"/>
    </row>
    <row r="1504" spans="1:14" ht="39.75" customHeight="1">
      <c r="A1504" s="1721"/>
      <c r="B1504" s="11" t="s">
        <v>69</v>
      </c>
      <c r="C1504" s="1899" t="str">
        <f>'Result Entry'!$EU$3</f>
        <v>SOC.SER.PLAN</v>
      </c>
      <c r="D1504" s="1900"/>
      <c r="E1504" s="1901"/>
      <c r="F1504" s="1902">
        <f>IF($J1480="TC",0,IF($J1480="Nso",0,VLOOKUP($A1477,'Result Entry'!$B$9:$HS$108,178,0)))</f>
        <v>0</v>
      </c>
      <c r="G1504" s="1902"/>
      <c r="H1504" s="109">
        <f>IF($J1480="TC",0,IF($J1480="Nso",0,VLOOKUP($A1477,'Result Entry'!$B$9:$GS$108,136,0)))</f>
        <v>0</v>
      </c>
      <c r="I1504" s="1756" t="s">
        <v>174</v>
      </c>
      <c r="J1504" s="1757"/>
      <c r="K1504" s="113"/>
      <c r="L1504" s="114"/>
      <c r="M1504" s="114"/>
      <c r="N1504" s="115"/>
    </row>
    <row r="1505" spans="1:15" ht="39.75" customHeight="1" thickBot="1">
      <c r="A1505" s="1721"/>
      <c r="B1505" s="11" t="s">
        <v>69</v>
      </c>
      <c r="C1505" s="1899" t="str">
        <f>'Result Entry'!$FG$3</f>
        <v>Jeewan Kaushal</v>
      </c>
      <c r="D1505" s="1900"/>
      <c r="E1505" s="1901"/>
      <c r="F1505" s="1902" t="str">
        <f>IF($J1480="TC",0,IF($J1480="Nso",0,VLOOKUP($A1477,'Result Entry'!$B$9:$HS$108,182,0)))</f>
        <v/>
      </c>
      <c r="G1505" s="1902"/>
      <c r="H1505" s="109">
        <f>IF($J1480="TC",0,IF($J1480="Nso",0,VLOOKUP($A1477,'Result Entry'!$B$9:$HS$108,136,0)))</f>
        <v>0</v>
      </c>
      <c r="I1505" s="1756" t="s">
        <v>148</v>
      </c>
      <c r="J1505" s="1757"/>
      <c r="K1505" s="1757"/>
      <c r="L1505" s="1757"/>
      <c r="M1505" s="1757"/>
      <c r="N1505" s="1838"/>
    </row>
    <row r="1506" spans="1:15" ht="39.75" customHeight="1">
      <c r="A1506" s="1721"/>
      <c r="B1506" s="10" t="s">
        <v>69</v>
      </c>
      <c r="C1506" s="1886" t="s">
        <v>180</v>
      </c>
      <c r="D1506" s="1887"/>
      <c r="E1506" s="1888"/>
      <c r="F1506" s="1895" t="s">
        <v>181</v>
      </c>
      <c r="G1506" s="1896"/>
      <c r="H1506" s="110" t="s">
        <v>30</v>
      </c>
      <c r="I1506" s="1756" t="s">
        <v>175</v>
      </c>
      <c r="J1506" s="1757"/>
      <c r="K1506" s="1757"/>
      <c r="L1506" s="1757"/>
      <c r="M1506" s="1757"/>
      <c r="N1506" s="1838"/>
    </row>
    <row r="1507" spans="1:15" ht="39.75" customHeight="1">
      <c r="A1507" s="1721"/>
      <c r="B1507" s="10" t="s">
        <v>69</v>
      </c>
      <c r="C1507" s="1889"/>
      <c r="D1507" s="1890"/>
      <c r="E1507" s="1891"/>
      <c r="F1507" s="1897" t="s">
        <v>182</v>
      </c>
      <c r="G1507" s="1898"/>
      <c r="H1507" s="111" t="s">
        <v>179</v>
      </c>
      <c r="I1507" s="1732" t="s">
        <v>67</v>
      </c>
      <c r="J1507" s="1733"/>
      <c r="K1507" s="1733"/>
      <c r="L1507" s="1733"/>
      <c r="M1507" s="1733"/>
      <c r="N1507" s="1734"/>
    </row>
    <row r="1508" spans="1:15" ht="39.75" customHeight="1">
      <c r="A1508" s="1721"/>
      <c r="B1508" s="10" t="s">
        <v>69</v>
      </c>
      <c r="C1508" s="1889"/>
      <c r="D1508" s="1890"/>
      <c r="E1508" s="1891"/>
      <c r="F1508" s="1897" t="s">
        <v>185</v>
      </c>
      <c r="G1508" s="1898"/>
      <c r="H1508" s="111" t="s">
        <v>62</v>
      </c>
      <c r="I1508" s="1735"/>
      <c r="J1508" s="1736"/>
      <c r="K1508" s="1736"/>
      <c r="L1508" s="1736"/>
      <c r="M1508" s="1736"/>
      <c r="N1508" s="1737"/>
    </row>
    <row r="1509" spans="1:15" ht="39.75" customHeight="1">
      <c r="A1509" s="1721"/>
      <c r="B1509" s="10" t="s">
        <v>69</v>
      </c>
      <c r="C1509" s="1889"/>
      <c r="D1509" s="1890"/>
      <c r="E1509" s="1891"/>
      <c r="F1509" s="1897" t="s">
        <v>186</v>
      </c>
      <c r="G1509" s="1898"/>
      <c r="H1509" s="111" t="s">
        <v>63</v>
      </c>
      <c r="I1509" s="1735"/>
      <c r="J1509" s="1736"/>
      <c r="K1509" s="1736"/>
      <c r="L1509" s="1736"/>
      <c r="M1509" s="1736"/>
      <c r="N1509" s="1737"/>
    </row>
    <row r="1510" spans="1:15" ht="39.75" customHeight="1">
      <c r="A1510" s="1721"/>
      <c r="B1510" s="10" t="s">
        <v>69</v>
      </c>
      <c r="C1510" s="1889"/>
      <c r="D1510" s="1890"/>
      <c r="E1510" s="1891"/>
      <c r="F1510" s="1897" t="s">
        <v>183</v>
      </c>
      <c r="G1510" s="1898"/>
      <c r="H1510" s="111" t="s">
        <v>65</v>
      </c>
      <c r="I1510" s="1738" t="s">
        <v>80</v>
      </c>
      <c r="J1510" s="1739"/>
      <c r="K1510" s="1739"/>
      <c r="L1510" s="1739"/>
      <c r="M1510" s="1739"/>
      <c r="N1510" s="1740"/>
    </row>
    <row r="1511" spans="1:15" ht="39.75" customHeight="1" thickBot="1">
      <c r="A1511" s="1721"/>
      <c r="B1511" s="13" t="s">
        <v>69</v>
      </c>
      <c r="C1511" s="1892"/>
      <c r="D1511" s="1893"/>
      <c r="E1511" s="1894"/>
      <c r="F1511" s="1884" t="s">
        <v>184</v>
      </c>
      <c r="G1511" s="1885"/>
      <c r="H1511" s="112" t="s">
        <v>64</v>
      </c>
      <c r="I1511" s="1741"/>
      <c r="J1511" s="1742"/>
      <c r="K1511" s="1742"/>
      <c r="L1511" s="1742"/>
      <c r="M1511" s="1742"/>
      <c r="N1511" s="1743"/>
    </row>
    <row r="1512" spans="1:15" s="43" customFormat="1" ht="123.75" customHeight="1" thickTop="1">
      <c r="A1512" s="84"/>
      <c r="B1512" s="117"/>
      <c r="C1512" s="118"/>
      <c r="D1512" s="118"/>
      <c r="E1512" s="118"/>
      <c r="F1512" s="118"/>
      <c r="G1512" s="118"/>
      <c r="H1512" s="118"/>
      <c r="I1512" s="118"/>
      <c r="J1512" s="118"/>
      <c r="K1512" s="118"/>
      <c r="L1512" s="118"/>
      <c r="M1512" s="118"/>
      <c r="N1512" s="118"/>
    </row>
    <row r="1513" spans="1:15" ht="24.75" customHeight="1" thickBot="1">
      <c r="A1513" s="83">
        <f>A1477+1</f>
        <v>43</v>
      </c>
      <c r="B1513" s="1720" t="s">
        <v>50</v>
      </c>
      <c r="C1513" s="1720"/>
      <c r="D1513" s="1720"/>
      <c r="E1513" s="1720"/>
      <c r="F1513" s="1720"/>
      <c r="G1513" s="1720"/>
      <c r="H1513" s="1720"/>
      <c r="I1513" s="1720"/>
      <c r="J1513" s="1720"/>
      <c r="K1513" s="1720"/>
      <c r="L1513" s="1720"/>
      <c r="M1513" s="1720"/>
      <c r="N1513" s="1720"/>
    </row>
    <row r="1514" spans="1:15" ht="62.25" customHeight="1" thickTop="1">
      <c r="A1514" s="1721"/>
      <c r="B1514" s="1722"/>
      <c r="C1514" s="1723"/>
      <c r="D1514" s="1920" t="str">
        <f>Master!$E$8</f>
        <v xml:space="preserve">Govt. Sr. Secondary School </v>
      </c>
      <c r="E1514" s="1921"/>
      <c r="F1514" s="1921"/>
      <c r="G1514" s="1921"/>
      <c r="H1514" s="1921"/>
      <c r="I1514" s="1921"/>
      <c r="J1514" s="1921"/>
      <c r="K1514" s="1921"/>
      <c r="L1514" s="1921"/>
      <c r="M1514" s="1921"/>
      <c r="N1514" s="1922"/>
    </row>
    <row r="1515" spans="1:15" ht="33" customHeight="1" thickBot="1">
      <c r="A1515" s="1721"/>
      <c r="B1515" s="1724"/>
      <c r="C1515" s="1725"/>
      <c r="D1515" s="1729" t="str">
        <f>Master!$E$11</f>
        <v>P.S.-Bapini (Jodhpur)</v>
      </c>
      <c r="E1515" s="1730"/>
      <c r="F1515" s="1730"/>
      <c r="G1515" s="1730"/>
      <c r="H1515" s="1730"/>
      <c r="I1515" s="1730"/>
      <c r="J1515" s="1730"/>
      <c r="K1515" s="1730"/>
      <c r="L1515" s="1730"/>
      <c r="M1515" s="1730"/>
      <c r="N1515" s="1731"/>
    </row>
    <row r="1516" spans="1:15" ht="30" customHeight="1">
      <c r="A1516" s="1721"/>
      <c r="B1516" s="28"/>
      <c r="C1516" s="1849" t="s">
        <v>150</v>
      </c>
      <c r="D1516" s="1850"/>
      <c r="E1516" s="1850"/>
      <c r="F1516" s="1850"/>
      <c r="G1516" s="1851"/>
      <c r="H1516" s="1814" t="s">
        <v>127</v>
      </c>
      <c r="I1516" s="1814"/>
      <c r="J1516" s="1923">
        <f>VLOOKUP(A1513,'Result Entry'!$B$6:$K$108,6,0)</f>
        <v>0</v>
      </c>
      <c r="K1516" s="1820" t="s">
        <v>68</v>
      </c>
      <c r="L1516" s="1821"/>
      <c r="M1516" s="68">
        <f>Master!$E$14</f>
        <v>8151106901</v>
      </c>
      <c r="N1516" s="69"/>
    </row>
    <row r="1517" spans="1:15" ht="30" customHeight="1">
      <c r="A1517" s="1721"/>
      <c r="B1517" s="9"/>
      <c r="C1517" s="1852"/>
      <c r="D1517" s="1853"/>
      <c r="E1517" s="1853"/>
      <c r="F1517" s="1853"/>
      <c r="G1517" s="1854"/>
      <c r="H1517" s="1815"/>
      <c r="I1517" s="1815"/>
      <c r="J1517" s="1924"/>
      <c r="K1517" s="1822" t="s">
        <v>66</v>
      </c>
      <c r="L1517" s="1823"/>
      <c r="M1517" s="1824"/>
      <c r="N1517" s="1825"/>
      <c r="O1517" s="17" t="s">
        <v>156</v>
      </c>
    </row>
    <row r="1518" spans="1:15" ht="30" customHeight="1" thickBot="1">
      <c r="A1518" s="1721"/>
      <c r="B1518" s="9"/>
      <c r="C1518" s="1855"/>
      <c r="D1518" s="1856"/>
      <c r="E1518" s="1856"/>
      <c r="F1518" s="1856"/>
      <c r="G1518" s="1857"/>
      <c r="H1518" s="1816"/>
      <c r="I1518" s="1816"/>
      <c r="J1518" s="1925"/>
      <c r="K1518" s="1826" t="s">
        <v>51</v>
      </c>
      <c r="L1518" s="1827"/>
      <c r="M1518" s="1828" t="str">
        <f>Master!$E$6</f>
        <v>2023-24</v>
      </c>
      <c r="N1518" s="1829"/>
    </row>
    <row r="1519" spans="1:15" ht="39.75" customHeight="1">
      <c r="A1519" s="1721"/>
      <c r="B1519" s="10" t="s">
        <v>69</v>
      </c>
      <c r="C1519" s="1932" t="s">
        <v>20</v>
      </c>
      <c r="D1519" s="1977"/>
      <c r="E1519" s="1977"/>
      <c r="F1519" s="1978"/>
      <c r="G1519" s="87" t="s">
        <v>149</v>
      </c>
      <c r="H1519" s="1979">
        <f>VLOOKUP($A1513,'Result Entry'!$B$9:$FW$108,4,0)</f>
        <v>0</v>
      </c>
      <c r="I1519" s="1979"/>
      <c r="J1519" s="1979"/>
      <c r="K1519" s="1979"/>
      <c r="L1519" s="1979"/>
      <c r="M1519" s="1979"/>
      <c r="N1519" s="1980"/>
    </row>
    <row r="1520" spans="1:15" ht="39.75" customHeight="1">
      <c r="A1520" s="1721"/>
      <c r="B1520" s="10" t="s">
        <v>69</v>
      </c>
      <c r="C1520" s="1960" t="s">
        <v>22</v>
      </c>
      <c r="D1520" s="1961"/>
      <c r="E1520" s="1961"/>
      <c r="F1520" s="1962"/>
      <c r="G1520" s="88" t="s">
        <v>149</v>
      </c>
      <c r="H1520" s="1963">
        <f>VLOOKUP($A1513,'Result Entry'!$B$9:$FW$108,7,0)</f>
        <v>0</v>
      </c>
      <c r="I1520" s="1963"/>
      <c r="J1520" s="1963"/>
      <c r="K1520" s="1963"/>
      <c r="L1520" s="1963"/>
      <c r="M1520" s="1963"/>
      <c r="N1520" s="1964"/>
    </row>
    <row r="1521" spans="1:14" ht="39.75" customHeight="1">
      <c r="A1521" s="1721"/>
      <c r="B1521" s="10" t="s">
        <v>69</v>
      </c>
      <c r="C1521" s="1960" t="s">
        <v>23</v>
      </c>
      <c r="D1521" s="1961"/>
      <c r="E1521" s="1961"/>
      <c r="F1521" s="1962"/>
      <c r="G1521" s="88" t="s">
        <v>149</v>
      </c>
      <c r="H1521" s="1963">
        <f>VLOOKUP($A1513,'Result Entry'!$B$9:$FW$108,8,0)</f>
        <v>0</v>
      </c>
      <c r="I1521" s="1963"/>
      <c r="J1521" s="1963"/>
      <c r="K1521" s="1963"/>
      <c r="L1521" s="1963"/>
      <c r="M1521" s="1963"/>
      <c r="N1521" s="1964"/>
    </row>
    <row r="1522" spans="1:14" ht="39.75" customHeight="1">
      <c r="A1522" s="1721"/>
      <c r="B1522" s="10" t="s">
        <v>69</v>
      </c>
      <c r="C1522" s="1960" t="s">
        <v>52</v>
      </c>
      <c r="D1522" s="1961"/>
      <c r="E1522" s="1961"/>
      <c r="F1522" s="1962"/>
      <c r="G1522" s="88" t="s">
        <v>149</v>
      </c>
      <c r="H1522" s="1963">
        <f>VLOOKUP($A1513,'Result Entry'!$B$9:$FW$108,9,0)</f>
        <v>0</v>
      </c>
      <c r="I1522" s="1963"/>
      <c r="J1522" s="1963"/>
      <c r="K1522" s="1963"/>
      <c r="L1522" s="1963"/>
      <c r="M1522" s="1963"/>
      <c r="N1522" s="1964"/>
    </row>
    <row r="1523" spans="1:14" ht="39.75" customHeight="1">
      <c r="A1523" s="1721"/>
      <c r="B1523" s="10" t="s">
        <v>69</v>
      </c>
      <c r="C1523" s="1960" t="s">
        <v>53</v>
      </c>
      <c r="D1523" s="1961"/>
      <c r="E1523" s="1961"/>
      <c r="F1523" s="1962"/>
      <c r="G1523" s="88" t="s">
        <v>149</v>
      </c>
      <c r="H1523" s="1965" t="str">
        <f>CONCATENATE('Result Entry'!$G$4,'Result Entry'!$J$4)</f>
        <v>11(A)</v>
      </c>
      <c r="I1523" s="1963"/>
      <c r="J1523" s="1963"/>
      <c r="K1523" s="1963"/>
      <c r="L1523" s="1963"/>
      <c r="M1523" s="1963"/>
      <c r="N1523" s="1964"/>
    </row>
    <row r="1524" spans="1:14" ht="39.75" customHeight="1" thickBot="1">
      <c r="A1524" s="1721"/>
      <c r="B1524" s="10" t="s">
        <v>69</v>
      </c>
      <c r="C1524" s="1935" t="s">
        <v>25</v>
      </c>
      <c r="D1524" s="1936"/>
      <c r="E1524" s="1936"/>
      <c r="F1524" s="1937"/>
      <c r="G1524" s="89" t="s">
        <v>149</v>
      </c>
      <c r="H1524" s="1938">
        <f>VLOOKUP($A1513,'Result Entry'!$B$9:$FW$108,10,0)</f>
        <v>0</v>
      </c>
      <c r="I1524" s="1938"/>
      <c r="J1524" s="1938"/>
      <c r="K1524" s="1938"/>
      <c r="L1524" s="1938"/>
      <c r="M1524" s="1938"/>
      <c r="N1524" s="1939"/>
    </row>
    <row r="1525" spans="1:14" ht="30" customHeight="1">
      <c r="A1525" s="1721"/>
      <c r="B1525" s="11" t="s">
        <v>69</v>
      </c>
      <c r="C1525" s="1940" t="s">
        <v>167</v>
      </c>
      <c r="D1525" s="1941"/>
      <c r="E1525" s="1944" t="s">
        <v>72</v>
      </c>
      <c r="F1525" s="1946" t="s">
        <v>73</v>
      </c>
      <c r="G1525" s="1948" t="s">
        <v>168</v>
      </c>
      <c r="H1525" s="1950" t="s">
        <v>55</v>
      </c>
      <c r="I1525" s="1951"/>
      <c r="J1525" s="1954" t="s">
        <v>84</v>
      </c>
      <c r="K1525" s="1955"/>
      <c r="L1525" s="1958" t="s">
        <v>169</v>
      </c>
      <c r="M1525" s="1966" t="s">
        <v>76</v>
      </c>
      <c r="N1525" s="1926" t="s">
        <v>98</v>
      </c>
    </row>
    <row r="1526" spans="1:14" ht="30" customHeight="1">
      <c r="A1526" s="1721"/>
      <c r="B1526" s="11"/>
      <c r="C1526" s="1942"/>
      <c r="D1526" s="1943"/>
      <c r="E1526" s="1945"/>
      <c r="F1526" s="1947"/>
      <c r="G1526" s="1949"/>
      <c r="H1526" s="1952"/>
      <c r="I1526" s="1953"/>
      <c r="J1526" s="1956"/>
      <c r="K1526" s="1957"/>
      <c r="L1526" s="1959"/>
      <c r="M1526" s="1967"/>
      <c r="N1526" s="1927"/>
    </row>
    <row r="1527" spans="1:14" ht="39.75" customHeight="1" thickBot="1">
      <c r="A1527" s="1721"/>
      <c r="B1527" s="11" t="s">
        <v>69</v>
      </c>
      <c r="C1527" s="1866" t="s">
        <v>56</v>
      </c>
      <c r="D1527" s="1867"/>
      <c r="E1527" s="90">
        <f>'Result Entry'!$L$7</f>
        <v>10</v>
      </c>
      <c r="F1527" s="91">
        <f>'Result Entry'!$M$7</f>
        <v>10</v>
      </c>
      <c r="G1527" s="92">
        <f t="shared" ref="G1527:G1532" si="126">SUM(E1527:F1527)</f>
        <v>20</v>
      </c>
      <c r="H1527" s="1929">
        <f>'Result Entry'!$AU$7</f>
        <v>70</v>
      </c>
      <c r="I1527" s="1930"/>
      <c r="J1527" s="1931">
        <f>'Result Entry'!$AY$7</f>
        <v>100</v>
      </c>
      <c r="K1527" s="1930"/>
      <c r="L1527" s="92">
        <f t="shared" ref="L1527:L1532" si="127">SUM(H1527,J1527)</f>
        <v>170</v>
      </c>
      <c r="M1527" s="93">
        <f t="shared" ref="M1527:M1532" si="128">SUM(G1527,L1527)</f>
        <v>190</v>
      </c>
      <c r="N1527" s="1928"/>
    </row>
    <row r="1528" spans="1:14" s="52" customFormat="1" ht="54" customHeight="1">
      <c r="A1528" s="1721"/>
      <c r="B1528" s="50" t="s">
        <v>69</v>
      </c>
      <c r="C1528" s="1769" t="str">
        <f>'Result Entry'!$L$3</f>
        <v>HINDI Comp.</v>
      </c>
      <c r="D1528" s="1770"/>
      <c r="E1528" s="94">
        <f>IF($J1516="TC",0,IF($J1516="Nso",0,VLOOKUP($A1513,'Result Entry'!$B$9:$FW$108,11,0)))</f>
        <v>0</v>
      </c>
      <c r="F1528" s="95">
        <f>IF($J1516="TC",0,IF($J1516="Nso",0,VLOOKUP($A1513,'Result Entry'!$B$9:$FW$108,12,0)))</f>
        <v>0</v>
      </c>
      <c r="G1528" s="96">
        <f t="shared" si="126"/>
        <v>0</v>
      </c>
      <c r="H1528" s="1932">
        <f>IF($J1516="TC",0,IF($J1516="Nso",0,VLOOKUP($A1513,'Result Entry'!$B$9:$FW$108,16,0)))</f>
        <v>0</v>
      </c>
      <c r="I1528" s="1933"/>
      <c r="J1528" s="1934">
        <f>IF($J1516="TC",0,IF($J1516="Nso",0,VLOOKUP($A1513,'Result Entry'!$B$9:$FW$108,19,0)))</f>
        <v>0</v>
      </c>
      <c r="K1528" s="1933"/>
      <c r="L1528" s="97">
        <f t="shared" si="127"/>
        <v>0</v>
      </c>
      <c r="M1528" s="98">
        <f t="shared" si="128"/>
        <v>0</v>
      </c>
      <c r="N1528" s="99" t="str">
        <f>IF($J1516="TC",0,IF($J1516="Nso",0,VLOOKUP($A1513,'Result Entry'!$B$9:$FW$108,24,0)))</f>
        <v/>
      </c>
    </row>
    <row r="1529" spans="1:14" s="52" customFormat="1" ht="54" customHeight="1">
      <c r="A1529" s="1721"/>
      <c r="B1529" s="50" t="s">
        <v>69</v>
      </c>
      <c r="C1529" s="1717" t="str">
        <f>'Result Entry'!$Z$3</f>
        <v>ENGLISH Comp.</v>
      </c>
      <c r="D1529" s="1718"/>
      <c r="E1529" s="94">
        <f>IF($J1516="TC",0,IF($J1516="Nso",0,VLOOKUP($A1513,'Result Entry'!$B$9:$FW$108,25,0)))</f>
        <v>0</v>
      </c>
      <c r="F1529" s="95">
        <f>IF($J1516="TC",0,IF($J1516="Nso",0,VLOOKUP($A1513,'Result Entry'!$B$9:$FW$108,26,0)))</f>
        <v>0</v>
      </c>
      <c r="G1529" s="100">
        <f t="shared" si="126"/>
        <v>0</v>
      </c>
      <c r="H1529" s="1960">
        <f>IF($J1516="TC",0,IF($J1516="Nso",0,VLOOKUP($A1513,'Result Entry'!$B$9:$FW$108,30,0)))</f>
        <v>0</v>
      </c>
      <c r="I1529" s="1904"/>
      <c r="J1529" s="1903">
        <f>IF($J1516="TC",0,IF($J1516="Nso",0,VLOOKUP($A1513,'Result Entry'!$B$9:$FW$108,33,0)))</f>
        <v>0</v>
      </c>
      <c r="K1529" s="1904"/>
      <c r="L1529" s="97">
        <f t="shared" si="127"/>
        <v>0</v>
      </c>
      <c r="M1529" s="98">
        <f t="shared" si="128"/>
        <v>0</v>
      </c>
      <c r="N1529" s="99" t="str">
        <f>IF($J1516="TC",0,IF($J1516="Nso",0,VLOOKUP($A1513,'Result Entry'!$B$9:$FW$108,38,0)))</f>
        <v/>
      </c>
    </row>
    <row r="1530" spans="1:14" s="52" customFormat="1" ht="54" customHeight="1">
      <c r="A1530" s="1721"/>
      <c r="B1530" s="50" t="s">
        <v>69</v>
      </c>
      <c r="C1530" s="1717" t="str">
        <f>'Result Entry'!$AO$3</f>
        <v>PHYSICS</v>
      </c>
      <c r="D1530" s="1718"/>
      <c r="E1530" s="94">
        <f>IF($J1516="TC",0,IF($J1516="Nso",0,VLOOKUP($A1513,'Result Entry'!$B$9:$FW$108,39,0)))</f>
        <v>0</v>
      </c>
      <c r="F1530" s="95">
        <f>IF($J1516="TC",0,IF($J1516="Nso",0,VLOOKUP($A1513,'Result Entry'!$B$9:$FW$108,40,0)))</f>
        <v>0</v>
      </c>
      <c r="G1530" s="100">
        <f t="shared" si="126"/>
        <v>0</v>
      </c>
      <c r="H1530" s="1960">
        <f>IF($J1516="TC",0,IF($J1516="Nso",0,VLOOKUP($A1513,'Result Entry'!$B$9:$FW$108,45,0)))</f>
        <v>0</v>
      </c>
      <c r="I1530" s="1904"/>
      <c r="J1530" s="1903">
        <f>IF($J1516="TC",0,IF($J1516="Nso",0,VLOOKUP($A1513,'Result Entry'!$B$9:$FW$108,49,0)))</f>
        <v>0</v>
      </c>
      <c r="K1530" s="1904"/>
      <c r="L1530" s="97">
        <f t="shared" si="127"/>
        <v>0</v>
      </c>
      <c r="M1530" s="98">
        <f t="shared" si="128"/>
        <v>0</v>
      </c>
      <c r="N1530" s="99" t="str">
        <f>IF($J1516="TC",0,IF($J1516="Nso",0,VLOOKUP($A1513,'Result Entry'!$B$9:$FW$108,54,0)))</f>
        <v/>
      </c>
    </row>
    <row r="1531" spans="1:14" s="52" customFormat="1" ht="54" customHeight="1">
      <c r="A1531" s="1721"/>
      <c r="B1531" s="50" t="s">
        <v>69</v>
      </c>
      <c r="C1531" s="1717" t="str">
        <f>'Result Entry'!$BF$3</f>
        <v>CHEMISTRY</v>
      </c>
      <c r="D1531" s="1718"/>
      <c r="E1531" s="94" t="str">
        <f>IF($J1516="TC",0,IF($J1516="Nso",0,VLOOKUP($A1513,'Result Entry'!$B$9:$FW$108,55,0)))</f>
        <v/>
      </c>
      <c r="F1531" s="95">
        <f>IF($J1516="TC",0,IF($J1516="Nso",0,VLOOKUP($A1513,'Result Entry'!$B$9:$FW$108,56,0)))</f>
        <v>0</v>
      </c>
      <c r="G1531" s="100">
        <f t="shared" si="126"/>
        <v>0</v>
      </c>
      <c r="H1531" s="1960">
        <f>IF($J1516="TC",0,IF($J1516="Nso",0,VLOOKUP($A1513,'Result Entry'!$B$9:$FW$108,61,0)))</f>
        <v>0</v>
      </c>
      <c r="I1531" s="1904"/>
      <c r="J1531" s="1903">
        <f>IF($J1516="TC",0,IF($J1516="Nso",0,VLOOKUP($A1513,'Result Entry'!$B$9:$FW$108,65,0)))</f>
        <v>0</v>
      </c>
      <c r="K1531" s="1904"/>
      <c r="L1531" s="97">
        <f t="shared" si="127"/>
        <v>0</v>
      </c>
      <c r="M1531" s="98">
        <f t="shared" si="128"/>
        <v>0</v>
      </c>
      <c r="N1531" s="99" t="str">
        <f>IF($J1516="TC",0,IF($J1516="Nso",0,VLOOKUP($A1513,'Result Entry'!$B$9:$FW$108,70,0)))</f>
        <v/>
      </c>
    </row>
    <row r="1532" spans="1:14" s="52" customFormat="1" ht="54" customHeight="1" thickBot="1">
      <c r="A1532" s="1721"/>
      <c r="B1532" s="50" t="s">
        <v>69</v>
      </c>
      <c r="C1532" s="1717" t="str">
        <f>'Result Entry'!$BW$3</f>
        <v>BIOLOGY</v>
      </c>
      <c r="D1532" s="1718"/>
      <c r="E1532" s="101" t="str">
        <f>IF($J1516="TC",0,IF($J1516="Nso",0,VLOOKUP($A1513,'Result Entry'!$B$9:$FW$108,71,0)))</f>
        <v/>
      </c>
      <c r="F1532" s="102" t="str">
        <f>IF($J1516="TC",0,IF($J1516="Nso",0,VLOOKUP($A1513,'Result Entry'!$B$9:$FW$108,72,0)))</f>
        <v/>
      </c>
      <c r="G1532" s="103">
        <f t="shared" si="126"/>
        <v>0</v>
      </c>
      <c r="H1532" s="1905">
        <f>IF($J1516="TC",0,IF($J1516="Nso",0,VLOOKUP($A1513,'Result Entry'!$B$9:$FW$108,77,0)))</f>
        <v>0</v>
      </c>
      <c r="I1532" s="1906"/>
      <c r="J1532" s="1907">
        <f>IF($J1516="TC",0,IF($J1516="Nso",0,VLOOKUP($A1513,'Result Entry'!$B$9:$FW$108,81,0)))</f>
        <v>0</v>
      </c>
      <c r="K1532" s="1906"/>
      <c r="L1532" s="104">
        <f t="shared" si="127"/>
        <v>0</v>
      </c>
      <c r="M1532" s="105">
        <f t="shared" si="128"/>
        <v>0</v>
      </c>
      <c r="N1532" s="99">
        <f>IF($J1516="TC",0,IF($J1516="Nso",0,VLOOKUP($A1513,'Result Entry'!$B$9:$FW$108,86,0)))</f>
        <v>0</v>
      </c>
    </row>
    <row r="1533" spans="1:14" ht="39.75" customHeight="1">
      <c r="A1533" s="1721"/>
      <c r="B1533" s="11" t="s">
        <v>69</v>
      </c>
      <c r="C1533" s="1771" t="s">
        <v>77</v>
      </c>
      <c r="D1533" s="1772"/>
      <c r="E1533" s="1773"/>
      <c r="F1533" s="1968" t="s">
        <v>78</v>
      </c>
      <c r="G1533" s="1969"/>
      <c r="H1533" s="1968" t="s">
        <v>79</v>
      </c>
      <c r="I1533" s="1970"/>
      <c r="J1533" s="106" t="s">
        <v>41</v>
      </c>
      <c r="K1533" s="116" t="s">
        <v>91</v>
      </c>
      <c r="L1533" s="1971" t="s">
        <v>39</v>
      </c>
      <c r="M1533" s="1972"/>
      <c r="N1533" s="108" t="s">
        <v>43</v>
      </c>
    </row>
    <row r="1534" spans="1:14" ht="39.75" customHeight="1" thickBot="1">
      <c r="A1534" s="1721"/>
      <c r="B1534" s="11" t="s">
        <v>69</v>
      </c>
      <c r="C1534" s="1774"/>
      <c r="D1534" s="1775"/>
      <c r="E1534" s="1776"/>
      <c r="F1534" s="1973">
        <f>IF($J1516="TC",0,IF($J1516="Nso",0,VLOOKUP($A1513,'Result Entry'!$B$9:$FW$108,146,0)))</f>
        <v>0</v>
      </c>
      <c r="G1534" s="1974"/>
      <c r="H1534" s="1975">
        <f>IF($J1516="TC",0,IF($J1516="Nso",0,VLOOKUP($A1513,'Result Entry'!$B$9:$FW$108,147,0)))</f>
        <v>0</v>
      </c>
      <c r="I1534" s="1976"/>
      <c r="J1534" s="75">
        <f>IF($J1516="TC",0,IF($J1516="Nso",0,VLOOKUP($A1513,'Result Entry'!$B$9:$FW$108,148,0)))</f>
        <v>0</v>
      </c>
      <c r="K1534" s="85" t="str">
        <f>IF($J1516="TC",0,IF($J1516="Nso",0,VLOOKUP($A1513,'Result Entry'!$B$9:$FW$108,149,0)))</f>
        <v/>
      </c>
      <c r="L1534" s="1864">
        <f>IF($J1516="TC",0,IF($J1516="Nso",0,VLOOKUP($A1513,'Result Entry'!$B$9:$FW$108,150,0)))</f>
        <v>0</v>
      </c>
      <c r="M1534" s="1865"/>
      <c r="N1534" s="15">
        <f>IF($J1516="TC",0,IF($J1516="Nso",0,VLOOKUP($A1513,'Result Entry'!$B$9:$FW$108,152,0)))</f>
        <v>0</v>
      </c>
    </row>
    <row r="1535" spans="1:14" ht="39.75" customHeight="1">
      <c r="A1535" s="1721"/>
      <c r="B1535" s="11" t="s">
        <v>69</v>
      </c>
      <c r="C1535" s="1758" t="s">
        <v>58</v>
      </c>
      <c r="D1535" s="1759"/>
      <c r="E1535" s="1759"/>
      <c r="F1535" s="1759"/>
      <c r="G1535" s="1759"/>
      <c r="H1535" s="1760"/>
      <c r="I1535" s="1834" t="s">
        <v>59</v>
      </c>
      <c r="J1535" s="1835"/>
      <c r="K1535" s="1911">
        <f>VLOOKUP($A1513,'Result Entry'!$B$9:$FW$108,143,0)</f>
        <v>0</v>
      </c>
      <c r="L1535" s="1912"/>
      <c r="M1535" s="1839" t="s">
        <v>37</v>
      </c>
      <c r="N1535" s="1840"/>
    </row>
    <row r="1536" spans="1:14" ht="39.75" customHeight="1" thickBot="1">
      <c r="A1536" s="1721"/>
      <c r="B1536" s="11" t="s">
        <v>69</v>
      </c>
      <c r="C1536" s="1841" t="s">
        <v>54</v>
      </c>
      <c r="D1536" s="1842"/>
      <c r="E1536" s="1842"/>
      <c r="F1536" s="1843" t="s">
        <v>157</v>
      </c>
      <c r="G1536" s="1844"/>
      <c r="H1536" s="26" t="s">
        <v>47</v>
      </c>
      <c r="I1536" s="1847" t="s">
        <v>60</v>
      </c>
      <c r="J1536" s="1848"/>
      <c r="K1536" s="1913">
        <f>VLOOKUP($A1513,'Result Entry'!$B$9:$FW$108,144,0)</f>
        <v>0</v>
      </c>
      <c r="L1536" s="1914"/>
      <c r="M1536" s="1875">
        <f>VLOOKUP($A1513,'Result Entry'!$B$9:$FW$108,145,0)</f>
        <v>0</v>
      </c>
      <c r="N1536" s="1876"/>
    </row>
    <row r="1537" spans="1:14" ht="39.75" customHeight="1">
      <c r="A1537" s="1721"/>
      <c r="B1537" s="11" t="s">
        <v>69</v>
      </c>
      <c r="C1537" s="1841"/>
      <c r="D1537" s="1842"/>
      <c r="E1537" s="1842"/>
      <c r="F1537" s="1845"/>
      <c r="G1537" s="1846"/>
      <c r="H1537" s="27" t="s">
        <v>99</v>
      </c>
      <c r="I1537" s="1877" t="s">
        <v>61</v>
      </c>
      <c r="J1537" s="1878"/>
      <c r="K1537" s="1915">
        <f>IF($J1516="TC","Transferred",IF($J1516="Nso","NameSeparated",VLOOKUP($A1513,'Result Entry'!$B$9:$FW$108,153,0)))</f>
        <v>0</v>
      </c>
      <c r="L1537" s="1915"/>
      <c r="M1537" s="1915"/>
      <c r="N1537" s="1916"/>
    </row>
    <row r="1538" spans="1:14" ht="39.75" customHeight="1">
      <c r="A1538" s="1721"/>
      <c r="B1538" s="11" t="s">
        <v>69</v>
      </c>
      <c r="C1538" s="1917" t="str">
        <f>'Result Entry'!$DU$3</f>
        <v>Foundation Of Information Tech.</v>
      </c>
      <c r="D1538" s="1918"/>
      <c r="E1538" s="1919"/>
      <c r="F1538" s="1902" t="str">
        <f>IF($J1516="TC",0,IF($J1516="Nso",0,VLOOKUP($A1513,'Result Entry'!$B$9:$GS$108,170,0)))</f>
        <v/>
      </c>
      <c r="G1538" s="1902"/>
      <c r="H1538" s="109">
        <f>IF($J1516="TC",0,IF($J1516="Nso",0,VLOOKUP($A1513,'Result Entry'!$B$9:$GS$108,112,0)))</f>
        <v>0</v>
      </c>
      <c r="I1538" s="1748" t="s">
        <v>71</v>
      </c>
      <c r="J1538" s="1749"/>
      <c r="K1538" s="1908">
        <f>'Result Entry'!$T$2</f>
        <v>45419</v>
      </c>
      <c r="L1538" s="1909"/>
      <c r="M1538" s="1909"/>
      <c r="N1538" s="1910"/>
    </row>
    <row r="1539" spans="1:14" ht="39.75" customHeight="1">
      <c r="A1539" s="1721"/>
      <c r="B1539" s="11" t="s">
        <v>69</v>
      </c>
      <c r="C1539" s="1899" t="str">
        <f>'Result Entry'!$EI$3</f>
        <v>G.I.A.I.-II</v>
      </c>
      <c r="D1539" s="1900"/>
      <c r="E1539" s="1901"/>
      <c r="F1539" s="1902" t="str">
        <f>IF($J1516="TC",0,IF($J1516="Nso",0,VLOOKUP($A1513,'Result Entry'!$B$9:$GS$108,174,0)))</f>
        <v/>
      </c>
      <c r="G1539" s="1902"/>
      <c r="H1539" s="109">
        <f>IF($J1516="TC",0,IF($J1516="Nso",0,VLOOKUP($A1513,'Result Entry'!$B$9:$GS$108,124,0)))</f>
        <v>0</v>
      </c>
      <c r="I1539" s="1753"/>
      <c r="J1539" s="1754"/>
      <c r="K1539" s="1754"/>
      <c r="L1539" s="1754"/>
      <c r="M1539" s="1754"/>
      <c r="N1539" s="1755"/>
    </row>
    <row r="1540" spans="1:14" ht="39.75" customHeight="1">
      <c r="A1540" s="1721"/>
      <c r="B1540" s="11" t="s">
        <v>69</v>
      </c>
      <c r="C1540" s="1899" t="str">
        <f>'Result Entry'!$EU$3</f>
        <v>SOC.SER.PLAN</v>
      </c>
      <c r="D1540" s="1900"/>
      <c r="E1540" s="1901"/>
      <c r="F1540" s="1902">
        <f>IF($J1516="TC",0,IF($J1516="Nso",0,VLOOKUP($A1513,'Result Entry'!$B$9:$HS$108,178,0)))</f>
        <v>0</v>
      </c>
      <c r="G1540" s="1902"/>
      <c r="H1540" s="109">
        <f>IF($J1516="TC",0,IF($J1516="Nso",0,VLOOKUP($A1513,'Result Entry'!$B$9:$GS$108,136,0)))</f>
        <v>0</v>
      </c>
      <c r="I1540" s="1756" t="s">
        <v>174</v>
      </c>
      <c r="J1540" s="1757"/>
      <c r="K1540" s="113"/>
      <c r="L1540" s="114"/>
      <c r="M1540" s="114"/>
      <c r="N1540" s="115"/>
    </row>
    <row r="1541" spans="1:14" ht="39.75" customHeight="1" thickBot="1">
      <c r="A1541" s="1721"/>
      <c r="B1541" s="11" t="s">
        <v>69</v>
      </c>
      <c r="C1541" s="1899" t="str">
        <f>'Result Entry'!$FG$3</f>
        <v>Jeewan Kaushal</v>
      </c>
      <c r="D1541" s="1900"/>
      <c r="E1541" s="1901"/>
      <c r="F1541" s="1902" t="str">
        <f>IF($J1516="TC",0,IF($J1516="Nso",0,VLOOKUP($A1513,'Result Entry'!$B$9:$HS$108,182,0)))</f>
        <v/>
      </c>
      <c r="G1541" s="1902"/>
      <c r="H1541" s="109">
        <f>IF($J1516="TC",0,IF($J1516="Nso",0,VLOOKUP($A1513,'Result Entry'!$B$9:$HS$108,136,0)))</f>
        <v>0</v>
      </c>
      <c r="I1541" s="1756" t="s">
        <v>148</v>
      </c>
      <c r="J1541" s="1757"/>
      <c r="K1541" s="1757"/>
      <c r="L1541" s="1757"/>
      <c r="M1541" s="1757"/>
      <c r="N1541" s="1838"/>
    </row>
    <row r="1542" spans="1:14" ht="39.75" customHeight="1">
      <c r="A1542" s="1721"/>
      <c r="B1542" s="10" t="s">
        <v>69</v>
      </c>
      <c r="C1542" s="1886" t="s">
        <v>180</v>
      </c>
      <c r="D1542" s="1887"/>
      <c r="E1542" s="1888"/>
      <c r="F1542" s="1895" t="s">
        <v>181</v>
      </c>
      <c r="G1542" s="1896"/>
      <c r="H1542" s="110" t="s">
        <v>30</v>
      </c>
      <c r="I1542" s="1756" t="s">
        <v>175</v>
      </c>
      <c r="J1542" s="1757"/>
      <c r="K1542" s="1757"/>
      <c r="L1542" s="1757"/>
      <c r="M1542" s="1757"/>
      <c r="N1542" s="1838"/>
    </row>
    <row r="1543" spans="1:14" ht="39.75" customHeight="1">
      <c r="A1543" s="1721"/>
      <c r="B1543" s="10" t="s">
        <v>69</v>
      </c>
      <c r="C1543" s="1889"/>
      <c r="D1543" s="1890"/>
      <c r="E1543" s="1891"/>
      <c r="F1543" s="1897" t="s">
        <v>182</v>
      </c>
      <c r="G1543" s="1898"/>
      <c r="H1543" s="111" t="s">
        <v>179</v>
      </c>
      <c r="I1543" s="1732" t="s">
        <v>67</v>
      </c>
      <c r="J1543" s="1733"/>
      <c r="K1543" s="1733"/>
      <c r="L1543" s="1733"/>
      <c r="M1543" s="1733"/>
      <c r="N1543" s="1734"/>
    </row>
    <row r="1544" spans="1:14" ht="39.75" customHeight="1">
      <c r="A1544" s="1721"/>
      <c r="B1544" s="10" t="s">
        <v>69</v>
      </c>
      <c r="C1544" s="1889"/>
      <c r="D1544" s="1890"/>
      <c r="E1544" s="1891"/>
      <c r="F1544" s="1897" t="s">
        <v>185</v>
      </c>
      <c r="G1544" s="1898"/>
      <c r="H1544" s="111" t="s">
        <v>62</v>
      </c>
      <c r="I1544" s="1735"/>
      <c r="J1544" s="1736"/>
      <c r="K1544" s="1736"/>
      <c r="L1544" s="1736"/>
      <c r="M1544" s="1736"/>
      <c r="N1544" s="1737"/>
    </row>
    <row r="1545" spans="1:14" ht="39.75" customHeight="1">
      <c r="A1545" s="1721"/>
      <c r="B1545" s="10" t="s">
        <v>69</v>
      </c>
      <c r="C1545" s="1889"/>
      <c r="D1545" s="1890"/>
      <c r="E1545" s="1891"/>
      <c r="F1545" s="1897" t="s">
        <v>186</v>
      </c>
      <c r="G1545" s="1898"/>
      <c r="H1545" s="111" t="s">
        <v>63</v>
      </c>
      <c r="I1545" s="1735"/>
      <c r="J1545" s="1736"/>
      <c r="K1545" s="1736"/>
      <c r="L1545" s="1736"/>
      <c r="M1545" s="1736"/>
      <c r="N1545" s="1737"/>
    </row>
    <row r="1546" spans="1:14" ht="39.75" customHeight="1">
      <c r="A1546" s="1721"/>
      <c r="B1546" s="10" t="s">
        <v>69</v>
      </c>
      <c r="C1546" s="1889"/>
      <c r="D1546" s="1890"/>
      <c r="E1546" s="1891"/>
      <c r="F1546" s="1897" t="s">
        <v>183</v>
      </c>
      <c r="G1546" s="1898"/>
      <c r="H1546" s="111" t="s">
        <v>65</v>
      </c>
      <c r="I1546" s="1738" t="s">
        <v>80</v>
      </c>
      <c r="J1546" s="1739"/>
      <c r="K1546" s="1739"/>
      <c r="L1546" s="1739"/>
      <c r="M1546" s="1739"/>
      <c r="N1546" s="1740"/>
    </row>
    <row r="1547" spans="1:14" ht="39.75" customHeight="1" thickBot="1">
      <c r="A1547" s="1721"/>
      <c r="B1547" s="13" t="s">
        <v>69</v>
      </c>
      <c r="C1547" s="1892"/>
      <c r="D1547" s="1893"/>
      <c r="E1547" s="1894"/>
      <c r="F1547" s="1884" t="s">
        <v>184</v>
      </c>
      <c r="G1547" s="1885"/>
      <c r="H1547" s="112" t="s">
        <v>64</v>
      </c>
      <c r="I1547" s="1741"/>
      <c r="J1547" s="1742"/>
      <c r="K1547" s="1742"/>
      <c r="L1547" s="1742"/>
      <c r="M1547" s="1742"/>
      <c r="N1547" s="1743"/>
    </row>
    <row r="1548" spans="1:14" s="43" customFormat="1" ht="123.75" customHeight="1" thickTop="1">
      <c r="A1548" s="84"/>
      <c r="B1548" s="117"/>
      <c r="C1548" s="118"/>
      <c r="D1548" s="118"/>
      <c r="E1548" s="118"/>
      <c r="F1548" s="118"/>
      <c r="G1548" s="118"/>
      <c r="H1548" s="118"/>
      <c r="I1548" s="118"/>
      <c r="J1548" s="118"/>
      <c r="K1548" s="118"/>
      <c r="L1548" s="118"/>
      <c r="M1548" s="118"/>
      <c r="N1548" s="118"/>
    </row>
    <row r="1549" spans="1:14" ht="24.75" customHeight="1" thickBot="1">
      <c r="A1549" s="83">
        <f>A1513+1</f>
        <v>44</v>
      </c>
      <c r="B1549" s="1720" t="s">
        <v>50</v>
      </c>
      <c r="C1549" s="1720"/>
      <c r="D1549" s="1720"/>
      <c r="E1549" s="1720"/>
      <c r="F1549" s="1720"/>
      <c r="G1549" s="1720"/>
      <c r="H1549" s="1720"/>
      <c r="I1549" s="1720"/>
      <c r="J1549" s="1720"/>
      <c r="K1549" s="1720"/>
      <c r="L1549" s="1720"/>
      <c r="M1549" s="1720"/>
      <c r="N1549" s="1720"/>
    </row>
    <row r="1550" spans="1:14" ht="62.25" customHeight="1" thickTop="1">
      <c r="A1550" s="1721"/>
      <c r="B1550" s="1722"/>
      <c r="C1550" s="1723"/>
      <c r="D1550" s="1920" t="str">
        <f>Master!$E$8</f>
        <v xml:space="preserve">Govt. Sr. Secondary School </v>
      </c>
      <c r="E1550" s="1921"/>
      <c r="F1550" s="1921"/>
      <c r="G1550" s="1921"/>
      <c r="H1550" s="1921"/>
      <c r="I1550" s="1921"/>
      <c r="J1550" s="1921"/>
      <c r="K1550" s="1921"/>
      <c r="L1550" s="1921"/>
      <c r="M1550" s="1921"/>
      <c r="N1550" s="1922"/>
    </row>
    <row r="1551" spans="1:14" ht="33" customHeight="1" thickBot="1">
      <c r="A1551" s="1721"/>
      <c r="B1551" s="1724"/>
      <c r="C1551" s="1725"/>
      <c r="D1551" s="1729" t="str">
        <f>Master!$E$11</f>
        <v>P.S.-Bapini (Jodhpur)</v>
      </c>
      <c r="E1551" s="1730"/>
      <c r="F1551" s="1730"/>
      <c r="G1551" s="1730"/>
      <c r="H1551" s="1730"/>
      <c r="I1551" s="1730"/>
      <c r="J1551" s="1730"/>
      <c r="K1551" s="1730"/>
      <c r="L1551" s="1730"/>
      <c r="M1551" s="1730"/>
      <c r="N1551" s="1731"/>
    </row>
    <row r="1552" spans="1:14" ht="30" customHeight="1">
      <c r="A1552" s="1721"/>
      <c r="B1552" s="28"/>
      <c r="C1552" s="1849" t="s">
        <v>150</v>
      </c>
      <c r="D1552" s="1850"/>
      <c r="E1552" s="1850"/>
      <c r="F1552" s="1850"/>
      <c r="G1552" s="1851"/>
      <c r="H1552" s="1814" t="s">
        <v>127</v>
      </c>
      <c r="I1552" s="1814"/>
      <c r="J1552" s="1923">
        <f>VLOOKUP(A1549,'Result Entry'!$B$6:$K$108,6,0)</f>
        <v>0</v>
      </c>
      <c r="K1552" s="1820" t="s">
        <v>68</v>
      </c>
      <c r="L1552" s="1821"/>
      <c r="M1552" s="68">
        <f>Master!$E$14</f>
        <v>8151106901</v>
      </c>
      <c r="N1552" s="69"/>
    </row>
    <row r="1553" spans="1:15" ht="30" customHeight="1">
      <c r="A1553" s="1721"/>
      <c r="B1553" s="9"/>
      <c r="C1553" s="1852"/>
      <c r="D1553" s="1853"/>
      <c r="E1553" s="1853"/>
      <c r="F1553" s="1853"/>
      <c r="G1553" s="1854"/>
      <c r="H1553" s="1815"/>
      <c r="I1553" s="1815"/>
      <c r="J1553" s="1924"/>
      <c r="K1553" s="1822" t="s">
        <v>66</v>
      </c>
      <c r="L1553" s="1823"/>
      <c r="M1553" s="1824"/>
      <c r="N1553" s="1825"/>
      <c r="O1553" s="17" t="s">
        <v>156</v>
      </c>
    </row>
    <row r="1554" spans="1:15" ht="30" customHeight="1" thickBot="1">
      <c r="A1554" s="1721"/>
      <c r="B1554" s="9"/>
      <c r="C1554" s="1855"/>
      <c r="D1554" s="1856"/>
      <c r="E1554" s="1856"/>
      <c r="F1554" s="1856"/>
      <c r="G1554" s="1857"/>
      <c r="H1554" s="1816"/>
      <c r="I1554" s="1816"/>
      <c r="J1554" s="1925"/>
      <c r="K1554" s="1826" t="s">
        <v>51</v>
      </c>
      <c r="L1554" s="1827"/>
      <c r="M1554" s="1828" t="str">
        <f>Master!$E$6</f>
        <v>2023-24</v>
      </c>
      <c r="N1554" s="1829"/>
    </row>
    <row r="1555" spans="1:15" ht="39.75" customHeight="1">
      <c r="A1555" s="1721"/>
      <c r="B1555" s="10" t="s">
        <v>69</v>
      </c>
      <c r="C1555" s="1932" t="s">
        <v>20</v>
      </c>
      <c r="D1555" s="1977"/>
      <c r="E1555" s="1977"/>
      <c r="F1555" s="1978"/>
      <c r="G1555" s="87" t="s">
        <v>149</v>
      </c>
      <c r="H1555" s="1979">
        <f>VLOOKUP($A1549,'Result Entry'!$B$9:$FW$108,4,0)</f>
        <v>0</v>
      </c>
      <c r="I1555" s="1979"/>
      <c r="J1555" s="1979"/>
      <c r="K1555" s="1979"/>
      <c r="L1555" s="1979"/>
      <c r="M1555" s="1979"/>
      <c r="N1555" s="1980"/>
    </row>
    <row r="1556" spans="1:15" ht="39.75" customHeight="1">
      <c r="A1556" s="1721"/>
      <c r="B1556" s="10" t="s">
        <v>69</v>
      </c>
      <c r="C1556" s="1960" t="s">
        <v>22</v>
      </c>
      <c r="D1556" s="1961"/>
      <c r="E1556" s="1961"/>
      <c r="F1556" s="1962"/>
      <c r="G1556" s="88" t="s">
        <v>149</v>
      </c>
      <c r="H1556" s="1963">
        <f>VLOOKUP($A1549,'Result Entry'!$B$9:$FW$108,7,0)</f>
        <v>0</v>
      </c>
      <c r="I1556" s="1963"/>
      <c r="J1556" s="1963"/>
      <c r="K1556" s="1963"/>
      <c r="L1556" s="1963"/>
      <c r="M1556" s="1963"/>
      <c r="N1556" s="1964"/>
    </row>
    <row r="1557" spans="1:15" ht="39.75" customHeight="1">
      <c r="A1557" s="1721"/>
      <c r="B1557" s="10" t="s">
        <v>69</v>
      </c>
      <c r="C1557" s="1960" t="s">
        <v>23</v>
      </c>
      <c r="D1557" s="1961"/>
      <c r="E1557" s="1961"/>
      <c r="F1557" s="1962"/>
      <c r="G1557" s="88" t="s">
        <v>149</v>
      </c>
      <c r="H1557" s="1963">
        <f>VLOOKUP($A1549,'Result Entry'!$B$9:$FW$108,8,0)</f>
        <v>0</v>
      </c>
      <c r="I1557" s="1963"/>
      <c r="J1557" s="1963"/>
      <c r="K1557" s="1963"/>
      <c r="L1557" s="1963"/>
      <c r="M1557" s="1963"/>
      <c r="N1557" s="1964"/>
    </row>
    <row r="1558" spans="1:15" ht="39.75" customHeight="1">
      <c r="A1558" s="1721"/>
      <c r="B1558" s="10" t="s">
        <v>69</v>
      </c>
      <c r="C1558" s="1960" t="s">
        <v>52</v>
      </c>
      <c r="D1558" s="1961"/>
      <c r="E1558" s="1961"/>
      <c r="F1558" s="1962"/>
      <c r="G1558" s="88" t="s">
        <v>149</v>
      </c>
      <c r="H1558" s="1963">
        <f>VLOOKUP($A1549,'Result Entry'!$B$9:$FW$108,9,0)</f>
        <v>0</v>
      </c>
      <c r="I1558" s="1963"/>
      <c r="J1558" s="1963"/>
      <c r="K1558" s="1963"/>
      <c r="L1558" s="1963"/>
      <c r="M1558" s="1963"/>
      <c r="N1558" s="1964"/>
    </row>
    <row r="1559" spans="1:15" ht="39.75" customHeight="1">
      <c r="A1559" s="1721"/>
      <c r="B1559" s="10" t="s">
        <v>69</v>
      </c>
      <c r="C1559" s="1960" t="s">
        <v>53</v>
      </c>
      <c r="D1559" s="1961"/>
      <c r="E1559" s="1961"/>
      <c r="F1559" s="1962"/>
      <c r="G1559" s="88" t="s">
        <v>149</v>
      </c>
      <c r="H1559" s="1965" t="str">
        <f>CONCATENATE('Result Entry'!$G$4,'Result Entry'!$J$4)</f>
        <v>11(A)</v>
      </c>
      <c r="I1559" s="1963"/>
      <c r="J1559" s="1963"/>
      <c r="K1559" s="1963"/>
      <c r="L1559" s="1963"/>
      <c r="M1559" s="1963"/>
      <c r="N1559" s="1964"/>
    </row>
    <row r="1560" spans="1:15" ht="39.75" customHeight="1" thickBot="1">
      <c r="A1560" s="1721"/>
      <c r="B1560" s="10" t="s">
        <v>69</v>
      </c>
      <c r="C1560" s="1935" t="s">
        <v>25</v>
      </c>
      <c r="D1560" s="1936"/>
      <c r="E1560" s="1936"/>
      <c r="F1560" s="1937"/>
      <c r="G1560" s="89" t="s">
        <v>149</v>
      </c>
      <c r="H1560" s="1938">
        <f>VLOOKUP($A1549,'Result Entry'!$B$9:$FW$108,10,0)</f>
        <v>0</v>
      </c>
      <c r="I1560" s="1938"/>
      <c r="J1560" s="1938"/>
      <c r="K1560" s="1938"/>
      <c r="L1560" s="1938"/>
      <c r="M1560" s="1938"/>
      <c r="N1560" s="1939"/>
    </row>
    <row r="1561" spans="1:15" ht="30" customHeight="1">
      <c r="A1561" s="1721"/>
      <c r="B1561" s="11" t="s">
        <v>69</v>
      </c>
      <c r="C1561" s="1940" t="s">
        <v>167</v>
      </c>
      <c r="D1561" s="1941"/>
      <c r="E1561" s="1944" t="s">
        <v>72</v>
      </c>
      <c r="F1561" s="1946" t="s">
        <v>73</v>
      </c>
      <c r="G1561" s="1948" t="s">
        <v>168</v>
      </c>
      <c r="H1561" s="1950" t="s">
        <v>55</v>
      </c>
      <c r="I1561" s="1951"/>
      <c r="J1561" s="1954" t="s">
        <v>84</v>
      </c>
      <c r="K1561" s="1955"/>
      <c r="L1561" s="1958" t="s">
        <v>169</v>
      </c>
      <c r="M1561" s="1966" t="s">
        <v>76</v>
      </c>
      <c r="N1561" s="1926" t="s">
        <v>98</v>
      </c>
    </row>
    <row r="1562" spans="1:15" ht="30" customHeight="1">
      <c r="A1562" s="1721"/>
      <c r="B1562" s="11"/>
      <c r="C1562" s="1942"/>
      <c r="D1562" s="1943"/>
      <c r="E1562" s="1945"/>
      <c r="F1562" s="1947"/>
      <c r="G1562" s="1949"/>
      <c r="H1562" s="1952"/>
      <c r="I1562" s="1953"/>
      <c r="J1562" s="1956"/>
      <c r="K1562" s="1957"/>
      <c r="L1562" s="1959"/>
      <c r="M1562" s="1967"/>
      <c r="N1562" s="1927"/>
    </row>
    <row r="1563" spans="1:15" ht="39.75" customHeight="1" thickBot="1">
      <c r="A1563" s="1721"/>
      <c r="B1563" s="11" t="s">
        <v>69</v>
      </c>
      <c r="C1563" s="1866" t="s">
        <v>56</v>
      </c>
      <c r="D1563" s="1867"/>
      <c r="E1563" s="90">
        <f>'Result Entry'!$L$7</f>
        <v>10</v>
      </c>
      <c r="F1563" s="91">
        <f>'Result Entry'!$M$7</f>
        <v>10</v>
      </c>
      <c r="G1563" s="92">
        <f t="shared" ref="G1563:G1568" si="129">SUM(E1563:F1563)</f>
        <v>20</v>
      </c>
      <c r="H1563" s="1929">
        <f>'Result Entry'!$AU$7</f>
        <v>70</v>
      </c>
      <c r="I1563" s="1930"/>
      <c r="J1563" s="1931">
        <f>'Result Entry'!$AY$7</f>
        <v>100</v>
      </c>
      <c r="K1563" s="1930"/>
      <c r="L1563" s="92">
        <f t="shared" ref="L1563:L1568" si="130">SUM(H1563,J1563)</f>
        <v>170</v>
      </c>
      <c r="M1563" s="93">
        <f t="shared" ref="M1563:M1568" si="131">SUM(G1563,L1563)</f>
        <v>190</v>
      </c>
      <c r="N1563" s="1928"/>
    </row>
    <row r="1564" spans="1:15" s="52" customFormat="1" ht="54" customHeight="1">
      <c r="A1564" s="1721"/>
      <c r="B1564" s="50" t="s">
        <v>69</v>
      </c>
      <c r="C1564" s="1769" t="str">
        <f>'Result Entry'!$L$3</f>
        <v>HINDI Comp.</v>
      </c>
      <c r="D1564" s="1770"/>
      <c r="E1564" s="94">
        <f>IF($J1552="TC",0,IF($J1552="Nso",0,VLOOKUP($A1549,'Result Entry'!$B$9:$FW$108,11,0)))</f>
        <v>0</v>
      </c>
      <c r="F1564" s="95">
        <f>IF($J1552="TC",0,IF($J1552="Nso",0,VLOOKUP($A1549,'Result Entry'!$B$9:$FW$108,12,0)))</f>
        <v>0</v>
      </c>
      <c r="G1564" s="96">
        <f t="shared" si="129"/>
        <v>0</v>
      </c>
      <c r="H1564" s="1932">
        <f>IF($J1552="TC",0,IF($J1552="Nso",0,VLOOKUP($A1549,'Result Entry'!$B$9:$FW$108,16,0)))</f>
        <v>0</v>
      </c>
      <c r="I1564" s="1933"/>
      <c r="J1564" s="1934">
        <f>IF($J1552="TC",0,IF($J1552="Nso",0,VLOOKUP($A1549,'Result Entry'!$B$9:$FW$108,19,0)))</f>
        <v>0</v>
      </c>
      <c r="K1564" s="1933"/>
      <c r="L1564" s="97">
        <f t="shared" si="130"/>
        <v>0</v>
      </c>
      <c r="M1564" s="98">
        <f t="shared" si="131"/>
        <v>0</v>
      </c>
      <c r="N1564" s="99" t="str">
        <f>IF($J1552="TC",0,IF($J1552="Nso",0,VLOOKUP($A1549,'Result Entry'!$B$9:$FW$108,24,0)))</f>
        <v/>
      </c>
    </row>
    <row r="1565" spans="1:15" s="52" customFormat="1" ht="54" customHeight="1">
      <c r="A1565" s="1721"/>
      <c r="B1565" s="50" t="s">
        <v>69</v>
      </c>
      <c r="C1565" s="1717" t="str">
        <f>'Result Entry'!$Z$3</f>
        <v>ENGLISH Comp.</v>
      </c>
      <c r="D1565" s="1718"/>
      <c r="E1565" s="94">
        <f>IF($J1552="TC",0,IF($J1552="Nso",0,VLOOKUP($A1549,'Result Entry'!$B$9:$FW$108,25,0)))</f>
        <v>0</v>
      </c>
      <c r="F1565" s="95">
        <f>IF($J1552="TC",0,IF($J1552="Nso",0,VLOOKUP($A1549,'Result Entry'!$B$9:$FW$108,26,0)))</f>
        <v>0</v>
      </c>
      <c r="G1565" s="100">
        <f t="shared" si="129"/>
        <v>0</v>
      </c>
      <c r="H1565" s="1960">
        <f>IF($J1552="TC",0,IF($J1552="Nso",0,VLOOKUP($A1549,'Result Entry'!$B$9:$FW$108,30,0)))</f>
        <v>0</v>
      </c>
      <c r="I1565" s="1904"/>
      <c r="J1565" s="1903">
        <f>IF($J1552="TC",0,IF($J1552="Nso",0,VLOOKUP($A1549,'Result Entry'!$B$9:$FW$108,33,0)))</f>
        <v>0</v>
      </c>
      <c r="K1565" s="1904"/>
      <c r="L1565" s="97">
        <f t="shared" si="130"/>
        <v>0</v>
      </c>
      <c r="M1565" s="98">
        <f t="shared" si="131"/>
        <v>0</v>
      </c>
      <c r="N1565" s="99" t="str">
        <f>IF($J1552="TC",0,IF($J1552="Nso",0,VLOOKUP($A1549,'Result Entry'!$B$9:$FW$108,38,0)))</f>
        <v/>
      </c>
    </row>
    <row r="1566" spans="1:15" s="52" customFormat="1" ht="54" customHeight="1">
      <c r="A1566" s="1721"/>
      <c r="B1566" s="50" t="s">
        <v>69</v>
      </c>
      <c r="C1566" s="1717" t="str">
        <f>'Result Entry'!$AO$3</f>
        <v>PHYSICS</v>
      </c>
      <c r="D1566" s="1718"/>
      <c r="E1566" s="94">
        <f>IF($J1552="TC",0,IF($J1552="Nso",0,VLOOKUP($A1549,'Result Entry'!$B$9:$FW$108,39,0)))</f>
        <v>0</v>
      </c>
      <c r="F1566" s="95">
        <f>IF($J1552="TC",0,IF($J1552="Nso",0,VLOOKUP($A1549,'Result Entry'!$B$9:$FW$108,40,0)))</f>
        <v>0</v>
      </c>
      <c r="G1566" s="100">
        <f t="shared" si="129"/>
        <v>0</v>
      </c>
      <c r="H1566" s="1960">
        <f>IF($J1552="TC",0,IF($J1552="Nso",0,VLOOKUP($A1549,'Result Entry'!$B$9:$FW$108,45,0)))</f>
        <v>0</v>
      </c>
      <c r="I1566" s="1904"/>
      <c r="J1566" s="1903">
        <f>IF($J1552="TC",0,IF($J1552="Nso",0,VLOOKUP($A1549,'Result Entry'!$B$9:$FW$108,49,0)))</f>
        <v>0</v>
      </c>
      <c r="K1566" s="1904"/>
      <c r="L1566" s="97">
        <f t="shared" si="130"/>
        <v>0</v>
      </c>
      <c r="M1566" s="98">
        <f t="shared" si="131"/>
        <v>0</v>
      </c>
      <c r="N1566" s="99" t="str">
        <f>IF($J1552="TC",0,IF($J1552="Nso",0,VLOOKUP($A1549,'Result Entry'!$B$9:$FW$108,54,0)))</f>
        <v/>
      </c>
    </row>
    <row r="1567" spans="1:15" s="52" customFormat="1" ht="54" customHeight="1">
      <c r="A1567" s="1721"/>
      <c r="B1567" s="50" t="s">
        <v>69</v>
      </c>
      <c r="C1567" s="1717" t="str">
        <f>'Result Entry'!$BF$3</f>
        <v>CHEMISTRY</v>
      </c>
      <c r="D1567" s="1718"/>
      <c r="E1567" s="94" t="str">
        <f>IF($J1552="TC",0,IF($J1552="Nso",0,VLOOKUP($A1549,'Result Entry'!$B$9:$FW$108,55,0)))</f>
        <v/>
      </c>
      <c r="F1567" s="95">
        <f>IF($J1552="TC",0,IF($J1552="Nso",0,VLOOKUP($A1549,'Result Entry'!$B$9:$FW$108,56,0)))</f>
        <v>0</v>
      </c>
      <c r="G1567" s="100">
        <f t="shared" si="129"/>
        <v>0</v>
      </c>
      <c r="H1567" s="1960">
        <f>IF($J1552="TC",0,IF($J1552="Nso",0,VLOOKUP($A1549,'Result Entry'!$B$9:$FW$108,61,0)))</f>
        <v>0</v>
      </c>
      <c r="I1567" s="1904"/>
      <c r="J1567" s="1903">
        <f>IF($J1552="TC",0,IF($J1552="Nso",0,VLOOKUP($A1549,'Result Entry'!$B$9:$FW$108,65,0)))</f>
        <v>0</v>
      </c>
      <c r="K1567" s="1904"/>
      <c r="L1567" s="97">
        <f t="shared" si="130"/>
        <v>0</v>
      </c>
      <c r="M1567" s="98">
        <f t="shared" si="131"/>
        <v>0</v>
      </c>
      <c r="N1567" s="99" t="str">
        <f>IF($J1552="TC",0,IF($J1552="Nso",0,VLOOKUP($A1549,'Result Entry'!$B$9:$FW$108,70,0)))</f>
        <v/>
      </c>
    </row>
    <row r="1568" spans="1:15" s="52" customFormat="1" ht="54" customHeight="1" thickBot="1">
      <c r="A1568" s="1721"/>
      <c r="B1568" s="50" t="s">
        <v>69</v>
      </c>
      <c r="C1568" s="1717" t="str">
        <f>'Result Entry'!$BW$3</f>
        <v>BIOLOGY</v>
      </c>
      <c r="D1568" s="1718"/>
      <c r="E1568" s="101" t="str">
        <f>IF($J1552="TC",0,IF($J1552="Nso",0,VLOOKUP($A1549,'Result Entry'!$B$9:$FW$108,71,0)))</f>
        <v/>
      </c>
      <c r="F1568" s="102" t="str">
        <f>IF($J1552="TC",0,IF($J1552="Nso",0,VLOOKUP($A1549,'Result Entry'!$B$9:$FW$108,72,0)))</f>
        <v/>
      </c>
      <c r="G1568" s="103">
        <f t="shared" si="129"/>
        <v>0</v>
      </c>
      <c r="H1568" s="1905">
        <f>IF($J1552="TC",0,IF($J1552="Nso",0,VLOOKUP($A1549,'Result Entry'!$B$9:$FW$108,77,0)))</f>
        <v>0</v>
      </c>
      <c r="I1568" s="1906"/>
      <c r="J1568" s="1907">
        <f>IF($J1552="TC",0,IF($J1552="Nso",0,VLOOKUP($A1549,'Result Entry'!$B$9:$FW$108,81,0)))</f>
        <v>0</v>
      </c>
      <c r="K1568" s="1906"/>
      <c r="L1568" s="104">
        <f t="shared" si="130"/>
        <v>0</v>
      </c>
      <c r="M1568" s="105">
        <f t="shared" si="131"/>
        <v>0</v>
      </c>
      <c r="N1568" s="99">
        <f>IF($J1552="TC",0,IF($J1552="Nso",0,VLOOKUP($A1549,'Result Entry'!$B$9:$FW$108,86,0)))</f>
        <v>0</v>
      </c>
    </row>
    <row r="1569" spans="1:14" ht="39.75" customHeight="1">
      <c r="A1569" s="1721"/>
      <c r="B1569" s="11" t="s">
        <v>69</v>
      </c>
      <c r="C1569" s="1771" t="s">
        <v>77</v>
      </c>
      <c r="D1569" s="1772"/>
      <c r="E1569" s="1773"/>
      <c r="F1569" s="1968" t="s">
        <v>78</v>
      </c>
      <c r="G1569" s="1969"/>
      <c r="H1569" s="1968" t="s">
        <v>79</v>
      </c>
      <c r="I1569" s="1970"/>
      <c r="J1569" s="106" t="s">
        <v>41</v>
      </c>
      <c r="K1569" s="116" t="s">
        <v>91</v>
      </c>
      <c r="L1569" s="1971" t="s">
        <v>39</v>
      </c>
      <c r="M1569" s="1972"/>
      <c r="N1569" s="108" t="s">
        <v>43</v>
      </c>
    </row>
    <row r="1570" spans="1:14" ht="39.75" customHeight="1" thickBot="1">
      <c r="A1570" s="1721"/>
      <c r="B1570" s="11" t="s">
        <v>69</v>
      </c>
      <c r="C1570" s="1774"/>
      <c r="D1570" s="1775"/>
      <c r="E1570" s="1776"/>
      <c r="F1570" s="1973">
        <f>IF($J1552="TC",0,IF($J1552="Nso",0,VLOOKUP($A1549,'Result Entry'!$B$9:$FW$108,146,0)))</f>
        <v>0</v>
      </c>
      <c r="G1570" s="1974"/>
      <c r="H1570" s="1975">
        <f>IF($J1552="TC",0,IF($J1552="Nso",0,VLOOKUP($A1549,'Result Entry'!$B$9:$FW$108,147,0)))</f>
        <v>0</v>
      </c>
      <c r="I1570" s="1976"/>
      <c r="J1570" s="75">
        <f>IF($J1552="TC",0,IF($J1552="Nso",0,VLOOKUP($A1549,'Result Entry'!$B$9:$FW$108,148,0)))</f>
        <v>0</v>
      </c>
      <c r="K1570" s="85" t="str">
        <f>IF($J1552="TC",0,IF($J1552="Nso",0,VLOOKUP($A1549,'Result Entry'!$B$9:$FW$108,149,0)))</f>
        <v/>
      </c>
      <c r="L1570" s="1864">
        <f>IF($J1552="TC",0,IF($J1552="Nso",0,VLOOKUP($A1549,'Result Entry'!$B$9:$FW$108,150,0)))</f>
        <v>0</v>
      </c>
      <c r="M1570" s="1865"/>
      <c r="N1570" s="15">
        <f>IF($J1552="TC",0,IF($J1552="Nso",0,VLOOKUP($A1549,'Result Entry'!$B$9:$FW$108,152,0)))</f>
        <v>0</v>
      </c>
    </row>
    <row r="1571" spans="1:14" ht="39.75" customHeight="1">
      <c r="A1571" s="1721"/>
      <c r="B1571" s="11" t="s">
        <v>69</v>
      </c>
      <c r="C1571" s="1758" t="s">
        <v>58</v>
      </c>
      <c r="D1571" s="1759"/>
      <c r="E1571" s="1759"/>
      <c r="F1571" s="1759"/>
      <c r="G1571" s="1759"/>
      <c r="H1571" s="1760"/>
      <c r="I1571" s="1834" t="s">
        <v>59</v>
      </c>
      <c r="J1571" s="1835"/>
      <c r="K1571" s="1911">
        <f>VLOOKUP($A1549,'Result Entry'!$B$9:$FW$108,143,0)</f>
        <v>0</v>
      </c>
      <c r="L1571" s="1912"/>
      <c r="M1571" s="1839" t="s">
        <v>37</v>
      </c>
      <c r="N1571" s="1840"/>
    </row>
    <row r="1572" spans="1:14" ht="39.75" customHeight="1" thickBot="1">
      <c r="A1572" s="1721"/>
      <c r="B1572" s="11" t="s">
        <v>69</v>
      </c>
      <c r="C1572" s="1841" t="s">
        <v>54</v>
      </c>
      <c r="D1572" s="1842"/>
      <c r="E1572" s="1842"/>
      <c r="F1572" s="1843" t="s">
        <v>157</v>
      </c>
      <c r="G1572" s="1844"/>
      <c r="H1572" s="26" t="s">
        <v>47</v>
      </c>
      <c r="I1572" s="1847" t="s">
        <v>60</v>
      </c>
      <c r="J1572" s="1848"/>
      <c r="K1572" s="1913">
        <f>VLOOKUP($A1549,'Result Entry'!$B$9:$FW$108,144,0)</f>
        <v>0</v>
      </c>
      <c r="L1572" s="1914"/>
      <c r="M1572" s="1875">
        <f>VLOOKUP($A1549,'Result Entry'!$B$9:$FW$108,145,0)</f>
        <v>0</v>
      </c>
      <c r="N1572" s="1876"/>
    </row>
    <row r="1573" spans="1:14" ht="39.75" customHeight="1">
      <c r="A1573" s="1721"/>
      <c r="B1573" s="11" t="s">
        <v>69</v>
      </c>
      <c r="C1573" s="1841"/>
      <c r="D1573" s="1842"/>
      <c r="E1573" s="1842"/>
      <c r="F1573" s="1845"/>
      <c r="G1573" s="1846"/>
      <c r="H1573" s="27" t="s">
        <v>99</v>
      </c>
      <c r="I1573" s="1877" t="s">
        <v>61</v>
      </c>
      <c r="J1573" s="1878"/>
      <c r="K1573" s="1915">
        <f>IF($J1552="TC","Transferred",IF($J1552="Nso","NameSeparated",VLOOKUP($A1549,'Result Entry'!$B$9:$FW$108,153,0)))</f>
        <v>0</v>
      </c>
      <c r="L1573" s="1915"/>
      <c r="M1573" s="1915"/>
      <c r="N1573" s="1916"/>
    </row>
    <row r="1574" spans="1:14" ht="39.75" customHeight="1">
      <c r="A1574" s="1721"/>
      <c r="B1574" s="11" t="s">
        <v>69</v>
      </c>
      <c r="C1574" s="1917" t="str">
        <f>'Result Entry'!$DU$3</f>
        <v>Foundation Of Information Tech.</v>
      </c>
      <c r="D1574" s="1918"/>
      <c r="E1574" s="1919"/>
      <c r="F1574" s="1902" t="str">
        <f>IF($J1552="TC",0,IF($J1552="Nso",0,VLOOKUP($A1549,'Result Entry'!$B$9:$GS$108,170,0)))</f>
        <v/>
      </c>
      <c r="G1574" s="1902"/>
      <c r="H1574" s="109">
        <f>IF($J1552="TC",0,IF($J1552="Nso",0,VLOOKUP($A1549,'Result Entry'!$B$9:$GS$108,112,0)))</f>
        <v>0</v>
      </c>
      <c r="I1574" s="1748" t="s">
        <v>71</v>
      </c>
      <c r="J1574" s="1749"/>
      <c r="K1574" s="1908">
        <f>'Result Entry'!$T$2</f>
        <v>45419</v>
      </c>
      <c r="L1574" s="1909"/>
      <c r="M1574" s="1909"/>
      <c r="N1574" s="1910"/>
    </row>
    <row r="1575" spans="1:14" ht="39.75" customHeight="1">
      <c r="A1575" s="1721"/>
      <c r="B1575" s="11" t="s">
        <v>69</v>
      </c>
      <c r="C1575" s="1899" t="str">
        <f>'Result Entry'!$EI$3</f>
        <v>G.I.A.I.-II</v>
      </c>
      <c r="D1575" s="1900"/>
      <c r="E1575" s="1901"/>
      <c r="F1575" s="1902" t="str">
        <f>IF($J1552="TC",0,IF($J1552="Nso",0,VLOOKUP($A1549,'Result Entry'!$B$9:$GS$108,174,0)))</f>
        <v/>
      </c>
      <c r="G1575" s="1902"/>
      <c r="H1575" s="109">
        <f>IF($J1552="TC",0,IF($J1552="Nso",0,VLOOKUP($A1549,'Result Entry'!$B$9:$GS$108,124,0)))</f>
        <v>0</v>
      </c>
      <c r="I1575" s="1753"/>
      <c r="J1575" s="1754"/>
      <c r="K1575" s="1754"/>
      <c r="L1575" s="1754"/>
      <c r="M1575" s="1754"/>
      <c r="N1575" s="1755"/>
    </row>
    <row r="1576" spans="1:14" ht="39.75" customHeight="1">
      <c r="A1576" s="1721"/>
      <c r="B1576" s="11" t="s">
        <v>69</v>
      </c>
      <c r="C1576" s="1899" t="str">
        <f>'Result Entry'!$EU$3</f>
        <v>SOC.SER.PLAN</v>
      </c>
      <c r="D1576" s="1900"/>
      <c r="E1576" s="1901"/>
      <c r="F1576" s="1902">
        <f>IF($J1552="TC",0,IF($J1552="Nso",0,VLOOKUP($A1549,'Result Entry'!$B$9:$HS$108,178,0)))</f>
        <v>0</v>
      </c>
      <c r="G1576" s="1902"/>
      <c r="H1576" s="109">
        <f>IF($J1552="TC",0,IF($J1552="Nso",0,VLOOKUP($A1549,'Result Entry'!$B$9:$GS$108,136,0)))</f>
        <v>0</v>
      </c>
      <c r="I1576" s="1756" t="s">
        <v>174</v>
      </c>
      <c r="J1576" s="1757"/>
      <c r="K1576" s="113"/>
      <c r="L1576" s="114"/>
      <c r="M1576" s="114"/>
      <c r="N1576" s="115"/>
    </row>
    <row r="1577" spans="1:14" ht="39.75" customHeight="1" thickBot="1">
      <c r="A1577" s="1721"/>
      <c r="B1577" s="11" t="s">
        <v>69</v>
      </c>
      <c r="C1577" s="1899" t="str">
        <f>'Result Entry'!$FG$3</f>
        <v>Jeewan Kaushal</v>
      </c>
      <c r="D1577" s="1900"/>
      <c r="E1577" s="1901"/>
      <c r="F1577" s="1902" t="str">
        <f>IF($J1552="TC",0,IF($J1552="Nso",0,VLOOKUP($A1549,'Result Entry'!$B$9:$HS$108,182,0)))</f>
        <v/>
      </c>
      <c r="G1577" s="1902"/>
      <c r="H1577" s="109">
        <f>IF($J1552="TC",0,IF($J1552="Nso",0,VLOOKUP($A1549,'Result Entry'!$B$9:$HS$108,136,0)))</f>
        <v>0</v>
      </c>
      <c r="I1577" s="1756" t="s">
        <v>148</v>
      </c>
      <c r="J1577" s="1757"/>
      <c r="K1577" s="1757"/>
      <c r="L1577" s="1757"/>
      <c r="M1577" s="1757"/>
      <c r="N1577" s="1838"/>
    </row>
    <row r="1578" spans="1:14" ht="39.75" customHeight="1">
      <c r="A1578" s="1721"/>
      <c r="B1578" s="10" t="s">
        <v>69</v>
      </c>
      <c r="C1578" s="1886" t="s">
        <v>180</v>
      </c>
      <c r="D1578" s="1887"/>
      <c r="E1578" s="1888"/>
      <c r="F1578" s="1895" t="s">
        <v>181</v>
      </c>
      <c r="G1578" s="1896"/>
      <c r="H1578" s="110" t="s">
        <v>30</v>
      </c>
      <c r="I1578" s="1756" t="s">
        <v>175</v>
      </c>
      <c r="J1578" s="1757"/>
      <c r="K1578" s="1757"/>
      <c r="L1578" s="1757"/>
      <c r="M1578" s="1757"/>
      <c r="N1578" s="1838"/>
    </row>
    <row r="1579" spans="1:14" ht="39.75" customHeight="1">
      <c r="A1579" s="1721"/>
      <c r="B1579" s="10" t="s">
        <v>69</v>
      </c>
      <c r="C1579" s="1889"/>
      <c r="D1579" s="1890"/>
      <c r="E1579" s="1891"/>
      <c r="F1579" s="1897" t="s">
        <v>182</v>
      </c>
      <c r="G1579" s="1898"/>
      <c r="H1579" s="111" t="s">
        <v>179</v>
      </c>
      <c r="I1579" s="1732" t="s">
        <v>67</v>
      </c>
      <c r="J1579" s="1733"/>
      <c r="K1579" s="1733"/>
      <c r="L1579" s="1733"/>
      <c r="M1579" s="1733"/>
      <c r="N1579" s="1734"/>
    </row>
    <row r="1580" spans="1:14" ht="39.75" customHeight="1">
      <c r="A1580" s="1721"/>
      <c r="B1580" s="10" t="s">
        <v>69</v>
      </c>
      <c r="C1580" s="1889"/>
      <c r="D1580" s="1890"/>
      <c r="E1580" s="1891"/>
      <c r="F1580" s="1897" t="s">
        <v>185</v>
      </c>
      <c r="G1580" s="1898"/>
      <c r="H1580" s="111" t="s">
        <v>62</v>
      </c>
      <c r="I1580" s="1735"/>
      <c r="J1580" s="1736"/>
      <c r="K1580" s="1736"/>
      <c r="L1580" s="1736"/>
      <c r="M1580" s="1736"/>
      <c r="N1580" s="1737"/>
    </row>
    <row r="1581" spans="1:14" ht="39.75" customHeight="1">
      <c r="A1581" s="1721"/>
      <c r="B1581" s="10" t="s">
        <v>69</v>
      </c>
      <c r="C1581" s="1889"/>
      <c r="D1581" s="1890"/>
      <c r="E1581" s="1891"/>
      <c r="F1581" s="1897" t="s">
        <v>186</v>
      </c>
      <c r="G1581" s="1898"/>
      <c r="H1581" s="111" t="s">
        <v>63</v>
      </c>
      <c r="I1581" s="1735"/>
      <c r="J1581" s="1736"/>
      <c r="K1581" s="1736"/>
      <c r="L1581" s="1736"/>
      <c r="M1581" s="1736"/>
      <c r="N1581" s="1737"/>
    </row>
    <row r="1582" spans="1:14" ht="39.75" customHeight="1">
      <c r="A1582" s="1721"/>
      <c r="B1582" s="10" t="s">
        <v>69</v>
      </c>
      <c r="C1582" s="1889"/>
      <c r="D1582" s="1890"/>
      <c r="E1582" s="1891"/>
      <c r="F1582" s="1897" t="s">
        <v>183</v>
      </c>
      <c r="G1582" s="1898"/>
      <c r="H1582" s="111" t="s">
        <v>65</v>
      </c>
      <c r="I1582" s="1738" t="s">
        <v>80</v>
      </c>
      <c r="J1582" s="1739"/>
      <c r="K1582" s="1739"/>
      <c r="L1582" s="1739"/>
      <c r="M1582" s="1739"/>
      <c r="N1582" s="1740"/>
    </row>
    <row r="1583" spans="1:14" ht="39.75" customHeight="1" thickBot="1">
      <c r="A1583" s="1721"/>
      <c r="B1583" s="13" t="s">
        <v>69</v>
      </c>
      <c r="C1583" s="1892"/>
      <c r="D1583" s="1893"/>
      <c r="E1583" s="1894"/>
      <c r="F1583" s="1884" t="s">
        <v>184</v>
      </c>
      <c r="G1583" s="1885"/>
      <c r="H1583" s="112" t="s">
        <v>64</v>
      </c>
      <c r="I1583" s="1741"/>
      <c r="J1583" s="1742"/>
      <c r="K1583" s="1742"/>
      <c r="L1583" s="1742"/>
      <c r="M1583" s="1742"/>
      <c r="N1583" s="1743"/>
    </row>
    <row r="1584" spans="1:14" s="43" customFormat="1" ht="123.75" customHeight="1" thickTop="1">
      <c r="A1584" s="84"/>
      <c r="B1584" s="117"/>
      <c r="C1584" s="118"/>
      <c r="D1584" s="118"/>
      <c r="E1584" s="118"/>
      <c r="F1584" s="118"/>
      <c r="G1584" s="118"/>
      <c r="H1584" s="118"/>
      <c r="I1584" s="118"/>
      <c r="J1584" s="118"/>
      <c r="K1584" s="118"/>
      <c r="L1584" s="118"/>
      <c r="M1584" s="118"/>
      <c r="N1584" s="118"/>
    </row>
    <row r="1585" spans="1:15" ht="24.75" customHeight="1" thickBot="1">
      <c r="A1585" s="83">
        <f>A1549+1</f>
        <v>45</v>
      </c>
      <c r="B1585" s="1720" t="s">
        <v>50</v>
      </c>
      <c r="C1585" s="1720"/>
      <c r="D1585" s="1720"/>
      <c r="E1585" s="1720"/>
      <c r="F1585" s="1720"/>
      <c r="G1585" s="1720"/>
      <c r="H1585" s="1720"/>
      <c r="I1585" s="1720"/>
      <c r="J1585" s="1720"/>
      <c r="K1585" s="1720"/>
      <c r="L1585" s="1720"/>
      <c r="M1585" s="1720"/>
      <c r="N1585" s="1720"/>
    </row>
    <row r="1586" spans="1:15" ht="62.25" customHeight="1" thickTop="1">
      <c r="A1586" s="1721"/>
      <c r="B1586" s="1722"/>
      <c r="C1586" s="1723"/>
      <c r="D1586" s="1920" t="str">
        <f>Master!$E$8</f>
        <v xml:space="preserve">Govt. Sr. Secondary School </v>
      </c>
      <c r="E1586" s="1921"/>
      <c r="F1586" s="1921"/>
      <c r="G1586" s="1921"/>
      <c r="H1586" s="1921"/>
      <c r="I1586" s="1921"/>
      <c r="J1586" s="1921"/>
      <c r="K1586" s="1921"/>
      <c r="L1586" s="1921"/>
      <c r="M1586" s="1921"/>
      <c r="N1586" s="1922"/>
    </row>
    <row r="1587" spans="1:15" ht="33" customHeight="1" thickBot="1">
      <c r="A1587" s="1721"/>
      <c r="B1587" s="1724"/>
      <c r="C1587" s="1725"/>
      <c r="D1587" s="1729" t="str">
        <f>Master!$E$11</f>
        <v>P.S.-Bapini (Jodhpur)</v>
      </c>
      <c r="E1587" s="1730"/>
      <c r="F1587" s="1730"/>
      <c r="G1587" s="1730"/>
      <c r="H1587" s="1730"/>
      <c r="I1587" s="1730"/>
      <c r="J1587" s="1730"/>
      <c r="K1587" s="1730"/>
      <c r="L1587" s="1730"/>
      <c r="M1587" s="1730"/>
      <c r="N1587" s="1731"/>
    </row>
    <row r="1588" spans="1:15" ht="30" customHeight="1">
      <c r="A1588" s="1721"/>
      <c r="B1588" s="28"/>
      <c r="C1588" s="1849" t="s">
        <v>150</v>
      </c>
      <c r="D1588" s="1850"/>
      <c r="E1588" s="1850"/>
      <c r="F1588" s="1850"/>
      <c r="G1588" s="1851"/>
      <c r="H1588" s="1814" t="s">
        <v>127</v>
      </c>
      <c r="I1588" s="1814"/>
      <c r="J1588" s="1923">
        <f>VLOOKUP(A1585,'Result Entry'!$B$6:$K$108,6,0)</f>
        <v>0</v>
      </c>
      <c r="K1588" s="1820" t="s">
        <v>68</v>
      </c>
      <c r="L1588" s="1821"/>
      <c r="M1588" s="68">
        <f>Master!$E$14</f>
        <v>8151106901</v>
      </c>
      <c r="N1588" s="69"/>
    </row>
    <row r="1589" spans="1:15" ht="30" customHeight="1">
      <c r="A1589" s="1721"/>
      <c r="B1589" s="9"/>
      <c r="C1589" s="1852"/>
      <c r="D1589" s="1853"/>
      <c r="E1589" s="1853"/>
      <c r="F1589" s="1853"/>
      <c r="G1589" s="1854"/>
      <c r="H1589" s="1815"/>
      <c r="I1589" s="1815"/>
      <c r="J1589" s="1924"/>
      <c r="K1589" s="1822" t="s">
        <v>66</v>
      </c>
      <c r="L1589" s="1823"/>
      <c r="M1589" s="1824"/>
      <c r="N1589" s="1825"/>
      <c r="O1589" s="17" t="s">
        <v>156</v>
      </c>
    </row>
    <row r="1590" spans="1:15" ht="30" customHeight="1" thickBot="1">
      <c r="A1590" s="1721"/>
      <c r="B1590" s="9"/>
      <c r="C1590" s="1855"/>
      <c r="D1590" s="1856"/>
      <c r="E1590" s="1856"/>
      <c r="F1590" s="1856"/>
      <c r="G1590" s="1857"/>
      <c r="H1590" s="1816"/>
      <c r="I1590" s="1816"/>
      <c r="J1590" s="1925"/>
      <c r="K1590" s="1826" t="s">
        <v>51</v>
      </c>
      <c r="L1590" s="1827"/>
      <c r="M1590" s="1828" t="str">
        <f>Master!$E$6</f>
        <v>2023-24</v>
      </c>
      <c r="N1590" s="1829"/>
    </row>
    <row r="1591" spans="1:15" ht="39.75" customHeight="1">
      <c r="A1591" s="1721"/>
      <c r="B1591" s="10" t="s">
        <v>69</v>
      </c>
      <c r="C1591" s="1932" t="s">
        <v>20</v>
      </c>
      <c r="D1591" s="1977"/>
      <c r="E1591" s="1977"/>
      <c r="F1591" s="1978"/>
      <c r="G1591" s="87" t="s">
        <v>149</v>
      </c>
      <c r="H1591" s="1979">
        <f>VLOOKUP($A1585,'Result Entry'!$B$9:$FW$108,4,0)</f>
        <v>0</v>
      </c>
      <c r="I1591" s="1979"/>
      <c r="J1591" s="1979"/>
      <c r="K1591" s="1979"/>
      <c r="L1591" s="1979"/>
      <c r="M1591" s="1979"/>
      <c r="N1591" s="1980"/>
    </row>
    <row r="1592" spans="1:15" ht="39.75" customHeight="1">
      <c r="A1592" s="1721"/>
      <c r="B1592" s="10" t="s">
        <v>69</v>
      </c>
      <c r="C1592" s="1960" t="s">
        <v>22</v>
      </c>
      <c r="D1592" s="1961"/>
      <c r="E1592" s="1961"/>
      <c r="F1592" s="1962"/>
      <c r="G1592" s="88" t="s">
        <v>149</v>
      </c>
      <c r="H1592" s="1963">
        <f>VLOOKUP($A1585,'Result Entry'!$B$9:$FW$108,7,0)</f>
        <v>0</v>
      </c>
      <c r="I1592" s="1963"/>
      <c r="J1592" s="1963"/>
      <c r="K1592" s="1963"/>
      <c r="L1592" s="1963"/>
      <c r="M1592" s="1963"/>
      <c r="N1592" s="1964"/>
    </row>
    <row r="1593" spans="1:15" ht="39.75" customHeight="1">
      <c r="A1593" s="1721"/>
      <c r="B1593" s="10" t="s">
        <v>69</v>
      </c>
      <c r="C1593" s="1960" t="s">
        <v>23</v>
      </c>
      <c r="D1593" s="1961"/>
      <c r="E1593" s="1961"/>
      <c r="F1593" s="1962"/>
      <c r="G1593" s="88" t="s">
        <v>149</v>
      </c>
      <c r="H1593" s="1963">
        <f>VLOOKUP($A1585,'Result Entry'!$B$9:$FW$108,8,0)</f>
        <v>0</v>
      </c>
      <c r="I1593" s="1963"/>
      <c r="J1593" s="1963"/>
      <c r="K1593" s="1963"/>
      <c r="L1593" s="1963"/>
      <c r="M1593" s="1963"/>
      <c r="N1593" s="1964"/>
    </row>
    <row r="1594" spans="1:15" ht="39.75" customHeight="1">
      <c r="A1594" s="1721"/>
      <c r="B1594" s="10" t="s">
        <v>69</v>
      </c>
      <c r="C1594" s="1960" t="s">
        <v>52</v>
      </c>
      <c r="D1594" s="1961"/>
      <c r="E1594" s="1961"/>
      <c r="F1594" s="1962"/>
      <c r="G1594" s="88" t="s">
        <v>149</v>
      </c>
      <c r="H1594" s="1963">
        <f>VLOOKUP($A1585,'Result Entry'!$B$9:$FW$108,9,0)</f>
        <v>0</v>
      </c>
      <c r="I1594" s="1963"/>
      <c r="J1594" s="1963"/>
      <c r="K1594" s="1963"/>
      <c r="L1594" s="1963"/>
      <c r="M1594" s="1963"/>
      <c r="N1594" s="1964"/>
    </row>
    <row r="1595" spans="1:15" ht="39.75" customHeight="1">
      <c r="A1595" s="1721"/>
      <c r="B1595" s="10" t="s">
        <v>69</v>
      </c>
      <c r="C1595" s="1960" t="s">
        <v>53</v>
      </c>
      <c r="D1595" s="1961"/>
      <c r="E1595" s="1961"/>
      <c r="F1595" s="1962"/>
      <c r="G1595" s="88" t="s">
        <v>149</v>
      </c>
      <c r="H1595" s="1965" t="str">
        <f>CONCATENATE('Result Entry'!$G$4,'Result Entry'!$J$4)</f>
        <v>11(A)</v>
      </c>
      <c r="I1595" s="1963"/>
      <c r="J1595" s="1963"/>
      <c r="K1595" s="1963"/>
      <c r="L1595" s="1963"/>
      <c r="M1595" s="1963"/>
      <c r="N1595" s="1964"/>
    </row>
    <row r="1596" spans="1:15" ht="39.75" customHeight="1" thickBot="1">
      <c r="A1596" s="1721"/>
      <c r="B1596" s="10" t="s">
        <v>69</v>
      </c>
      <c r="C1596" s="1935" t="s">
        <v>25</v>
      </c>
      <c r="D1596" s="1936"/>
      <c r="E1596" s="1936"/>
      <c r="F1596" s="1937"/>
      <c r="G1596" s="89" t="s">
        <v>149</v>
      </c>
      <c r="H1596" s="1938">
        <f>VLOOKUP($A1585,'Result Entry'!$B$9:$FW$108,10,0)</f>
        <v>0</v>
      </c>
      <c r="I1596" s="1938"/>
      <c r="J1596" s="1938"/>
      <c r="K1596" s="1938"/>
      <c r="L1596" s="1938"/>
      <c r="M1596" s="1938"/>
      <c r="N1596" s="1939"/>
    </row>
    <row r="1597" spans="1:15" ht="30" customHeight="1">
      <c r="A1597" s="1721"/>
      <c r="B1597" s="11" t="s">
        <v>69</v>
      </c>
      <c r="C1597" s="1940" t="s">
        <v>167</v>
      </c>
      <c r="D1597" s="1941"/>
      <c r="E1597" s="1944" t="s">
        <v>72</v>
      </c>
      <c r="F1597" s="1946" t="s">
        <v>73</v>
      </c>
      <c r="G1597" s="1948" t="s">
        <v>168</v>
      </c>
      <c r="H1597" s="1950" t="s">
        <v>55</v>
      </c>
      <c r="I1597" s="1951"/>
      <c r="J1597" s="1954" t="s">
        <v>84</v>
      </c>
      <c r="K1597" s="1955"/>
      <c r="L1597" s="1958" t="s">
        <v>169</v>
      </c>
      <c r="M1597" s="1966" t="s">
        <v>76</v>
      </c>
      <c r="N1597" s="1926" t="s">
        <v>98</v>
      </c>
    </row>
    <row r="1598" spans="1:15" ht="30" customHeight="1">
      <c r="A1598" s="1721"/>
      <c r="B1598" s="11"/>
      <c r="C1598" s="1942"/>
      <c r="D1598" s="1943"/>
      <c r="E1598" s="1945"/>
      <c r="F1598" s="1947"/>
      <c r="G1598" s="1949"/>
      <c r="H1598" s="1952"/>
      <c r="I1598" s="1953"/>
      <c r="J1598" s="1956"/>
      <c r="K1598" s="1957"/>
      <c r="L1598" s="1959"/>
      <c r="M1598" s="1967"/>
      <c r="N1598" s="1927"/>
    </row>
    <row r="1599" spans="1:15" ht="39.75" customHeight="1" thickBot="1">
      <c r="A1599" s="1721"/>
      <c r="B1599" s="11" t="s">
        <v>69</v>
      </c>
      <c r="C1599" s="1866" t="s">
        <v>56</v>
      </c>
      <c r="D1599" s="1867"/>
      <c r="E1599" s="90">
        <f>'Result Entry'!$L$7</f>
        <v>10</v>
      </c>
      <c r="F1599" s="91">
        <f>'Result Entry'!$M$7</f>
        <v>10</v>
      </c>
      <c r="G1599" s="92">
        <f t="shared" ref="G1599:G1604" si="132">SUM(E1599:F1599)</f>
        <v>20</v>
      </c>
      <c r="H1599" s="1929">
        <f>'Result Entry'!$AU$7</f>
        <v>70</v>
      </c>
      <c r="I1599" s="1930"/>
      <c r="J1599" s="1931">
        <f>'Result Entry'!$AY$7</f>
        <v>100</v>
      </c>
      <c r="K1599" s="1930"/>
      <c r="L1599" s="92">
        <f t="shared" ref="L1599:L1604" si="133">SUM(H1599,J1599)</f>
        <v>170</v>
      </c>
      <c r="M1599" s="93">
        <f t="shared" ref="M1599:M1604" si="134">SUM(G1599,L1599)</f>
        <v>190</v>
      </c>
      <c r="N1599" s="1928"/>
    </row>
    <row r="1600" spans="1:15" s="52" customFormat="1" ht="54" customHeight="1">
      <c r="A1600" s="1721"/>
      <c r="B1600" s="50" t="s">
        <v>69</v>
      </c>
      <c r="C1600" s="1769" t="str">
        <f>'Result Entry'!$L$3</f>
        <v>HINDI Comp.</v>
      </c>
      <c r="D1600" s="1770"/>
      <c r="E1600" s="94">
        <f>IF($J1588="TC",0,IF($J1588="Nso",0,VLOOKUP($A1585,'Result Entry'!$B$9:$FW$108,11,0)))</f>
        <v>0</v>
      </c>
      <c r="F1600" s="95">
        <f>IF($J1588="TC",0,IF($J1588="Nso",0,VLOOKUP($A1585,'Result Entry'!$B$9:$FW$108,12,0)))</f>
        <v>0</v>
      </c>
      <c r="G1600" s="96">
        <f t="shared" si="132"/>
        <v>0</v>
      </c>
      <c r="H1600" s="1932">
        <f>IF($J1588="TC",0,IF($J1588="Nso",0,VLOOKUP($A1585,'Result Entry'!$B$9:$FW$108,16,0)))</f>
        <v>0</v>
      </c>
      <c r="I1600" s="1933"/>
      <c r="J1600" s="1934">
        <f>IF($J1588="TC",0,IF($J1588="Nso",0,VLOOKUP($A1585,'Result Entry'!$B$9:$FW$108,19,0)))</f>
        <v>0</v>
      </c>
      <c r="K1600" s="1933"/>
      <c r="L1600" s="97">
        <f t="shared" si="133"/>
        <v>0</v>
      </c>
      <c r="M1600" s="98">
        <f t="shared" si="134"/>
        <v>0</v>
      </c>
      <c r="N1600" s="99" t="str">
        <f>IF($J1588="TC",0,IF($J1588="Nso",0,VLOOKUP($A1585,'Result Entry'!$B$9:$FW$108,24,0)))</f>
        <v/>
      </c>
    </row>
    <row r="1601" spans="1:14" s="52" customFormat="1" ht="54" customHeight="1">
      <c r="A1601" s="1721"/>
      <c r="B1601" s="50" t="s">
        <v>69</v>
      </c>
      <c r="C1601" s="1717" t="str">
        <f>'Result Entry'!$Z$3</f>
        <v>ENGLISH Comp.</v>
      </c>
      <c r="D1601" s="1718"/>
      <c r="E1601" s="94">
        <f>IF($J1588="TC",0,IF($J1588="Nso",0,VLOOKUP($A1585,'Result Entry'!$B$9:$FW$108,25,0)))</f>
        <v>0</v>
      </c>
      <c r="F1601" s="95">
        <f>IF($J1588="TC",0,IF($J1588="Nso",0,VLOOKUP($A1585,'Result Entry'!$B$9:$FW$108,26,0)))</f>
        <v>0</v>
      </c>
      <c r="G1601" s="100">
        <f t="shared" si="132"/>
        <v>0</v>
      </c>
      <c r="H1601" s="1960">
        <f>IF($J1588="TC",0,IF($J1588="Nso",0,VLOOKUP($A1585,'Result Entry'!$B$9:$FW$108,30,0)))</f>
        <v>0</v>
      </c>
      <c r="I1601" s="1904"/>
      <c r="J1601" s="1903">
        <f>IF($J1588="TC",0,IF($J1588="Nso",0,VLOOKUP($A1585,'Result Entry'!$B$9:$FW$108,33,0)))</f>
        <v>0</v>
      </c>
      <c r="K1601" s="1904"/>
      <c r="L1601" s="97">
        <f t="shared" si="133"/>
        <v>0</v>
      </c>
      <c r="M1601" s="98">
        <f t="shared" si="134"/>
        <v>0</v>
      </c>
      <c r="N1601" s="99" t="str">
        <f>IF($J1588="TC",0,IF($J1588="Nso",0,VLOOKUP($A1585,'Result Entry'!$B$9:$FW$108,38,0)))</f>
        <v/>
      </c>
    </row>
    <row r="1602" spans="1:14" s="52" customFormat="1" ht="54" customHeight="1">
      <c r="A1602" s="1721"/>
      <c r="B1602" s="50" t="s">
        <v>69</v>
      </c>
      <c r="C1602" s="1717" t="str">
        <f>'Result Entry'!$AO$3</f>
        <v>PHYSICS</v>
      </c>
      <c r="D1602" s="1718"/>
      <c r="E1602" s="94">
        <f>IF($J1588="TC",0,IF($J1588="Nso",0,VLOOKUP($A1585,'Result Entry'!$B$9:$FW$108,39,0)))</f>
        <v>0</v>
      </c>
      <c r="F1602" s="95">
        <f>IF($J1588="TC",0,IF($J1588="Nso",0,VLOOKUP($A1585,'Result Entry'!$B$9:$FW$108,40,0)))</f>
        <v>0</v>
      </c>
      <c r="G1602" s="100">
        <f t="shared" si="132"/>
        <v>0</v>
      </c>
      <c r="H1602" s="1960">
        <f>IF($J1588="TC",0,IF($J1588="Nso",0,VLOOKUP($A1585,'Result Entry'!$B$9:$FW$108,45,0)))</f>
        <v>0</v>
      </c>
      <c r="I1602" s="1904"/>
      <c r="J1602" s="1903">
        <f>IF($J1588="TC",0,IF($J1588="Nso",0,VLOOKUP($A1585,'Result Entry'!$B$9:$FW$108,49,0)))</f>
        <v>0</v>
      </c>
      <c r="K1602" s="1904"/>
      <c r="L1602" s="97">
        <f t="shared" si="133"/>
        <v>0</v>
      </c>
      <c r="M1602" s="98">
        <f t="shared" si="134"/>
        <v>0</v>
      </c>
      <c r="N1602" s="99" t="str">
        <f>IF($J1588="TC",0,IF($J1588="Nso",0,VLOOKUP($A1585,'Result Entry'!$B$9:$FW$108,54,0)))</f>
        <v/>
      </c>
    </row>
    <row r="1603" spans="1:14" s="52" customFormat="1" ht="54" customHeight="1">
      <c r="A1603" s="1721"/>
      <c r="B1603" s="50" t="s">
        <v>69</v>
      </c>
      <c r="C1603" s="1717" t="str">
        <f>'Result Entry'!$BF$3</f>
        <v>CHEMISTRY</v>
      </c>
      <c r="D1603" s="1718"/>
      <c r="E1603" s="94" t="str">
        <f>IF($J1588="TC",0,IF($J1588="Nso",0,VLOOKUP($A1585,'Result Entry'!$B$9:$FW$108,55,0)))</f>
        <v/>
      </c>
      <c r="F1603" s="95">
        <f>IF($J1588="TC",0,IF($J1588="Nso",0,VLOOKUP($A1585,'Result Entry'!$B$9:$FW$108,56,0)))</f>
        <v>0</v>
      </c>
      <c r="G1603" s="100">
        <f t="shared" si="132"/>
        <v>0</v>
      </c>
      <c r="H1603" s="1960">
        <f>IF($J1588="TC",0,IF($J1588="Nso",0,VLOOKUP($A1585,'Result Entry'!$B$9:$FW$108,61,0)))</f>
        <v>0</v>
      </c>
      <c r="I1603" s="1904"/>
      <c r="J1603" s="1903">
        <f>IF($J1588="TC",0,IF($J1588="Nso",0,VLOOKUP($A1585,'Result Entry'!$B$9:$FW$108,65,0)))</f>
        <v>0</v>
      </c>
      <c r="K1603" s="1904"/>
      <c r="L1603" s="97">
        <f t="shared" si="133"/>
        <v>0</v>
      </c>
      <c r="M1603" s="98">
        <f t="shared" si="134"/>
        <v>0</v>
      </c>
      <c r="N1603" s="99" t="str">
        <f>IF($J1588="TC",0,IF($J1588="Nso",0,VLOOKUP($A1585,'Result Entry'!$B$9:$FW$108,70,0)))</f>
        <v/>
      </c>
    </row>
    <row r="1604" spans="1:14" s="52" customFormat="1" ht="54" customHeight="1" thickBot="1">
      <c r="A1604" s="1721"/>
      <c r="B1604" s="50" t="s">
        <v>69</v>
      </c>
      <c r="C1604" s="1717" t="str">
        <f>'Result Entry'!$BW$3</f>
        <v>BIOLOGY</v>
      </c>
      <c r="D1604" s="1718"/>
      <c r="E1604" s="101" t="str">
        <f>IF($J1588="TC",0,IF($J1588="Nso",0,VLOOKUP($A1585,'Result Entry'!$B$9:$FW$108,71,0)))</f>
        <v/>
      </c>
      <c r="F1604" s="102" t="str">
        <f>IF($J1588="TC",0,IF($J1588="Nso",0,VLOOKUP($A1585,'Result Entry'!$B$9:$FW$108,72,0)))</f>
        <v/>
      </c>
      <c r="G1604" s="103">
        <f t="shared" si="132"/>
        <v>0</v>
      </c>
      <c r="H1604" s="1905">
        <f>IF($J1588="TC",0,IF($J1588="Nso",0,VLOOKUP($A1585,'Result Entry'!$B$9:$FW$108,77,0)))</f>
        <v>0</v>
      </c>
      <c r="I1604" s="1906"/>
      <c r="J1604" s="1907">
        <f>IF($J1588="TC",0,IF($J1588="Nso",0,VLOOKUP($A1585,'Result Entry'!$B$9:$FW$108,81,0)))</f>
        <v>0</v>
      </c>
      <c r="K1604" s="1906"/>
      <c r="L1604" s="104">
        <f t="shared" si="133"/>
        <v>0</v>
      </c>
      <c r="M1604" s="105">
        <f t="shared" si="134"/>
        <v>0</v>
      </c>
      <c r="N1604" s="99">
        <f>IF($J1588="TC",0,IF($J1588="Nso",0,VLOOKUP($A1585,'Result Entry'!$B$9:$FW$108,86,0)))</f>
        <v>0</v>
      </c>
    </row>
    <row r="1605" spans="1:14" ht="39.75" customHeight="1">
      <c r="A1605" s="1721"/>
      <c r="B1605" s="11" t="s">
        <v>69</v>
      </c>
      <c r="C1605" s="1771" t="s">
        <v>77</v>
      </c>
      <c r="D1605" s="1772"/>
      <c r="E1605" s="1773"/>
      <c r="F1605" s="1968" t="s">
        <v>78</v>
      </c>
      <c r="G1605" s="1969"/>
      <c r="H1605" s="1968" t="s">
        <v>79</v>
      </c>
      <c r="I1605" s="1970"/>
      <c r="J1605" s="106" t="s">
        <v>41</v>
      </c>
      <c r="K1605" s="116" t="s">
        <v>91</v>
      </c>
      <c r="L1605" s="1971" t="s">
        <v>39</v>
      </c>
      <c r="M1605" s="1972"/>
      <c r="N1605" s="108" t="s">
        <v>43</v>
      </c>
    </row>
    <row r="1606" spans="1:14" ht="39.75" customHeight="1" thickBot="1">
      <c r="A1606" s="1721"/>
      <c r="B1606" s="11" t="s">
        <v>69</v>
      </c>
      <c r="C1606" s="1774"/>
      <c r="D1606" s="1775"/>
      <c r="E1606" s="1776"/>
      <c r="F1606" s="1973">
        <f>IF($J1588="TC",0,IF($J1588="Nso",0,VLOOKUP($A1585,'Result Entry'!$B$9:$FW$108,146,0)))</f>
        <v>0</v>
      </c>
      <c r="G1606" s="1974"/>
      <c r="H1606" s="1975">
        <f>IF($J1588="TC",0,IF($J1588="Nso",0,VLOOKUP($A1585,'Result Entry'!$B$9:$FW$108,147,0)))</f>
        <v>0</v>
      </c>
      <c r="I1606" s="1976"/>
      <c r="J1606" s="75">
        <f>IF($J1588="TC",0,IF($J1588="Nso",0,VLOOKUP($A1585,'Result Entry'!$B$9:$FW$108,148,0)))</f>
        <v>0</v>
      </c>
      <c r="K1606" s="85" t="str">
        <f>IF($J1588="TC",0,IF($J1588="Nso",0,VLOOKUP($A1585,'Result Entry'!$B$9:$FW$108,149,0)))</f>
        <v/>
      </c>
      <c r="L1606" s="1864">
        <f>IF($J1588="TC",0,IF($J1588="Nso",0,VLOOKUP($A1585,'Result Entry'!$B$9:$FW$108,150,0)))</f>
        <v>0</v>
      </c>
      <c r="M1606" s="1865"/>
      <c r="N1606" s="15">
        <f>IF($J1588="TC",0,IF($J1588="Nso",0,VLOOKUP($A1585,'Result Entry'!$B$9:$FW$108,152,0)))</f>
        <v>0</v>
      </c>
    </row>
    <row r="1607" spans="1:14" ht="39.75" customHeight="1">
      <c r="A1607" s="1721"/>
      <c r="B1607" s="11" t="s">
        <v>69</v>
      </c>
      <c r="C1607" s="1758" t="s">
        <v>58</v>
      </c>
      <c r="D1607" s="1759"/>
      <c r="E1607" s="1759"/>
      <c r="F1607" s="1759"/>
      <c r="G1607" s="1759"/>
      <c r="H1607" s="1760"/>
      <c r="I1607" s="1834" t="s">
        <v>59</v>
      </c>
      <c r="J1607" s="1835"/>
      <c r="K1607" s="1911">
        <f>VLOOKUP($A1585,'Result Entry'!$B$9:$FW$108,143,0)</f>
        <v>0</v>
      </c>
      <c r="L1607" s="1912"/>
      <c r="M1607" s="1839" t="s">
        <v>37</v>
      </c>
      <c r="N1607" s="1840"/>
    </row>
    <row r="1608" spans="1:14" ht="39.75" customHeight="1" thickBot="1">
      <c r="A1608" s="1721"/>
      <c r="B1608" s="11" t="s">
        <v>69</v>
      </c>
      <c r="C1608" s="1841" t="s">
        <v>54</v>
      </c>
      <c r="D1608" s="1842"/>
      <c r="E1608" s="1842"/>
      <c r="F1608" s="1843" t="s">
        <v>157</v>
      </c>
      <c r="G1608" s="1844"/>
      <c r="H1608" s="26" t="s">
        <v>47</v>
      </c>
      <c r="I1608" s="1847" t="s">
        <v>60</v>
      </c>
      <c r="J1608" s="1848"/>
      <c r="K1608" s="1913">
        <f>VLOOKUP($A1585,'Result Entry'!$B$9:$FW$108,144,0)</f>
        <v>0</v>
      </c>
      <c r="L1608" s="1914"/>
      <c r="M1608" s="1875">
        <f>VLOOKUP($A1585,'Result Entry'!$B$9:$FW$108,145,0)</f>
        <v>0</v>
      </c>
      <c r="N1608" s="1876"/>
    </row>
    <row r="1609" spans="1:14" ht="39.75" customHeight="1">
      <c r="A1609" s="1721"/>
      <c r="B1609" s="11" t="s">
        <v>69</v>
      </c>
      <c r="C1609" s="1841"/>
      <c r="D1609" s="1842"/>
      <c r="E1609" s="1842"/>
      <c r="F1609" s="1845"/>
      <c r="G1609" s="1846"/>
      <c r="H1609" s="27" t="s">
        <v>99</v>
      </c>
      <c r="I1609" s="1877" t="s">
        <v>61</v>
      </c>
      <c r="J1609" s="1878"/>
      <c r="K1609" s="1915">
        <f>IF($J1588="TC","Transferred",IF($J1588="Nso","NameSeparated",VLOOKUP($A1585,'Result Entry'!$B$9:$FW$108,153,0)))</f>
        <v>0</v>
      </c>
      <c r="L1609" s="1915"/>
      <c r="M1609" s="1915"/>
      <c r="N1609" s="1916"/>
    </row>
    <row r="1610" spans="1:14" ht="39.75" customHeight="1">
      <c r="A1610" s="1721"/>
      <c r="B1610" s="11" t="s">
        <v>69</v>
      </c>
      <c r="C1610" s="1917" t="str">
        <f>'Result Entry'!$DU$3</f>
        <v>Foundation Of Information Tech.</v>
      </c>
      <c r="D1610" s="1918"/>
      <c r="E1610" s="1919"/>
      <c r="F1610" s="1902" t="str">
        <f>IF($J1588="TC",0,IF($J1588="Nso",0,VLOOKUP($A1585,'Result Entry'!$B$9:$GS$108,170,0)))</f>
        <v/>
      </c>
      <c r="G1610" s="1902"/>
      <c r="H1610" s="109">
        <f>IF($J1588="TC",0,IF($J1588="Nso",0,VLOOKUP($A1585,'Result Entry'!$B$9:$GS$108,112,0)))</f>
        <v>0</v>
      </c>
      <c r="I1610" s="1748" t="s">
        <v>71</v>
      </c>
      <c r="J1610" s="1749"/>
      <c r="K1610" s="1908">
        <f>'Result Entry'!$T$2</f>
        <v>45419</v>
      </c>
      <c r="L1610" s="1909"/>
      <c r="M1610" s="1909"/>
      <c r="N1610" s="1910"/>
    </row>
    <row r="1611" spans="1:14" ht="39.75" customHeight="1">
      <c r="A1611" s="1721"/>
      <c r="B1611" s="11" t="s">
        <v>69</v>
      </c>
      <c r="C1611" s="1899" t="str">
        <f>'Result Entry'!$EI$3</f>
        <v>G.I.A.I.-II</v>
      </c>
      <c r="D1611" s="1900"/>
      <c r="E1611" s="1901"/>
      <c r="F1611" s="1902" t="str">
        <f>IF($J1588="TC",0,IF($J1588="Nso",0,VLOOKUP($A1585,'Result Entry'!$B$9:$GS$108,174,0)))</f>
        <v/>
      </c>
      <c r="G1611" s="1902"/>
      <c r="H1611" s="109">
        <f>IF($J1588="TC",0,IF($J1588="Nso",0,VLOOKUP($A1585,'Result Entry'!$B$9:$GS$108,124,0)))</f>
        <v>0</v>
      </c>
      <c r="I1611" s="1753"/>
      <c r="J1611" s="1754"/>
      <c r="K1611" s="1754"/>
      <c r="L1611" s="1754"/>
      <c r="M1611" s="1754"/>
      <c r="N1611" s="1755"/>
    </row>
    <row r="1612" spans="1:14" ht="39.75" customHeight="1">
      <c r="A1612" s="1721"/>
      <c r="B1612" s="11" t="s">
        <v>69</v>
      </c>
      <c r="C1612" s="1899" t="str">
        <f>'Result Entry'!$EU$3</f>
        <v>SOC.SER.PLAN</v>
      </c>
      <c r="D1612" s="1900"/>
      <c r="E1612" s="1901"/>
      <c r="F1612" s="1902">
        <f>IF($J1588="TC",0,IF($J1588="Nso",0,VLOOKUP($A1585,'Result Entry'!$B$9:$HS$108,178,0)))</f>
        <v>0</v>
      </c>
      <c r="G1612" s="1902"/>
      <c r="H1612" s="109">
        <f>IF($J1588="TC",0,IF($J1588="Nso",0,VLOOKUP($A1585,'Result Entry'!$B$9:$GS$108,136,0)))</f>
        <v>0</v>
      </c>
      <c r="I1612" s="1756" t="s">
        <v>174</v>
      </c>
      <c r="J1612" s="1757"/>
      <c r="K1612" s="113"/>
      <c r="L1612" s="114"/>
      <c r="M1612" s="114"/>
      <c r="N1612" s="115"/>
    </row>
    <row r="1613" spans="1:14" ht="39.75" customHeight="1" thickBot="1">
      <c r="A1613" s="1721"/>
      <c r="B1613" s="11" t="s">
        <v>69</v>
      </c>
      <c r="C1613" s="1899" t="str">
        <f>'Result Entry'!$FG$3</f>
        <v>Jeewan Kaushal</v>
      </c>
      <c r="D1613" s="1900"/>
      <c r="E1613" s="1901"/>
      <c r="F1613" s="1902" t="str">
        <f>IF($J1588="TC",0,IF($J1588="Nso",0,VLOOKUP($A1585,'Result Entry'!$B$9:$HS$108,182,0)))</f>
        <v/>
      </c>
      <c r="G1613" s="1902"/>
      <c r="H1613" s="109">
        <f>IF($J1588="TC",0,IF($J1588="Nso",0,VLOOKUP($A1585,'Result Entry'!$B$9:$HS$108,136,0)))</f>
        <v>0</v>
      </c>
      <c r="I1613" s="1756" t="s">
        <v>148</v>
      </c>
      <c r="J1613" s="1757"/>
      <c r="K1613" s="1757"/>
      <c r="L1613" s="1757"/>
      <c r="M1613" s="1757"/>
      <c r="N1613" s="1838"/>
    </row>
    <row r="1614" spans="1:14" ht="39.75" customHeight="1">
      <c r="A1614" s="1721"/>
      <c r="B1614" s="10" t="s">
        <v>69</v>
      </c>
      <c r="C1614" s="1886" t="s">
        <v>180</v>
      </c>
      <c r="D1614" s="1887"/>
      <c r="E1614" s="1888"/>
      <c r="F1614" s="1895" t="s">
        <v>181</v>
      </c>
      <c r="G1614" s="1896"/>
      <c r="H1614" s="110" t="s">
        <v>30</v>
      </c>
      <c r="I1614" s="1756" t="s">
        <v>175</v>
      </c>
      <c r="J1614" s="1757"/>
      <c r="K1614" s="1757"/>
      <c r="L1614" s="1757"/>
      <c r="M1614" s="1757"/>
      <c r="N1614" s="1838"/>
    </row>
    <row r="1615" spans="1:14" ht="39.75" customHeight="1">
      <c r="A1615" s="1721"/>
      <c r="B1615" s="10" t="s">
        <v>69</v>
      </c>
      <c r="C1615" s="1889"/>
      <c r="D1615" s="1890"/>
      <c r="E1615" s="1891"/>
      <c r="F1615" s="1897" t="s">
        <v>182</v>
      </c>
      <c r="G1615" s="1898"/>
      <c r="H1615" s="111" t="s">
        <v>179</v>
      </c>
      <c r="I1615" s="1732" t="s">
        <v>67</v>
      </c>
      <c r="J1615" s="1733"/>
      <c r="K1615" s="1733"/>
      <c r="L1615" s="1733"/>
      <c r="M1615" s="1733"/>
      <c r="N1615" s="1734"/>
    </row>
    <row r="1616" spans="1:14" ht="39.75" customHeight="1">
      <c r="A1616" s="1721"/>
      <c r="B1616" s="10" t="s">
        <v>69</v>
      </c>
      <c r="C1616" s="1889"/>
      <c r="D1616" s="1890"/>
      <c r="E1616" s="1891"/>
      <c r="F1616" s="1897" t="s">
        <v>185</v>
      </c>
      <c r="G1616" s="1898"/>
      <c r="H1616" s="111" t="s">
        <v>62</v>
      </c>
      <c r="I1616" s="1735"/>
      <c r="J1616" s="1736"/>
      <c r="K1616" s="1736"/>
      <c r="L1616" s="1736"/>
      <c r="M1616" s="1736"/>
      <c r="N1616" s="1737"/>
    </row>
    <row r="1617" spans="1:15" ht="39.75" customHeight="1">
      <c r="A1617" s="1721"/>
      <c r="B1617" s="10" t="s">
        <v>69</v>
      </c>
      <c r="C1617" s="1889"/>
      <c r="D1617" s="1890"/>
      <c r="E1617" s="1891"/>
      <c r="F1617" s="1897" t="s">
        <v>186</v>
      </c>
      <c r="G1617" s="1898"/>
      <c r="H1617" s="111" t="s">
        <v>63</v>
      </c>
      <c r="I1617" s="1735"/>
      <c r="J1617" s="1736"/>
      <c r="K1617" s="1736"/>
      <c r="L1617" s="1736"/>
      <c r="M1617" s="1736"/>
      <c r="N1617" s="1737"/>
    </row>
    <row r="1618" spans="1:15" ht="39.75" customHeight="1">
      <c r="A1618" s="1721"/>
      <c r="B1618" s="10" t="s">
        <v>69</v>
      </c>
      <c r="C1618" s="1889"/>
      <c r="D1618" s="1890"/>
      <c r="E1618" s="1891"/>
      <c r="F1618" s="1897" t="s">
        <v>183</v>
      </c>
      <c r="G1618" s="1898"/>
      <c r="H1618" s="111" t="s">
        <v>65</v>
      </c>
      <c r="I1618" s="1738" t="s">
        <v>80</v>
      </c>
      <c r="J1618" s="1739"/>
      <c r="K1618" s="1739"/>
      <c r="L1618" s="1739"/>
      <c r="M1618" s="1739"/>
      <c r="N1618" s="1740"/>
    </row>
    <row r="1619" spans="1:15" ht="39.75" customHeight="1" thickBot="1">
      <c r="A1619" s="1721"/>
      <c r="B1619" s="13" t="s">
        <v>69</v>
      </c>
      <c r="C1619" s="1892"/>
      <c r="D1619" s="1893"/>
      <c r="E1619" s="1894"/>
      <c r="F1619" s="1884" t="s">
        <v>184</v>
      </c>
      <c r="G1619" s="1885"/>
      <c r="H1619" s="112" t="s">
        <v>64</v>
      </c>
      <c r="I1619" s="1741"/>
      <c r="J1619" s="1742"/>
      <c r="K1619" s="1742"/>
      <c r="L1619" s="1742"/>
      <c r="M1619" s="1742"/>
      <c r="N1619" s="1743"/>
    </row>
    <row r="1620" spans="1:15" s="43" customFormat="1" ht="123.75" customHeight="1" thickTop="1">
      <c r="A1620" s="84"/>
      <c r="B1620" s="117"/>
      <c r="C1620" s="118"/>
      <c r="D1620" s="118"/>
      <c r="E1620" s="118"/>
      <c r="F1620" s="118"/>
      <c r="G1620" s="118"/>
      <c r="H1620" s="118"/>
      <c r="I1620" s="118"/>
      <c r="J1620" s="118"/>
      <c r="K1620" s="118"/>
      <c r="L1620" s="118"/>
      <c r="M1620" s="118"/>
      <c r="N1620" s="118"/>
    </row>
    <row r="1621" spans="1:15" ht="24.75" customHeight="1" thickBot="1">
      <c r="A1621" s="83">
        <f>A1585+1</f>
        <v>46</v>
      </c>
      <c r="B1621" s="1720" t="s">
        <v>50</v>
      </c>
      <c r="C1621" s="1720"/>
      <c r="D1621" s="1720"/>
      <c r="E1621" s="1720"/>
      <c r="F1621" s="1720"/>
      <c r="G1621" s="1720"/>
      <c r="H1621" s="1720"/>
      <c r="I1621" s="1720"/>
      <c r="J1621" s="1720"/>
      <c r="K1621" s="1720"/>
      <c r="L1621" s="1720"/>
      <c r="M1621" s="1720"/>
      <c r="N1621" s="1720"/>
    </row>
    <row r="1622" spans="1:15" ht="62.25" customHeight="1" thickTop="1">
      <c r="A1622" s="1721"/>
      <c r="B1622" s="1722"/>
      <c r="C1622" s="1723"/>
      <c r="D1622" s="1920" t="str">
        <f>Master!$E$8</f>
        <v xml:space="preserve">Govt. Sr. Secondary School </v>
      </c>
      <c r="E1622" s="1921"/>
      <c r="F1622" s="1921"/>
      <c r="G1622" s="1921"/>
      <c r="H1622" s="1921"/>
      <c r="I1622" s="1921"/>
      <c r="J1622" s="1921"/>
      <c r="K1622" s="1921"/>
      <c r="L1622" s="1921"/>
      <c r="M1622" s="1921"/>
      <c r="N1622" s="1922"/>
    </row>
    <row r="1623" spans="1:15" ht="33" customHeight="1" thickBot="1">
      <c r="A1623" s="1721"/>
      <c r="B1623" s="1724"/>
      <c r="C1623" s="1725"/>
      <c r="D1623" s="1729" t="str">
        <f>Master!$E$11</f>
        <v>P.S.-Bapini (Jodhpur)</v>
      </c>
      <c r="E1623" s="1730"/>
      <c r="F1623" s="1730"/>
      <c r="G1623" s="1730"/>
      <c r="H1623" s="1730"/>
      <c r="I1623" s="1730"/>
      <c r="J1623" s="1730"/>
      <c r="K1623" s="1730"/>
      <c r="L1623" s="1730"/>
      <c r="M1623" s="1730"/>
      <c r="N1623" s="1731"/>
    </row>
    <row r="1624" spans="1:15" ht="30" customHeight="1">
      <c r="A1624" s="1721"/>
      <c r="B1624" s="28"/>
      <c r="C1624" s="1849" t="s">
        <v>150</v>
      </c>
      <c r="D1624" s="1850"/>
      <c r="E1624" s="1850"/>
      <c r="F1624" s="1850"/>
      <c r="G1624" s="1851"/>
      <c r="H1624" s="1814" t="s">
        <v>127</v>
      </c>
      <c r="I1624" s="1814"/>
      <c r="J1624" s="1923">
        <f>VLOOKUP(A1621,'Result Entry'!$B$6:$K$108,6,0)</f>
        <v>0</v>
      </c>
      <c r="K1624" s="1820" t="s">
        <v>68</v>
      </c>
      <c r="L1624" s="1821"/>
      <c r="M1624" s="68">
        <f>Master!$E$14</f>
        <v>8151106901</v>
      </c>
      <c r="N1624" s="69"/>
    </row>
    <row r="1625" spans="1:15" ht="30" customHeight="1">
      <c r="A1625" s="1721"/>
      <c r="B1625" s="9"/>
      <c r="C1625" s="1852"/>
      <c r="D1625" s="1853"/>
      <c r="E1625" s="1853"/>
      <c r="F1625" s="1853"/>
      <c r="G1625" s="1854"/>
      <c r="H1625" s="1815"/>
      <c r="I1625" s="1815"/>
      <c r="J1625" s="1924"/>
      <c r="K1625" s="1822" t="s">
        <v>66</v>
      </c>
      <c r="L1625" s="1823"/>
      <c r="M1625" s="1824"/>
      <c r="N1625" s="1825"/>
      <c r="O1625" s="17" t="s">
        <v>156</v>
      </c>
    </row>
    <row r="1626" spans="1:15" ht="30" customHeight="1" thickBot="1">
      <c r="A1626" s="1721"/>
      <c r="B1626" s="9"/>
      <c r="C1626" s="1855"/>
      <c r="D1626" s="1856"/>
      <c r="E1626" s="1856"/>
      <c r="F1626" s="1856"/>
      <c r="G1626" s="1857"/>
      <c r="H1626" s="1816"/>
      <c r="I1626" s="1816"/>
      <c r="J1626" s="1925"/>
      <c r="K1626" s="1826" t="s">
        <v>51</v>
      </c>
      <c r="L1626" s="1827"/>
      <c r="M1626" s="1828" t="str">
        <f>Master!$E$6</f>
        <v>2023-24</v>
      </c>
      <c r="N1626" s="1829"/>
    </row>
    <row r="1627" spans="1:15" ht="39.75" customHeight="1">
      <c r="A1627" s="1721"/>
      <c r="B1627" s="10" t="s">
        <v>69</v>
      </c>
      <c r="C1627" s="1932" t="s">
        <v>20</v>
      </c>
      <c r="D1627" s="1977"/>
      <c r="E1627" s="1977"/>
      <c r="F1627" s="1978"/>
      <c r="G1627" s="87" t="s">
        <v>149</v>
      </c>
      <c r="H1627" s="1979">
        <f>VLOOKUP($A1621,'Result Entry'!$B$9:$FW$108,4,0)</f>
        <v>0</v>
      </c>
      <c r="I1627" s="1979"/>
      <c r="J1627" s="1979"/>
      <c r="K1627" s="1979"/>
      <c r="L1627" s="1979"/>
      <c r="M1627" s="1979"/>
      <c r="N1627" s="1980"/>
    </row>
    <row r="1628" spans="1:15" ht="39.75" customHeight="1">
      <c r="A1628" s="1721"/>
      <c r="B1628" s="10" t="s">
        <v>69</v>
      </c>
      <c r="C1628" s="1960" t="s">
        <v>22</v>
      </c>
      <c r="D1628" s="1961"/>
      <c r="E1628" s="1961"/>
      <c r="F1628" s="1962"/>
      <c r="G1628" s="88" t="s">
        <v>149</v>
      </c>
      <c r="H1628" s="1963">
        <f>VLOOKUP($A1621,'Result Entry'!$B$9:$FW$108,7,0)</f>
        <v>0</v>
      </c>
      <c r="I1628" s="1963"/>
      <c r="J1628" s="1963"/>
      <c r="K1628" s="1963"/>
      <c r="L1628" s="1963"/>
      <c r="M1628" s="1963"/>
      <c r="N1628" s="1964"/>
    </row>
    <row r="1629" spans="1:15" ht="39.75" customHeight="1">
      <c r="A1629" s="1721"/>
      <c r="B1629" s="10" t="s">
        <v>69</v>
      </c>
      <c r="C1629" s="1960" t="s">
        <v>23</v>
      </c>
      <c r="D1629" s="1961"/>
      <c r="E1629" s="1961"/>
      <c r="F1629" s="1962"/>
      <c r="G1629" s="88" t="s">
        <v>149</v>
      </c>
      <c r="H1629" s="1963">
        <f>VLOOKUP($A1621,'Result Entry'!$B$9:$FW$108,8,0)</f>
        <v>0</v>
      </c>
      <c r="I1629" s="1963"/>
      <c r="J1629" s="1963"/>
      <c r="K1629" s="1963"/>
      <c r="L1629" s="1963"/>
      <c r="M1629" s="1963"/>
      <c r="N1629" s="1964"/>
    </row>
    <row r="1630" spans="1:15" ht="39.75" customHeight="1">
      <c r="A1630" s="1721"/>
      <c r="B1630" s="10" t="s">
        <v>69</v>
      </c>
      <c r="C1630" s="1960" t="s">
        <v>52</v>
      </c>
      <c r="D1630" s="1961"/>
      <c r="E1630" s="1961"/>
      <c r="F1630" s="1962"/>
      <c r="G1630" s="88" t="s">
        <v>149</v>
      </c>
      <c r="H1630" s="1963">
        <f>VLOOKUP($A1621,'Result Entry'!$B$9:$FW$108,9,0)</f>
        <v>0</v>
      </c>
      <c r="I1630" s="1963"/>
      <c r="J1630" s="1963"/>
      <c r="K1630" s="1963"/>
      <c r="L1630" s="1963"/>
      <c r="M1630" s="1963"/>
      <c r="N1630" s="1964"/>
    </row>
    <row r="1631" spans="1:15" ht="39.75" customHeight="1">
      <c r="A1631" s="1721"/>
      <c r="B1631" s="10" t="s">
        <v>69</v>
      </c>
      <c r="C1631" s="1960" t="s">
        <v>53</v>
      </c>
      <c r="D1631" s="1961"/>
      <c r="E1631" s="1961"/>
      <c r="F1631" s="1962"/>
      <c r="G1631" s="88" t="s">
        <v>149</v>
      </c>
      <c r="H1631" s="1965" t="str">
        <f>CONCATENATE('Result Entry'!$G$4,'Result Entry'!$J$4)</f>
        <v>11(A)</v>
      </c>
      <c r="I1631" s="1963"/>
      <c r="J1631" s="1963"/>
      <c r="K1631" s="1963"/>
      <c r="L1631" s="1963"/>
      <c r="M1631" s="1963"/>
      <c r="N1631" s="1964"/>
    </row>
    <row r="1632" spans="1:15" ht="39.75" customHeight="1" thickBot="1">
      <c r="A1632" s="1721"/>
      <c r="B1632" s="10" t="s">
        <v>69</v>
      </c>
      <c r="C1632" s="1935" t="s">
        <v>25</v>
      </c>
      <c r="D1632" s="1936"/>
      <c r="E1632" s="1936"/>
      <c r="F1632" s="1937"/>
      <c r="G1632" s="89" t="s">
        <v>149</v>
      </c>
      <c r="H1632" s="1938">
        <f>VLOOKUP($A1621,'Result Entry'!$B$9:$FW$108,10,0)</f>
        <v>0</v>
      </c>
      <c r="I1632" s="1938"/>
      <c r="J1632" s="1938"/>
      <c r="K1632" s="1938"/>
      <c r="L1632" s="1938"/>
      <c r="M1632" s="1938"/>
      <c r="N1632" s="1939"/>
    </row>
    <row r="1633" spans="1:14" ht="30" customHeight="1">
      <c r="A1633" s="1721"/>
      <c r="B1633" s="11" t="s">
        <v>69</v>
      </c>
      <c r="C1633" s="1940" t="s">
        <v>167</v>
      </c>
      <c r="D1633" s="1941"/>
      <c r="E1633" s="1944" t="s">
        <v>72</v>
      </c>
      <c r="F1633" s="1946" t="s">
        <v>73</v>
      </c>
      <c r="G1633" s="1948" t="s">
        <v>168</v>
      </c>
      <c r="H1633" s="1950" t="s">
        <v>55</v>
      </c>
      <c r="I1633" s="1951"/>
      <c r="J1633" s="1954" t="s">
        <v>84</v>
      </c>
      <c r="K1633" s="1955"/>
      <c r="L1633" s="1958" t="s">
        <v>169</v>
      </c>
      <c r="M1633" s="1966" t="s">
        <v>76</v>
      </c>
      <c r="N1633" s="1926" t="s">
        <v>98</v>
      </c>
    </row>
    <row r="1634" spans="1:14" ht="30" customHeight="1">
      <c r="A1634" s="1721"/>
      <c r="B1634" s="11"/>
      <c r="C1634" s="1942"/>
      <c r="D1634" s="1943"/>
      <c r="E1634" s="1945"/>
      <c r="F1634" s="1947"/>
      <c r="G1634" s="1949"/>
      <c r="H1634" s="1952"/>
      <c r="I1634" s="1953"/>
      <c r="J1634" s="1956"/>
      <c r="K1634" s="1957"/>
      <c r="L1634" s="1959"/>
      <c r="M1634" s="1967"/>
      <c r="N1634" s="1927"/>
    </row>
    <row r="1635" spans="1:14" ht="39.75" customHeight="1" thickBot="1">
      <c r="A1635" s="1721"/>
      <c r="B1635" s="11" t="s">
        <v>69</v>
      </c>
      <c r="C1635" s="1866" t="s">
        <v>56</v>
      </c>
      <c r="D1635" s="1867"/>
      <c r="E1635" s="90">
        <f>'Result Entry'!$L$7</f>
        <v>10</v>
      </c>
      <c r="F1635" s="91">
        <f>'Result Entry'!$M$7</f>
        <v>10</v>
      </c>
      <c r="G1635" s="92">
        <f t="shared" ref="G1635:G1640" si="135">SUM(E1635:F1635)</f>
        <v>20</v>
      </c>
      <c r="H1635" s="1929">
        <f>'Result Entry'!$AU$7</f>
        <v>70</v>
      </c>
      <c r="I1635" s="1930"/>
      <c r="J1635" s="1931">
        <f>'Result Entry'!$AY$7</f>
        <v>100</v>
      </c>
      <c r="K1635" s="1930"/>
      <c r="L1635" s="92">
        <f t="shared" ref="L1635:L1640" si="136">SUM(H1635,J1635)</f>
        <v>170</v>
      </c>
      <c r="M1635" s="93">
        <f t="shared" ref="M1635:M1640" si="137">SUM(G1635,L1635)</f>
        <v>190</v>
      </c>
      <c r="N1635" s="1928"/>
    </row>
    <row r="1636" spans="1:14" s="52" customFormat="1" ht="54" customHeight="1">
      <c r="A1636" s="1721"/>
      <c r="B1636" s="50" t="s">
        <v>69</v>
      </c>
      <c r="C1636" s="1769" t="str">
        <f>'Result Entry'!$L$3</f>
        <v>HINDI Comp.</v>
      </c>
      <c r="D1636" s="1770"/>
      <c r="E1636" s="94">
        <f>IF($J1624="TC",0,IF($J1624="Nso",0,VLOOKUP($A1621,'Result Entry'!$B$9:$FW$108,11,0)))</f>
        <v>0</v>
      </c>
      <c r="F1636" s="95">
        <f>IF($J1624="TC",0,IF($J1624="Nso",0,VLOOKUP($A1621,'Result Entry'!$B$9:$FW$108,12,0)))</f>
        <v>0</v>
      </c>
      <c r="G1636" s="96">
        <f t="shared" si="135"/>
        <v>0</v>
      </c>
      <c r="H1636" s="1932">
        <f>IF($J1624="TC",0,IF($J1624="Nso",0,VLOOKUP($A1621,'Result Entry'!$B$9:$FW$108,16,0)))</f>
        <v>0</v>
      </c>
      <c r="I1636" s="1933"/>
      <c r="J1636" s="1934">
        <f>IF($J1624="TC",0,IF($J1624="Nso",0,VLOOKUP($A1621,'Result Entry'!$B$9:$FW$108,19,0)))</f>
        <v>0</v>
      </c>
      <c r="K1636" s="1933"/>
      <c r="L1636" s="97">
        <f t="shared" si="136"/>
        <v>0</v>
      </c>
      <c r="M1636" s="98">
        <f t="shared" si="137"/>
        <v>0</v>
      </c>
      <c r="N1636" s="99" t="str">
        <f>IF($J1624="TC",0,IF($J1624="Nso",0,VLOOKUP($A1621,'Result Entry'!$B$9:$FW$108,24,0)))</f>
        <v/>
      </c>
    </row>
    <row r="1637" spans="1:14" s="52" customFormat="1" ht="54" customHeight="1">
      <c r="A1637" s="1721"/>
      <c r="B1637" s="50" t="s">
        <v>69</v>
      </c>
      <c r="C1637" s="1717" t="str">
        <f>'Result Entry'!$Z$3</f>
        <v>ENGLISH Comp.</v>
      </c>
      <c r="D1637" s="1718"/>
      <c r="E1637" s="94">
        <f>IF($J1624="TC",0,IF($J1624="Nso",0,VLOOKUP($A1621,'Result Entry'!$B$9:$FW$108,25,0)))</f>
        <v>0</v>
      </c>
      <c r="F1637" s="95">
        <f>IF($J1624="TC",0,IF($J1624="Nso",0,VLOOKUP($A1621,'Result Entry'!$B$9:$FW$108,26,0)))</f>
        <v>0</v>
      </c>
      <c r="G1637" s="100">
        <f t="shared" si="135"/>
        <v>0</v>
      </c>
      <c r="H1637" s="1960">
        <f>IF($J1624="TC",0,IF($J1624="Nso",0,VLOOKUP($A1621,'Result Entry'!$B$9:$FW$108,30,0)))</f>
        <v>0</v>
      </c>
      <c r="I1637" s="1904"/>
      <c r="J1637" s="1903">
        <f>IF($J1624="TC",0,IF($J1624="Nso",0,VLOOKUP($A1621,'Result Entry'!$B$9:$FW$108,33,0)))</f>
        <v>0</v>
      </c>
      <c r="K1637" s="1904"/>
      <c r="L1637" s="97">
        <f t="shared" si="136"/>
        <v>0</v>
      </c>
      <c r="M1637" s="98">
        <f t="shared" si="137"/>
        <v>0</v>
      </c>
      <c r="N1637" s="99" t="str">
        <f>IF($J1624="TC",0,IF($J1624="Nso",0,VLOOKUP($A1621,'Result Entry'!$B$9:$FW$108,38,0)))</f>
        <v/>
      </c>
    </row>
    <row r="1638" spans="1:14" s="52" customFormat="1" ht="54" customHeight="1">
      <c r="A1638" s="1721"/>
      <c r="B1638" s="50" t="s">
        <v>69</v>
      </c>
      <c r="C1638" s="1717" t="str">
        <f>'Result Entry'!$AO$3</f>
        <v>PHYSICS</v>
      </c>
      <c r="D1638" s="1718"/>
      <c r="E1638" s="94">
        <f>IF($J1624="TC",0,IF($J1624="Nso",0,VLOOKUP($A1621,'Result Entry'!$B$9:$FW$108,39,0)))</f>
        <v>0</v>
      </c>
      <c r="F1638" s="95">
        <f>IF($J1624="TC",0,IF($J1624="Nso",0,VLOOKUP($A1621,'Result Entry'!$B$9:$FW$108,40,0)))</f>
        <v>0</v>
      </c>
      <c r="G1638" s="100">
        <f t="shared" si="135"/>
        <v>0</v>
      </c>
      <c r="H1638" s="1960">
        <f>IF($J1624="TC",0,IF($J1624="Nso",0,VLOOKUP($A1621,'Result Entry'!$B$9:$FW$108,45,0)))</f>
        <v>0</v>
      </c>
      <c r="I1638" s="1904"/>
      <c r="J1638" s="1903">
        <f>IF($J1624="TC",0,IF($J1624="Nso",0,VLOOKUP($A1621,'Result Entry'!$B$9:$FW$108,49,0)))</f>
        <v>0</v>
      </c>
      <c r="K1638" s="1904"/>
      <c r="L1638" s="97">
        <f t="shared" si="136"/>
        <v>0</v>
      </c>
      <c r="M1638" s="98">
        <f t="shared" si="137"/>
        <v>0</v>
      </c>
      <c r="N1638" s="99" t="str">
        <f>IF($J1624="TC",0,IF($J1624="Nso",0,VLOOKUP($A1621,'Result Entry'!$B$9:$FW$108,54,0)))</f>
        <v/>
      </c>
    </row>
    <row r="1639" spans="1:14" s="52" customFormat="1" ht="54" customHeight="1">
      <c r="A1639" s="1721"/>
      <c r="B1639" s="50" t="s">
        <v>69</v>
      </c>
      <c r="C1639" s="1717" t="str">
        <f>'Result Entry'!$BF$3</f>
        <v>CHEMISTRY</v>
      </c>
      <c r="D1639" s="1718"/>
      <c r="E1639" s="94" t="str">
        <f>IF($J1624="TC",0,IF($J1624="Nso",0,VLOOKUP($A1621,'Result Entry'!$B$9:$FW$108,55,0)))</f>
        <v/>
      </c>
      <c r="F1639" s="95">
        <f>IF($J1624="TC",0,IF($J1624="Nso",0,VLOOKUP($A1621,'Result Entry'!$B$9:$FW$108,56,0)))</f>
        <v>0</v>
      </c>
      <c r="G1639" s="100">
        <f t="shared" si="135"/>
        <v>0</v>
      </c>
      <c r="H1639" s="1960">
        <f>IF($J1624="TC",0,IF($J1624="Nso",0,VLOOKUP($A1621,'Result Entry'!$B$9:$FW$108,61,0)))</f>
        <v>0</v>
      </c>
      <c r="I1639" s="1904"/>
      <c r="J1639" s="1903">
        <f>IF($J1624="TC",0,IF($J1624="Nso",0,VLOOKUP($A1621,'Result Entry'!$B$9:$FW$108,65,0)))</f>
        <v>0</v>
      </c>
      <c r="K1639" s="1904"/>
      <c r="L1639" s="97">
        <f t="shared" si="136"/>
        <v>0</v>
      </c>
      <c r="M1639" s="98">
        <f t="shared" si="137"/>
        <v>0</v>
      </c>
      <c r="N1639" s="99" t="str">
        <f>IF($J1624="TC",0,IF($J1624="Nso",0,VLOOKUP($A1621,'Result Entry'!$B$9:$FW$108,70,0)))</f>
        <v/>
      </c>
    </row>
    <row r="1640" spans="1:14" s="52" customFormat="1" ht="54" customHeight="1" thickBot="1">
      <c r="A1640" s="1721"/>
      <c r="B1640" s="50" t="s">
        <v>69</v>
      </c>
      <c r="C1640" s="1717" t="str">
        <f>'Result Entry'!$BW$3</f>
        <v>BIOLOGY</v>
      </c>
      <c r="D1640" s="1718"/>
      <c r="E1640" s="101" t="str">
        <f>IF($J1624="TC",0,IF($J1624="Nso",0,VLOOKUP($A1621,'Result Entry'!$B$9:$FW$108,71,0)))</f>
        <v/>
      </c>
      <c r="F1640" s="102" t="str">
        <f>IF($J1624="TC",0,IF($J1624="Nso",0,VLOOKUP($A1621,'Result Entry'!$B$9:$FW$108,72,0)))</f>
        <v/>
      </c>
      <c r="G1640" s="103">
        <f t="shared" si="135"/>
        <v>0</v>
      </c>
      <c r="H1640" s="1905">
        <f>IF($J1624="TC",0,IF($J1624="Nso",0,VLOOKUP($A1621,'Result Entry'!$B$9:$FW$108,77,0)))</f>
        <v>0</v>
      </c>
      <c r="I1640" s="1906"/>
      <c r="J1640" s="1907">
        <f>IF($J1624="TC",0,IF($J1624="Nso",0,VLOOKUP($A1621,'Result Entry'!$B$9:$FW$108,81,0)))</f>
        <v>0</v>
      </c>
      <c r="K1640" s="1906"/>
      <c r="L1640" s="104">
        <f t="shared" si="136"/>
        <v>0</v>
      </c>
      <c r="M1640" s="105">
        <f t="shared" si="137"/>
        <v>0</v>
      </c>
      <c r="N1640" s="99">
        <f>IF($J1624="TC",0,IF($J1624="Nso",0,VLOOKUP($A1621,'Result Entry'!$B$9:$FW$108,86,0)))</f>
        <v>0</v>
      </c>
    </row>
    <row r="1641" spans="1:14" ht="39.75" customHeight="1">
      <c r="A1641" s="1721"/>
      <c r="B1641" s="11" t="s">
        <v>69</v>
      </c>
      <c r="C1641" s="1771" t="s">
        <v>77</v>
      </c>
      <c r="D1641" s="1772"/>
      <c r="E1641" s="1773"/>
      <c r="F1641" s="1968" t="s">
        <v>78</v>
      </c>
      <c r="G1641" s="1969"/>
      <c r="H1641" s="1968" t="s">
        <v>79</v>
      </c>
      <c r="I1641" s="1970"/>
      <c r="J1641" s="106" t="s">
        <v>41</v>
      </c>
      <c r="K1641" s="116" t="s">
        <v>91</v>
      </c>
      <c r="L1641" s="1971" t="s">
        <v>39</v>
      </c>
      <c r="M1641" s="1972"/>
      <c r="N1641" s="108" t="s">
        <v>43</v>
      </c>
    </row>
    <row r="1642" spans="1:14" ht="39.75" customHeight="1" thickBot="1">
      <c r="A1642" s="1721"/>
      <c r="B1642" s="11" t="s">
        <v>69</v>
      </c>
      <c r="C1642" s="1774"/>
      <c r="D1642" s="1775"/>
      <c r="E1642" s="1776"/>
      <c r="F1642" s="1973">
        <f>IF($J1624="TC",0,IF($J1624="Nso",0,VLOOKUP($A1621,'Result Entry'!$B$9:$FW$108,146,0)))</f>
        <v>0</v>
      </c>
      <c r="G1642" s="1974"/>
      <c r="H1642" s="1975">
        <f>IF($J1624="TC",0,IF($J1624="Nso",0,VLOOKUP($A1621,'Result Entry'!$B$9:$FW$108,147,0)))</f>
        <v>0</v>
      </c>
      <c r="I1642" s="1976"/>
      <c r="J1642" s="75">
        <f>IF($J1624="TC",0,IF($J1624="Nso",0,VLOOKUP($A1621,'Result Entry'!$B$9:$FW$108,148,0)))</f>
        <v>0</v>
      </c>
      <c r="K1642" s="85" t="str">
        <f>IF($J1624="TC",0,IF($J1624="Nso",0,VLOOKUP($A1621,'Result Entry'!$B$9:$FW$108,149,0)))</f>
        <v/>
      </c>
      <c r="L1642" s="1864">
        <f>IF($J1624="TC",0,IF($J1624="Nso",0,VLOOKUP($A1621,'Result Entry'!$B$9:$FW$108,150,0)))</f>
        <v>0</v>
      </c>
      <c r="M1642" s="1865"/>
      <c r="N1642" s="15">
        <f>IF($J1624="TC",0,IF($J1624="Nso",0,VLOOKUP($A1621,'Result Entry'!$B$9:$FW$108,152,0)))</f>
        <v>0</v>
      </c>
    </row>
    <row r="1643" spans="1:14" ht="39.75" customHeight="1">
      <c r="A1643" s="1721"/>
      <c r="B1643" s="11" t="s">
        <v>69</v>
      </c>
      <c r="C1643" s="1758" t="s">
        <v>58</v>
      </c>
      <c r="D1643" s="1759"/>
      <c r="E1643" s="1759"/>
      <c r="F1643" s="1759"/>
      <c r="G1643" s="1759"/>
      <c r="H1643" s="1760"/>
      <c r="I1643" s="1834" t="s">
        <v>59</v>
      </c>
      <c r="J1643" s="1835"/>
      <c r="K1643" s="1911">
        <f>VLOOKUP($A1621,'Result Entry'!$B$9:$FW$108,143,0)</f>
        <v>0</v>
      </c>
      <c r="L1643" s="1912"/>
      <c r="M1643" s="1839" t="s">
        <v>37</v>
      </c>
      <c r="N1643" s="1840"/>
    </row>
    <row r="1644" spans="1:14" ht="39.75" customHeight="1" thickBot="1">
      <c r="A1644" s="1721"/>
      <c r="B1644" s="11" t="s">
        <v>69</v>
      </c>
      <c r="C1644" s="1841" t="s">
        <v>54</v>
      </c>
      <c r="D1644" s="1842"/>
      <c r="E1644" s="1842"/>
      <c r="F1644" s="1843" t="s">
        <v>157</v>
      </c>
      <c r="G1644" s="1844"/>
      <c r="H1644" s="26" t="s">
        <v>47</v>
      </c>
      <c r="I1644" s="1847" t="s">
        <v>60</v>
      </c>
      <c r="J1644" s="1848"/>
      <c r="K1644" s="1913">
        <f>VLOOKUP($A1621,'Result Entry'!$B$9:$FW$108,144,0)</f>
        <v>0</v>
      </c>
      <c r="L1644" s="1914"/>
      <c r="M1644" s="1875">
        <f>VLOOKUP($A1621,'Result Entry'!$B$9:$FW$108,145,0)</f>
        <v>0</v>
      </c>
      <c r="N1644" s="1876"/>
    </row>
    <row r="1645" spans="1:14" ht="39.75" customHeight="1">
      <c r="A1645" s="1721"/>
      <c r="B1645" s="11" t="s">
        <v>69</v>
      </c>
      <c r="C1645" s="1841"/>
      <c r="D1645" s="1842"/>
      <c r="E1645" s="1842"/>
      <c r="F1645" s="1845"/>
      <c r="G1645" s="1846"/>
      <c r="H1645" s="27" t="s">
        <v>99</v>
      </c>
      <c r="I1645" s="1877" t="s">
        <v>61</v>
      </c>
      <c r="J1645" s="1878"/>
      <c r="K1645" s="1915">
        <f>IF($J1624="TC","Transferred",IF($J1624="Nso","NameSeparated",VLOOKUP($A1621,'Result Entry'!$B$9:$FW$108,153,0)))</f>
        <v>0</v>
      </c>
      <c r="L1645" s="1915"/>
      <c r="M1645" s="1915"/>
      <c r="N1645" s="1916"/>
    </row>
    <row r="1646" spans="1:14" ht="39.75" customHeight="1">
      <c r="A1646" s="1721"/>
      <c r="B1646" s="11" t="s">
        <v>69</v>
      </c>
      <c r="C1646" s="1917" t="str">
        <f>'Result Entry'!$DU$3</f>
        <v>Foundation Of Information Tech.</v>
      </c>
      <c r="D1646" s="1918"/>
      <c r="E1646" s="1919"/>
      <c r="F1646" s="1902" t="str">
        <f>IF($J1624="TC",0,IF($J1624="Nso",0,VLOOKUP($A1621,'Result Entry'!$B$9:$GS$108,170,0)))</f>
        <v/>
      </c>
      <c r="G1646" s="1902"/>
      <c r="H1646" s="109">
        <f>IF($J1624="TC",0,IF($J1624="Nso",0,VLOOKUP($A1621,'Result Entry'!$B$9:$GS$108,112,0)))</f>
        <v>0</v>
      </c>
      <c r="I1646" s="1748" t="s">
        <v>71</v>
      </c>
      <c r="J1646" s="1749"/>
      <c r="K1646" s="1908">
        <f>'Result Entry'!$T$2</f>
        <v>45419</v>
      </c>
      <c r="L1646" s="1909"/>
      <c r="M1646" s="1909"/>
      <c r="N1646" s="1910"/>
    </row>
    <row r="1647" spans="1:14" ht="39.75" customHeight="1">
      <c r="A1647" s="1721"/>
      <c r="B1647" s="11" t="s">
        <v>69</v>
      </c>
      <c r="C1647" s="1899" t="str">
        <f>'Result Entry'!$EI$3</f>
        <v>G.I.A.I.-II</v>
      </c>
      <c r="D1647" s="1900"/>
      <c r="E1647" s="1901"/>
      <c r="F1647" s="1902" t="str">
        <f>IF($J1624="TC",0,IF($J1624="Nso",0,VLOOKUP($A1621,'Result Entry'!$B$9:$GS$108,174,0)))</f>
        <v/>
      </c>
      <c r="G1647" s="1902"/>
      <c r="H1647" s="109">
        <f>IF($J1624="TC",0,IF($J1624="Nso",0,VLOOKUP($A1621,'Result Entry'!$B$9:$GS$108,124,0)))</f>
        <v>0</v>
      </c>
      <c r="I1647" s="1753"/>
      <c r="J1647" s="1754"/>
      <c r="K1647" s="1754"/>
      <c r="L1647" s="1754"/>
      <c r="M1647" s="1754"/>
      <c r="N1647" s="1755"/>
    </row>
    <row r="1648" spans="1:14" ht="39.75" customHeight="1">
      <c r="A1648" s="1721"/>
      <c r="B1648" s="11" t="s">
        <v>69</v>
      </c>
      <c r="C1648" s="1899" t="str">
        <f>'Result Entry'!$EU$3</f>
        <v>SOC.SER.PLAN</v>
      </c>
      <c r="D1648" s="1900"/>
      <c r="E1648" s="1901"/>
      <c r="F1648" s="1902">
        <f>IF($J1624="TC",0,IF($J1624="Nso",0,VLOOKUP($A1621,'Result Entry'!$B$9:$HS$108,178,0)))</f>
        <v>0</v>
      </c>
      <c r="G1648" s="1902"/>
      <c r="H1648" s="109">
        <f>IF($J1624="TC",0,IF($J1624="Nso",0,VLOOKUP($A1621,'Result Entry'!$B$9:$GS$108,136,0)))</f>
        <v>0</v>
      </c>
      <c r="I1648" s="1756" t="s">
        <v>174</v>
      </c>
      <c r="J1648" s="1757"/>
      <c r="K1648" s="113"/>
      <c r="L1648" s="114"/>
      <c r="M1648" s="114"/>
      <c r="N1648" s="115"/>
    </row>
    <row r="1649" spans="1:15" ht="39.75" customHeight="1" thickBot="1">
      <c r="A1649" s="1721"/>
      <c r="B1649" s="11" t="s">
        <v>69</v>
      </c>
      <c r="C1649" s="1899" t="str">
        <f>'Result Entry'!$FG$3</f>
        <v>Jeewan Kaushal</v>
      </c>
      <c r="D1649" s="1900"/>
      <c r="E1649" s="1901"/>
      <c r="F1649" s="1902" t="str">
        <f>IF($J1624="TC",0,IF($J1624="Nso",0,VLOOKUP($A1621,'Result Entry'!$B$9:$HS$108,182,0)))</f>
        <v/>
      </c>
      <c r="G1649" s="1902"/>
      <c r="H1649" s="109">
        <f>IF($J1624="TC",0,IF($J1624="Nso",0,VLOOKUP($A1621,'Result Entry'!$B$9:$HS$108,136,0)))</f>
        <v>0</v>
      </c>
      <c r="I1649" s="1756" t="s">
        <v>148</v>
      </c>
      <c r="J1649" s="1757"/>
      <c r="K1649" s="1757"/>
      <c r="L1649" s="1757"/>
      <c r="M1649" s="1757"/>
      <c r="N1649" s="1838"/>
    </row>
    <row r="1650" spans="1:15" ht="39.75" customHeight="1">
      <c r="A1650" s="1721"/>
      <c r="B1650" s="10" t="s">
        <v>69</v>
      </c>
      <c r="C1650" s="1886" t="s">
        <v>180</v>
      </c>
      <c r="D1650" s="1887"/>
      <c r="E1650" s="1888"/>
      <c r="F1650" s="1895" t="s">
        <v>181</v>
      </c>
      <c r="G1650" s="1896"/>
      <c r="H1650" s="110" t="s">
        <v>30</v>
      </c>
      <c r="I1650" s="1756" t="s">
        <v>175</v>
      </c>
      <c r="J1650" s="1757"/>
      <c r="K1650" s="1757"/>
      <c r="L1650" s="1757"/>
      <c r="M1650" s="1757"/>
      <c r="N1650" s="1838"/>
    </row>
    <row r="1651" spans="1:15" ht="39.75" customHeight="1">
      <c r="A1651" s="1721"/>
      <c r="B1651" s="10" t="s">
        <v>69</v>
      </c>
      <c r="C1651" s="1889"/>
      <c r="D1651" s="1890"/>
      <c r="E1651" s="1891"/>
      <c r="F1651" s="1897" t="s">
        <v>182</v>
      </c>
      <c r="G1651" s="1898"/>
      <c r="H1651" s="111" t="s">
        <v>179</v>
      </c>
      <c r="I1651" s="1732" t="s">
        <v>67</v>
      </c>
      <c r="J1651" s="1733"/>
      <c r="K1651" s="1733"/>
      <c r="L1651" s="1733"/>
      <c r="M1651" s="1733"/>
      <c r="N1651" s="1734"/>
    </row>
    <row r="1652" spans="1:15" ht="39.75" customHeight="1">
      <c r="A1652" s="1721"/>
      <c r="B1652" s="10" t="s">
        <v>69</v>
      </c>
      <c r="C1652" s="1889"/>
      <c r="D1652" s="1890"/>
      <c r="E1652" s="1891"/>
      <c r="F1652" s="1897" t="s">
        <v>185</v>
      </c>
      <c r="G1652" s="1898"/>
      <c r="H1652" s="111" t="s">
        <v>62</v>
      </c>
      <c r="I1652" s="1735"/>
      <c r="J1652" s="1736"/>
      <c r="K1652" s="1736"/>
      <c r="L1652" s="1736"/>
      <c r="M1652" s="1736"/>
      <c r="N1652" s="1737"/>
    </row>
    <row r="1653" spans="1:15" ht="39.75" customHeight="1">
      <c r="A1653" s="1721"/>
      <c r="B1653" s="10" t="s">
        <v>69</v>
      </c>
      <c r="C1653" s="1889"/>
      <c r="D1653" s="1890"/>
      <c r="E1653" s="1891"/>
      <c r="F1653" s="1897" t="s">
        <v>186</v>
      </c>
      <c r="G1653" s="1898"/>
      <c r="H1653" s="111" t="s">
        <v>63</v>
      </c>
      <c r="I1653" s="1735"/>
      <c r="J1653" s="1736"/>
      <c r="K1653" s="1736"/>
      <c r="L1653" s="1736"/>
      <c r="M1653" s="1736"/>
      <c r="N1653" s="1737"/>
    </row>
    <row r="1654" spans="1:15" ht="39.75" customHeight="1">
      <c r="A1654" s="1721"/>
      <c r="B1654" s="10" t="s">
        <v>69</v>
      </c>
      <c r="C1654" s="1889"/>
      <c r="D1654" s="1890"/>
      <c r="E1654" s="1891"/>
      <c r="F1654" s="1897" t="s">
        <v>183</v>
      </c>
      <c r="G1654" s="1898"/>
      <c r="H1654" s="111" t="s">
        <v>65</v>
      </c>
      <c r="I1654" s="1738" t="s">
        <v>80</v>
      </c>
      <c r="J1654" s="1739"/>
      <c r="K1654" s="1739"/>
      <c r="L1654" s="1739"/>
      <c r="M1654" s="1739"/>
      <c r="N1654" s="1740"/>
    </row>
    <row r="1655" spans="1:15" ht="39.75" customHeight="1" thickBot="1">
      <c r="A1655" s="1721"/>
      <c r="B1655" s="13" t="s">
        <v>69</v>
      </c>
      <c r="C1655" s="1892"/>
      <c r="D1655" s="1893"/>
      <c r="E1655" s="1894"/>
      <c r="F1655" s="1884" t="s">
        <v>184</v>
      </c>
      <c r="G1655" s="1885"/>
      <c r="H1655" s="112" t="s">
        <v>64</v>
      </c>
      <c r="I1655" s="1741"/>
      <c r="J1655" s="1742"/>
      <c r="K1655" s="1742"/>
      <c r="L1655" s="1742"/>
      <c r="M1655" s="1742"/>
      <c r="N1655" s="1743"/>
    </row>
    <row r="1656" spans="1:15" s="43" customFormat="1" ht="123.75" customHeight="1" thickTop="1">
      <c r="A1656" s="84"/>
      <c r="B1656" s="117"/>
      <c r="C1656" s="118"/>
      <c r="D1656" s="118"/>
      <c r="E1656" s="118"/>
      <c r="F1656" s="118"/>
      <c r="G1656" s="118"/>
      <c r="H1656" s="118"/>
      <c r="I1656" s="118"/>
      <c r="J1656" s="118"/>
      <c r="K1656" s="118"/>
      <c r="L1656" s="118"/>
      <c r="M1656" s="118"/>
      <c r="N1656" s="118"/>
    </row>
    <row r="1657" spans="1:15" ht="24.75" customHeight="1" thickBot="1">
      <c r="A1657" s="83">
        <f>A1621+1</f>
        <v>47</v>
      </c>
      <c r="B1657" s="1720" t="s">
        <v>50</v>
      </c>
      <c r="C1657" s="1720"/>
      <c r="D1657" s="1720"/>
      <c r="E1657" s="1720"/>
      <c r="F1657" s="1720"/>
      <c r="G1657" s="1720"/>
      <c r="H1657" s="1720"/>
      <c r="I1657" s="1720"/>
      <c r="J1657" s="1720"/>
      <c r="K1657" s="1720"/>
      <c r="L1657" s="1720"/>
      <c r="M1657" s="1720"/>
      <c r="N1657" s="1720"/>
    </row>
    <row r="1658" spans="1:15" ht="62.25" customHeight="1" thickTop="1">
      <c r="A1658" s="1721"/>
      <c r="B1658" s="1722"/>
      <c r="C1658" s="1723"/>
      <c r="D1658" s="1920" t="str">
        <f>Master!$E$8</f>
        <v xml:space="preserve">Govt. Sr. Secondary School </v>
      </c>
      <c r="E1658" s="1921"/>
      <c r="F1658" s="1921"/>
      <c r="G1658" s="1921"/>
      <c r="H1658" s="1921"/>
      <c r="I1658" s="1921"/>
      <c r="J1658" s="1921"/>
      <c r="K1658" s="1921"/>
      <c r="L1658" s="1921"/>
      <c r="M1658" s="1921"/>
      <c r="N1658" s="1922"/>
    </row>
    <row r="1659" spans="1:15" ht="33" customHeight="1" thickBot="1">
      <c r="A1659" s="1721"/>
      <c r="B1659" s="1724"/>
      <c r="C1659" s="1725"/>
      <c r="D1659" s="1729" t="str">
        <f>Master!$E$11</f>
        <v>P.S.-Bapini (Jodhpur)</v>
      </c>
      <c r="E1659" s="1730"/>
      <c r="F1659" s="1730"/>
      <c r="G1659" s="1730"/>
      <c r="H1659" s="1730"/>
      <c r="I1659" s="1730"/>
      <c r="J1659" s="1730"/>
      <c r="K1659" s="1730"/>
      <c r="L1659" s="1730"/>
      <c r="M1659" s="1730"/>
      <c r="N1659" s="1731"/>
    </row>
    <row r="1660" spans="1:15" ht="30" customHeight="1">
      <c r="A1660" s="1721"/>
      <c r="B1660" s="28"/>
      <c r="C1660" s="1849" t="s">
        <v>150</v>
      </c>
      <c r="D1660" s="1850"/>
      <c r="E1660" s="1850"/>
      <c r="F1660" s="1850"/>
      <c r="G1660" s="1851"/>
      <c r="H1660" s="1814" t="s">
        <v>127</v>
      </c>
      <c r="I1660" s="1814"/>
      <c r="J1660" s="1923">
        <f>VLOOKUP(A1657,'Result Entry'!$B$6:$K$108,6,0)</f>
        <v>0</v>
      </c>
      <c r="K1660" s="1820" t="s">
        <v>68</v>
      </c>
      <c r="L1660" s="1821"/>
      <c r="M1660" s="68">
        <f>Master!$E$14</f>
        <v>8151106901</v>
      </c>
      <c r="N1660" s="69"/>
    </row>
    <row r="1661" spans="1:15" ht="30" customHeight="1">
      <c r="A1661" s="1721"/>
      <c r="B1661" s="9"/>
      <c r="C1661" s="1852"/>
      <c r="D1661" s="1853"/>
      <c r="E1661" s="1853"/>
      <c r="F1661" s="1853"/>
      <c r="G1661" s="1854"/>
      <c r="H1661" s="1815"/>
      <c r="I1661" s="1815"/>
      <c r="J1661" s="1924"/>
      <c r="K1661" s="1822" t="s">
        <v>66</v>
      </c>
      <c r="L1661" s="1823"/>
      <c r="M1661" s="1824"/>
      <c r="N1661" s="1825"/>
      <c r="O1661" s="17" t="s">
        <v>156</v>
      </c>
    </row>
    <row r="1662" spans="1:15" ht="30" customHeight="1" thickBot="1">
      <c r="A1662" s="1721"/>
      <c r="B1662" s="9"/>
      <c r="C1662" s="1855"/>
      <c r="D1662" s="1856"/>
      <c r="E1662" s="1856"/>
      <c r="F1662" s="1856"/>
      <c r="G1662" s="1857"/>
      <c r="H1662" s="1816"/>
      <c r="I1662" s="1816"/>
      <c r="J1662" s="1925"/>
      <c r="K1662" s="1826" t="s">
        <v>51</v>
      </c>
      <c r="L1662" s="1827"/>
      <c r="M1662" s="1828" t="str">
        <f>Master!$E$6</f>
        <v>2023-24</v>
      </c>
      <c r="N1662" s="1829"/>
    </row>
    <row r="1663" spans="1:15" ht="39.75" customHeight="1">
      <c r="A1663" s="1721"/>
      <c r="B1663" s="10" t="s">
        <v>69</v>
      </c>
      <c r="C1663" s="1932" t="s">
        <v>20</v>
      </c>
      <c r="D1663" s="1977"/>
      <c r="E1663" s="1977"/>
      <c r="F1663" s="1978"/>
      <c r="G1663" s="87" t="s">
        <v>149</v>
      </c>
      <c r="H1663" s="1979">
        <f>VLOOKUP($A1657,'Result Entry'!$B$9:$FW$108,4,0)</f>
        <v>0</v>
      </c>
      <c r="I1663" s="1979"/>
      <c r="J1663" s="1979"/>
      <c r="K1663" s="1979"/>
      <c r="L1663" s="1979"/>
      <c r="M1663" s="1979"/>
      <c r="N1663" s="1980"/>
    </row>
    <row r="1664" spans="1:15" ht="39.75" customHeight="1">
      <c r="A1664" s="1721"/>
      <c r="B1664" s="10" t="s">
        <v>69</v>
      </c>
      <c r="C1664" s="1960" t="s">
        <v>22</v>
      </c>
      <c r="D1664" s="1961"/>
      <c r="E1664" s="1961"/>
      <c r="F1664" s="1962"/>
      <c r="G1664" s="88" t="s">
        <v>149</v>
      </c>
      <c r="H1664" s="1963">
        <f>VLOOKUP($A1657,'Result Entry'!$B$9:$FW$108,7,0)</f>
        <v>0</v>
      </c>
      <c r="I1664" s="1963"/>
      <c r="J1664" s="1963"/>
      <c r="K1664" s="1963"/>
      <c r="L1664" s="1963"/>
      <c r="M1664" s="1963"/>
      <c r="N1664" s="1964"/>
    </row>
    <row r="1665" spans="1:14" ht="39.75" customHeight="1">
      <c r="A1665" s="1721"/>
      <c r="B1665" s="10" t="s">
        <v>69</v>
      </c>
      <c r="C1665" s="1960" t="s">
        <v>23</v>
      </c>
      <c r="D1665" s="1961"/>
      <c r="E1665" s="1961"/>
      <c r="F1665" s="1962"/>
      <c r="G1665" s="88" t="s">
        <v>149</v>
      </c>
      <c r="H1665" s="1963">
        <f>VLOOKUP($A1657,'Result Entry'!$B$9:$FW$108,8,0)</f>
        <v>0</v>
      </c>
      <c r="I1665" s="1963"/>
      <c r="J1665" s="1963"/>
      <c r="K1665" s="1963"/>
      <c r="L1665" s="1963"/>
      <c r="M1665" s="1963"/>
      <c r="N1665" s="1964"/>
    </row>
    <row r="1666" spans="1:14" ht="39.75" customHeight="1">
      <c r="A1666" s="1721"/>
      <c r="B1666" s="10" t="s">
        <v>69</v>
      </c>
      <c r="C1666" s="1960" t="s">
        <v>52</v>
      </c>
      <c r="D1666" s="1961"/>
      <c r="E1666" s="1961"/>
      <c r="F1666" s="1962"/>
      <c r="G1666" s="88" t="s">
        <v>149</v>
      </c>
      <c r="H1666" s="1963">
        <f>VLOOKUP($A1657,'Result Entry'!$B$9:$FW$108,9,0)</f>
        <v>0</v>
      </c>
      <c r="I1666" s="1963"/>
      <c r="J1666" s="1963"/>
      <c r="K1666" s="1963"/>
      <c r="L1666" s="1963"/>
      <c r="M1666" s="1963"/>
      <c r="N1666" s="1964"/>
    </row>
    <row r="1667" spans="1:14" ht="39.75" customHeight="1">
      <c r="A1667" s="1721"/>
      <c r="B1667" s="10" t="s">
        <v>69</v>
      </c>
      <c r="C1667" s="1960" t="s">
        <v>53</v>
      </c>
      <c r="D1667" s="1961"/>
      <c r="E1667" s="1961"/>
      <c r="F1667" s="1962"/>
      <c r="G1667" s="88" t="s">
        <v>149</v>
      </c>
      <c r="H1667" s="1965" t="str">
        <f>CONCATENATE('Result Entry'!$G$4,'Result Entry'!$J$4)</f>
        <v>11(A)</v>
      </c>
      <c r="I1667" s="1963"/>
      <c r="J1667" s="1963"/>
      <c r="K1667" s="1963"/>
      <c r="L1667" s="1963"/>
      <c r="M1667" s="1963"/>
      <c r="N1667" s="1964"/>
    </row>
    <row r="1668" spans="1:14" ht="39.75" customHeight="1" thickBot="1">
      <c r="A1668" s="1721"/>
      <c r="B1668" s="10" t="s">
        <v>69</v>
      </c>
      <c r="C1668" s="1935" t="s">
        <v>25</v>
      </c>
      <c r="D1668" s="1936"/>
      <c r="E1668" s="1936"/>
      <c r="F1668" s="1937"/>
      <c r="G1668" s="89" t="s">
        <v>149</v>
      </c>
      <c r="H1668" s="1938">
        <f>VLOOKUP($A1657,'Result Entry'!$B$9:$FW$108,10,0)</f>
        <v>0</v>
      </c>
      <c r="I1668" s="1938"/>
      <c r="J1668" s="1938"/>
      <c r="K1668" s="1938"/>
      <c r="L1668" s="1938"/>
      <c r="M1668" s="1938"/>
      <c r="N1668" s="1939"/>
    </row>
    <row r="1669" spans="1:14" ht="30" customHeight="1">
      <c r="A1669" s="1721"/>
      <c r="B1669" s="11" t="s">
        <v>69</v>
      </c>
      <c r="C1669" s="1940" t="s">
        <v>167</v>
      </c>
      <c r="D1669" s="1941"/>
      <c r="E1669" s="1944" t="s">
        <v>72</v>
      </c>
      <c r="F1669" s="1946" t="s">
        <v>73</v>
      </c>
      <c r="G1669" s="1948" t="s">
        <v>168</v>
      </c>
      <c r="H1669" s="1950" t="s">
        <v>55</v>
      </c>
      <c r="I1669" s="1951"/>
      <c r="J1669" s="1954" t="s">
        <v>84</v>
      </c>
      <c r="K1669" s="1955"/>
      <c r="L1669" s="1958" t="s">
        <v>169</v>
      </c>
      <c r="M1669" s="1966" t="s">
        <v>76</v>
      </c>
      <c r="N1669" s="1926" t="s">
        <v>98</v>
      </c>
    </row>
    <row r="1670" spans="1:14" ht="30" customHeight="1">
      <c r="A1670" s="1721"/>
      <c r="B1670" s="11"/>
      <c r="C1670" s="1942"/>
      <c r="D1670" s="1943"/>
      <c r="E1670" s="1945"/>
      <c r="F1670" s="1947"/>
      <c r="G1670" s="1949"/>
      <c r="H1670" s="1952"/>
      <c r="I1670" s="1953"/>
      <c r="J1670" s="1956"/>
      <c r="K1670" s="1957"/>
      <c r="L1670" s="1959"/>
      <c r="M1670" s="1967"/>
      <c r="N1670" s="1927"/>
    </row>
    <row r="1671" spans="1:14" ht="39.75" customHeight="1" thickBot="1">
      <c r="A1671" s="1721"/>
      <c r="B1671" s="11" t="s">
        <v>69</v>
      </c>
      <c r="C1671" s="1866" t="s">
        <v>56</v>
      </c>
      <c r="D1671" s="1867"/>
      <c r="E1671" s="90">
        <f>'Result Entry'!$L$7</f>
        <v>10</v>
      </c>
      <c r="F1671" s="91">
        <f>'Result Entry'!$M$7</f>
        <v>10</v>
      </c>
      <c r="G1671" s="92">
        <f t="shared" ref="G1671:G1676" si="138">SUM(E1671:F1671)</f>
        <v>20</v>
      </c>
      <c r="H1671" s="1929">
        <f>'Result Entry'!$AU$7</f>
        <v>70</v>
      </c>
      <c r="I1671" s="1930"/>
      <c r="J1671" s="1931">
        <f>'Result Entry'!$AY$7</f>
        <v>100</v>
      </c>
      <c r="K1671" s="1930"/>
      <c r="L1671" s="92">
        <f t="shared" ref="L1671:L1676" si="139">SUM(H1671,J1671)</f>
        <v>170</v>
      </c>
      <c r="M1671" s="93">
        <f t="shared" ref="M1671:M1676" si="140">SUM(G1671,L1671)</f>
        <v>190</v>
      </c>
      <c r="N1671" s="1928"/>
    </row>
    <row r="1672" spans="1:14" s="52" customFormat="1" ht="54" customHeight="1">
      <c r="A1672" s="1721"/>
      <c r="B1672" s="50" t="s">
        <v>69</v>
      </c>
      <c r="C1672" s="1769" t="str">
        <f>'Result Entry'!$L$3</f>
        <v>HINDI Comp.</v>
      </c>
      <c r="D1672" s="1770"/>
      <c r="E1672" s="94">
        <f>IF($J1660="TC",0,IF($J1660="Nso",0,VLOOKUP($A1657,'Result Entry'!$B$9:$FW$108,11,0)))</f>
        <v>0</v>
      </c>
      <c r="F1672" s="95">
        <f>IF($J1660="TC",0,IF($J1660="Nso",0,VLOOKUP($A1657,'Result Entry'!$B$9:$FW$108,12,0)))</f>
        <v>0</v>
      </c>
      <c r="G1672" s="96">
        <f t="shared" si="138"/>
        <v>0</v>
      </c>
      <c r="H1672" s="1932">
        <f>IF($J1660="TC",0,IF($J1660="Nso",0,VLOOKUP($A1657,'Result Entry'!$B$9:$FW$108,16,0)))</f>
        <v>0</v>
      </c>
      <c r="I1672" s="1933"/>
      <c r="J1672" s="1934">
        <f>IF($J1660="TC",0,IF($J1660="Nso",0,VLOOKUP($A1657,'Result Entry'!$B$9:$FW$108,19,0)))</f>
        <v>0</v>
      </c>
      <c r="K1672" s="1933"/>
      <c r="L1672" s="97">
        <f t="shared" si="139"/>
        <v>0</v>
      </c>
      <c r="M1672" s="98">
        <f t="shared" si="140"/>
        <v>0</v>
      </c>
      <c r="N1672" s="99" t="str">
        <f>IF($J1660="TC",0,IF($J1660="Nso",0,VLOOKUP($A1657,'Result Entry'!$B$9:$FW$108,24,0)))</f>
        <v/>
      </c>
    </row>
    <row r="1673" spans="1:14" s="52" customFormat="1" ht="54" customHeight="1">
      <c r="A1673" s="1721"/>
      <c r="B1673" s="50" t="s">
        <v>69</v>
      </c>
      <c r="C1673" s="1717" t="str">
        <f>'Result Entry'!$Z$3</f>
        <v>ENGLISH Comp.</v>
      </c>
      <c r="D1673" s="1718"/>
      <c r="E1673" s="94">
        <f>IF($J1660="TC",0,IF($J1660="Nso",0,VLOOKUP($A1657,'Result Entry'!$B$9:$FW$108,25,0)))</f>
        <v>0</v>
      </c>
      <c r="F1673" s="95">
        <f>IF($J1660="TC",0,IF($J1660="Nso",0,VLOOKUP($A1657,'Result Entry'!$B$9:$FW$108,26,0)))</f>
        <v>0</v>
      </c>
      <c r="G1673" s="100">
        <f t="shared" si="138"/>
        <v>0</v>
      </c>
      <c r="H1673" s="1960">
        <f>IF($J1660="TC",0,IF($J1660="Nso",0,VLOOKUP($A1657,'Result Entry'!$B$9:$FW$108,30,0)))</f>
        <v>0</v>
      </c>
      <c r="I1673" s="1904"/>
      <c r="J1673" s="1903">
        <f>IF($J1660="TC",0,IF($J1660="Nso",0,VLOOKUP($A1657,'Result Entry'!$B$9:$FW$108,33,0)))</f>
        <v>0</v>
      </c>
      <c r="K1673" s="1904"/>
      <c r="L1673" s="97">
        <f t="shared" si="139"/>
        <v>0</v>
      </c>
      <c r="M1673" s="98">
        <f t="shared" si="140"/>
        <v>0</v>
      </c>
      <c r="N1673" s="99" t="str">
        <f>IF($J1660="TC",0,IF($J1660="Nso",0,VLOOKUP($A1657,'Result Entry'!$B$9:$FW$108,38,0)))</f>
        <v/>
      </c>
    </row>
    <row r="1674" spans="1:14" s="52" customFormat="1" ht="54" customHeight="1">
      <c r="A1674" s="1721"/>
      <c r="B1674" s="50" t="s">
        <v>69</v>
      </c>
      <c r="C1674" s="1717" t="str">
        <f>'Result Entry'!$AO$3</f>
        <v>PHYSICS</v>
      </c>
      <c r="D1674" s="1718"/>
      <c r="E1674" s="94">
        <f>IF($J1660="TC",0,IF($J1660="Nso",0,VLOOKUP($A1657,'Result Entry'!$B$9:$FW$108,39,0)))</f>
        <v>0</v>
      </c>
      <c r="F1674" s="95">
        <f>IF($J1660="TC",0,IF($J1660="Nso",0,VLOOKUP($A1657,'Result Entry'!$B$9:$FW$108,40,0)))</f>
        <v>0</v>
      </c>
      <c r="G1674" s="100">
        <f t="shared" si="138"/>
        <v>0</v>
      </c>
      <c r="H1674" s="1960">
        <f>IF($J1660="TC",0,IF($J1660="Nso",0,VLOOKUP($A1657,'Result Entry'!$B$9:$FW$108,45,0)))</f>
        <v>0</v>
      </c>
      <c r="I1674" s="1904"/>
      <c r="J1674" s="1903">
        <f>IF($J1660="TC",0,IF($J1660="Nso",0,VLOOKUP($A1657,'Result Entry'!$B$9:$FW$108,49,0)))</f>
        <v>0</v>
      </c>
      <c r="K1674" s="1904"/>
      <c r="L1674" s="97">
        <f t="shared" si="139"/>
        <v>0</v>
      </c>
      <c r="M1674" s="98">
        <f t="shared" si="140"/>
        <v>0</v>
      </c>
      <c r="N1674" s="99" t="str">
        <f>IF($J1660="TC",0,IF($J1660="Nso",0,VLOOKUP($A1657,'Result Entry'!$B$9:$FW$108,54,0)))</f>
        <v/>
      </c>
    </row>
    <row r="1675" spans="1:14" s="52" customFormat="1" ht="54" customHeight="1">
      <c r="A1675" s="1721"/>
      <c r="B1675" s="50" t="s">
        <v>69</v>
      </c>
      <c r="C1675" s="1717" t="str">
        <f>'Result Entry'!$BF$3</f>
        <v>CHEMISTRY</v>
      </c>
      <c r="D1675" s="1718"/>
      <c r="E1675" s="94" t="str">
        <f>IF($J1660="TC",0,IF($J1660="Nso",0,VLOOKUP($A1657,'Result Entry'!$B$9:$FW$108,55,0)))</f>
        <v/>
      </c>
      <c r="F1675" s="95">
        <f>IF($J1660="TC",0,IF($J1660="Nso",0,VLOOKUP($A1657,'Result Entry'!$B$9:$FW$108,56,0)))</f>
        <v>0</v>
      </c>
      <c r="G1675" s="100">
        <f t="shared" si="138"/>
        <v>0</v>
      </c>
      <c r="H1675" s="1960">
        <f>IF($J1660="TC",0,IF($J1660="Nso",0,VLOOKUP($A1657,'Result Entry'!$B$9:$FW$108,61,0)))</f>
        <v>0</v>
      </c>
      <c r="I1675" s="1904"/>
      <c r="J1675" s="1903">
        <f>IF($J1660="TC",0,IF($J1660="Nso",0,VLOOKUP($A1657,'Result Entry'!$B$9:$FW$108,65,0)))</f>
        <v>0</v>
      </c>
      <c r="K1675" s="1904"/>
      <c r="L1675" s="97">
        <f t="shared" si="139"/>
        <v>0</v>
      </c>
      <c r="M1675" s="98">
        <f t="shared" si="140"/>
        <v>0</v>
      </c>
      <c r="N1675" s="99" t="str">
        <f>IF($J1660="TC",0,IF($J1660="Nso",0,VLOOKUP($A1657,'Result Entry'!$B$9:$FW$108,70,0)))</f>
        <v/>
      </c>
    </row>
    <row r="1676" spans="1:14" s="52" customFormat="1" ht="54" customHeight="1" thickBot="1">
      <c r="A1676" s="1721"/>
      <c r="B1676" s="50" t="s">
        <v>69</v>
      </c>
      <c r="C1676" s="1717" t="str">
        <f>'Result Entry'!$BW$3</f>
        <v>BIOLOGY</v>
      </c>
      <c r="D1676" s="1718"/>
      <c r="E1676" s="101" t="str">
        <f>IF($J1660="TC",0,IF($J1660="Nso",0,VLOOKUP($A1657,'Result Entry'!$B$9:$FW$108,71,0)))</f>
        <v/>
      </c>
      <c r="F1676" s="102" t="str">
        <f>IF($J1660="TC",0,IF($J1660="Nso",0,VLOOKUP($A1657,'Result Entry'!$B$9:$FW$108,72,0)))</f>
        <v/>
      </c>
      <c r="G1676" s="103">
        <f t="shared" si="138"/>
        <v>0</v>
      </c>
      <c r="H1676" s="1905">
        <f>IF($J1660="TC",0,IF($J1660="Nso",0,VLOOKUP($A1657,'Result Entry'!$B$9:$FW$108,77,0)))</f>
        <v>0</v>
      </c>
      <c r="I1676" s="1906"/>
      <c r="J1676" s="1907">
        <f>IF($J1660="TC",0,IF($J1660="Nso",0,VLOOKUP($A1657,'Result Entry'!$B$9:$FW$108,81,0)))</f>
        <v>0</v>
      </c>
      <c r="K1676" s="1906"/>
      <c r="L1676" s="104">
        <f t="shared" si="139"/>
        <v>0</v>
      </c>
      <c r="M1676" s="105">
        <f t="shared" si="140"/>
        <v>0</v>
      </c>
      <c r="N1676" s="99">
        <f>IF($J1660="TC",0,IF($J1660="Nso",0,VLOOKUP($A1657,'Result Entry'!$B$9:$FW$108,86,0)))</f>
        <v>0</v>
      </c>
    </row>
    <row r="1677" spans="1:14" ht="39.75" customHeight="1">
      <c r="A1677" s="1721"/>
      <c r="B1677" s="11" t="s">
        <v>69</v>
      </c>
      <c r="C1677" s="1771" t="s">
        <v>77</v>
      </c>
      <c r="D1677" s="1772"/>
      <c r="E1677" s="1773"/>
      <c r="F1677" s="1968" t="s">
        <v>78</v>
      </c>
      <c r="G1677" s="1969"/>
      <c r="H1677" s="1968" t="s">
        <v>79</v>
      </c>
      <c r="I1677" s="1970"/>
      <c r="J1677" s="106" t="s">
        <v>41</v>
      </c>
      <c r="K1677" s="116" t="s">
        <v>91</v>
      </c>
      <c r="L1677" s="1971" t="s">
        <v>39</v>
      </c>
      <c r="M1677" s="1972"/>
      <c r="N1677" s="108" t="s">
        <v>43</v>
      </c>
    </row>
    <row r="1678" spans="1:14" ht="39.75" customHeight="1" thickBot="1">
      <c r="A1678" s="1721"/>
      <c r="B1678" s="11" t="s">
        <v>69</v>
      </c>
      <c r="C1678" s="1774"/>
      <c r="D1678" s="1775"/>
      <c r="E1678" s="1776"/>
      <c r="F1678" s="1973">
        <f>IF($J1660="TC",0,IF($J1660="Nso",0,VLOOKUP($A1657,'Result Entry'!$B$9:$FW$108,146,0)))</f>
        <v>0</v>
      </c>
      <c r="G1678" s="1974"/>
      <c r="H1678" s="1975">
        <f>IF($J1660="TC",0,IF($J1660="Nso",0,VLOOKUP($A1657,'Result Entry'!$B$9:$FW$108,147,0)))</f>
        <v>0</v>
      </c>
      <c r="I1678" s="1976"/>
      <c r="J1678" s="75">
        <f>IF($J1660="TC",0,IF($J1660="Nso",0,VLOOKUP($A1657,'Result Entry'!$B$9:$FW$108,148,0)))</f>
        <v>0</v>
      </c>
      <c r="K1678" s="85" t="str">
        <f>IF($J1660="TC",0,IF($J1660="Nso",0,VLOOKUP($A1657,'Result Entry'!$B$9:$FW$108,149,0)))</f>
        <v/>
      </c>
      <c r="L1678" s="1864">
        <f>IF($J1660="TC",0,IF($J1660="Nso",0,VLOOKUP($A1657,'Result Entry'!$B$9:$FW$108,150,0)))</f>
        <v>0</v>
      </c>
      <c r="M1678" s="1865"/>
      <c r="N1678" s="15">
        <f>IF($J1660="TC",0,IF($J1660="Nso",0,VLOOKUP($A1657,'Result Entry'!$B$9:$FW$108,152,0)))</f>
        <v>0</v>
      </c>
    </row>
    <row r="1679" spans="1:14" ht="39.75" customHeight="1">
      <c r="A1679" s="1721"/>
      <c r="B1679" s="11" t="s">
        <v>69</v>
      </c>
      <c r="C1679" s="1758" t="s">
        <v>58</v>
      </c>
      <c r="D1679" s="1759"/>
      <c r="E1679" s="1759"/>
      <c r="F1679" s="1759"/>
      <c r="G1679" s="1759"/>
      <c r="H1679" s="1760"/>
      <c r="I1679" s="1834" t="s">
        <v>59</v>
      </c>
      <c r="J1679" s="1835"/>
      <c r="K1679" s="1911">
        <f>VLOOKUP($A1657,'Result Entry'!$B$9:$FW$108,143,0)</f>
        <v>0</v>
      </c>
      <c r="L1679" s="1912"/>
      <c r="M1679" s="1839" t="s">
        <v>37</v>
      </c>
      <c r="N1679" s="1840"/>
    </row>
    <row r="1680" spans="1:14" ht="39.75" customHeight="1" thickBot="1">
      <c r="A1680" s="1721"/>
      <c r="B1680" s="11" t="s">
        <v>69</v>
      </c>
      <c r="C1680" s="1841" t="s">
        <v>54</v>
      </c>
      <c r="D1680" s="1842"/>
      <c r="E1680" s="1842"/>
      <c r="F1680" s="1843" t="s">
        <v>157</v>
      </c>
      <c r="G1680" s="1844"/>
      <c r="H1680" s="26" t="s">
        <v>47</v>
      </c>
      <c r="I1680" s="1847" t="s">
        <v>60</v>
      </c>
      <c r="J1680" s="1848"/>
      <c r="K1680" s="1913">
        <f>VLOOKUP($A1657,'Result Entry'!$B$9:$FW$108,144,0)</f>
        <v>0</v>
      </c>
      <c r="L1680" s="1914"/>
      <c r="M1680" s="1875">
        <f>VLOOKUP($A1657,'Result Entry'!$B$9:$FW$108,145,0)</f>
        <v>0</v>
      </c>
      <c r="N1680" s="1876"/>
    </row>
    <row r="1681" spans="1:14" ht="39.75" customHeight="1">
      <c r="A1681" s="1721"/>
      <c r="B1681" s="11" t="s">
        <v>69</v>
      </c>
      <c r="C1681" s="1841"/>
      <c r="D1681" s="1842"/>
      <c r="E1681" s="1842"/>
      <c r="F1681" s="1845"/>
      <c r="G1681" s="1846"/>
      <c r="H1681" s="27" t="s">
        <v>99</v>
      </c>
      <c r="I1681" s="1877" t="s">
        <v>61</v>
      </c>
      <c r="J1681" s="1878"/>
      <c r="K1681" s="1915">
        <f>IF($J1660="TC","Transferred",IF($J1660="Nso","NameSeparated",VLOOKUP($A1657,'Result Entry'!$B$9:$FW$108,153,0)))</f>
        <v>0</v>
      </c>
      <c r="L1681" s="1915"/>
      <c r="M1681" s="1915"/>
      <c r="N1681" s="1916"/>
    </row>
    <row r="1682" spans="1:14" ht="39.75" customHeight="1">
      <c r="A1682" s="1721"/>
      <c r="B1682" s="11" t="s">
        <v>69</v>
      </c>
      <c r="C1682" s="1917" t="str">
        <f>'Result Entry'!$DU$3</f>
        <v>Foundation Of Information Tech.</v>
      </c>
      <c r="D1682" s="1918"/>
      <c r="E1682" s="1919"/>
      <c r="F1682" s="1902" t="str">
        <f>IF($J1660="TC",0,IF($J1660="Nso",0,VLOOKUP($A1657,'Result Entry'!$B$9:$GS$108,170,0)))</f>
        <v/>
      </c>
      <c r="G1682" s="1902"/>
      <c r="H1682" s="109">
        <f>IF($J1660="TC",0,IF($J1660="Nso",0,VLOOKUP($A1657,'Result Entry'!$B$9:$GS$108,112,0)))</f>
        <v>0</v>
      </c>
      <c r="I1682" s="1748" t="s">
        <v>71</v>
      </c>
      <c r="J1682" s="1749"/>
      <c r="K1682" s="1908">
        <f>'Result Entry'!$T$2</f>
        <v>45419</v>
      </c>
      <c r="L1682" s="1909"/>
      <c r="M1682" s="1909"/>
      <c r="N1682" s="1910"/>
    </row>
    <row r="1683" spans="1:14" ht="39.75" customHeight="1">
      <c r="A1683" s="1721"/>
      <c r="B1683" s="11" t="s">
        <v>69</v>
      </c>
      <c r="C1683" s="1899" t="str">
        <f>'Result Entry'!$EI$3</f>
        <v>G.I.A.I.-II</v>
      </c>
      <c r="D1683" s="1900"/>
      <c r="E1683" s="1901"/>
      <c r="F1683" s="1902" t="str">
        <f>IF($J1660="TC",0,IF($J1660="Nso",0,VLOOKUP($A1657,'Result Entry'!$B$9:$GS$108,174,0)))</f>
        <v/>
      </c>
      <c r="G1683" s="1902"/>
      <c r="H1683" s="109">
        <f>IF($J1660="TC",0,IF($J1660="Nso",0,VLOOKUP($A1657,'Result Entry'!$B$9:$GS$108,124,0)))</f>
        <v>0</v>
      </c>
      <c r="I1683" s="1753"/>
      <c r="J1683" s="1754"/>
      <c r="K1683" s="1754"/>
      <c r="L1683" s="1754"/>
      <c r="M1683" s="1754"/>
      <c r="N1683" s="1755"/>
    </row>
    <row r="1684" spans="1:14" ht="39.75" customHeight="1">
      <c r="A1684" s="1721"/>
      <c r="B1684" s="11" t="s">
        <v>69</v>
      </c>
      <c r="C1684" s="1899" t="str">
        <f>'Result Entry'!$EU$3</f>
        <v>SOC.SER.PLAN</v>
      </c>
      <c r="D1684" s="1900"/>
      <c r="E1684" s="1901"/>
      <c r="F1684" s="1902">
        <f>IF($J1660="TC",0,IF($J1660="Nso",0,VLOOKUP($A1657,'Result Entry'!$B$9:$HS$108,178,0)))</f>
        <v>0</v>
      </c>
      <c r="G1684" s="1902"/>
      <c r="H1684" s="109">
        <f>IF($J1660="TC",0,IF($J1660="Nso",0,VLOOKUP($A1657,'Result Entry'!$B$9:$GS$108,136,0)))</f>
        <v>0</v>
      </c>
      <c r="I1684" s="1756" t="s">
        <v>174</v>
      </c>
      <c r="J1684" s="1757"/>
      <c r="K1684" s="113"/>
      <c r="L1684" s="114"/>
      <c r="M1684" s="114"/>
      <c r="N1684" s="115"/>
    </row>
    <row r="1685" spans="1:14" ht="39.75" customHeight="1" thickBot="1">
      <c r="A1685" s="1721"/>
      <c r="B1685" s="11" t="s">
        <v>69</v>
      </c>
      <c r="C1685" s="1899" t="str">
        <f>'Result Entry'!$FG$3</f>
        <v>Jeewan Kaushal</v>
      </c>
      <c r="D1685" s="1900"/>
      <c r="E1685" s="1901"/>
      <c r="F1685" s="1902" t="str">
        <f>IF($J1660="TC",0,IF($J1660="Nso",0,VLOOKUP($A1657,'Result Entry'!$B$9:$HS$108,182,0)))</f>
        <v/>
      </c>
      <c r="G1685" s="1902"/>
      <c r="H1685" s="109">
        <f>IF($J1660="TC",0,IF($J1660="Nso",0,VLOOKUP($A1657,'Result Entry'!$B$9:$HS$108,136,0)))</f>
        <v>0</v>
      </c>
      <c r="I1685" s="1756" t="s">
        <v>148</v>
      </c>
      <c r="J1685" s="1757"/>
      <c r="K1685" s="1757"/>
      <c r="L1685" s="1757"/>
      <c r="M1685" s="1757"/>
      <c r="N1685" s="1838"/>
    </row>
    <row r="1686" spans="1:14" ht="39.75" customHeight="1">
      <c r="A1686" s="1721"/>
      <c r="B1686" s="10" t="s">
        <v>69</v>
      </c>
      <c r="C1686" s="1886" t="s">
        <v>180</v>
      </c>
      <c r="D1686" s="1887"/>
      <c r="E1686" s="1888"/>
      <c r="F1686" s="1895" t="s">
        <v>181</v>
      </c>
      <c r="G1686" s="1896"/>
      <c r="H1686" s="110" t="s">
        <v>30</v>
      </c>
      <c r="I1686" s="1756" t="s">
        <v>175</v>
      </c>
      <c r="J1686" s="1757"/>
      <c r="K1686" s="1757"/>
      <c r="L1686" s="1757"/>
      <c r="M1686" s="1757"/>
      <c r="N1686" s="1838"/>
    </row>
    <row r="1687" spans="1:14" ht="39.75" customHeight="1">
      <c r="A1687" s="1721"/>
      <c r="B1687" s="10" t="s">
        <v>69</v>
      </c>
      <c r="C1687" s="1889"/>
      <c r="D1687" s="1890"/>
      <c r="E1687" s="1891"/>
      <c r="F1687" s="1897" t="s">
        <v>182</v>
      </c>
      <c r="G1687" s="1898"/>
      <c r="H1687" s="111" t="s">
        <v>179</v>
      </c>
      <c r="I1687" s="1732" t="s">
        <v>67</v>
      </c>
      <c r="J1687" s="1733"/>
      <c r="K1687" s="1733"/>
      <c r="L1687" s="1733"/>
      <c r="M1687" s="1733"/>
      <c r="N1687" s="1734"/>
    </row>
    <row r="1688" spans="1:14" ht="39.75" customHeight="1">
      <c r="A1688" s="1721"/>
      <c r="B1688" s="10" t="s">
        <v>69</v>
      </c>
      <c r="C1688" s="1889"/>
      <c r="D1688" s="1890"/>
      <c r="E1688" s="1891"/>
      <c r="F1688" s="1897" t="s">
        <v>185</v>
      </c>
      <c r="G1688" s="1898"/>
      <c r="H1688" s="111" t="s">
        <v>62</v>
      </c>
      <c r="I1688" s="1735"/>
      <c r="J1688" s="1736"/>
      <c r="K1688" s="1736"/>
      <c r="L1688" s="1736"/>
      <c r="M1688" s="1736"/>
      <c r="N1688" s="1737"/>
    </row>
    <row r="1689" spans="1:14" ht="39.75" customHeight="1">
      <c r="A1689" s="1721"/>
      <c r="B1689" s="10" t="s">
        <v>69</v>
      </c>
      <c r="C1689" s="1889"/>
      <c r="D1689" s="1890"/>
      <c r="E1689" s="1891"/>
      <c r="F1689" s="1897" t="s">
        <v>186</v>
      </c>
      <c r="G1689" s="1898"/>
      <c r="H1689" s="111" t="s">
        <v>63</v>
      </c>
      <c r="I1689" s="1735"/>
      <c r="J1689" s="1736"/>
      <c r="K1689" s="1736"/>
      <c r="L1689" s="1736"/>
      <c r="M1689" s="1736"/>
      <c r="N1689" s="1737"/>
    </row>
    <row r="1690" spans="1:14" ht="39.75" customHeight="1">
      <c r="A1690" s="1721"/>
      <c r="B1690" s="10" t="s">
        <v>69</v>
      </c>
      <c r="C1690" s="1889"/>
      <c r="D1690" s="1890"/>
      <c r="E1690" s="1891"/>
      <c r="F1690" s="1897" t="s">
        <v>183</v>
      </c>
      <c r="G1690" s="1898"/>
      <c r="H1690" s="111" t="s">
        <v>65</v>
      </c>
      <c r="I1690" s="1738" t="s">
        <v>80</v>
      </c>
      <c r="J1690" s="1739"/>
      <c r="K1690" s="1739"/>
      <c r="L1690" s="1739"/>
      <c r="M1690" s="1739"/>
      <c r="N1690" s="1740"/>
    </row>
    <row r="1691" spans="1:14" ht="39.75" customHeight="1" thickBot="1">
      <c r="A1691" s="1721"/>
      <c r="B1691" s="13" t="s">
        <v>69</v>
      </c>
      <c r="C1691" s="1892"/>
      <c r="D1691" s="1893"/>
      <c r="E1691" s="1894"/>
      <c r="F1691" s="1884" t="s">
        <v>184</v>
      </c>
      <c r="G1691" s="1885"/>
      <c r="H1691" s="112" t="s">
        <v>64</v>
      </c>
      <c r="I1691" s="1741"/>
      <c r="J1691" s="1742"/>
      <c r="K1691" s="1742"/>
      <c r="L1691" s="1742"/>
      <c r="M1691" s="1742"/>
      <c r="N1691" s="1743"/>
    </row>
    <row r="1692" spans="1:14" s="43" customFormat="1" ht="123.75" customHeight="1" thickTop="1">
      <c r="A1692" s="84"/>
      <c r="B1692" s="117"/>
      <c r="C1692" s="118"/>
      <c r="D1692" s="118"/>
      <c r="E1692" s="118"/>
      <c r="F1692" s="118"/>
      <c r="G1692" s="118"/>
      <c r="H1692" s="118"/>
      <c r="I1692" s="118"/>
      <c r="J1692" s="118"/>
      <c r="K1692" s="118"/>
      <c r="L1692" s="118"/>
      <c r="M1692" s="118"/>
      <c r="N1692" s="118"/>
    </row>
    <row r="1693" spans="1:14" ht="24.75" customHeight="1" thickBot="1">
      <c r="A1693" s="83">
        <f>A1657+1</f>
        <v>48</v>
      </c>
      <c r="B1693" s="1720" t="s">
        <v>50</v>
      </c>
      <c r="C1693" s="1720"/>
      <c r="D1693" s="1720"/>
      <c r="E1693" s="1720"/>
      <c r="F1693" s="1720"/>
      <c r="G1693" s="1720"/>
      <c r="H1693" s="1720"/>
      <c r="I1693" s="1720"/>
      <c r="J1693" s="1720"/>
      <c r="K1693" s="1720"/>
      <c r="L1693" s="1720"/>
      <c r="M1693" s="1720"/>
      <c r="N1693" s="1720"/>
    </row>
    <row r="1694" spans="1:14" ht="62.25" customHeight="1" thickTop="1">
      <c r="A1694" s="1721"/>
      <c r="B1694" s="1722"/>
      <c r="C1694" s="1723"/>
      <c r="D1694" s="1920" t="str">
        <f>Master!$E$8</f>
        <v xml:space="preserve">Govt. Sr. Secondary School </v>
      </c>
      <c r="E1694" s="1921"/>
      <c r="F1694" s="1921"/>
      <c r="G1694" s="1921"/>
      <c r="H1694" s="1921"/>
      <c r="I1694" s="1921"/>
      <c r="J1694" s="1921"/>
      <c r="K1694" s="1921"/>
      <c r="L1694" s="1921"/>
      <c r="M1694" s="1921"/>
      <c r="N1694" s="1922"/>
    </row>
    <row r="1695" spans="1:14" ht="33" customHeight="1" thickBot="1">
      <c r="A1695" s="1721"/>
      <c r="B1695" s="1724"/>
      <c r="C1695" s="1725"/>
      <c r="D1695" s="1729" t="str">
        <f>Master!$E$11</f>
        <v>P.S.-Bapini (Jodhpur)</v>
      </c>
      <c r="E1695" s="1730"/>
      <c r="F1695" s="1730"/>
      <c r="G1695" s="1730"/>
      <c r="H1695" s="1730"/>
      <c r="I1695" s="1730"/>
      <c r="J1695" s="1730"/>
      <c r="K1695" s="1730"/>
      <c r="L1695" s="1730"/>
      <c r="M1695" s="1730"/>
      <c r="N1695" s="1731"/>
    </row>
    <row r="1696" spans="1:14" ht="30" customHeight="1">
      <c r="A1696" s="1721"/>
      <c r="B1696" s="28"/>
      <c r="C1696" s="1849" t="s">
        <v>150</v>
      </c>
      <c r="D1696" s="1850"/>
      <c r="E1696" s="1850"/>
      <c r="F1696" s="1850"/>
      <c r="G1696" s="1851"/>
      <c r="H1696" s="1814" t="s">
        <v>127</v>
      </c>
      <c r="I1696" s="1814"/>
      <c r="J1696" s="1923">
        <f>VLOOKUP(A1693,'Result Entry'!$B$6:$K$108,6,0)</f>
        <v>0</v>
      </c>
      <c r="K1696" s="1820" t="s">
        <v>68</v>
      </c>
      <c r="L1696" s="1821"/>
      <c r="M1696" s="68">
        <f>Master!$E$14</f>
        <v>8151106901</v>
      </c>
      <c r="N1696" s="69"/>
    </row>
    <row r="1697" spans="1:15" ht="30" customHeight="1">
      <c r="A1697" s="1721"/>
      <c r="B1697" s="9"/>
      <c r="C1697" s="1852"/>
      <c r="D1697" s="1853"/>
      <c r="E1697" s="1853"/>
      <c r="F1697" s="1853"/>
      <c r="G1697" s="1854"/>
      <c r="H1697" s="1815"/>
      <c r="I1697" s="1815"/>
      <c r="J1697" s="1924"/>
      <c r="K1697" s="1822" t="s">
        <v>66</v>
      </c>
      <c r="L1697" s="1823"/>
      <c r="M1697" s="1824"/>
      <c r="N1697" s="1825"/>
      <c r="O1697" s="17" t="s">
        <v>156</v>
      </c>
    </row>
    <row r="1698" spans="1:15" ht="30" customHeight="1" thickBot="1">
      <c r="A1698" s="1721"/>
      <c r="B1698" s="9"/>
      <c r="C1698" s="1855"/>
      <c r="D1698" s="1856"/>
      <c r="E1698" s="1856"/>
      <c r="F1698" s="1856"/>
      <c r="G1698" s="1857"/>
      <c r="H1698" s="1816"/>
      <c r="I1698" s="1816"/>
      <c r="J1698" s="1925"/>
      <c r="K1698" s="1826" t="s">
        <v>51</v>
      </c>
      <c r="L1698" s="1827"/>
      <c r="M1698" s="1828" t="str">
        <f>Master!$E$6</f>
        <v>2023-24</v>
      </c>
      <c r="N1698" s="1829"/>
    </row>
    <row r="1699" spans="1:15" ht="39.75" customHeight="1">
      <c r="A1699" s="1721"/>
      <c r="B1699" s="10" t="s">
        <v>69</v>
      </c>
      <c r="C1699" s="1932" t="s">
        <v>20</v>
      </c>
      <c r="D1699" s="1977"/>
      <c r="E1699" s="1977"/>
      <c r="F1699" s="1978"/>
      <c r="G1699" s="87" t="s">
        <v>149</v>
      </c>
      <c r="H1699" s="1979">
        <f>VLOOKUP($A1693,'Result Entry'!$B$9:$FW$108,4,0)</f>
        <v>0</v>
      </c>
      <c r="I1699" s="1979"/>
      <c r="J1699" s="1979"/>
      <c r="K1699" s="1979"/>
      <c r="L1699" s="1979"/>
      <c r="M1699" s="1979"/>
      <c r="N1699" s="1980"/>
    </row>
    <row r="1700" spans="1:15" ht="39.75" customHeight="1">
      <c r="A1700" s="1721"/>
      <c r="B1700" s="10" t="s">
        <v>69</v>
      </c>
      <c r="C1700" s="1960" t="s">
        <v>22</v>
      </c>
      <c r="D1700" s="1961"/>
      <c r="E1700" s="1961"/>
      <c r="F1700" s="1962"/>
      <c r="G1700" s="88" t="s">
        <v>149</v>
      </c>
      <c r="H1700" s="1963">
        <f>VLOOKUP($A1693,'Result Entry'!$B$9:$FW$108,7,0)</f>
        <v>0</v>
      </c>
      <c r="I1700" s="1963"/>
      <c r="J1700" s="1963"/>
      <c r="K1700" s="1963"/>
      <c r="L1700" s="1963"/>
      <c r="M1700" s="1963"/>
      <c r="N1700" s="1964"/>
    </row>
    <row r="1701" spans="1:15" ht="39.75" customHeight="1">
      <c r="A1701" s="1721"/>
      <c r="B1701" s="10" t="s">
        <v>69</v>
      </c>
      <c r="C1701" s="1960" t="s">
        <v>23</v>
      </c>
      <c r="D1701" s="1961"/>
      <c r="E1701" s="1961"/>
      <c r="F1701" s="1962"/>
      <c r="G1701" s="88" t="s">
        <v>149</v>
      </c>
      <c r="H1701" s="1963">
        <f>VLOOKUP($A1693,'Result Entry'!$B$9:$FW$108,8,0)</f>
        <v>0</v>
      </c>
      <c r="I1701" s="1963"/>
      <c r="J1701" s="1963"/>
      <c r="K1701" s="1963"/>
      <c r="L1701" s="1963"/>
      <c r="M1701" s="1963"/>
      <c r="N1701" s="1964"/>
    </row>
    <row r="1702" spans="1:15" ht="39.75" customHeight="1">
      <c r="A1702" s="1721"/>
      <c r="B1702" s="10" t="s">
        <v>69</v>
      </c>
      <c r="C1702" s="1960" t="s">
        <v>52</v>
      </c>
      <c r="D1702" s="1961"/>
      <c r="E1702" s="1961"/>
      <c r="F1702" s="1962"/>
      <c r="G1702" s="88" t="s">
        <v>149</v>
      </c>
      <c r="H1702" s="1963">
        <f>VLOOKUP($A1693,'Result Entry'!$B$9:$FW$108,9,0)</f>
        <v>0</v>
      </c>
      <c r="I1702" s="1963"/>
      <c r="J1702" s="1963"/>
      <c r="K1702" s="1963"/>
      <c r="L1702" s="1963"/>
      <c r="M1702" s="1963"/>
      <c r="N1702" s="1964"/>
    </row>
    <row r="1703" spans="1:15" ht="39.75" customHeight="1">
      <c r="A1703" s="1721"/>
      <c r="B1703" s="10" t="s">
        <v>69</v>
      </c>
      <c r="C1703" s="1960" t="s">
        <v>53</v>
      </c>
      <c r="D1703" s="1961"/>
      <c r="E1703" s="1961"/>
      <c r="F1703" s="1962"/>
      <c r="G1703" s="88" t="s">
        <v>149</v>
      </c>
      <c r="H1703" s="1965" t="str">
        <f>CONCATENATE('Result Entry'!$G$4,'Result Entry'!$J$4)</f>
        <v>11(A)</v>
      </c>
      <c r="I1703" s="1963"/>
      <c r="J1703" s="1963"/>
      <c r="K1703" s="1963"/>
      <c r="L1703" s="1963"/>
      <c r="M1703" s="1963"/>
      <c r="N1703" s="1964"/>
    </row>
    <row r="1704" spans="1:15" ht="39.75" customHeight="1" thickBot="1">
      <c r="A1704" s="1721"/>
      <c r="B1704" s="10" t="s">
        <v>69</v>
      </c>
      <c r="C1704" s="1935" t="s">
        <v>25</v>
      </c>
      <c r="D1704" s="1936"/>
      <c r="E1704" s="1936"/>
      <c r="F1704" s="1937"/>
      <c r="G1704" s="89" t="s">
        <v>149</v>
      </c>
      <c r="H1704" s="1938">
        <f>VLOOKUP($A1693,'Result Entry'!$B$9:$FW$108,10,0)</f>
        <v>0</v>
      </c>
      <c r="I1704" s="1938"/>
      <c r="J1704" s="1938"/>
      <c r="K1704" s="1938"/>
      <c r="L1704" s="1938"/>
      <c r="M1704" s="1938"/>
      <c r="N1704" s="1939"/>
    </row>
    <row r="1705" spans="1:15" ht="30" customHeight="1">
      <c r="A1705" s="1721"/>
      <c r="B1705" s="11" t="s">
        <v>69</v>
      </c>
      <c r="C1705" s="1940" t="s">
        <v>167</v>
      </c>
      <c r="D1705" s="1941"/>
      <c r="E1705" s="1944" t="s">
        <v>72</v>
      </c>
      <c r="F1705" s="1946" t="s">
        <v>73</v>
      </c>
      <c r="G1705" s="1948" t="s">
        <v>168</v>
      </c>
      <c r="H1705" s="1950" t="s">
        <v>55</v>
      </c>
      <c r="I1705" s="1951"/>
      <c r="J1705" s="1954" t="s">
        <v>84</v>
      </c>
      <c r="K1705" s="1955"/>
      <c r="L1705" s="1958" t="s">
        <v>169</v>
      </c>
      <c r="M1705" s="1966" t="s">
        <v>76</v>
      </c>
      <c r="N1705" s="1926" t="s">
        <v>98</v>
      </c>
    </row>
    <row r="1706" spans="1:15" ht="30" customHeight="1">
      <c r="A1706" s="1721"/>
      <c r="B1706" s="11"/>
      <c r="C1706" s="1942"/>
      <c r="D1706" s="1943"/>
      <c r="E1706" s="1945"/>
      <c r="F1706" s="1947"/>
      <c r="G1706" s="1949"/>
      <c r="H1706" s="1952"/>
      <c r="I1706" s="1953"/>
      <c r="J1706" s="1956"/>
      <c r="K1706" s="1957"/>
      <c r="L1706" s="1959"/>
      <c r="M1706" s="1967"/>
      <c r="N1706" s="1927"/>
    </row>
    <row r="1707" spans="1:15" ht="39.75" customHeight="1" thickBot="1">
      <c r="A1707" s="1721"/>
      <c r="B1707" s="11" t="s">
        <v>69</v>
      </c>
      <c r="C1707" s="1866" t="s">
        <v>56</v>
      </c>
      <c r="D1707" s="1867"/>
      <c r="E1707" s="90">
        <f>'Result Entry'!$L$7</f>
        <v>10</v>
      </c>
      <c r="F1707" s="91">
        <f>'Result Entry'!$M$7</f>
        <v>10</v>
      </c>
      <c r="G1707" s="92">
        <f t="shared" ref="G1707:G1712" si="141">SUM(E1707:F1707)</f>
        <v>20</v>
      </c>
      <c r="H1707" s="1929">
        <f>'Result Entry'!$AU$7</f>
        <v>70</v>
      </c>
      <c r="I1707" s="1930"/>
      <c r="J1707" s="1931">
        <f>'Result Entry'!$AY$7</f>
        <v>100</v>
      </c>
      <c r="K1707" s="1930"/>
      <c r="L1707" s="92">
        <f t="shared" ref="L1707:L1712" si="142">SUM(H1707,J1707)</f>
        <v>170</v>
      </c>
      <c r="M1707" s="93">
        <f t="shared" ref="M1707:M1712" si="143">SUM(G1707,L1707)</f>
        <v>190</v>
      </c>
      <c r="N1707" s="1928"/>
    </row>
    <row r="1708" spans="1:15" s="52" customFormat="1" ht="54" customHeight="1">
      <c r="A1708" s="1721"/>
      <c r="B1708" s="50" t="s">
        <v>69</v>
      </c>
      <c r="C1708" s="1769" t="str">
        <f>'Result Entry'!$L$3</f>
        <v>HINDI Comp.</v>
      </c>
      <c r="D1708" s="1770"/>
      <c r="E1708" s="94">
        <f>IF($J1696="TC",0,IF($J1696="Nso",0,VLOOKUP($A1693,'Result Entry'!$B$9:$FW$108,11,0)))</f>
        <v>0</v>
      </c>
      <c r="F1708" s="95">
        <f>IF($J1696="TC",0,IF($J1696="Nso",0,VLOOKUP($A1693,'Result Entry'!$B$9:$FW$108,12,0)))</f>
        <v>0</v>
      </c>
      <c r="G1708" s="96">
        <f t="shared" si="141"/>
        <v>0</v>
      </c>
      <c r="H1708" s="1932">
        <f>IF($J1696="TC",0,IF($J1696="Nso",0,VLOOKUP($A1693,'Result Entry'!$B$9:$FW$108,16,0)))</f>
        <v>0</v>
      </c>
      <c r="I1708" s="1933"/>
      <c r="J1708" s="1934">
        <f>IF($J1696="TC",0,IF($J1696="Nso",0,VLOOKUP($A1693,'Result Entry'!$B$9:$FW$108,19,0)))</f>
        <v>0</v>
      </c>
      <c r="K1708" s="1933"/>
      <c r="L1708" s="97">
        <f t="shared" si="142"/>
        <v>0</v>
      </c>
      <c r="M1708" s="98">
        <f t="shared" si="143"/>
        <v>0</v>
      </c>
      <c r="N1708" s="99" t="str">
        <f>IF($J1696="TC",0,IF($J1696="Nso",0,VLOOKUP($A1693,'Result Entry'!$B$9:$FW$108,24,0)))</f>
        <v/>
      </c>
    </row>
    <row r="1709" spans="1:15" s="52" customFormat="1" ht="54" customHeight="1">
      <c r="A1709" s="1721"/>
      <c r="B1709" s="50" t="s">
        <v>69</v>
      </c>
      <c r="C1709" s="1717" t="str">
        <f>'Result Entry'!$Z$3</f>
        <v>ENGLISH Comp.</v>
      </c>
      <c r="D1709" s="1718"/>
      <c r="E1709" s="94">
        <f>IF($J1696="TC",0,IF($J1696="Nso",0,VLOOKUP($A1693,'Result Entry'!$B$9:$FW$108,25,0)))</f>
        <v>0</v>
      </c>
      <c r="F1709" s="95">
        <f>IF($J1696="TC",0,IF($J1696="Nso",0,VLOOKUP($A1693,'Result Entry'!$B$9:$FW$108,26,0)))</f>
        <v>0</v>
      </c>
      <c r="G1709" s="100">
        <f t="shared" si="141"/>
        <v>0</v>
      </c>
      <c r="H1709" s="1960">
        <f>IF($J1696="TC",0,IF($J1696="Nso",0,VLOOKUP($A1693,'Result Entry'!$B$9:$FW$108,30,0)))</f>
        <v>0</v>
      </c>
      <c r="I1709" s="1904"/>
      <c r="J1709" s="1903">
        <f>IF($J1696="TC",0,IF($J1696="Nso",0,VLOOKUP($A1693,'Result Entry'!$B$9:$FW$108,33,0)))</f>
        <v>0</v>
      </c>
      <c r="K1709" s="1904"/>
      <c r="L1709" s="97">
        <f t="shared" si="142"/>
        <v>0</v>
      </c>
      <c r="M1709" s="98">
        <f t="shared" si="143"/>
        <v>0</v>
      </c>
      <c r="N1709" s="99" t="str">
        <f>IF($J1696="TC",0,IF($J1696="Nso",0,VLOOKUP($A1693,'Result Entry'!$B$9:$FW$108,38,0)))</f>
        <v/>
      </c>
    </row>
    <row r="1710" spans="1:15" s="52" customFormat="1" ht="54" customHeight="1">
      <c r="A1710" s="1721"/>
      <c r="B1710" s="50" t="s">
        <v>69</v>
      </c>
      <c r="C1710" s="1717" t="str">
        <f>'Result Entry'!$AO$3</f>
        <v>PHYSICS</v>
      </c>
      <c r="D1710" s="1718"/>
      <c r="E1710" s="94">
        <f>IF($J1696="TC",0,IF($J1696="Nso",0,VLOOKUP($A1693,'Result Entry'!$B$9:$FW$108,39,0)))</f>
        <v>0</v>
      </c>
      <c r="F1710" s="95">
        <f>IF($J1696="TC",0,IF($J1696="Nso",0,VLOOKUP($A1693,'Result Entry'!$B$9:$FW$108,40,0)))</f>
        <v>0</v>
      </c>
      <c r="G1710" s="100">
        <f t="shared" si="141"/>
        <v>0</v>
      </c>
      <c r="H1710" s="1960">
        <f>IF($J1696="TC",0,IF($J1696="Nso",0,VLOOKUP($A1693,'Result Entry'!$B$9:$FW$108,45,0)))</f>
        <v>0</v>
      </c>
      <c r="I1710" s="1904"/>
      <c r="J1710" s="1903">
        <f>IF($J1696="TC",0,IF($J1696="Nso",0,VLOOKUP($A1693,'Result Entry'!$B$9:$FW$108,49,0)))</f>
        <v>0</v>
      </c>
      <c r="K1710" s="1904"/>
      <c r="L1710" s="97">
        <f t="shared" si="142"/>
        <v>0</v>
      </c>
      <c r="M1710" s="98">
        <f t="shared" si="143"/>
        <v>0</v>
      </c>
      <c r="N1710" s="99" t="str">
        <f>IF($J1696="TC",0,IF($J1696="Nso",0,VLOOKUP($A1693,'Result Entry'!$B$9:$FW$108,54,0)))</f>
        <v/>
      </c>
    </row>
    <row r="1711" spans="1:15" s="52" customFormat="1" ht="54" customHeight="1">
      <c r="A1711" s="1721"/>
      <c r="B1711" s="50" t="s">
        <v>69</v>
      </c>
      <c r="C1711" s="1717" t="str">
        <f>'Result Entry'!$BF$3</f>
        <v>CHEMISTRY</v>
      </c>
      <c r="D1711" s="1718"/>
      <c r="E1711" s="94" t="str">
        <f>IF($J1696="TC",0,IF($J1696="Nso",0,VLOOKUP($A1693,'Result Entry'!$B$9:$FW$108,55,0)))</f>
        <v/>
      </c>
      <c r="F1711" s="95">
        <f>IF($J1696="TC",0,IF($J1696="Nso",0,VLOOKUP($A1693,'Result Entry'!$B$9:$FW$108,56,0)))</f>
        <v>0</v>
      </c>
      <c r="G1711" s="100">
        <f t="shared" si="141"/>
        <v>0</v>
      </c>
      <c r="H1711" s="1960">
        <f>IF($J1696="TC",0,IF($J1696="Nso",0,VLOOKUP($A1693,'Result Entry'!$B$9:$FW$108,61,0)))</f>
        <v>0</v>
      </c>
      <c r="I1711" s="1904"/>
      <c r="J1711" s="1903">
        <f>IF($J1696="TC",0,IF($J1696="Nso",0,VLOOKUP($A1693,'Result Entry'!$B$9:$FW$108,65,0)))</f>
        <v>0</v>
      </c>
      <c r="K1711" s="1904"/>
      <c r="L1711" s="97">
        <f t="shared" si="142"/>
        <v>0</v>
      </c>
      <c r="M1711" s="98">
        <f t="shared" si="143"/>
        <v>0</v>
      </c>
      <c r="N1711" s="99" t="str">
        <f>IF($J1696="TC",0,IF($J1696="Nso",0,VLOOKUP($A1693,'Result Entry'!$B$9:$FW$108,70,0)))</f>
        <v/>
      </c>
    </row>
    <row r="1712" spans="1:15" s="52" customFormat="1" ht="54" customHeight="1" thickBot="1">
      <c r="A1712" s="1721"/>
      <c r="B1712" s="50" t="s">
        <v>69</v>
      </c>
      <c r="C1712" s="1717" t="str">
        <f>'Result Entry'!$BW$3</f>
        <v>BIOLOGY</v>
      </c>
      <c r="D1712" s="1718"/>
      <c r="E1712" s="101" t="str">
        <f>IF($J1696="TC",0,IF($J1696="Nso",0,VLOOKUP($A1693,'Result Entry'!$B$9:$FW$108,71,0)))</f>
        <v/>
      </c>
      <c r="F1712" s="102" t="str">
        <f>IF($J1696="TC",0,IF($J1696="Nso",0,VLOOKUP($A1693,'Result Entry'!$B$9:$FW$108,72,0)))</f>
        <v/>
      </c>
      <c r="G1712" s="103">
        <f t="shared" si="141"/>
        <v>0</v>
      </c>
      <c r="H1712" s="1905">
        <f>IF($J1696="TC",0,IF($J1696="Nso",0,VLOOKUP($A1693,'Result Entry'!$B$9:$FW$108,77,0)))</f>
        <v>0</v>
      </c>
      <c r="I1712" s="1906"/>
      <c r="J1712" s="1907">
        <f>IF($J1696="TC",0,IF($J1696="Nso",0,VLOOKUP($A1693,'Result Entry'!$B$9:$FW$108,81,0)))</f>
        <v>0</v>
      </c>
      <c r="K1712" s="1906"/>
      <c r="L1712" s="104">
        <f t="shared" si="142"/>
        <v>0</v>
      </c>
      <c r="M1712" s="105">
        <f t="shared" si="143"/>
        <v>0</v>
      </c>
      <c r="N1712" s="99">
        <f>IF($J1696="TC",0,IF($J1696="Nso",0,VLOOKUP($A1693,'Result Entry'!$B$9:$FW$108,86,0)))</f>
        <v>0</v>
      </c>
    </row>
    <row r="1713" spans="1:14" ht="39.75" customHeight="1">
      <c r="A1713" s="1721"/>
      <c r="B1713" s="11" t="s">
        <v>69</v>
      </c>
      <c r="C1713" s="1771" t="s">
        <v>77</v>
      </c>
      <c r="D1713" s="1772"/>
      <c r="E1713" s="1773"/>
      <c r="F1713" s="1968" t="s">
        <v>78</v>
      </c>
      <c r="G1713" s="1969"/>
      <c r="H1713" s="1968" t="s">
        <v>79</v>
      </c>
      <c r="I1713" s="1970"/>
      <c r="J1713" s="106" t="s">
        <v>41</v>
      </c>
      <c r="K1713" s="116" t="s">
        <v>91</v>
      </c>
      <c r="L1713" s="1971" t="s">
        <v>39</v>
      </c>
      <c r="M1713" s="1972"/>
      <c r="N1713" s="108" t="s">
        <v>43</v>
      </c>
    </row>
    <row r="1714" spans="1:14" ht="39.75" customHeight="1" thickBot="1">
      <c r="A1714" s="1721"/>
      <c r="B1714" s="11" t="s">
        <v>69</v>
      </c>
      <c r="C1714" s="1774"/>
      <c r="D1714" s="1775"/>
      <c r="E1714" s="1776"/>
      <c r="F1714" s="1973">
        <f>IF($J1696="TC",0,IF($J1696="Nso",0,VLOOKUP($A1693,'Result Entry'!$B$9:$FW$108,146,0)))</f>
        <v>0</v>
      </c>
      <c r="G1714" s="1974"/>
      <c r="H1714" s="1975">
        <f>IF($J1696="TC",0,IF($J1696="Nso",0,VLOOKUP($A1693,'Result Entry'!$B$9:$FW$108,147,0)))</f>
        <v>0</v>
      </c>
      <c r="I1714" s="1976"/>
      <c r="J1714" s="75">
        <f>IF($J1696="TC",0,IF($J1696="Nso",0,VLOOKUP($A1693,'Result Entry'!$B$9:$FW$108,148,0)))</f>
        <v>0</v>
      </c>
      <c r="K1714" s="85" t="str">
        <f>IF($J1696="TC",0,IF($J1696="Nso",0,VLOOKUP($A1693,'Result Entry'!$B$9:$FW$108,149,0)))</f>
        <v/>
      </c>
      <c r="L1714" s="1864">
        <f>IF($J1696="TC",0,IF($J1696="Nso",0,VLOOKUP($A1693,'Result Entry'!$B$9:$FW$108,150,0)))</f>
        <v>0</v>
      </c>
      <c r="M1714" s="1865"/>
      <c r="N1714" s="15">
        <f>IF($J1696="TC",0,IF($J1696="Nso",0,VLOOKUP($A1693,'Result Entry'!$B$9:$FW$108,152,0)))</f>
        <v>0</v>
      </c>
    </row>
    <row r="1715" spans="1:14" ht="39.75" customHeight="1">
      <c r="A1715" s="1721"/>
      <c r="B1715" s="11" t="s">
        <v>69</v>
      </c>
      <c r="C1715" s="1758" t="s">
        <v>58</v>
      </c>
      <c r="D1715" s="1759"/>
      <c r="E1715" s="1759"/>
      <c r="F1715" s="1759"/>
      <c r="G1715" s="1759"/>
      <c r="H1715" s="1760"/>
      <c r="I1715" s="1834" t="s">
        <v>59</v>
      </c>
      <c r="J1715" s="1835"/>
      <c r="K1715" s="1911">
        <f>VLOOKUP($A1693,'Result Entry'!$B$9:$FW$108,143,0)</f>
        <v>0</v>
      </c>
      <c r="L1715" s="1912"/>
      <c r="M1715" s="1839" t="s">
        <v>37</v>
      </c>
      <c r="N1715" s="1840"/>
    </row>
    <row r="1716" spans="1:14" ht="39.75" customHeight="1" thickBot="1">
      <c r="A1716" s="1721"/>
      <c r="B1716" s="11" t="s">
        <v>69</v>
      </c>
      <c r="C1716" s="1841" t="s">
        <v>54</v>
      </c>
      <c r="D1716" s="1842"/>
      <c r="E1716" s="1842"/>
      <c r="F1716" s="1843" t="s">
        <v>157</v>
      </c>
      <c r="G1716" s="1844"/>
      <c r="H1716" s="26" t="s">
        <v>47</v>
      </c>
      <c r="I1716" s="1847" t="s">
        <v>60</v>
      </c>
      <c r="J1716" s="1848"/>
      <c r="K1716" s="1913">
        <f>VLOOKUP($A1693,'Result Entry'!$B$9:$FW$108,144,0)</f>
        <v>0</v>
      </c>
      <c r="L1716" s="1914"/>
      <c r="M1716" s="1875">
        <f>VLOOKUP($A1693,'Result Entry'!$B$9:$FW$108,145,0)</f>
        <v>0</v>
      </c>
      <c r="N1716" s="1876"/>
    </row>
    <row r="1717" spans="1:14" ht="39.75" customHeight="1">
      <c r="A1717" s="1721"/>
      <c r="B1717" s="11" t="s">
        <v>69</v>
      </c>
      <c r="C1717" s="1841"/>
      <c r="D1717" s="1842"/>
      <c r="E1717" s="1842"/>
      <c r="F1717" s="1845"/>
      <c r="G1717" s="1846"/>
      <c r="H1717" s="27" t="s">
        <v>99</v>
      </c>
      <c r="I1717" s="1877" t="s">
        <v>61</v>
      </c>
      <c r="J1717" s="1878"/>
      <c r="K1717" s="1915">
        <f>IF($J1696="TC","Transferred",IF($J1696="Nso","NameSeparated",VLOOKUP($A1693,'Result Entry'!$B$9:$FW$108,153,0)))</f>
        <v>0</v>
      </c>
      <c r="L1717" s="1915"/>
      <c r="M1717" s="1915"/>
      <c r="N1717" s="1916"/>
    </row>
    <row r="1718" spans="1:14" ht="39.75" customHeight="1">
      <c r="A1718" s="1721"/>
      <c r="B1718" s="11" t="s">
        <v>69</v>
      </c>
      <c r="C1718" s="1917" t="str">
        <f>'Result Entry'!$DU$3</f>
        <v>Foundation Of Information Tech.</v>
      </c>
      <c r="D1718" s="1918"/>
      <c r="E1718" s="1919"/>
      <c r="F1718" s="1902" t="str">
        <f>IF($J1696="TC",0,IF($J1696="Nso",0,VLOOKUP($A1693,'Result Entry'!$B$9:$GS$108,170,0)))</f>
        <v/>
      </c>
      <c r="G1718" s="1902"/>
      <c r="H1718" s="109">
        <f>IF($J1696="TC",0,IF($J1696="Nso",0,VLOOKUP($A1693,'Result Entry'!$B$9:$GS$108,112,0)))</f>
        <v>0</v>
      </c>
      <c r="I1718" s="1748" t="s">
        <v>71</v>
      </c>
      <c r="J1718" s="1749"/>
      <c r="K1718" s="1908">
        <f>'Result Entry'!$T$2</f>
        <v>45419</v>
      </c>
      <c r="L1718" s="1909"/>
      <c r="M1718" s="1909"/>
      <c r="N1718" s="1910"/>
    </row>
    <row r="1719" spans="1:14" ht="39.75" customHeight="1">
      <c r="A1719" s="1721"/>
      <c r="B1719" s="11" t="s">
        <v>69</v>
      </c>
      <c r="C1719" s="1899" t="str">
        <f>'Result Entry'!$EI$3</f>
        <v>G.I.A.I.-II</v>
      </c>
      <c r="D1719" s="1900"/>
      <c r="E1719" s="1901"/>
      <c r="F1719" s="1902" t="str">
        <f>IF($J1696="TC",0,IF($J1696="Nso",0,VLOOKUP($A1693,'Result Entry'!$B$9:$GS$108,174,0)))</f>
        <v/>
      </c>
      <c r="G1719" s="1902"/>
      <c r="H1719" s="109">
        <f>IF($J1696="TC",0,IF($J1696="Nso",0,VLOOKUP($A1693,'Result Entry'!$B$9:$GS$108,124,0)))</f>
        <v>0</v>
      </c>
      <c r="I1719" s="1753"/>
      <c r="J1719" s="1754"/>
      <c r="K1719" s="1754"/>
      <c r="L1719" s="1754"/>
      <c r="M1719" s="1754"/>
      <c r="N1719" s="1755"/>
    </row>
    <row r="1720" spans="1:14" ht="39.75" customHeight="1">
      <c r="A1720" s="1721"/>
      <c r="B1720" s="11" t="s">
        <v>69</v>
      </c>
      <c r="C1720" s="1899" t="str">
        <f>'Result Entry'!$EU$3</f>
        <v>SOC.SER.PLAN</v>
      </c>
      <c r="D1720" s="1900"/>
      <c r="E1720" s="1901"/>
      <c r="F1720" s="1902">
        <f>IF($J1696="TC",0,IF($J1696="Nso",0,VLOOKUP($A1693,'Result Entry'!$B$9:$HS$108,178,0)))</f>
        <v>0</v>
      </c>
      <c r="G1720" s="1902"/>
      <c r="H1720" s="109">
        <f>IF($J1696="TC",0,IF($J1696="Nso",0,VLOOKUP($A1693,'Result Entry'!$B$9:$GS$108,136,0)))</f>
        <v>0</v>
      </c>
      <c r="I1720" s="1756" t="s">
        <v>174</v>
      </c>
      <c r="J1720" s="1757"/>
      <c r="K1720" s="113"/>
      <c r="L1720" s="114"/>
      <c r="M1720" s="114"/>
      <c r="N1720" s="115"/>
    </row>
    <row r="1721" spans="1:14" ht="39.75" customHeight="1" thickBot="1">
      <c r="A1721" s="1721"/>
      <c r="B1721" s="11" t="s">
        <v>69</v>
      </c>
      <c r="C1721" s="1899" t="str">
        <f>'Result Entry'!$FG$3</f>
        <v>Jeewan Kaushal</v>
      </c>
      <c r="D1721" s="1900"/>
      <c r="E1721" s="1901"/>
      <c r="F1721" s="1902" t="str">
        <f>IF($J1696="TC",0,IF($J1696="Nso",0,VLOOKUP($A1693,'Result Entry'!$B$9:$HS$108,182,0)))</f>
        <v/>
      </c>
      <c r="G1721" s="1902"/>
      <c r="H1721" s="109">
        <f>IF($J1696="TC",0,IF($J1696="Nso",0,VLOOKUP($A1693,'Result Entry'!$B$9:$HS$108,136,0)))</f>
        <v>0</v>
      </c>
      <c r="I1721" s="1756" t="s">
        <v>148</v>
      </c>
      <c r="J1721" s="1757"/>
      <c r="K1721" s="1757"/>
      <c r="L1721" s="1757"/>
      <c r="M1721" s="1757"/>
      <c r="N1721" s="1838"/>
    </row>
    <row r="1722" spans="1:14" ht="39.75" customHeight="1">
      <c r="A1722" s="1721"/>
      <c r="B1722" s="10" t="s">
        <v>69</v>
      </c>
      <c r="C1722" s="1886" t="s">
        <v>180</v>
      </c>
      <c r="D1722" s="1887"/>
      <c r="E1722" s="1888"/>
      <c r="F1722" s="1895" t="s">
        <v>181</v>
      </c>
      <c r="G1722" s="1896"/>
      <c r="H1722" s="110" t="s">
        <v>30</v>
      </c>
      <c r="I1722" s="1756" t="s">
        <v>175</v>
      </c>
      <c r="J1722" s="1757"/>
      <c r="K1722" s="1757"/>
      <c r="L1722" s="1757"/>
      <c r="M1722" s="1757"/>
      <c r="N1722" s="1838"/>
    </row>
    <row r="1723" spans="1:14" ht="39.75" customHeight="1">
      <c r="A1723" s="1721"/>
      <c r="B1723" s="10" t="s">
        <v>69</v>
      </c>
      <c r="C1723" s="1889"/>
      <c r="D1723" s="1890"/>
      <c r="E1723" s="1891"/>
      <c r="F1723" s="1897" t="s">
        <v>182</v>
      </c>
      <c r="G1723" s="1898"/>
      <c r="H1723" s="111" t="s">
        <v>179</v>
      </c>
      <c r="I1723" s="1732" t="s">
        <v>67</v>
      </c>
      <c r="J1723" s="1733"/>
      <c r="K1723" s="1733"/>
      <c r="L1723" s="1733"/>
      <c r="M1723" s="1733"/>
      <c r="N1723" s="1734"/>
    </row>
    <row r="1724" spans="1:14" ht="39.75" customHeight="1">
      <c r="A1724" s="1721"/>
      <c r="B1724" s="10" t="s">
        <v>69</v>
      </c>
      <c r="C1724" s="1889"/>
      <c r="D1724" s="1890"/>
      <c r="E1724" s="1891"/>
      <c r="F1724" s="1897" t="s">
        <v>185</v>
      </c>
      <c r="G1724" s="1898"/>
      <c r="H1724" s="111" t="s">
        <v>62</v>
      </c>
      <c r="I1724" s="1735"/>
      <c r="J1724" s="1736"/>
      <c r="K1724" s="1736"/>
      <c r="L1724" s="1736"/>
      <c r="M1724" s="1736"/>
      <c r="N1724" s="1737"/>
    </row>
    <row r="1725" spans="1:14" ht="39.75" customHeight="1">
      <c r="A1725" s="1721"/>
      <c r="B1725" s="10" t="s">
        <v>69</v>
      </c>
      <c r="C1725" s="1889"/>
      <c r="D1725" s="1890"/>
      <c r="E1725" s="1891"/>
      <c r="F1725" s="1897" t="s">
        <v>186</v>
      </c>
      <c r="G1725" s="1898"/>
      <c r="H1725" s="111" t="s">
        <v>63</v>
      </c>
      <c r="I1725" s="1735"/>
      <c r="J1725" s="1736"/>
      <c r="K1725" s="1736"/>
      <c r="L1725" s="1736"/>
      <c r="M1725" s="1736"/>
      <c r="N1725" s="1737"/>
    </row>
    <row r="1726" spans="1:14" ht="39.75" customHeight="1">
      <c r="A1726" s="1721"/>
      <c r="B1726" s="10" t="s">
        <v>69</v>
      </c>
      <c r="C1726" s="1889"/>
      <c r="D1726" s="1890"/>
      <c r="E1726" s="1891"/>
      <c r="F1726" s="1897" t="s">
        <v>183</v>
      </c>
      <c r="G1726" s="1898"/>
      <c r="H1726" s="111" t="s">
        <v>65</v>
      </c>
      <c r="I1726" s="1738" t="s">
        <v>80</v>
      </c>
      <c r="J1726" s="1739"/>
      <c r="K1726" s="1739"/>
      <c r="L1726" s="1739"/>
      <c r="M1726" s="1739"/>
      <c r="N1726" s="1740"/>
    </row>
    <row r="1727" spans="1:14" ht="39.75" customHeight="1" thickBot="1">
      <c r="A1727" s="1721"/>
      <c r="B1727" s="13" t="s">
        <v>69</v>
      </c>
      <c r="C1727" s="1892"/>
      <c r="D1727" s="1893"/>
      <c r="E1727" s="1894"/>
      <c r="F1727" s="1884" t="s">
        <v>184</v>
      </c>
      <c r="G1727" s="1885"/>
      <c r="H1727" s="112" t="s">
        <v>64</v>
      </c>
      <c r="I1727" s="1741"/>
      <c r="J1727" s="1742"/>
      <c r="K1727" s="1742"/>
      <c r="L1727" s="1742"/>
      <c r="M1727" s="1742"/>
      <c r="N1727" s="1743"/>
    </row>
    <row r="1728" spans="1:14" s="43" customFormat="1" ht="123.75" customHeight="1" thickTop="1">
      <c r="A1728" s="84"/>
      <c r="B1728" s="117"/>
      <c r="C1728" s="118"/>
      <c r="D1728" s="118"/>
      <c r="E1728" s="118"/>
      <c r="F1728" s="118"/>
      <c r="G1728" s="118"/>
      <c r="H1728" s="118"/>
      <c r="I1728" s="118"/>
      <c r="J1728" s="118"/>
      <c r="K1728" s="118"/>
      <c r="L1728" s="118"/>
      <c r="M1728" s="118"/>
      <c r="N1728" s="118"/>
    </row>
    <row r="1729" spans="1:15" ht="24.75" customHeight="1" thickBot="1">
      <c r="A1729" s="83">
        <f>A1693+1</f>
        <v>49</v>
      </c>
      <c r="B1729" s="1720" t="s">
        <v>50</v>
      </c>
      <c r="C1729" s="1720"/>
      <c r="D1729" s="1720"/>
      <c r="E1729" s="1720"/>
      <c r="F1729" s="1720"/>
      <c r="G1729" s="1720"/>
      <c r="H1729" s="1720"/>
      <c r="I1729" s="1720"/>
      <c r="J1729" s="1720"/>
      <c r="K1729" s="1720"/>
      <c r="L1729" s="1720"/>
      <c r="M1729" s="1720"/>
      <c r="N1729" s="1720"/>
    </row>
    <row r="1730" spans="1:15" ht="62.25" customHeight="1" thickTop="1">
      <c r="A1730" s="1721"/>
      <c r="B1730" s="1722"/>
      <c r="C1730" s="1723"/>
      <c r="D1730" s="1920" t="str">
        <f>Master!$E$8</f>
        <v xml:space="preserve">Govt. Sr. Secondary School </v>
      </c>
      <c r="E1730" s="1921"/>
      <c r="F1730" s="1921"/>
      <c r="G1730" s="1921"/>
      <c r="H1730" s="1921"/>
      <c r="I1730" s="1921"/>
      <c r="J1730" s="1921"/>
      <c r="K1730" s="1921"/>
      <c r="L1730" s="1921"/>
      <c r="M1730" s="1921"/>
      <c r="N1730" s="1922"/>
    </row>
    <row r="1731" spans="1:15" ht="33" customHeight="1" thickBot="1">
      <c r="A1731" s="1721"/>
      <c r="B1731" s="1724"/>
      <c r="C1731" s="1725"/>
      <c r="D1731" s="1729" t="str">
        <f>Master!$E$11</f>
        <v>P.S.-Bapini (Jodhpur)</v>
      </c>
      <c r="E1731" s="1730"/>
      <c r="F1731" s="1730"/>
      <c r="G1731" s="1730"/>
      <c r="H1731" s="1730"/>
      <c r="I1731" s="1730"/>
      <c r="J1731" s="1730"/>
      <c r="K1731" s="1730"/>
      <c r="L1731" s="1730"/>
      <c r="M1731" s="1730"/>
      <c r="N1731" s="1731"/>
    </row>
    <row r="1732" spans="1:15" ht="30" customHeight="1">
      <c r="A1732" s="1721"/>
      <c r="B1732" s="28"/>
      <c r="C1732" s="1849" t="s">
        <v>150</v>
      </c>
      <c r="D1732" s="1850"/>
      <c r="E1732" s="1850"/>
      <c r="F1732" s="1850"/>
      <c r="G1732" s="1851"/>
      <c r="H1732" s="1814" t="s">
        <v>127</v>
      </c>
      <c r="I1732" s="1814"/>
      <c r="J1732" s="1923">
        <f>VLOOKUP(A1729,'Result Entry'!$B$6:$K$108,6,0)</f>
        <v>0</v>
      </c>
      <c r="K1732" s="1820" t="s">
        <v>68</v>
      </c>
      <c r="L1732" s="1821"/>
      <c r="M1732" s="68">
        <f>Master!$E$14</f>
        <v>8151106901</v>
      </c>
      <c r="N1732" s="69"/>
    </row>
    <row r="1733" spans="1:15" ht="30" customHeight="1">
      <c r="A1733" s="1721"/>
      <c r="B1733" s="9"/>
      <c r="C1733" s="1852"/>
      <c r="D1733" s="1853"/>
      <c r="E1733" s="1853"/>
      <c r="F1733" s="1853"/>
      <c r="G1733" s="1854"/>
      <c r="H1733" s="1815"/>
      <c r="I1733" s="1815"/>
      <c r="J1733" s="1924"/>
      <c r="K1733" s="1822" t="s">
        <v>66</v>
      </c>
      <c r="L1733" s="1823"/>
      <c r="M1733" s="1824"/>
      <c r="N1733" s="1825"/>
      <c r="O1733" s="17" t="s">
        <v>156</v>
      </c>
    </row>
    <row r="1734" spans="1:15" ht="30" customHeight="1" thickBot="1">
      <c r="A1734" s="1721"/>
      <c r="B1734" s="9"/>
      <c r="C1734" s="1855"/>
      <c r="D1734" s="1856"/>
      <c r="E1734" s="1856"/>
      <c r="F1734" s="1856"/>
      <c r="G1734" s="1857"/>
      <c r="H1734" s="1816"/>
      <c r="I1734" s="1816"/>
      <c r="J1734" s="1925"/>
      <c r="K1734" s="1826" t="s">
        <v>51</v>
      </c>
      <c r="L1734" s="1827"/>
      <c r="M1734" s="1828" t="str">
        <f>Master!$E$6</f>
        <v>2023-24</v>
      </c>
      <c r="N1734" s="1829"/>
    </row>
    <row r="1735" spans="1:15" ht="39.75" customHeight="1">
      <c r="A1735" s="1721"/>
      <c r="B1735" s="10" t="s">
        <v>69</v>
      </c>
      <c r="C1735" s="1932" t="s">
        <v>20</v>
      </c>
      <c r="D1735" s="1977"/>
      <c r="E1735" s="1977"/>
      <c r="F1735" s="1978"/>
      <c r="G1735" s="87" t="s">
        <v>149</v>
      </c>
      <c r="H1735" s="1979">
        <f>VLOOKUP($A1729,'Result Entry'!$B$9:$FW$108,4,0)</f>
        <v>0</v>
      </c>
      <c r="I1735" s="1979"/>
      <c r="J1735" s="1979"/>
      <c r="K1735" s="1979"/>
      <c r="L1735" s="1979"/>
      <c r="M1735" s="1979"/>
      <c r="N1735" s="1980"/>
    </row>
    <row r="1736" spans="1:15" ht="39.75" customHeight="1">
      <c r="A1736" s="1721"/>
      <c r="B1736" s="10" t="s">
        <v>69</v>
      </c>
      <c r="C1736" s="1960" t="s">
        <v>22</v>
      </c>
      <c r="D1736" s="1961"/>
      <c r="E1736" s="1961"/>
      <c r="F1736" s="1962"/>
      <c r="G1736" s="88" t="s">
        <v>149</v>
      </c>
      <c r="H1736" s="1963">
        <f>VLOOKUP($A1729,'Result Entry'!$B$9:$FW$108,7,0)</f>
        <v>0</v>
      </c>
      <c r="I1736" s="1963"/>
      <c r="J1736" s="1963"/>
      <c r="K1736" s="1963"/>
      <c r="L1736" s="1963"/>
      <c r="M1736" s="1963"/>
      <c r="N1736" s="1964"/>
    </row>
    <row r="1737" spans="1:15" ht="39.75" customHeight="1">
      <c r="A1737" s="1721"/>
      <c r="B1737" s="10" t="s">
        <v>69</v>
      </c>
      <c r="C1737" s="1960" t="s">
        <v>23</v>
      </c>
      <c r="D1737" s="1961"/>
      <c r="E1737" s="1961"/>
      <c r="F1737" s="1962"/>
      <c r="G1737" s="88" t="s">
        <v>149</v>
      </c>
      <c r="H1737" s="1963">
        <f>VLOOKUP($A1729,'Result Entry'!$B$9:$FW$108,8,0)</f>
        <v>0</v>
      </c>
      <c r="I1737" s="1963"/>
      <c r="J1737" s="1963"/>
      <c r="K1737" s="1963"/>
      <c r="L1737" s="1963"/>
      <c r="M1737" s="1963"/>
      <c r="N1737" s="1964"/>
    </row>
    <row r="1738" spans="1:15" ht="39.75" customHeight="1">
      <c r="A1738" s="1721"/>
      <c r="B1738" s="10" t="s">
        <v>69</v>
      </c>
      <c r="C1738" s="1960" t="s">
        <v>52</v>
      </c>
      <c r="D1738" s="1961"/>
      <c r="E1738" s="1961"/>
      <c r="F1738" s="1962"/>
      <c r="G1738" s="88" t="s">
        <v>149</v>
      </c>
      <c r="H1738" s="1963">
        <f>VLOOKUP($A1729,'Result Entry'!$B$9:$FW$108,9,0)</f>
        <v>0</v>
      </c>
      <c r="I1738" s="1963"/>
      <c r="J1738" s="1963"/>
      <c r="K1738" s="1963"/>
      <c r="L1738" s="1963"/>
      <c r="M1738" s="1963"/>
      <c r="N1738" s="1964"/>
    </row>
    <row r="1739" spans="1:15" ht="39.75" customHeight="1">
      <c r="A1739" s="1721"/>
      <c r="B1739" s="10" t="s">
        <v>69</v>
      </c>
      <c r="C1739" s="1960" t="s">
        <v>53</v>
      </c>
      <c r="D1739" s="1961"/>
      <c r="E1739" s="1961"/>
      <c r="F1739" s="1962"/>
      <c r="G1739" s="88" t="s">
        <v>149</v>
      </c>
      <c r="H1739" s="1965" t="str">
        <f>CONCATENATE('Result Entry'!$G$4,'Result Entry'!$J$4)</f>
        <v>11(A)</v>
      </c>
      <c r="I1739" s="1963"/>
      <c r="J1739" s="1963"/>
      <c r="K1739" s="1963"/>
      <c r="L1739" s="1963"/>
      <c r="M1739" s="1963"/>
      <c r="N1739" s="1964"/>
    </row>
    <row r="1740" spans="1:15" ht="39.75" customHeight="1" thickBot="1">
      <c r="A1740" s="1721"/>
      <c r="B1740" s="10" t="s">
        <v>69</v>
      </c>
      <c r="C1740" s="1935" t="s">
        <v>25</v>
      </c>
      <c r="D1740" s="1936"/>
      <c r="E1740" s="1936"/>
      <c r="F1740" s="1937"/>
      <c r="G1740" s="89" t="s">
        <v>149</v>
      </c>
      <c r="H1740" s="1938">
        <f>VLOOKUP($A1729,'Result Entry'!$B$9:$FW$108,10,0)</f>
        <v>0</v>
      </c>
      <c r="I1740" s="1938"/>
      <c r="J1740" s="1938"/>
      <c r="K1740" s="1938"/>
      <c r="L1740" s="1938"/>
      <c r="M1740" s="1938"/>
      <c r="N1740" s="1939"/>
    </row>
    <row r="1741" spans="1:15" ht="30" customHeight="1">
      <c r="A1741" s="1721"/>
      <c r="B1741" s="11" t="s">
        <v>69</v>
      </c>
      <c r="C1741" s="1940" t="s">
        <v>167</v>
      </c>
      <c r="D1741" s="1941"/>
      <c r="E1741" s="1944" t="s">
        <v>72</v>
      </c>
      <c r="F1741" s="1946" t="s">
        <v>73</v>
      </c>
      <c r="G1741" s="1948" t="s">
        <v>168</v>
      </c>
      <c r="H1741" s="1950" t="s">
        <v>55</v>
      </c>
      <c r="I1741" s="1951"/>
      <c r="J1741" s="1954" t="s">
        <v>84</v>
      </c>
      <c r="K1741" s="1955"/>
      <c r="L1741" s="1958" t="s">
        <v>169</v>
      </c>
      <c r="M1741" s="1966" t="s">
        <v>76</v>
      </c>
      <c r="N1741" s="1926" t="s">
        <v>98</v>
      </c>
    </row>
    <row r="1742" spans="1:15" ht="30" customHeight="1">
      <c r="A1742" s="1721"/>
      <c r="B1742" s="11"/>
      <c r="C1742" s="1942"/>
      <c r="D1742" s="1943"/>
      <c r="E1742" s="1945"/>
      <c r="F1742" s="1947"/>
      <c r="G1742" s="1949"/>
      <c r="H1742" s="1952"/>
      <c r="I1742" s="1953"/>
      <c r="J1742" s="1956"/>
      <c r="K1742" s="1957"/>
      <c r="L1742" s="1959"/>
      <c r="M1742" s="1967"/>
      <c r="N1742" s="1927"/>
    </row>
    <row r="1743" spans="1:15" ht="39.75" customHeight="1" thickBot="1">
      <c r="A1743" s="1721"/>
      <c r="B1743" s="11" t="s">
        <v>69</v>
      </c>
      <c r="C1743" s="1866" t="s">
        <v>56</v>
      </c>
      <c r="D1743" s="1867"/>
      <c r="E1743" s="90">
        <f>'Result Entry'!$L$7</f>
        <v>10</v>
      </c>
      <c r="F1743" s="91">
        <f>'Result Entry'!$M$7</f>
        <v>10</v>
      </c>
      <c r="G1743" s="92">
        <f t="shared" ref="G1743:G1748" si="144">SUM(E1743:F1743)</f>
        <v>20</v>
      </c>
      <c r="H1743" s="1929">
        <f>'Result Entry'!$AU$7</f>
        <v>70</v>
      </c>
      <c r="I1743" s="1930"/>
      <c r="J1743" s="1931">
        <f>'Result Entry'!$AY$7</f>
        <v>100</v>
      </c>
      <c r="K1743" s="1930"/>
      <c r="L1743" s="92">
        <f t="shared" ref="L1743:L1748" si="145">SUM(H1743,J1743)</f>
        <v>170</v>
      </c>
      <c r="M1743" s="93">
        <f t="shared" ref="M1743:M1748" si="146">SUM(G1743,L1743)</f>
        <v>190</v>
      </c>
      <c r="N1743" s="1928"/>
    </row>
    <row r="1744" spans="1:15" s="52" customFormat="1" ht="54" customHeight="1">
      <c r="A1744" s="1721"/>
      <c r="B1744" s="50" t="s">
        <v>69</v>
      </c>
      <c r="C1744" s="1769" t="str">
        <f>'Result Entry'!$L$3</f>
        <v>HINDI Comp.</v>
      </c>
      <c r="D1744" s="1770"/>
      <c r="E1744" s="94">
        <f>IF($J1732="TC",0,IF($J1732="Nso",0,VLOOKUP($A1729,'Result Entry'!$B$9:$FW$108,11,0)))</f>
        <v>0</v>
      </c>
      <c r="F1744" s="95">
        <f>IF($J1732="TC",0,IF($J1732="Nso",0,VLOOKUP($A1729,'Result Entry'!$B$9:$FW$108,12,0)))</f>
        <v>0</v>
      </c>
      <c r="G1744" s="96">
        <f t="shared" si="144"/>
        <v>0</v>
      </c>
      <c r="H1744" s="1932">
        <f>IF($J1732="TC",0,IF($J1732="Nso",0,VLOOKUP($A1729,'Result Entry'!$B$9:$FW$108,16,0)))</f>
        <v>0</v>
      </c>
      <c r="I1744" s="1933"/>
      <c r="J1744" s="1934">
        <f>IF($J1732="TC",0,IF($J1732="Nso",0,VLOOKUP($A1729,'Result Entry'!$B$9:$FW$108,19,0)))</f>
        <v>0</v>
      </c>
      <c r="K1744" s="1933"/>
      <c r="L1744" s="97">
        <f t="shared" si="145"/>
        <v>0</v>
      </c>
      <c r="M1744" s="98">
        <f t="shared" si="146"/>
        <v>0</v>
      </c>
      <c r="N1744" s="99" t="str">
        <f>IF($J1732="TC",0,IF($J1732="Nso",0,VLOOKUP($A1729,'Result Entry'!$B$9:$FW$108,24,0)))</f>
        <v/>
      </c>
    </row>
    <row r="1745" spans="1:14" s="52" customFormat="1" ht="54" customHeight="1">
      <c r="A1745" s="1721"/>
      <c r="B1745" s="50" t="s">
        <v>69</v>
      </c>
      <c r="C1745" s="1717" t="str">
        <f>'Result Entry'!$Z$3</f>
        <v>ENGLISH Comp.</v>
      </c>
      <c r="D1745" s="1718"/>
      <c r="E1745" s="94">
        <f>IF($J1732="TC",0,IF($J1732="Nso",0,VLOOKUP($A1729,'Result Entry'!$B$9:$FW$108,25,0)))</f>
        <v>0</v>
      </c>
      <c r="F1745" s="95">
        <f>IF($J1732="TC",0,IF($J1732="Nso",0,VLOOKUP($A1729,'Result Entry'!$B$9:$FW$108,26,0)))</f>
        <v>0</v>
      </c>
      <c r="G1745" s="100">
        <f t="shared" si="144"/>
        <v>0</v>
      </c>
      <c r="H1745" s="1960">
        <f>IF($J1732="TC",0,IF($J1732="Nso",0,VLOOKUP($A1729,'Result Entry'!$B$9:$FW$108,30,0)))</f>
        <v>0</v>
      </c>
      <c r="I1745" s="1904"/>
      <c r="J1745" s="1903">
        <f>IF($J1732="TC",0,IF($J1732="Nso",0,VLOOKUP($A1729,'Result Entry'!$B$9:$FW$108,33,0)))</f>
        <v>0</v>
      </c>
      <c r="K1745" s="1904"/>
      <c r="L1745" s="97">
        <f t="shared" si="145"/>
        <v>0</v>
      </c>
      <c r="M1745" s="98">
        <f t="shared" si="146"/>
        <v>0</v>
      </c>
      <c r="N1745" s="99" t="str">
        <f>IF($J1732="TC",0,IF($J1732="Nso",0,VLOOKUP($A1729,'Result Entry'!$B$9:$FW$108,38,0)))</f>
        <v/>
      </c>
    </row>
    <row r="1746" spans="1:14" s="52" customFormat="1" ht="54" customHeight="1">
      <c r="A1746" s="1721"/>
      <c r="B1746" s="50" t="s">
        <v>69</v>
      </c>
      <c r="C1746" s="1717" t="str">
        <f>'Result Entry'!$AO$3</f>
        <v>PHYSICS</v>
      </c>
      <c r="D1746" s="1718"/>
      <c r="E1746" s="94">
        <f>IF($J1732="TC",0,IF($J1732="Nso",0,VLOOKUP($A1729,'Result Entry'!$B$9:$FW$108,39,0)))</f>
        <v>0</v>
      </c>
      <c r="F1746" s="95">
        <f>IF($J1732="TC",0,IF($J1732="Nso",0,VLOOKUP($A1729,'Result Entry'!$B$9:$FW$108,40,0)))</f>
        <v>0</v>
      </c>
      <c r="G1746" s="100">
        <f t="shared" si="144"/>
        <v>0</v>
      </c>
      <c r="H1746" s="1960">
        <f>IF($J1732="TC",0,IF($J1732="Nso",0,VLOOKUP($A1729,'Result Entry'!$B$9:$FW$108,45,0)))</f>
        <v>0</v>
      </c>
      <c r="I1746" s="1904"/>
      <c r="J1746" s="1903">
        <f>IF($J1732="TC",0,IF($J1732="Nso",0,VLOOKUP($A1729,'Result Entry'!$B$9:$FW$108,49,0)))</f>
        <v>0</v>
      </c>
      <c r="K1746" s="1904"/>
      <c r="L1746" s="97">
        <f t="shared" si="145"/>
        <v>0</v>
      </c>
      <c r="M1746" s="98">
        <f t="shared" si="146"/>
        <v>0</v>
      </c>
      <c r="N1746" s="99" t="str">
        <f>IF($J1732="TC",0,IF($J1732="Nso",0,VLOOKUP($A1729,'Result Entry'!$B$9:$FW$108,54,0)))</f>
        <v/>
      </c>
    </row>
    <row r="1747" spans="1:14" s="52" customFormat="1" ht="54" customHeight="1">
      <c r="A1747" s="1721"/>
      <c r="B1747" s="50" t="s">
        <v>69</v>
      </c>
      <c r="C1747" s="1717" t="str">
        <f>'Result Entry'!$BF$3</f>
        <v>CHEMISTRY</v>
      </c>
      <c r="D1747" s="1718"/>
      <c r="E1747" s="94" t="str">
        <f>IF($J1732="TC",0,IF($J1732="Nso",0,VLOOKUP($A1729,'Result Entry'!$B$9:$FW$108,55,0)))</f>
        <v/>
      </c>
      <c r="F1747" s="95">
        <f>IF($J1732="TC",0,IF($J1732="Nso",0,VLOOKUP($A1729,'Result Entry'!$B$9:$FW$108,56,0)))</f>
        <v>0</v>
      </c>
      <c r="G1747" s="100">
        <f t="shared" si="144"/>
        <v>0</v>
      </c>
      <c r="H1747" s="1960">
        <f>IF($J1732="TC",0,IF($J1732="Nso",0,VLOOKUP($A1729,'Result Entry'!$B$9:$FW$108,61,0)))</f>
        <v>0</v>
      </c>
      <c r="I1747" s="1904"/>
      <c r="J1747" s="1903">
        <f>IF($J1732="TC",0,IF($J1732="Nso",0,VLOOKUP($A1729,'Result Entry'!$B$9:$FW$108,65,0)))</f>
        <v>0</v>
      </c>
      <c r="K1747" s="1904"/>
      <c r="L1747" s="97">
        <f t="shared" si="145"/>
        <v>0</v>
      </c>
      <c r="M1747" s="98">
        <f t="shared" si="146"/>
        <v>0</v>
      </c>
      <c r="N1747" s="99" t="str">
        <f>IF($J1732="TC",0,IF($J1732="Nso",0,VLOOKUP($A1729,'Result Entry'!$B$9:$FW$108,70,0)))</f>
        <v/>
      </c>
    </row>
    <row r="1748" spans="1:14" s="52" customFormat="1" ht="54" customHeight="1" thickBot="1">
      <c r="A1748" s="1721"/>
      <c r="B1748" s="50" t="s">
        <v>69</v>
      </c>
      <c r="C1748" s="1717" t="str">
        <f>'Result Entry'!$BW$3</f>
        <v>BIOLOGY</v>
      </c>
      <c r="D1748" s="1718"/>
      <c r="E1748" s="101" t="str">
        <f>IF($J1732="TC",0,IF($J1732="Nso",0,VLOOKUP($A1729,'Result Entry'!$B$9:$FW$108,71,0)))</f>
        <v/>
      </c>
      <c r="F1748" s="102" t="str">
        <f>IF($J1732="TC",0,IF($J1732="Nso",0,VLOOKUP($A1729,'Result Entry'!$B$9:$FW$108,72,0)))</f>
        <v/>
      </c>
      <c r="G1748" s="103">
        <f t="shared" si="144"/>
        <v>0</v>
      </c>
      <c r="H1748" s="1905">
        <f>IF($J1732="TC",0,IF($J1732="Nso",0,VLOOKUP($A1729,'Result Entry'!$B$9:$FW$108,77,0)))</f>
        <v>0</v>
      </c>
      <c r="I1748" s="1906"/>
      <c r="J1748" s="1907">
        <f>IF($J1732="TC",0,IF($J1732="Nso",0,VLOOKUP($A1729,'Result Entry'!$B$9:$FW$108,81,0)))</f>
        <v>0</v>
      </c>
      <c r="K1748" s="1906"/>
      <c r="L1748" s="104">
        <f t="shared" si="145"/>
        <v>0</v>
      </c>
      <c r="M1748" s="105">
        <f t="shared" si="146"/>
        <v>0</v>
      </c>
      <c r="N1748" s="99">
        <f>IF($J1732="TC",0,IF($J1732="Nso",0,VLOOKUP($A1729,'Result Entry'!$B$9:$FW$108,86,0)))</f>
        <v>0</v>
      </c>
    </row>
    <row r="1749" spans="1:14" ht="39.75" customHeight="1">
      <c r="A1749" s="1721"/>
      <c r="B1749" s="11" t="s">
        <v>69</v>
      </c>
      <c r="C1749" s="1771" t="s">
        <v>77</v>
      </c>
      <c r="D1749" s="1772"/>
      <c r="E1749" s="1773"/>
      <c r="F1749" s="1968" t="s">
        <v>78</v>
      </c>
      <c r="G1749" s="1969"/>
      <c r="H1749" s="1968" t="s">
        <v>79</v>
      </c>
      <c r="I1749" s="1970"/>
      <c r="J1749" s="106" t="s">
        <v>41</v>
      </c>
      <c r="K1749" s="116" t="s">
        <v>91</v>
      </c>
      <c r="L1749" s="1971" t="s">
        <v>39</v>
      </c>
      <c r="M1749" s="1972"/>
      <c r="N1749" s="108" t="s">
        <v>43</v>
      </c>
    </row>
    <row r="1750" spans="1:14" ht="39.75" customHeight="1" thickBot="1">
      <c r="A1750" s="1721"/>
      <c r="B1750" s="11" t="s">
        <v>69</v>
      </c>
      <c r="C1750" s="1774"/>
      <c r="D1750" s="1775"/>
      <c r="E1750" s="1776"/>
      <c r="F1750" s="1973">
        <f>IF($J1732="TC",0,IF($J1732="Nso",0,VLOOKUP($A1729,'Result Entry'!$B$9:$FW$108,146,0)))</f>
        <v>0</v>
      </c>
      <c r="G1750" s="1974"/>
      <c r="H1750" s="1975">
        <f>IF($J1732="TC",0,IF($J1732="Nso",0,VLOOKUP($A1729,'Result Entry'!$B$9:$FW$108,147,0)))</f>
        <v>0</v>
      </c>
      <c r="I1750" s="1976"/>
      <c r="J1750" s="75">
        <f>IF($J1732="TC",0,IF($J1732="Nso",0,VLOOKUP($A1729,'Result Entry'!$B$9:$FW$108,148,0)))</f>
        <v>0</v>
      </c>
      <c r="K1750" s="85" t="str">
        <f>IF($J1732="TC",0,IF($J1732="Nso",0,VLOOKUP($A1729,'Result Entry'!$B$9:$FW$108,149,0)))</f>
        <v/>
      </c>
      <c r="L1750" s="1864">
        <f>IF($J1732="TC",0,IF($J1732="Nso",0,VLOOKUP($A1729,'Result Entry'!$B$9:$FW$108,150,0)))</f>
        <v>0</v>
      </c>
      <c r="M1750" s="1865"/>
      <c r="N1750" s="15">
        <f>IF($J1732="TC",0,IF($J1732="Nso",0,VLOOKUP($A1729,'Result Entry'!$B$9:$FW$108,152,0)))</f>
        <v>0</v>
      </c>
    </row>
    <row r="1751" spans="1:14" ht="39.75" customHeight="1">
      <c r="A1751" s="1721"/>
      <c r="B1751" s="11" t="s">
        <v>69</v>
      </c>
      <c r="C1751" s="1758" t="s">
        <v>58</v>
      </c>
      <c r="D1751" s="1759"/>
      <c r="E1751" s="1759"/>
      <c r="F1751" s="1759"/>
      <c r="G1751" s="1759"/>
      <c r="H1751" s="1760"/>
      <c r="I1751" s="1834" t="s">
        <v>59</v>
      </c>
      <c r="J1751" s="1835"/>
      <c r="K1751" s="1911">
        <f>VLOOKUP($A1729,'Result Entry'!$B$9:$FW$108,143,0)</f>
        <v>0</v>
      </c>
      <c r="L1751" s="1912"/>
      <c r="M1751" s="1839" t="s">
        <v>37</v>
      </c>
      <c r="N1751" s="1840"/>
    </row>
    <row r="1752" spans="1:14" ht="39.75" customHeight="1" thickBot="1">
      <c r="A1752" s="1721"/>
      <c r="B1752" s="11" t="s">
        <v>69</v>
      </c>
      <c r="C1752" s="1841" t="s">
        <v>54</v>
      </c>
      <c r="D1752" s="1842"/>
      <c r="E1752" s="1842"/>
      <c r="F1752" s="1843" t="s">
        <v>157</v>
      </c>
      <c r="G1752" s="1844"/>
      <c r="H1752" s="26" t="s">
        <v>47</v>
      </c>
      <c r="I1752" s="1847" t="s">
        <v>60</v>
      </c>
      <c r="J1752" s="1848"/>
      <c r="K1752" s="1913">
        <f>VLOOKUP($A1729,'Result Entry'!$B$9:$FW$108,144,0)</f>
        <v>0</v>
      </c>
      <c r="L1752" s="1914"/>
      <c r="M1752" s="1875">
        <f>VLOOKUP($A1729,'Result Entry'!$B$9:$FW$108,145,0)</f>
        <v>0</v>
      </c>
      <c r="N1752" s="1876"/>
    </row>
    <row r="1753" spans="1:14" ht="39.75" customHeight="1">
      <c r="A1753" s="1721"/>
      <c r="B1753" s="11" t="s">
        <v>69</v>
      </c>
      <c r="C1753" s="1841"/>
      <c r="D1753" s="1842"/>
      <c r="E1753" s="1842"/>
      <c r="F1753" s="1845"/>
      <c r="G1753" s="1846"/>
      <c r="H1753" s="27" t="s">
        <v>99</v>
      </c>
      <c r="I1753" s="1877" t="s">
        <v>61</v>
      </c>
      <c r="J1753" s="1878"/>
      <c r="K1753" s="1915">
        <f>IF($J1732="TC","Transferred",IF($J1732="Nso","NameSeparated",VLOOKUP($A1729,'Result Entry'!$B$9:$FW$108,153,0)))</f>
        <v>0</v>
      </c>
      <c r="L1753" s="1915"/>
      <c r="M1753" s="1915"/>
      <c r="N1753" s="1916"/>
    </row>
    <row r="1754" spans="1:14" ht="39.75" customHeight="1">
      <c r="A1754" s="1721"/>
      <c r="B1754" s="11" t="s">
        <v>69</v>
      </c>
      <c r="C1754" s="1917" t="str">
        <f>'Result Entry'!$DU$3</f>
        <v>Foundation Of Information Tech.</v>
      </c>
      <c r="D1754" s="1918"/>
      <c r="E1754" s="1919"/>
      <c r="F1754" s="1902" t="str">
        <f>IF($J1732="TC",0,IF($J1732="Nso",0,VLOOKUP($A1729,'Result Entry'!$B$9:$GS$108,170,0)))</f>
        <v/>
      </c>
      <c r="G1754" s="1902"/>
      <c r="H1754" s="109">
        <f>IF($J1732="TC",0,IF($J1732="Nso",0,VLOOKUP($A1729,'Result Entry'!$B$9:$GS$108,112,0)))</f>
        <v>0</v>
      </c>
      <c r="I1754" s="1748" t="s">
        <v>71</v>
      </c>
      <c r="J1754" s="1749"/>
      <c r="K1754" s="1908">
        <f>'Result Entry'!$T$2</f>
        <v>45419</v>
      </c>
      <c r="L1754" s="1909"/>
      <c r="M1754" s="1909"/>
      <c r="N1754" s="1910"/>
    </row>
    <row r="1755" spans="1:14" ht="39.75" customHeight="1">
      <c r="A1755" s="1721"/>
      <c r="B1755" s="11" t="s">
        <v>69</v>
      </c>
      <c r="C1755" s="1899" t="str">
        <f>'Result Entry'!$EI$3</f>
        <v>G.I.A.I.-II</v>
      </c>
      <c r="D1755" s="1900"/>
      <c r="E1755" s="1901"/>
      <c r="F1755" s="1902" t="str">
        <f>IF($J1732="TC",0,IF($J1732="Nso",0,VLOOKUP($A1729,'Result Entry'!$B$9:$GS$108,174,0)))</f>
        <v/>
      </c>
      <c r="G1755" s="1902"/>
      <c r="H1755" s="109">
        <f>IF($J1732="TC",0,IF($J1732="Nso",0,VLOOKUP($A1729,'Result Entry'!$B$9:$GS$108,124,0)))</f>
        <v>0</v>
      </c>
      <c r="I1755" s="1753"/>
      <c r="J1755" s="1754"/>
      <c r="K1755" s="1754"/>
      <c r="L1755" s="1754"/>
      <c r="M1755" s="1754"/>
      <c r="N1755" s="1755"/>
    </row>
    <row r="1756" spans="1:14" ht="39.75" customHeight="1">
      <c r="A1756" s="1721"/>
      <c r="B1756" s="11" t="s">
        <v>69</v>
      </c>
      <c r="C1756" s="1899" t="str">
        <f>'Result Entry'!$EU$3</f>
        <v>SOC.SER.PLAN</v>
      </c>
      <c r="D1756" s="1900"/>
      <c r="E1756" s="1901"/>
      <c r="F1756" s="1902">
        <f>IF($J1732="TC",0,IF($J1732="Nso",0,VLOOKUP($A1729,'Result Entry'!$B$9:$HS$108,178,0)))</f>
        <v>0</v>
      </c>
      <c r="G1756" s="1902"/>
      <c r="H1756" s="109">
        <f>IF($J1732="TC",0,IF($J1732="Nso",0,VLOOKUP($A1729,'Result Entry'!$B$9:$GS$108,136,0)))</f>
        <v>0</v>
      </c>
      <c r="I1756" s="1756" t="s">
        <v>174</v>
      </c>
      <c r="J1756" s="1757"/>
      <c r="K1756" s="113"/>
      <c r="L1756" s="114"/>
      <c r="M1756" s="114"/>
      <c r="N1756" s="115"/>
    </row>
    <row r="1757" spans="1:14" ht="39.75" customHeight="1" thickBot="1">
      <c r="A1757" s="1721"/>
      <c r="B1757" s="11" t="s">
        <v>69</v>
      </c>
      <c r="C1757" s="1899" t="str">
        <f>'Result Entry'!$FG$3</f>
        <v>Jeewan Kaushal</v>
      </c>
      <c r="D1757" s="1900"/>
      <c r="E1757" s="1901"/>
      <c r="F1757" s="1902" t="str">
        <f>IF($J1732="TC",0,IF($J1732="Nso",0,VLOOKUP($A1729,'Result Entry'!$B$9:$HS$108,182,0)))</f>
        <v/>
      </c>
      <c r="G1757" s="1902"/>
      <c r="H1757" s="109">
        <f>IF($J1732="TC",0,IF($J1732="Nso",0,VLOOKUP($A1729,'Result Entry'!$B$9:$HS$108,136,0)))</f>
        <v>0</v>
      </c>
      <c r="I1757" s="1756" t="s">
        <v>148</v>
      </c>
      <c r="J1757" s="1757"/>
      <c r="K1757" s="1757"/>
      <c r="L1757" s="1757"/>
      <c r="M1757" s="1757"/>
      <c r="N1757" s="1838"/>
    </row>
    <row r="1758" spans="1:14" ht="39.75" customHeight="1">
      <c r="A1758" s="1721"/>
      <c r="B1758" s="10" t="s">
        <v>69</v>
      </c>
      <c r="C1758" s="1886" t="s">
        <v>180</v>
      </c>
      <c r="D1758" s="1887"/>
      <c r="E1758" s="1888"/>
      <c r="F1758" s="1895" t="s">
        <v>181</v>
      </c>
      <c r="G1758" s="1896"/>
      <c r="H1758" s="110" t="s">
        <v>30</v>
      </c>
      <c r="I1758" s="1756" t="s">
        <v>175</v>
      </c>
      <c r="J1758" s="1757"/>
      <c r="K1758" s="1757"/>
      <c r="L1758" s="1757"/>
      <c r="M1758" s="1757"/>
      <c r="N1758" s="1838"/>
    </row>
    <row r="1759" spans="1:14" ht="39.75" customHeight="1">
      <c r="A1759" s="1721"/>
      <c r="B1759" s="10" t="s">
        <v>69</v>
      </c>
      <c r="C1759" s="1889"/>
      <c r="D1759" s="1890"/>
      <c r="E1759" s="1891"/>
      <c r="F1759" s="1897" t="s">
        <v>182</v>
      </c>
      <c r="G1759" s="1898"/>
      <c r="H1759" s="111" t="s">
        <v>179</v>
      </c>
      <c r="I1759" s="1732" t="s">
        <v>67</v>
      </c>
      <c r="J1759" s="1733"/>
      <c r="K1759" s="1733"/>
      <c r="L1759" s="1733"/>
      <c r="M1759" s="1733"/>
      <c r="N1759" s="1734"/>
    </row>
    <row r="1760" spans="1:14" ht="39.75" customHeight="1">
      <c r="A1760" s="1721"/>
      <c r="B1760" s="10" t="s">
        <v>69</v>
      </c>
      <c r="C1760" s="1889"/>
      <c r="D1760" s="1890"/>
      <c r="E1760" s="1891"/>
      <c r="F1760" s="1897" t="s">
        <v>185</v>
      </c>
      <c r="G1760" s="1898"/>
      <c r="H1760" s="111" t="s">
        <v>62</v>
      </c>
      <c r="I1760" s="1735"/>
      <c r="J1760" s="1736"/>
      <c r="K1760" s="1736"/>
      <c r="L1760" s="1736"/>
      <c r="M1760" s="1736"/>
      <c r="N1760" s="1737"/>
    </row>
    <row r="1761" spans="1:15" ht="39.75" customHeight="1">
      <c r="A1761" s="1721"/>
      <c r="B1761" s="10" t="s">
        <v>69</v>
      </c>
      <c r="C1761" s="1889"/>
      <c r="D1761" s="1890"/>
      <c r="E1761" s="1891"/>
      <c r="F1761" s="1897" t="s">
        <v>186</v>
      </c>
      <c r="G1761" s="1898"/>
      <c r="H1761" s="111" t="s">
        <v>63</v>
      </c>
      <c r="I1761" s="1735"/>
      <c r="J1761" s="1736"/>
      <c r="K1761" s="1736"/>
      <c r="L1761" s="1736"/>
      <c r="M1761" s="1736"/>
      <c r="N1761" s="1737"/>
    </row>
    <row r="1762" spans="1:15" ht="39.75" customHeight="1">
      <c r="A1762" s="1721"/>
      <c r="B1762" s="10" t="s">
        <v>69</v>
      </c>
      <c r="C1762" s="1889"/>
      <c r="D1762" s="1890"/>
      <c r="E1762" s="1891"/>
      <c r="F1762" s="1897" t="s">
        <v>183</v>
      </c>
      <c r="G1762" s="1898"/>
      <c r="H1762" s="111" t="s">
        <v>65</v>
      </c>
      <c r="I1762" s="1738" t="s">
        <v>80</v>
      </c>
      <c r="J1762" s="1739"/>
      <c r="K1762" s="1739"/>
      <c r="L1762" s="1739"/>
      <c r="M1762" s="1739"/>
      <c r="N1762" s="1740"/>
    </row>
    <row r="1763" spans="1:15" ht="39.75" customHeight="1" thickBot="1">
      <c r="A1763" s="1721"/>
      <c r="B1763" s="13" t="s">
        <v>69</v>
      </c>
      <c r="C1763" s="1892"/>
      <c r="D1763" s="1893"/>
      <c r="E1763" s="1894"/>
      <c r="F1763" s="1884" t="s">
        <v>184</v>
      </c>
      <c r="G1763" s="1885"/>
      <c r="H1763" s="112" t="s">
        <v>64</v>
      </c>
      <c r="I1763" s="1741"/>
      <c r="J1763" s="1742"/>
      <c r="K1763" s="1742"/>
      <c r="L1763" s="1742"/>
      <c r="M1763" s="1742"/>
      <c r="N1763" s="1743"/>
    </row>
    <row r="1764" spans="1:15" s="43" customFormat="1" ht="123.75" customHeight="1" thickTop="1">
      <c r="A1764" s="84"/>
      <c r="B1764" s="117"/>
      <c r="C1764" s="118"/>
      <c r="D1764" s="118"/>
      <c r="E1764" s="118"/>
      <c r="F1764" s="118"/>
      <c r="G1764" s="118"/>
      <c r="H1764" s="118"/>
      <c r="I1764" s="118"/>
      <c r="J1764" s="118"/>
      <c r="K1764" s="118"/>
      <c r="L1764" s="118"/>
      <c r="M1764" s="118"/>
      <c r="N1764" s="118"/>
    </row>
    <row r="1765" spans="1:15" ht="24.75" customHeight="1" thickBot="1">
      <c r="A1765" s="83">
        <f>A1729+1</f>
        <v>50</v>
      </c>
      <c r="B1765" s="1720" t="s">
        <v>50</v>
      </c>
      <c r="C1765" s="1720"/>
      <c r="D1765" s="1720"/>
      <c r="E1765" s="1720"/>
      <c r="F1765" s="1720"/>
      <c r="G1765" s="1720"/>
      <c r="H1765" s="1720"/>
      <c r="I1765" s="1720"/>
      <c r="J1765" s="1720"/>
      <c r="K1765" s="1720"/>
      <c r="L1765" s="1720"/>
      <c r="M1765" s="1720"/>
      <c r="N1765" s="1720"/>
    </row>
    <row r="1766" spans="1:15" ht="62.25" customHeight="1" thickTop="1">
      <c r="A1766" s="1721"/>
      <c r="B1766" s="1722"/>
      <c r="C1766" s="1723"/>
      <c r="D1766" s="1920" t="str">
        <f>Master!$E$8</f>
        <v xml:space="preserve">Govt. Sr. Secondary School </v>
      </c>
      <c r="E1766" s="1921"/>
      <c r="F1766" s="1921"/>
      <c r="G1766" s="1921"/>
      <c r="H1766" s="1921"/>
      <c r="I1766" s="1921"/>
      <c r="J1766" s="1921"/>
      <c r="K1766" s="1921"/>
      <c r="L1766" s="1921"/>
      <c r="M1766" s="1921"/>
      <c r="N1766" s="1922"/>
    </row>
    <row r="1767" spans="1:15" ht="33" customHeight="1" thickBot="1">
      <c r="A1767" s="1721"/>
      <c r="B1767" s="1724"/>
      <c r="C1767" s="1725"/>
      <c r="D1767" s="1729" t="str">
        <f>Master!$E$11</f>
        <v>P.S.-Bapini (Jodhpur)</v>
      </c>
      <c r="E1767" s="1730"/>
      <c r="F1767" s="1730"/>
      <c r="G1767" s="1730"/>
      <c r="H1767" s="1730"/>
      <c r="I1767" s="1730"/>
      <c r="J1767" s="1730"/>
      <c r="K1767" s="1730"/>
      <c r="L1767" s="1730"/>
      <c r="M1767" s="1730"/>
      <c r="N1767" s="1731"/>
    </row>
    <row r="1768" spans="1:15" ht="30" customHeight="1">
      <c r="A1768" s="1721"/>
      <c r="B1768" s="28"/>
      <c r="C1768" s="1849" t="s">
        <v>150</v>
      </c>
      <c r="D1768" s="1850"/>
      <c r="E1768" s="1850"/>
      <c r="F1768" s="1850"/>
      <c r="G1768" s="1851"/>
      <c r="H1768" s="1814" t="s">
        <v>127</v>
      </c>
      <c r="I1768" s="1814"/>
      <c r="J1768" s="1923">
        <f>VLOOKUP(A1765,'Result Entry'!$B$6:$K$108,6,0)</f>
        <v>0</v>
      </c>
      <c r="K1768" s="1820" t="s">
        <v>68</v>
      </c>
      <c r="L1768" s="1821"/>
      <c r="M1768" s="68">
        <f>Master!$E$14</f>
        <v>8151106901</v>
      </c>
      <c r="N1768" s="69"/>
    </row>
    <row r="1769" spans="1:15" ht="30" customHeight="1">
      <c r="A1769" s="1721"/>
      <c r="B1769" s="9"/>
      <c r="C1769" s="1852"/>
      <c r="D1769" s="1853"/>
      <c r="E1769" s="1853"/>
      <c r="F1769" s="1853"/>
      <c r="G1769" s="1854"/>
      <c r="H1769" s="1815"/>
      <c r="I1769" s="1815"/>
      <c r="J1769" s="1924"/>
      <c r="K1769" s="1822" t="s">
        <v>66</v>
      </c>
      <c r="L1769" s="1823"/>
      <c r="M1769" s="1824"/>
      <c r="N1769" s="1825"/>
      <c r="O1769" s="17" t="s">
        <v>156</v>
      </c>
    </row>
    <row r="1770" spans="1:15" ht="30" customHeight="1" thickBot="1">
      <c r="A1770" s="1721"/>
      <c r="B1770" s="9"/>
      <c r="C1770" s="1855"/>
      <c r="D1770" s="1856"/>
      <c r="E1770" s="1856"/>
      <c r="F1770" s="1856"/>
      <c r="G1770" s="1857"/>
      <c r="H1770" s="1816"/>
      <c r="I1770" s="1816"/>
      <c r="J1770" s="1925"/>
      <c r="K1770" s="1826" t="s">
        <v>51</v>
      </c>
      <c r="L1770" s="1827"/>
      <c r="M1770" s="1828" t="str">
        <f>Master!$E$6</f>
        <v>2023-24</v>
      </c>
      <c r="N1770" s="1829"/>
    </row>
    <row r="1771" spans="1:15" ht="39.75" customHeight="1">
      <c r="A1771" s="1721"/>
      <c r="B1771" s="10" t="s">
        <v>69</v>
      </c>
      <c r="C1771" s="1932" t="s">
        <v>20</v>
      </c>
      <c r="D1771" s="1977"/>
      <c r="E1771" s="1977"/>
      <c r="F1771" s="1978"/>
      <c r="G1771" s="87" t="s">
        <v>149</v>
      </c>
      <c r="H1771" s="1979">
        <f>VLOOKUP($A1765,'Result Entry'!$B$9:$FW$108,4,0)</f>
        <v>0</v>
      </c>
      <c r="I1771" s="1979"/>
      <c r="J1771" s="1979"/>
      <c r="K1771" s="1979"/>
      <c r="L1771" s="1979"/>
      <c r="M1771" s="1979"/>
      <c r="N1771" s="1980"/>
    </row>
    <row r="1772" spans="1:15" ht="39.75" customHeight="1">
      <c r="A1772" s="1721"/>
      <c r="B1772" s="10" t="s">
        <v>69</v>
      </c>
      <c r="C1772" s="1960" t="s">
        <v>22</v>
      </c>
      <c r="D1772" s="1961"/>
      <c r="E1772" s="1961"/>
      <c r="F1772" s="1962"/>
      <c r="G1772" s="88" t="s">
        <v>149</v>
      </c>
      <c r="H1772" s="1963">
        <f>VLOOKUP($A1765,'Result Entry'!$B$9:$FW$108,7,0)</f>
        <v>0</v>
      </c>
      <c r="I1772" s="1963"/>
      <c r="J1772" s="1963"/>
      <c r="K1772" s="1963"/>
      <c r="L1772" s="1963"/>
      <c r="M1772" s="1963"/>
      <c r="N1772" s="1964"/>
    </row>
    <row r="1773" spans="1:15" ht="39.75" customHeight="1">
      <c r="A1773" s="1721"/>
      <c r="B1773" s="10" t="s">
        <v>69</v>
      </c>
      <c r="C1773" s="1960" t="s">
        <v>23</v>
      </c>
      <c r="D1773" s="1961"/>
      <c r="E1773" s="1961"/>
      <c r="F1773" s="1962"/>
      <c r="G1773" s="88" t="s">
        <v>149</v>
      </c>
      <c r="H1773" s="1963">
        <f>VLOOKUP($A1765,'Result Entry'!$B$9:$FW$108,8,0)</f>
        <v>0</v>
      </c>
      <c r="I1773" s="1963"/>
      <c r="J1773" s="1963"/>
      <c r="K1773" s="1963"/>
      <c r="L1773" s="1963"/>
      <c r="M1773" s="1963"/>
      <c r="N1773" s="1964"/>
    </row>
    <row r="1774" spans="1:15" ht="39.75" customHeight="1">
      <c r="A1774" s="1721"/>
      <c r="B1774" s="10" t="s">
        <v>69</v>
      </c>
      <c r="C1774" s="1960" t="s">
        <v>52</v>
      </c>
      <c r="D1774" s="1961"/>
      <c r="E1774" s="1961"/>
      <c r="F1774" s="1962"/>
      <c r="G1774" s="88" t="s">
        <v>149</v>
      </c>
      <c r="H1774" s="1963">
        <f>VLOOKUP($A1765,'Result Entry'!$B$9:$FW$108,9,0)</f>
        <v>0</v>
      </c>
      <c r="I1774" s="1963"/>
      <c r="J1774" s="1963"/>
      <c r="K1774" s="1963"/>
      <c r="L1774" s="1963"/>
      <c r="M1774" s="1963"/>
      <c r="N1774" s="1964"/>
    </row>
    <row r="1775" spans="1:15" ht="39.75" customHeight="1">
      <c r="A1775" s="1721"/>
      <c r="B1775" s="10" t="s">
        <v>69</v>
      </c>
      <c r="C1775" s="1960" t="s">
        <v>53</v>
      </c>
      <c r="D1775" s="1961"/>
      <c r="E1775" s="1961"/>
      <c r="F1775" s="1962"/>
      <c r="G1775" s="88" t="s">
        <v>149</v>
      </c>
      <c r="H1775" s="1965" t="str">
        <f>CONCATENATE('Result Entry'!$G$4,'Result Entry'!$J$4)</f>
        <v>11(A)</v>
      </c>
      <c r="I1775" s="1963"/>
      <c r="J1775" s="1963"/>
      <c r="K1775" s="1963"/>
      <c r="L1775" s="1963"/>
      <c r="M1775" s="1963"/>
      <c r="N1775" s="1964"/>
    </row>
    <row r="1776" spans="1:15" ht="39.75" customHeight="1" thickBot="1">
      <c r="A1776" s="1721"/>
      <c r="B1776" s="10" t="s">
        <v>69</v>
      </c>
      <c r="C1776" s="1935" t="s">
        <v>25</v>
      </c>
      <c r="D1776" s="1936"/>
      <c r="E1776" s="1936"/>
      <c r="F1776" s="1937"/>
      <c r="G1776" s="89" t="s">
        <v>149</v>
      </c>
      <c r="H1776" s="1938">
        <f>VLOOKUP($A1765,'Result Entry'!$B$9:$FW$108,10,0)</f>
        <v>0</v>
      </c>
      <c r="I1776" s="1938"/>
      <c r="J1776" s="1938"/>
      <c r="K1776" s="1938"/>
      <c r="L1776" s="1938"/>
      <c r="M1776" s="1938"/>
      <c r="N1776" s="1939"/>
    </row>
    <row r="1777" spans="1:14" ht="30" customHeight="1">
      <c r="A1777" s="1721"/>
      <c r="B1777" s="11" t="s">
        <v>69</v>
      </c>
      <c r="C1777" s="1940" t="s">
        <v>167</v>
      </c>
      <c r="D1777" s="1941"/>
      <c r="E1777" s="1944" t="s">
        <v>72</v>
      </c>
      <c r="F1777" s="1946" t="s">
        <v>73</v>
      </c>
      <c r="G1777" s="1948" t="s">
        <v>168</v>
      </c>
      <c r="H1777" s="1950" t="s">
        <v>55</v>
      </c>
      <c r="I1777" s="1951"/>
      <c r="J1777" s="1954" t="s">
        <v>84</v>
      </c>
      <c r="K1777" s="1955"/>
      <c r="L1777" s="1958" t="s">
        <v>169</v>
      </c>
      <c r="M1777" s="1966" t="s">
        <v>76</v>
      </c>
      <c r="N1777" s="1926" t="s">
        <v>98</v>
      </c>
    </row>
    <row r="1778" spans="1:14" ht="30" customHeight="1">
      <c r="A1778" s="1721"/>
      <c r="B1778" s="11"/>
      <c r="C1778" s="1942"/>
      <c r="D1778" s="1943"/>
      <c r="E1778" s="1945"/>
      <c r="F1778" s="1947"/>
      <c r="G1778" s="1949"/>
      <c r="H1778" s="1952"/>
      <c r="I1778" s="1953"/>
      <c r="J1778" s="1956"/>
      <c r="K1778" s="1957"/>
      <c r="L1778" s="1959"/>
      <c r="M1778" s="1967"/>
      <c r="N1778" s="1927"/>
    </row>
    <row r="1779" spans="1:14" ht="39.75" customHeight="1" thickBot="1">
      <c r="A1779" s="1721"/>
      <c r="B1779" s="11" t="s">
        <v>69</v>
      </c>
      <c r="C1779" s="1866" t="s">
        <v>56</v>
      </c>
      <c r="D1779" s="1867"/>
      <c r="E1779" s="90">
        <f>'Result Entry'!$L$7</f>
        <v>10</v>
      </c>
      <c r="F1779" s="91">
        <f>'Result Entry'!$M$7</f>
        <v>10</v>
      </c>
      <c r="G1779" s="92">
        <f t="shared" ref="G1779:G1784" si="147">SUM(E1779:F1779)</f>
        <v>20</v>
      </c>
      <c r="H1779" s="1929">
        <f>'Result Entry'!$AU$7</f>
        <v>70</v>
      </c>
      <c r="I1779" s="1930"/>
      <c r="J1779" s="1931">
        <f>'Result Entry'!$AY$7</f>
        <v>100</v>
      </c>
      <c r="K1779" s="1930"/>
      <c r="L1779" s="92">
        <f t="shared" ref="L1779:L1784" si="148">SUM(H1779,J1779)</f>
        <v>170</v>
      </c>
      <c r="M1779" s="93">
        <f t="shared" ref="M1779:M1784" si="149">SUM(G1779,L1779)</f>
        <v>190</v>
      </c>
      <c r="N1779" s="1928"/>
    </row>
    <row r="1780" spans="1:14" s="52" customFormat="1" ht="54" customHeight="1">
      <c r="A1780" s="1721"/>
      <c r="B1780" s="50" t="s">
        <v>69</v>
      </c>
      <c r="C1780" s="1769" t="str">
        <f>'Result Entry'!$L$3</f>
        <v>HINDI Comp.</v>
      </c>
      <c r="D1780" s="1770"/>
      <c r="E1780" s="94">
        <f>IF($J1768="TC",0,IF($J1768="Nso",0,VLOOKUP($A1765,'Result Entry'!$B$9:$FW$108,11,0)))</f>
        <v>0</v>
      </c>
      <c r="F1780" s="95">
        <f>IF($J1768="TC",0,IF($J1768="Nso",0,VLOOKUP($A1765,'Result Entry'!$B$9:$FW$108,12,0)))</f>
        <v>0</v>
      </c>
      <c r="G1780" s="96">
        <f t="shared" si="147"/>
        <v>0</v>
      </c>
      <c r="H1780" s="1932">
        <f>IF($J1768="TC",0,IF($J1768="Nso",0,VLOOKUP($A1765,'Result Entry'!$B$9:$FW$108,16,0)))</f>
        <v>0</v>
      </c>
      <c r="I1780" s="1933"/>
      <c r="J1780" s="1934">
        <f>IF($J1768="TC",0,IF($J1768="Nso",0,VLOOKUP($A1765,'Result Entry'!$B$9:$FW$108,19,0)))</f>
        <v>0</v>
      </c>
      <c r="K1780" s="1933"/>
      <c r="L1780" s="97">
        <f t="shared" si="148"/>
        <v>0</v>
      </c>
      <c r="M1780" s="98">
        <f t="shared" si="149"/>
        <v>0</v>
      </c>
      <c r="N1780" s="99" t="str">
        <f>IF($J1768="TC",0,IF($J1768="Nso",0,VLOOKUP($A1765,'Result Entry'!$B$9:$FW$108,24,0)))</f>
        <v/>
      </c>
    </row>
    <row r="1781" spans="1:14" s="52" customFormat="1" ht="54" customHeight="1">
      <c r="A1781" s="1721"/>
      <c r="B1781" s="50" t="s">
        <v>69</v>
      </c>
      <c r="C1781" s="1717" t="str">
        <f>'Result Entry'!$Z$3</f>
        <v>ENGLISH Comp.</v>
      </c>
      <c r="D1781" s="1718"/>
      <c r="E1781" s="94">
        <f>IF($J1768="TC",0,IF($J1768="Nso",0,VLOOKUP($A1765,'Result Entry'!$B$9:$FW$108,25,0)))</f>
        <v>0</v>
      </c>
      <c r="F1781" s="95">
        <f>IF($J1768="TC",0,IF($J1768="Nso",0,VLOOKUP($A1765,'Result Entry'!$B$9:$FW$108,26,0)))</f>
        <v>0</v>
      </c>
      <c r="G1781" s="100">
        <f t="shared" si="147"/>
        <v>0</v>
      </c>
      <c r="H1781" s="1960">
        <f>IF($J1768="TC",0,IF($J1768="Nso",0,VLOOKUP($A1765,'Result Entry'!$B$9:$FW$108,30,0)))</f>
        <v>0</v>
      </c>
      <c r="I1781" s="1904"/>
      <c r="J1781" s="1903">
        <f>IF($J1768="TC",0,IF($J1768="Nso",0,VLOOKUP($A1765,'Result Entry'!$B$9:$FW$108,33,0)))</f>
        <v>0</v>
      </c>
      <c r="K1781" s="1904"/>
      <c r="L1781" s="97">
        <f t="shared" si="148"/>
        <v>0</v>
      </c>
      <c r="M1781" s="98">
        <f t="shared" si="149"/>
        <v>0</v>
      </c>
      <c r="N1781" s="99" t="str">
        <f>IF($J1768="TC",0,IF($J1768="Nso",0,VLOOKUP($A1765,'Result Entry'!$B$9:$FW$108,38,0)))</f>
        <v/>
      </c>
    </row>
    <row r="1782" spans="1:14" s="52" customFormat="1" ht="54" customHeight="1">
      <c r="A1782" s="1721"/>
      <c r="B1782" s="50" t="s">
        <v>69</v>
      </c>
      <c r="C1782" s="1717" t="str">
        <f>'Result Entry'!$AO$3</f>
        <v>PHYSICS</v>
      </c>
      <c r="D1782" s="1718"/>
      <c r="E1782" s="94">
        <f>IF($J1768="TC",0,IF($J1768="Nso",0,VLOOKUP($A1765,'Result Entry'!$B$9:$FW$108,39,0)))</f>
        <v>0</v>
      </c>
      <c r="F1782" s="95">
        <f>IF($J1768="TC",0,IF($J1768="Nso",0,VLOOKUP($A1765,'Result Entry'!$B$9:$FW$108,40,0)))</f>
        <v>0</v>
      </c>
      <c r="G1782" s="100">
        <f t="shared" si="147"/>
        <v>0</v>
      </c>
      <c r="H1782" s="1960">
        <f>IF($J1768="TC",0,IF($J1768="Nso",0,VLOOKUP($A1765,'Result Entry'!$B$9:$FW$108,45,0)))</f>
        <v>0</v>
      </c>
      <c r="I1782" s="1904"/>
      <c r="J1782" s="1903">
        <f>IF($J1768="TC",0,IF($J1768="Nso",0,VLOOKUP($A1765,'Result Entry'!$B$9:$FW$108,49,0)))</f>
        <v>0</v>
      </c>
      <c r="K1782" s="1904"/>
      <c r="L1782" s="97">
        <f t="shared" si="148"/>
        <v>0</v>
      </c>
      <c r="M1782" s="98">
        <f t="shared" si="149"/>
        <v>0</v>
      </c>
      <c r="N1782" s="99" t="str">
        <f>IF($J1768="TC",0,IF($J1768="Nso",0,VLOOKUP($A1765,'Result Entry'!$B$9:$FW$108,54,0)))</f>
        <v/>
      </c>
    </row>
    <row r="1783" spans="1:14" s="52" customFormat="1" ht="54" customHeight="1">
      <c r="A1783" s="1721"/>
      <c r="B1783" s="50" t="s">
        <v>69</v>
      </c>
      <c r="C1783" s="1717" t="str">
        <f>'Result Entry'!$BF$3</f>
        <v>CHEMISTRY</v>
      </c>
      <c r="D1783" s="1718"/>
      <c r="E1783" s="94" t="str">
        <f>IF($J1768="TC",0,IF($J1768="Nso",0,VLOOKUP($A1765,'Result Entry'!$B$9:$FW$108,55,0)))</f>
        <v/>
      </c>
      <c r="F1783" s="95">
        <f>IF($J1768="TC",0,IF($J1768="Nso",0,VLOOKUP($A1765,'Result Entry'!$B$9:$FW$108,56,0)))</f>
        <v>0</v>
      </c>
      <c r="G1783" s="100">
        <f t="shared" si="147"/>
        <v>0</v>
      </c>
      <c r="H1783" s="1960">
        <f>IF($J1768="TC",0,IF($J1768="Nso",0,VLOOKUP($A1765,'Result Entry'!$B$9:$FW$108,61,0)))</f>
        <v>0</v>
      </c>
      <c r="I1783" s="1904"/>
      <c r="J1783" s="1903">
        <f>IF($J1768="TC",0,IF($J1768="Nso",0,VLOOKUP($A1765,'Result Entry'!$B$9:$FW$108,65,0)))</f>
        <v>0</v>
      </c>
      <c r="K1783" s="1904"/>
      <c r="L1783" s="97">
        <f t="shared" si="148"/>
        <v>0</v>
      </c>
      <c r="M1783" s="98">
        <f t="shared" si="149"/>
        <v>0</v>
      </c>
      <c r="N1783" s="99" t="str">
        <f>IF($J1768="TC",0,IF($J1768="Nso",0,VLOOKUP($A1765,'Result Entry'!$B$9:$FW$108,70,0)))</f>
        <v/>
      </c>
    </row>
    <row r="1784" spans="1:14" s="52" customFormat="1" ht="54" customHeight="1" thickBot="1">
      <c r="A1784" s="1721"/>
      <c r="B1784" s="50" t="s">
        <v>69</v>
      </c>
      <c r="C1784" s="1717" t="str">
        <f>'Result Entry'!$BW$3</f>
        <v>BIOLOGY</v>
      </c>
      <c r="D1784" s="1718"/>
      <c r="E1784" s="101" t="str">
        <f>IF($J1768="TC",0,IF($J1768="Nso",0,VLOOKUP($A1765,'Result Entry'!$B$9:$FW$108,71,0)))</f>
        <v/>
      </c>
      <c r="F1784" s="102" t="str">
        <f>IF($J1768="TC",0,IF($J1768="Nso",0,VLOOKUP($A1765,'Result Entry'!$B$9:$FW$108,72,0)))</f>
        <v/>
      </c>
      <c r="G1784" s="103">
        <f t="shared" si="147"/>
        <v>0</v>
      </c>
      <c r="H1784" s="1905">
        <f>IF($J1768="TC",0,IF($J1768="Nso",0,VLOOKUP($A1765,'Result Entry'!$B$9:$FW$108,77,0)))</f>
        <v>0</v>
      </c>
      <c r="I1784" s="1906"/>
      <c r="J1784" s="1907">
        <f>IF($J1768="TC",0,IF($J1768="Nso",0,VLOOKUP($A1765,'Result Entry'!$B$9:$FW$108,81,0)))</f>
        <v>0</v>
      </c>
      <c r="K1784" s="1906"/>
      <c r="L1784" s="104">
        <f t="shared" si="148"/>
        <v>0</v>
      </c>
      <c r="M1784" s="105">
        <f t="shared" si="149"/>
        <v>0</v>
      </c>
      <c r="N1784" s="99">
        <f>IF($J1768="TC",0,IF($J1768="Nso",0,VLOOKUP($A1765,'Result Entry'!$B$9:$FW$108,86,0)))</f>
        <v>0</v>
      </c>
    </row>
    <row r="1785" spans="1:14" ht="39.75" customHeight="1">
      <c r="A1785" s="1721"/>
      <c r="B1785" s="11" t="s">
        <v>69</v>
      </c>
      <c r="C1785" s="1771" t="s">
        <v>77</v>
      </c>
      <c r="D1785" s="1772"/>
      <c r="E1785" s="1773"/>
      <c r="F1785" s="1968" t="s">
        <v>78</v>
      </c>
      <c r="G1785" s="1969"/>
      <c r="H1785" s="1968" t="s">
        <v>79</v>
      </c>
      <c r="I1785" s="1970"/>
      <c r="J1785" s="106" t="s">
        <v>41</v>
      </c>
      <c r="K1785" s="116" t="s">
        <v>91</v>
      </c>
      <c r="L1785" s="1971" t="s">
        <v>39</v>
      </c>
      <c r="M1785" s="1972"/>
      <c r="N1785" s="108" t="s">
        <v>43</v>
      </c>
    </row>
    <row r="1786" spans="1:14" ht="39.75" customHeight="1" thickBot="1">
      <c r="A1786" s="1721"/>
      <c r="B1786" s="11" t="s">
        <v>69</v>
      </c>
      <c r="C1786" s="1774"/>
      <c r="D1786" s="1775"/>
      <c r="E1786" s="1776"/>
      <c r="F1786" s="1973">
        <f>IF($J1768="TC",0,IF($J1768="Nso",0,VLOOKUP($A1765,'Result Entry'!$B$9:$FW$108,146,0)))</f>
        <v>0</v>
      </c>
      <c r="G1786" s="1974"/>
      <c r="H1786" s="1975">
        <f>IF($J1768="TC",0,IF($J1768="Nso",0,VLOOKUP($A1765,'Result Entry'!$B$9:$FW$108,147,0)))</f>
        <v>0</v>
      </c>
      <c r="I1786" s="1976"/>
      <c r="J1786" s="75">
        <f>IF($J1768="TC",0,IF($J1768="Nso",0,VLOOKUP($A1765,'Result Entry'!$B$9:$FW$108,148,0)))</f>
        <v>0</v>
      </c>
      <c r="K1786" s="85" t="str">
        <f>IF($J1768="TC",0,IF($J1768="Nso",0,VLOOKUP($A1765,'Result Entry'!$B$9:$FW$108,149,0)))</f>
        <v/>
      </c>
      <c r="L1786" s="1864">
        <f>IF($J1768="TC",0,IF($J1768="Nso",0,VLOOKUP($A1765,'Result Entry'!$B$9:$FW$108,150,0)))</f>
        <v>0</v>
      </c>
      <c r="M1786" s="1865"/>
      <c r="N1786" s="15">
        <f>IF($J1768="TC",0,IF($J1768="Nso",0,VLOOKUP($A1765,'Result Entry'!$B$9:$FW$108,152,0)))</f>
        <v>0</v>
      </c>
    </row>
    <row r="1787" spans="1:14" ht="39.75" customHeight="1">
      <c r="A1787" s="1721"/>
      <c r="B1787" s="11" t="s">
        <v>69</v>
      </c>
      <c r="C1787" s="1758" t="s">
        <v>58</v>
      </c>
      <c r="D1787" s="1759"/>
      <c r="E1787" s="1759"/>
      <c r="F1787" s="1759"/>
      <c r="G1787" s="1759"/>
      <c r="H1787" s="1760"/>
      <c r="I1787" s="1834" t="s">
        <v>59</v>
      </c>
      <c r="J1787" s="1835"/>
      <c r="K1787" s="1911">
        <f>VLOOKUP($A1765,'Result Entry'!$B$9:$FW$108,143,0)</f>
        <v>0</v>
      </c>
      <c r="L1787" s="1912"/>
      <c r="M1787" s="1839" t="s">
        <v>37</v>
      </c>
      <c r="N1787" s="1840"/>
    </row>
    <row r="1788" spans="1:14" ht="39.75" customHeight="1" thickBot="1">
      <c r="A1788" s="1721"/>
      <c r="B1788" s="11" t="s">
        <v>69</v>
      </c>
      <c r="C1788" s="1841" t="s">
        <v>54</v>
      </c>
      <c r="D1788" s="1842"/>
      <c r="E1788" s="1842"/>
      <c r="F1788" s="1843" t="s">
        <v>157</v>
      </c>
      <c r="G1788" s="1844"/>
      <c r="H1788" s="26" t="s">
        <v>47</v>
      </c>
      <c r="I1788" s="1847" t="s">
        <v>60</v>
      </c>
      <c r="J1788" s="1848"/>
      <c r="K1788" s="1913">
        <f>VLOOKUP($A1765,'Result Entry'!$B$9:$FW$108,144,0)</f>
        <v>0</v>
      </c>
      <c r="L1788" s="1914"/>
      <c r="M1788" s="1875">
        <f>VLOOKUP($A1765,'Result Entry'!$B$9:$FW$108,145,0)</f>
        <v>0</v>
      </c>
      <c r="N1788" s="1876"/>
    </row>
    <row r="1789" spans="1:14" ht="39.75" customHeight="1">
      <c r="A1789" s="1721"/>
      <c r="B1789" s="11" t="s">
        <v>69</v>
      </c>
      <c r="C1789" s="1841"/>
      <c r="D1789" s="1842"/>
      <c r="E1789" s="1842"/>
      <c r="F1789" s="1845"/>
      <c r="G1789" s="1846"/>
      <c r="H1789" s="27" t="s">
        <v>99</v>
      </c>
      <c r="I1789" s="1877" t="s">
        <v>61</v>
      </c>
      <c r="J1789" s="1878"/>
      <c r="K1789" s="1915">
        <f>IF($J1768="TC","Transferred",IF($J1768="Nso","NameSeparated",VLOOKUP($A1765,'Result Entry'!$B$9:$FW$108,153,0)))</f>
        <v>0</v>
      </c>
      <c r="L1789" s="1915"/>
      <c r="M1789" s="1915"/>
      <c r="N1789" s="1916"/>
    </row>
    <row r="1790" spans="1:14" ht="39.75" customHeight="1">
      <c r="A1790" s="1721"/>
      <c r="B1790" s="11" t="s">
        <v>69</v>
      </c>
      <c r="C1790" s="1917" t="str">
        <f>'Result Entry'!$DU$3</f>
        <v>Foundation Of Information Tech.</v>
      </c>
      <c r="D1790" s="1918"/>
      <c r="E1790" s="1919"/>
      <c r="F1790" s="1902" t="str">
        <f>IF($J1768="TC",0,IF($J1768="Nso",0,VLOOKUP($A1765,'Result Entry'!$B$9:$GS$108,170,0)))</f>
        <v/>
      </c>
      <c r="G1790" s="1902"/>
      <c r="H1790" s="109">
        <f>IF($J1768="TC",0,IF($J1768="Nso",0,VLOOKUP($A1765,'Result Entry'!$B$9:$GS$108,112,0)))</f>
        <v>0</v>
      </c>
      <c r="I1790" s="1748" t="s">
        <v>71</v>
      </c>
      <c r="J1790" s="1749"/>
      <c r="K1790" s="1908">
        <f>'Result Entry'!$T$2</f>
        <v>45419</v>
      </c>
      <c r="L1790" s="1909"/>
      <c r="M1790" s="1909"/>
      <c r="N1790" s="1910"/>
    </row>
    <row r="1791" spans="1:14" ht="39.75" customHeight="1">
      <c r="A1791" s="1721"/>
      <c r="B1791" s="11" t="s">
        <v>69</v>
      </c>
      <c r="C1791" s="1899" t="str">
        <f>'Result Entry'!$EI$3</f>
        <v>G.I.A.I.-II</v>
      </c>
      <c r="D1791" s="1900"/>
      <c r="E1791" s="1901"/>
      <c r="F1791" s="1902" t="str">
        <f>IF($J1768="TC",0,IF($J1768="Nso",0,VLOOKUP($A1765,'Result Entry'!$B$9:$GS$108,174,0)))</f>
        <v/>
      </c>
      <c r="G1791" s="1902"/>
      <c r="H1791" s="109">
        <f>IF($J1768="TC",0,IF($J1768="Nso",0,VLOOKUP($A1765,'Result Entry'!$B$9:$GS$108,124,0)))</f>
        <v>0</v>
      </c>
      <c r="I1791" s="1753"/>
      <c r="J1791" s="1754"/>
      <c r="K1791" s="1754"/>
      <c r="L1791" s="1754"/>
      <c r="M1791" s="1754"/>
      <c r="N1791" s="1755"/>
    </row>
    <row r="1792" spans="1:14" ht="39.75" customHeight="1">
      <c r="A1792" s="1721"/>
      <c r="B1792" s="11" t="s">
        <v>69</v>
      </c>
      <c r="C1792" s="1899" t="str">
        <f>'Result Entry'!$EU$3</f>
        <v>SOC.SER.PLAN</v>
      </c>
      <c r="D1792" s="1900"/>
      <c r="E1792" s="1901"/>
      <c r="F1792" s="1902">
        <f>IF($J1768="TC",0,IF($J1768="Nso",0,VLOOKUP($A1765,'Result Entry'!$B$9:$HS$108,178,0)))</f>
        <v>0</v>
      </c>
      <c r="G1792" s="1902"/>
      <c r="H1792" s="109">
        <f>IF($J1768="TC",0,IF($J1768="Nso",0,VLOOKUP($A1765,'Result Entry'!$B$9:$GS$108,136,0)))</f>
        <v>0</v>
      </c>
      <c r="I1792" s="1756" t="s">
        <v>174</v>
      </c>
      <c r="J1792" s="1757"/>
      <c r="K1792" s="113"/>
      <c r="L1792" s="114"/>
      <c r="M1792" s="114"/>
      <c r="N1792" s="115"/>
    </row>
    <row r="1793" spans="1:15" ht="39.75" customHeight="1" thickBot="1">
      <c r="A1793" s="1721"/>
      <c r="B1793" s="11" t="s">
        <v>69</v>
      </c>
      <c r="C1793" s="1899" t="str">
        <f>'Result Entry'!$FG$3</f>
        <v>Jeewan Kaushal</v>
      </c>
      <c r="D1793" s="1900"/>
      <c r="E1793" s="1901"/>
      <c r="F1793" s="1902" t="str">
        <f>IF($J1768="TC",0,IF($J1768="Nso",0,VLOOKUP($A1765,'Result Entry'!$B$9:$HS$108,182,0)))</f>
        <v/>
      </c>
      <c r="G1793" s="1902"/>
      <c r="H1793" s="109">
        <f>IF($J1768="TC",0,IF($J1768="Nso",0,VLOOKUP($A1765,'Result Entry'!$B$9:$HS$108,136,0)))</f>
        <v>0</v>
      </c>
      <c r="I1793" s="1756" t="s">
        <v>148</v>
      </c>
      <c r="J1793" s="1757"/>
      <c r="K1793" s="1757"/>
      <c r="L1793" s="1757"/>
      <c r="M1793" s="1757"/>
      <c r="N1793" s="1838"/>
    </row>
    <row r="1794" spans="1:15" ht="39.75" customHeight="1">
      <c r="A1794" s="1721"/>
      <c r="B1794" s="10" t="s">
        <v>69</v>
      </c>
      <c r="C1794" s="1886" t="s">
        <v>180</v>
      </c>
      <c r="D1794" s="1887"/>
      <c r="E1794" s="1888"/>
      <c r="F1794" s="1895" t="s">
        <v>181</v>
      </c>
      <c r="G1794" s="1896"/>
      <c r="H1794" s="110" t="s">
        <v>30</v>
      </c>
      <c r="I1794" s="1756" t="s">
        <v>175</v>
      </c>
      <c r="J1794" s="1757"/>
      <c r="K1794" s="1757"/>
      <c r="L1794" s="1757"/>
      <c r="M1794" s="1757"/>
      <c r="N1794" s="1838"/>
    </row>
    <row r="1795" spans="1:15" ht="39.75" customHeight="1">
      <c r="A1795" s="1721"/>
      <c r="B1795" s="10" t="s">
        <v>69</v>
      </c>
      <c r="C1795" s="1889"/>
      <c r="D1795" s="1890"/>
      <c r="E1795" s="1891"/>
      <c r="F1795" s="1897" t="s">
        <v>182</v>
      </c>
      <c r="G1795" s="1898"/>
      <c r="H1795" s="111" t="s">
        <v>179</v>
      </c>
      <c r="I1795" s="1732" t="s">
        <v>67</v>
      </c>
      <c r="J1795" s="1733"/>
      <c r="K1795" s="1733"/>
      <c r="L1795" s="1733"/>
      <c r="M1795" s="1733"/>
      <c r="N1795" s="1734"/>
    </row>
    <row r="1796" spans="1:15" ht="39.75" customHeight="1">
      <c r="A1796" s="1721"/>
      <c r="B1796" s="10" t="s">
        <v>69</v>
      </c>
      <c r="C1796" s="1889"/>
      <c r="D1796" s="1890"/>
      <c r="E1796" s="1891"/>
      <c r="F1796" s="1897" t="s">
        <v>185</v>
      </c>
      <c r="G1796" s="1898"/>
      <c r="H1796" s="111" t="s">
        <v>62</v>
      </c>
      <c r="I1796" s="1735"/>
      <c r="J1796" s="1736"/>
      <c r="K1796" s="1736"/>
      <c r="L1796" s="1736"/>
      <c r="M1796" s="1736"/>
      <c r="N1796" s="1737"/>
    </row>
    <row r="1797" spans="1:15" ht="39.75" customHeight="1">
      <c r="A1797" s="1721"/>
      <c r="B1797" s="10" t="s">
        <v>69</v>
      </c>
      <c r="C1797" s="1889"/>
      <c r="D1797" s="1890"/>
      <c r="E1797" s="1891"/>
      <c r="F1797" s="1897" t="s">
        <v>186</v>
      </c>
      <c r="G1797" s="1898"/>
      <c r="H1797" s="111" t="s">
        <v>63</v>
      </c>
      <c r="I1797" s="1735"/>
      <c r="J1797" s="1736"/>
      <c r="K1797" s="1736"/>
      <c r="L1797" s="1736"/>
      <c r="M1797" s="1736"/>
      <c r="N1797" s="1737"/>
    </row>
    <row r="1798" spans="1:15" ht="39.75" customHeight="1">
      <c r="A1798" s="1721"/>
      <c r="B1798" s="10" t="s">
        <v>69</v>
      </c>
      <c r="C1798" s="1889"/>
      <c r="D1798" s="1890"/>
      <c r="E1798" s="1891"/>
      <c r="F1798" s="1897" t="s">
        <v>183</v>
      </c>
      <c r="G1798" s="1898"/>
      <c r="H1798" s="111" t="s">
        <v>65</v>
      </c>
      <c r="I1798" s="1738" t="s">
        <v>80</v>
      </c>
      <c r="J1798" s="1739"/>
      <c r="K1798" s="1739"/>
      <c r="L1798" s="1739"/>
      <c r="M1798" s="1739"/>
      <c r="N1798" s="1740"/>
    </row>
    <row r="1799" spans="1:15" ht="39.75" customHeight="1" thickBot="1">
      <c r="A1799" s="1721"/>
      <c r="B1799" s="13" t="s">
        <v>69</v>
      </c>
      <c r="C1799" s="1892"/>
      <c r="D1799" s="1893"/>
      <c r="E1799" s="1894"/>
      <c r="F1799" s="1884" t="s">
        <v>184</v>
      </c>
      <c r="G1799" s="1885"/>
      <c r="H1799" s="112" t="s">
        <v>64</v>
      </c>
      <c r="I1799" s="1741"/>
      <c r="J1799" s="1742"/>
      <c r="K1799" s="1742"/>
      <c r="L1799" s="1742"/>
      <c r="M1799" s="1742"/>
      <c r="N1799" s="1743"/>
    </row>
    <row r="1800" spans="1:15" s="43" customFormat="1" ht="123.75" customHeight="1" thickTop="1">
      <c r="A1800" s="84"/>
      <c r="B1800" s="117"/>
      <c r="C1800" s="118"/>
      <c r="D1800" s="118"/>
      <c r="E1800" s="118"/>
      <c r="F1800" s="118"/>
      <c r="G1800" s="118"/>
      <c r="H1800" s="118"/>
      <c r="I1800" s="118"/>
      <c r="J1800" s="118"/>
      <c r="K1800" s="118"/>
      <c r="L1800" s="118"/>
      <c r="M1800" s="118"/>
      <c r="N1800" s="118"/>
    </row>
    <row r="1801" spans="1:15" ht="24.75" customHeight="1" thickBot="1">
      <c r="A1801" s="83">
        <f>A1765+1</f>
        <v>51</v>
      </c>
      <c r="B1801" s="1720" t="s">
        <v>50</v>
      </c>
      <c r="C1801" s="1720"/>
      <c r="D1801" s="1720"/>
      <c r="E1801" s="1720"/>
      <c r="F1801" s="1720"/>
      <c r="G1801" s="1720"/>
      <c r="H1801" s="1720"/>
      <c r="I1801" s="1720"/>
      <c r="J1801" s="1720"/>
      <c r="K1801" s="1720"/>
      <c r="L1801" s="1720"/>
      <c r="M1801" s="1720"/>
      <c r="N1801" s="1720"/>
    </row>
    <row r="1802" spans="1:15" ht="62.25" customHeight="1" thickTop="1">
      <c r="A1802" s="1721"/>
      <c r="B1802" s="1722"/>
      <c r="C1802" s="1723"/>
      <c r="D1802" s="1920" t="str">
        <f>Master!$E$8</f>
        <v xml:space="preserve">Govt. Sr. Secondary School </v>
      </c>
      <c r="E1802" s="1921"/>
      <c r="F1802" s="1921"/>
      <c r="G1802" s="1921"/>
      <c r="H1802" s="1921"/>
      <c r="I1802" s="1921"/>
      <c r="J1802" s="1921"/>
      <c r="K1802" s="1921"/>
      <c r="L1802" s="1921"/>
      <c r="M1802" s="1921"/>
      <c r="N1802" s="1922"/>
    </row>
    <row r="1803" spans="1:15" ht="33" customHeight="1" thickBot="1">
      <c r="A1803" s="1721"/>
      <c r="B1803" s="1724"/>
      <c r="C1803" s="1725"/>
      <c r="D1803" s="1729" t="str">
        <f>Master!$E$11</f>
        <v>P.S.-Bapini (Jodhpur)</v>
      </c>
      <c r="E1803" s="1730"/>
      <c r="F1803" s="1730"/>
      <c r="G1803" s="1730"/>
      <c r="H1803" s="1730"/>
      <c r="I1803" s="1730"/>
      <c r="J1803" s="1730"/>
      <c r="K1803" s="1730"/>
      <c r="L1803" s="1730"/>
      <c r="M1803" s="1730"/>
      <c r="N1803" s="1731"/>
    </row>
    <row r="1804" spans="1:15" ht="30" customHeight="1">
      <c r="A1804" s="1721"/>
      <c r="B1804" s="28"/>
      <c r="C1804" s="1849" t="s">
        <v>150</v>
      </c>
      <c r="D1804" s="1850"/>
      <c r="E1804" s="1850"/>
      <c r="F1804" s="1850"/>
      <c r="G1804" s="1851"/>
      <c r="H1804" s="1814" t="s">
        <v>127</v>
      </c>
      <c r="I1804" s="1814"/>
      <c r="J1804" s="1923">
        <f>VLOOKUP(A1801,'Result Entry'!$B$6:$K$108,6,0)</f>
        <v>0</v>
      </c>
      <c r="K1804" s="1820" t="s">
        <v>68</v>
      </c>
      <c r="L1804" s="1821"/>
      <c r="M1804" s="68">
        <f>Master!$E$14</f>
        <v>8151106901</v>
      </c>
      <c r="N1804" s="69"/>
    </row>
    <row r="1805" spans="1:15" ht="30" customHeight="1">
      <c r="A1805" s="1721"/>
      <c r="B1805" s="9"/>
      <c r="C1805" s="1852"/>
      <c r="D1805" s="1853"/>
      <c r="E1805" s="1853"/>
      <c r="F1805" s="1853"/>
      <c r="G1805" s="1854"/>
      <c r="H1805" s="1815"/>
      <c r="I1805" s="1815"/>
      <c r="J1805" s="1924"/>
      <c r="K1805" s="1822" t="s">
        <v>66</v>
      </c>
      <c r="L1805" s="1823"/>
      <c r="M1805" s="1824"/>
      <c r="N1805" s="1825"/>
      <c r="O1805" s="17" t="s">
        <v>156</v>
      </c>
    </row>
    <row r="1806" spans="1:15" ht="30" customHeight="1" thickBot="1">
      <c r="A1806" s="1721"/>
      <c r="B1806" s="9"/>
      <c r="C1806" s="1855"/>
      <c r="D1806" s="1856"/>
      <c r="E1806" s="1856"/>
      <c r="F1806" s="1856"/>
      <c r="G1806" s="1857"/>
      <c r="H1806" s="1816"/>
      <c r="I1806" s="1816"/>
      <c r="J1806" s="1925"/>
      <c r="K1806" s="1826" t="s">
        <v>51</v>
      </c>
      <c r="L1806" s="1827"/>
      <c r="M1806" s="1828" t="str">
        <f>Master!$E$6</f>
        <v>2023-24</v>
      </c>
      <c r="N1806" s="1829"/>
    </row>
    <row r="1807" spans="1:15" ht="39.75" customHeight="1">
      <c r="A1807" s="1721"/>
      <c r="B1807" s="10" t="s">
        <v>69</v>
      </c>
      <c r="C1807" s="1932" t="s">
        <v>20</v>
      </c>
      <c r="D1807" s="1977"/>
      <c r="E1807" s="1977"/>
      <c r="F1807" s="1978"/>
      <c r="G1807" s="87" t="s">
        <v>149</v>
      </c>
      <c r="H1807" s="1979">
        <f>VLOOKUP($A1801,'Result Entry'!$B$9:$FW$108,4,0)</f>
        <v>0</v>
      </c>
      <c r="I1807" s="1979"/>
      <c r="J1807" s="1979"/>
      <c r="K1807" s="1979"/>
      <c r="L1807" s="1979"/>
      <c r="M1807" s="1979"/>
      <c r="N1807" s="1980"/>
    </row>
    <row r="1808" spans="1:15" ht="39.75" customHeight="1">
      <c r="A1808" s="1721"/>
      <c r="B1808" s="10" t="s">
        <v>69</v>
      </c>
      <c r="C1808" s="1960" t="s">
        <v>22</v>
      </c>
      <c r="D1808" s="1961"/>
      <c r="E1808" s="1961"/>
      <c r="F1808" s="1962"/>
      <c r="G1808" s="88" t="s">
        <v>149</v>
      </c>
      <c r="H1808" s="1963">
        <f>VLOOKUP($A1801,'Result Entry'!$B$9:$FW$108,7,0)</f>
        <v>0</v>
      </c>
      <c r="I1808" s="1963"/>
      <c r="J1808" s="1963"/>
      <c r="K1808" s="1963"/>
      <c r="L1808" s="1963"/>
      <c r="M1808" s="1963"/>
      <c r="N1808" s="1964"/>
    </row>
    <row r="1809" spans="1:14" ht="39.75" customHeight="1">
      <c r="A1809" s="1721"/>
      <c r="B1809" s="10" t="s">
        <v>69</v>
      </c>
      <c r="C1809" s="1960" t="s">
        <v>23</v>
      </c>
      <c r="D1809" s="1961"/>
      <c r="E1809" s="1961"/>
      <c r="F1809" s="1962"/>
      <c r="G1809" s="88" t="s">
        <v>149</v>
      </c>
      <c r="H1809" s="1963">
        <f>VLOOKUP($A1801,'Result Entry'!$B$9:$FW$108,8,0)</f>
        <v>0</v>
      </c>
      <c r="I1809" s="1963"/>
      <c r="J1809" s="1963"/>
      <c r="K1809" s="1963"/>
      <c r="L1809" s="1963"/>
      <c r="M1809" s="1963"/>
      <c r="N1809" s="1964"/>
    </row>
    <row r="1810" spans="1:14" ht="39.75" customHeight="1">
      <c r="A1810" s="1721"/>
      <c r="B1810" s="10" t="s">
        <v>69</v>
      </c>
      <c r="C1810" s="1960" t="s">
        <v>52</v>
      </c>
      <c r="D1810" s="1961"/>
      <c r="E1810" s="1961"/>
      <c r="F1810" s="1962"/>
      <c r="G1810" s="88" t="s">
        <v>149</v>
      </c>
      <c r="H1810" s="1963">
        <f>VLOOKUP($A1801,'Result Entry'!$B$9:$FW$108,9,0)</f>
        <v>0</v>
      </c>
      <c r="I1810" s="1963"/>
      <c r="J1810" s="1963"/>
      <c r="K1810" s="1963"/>
      <c r="L1810" s="1963"/>
      <c r="M1810" s="1963"/>
      <c r="N1810" s="1964"/>
    </row>
    <row r="1811" spans="1:14" ht="39.75" customHeight="1">
      <c r="A1811" s="1721"/>
      <c r="B1811" s="10" t="s">
        <v>69</v>
      </c>
      <c r="C1811" s="1960" t="s">
        <v>53</v>
      </c>
      <c r="D1811" s="1961"/>
      <c r="E1811" s="1961"/>
      <c r="F1811" s="1962"/>
      <c r="G1811" s="88" t="s">
        <v>149</v>
      </c>
      <c r="H1811" s="1965" t="str">
        <f>CONCATENATE('Result Entry'!$G$4,'Result Entry'!$J$4)</f>
        <v>11(A)</v>
      </c>
      <c r="I1811" s="1963"/>
      <c r="J1811" s="1963"/>
      <c r="K1811" s="1963"/>
      <c r="L1811" s="1963"/>
      <c r="M1811" s="1963"/>
      <c r="N1811" s="1964"/>
    </row>
    <row r="1812" spans="1:14" ht="39.75" customHeight="1" thickBot="1">
      <c r="A1812" s="1721"/>
      <c r="B1812" s="10" t="s">
        <v>69</v>
      </c>
      <c r="C1812" s="1935" t="s">
        <v>25</v>
      </c>
      <c r="D1812" s="1936"/>
      <c r="E1812" s="1936"/>
      <c r="F1812" s="1937"/>
      <c r="G1812" s="89" t="s">
        <v>149</v>
      </c>
      <c r="H1812" s="1938">
        <f>VLOOKUP($A1801,'Result Entry'!$B$9:$FW$108,10,0)</f>
        <v>0</v>
      </c>
      <c r="I1812" s="1938"/>
      <c r="J1812" s="1938"/>
      <c r="K1812" s="1938"/>
      <c r="L1812" s="1938"/>
      <c r="M1812" s="1938"/>
      <c r="N1812" s="1939"/>
    </row>
    <row r="1813" spans="1:14" ht="30" customHeight="1">
      <c r="A1813" s="1721"/>
      <c r="B1813" s="11" t="s">
        <v>69</v>
      </c>
      <c r="C1813" s="1940" t="s">
        <v>167</v>
      </c>
      <c r="D1813" s="1941"/>
      <c r="E1813" s="1944" t="s">
        <v>72</v>
      </c>
      <c r="F1813" s="1946" t="s">
        <v>73</v>
      </c>
      <c r="G1813" s="1948" t="s">
        <v>168</v>
      </c>
      <c r="H1813" s="1950" t="s">
        <v>55</v>
      </c>
      <c r="I1813" s="1951"/>
      <c r="J1813" s="1954" t="s">
        <v>84</v>
      </c>
      <c r="K1813" s="1955"/>
      <c r="L1813" s="1958" t="s">
        <v>169</v>
      </c>
      <c r="M1813" s="1966" t="s">
        <v>76</v>
      </c>
      <c r="N1813" s="1926" t="s">
        <v>98</v>
      </c>
    </row>
    <row r="1814" spans="1:14" ht="30" customHeight="1">
      <c r="A1814" s="1721"/>
      <c r="B1814" s="11"/>
      <c r="C1814" s="1942"/>
      <c r="D1814" s="1943"/>
      <c r="E1814" s="1945"/>
      <c r="F1814" s="1947"/>
      <c r="G1814" s="1949"/>
      <c r="H1814" s="1952"/>
      <c r="I1814" s="1953"/>
      <c r="J1814" s="1956"/>
      <c r="K1814" s="1957"/>
      <c r="L1814" s="1959"/>
      <c r="M1814" s="1967"/>
      <c r="N1814" s="1927"/>
    </row>
    <row r="1815" spans="1:14" ht="39.75" customHeight="1" thickBot="1">
      <c r="A1815" s="1721"/>
      <c r="B1815" s="11" t="s">
        <v>69</v>
      </c>
      <c r="C1815" s="1866" t="s">
        <v>56</v>
      </c>
      <c r="D1815" s="1867"/>
      <c r="E1815" s="90">
        <f>'Result Entry'!$L$7</f>
        <v>10</v>
      </c>
      <c r="F1815" s="91">
        <f>'Result Entry'!$M$7</f>
        <v>10</v>
      </c>
      <c r="G1815" s="92">
        <f t="shared" ref="G1815:G1820" si="150">SUM(E1815:F1815)</f>
        <v>20</v>
      </c>
      <c r="H1815" s="1929">
        <f>'Result Entry'!$AU$7</f>
        <v>70</v>
      </c>
      <c r="I1815" s="1930"/>
      <c r="J1815" s="1931">
        <f>'Result Entry'!$AY$7</f>
        <v>100</v>
      </c>
      <c r="K1815" s="1930"/>
      <c r="L1815" s="92">
        <f t="shared" ref="L1815:L1820" si="151">SUM(H1815,J1815)</f>
        <v>170</v>
      </c>
      <c r="M1815" s="93">
        <f t="shared" ref="M1815:M1820" si="152">SUM(G1815,L1815)</f>
        <v>190</v>
      </c>
      <c r="N1815" s="1928"/>
    </row>
    <row r="1816" spans="1:14" s="52" customFormat="1" ht="54" customHeight="1">
      <c r="A1816" s="1721"/>
      <c r="B1816" s="50" t="s">
        <v>69</v>
      </c>
      <c r="C1816" s="1769" t="str">
        <f>'Result Entry'!$L$3</f>
        <v>HINDI Comp.</v>
      </c>
      <c r="D1816" s="1770"/>
      <c r="E1816" s="94">
        <f>IF($J1804="TC",0,IF($J1804="Nso",0,VLOOKUP($A1801,'Result Entry'!$B$9:$FW$108,11,0)))</f>
        <v>0</v>
      </c>
      <c r="F1816" s="95">
        <f>IF($J1804="TC",0,IF($J1804="Nso",0,VLOOKUP($A1801,'Result Entry'!$B$9:$FW$108,12,0)))</f>
        <v>0</v>
      </c>
      <c r="G1816" s="96">
        <f t="shared" si="150"/>
        <v>0</v>
      </c>
      <c r="H1816" s="1932">
        <f>IF($J1804="TC",0,IF($J1804="Nso",0,VLOOKUP($A1801,'Result Entry'!$B$9:$FW$108,16,0)))</f>
        <v>0</v>
      </c>
      <c r="I1816" s="1933"/>
      <c r="J1816" s="1934">
        <f>IF($J1804="TC",0,IF($J1804="Nso",0,VLOOKUP($A1801,'Result Entry'!$B$9:$FW$108,19,0)))</f>
        <v>0</v>
      </c>
      <c r="K1816" s="1933"/>
      <c r="L1816" s="97">
        <f t="shared" si="151"/>
        <v>0</v>
      </c>
      <c r="M1816" s="98">
        <f t="shared" si="152"/>
        <v>0</v>
      </c>
      <c r="N1816" s="99" t="str">
        <f>IF($J1804="TC",0,IF($J1804="Nso",0,VLOOKUP($A1801,'Result Entry'!$B$9:$FW$108,24,0)))</f>
        <v/>
      </c>
    </row>
    <row r="1817" spans="1:14" s="52" customFormat="1" ht="54" customHeight="1">
      <c r="A1817" s="1721"/>
      <c r="B1817" s="50" t="s">
        <v>69</v>
      </c>
      <c r="C1817" s="1717" t="str">
        <f>'Result Entry'!$Z$3</f>
        <v>ENGLISH Comp.</v>
      </c>
      <c r="D1817" s="1718"/>
      <c r="E1817" s="94">
        <f>IF($J1804="TC",0,IF($J1804="Nso",0,VLOOKUP($A1801,'Result Entry'!$B$9:$FW$108,25,0)))</f>
        <v>0</v>
      </c>
      <c r="F1817" s="95">
        <f>IF($J1804="TC",0,IF($J1804="Nso",0,VLOOKUP($A1801,'Result Entry'!$B$9:$FW$108,26,0)))</f>
        <v>0</v>
      </c>
      <c r="G1817" s="100">
        <f t="shared" si="150"/>
        <v>0</v>
      </c>
      <c r="H1817" s="1960">
        <f>IF($J1804="TC",0,IF($J1804="Nso",0,VLOOKUP($A1801,'Result Entry'!$B$9:$FW$108,30,0)))</f>
        <v>0</v>
      </c>
      <c r="I1817" s="1904"/>
      <c r="J1817" s="1903">
        <f>IF($J1804="TC",0,IF($J1804="Nso",0,VLOOKUP($A1801,'Result Entry'!$B$9:$FW$108,33,0)))</f>
        <v>0</v>
      </c>
      <c r="K1817" s="1904"/>
      <c r="L1817" s="97">
        <f t="shared" si="151"/>
        <v>0</v>
      </c>
      <c r="M1817" s="98">
        <f t="shared" si="152"/>
        <v>0</v>
      </c>
      <c r="N1817" s="99" t="str">
        <f>IF($J1804="TC",0,IF($J1804="Nso",0,VLOOKUP($A1801,'Result Entry'!$B$9:$FW$108,38,0)))</f>
        <v/>
      </c>
    </row>
    <row r="1818" spans="1:14" s="52" customFormat="1" ht="54" customHeight="1">
      <c r="A1818" s="1721"/>
      <c r="B1818" s="50" t="s">
        <v>69</v>
      </c>
      <c r="C1818" s="1717" t="str">
        <f>'Result Entry'!$AO$3</f>
        <v>PHYSICS</v>
      </c>
      <c r="D1818" s="1718"/>
      <c r="E1818" s="94">
        <f>IF($J1804="TC",0,IF($J1804="Nso",0,VLOOKUP($A1801,'Result Entry'!$B$9:$FW$108,39,0)))</f>
        <v>0</v>
      </c>
      <c r="F1818" s="95">
        <f>IF($J1804="TC",0,IF($J1804="Nso",0,VLOOKUP($A1801,'Result Entry'!$B$9:$FW$108,40,0)))</f>
        <v>0</v>
      </c>
      <c r="G1818" s="100">
        <f t="shared" si="150"/>
        <v>0</v>
      </c>
      <c r="H1818" s="1960">
        <f>IF($J1804="TC",0,IF($J1804="Nso",0,VLOOKUP($A1801,'Result Entry'!$B$9:$FW$108,45,0)))</f>
        <v>0</v>
      </c>
      <c r="I1818" s="1904"/>
      <c r="J1818" s="1903">
        <f>IF($J1804="TC",0,IF($J1804="Nso",0,VLOOKUP($A1801,'Result Entry'!$B$9:$FW$108,49,0)))</f>
        <v>0</v>
      </c>
      <c r="K1818" s="1904"/>
      <c r="L1818" s="97">
        <f t="shared" si="151"/>
        <v>0</v>
      </c>
      <c r="M1818" s="98">
        <f t="shared" si="152"/>
        <v>0</v>
      </c>
      <c r="N1818" s="99" t="str">
        <f>IF($J1804="TC",0,IF($J1804="Nso",0,VLOOKUP($A1801,'Result Entry'!$B$9:$FW$108,54,0)))</f>
        <v/>
      </c>
    </row>
    <row r="1819" spans="1:14" s="52" customFormat="1" ht="54" customHeight="1">
      <c r="A1819" s="1721"/>
      <c r="B1819" s="50" t="s">
        <v>69</v>
      </c>
      <c r="C1819" s="1717" t="str">
        <f>'Result Entry'!$BF$3</f>
        <v>CHEMISTRY</v>
      </c>
      <c r="D1819" s="1718"/>
      <c r="E1819" s="94" t="str">
        <f>IF($J1804="TC",0,IF($J1804="Nso",0,VLOOKUP($A1801,'Result Entry'!$B$9:$FW$108,55,0)))</f>
        <v/>
      </c>
      <c r="F1819" s="95">
        <f>IF($J1804="TC",0,IF($J1804="Nso",0,VLOOKUP($A1801,'Result Entry'!$B$9:$FW$108,56,0)))</f>
        <v>0</v>
      </c>
      <c r="G1819" s="100">
        <f t="shared" si="150"/>
        <v>0</v>
      </c>
      <c r="H1819" s="1960">
        <f>IF($J1804="TC",0,IF($J1804="Nso",0,VLOOKUP($A1801,'Result Entry'!$B$9:$FW$108,61,0)))</f>
        <v>0</v>
      </c>
      <c r="I1819" s="1904"/>
      <c r="J1819" s="1903">
        <f>IF($J1804="TC",0,IF($J1804="Nso",0,VLOOKUP($A1801,'Result Entry'!$B$9:$FW$108,65,0)))</f>
        <v>0</v>
      </c>
      <c r="K1819" s="1904"/>
      <c r="L1819" s="97">
        <f t="shared" si="151"/>
        <v>0</v>
      </c>
      <c r="M1819" s="98">
        <f t="shared" si="152"/>
        <v>0</v>
      </c>
      <c r="N1819" s="99" t="str">
        <f>IF($J1804="TC",0,IF($J1804="Nso",0,VLOOKUP($A1801,'Result Entry'!$B$9:$FW$108,70,0)))</f>
        <v/>
      </c>
    </row>
    <row r="1820" spans="1:14" s="52" customFormat="1" ht="54" customHeight="1" thickBot="1">
      <c r="A1820" s="1721"/>
      <c r="B1820" s="50" t="s">
        <v>69</v>
      </c>
      <c r="C1820" s="1717" t="str">
        <f>'Result Entry'!$BW$3</f>
        <v>BIOLOGY</v>
      </c>
      <c r="D1820" s="1718"/>
      <c r="E1820" s="101" t="str">
        <f>IF($J1804="TC",0,IF($J1804="Nso",0,VLOOKUP($A1801,'Result Entry'!$B$9:$FW$108,71,0)))</f>
        <v/>
      </c>
      <c r="F1820" s="102" t="str">
        <f>IF($J1804="TC",0,IF($J1804="Nso",0,VLOOKUP($A1801,'Result Entry'!$B$9:$FW$108,72,0)))</f>
        <v/>
      </c>
      <c r="G1820" s="103">
        <f t="shared" si="150"/>
        <v>0</v>
      </c>
      <c r="H1820" s="1905">
        <f>IF($J1804="TC",0,IF($J1804="Nso",0,VLOOKUP($A1801,'Result Entry'!$B$9:$FW$108,77,0)))</f>
        <v>0</v>
      </c>
      <c r="I1820" s="1906"/>
      <c r="J1820" s="1907">
        <f>IF($J1804="TC",0,IF($J1804="Nso",0,VLOOKUP($A1801,'Result Entry'!$B$9:$FW$108,81,0)))</f>
        <v>0</v>
      </c>
      <c r="K1820" s="1906"/>
      <c r="L1820" s="104">
        <f t="shared" si="151"/>
        <v>0</v>
      </c>
      <c r="M1820" s="105">
        <f t="shared" si="152"/>
        <v>0</v>
      </c>
      <c r="N1820" s="99">
        <f>IF($J1804="TC",0,IF($J1804="Nso",0,VLOOKUP($A1801,'Result Entry'!$B$9:$FW$108,86,0)))</f>
        <v>0</v>
      </c>
    </row>
    <row r="1821" spans="1:14" ht="39.75" customHeight="1">
      <c r="A1821" s="1721"/>
      <c r="B1821" s="11" t="s">
        <v>69</v>
      </c>
      <c r="C1821" s="1771" t="s">
        <v>77</v>
      </c>
      <c r="D1821" s="1772"/>
      <c r="E1821" s="1773"/>
      <c r="F1821" s="1968" t="s">
        <v>78</v>
      </c>
      <c r="G1821" s="1969"/>
      <c r="H1821" s="1968" t="s">
        <v>79</v>
      </c>
      <c r="I1821" s="1970"/>
      <c r="J1821" s="106" t="s">
        <v>41</v>
      </c>
      <c r="K1821" s="116" t="s">
        <v>91</v>
      </c>
      <c r="L1821" s="1971" t="s">
        <v>39</v>
      </c>
      <c r="M1821" s="1972"/>
      <c r="N1821" s="108" t="s">
        <v>43</v>
      </c>
    </row>
    <row r="1822" spans="1:14" ht="39.75" customHeight="1" thickBot="1">
      <c r="A1822" s="1721"/>
      <c r="B1822" s="11" t="s">
        <v>69</v>
      </c>
      <c r="C1822" s="1774"/>
      <c r="D1822" s="1775"/>
      <c r="E1822" s="1776"/>
      <c r="F1822" s="1973">
        <f>IF($J1804="TC",0,IF($J1804="Nso",0,VLOOKUP($A1801,'Result Entry'!$B$9:$FW$108,146,0)))</f>
        <v>0</v>
      </c>
      <c r="G1822" s="1974"/>
      <c r="H1822" s="1975">
        <f>IF($J1804="TC",0,IF($J1804="Nso",0,VLOOKUP($A1801,'Result Entry'!$B$9:$FW$108,147,0)))</f>
        <v>0</v>
      </c>
      <c r="I1822" s="1976"/>
      <c r="J1822" s="75">
        <f>IF($J1804="TC",0,IF($J1804="Nso",0,VLOOKUP($A1801,'Result Entry'!$B$9:$FW$108,148,0)))</f>
        <v>0</v>
      </c>
      <c r="K1822" s="85" t="str">
        <f>IF($J1804="TC",0,IF($J1804="Nso",0,VLOOKUP($A1801,'Result Entry'!$B$9:$FW$108,149,0)))</f>
        <v/>
      </c>
      <c r="L1822" s="1864">
        <f>IF($J1804="TC",0,IF($J1804="Nso",0,VLOOKUP($A1801,'Result Entry'!$B$9:$FW$108,150,0)))</f>
        <v>0</v>
      </c>
      <c r="M1822" s="1865"/>
      <c r="N1822" s="15">
        <f>IF($J1804="TC",0,IF($J1804="Nso",0,VLOOKUP($A1801,'Result Entry'!$B$9:$FW$108,152,0)))</f>
        <v>0</v>
      </c>
    </row>
    <row r="1823" spans="1:14" ht="39.75" customHeight="1">
      <c r="A1823" s="1721"/>
      <c r="B1823" s="11" t="s">
        <v>69</v>
      </c>
      <c r="C1823" s="1758" t="s">
        <v>58</v>
      </c>
      <c r="D1823" s="1759"/>
      <c r="E1823" s="1759"/>
      <c r="F1823" s="1759"/>
      <c r="G1823" s="1759"/>
      <c r="H1823" s="1760"/>
      <c r="I1823" s="1834" t="s">
        <v>59</v>
      </c>
      <c r="J1823" s="1835"/>
      <c r="K1823" s="1911">
        <f>VLOOKUP($A1801,'Result Entry'!$B$9:$FW$108,143,0)</f>
        <v>0</v>
      </c>
      <c r="L1823" s="1912"/>
      <c r="M1823" s="1839" t="s">
        <v>37</v>
      </c>
      <c r="N1823" s="1840"/>
    </row>
    <row r="1824" spans="1:14" ht="39.75" customHeight="1" thickBot="1">
      <c r="A1824" s="1721"/>
      <c r="B1824" s="11" t="s">
        <v>69</v>
      </c>
      <c r="C1824" s="1841" t="s">
        <v>54</v>
      </c>
      <c r="D1824" s="1842"/>
      <c r="E1824" s="1842"/>
      <c r="F1824" s="1843" t="s">
        <v>157</v>
      </c>
      <c r="G1824" s="1844"/>
      <c r="H1824" s="26" t="s">
        <v>47</v>
      </c>
      <c r="I1824" s="1847" t="s">
        <v>60</v>
      </c>
      <c r="J1824" s="1848"/>
      <c r="K1824" s="1913">
        <f>VLOOKUP($A1801,'Result Entry'!$B$9:$FW$108,144,0)</f>
        <v>0</v>
      </c>
      <c r="L1824" s="1914"/>
      <c r="M1824" s="1875">
        <f>VLOOKUP($A1801,'Result Entry'!$B$9:$FW$108,145,0)</f>
        <v>0</v>
      </c>
      <c r="N1824" s="1876"/>
    </row>
    <row r="1825" spans="1:14" ht="39.75" customHeight="1">
      <c r="A1825" s="1721"/>
      <c r="B1825" s="11" t="s">
        <v>69</v>
      </c>
      <c r="C1825" s="1841"/>
      <c r="D1825" s="1842"/>
      <c r="E1825" s="1842"/>
      <c r="F1825" s="1845"/>
      <c r="G1825" s="1846"/>
      <c r="H1825" s="27" t="s">
        <v>99</v>
      </c>
      <c r="I1825" s="1877" t="s">
        <v>61</v>
      </c>
      <c r="J1825" s="1878"/>
      <c r="K1825" s="1915">
        <f>IF($J1804="TC","Transferred",IF($J1804="Nso","NameSeparated",VLOOKUP($A1801,'Result Entry'!$B$9:$FW$108,153,0)))</f>
        <v>0</v>
      </c>
      <c r="L1825" s="1915"/>
      <c r="M1825" s="1915"/>
      <c r="N1825" s="1916"/>
    </row>
    <row r="1826" spans="1:14" ht="39.75" customHeight="1">
      <c r="A1826" s="1721"/>
      <c r="B1826" s="11" t="s">
        <v>69</v>
      </c>
      <c r="C1826" s="1917" t="str">
        <f>'Result Entry'!$DU$3</f>
        <v>Foundation Of Information Tech.</v>
      </c>
      <c r="D1826" s="1918"/>
      <c r="E1826" s="1919"/>
      <c r="F1826" s="1902" t="str">
        <f>IF($J1804="TC",0,IF($J1804="Nso",0,VLOOKUP($A1801,'Result Entry'!$B$9:$GS$108,170,0)))</f>
        <v/>
      </c>
      <c r="G1826" s="1902"/>
      <c r="H1826" s="109">
        <f>IF($J1804="TC",0,IF($J1804="Nso",0,VLOOKUP($A1801,'Result Entry'!$B$9:$GS$108,112,0)))</f>
        <v>0</v>
      </c>
      <c r="I1826" s="1748" t="s">
        <v>71</v>
      </c>
      <c r="J1826" s="1749"/>
      <c r="K1826" s="1908">
        <f>'Result Entry'!$T$2</f>
        <v>45419</v>
      </c>
      <c r="L1826" s="1909"/>
      <c r="M1826" s="1909"/>
      <c r="N1826" s="1910"/>
    </row>
    <row r="1827" spans="1:14" ht="39.75" customHeight="1">
      <c r="A1827" s="1721"/>
      <c r="B1827" s="11" t="s">
        <v>69</v>
      </c>
      <c r="C1827" s="1899" t="str">
        <f>'Result Entry'!$EI$3</f>
        <v>G.I.A.I.-II</v>
      </c>
      <c r="D1827" s="1900"/>
      <c r="E1827" s="1901"/>
      <c r="F1827" s="1902" t="str">
        <f>IF($J1804="TC",0,IF($J1804="Nso",0,VLOOKUP($A1801,'Result Entry'!$B$9:$GS$108,174,0)))</f>
        <v/>
      </c>
      <c r="G1827" s="1902"/>
      <c r="H1827" s="109">
        <f>IF($J1804="TC",0,IF($J1804="Nso",0,VLOOKUP($A1801,'Result Entry'!$B$9:$GS$108,124,0)))</f>
        <v>0</v>
      </c>
      <c r="I1827" s="1753"/>
      <c r="J1827" s="1754"/>
      <c r="K1827" s="1754"/>
      <c r="L1827" s="1754"/>
      <c r="M1827" s="1754"/>
      <c r="N1827" s="1755"/>
    </row>
    <row r="1828" spans="1:14" ht="39.75" customHeight="1">
      <c r="A1828" s="1721"/>
      <c r="B1828" s="11" t="s">
        <v>69</v>
      </c>
      <c r="C1828" s="1899" t="str">
        <f>'Result Entry'!$EU$3</f>
        <v>SOC.SER.PLAN</v>
      </c>
      <c r="D1828" s="1900"/>
      <c r="E1828" s="1901"/>
      <c r="F1828" s="1902">
        <f>IF($J1804="TC",0,IF($J1804="Nso",0,VLOOKUP($A1801,'Result Entry'!$B$9:$HS$108,178,0)))</f>
        <v>0</v>
      </c>
      <c r="G1828" s="1902"/>
      <c r="H1828" s="109">
        <f>IF($J1804="TC",0,IF($J1804="Nso",0,VLOOKUP($A1801,'Result Entry'!$B$9:$GS$108,136,0)))</f>
        <v>0</v>
      </c>
      <c r="I1828" s="1756" t="s">
        <v>174</v>
      </c>
      <c r="J1828" s="1757"/>
      <c r="K1828" s="113"/>
      <c r="L1828" s="114"/>
      <c r="M1828" s="114"/>
      <c r="N1828" s="115"/>
    </row>
    <row r="1829" spans="1:14" ht="39.75" customHeight="1" thickBot="1">
      <c r="A1829" s="1721"/>
      <c r="B1829" s="11" t="s">
        <v>69</v>
      </c>
      <c r="C1829" s="1899" t="str">
        <f>'Result Entry'!$FG$3</f>
        <v>Jeewan Kaushal</v>
      </c>
      <c r="D1829" s="1900"/>
      <c r="E1829" s="1901"/>
      <c r="F1829" s="1902" t="str">
        <f>IF($J1804="TC",0,IF($J1804="Nso",0,VLOOKUP($A1801,'Result Entry'!$B$9:$HS$108,182,0)))</f>
        <v/>
      </c>
      <c r="G1829" s="1902"/>
      <c r="H1829" s="109">
        <f>IF($J1804="TC",0,IF($J1804="Nso",0,VLOOKUP($A1801,'Result Entry'!$B$9:$HS$108,136,0)))</f>
        <v>0</v>
      </c>
      <c r="I1829" s="1756" t="s">
        <v>148</v>
      </c>
      <c r="J1829" s="1757"/>
      <c r="K1829" s="1757"/>
      <c r="L1829" s="1757"/>
      <c r="M1829" s="1757"/>
      <c r="N1829" s="1838"/>
    </row>
    <row r="1830" spans="1:14" ht="39.75" customHeight="1">
      <c r="A1830" s="1721"/>
      <c r="B1830" s="10" t="s">
        <v>69</v>
      </c>
      <c r="C1830" s="1886" t="s">
        <v>180</v>
      </c>
      <c r="D1830" s="1887"/>
      <c r="E1830" s="1888"/>
      <c r="F1830" s="1895" t="s">
        <v>181</v>
      </c>
      <c r="G1830" s="1896"/>
      <c r="H1830" s="110" t="s">
        <v>30</v>
      </c>
      <c r="I1830" s="1756" t="s">
        <v>175</v>
      </c>
      <c r="J1830" s="1757"/>
      <c r="K1830" s="1757"/>
      <c r="L1830" s="1757"/>
      <c r="M1830" s="1757"/>
      <c r="N1830" s="1838"/>
    </row>
    <row r="1831" spans="1:14" ht="39.75" customHeight="1">
      <c r="A1831" s="1721"/>
      <c r="B1831" s="10" t="s">
        <v>69</v>
      </c>
      <c r="C1831" s="1889"/>
      <c r="D1831" s="1890"/>
      <c r="E1831" s="1891"/>
      <c r="F1831" s="1897" t="s">
        <v>182</v>
      </c>
      <c r="G1831" s="1898"/>
      <c r="H1831" s="111" t="s">
        <v>179</v>
      </c>
      <c r="I1831" s="1732" t="s">
        <v>67</v>
      </c>
      <c r="J1831" s="1733"/>
      <c r="K1831" s="1733"/>
      <c r="L1831" s="1733"/>
      <c r="M1831" s="1733"/>
      <c r="N1831" s="1734"/>
    </row>
    <row r="1832" spans="1:14" ht="39.75" customHeight="1">
      <c r="A1832" s="1721"/>
      <c r="B1832" s="10" t="s">
        <v>69</v>
      </c>
      <c r="C1832" s="1889"/>
      <c r="D1832" s="1890"/>
      <c r="E1832" s="1891"/>
      <c r="F1832" s="1897" t="s">
        <v>185</v>
      </c>
      <c r="G1832" s="1898"/>
      <c r="H1832" s="111" t="s">
        <v>62</v>
      </c>
      <c r="I1832" s="1735"/>
      <c r="J1832" s="1736"/>
      <c r="K1832" s="1736"/>
      <c r="L1832" s="1736"/>
      <c r="M1832" s="1736"/>
      <c r="N1832" s="1737"/>
    </row>
    <row r="1833" spans="1:14" ht="39.75" customHeight="1">
      <c r="A1833" s="1721"/>
      <c r="B1833" s="10" t="s">
        <v>69</v>
      </c>
      <c r="C1833" s="1889"/>
      <c r="D1833" s="1890"/>
      <c r="E1833" s="1891"/>
      <c r="F1833" s="1897" t="s">
        <v>186</v>
      </c>
      <c r="G1833" s="1898"/>
      <c r="H1833" s="111" t="s">
        <v>63</v>
      </c>
      <c r="I1833" s="1735"/>
      <c r="J1833" s="1736"/>
      <c r="K1833" s="1736"/>
      <c r="L1833" s="1736"/>
      <c r="M1833" s="1736"/>
      <c r="N1833" s="1737"/>
    </row>
    <row r="1834" spans="1:14" ht="39.75" customHeight="1">
      <c r="A1834" s="1721"/>
      <c r="B1834" s="10" t="s">
        <v>69</v>
      </c>
      <c r="C1834" s="1889"/>
      <c r="D1834" s="1890"/>
      <c r="E1834" s="1891"/>
      <c r="F1834" s="1897" t="s">
        <v>183</v>
      </c>
      <c r="G1834" s="1898"/>
      <c r="H1834" s="111" t="s">
        <v>65</v>
      </c>
      <c r="I1834" s="1738" t="s">
        <v>80</v>
      </c>
      <c r="J1834" s="1739"/>
      <c r="K1834" s="1739"/>
      <c r="L1834" s="1739"/>
      <c r="M1834" s="1739"/>
      <c r="N1834" s="1740"/>
    </row>
    <row r="1835" spans="1:14" ht="39.75" customHeight="1" thickBot="1">
      <c r="A1835" s="1721"/>
      <c r="B1835" s="13" t="s">
        <v>69</v>
      </c>
      <c r="C1835" s="1892"/>
      <c r="D1835" s="1893"/>
      <c r="E1835" s="1894"/>
      <c r="F1835" s="1884" t="s">
        <v>184</v>
      </c>
      <c r="G1835" s="1885"/>
      <c r="H1835" s="112" t="s">
        <v>64</v>
      </c>
      <c r="I1835" s="1741"/>
      <c r="J1835" s="1742"/>
      <c r="K1835" s="1742"/>
      <c r="L1835" s="1742"/>
      <c r="M1835" s="1742"/>
      <c r="N1835" s="1743"/>
    </row>
    <row r="1836" spans="1:14" s="43" customFormat="1" ht="123.75" customHeight="1" thickTop="1">
      <c r="A1836" s="84"/>
      <c r="B1836" s="117"/>
      <c r="C1836" s="118"/>
      <c r="D1836" s="118"/>
      <c r="E1836" s="118"/>
      <c r="F1836" s="118"/>
      <c r="G1836" s="118"/>
      <c r="H1836" s="118"/>
      <c r="I1836" s="118"/>
      <c r="J1836" s="118"/>
      <c r="K1836" s="118"/>
      <c r="L1836" s="118"/>
      <c r="M1836" s="118"/>
      <c r="N1836" s="118"/>
    </row>
    <row r="1837" spans="1:14" ht="24.75" customHeight="1" thickBot="1">
      <c r="A1837" s="83">
        <f>A1801+1</f>
        <v>52</v>
      </c>
      <c r="B1837" s="1720" t="s">
        <v>50</v>
      </c>
      <c r="C1837" s="1720"/>
      <c r="D1837" s="1720"/>
      <c r="E1837" s="1720"/>
      <c r="F1837" s="1720"/>
      <c r="G1837" s="1720"/>
      <c r="H1837" s="1720"/>
      <c r="I1837" s="1720"/>
      <c r="J1837" s="1720"/>
      <c r="K1837" s="1720"/>
      <c r="L1837" s="1720"/>
      <c r="M1837" s="1720"/>
      <c r="N1837" s="1720"/>
    </row>
    <row r="1838" spans="1:14" ht="62.25" customHeight="1" thickTop="1">
      <c r="A1838" s="1721"/>
      <c r="B1838" s="1722"/>
      <c r="C1838" s="1723"/>
      <c r="D1838" s="1920" t="str">
        <f>Master!$E$8</f>
        <v xml:space="preserve">Govt. Sr. Secondary School </v>
      </c>
      <c r="E1838" s="1921"/>
      <c r="F1838" s="1921"/>
      <c r="G1838" s="1921"/>
      <c r="H1838" s="1921"/>
      <c r="I1838" s="1921"/>
      <c r="J1838" s="1921"/>
      <c r="K1838" s="1921"/>
      <c r="L1838" s="1921"/>
      <c r="M1838" s="1921"/>
      <c r="N1838" s="1922"/>
    </row>
    <row r="1839" spans="1:14" ht="33" customHeight="1" thickBot="1">
      <c r="A1839" s="1721"/>
      <c r="B1839" s="1724"/>
      <c r="C1839" s="1725"/>
      <c r="D1839" s="1729" t="str">
        <f>Master!$E$11</f>
        <v>P.S.-Bapini (Jodhpur)</v>
      </c>
      <c r="E1839" s="1730"/>
      <c r="F1839" s="1730"/>
      <c r="G1839" s="1730"/>
      <c r="H1839" s="1730"/>
      <c r="I1839" s="1730"/>
      <c r="J1839" s="1730"/>
      <c r="K1839" s="1730"/>
      <c r="L1839" s="1730"/>
      <c r="M1839" s="1730"/>
      <c r="N1839" s="1731"/>
    </row>
    <row r="1840" spans="1:14" ht="30" customHeight="1">
      <c r="A1840" s="1721"/>
      <c r="B1840" s="28"/>
      <c r="C1840" s="1849" t="s">
        <v>150</v>
      </c>
      <c r="D1840" s="1850"/>
      <c r="E1840" s="1850"/>
      <c r="F1840" s="1850"/>
      <c r="G1840" s="1851"/>
      <c r="H1840" s="1814" t="s">
        <v>127</v>
      </c>
      <c r="I1840" s="1814"/>
      <c r="J1840" s="1923">
        <f>VLOOKUP(A1837,'Result Entry'!$B$6:$K$108,6,0)</f>
        <v>0</v>
      </c>
      <c r="K1840" s="1820" t="s">
        <v>68</v>
      </c>
      <c r="L1840" s="1821"/>
      <c r="M1840" s="68">
        <f>Master!$E$14</f>
        <v>8151106901</v>
      </c>
      <c r="N1840" s="69"/>
    </row>
    <row r="1841" spans="1:15" ht="30" customHeight="1">
      <c r="A1841" s="1721"/>
      <c r="B1841" s="9"/>
      <c r="C1841" s="1852"/>
      <c r="D1841" s="1853"/>
      <c r="E1841" s="1853"/>
      <c r="F1841" s="1853"/>
      <c r="G1841" s="1854"/>
      <c r="H1841" s="1815"/>
      <c r="I1841" s="1815"/>
      <c r="J1841" s="1924"/>
      <c r="K1841" s="1822" t="s">
        <v>66</v>
      </c>
      <c r="L1841" s="1823"/>
      <c r="M1841" s="1824"/>
      <c r="N1841" s="1825"/>
      <c r="O1841" s="17" t="s">
        <v>156</v>
      </c>
    </row>
    <row r="1842" spans="1:15" ht="30" customHeight="1" thickBot="1">
      <c r="A1842" s="1721"/>
      <c r="B1842" s="9"/>
      <c r="C1842" s="1855"/>
      <c r="D1842" s="1856"/>
      <c r="E1842" s="1856"/>
      <c r="F1842" s="1856"/>
      <c r="G1842" s="1857"/>
      <c r="H1842" s="1816"/>
      <c r="I1842" s="1816"/>
      <c r="J1842" s="1925"/>
      <c r="K1842" s="1826" t="s">
        <v>51</v>
      </c>
      <c r="L1842" s="1827"/>
      <c r="M1842" s="1828" t="str">
        <f>Master!$E$6</f>
        <v>2023-24</v>
      </c>
      <c r="N1842" s="1829"/>
    </row>
    <row r="1843" spans="1:15" ht="39.75" customHeight="1">
      <c r="A1843" s="1721"/>
      <c r="B1843" s="10" t="s">
        <v>69</v>
      </c>
      <c r="C1843" s="1932" t="s">
        <v>20</v>
      </c>
      <c r="D1843" s="1977"/>
      <c r="E1843" s="1977"/>
      <c r="F1843" s="1978"/>
      <c r="G1843" s="87" t="s">
        <v>149</v>
      </c>
      <c r="H1843" s="1979">
        <f>VLOOKUP($A1837,'Result Entry'!$B$9:$FW$108,4,0)</f>
        <v>0</v>
      </c>
      <c r="I1843" s="1979"/>
      <c r="J1843" s="1979"/>
      <c r="K1843" s="1979"/>
      <c r="L1843" s="1979"/>
      <c r="M1843" s="1979"/>
      <c r="N1843" s="1980"/>
    </row>
    <row r="1844" spans="1:15" ht="39.75" customHeight="1">
      <c r="A1844" s="1721"/>
      <c r="B1844" s="10" t="s">
        <v>69</v>
      </c>
      <c r="C1844" s="1960" t="s">
        <v>22</v>
      </c>
      <c r="D1844" s="1961"/>
      <c r="E1844" s="1961"/>
      <c r="F1844" s="1962"/>
      <c r="G1844" s="88" t="s">
        <v>149</v>
      </c>
      <c r="H1844" s="1963">
        <f>VLOOKUP($A1837,'Result Entry'!$B$9:$FW$108,7,0)</f>
        <v>0</v>
      </c>
      <c r="I1844" s="1963"/>
      <c r="J1844" s="1963"/>
      <c r="K1844" s="1963"/>
      <c r="L1844" s="1963"/>
      <c r="M1844" s="1963"/>
      <c r="N1844" s="1964"/>
    </row>
    <row r="1845" spans="1:15" ht="39.75" customHeight="1">
      <c r="A1845" s="1721"/>
      <c r="B1845" s="10" t="s">
        <v>69</v>
      </c>
      <c r="C1845" s="1960" t="s">
        <v>23</v>
      </c>
      <c r="D1845" s="1961"/>
      <c r="E1845" s="1961"/>
      <c r="F1845" s="1962"/>
      <c r="G1845" s="88" t="s">
        <v>149</v>
      </c>
      <c r="H1845" s="1963">
        <f>VLOOKUP($A1837,'Result Entry'!$B$9:$FW$108,8,0)</f>
        <v>0</v>
      </c>
      <c r="I1845" s="1963"/>
      <c r="J1845" s="1963"/>
      <c r="K1845" s="1963"/>
      <c r="L1845" s="1963"/>
      <c r="M1845" s="1963"/>
      <c r="N1845" s="1964"/>
    </row>
    <row r="1846" spans="1:15" ht="39.75" customHeight="1">
      <c r="A1846" s="1721"/>
      <c r="B1846" s="10" t="s">
        <v>69</v>
      </c>
      <c r="C1846" s="1960" t="s">
        <v>52</v>
      </c>
      <c r="D1846" s="1961"/>
      <c r="E1846" s="1961"/>
      <c r="F1846" s="1962"/>
      <c r="G1846" s="88" t="s">
        <v>149</v>
      </c>
      <c r="H1846" s="1963">
        <f>VLOOKUP($A1837,'Result Entry'!$B$9:$FW$108,9,0)</f>
        <v>0</v>
      </c>
      <c r="I1846" s="1963"/>
      <c r="J1846" s="1963"/>
      <c r="K1846" s="1963"/>
      <c r="L1846" s="1963"/>
      <c r="M1846" s="1963"/>
      <c r="N1846" s="1964"/>
    </row>
    <row r="1847" spans="1:15" ht="39.75" customHeight="1">
      <c r="A1847" s="1721"/>
      <c r="B1847" s="10" t="s">
        <v>69</v>
      </c>
      <c r="C1847" s="1960" t="s">
        <v>53</v>
      </c>
      <c r="D1847" s="1961"/>
      <c r="E1847" s="1961"/>
      <c r="F1847" s="1962"/>
      <c r="G1847" s="88" t="s">
        <v>149</v>
      </c>
      <c r="H1847" s="1965" t="str">
        <f>CONCATENATE('Result Entry'!$G$4,'Result Entry'!$J$4)</f>
        <v>11(A)</v>
      </c>
      <c r="I1847" s="1963"/>
      <c r="J1847" s="1963"/>
      <c r="K1847" s="1963"/>
      <c r="L1847" s="1963"/>
      <c r="M1847" s="1963"/>
      <c r="N1847" s="1964"/>
    </row>
    <row r="1848" spans="1:15" ht="39.75" customHeight="1" thickBot="1">
      <c r="A1848" s="1721"/>
      <c r="B1848" s="10" t="s">
        <v>69</v>
      </c>
      <c r="C1848" s="1935" t="s">
        <v>25</v>
      </c>
      <c r="D1848" s="1936"/>
      <c r="E1848" s="1936"/>
      <c r="F1848" s="1937"/>
      <c r="G1848" s="89" t="s">
        <v>149</v>
      </c>
      <c r="H1848" s="1938">
        <f>VLOOKUP($A1837,'Result Entry'!$B$9:$FW$108,10,0)</f>
        <v>0</v>
      </c>
      <c r="I1848" s="1938"/>
      <c r="J1848" s="1938"/>
      <c r="K1848" s="1938"/>
      <c r="L1848" s="1938"/>
      <c r="M1848" s="1938"/>
      <c r="N1848" s="1939"/>
    </row>
    <row r="1849" spans="1:15" ht="30" customHeight="1">
      <c r="A1849" s="1721"/>
      <c r="B1849" s="11" t="s">
        <v>69</v>
      </c>
      <c r="C1849" s="1940" t="s">
        <v>167</v>
      </c>
      <c r="D1849" s="1941"/>
      <c r="E1849" s="1944" t="s">
        <v>72</v>
      </c>
      <c r="F1849" s="1946" t="s">
        <v>73</v>
      </c>
      <c r="G1849" s="1948" t="s">
        <v>168</v>
      </c>
      <c r="H1849" s="1950" t="s">
        <v>55</v>
      </c>
      <c r="I1849" s="1951"/>
      <c r="J1849" s="1954" t="s">
        <v>84</v>
      </c>
      <c r="K1849" s="1955"/>
      <c r="L1849" s="1958" t="s">
        <v>169</v>
      </c>
      <c r="M1849" s="1966" t="s">
        <v>76</v>
      </c>
      <c r="N1849" s="1926" t="s">
        <v>98</v>
      </c>
    </row>
    <row r="1850" spans="1:15" ht="30" customHeight="1">
      <c r="A1850" s="1721"/>
      <c r="B1850" s="11"/>
      <c r="C1850" s="1942"/>
      <c r="D1850" s="1943"/>
      <c r="E1850" s="1945"/>
      <c r="F1850" s="1947"/>
      <c r="G1850" s="1949"/>
      <c r="H1850" s="1952"/>
      <c r="I1850" s="1953"/>
      <c r="J1850" s="1956"/>
      <c r="K1850" s="1957"/>
      <c r="L1850" s="1959"/>
      <c r="M1850" s="1967"/>
      <c r="N1850" s="1927"/>
    </row>
    <row r="1851" spans="1:15" ht="39.75" customHeight="1" thickBot="1">
      <c r="A1851" s="1721"/>
      <c r="B1851" s="11" t="s">
        <v>69</v>
      </c>
      <c r="C1851" s="1866" t="s">
        <v>56</v>
      </c>
      <c r="D1851" s="1867"/>
      <c r="E1851" s="90">
        <f>'Result Entry'!$L$7</f>
        <v>10</v>
      </c>
      <c r="F1851" s="91">
        <f>'Result Entry'!$M$7</f>
        <v>10</v>
      </c>
      <c r="G1851" s="92">
        <f t="shared" ref="G1851:G1856" si="153">SUM(E1851:F1851)</f>
        <v>20</v>
      </c>
      <c r="H1851" s="1929">
        <f>'Result Entry'!$AU$7</f>
        <v>70</v>
      </c>
      <c r="I1851" s="1930"/>
      <c r="J1851" s="1931">
        <f>'Result Entry'!$AY$7</f>
        <v>100</v>
      </c>
      <c r="K1851" s="1930"/>
      <c r="L1851" s="92">
        <f t="shared" ref="L1851:L1856" si="154">SUM(H1851,J1851)</f>
        <v>170</v>
      </c>
      <c r="M1851" s="93">
        <f t="shared" ref="M1851:M1856" si="155">SUM(G1851,L1851)</f>
        <v>190</v>
      </c>
      <c r="N1851" s="1928"/>
    </row>
    <row r="1852" spans="1:15" s="52" customFormat="1" ht="54" customHeight="1">
      <c r="A1852" s="1721"/>
      <c r="B1852" s="50" t="s">
        <v>69</v>
      </c>
      <c r="C1852" s="1769" t="str">
        <f>'Result Entry'!$L$3</f>
        <v>HINDI Comp.</v>
      </c>
      <c r="D1852" s="1770"/>
      <c r="E1852" s="94">
        <f>IF($J1840="TC",0,IF($J1840="Nso",0,VLOOKUP($A1837,'Result Entry'!$B$9:$FW$108,11,0)))</f>
        <v>0</v>
      </c>
      <c r="F1852" s="95">
        <f>IF($J1840="TC",0,IF($J1840="Nso",0,VLOOKUP($A1837,'Result Entry'!$B$9:$FW$108,12,0)))</f>
        <v>0</v>
      </c>
      <c r="G1852" s="96">
        <f t="shared" si="153"/>
        <v>0</v>
      </c>
      <c r="H1852" s="1932">
        <f>IF($J1840="TC",0,IF($J1840="Nso",0,VLOOKUP($A1837,'Result Entry'!$B$9:$FW$108,16,0)))</f>
        <v>0</v>
      </c>
      <c r="I1852" s="1933"/>
      <c r="J1852" s="1934">
        <f>IF($J1840="TC",0,IF($J1840="Nso",0,VLOOKUP($A1837,'Result Entry'!$B$9:$FW$108,19,0)))</f>
        <v>0</v>
      </c>
      <c r="K1852" s="1933"/>
      <c r="L1852" s="97">
        <f t="shared" si="154"/>
        <v>0</v>
      </c>
      <c r="M1852" s="98">
        <f t="shared" si="155"/>
        <v>0</v>
      </c>
      <c r="N1852" s="99" t="str">
        <f>IF($J1840="TC",0,IF($J1840="Nso",0,VLOOKUP($A1837,'Result Entry'!$B$9:$FW$108,24,0)))</f>
        <v/>
      </c>
    </row>
    <row r="1853" spans="1:15" s="52" customFormat="1" ht="54" customHeight="1">
      <c r="A1853" s="1721"/>
      <c r="B1853" s="50" t="s">
        <v>69</v>
      </c>
      <c r="C1853" s="1717" t="str">
        <f>'Result Entry'!$Z$3</f>
        <v>ENGLISH Comp.</v>
      </c>
      <c r="D1853" s="1718"/>
      <c r="E1853" s="94">
        <f>IF($J1840="TC",0,IF($J1840="Nso",0,VLOOKUP($A1837,'Result Entry'!$B$9:$FW$108,25,0)))</f>
        <v>0</v>
      </c>
      <c r="F1853" s="95">
        <f>IF($J1840="TC",0,IF($J1840="Nso",0,VLOOKUP($A1837,'Result Entry'!$B$9:$FW$108,26,0)))</f>
        <v>0</v>
      </c>
      <c r="G1853" s="100">
        <f t="shared" si="153"/>
        <v>0</v>
      </c>
      <c r="H1853" s="1960">
        <f>IF($J1840="TC",0,IF($J1840="Nso",0,VLOOKUP($A1837,'Result Entry'!$B$9:$FW$108,30,0)))</f>
        <v>0</v>
      </c>
      <c r="I1853" s="1904"/>
      <c r="J1853" s="1903">
        <f>IF($J1840="TC",0,IF($J1840="Nso",0,VLOOKUP($A1837,'Result Entry'!$B$9:$FW$108,33,0)))</f>
        <v>0</v>
      </c>
      <c r="K1853" s="1904"/>
      <c r="L1853" s="97">
        <f t="shared" si="154"/>
        <v>0</v>
      </c>
      <c r="M1853" s="98">
        <f t="shared" si="155"/>
        <v>0</v>
      </c>
      <c r="N1853" s="99" t="str">
        <f>IF($J1840="TC",0,IF($J1840="Nso",0,VLOOKUP($A1837,'Result Entry'!$B$9:$FW$108,38,0)))</f>
        <v/>
      </c>
    </row>
    <row r="1854" spans="1:15" s="52" customFormat="1" ht="54" customHeight="1">
      <c r="A1854" s="1721"/>
      <c r="B1854" s="50" t="s">
        <v>69</v>
      </c>
      <c r="C1854" s="1717" t="str">
        <f>'Result Entry'!$AO$3</f>
        <v>PHYSICS</v>
      </c>
      <c r="D1854" s="1718"/>
      <c r="E1854" s="94">
        <f>IF($J1840="TC",0,IF($J1840="Nso",0,VLOOKUP($A1837,'Result Entry'!$B$9:$FW$108,39,0)))</f>
        <v>0</v>
      </c>
      <c r="F1854" s="95">
        <f>IF($J1840="TC",0,IF($J1840="Nso",0,VLOOKUP($A1837,'Result Entry'!$B$9:$FW$108,40,0)))</f>
        <v>0</v>
      </c>
      <c r="G1854" s="100">
        <f t="shared" si="153"/>
        <v>0</v>
      </c>
      <c r="H1854" s="1960">
        <f>IF($J1840="TC",0,IF($J1840="Nso",0,VLOOKUP($A1837,'Result Entry'!$B$9:$FW$108,45,0)))</f>
        <v>0</v>
      </c>
      <c r="I1854" s="1904"/>
      <c r="J1854" s="1903">
        <f>IF($J1840="TC",0,IF($J1840="Nso",0,VLOOKUP($A1837,'Result Entry'!$B$9:$FW$108,49,0)))</f>
        <v>0</v>
      </c>
      <c r="K1854" s="1904"/>
      <c r="L1854" s="97">
        <f t="shared" si="154"/>
        <v>0</v>
      </c>
      <c r="M1854" s="98">
        <f t="shared" si="155"/>
        <v>0</v>
      </c>
      <c r="N1854" s="99" t="str">
        <f>IF($J1840="TC",0,IF($J1840="Nso",0,VLOOKUP($A1837,'Result Entry'!$B$9:$FW$108,54,0)))</f>
        <v/>
      </c>
    </row>
    <row r="1855" spans="1:15" s="52" customFormat="1" ht="54" customHeight="1">
      <c r="A1855" s="1721"/>
      <c r="B1855" s="50" t="s">
        <v>69</v>
      </c>
      <c r="C1855" s="1717" t="str">
        <f>'Result Entry'!$BF$3</f>
        <v>CHEMISTRY</v>
      </c>
      <c r="D1855" s="1718"/>
      <c r="E1855" s="94" t="str">
        <f>IF($J1840="TC",0,IF($J1840="Nso",0,VLOOKUP($A1837,'Result Entry'!$B$9:$FW$108,55,0)))</f>
        <v/>
      </c>
      <c r="F1855" s="95">
        <f>IF($J1840="TC",0,IF($J1840="Nso",0,VLOOKUP($A1837,'Result Entry'!$B$9:$FW$108,56,0)))</f>
        <v>0</v>
      </c>
      <c r="G1855" s="100">
        <f t="shared" si="153"/>
        <v>0</v>
      </c>
      <c r="H1855" s="1960">
        <f>IF($J1840="TC",0,IF($J1840="Nso",0,VLOOKUP($A1837,'Result Entry'!$B$9:$FW$108,61,0)))</f>
        <v>0</v>
      </c>
      <c r="I1855" s="1904"/>
      <c r="J1855" s="1903">
        <f>IF($J1840="TC",0,IF($J1840="Nso",0,VLOOKUP($A1837,'Result Entry'!$B$9:$FW$108,65,0)))</f>
        <v>0</v>
      </c>
      <c r="K1855" s="1904"/>
      <c r="L1855" s="97">
        <f t="shared" si="154"/>
        <v>0</v>
      </c>
      <c r="M1855" s="98">
        <f t="shared" si="155"/>
        <v>0</v>
      </c>
      <c r="N1855" s="99" t="str">
        <f>IF($J1840="TC",0,IF($J1840="Nso",0,VLOOKUP($A1837,'Result Entry'!$B$9:$FW$108,70,0)))</f>
        <v/>
      </c>
    </row>
    <row r="1856" spans="1:15" s="52" customFormat="1" ht="54" customHeight="1" thickBot="1">
      <c r="A1856" s="1721"/>
      <c r="B1856" s="50" t="s">
        <v>69</v>
      </c>
      <c r="C1856" s="1717" t="str">
        <f>'Result Entry'!$BW$3</f>
        <v>BIOLOGY</v>
      </c>
      <c r="D1856" s="1718"/>
      <c r="E1856" s="101" t="str">
        <f>IF($J1840="TC",0,IF($J1840="Nso",0,VLOOKUP($A1837,'Result Entry'!$B$9:$FW$108,71,0)))</f>
        <v/>
      </c>
      <c r="F1856" s="102" t="str">
        <f>IF($J1840="TC",0,IF($J1840="Nso",0,VLOOKUP($A1837,'Result Entry'!$B$9:$FW$108,72,0)))</f>
        <v/>
      </c>
      <c r="G1856" s="103">
        <f t="shared" si="153"/>
        <v>0</v>
      </c>
      <c r="H1856" s="1905">
        <f>IF($J1840="TC",0,IF($J1840="Nso",0,VLOOKUP($A1837,'Result Entry'!$B$9:$FW$108,77,0)))</f>
        <v>0</v>
      </c>
      <c r="I1856" s="1906"/>
      <c r="J1856" s="1907">
        <f>IF($J1840="TC",0,IF($J1840="Nso",0,VLOOKUP($A1837,'Result Entry'!$B$9:$FW$108,81,0)))</f>
        <v>0</v>
      </c>
      <c r="K1856" s="1906"/>
      <c r="L1856" s="104">
        <f t="shared" si="154"/>
        <v>0</v>
      </c>
      <c r="M1856" s="105">
        <f t="shared" si="155"/>
        <v>0</v>
      </c>
      <c r="N1856" s="99">
        <f>IF($J1840="TC",0,IF($J1840="Nso",0,VLOOKUP($A1837,'Result Entry'!$B$9:$FW$108,86,0)))</f>
        <v>0</v>
      </c>
    </row>
    <row r="1857" spans="1:14" ht="39.75" customHeight="1">
      <c r="A1857" s="1721"/>
      <c r="B1857" s="11" t="s">
        <v>69</v>
      </c>
      <c r="C1857" s="1771" t="s">
        <v>77</v>
      </c>
      <c r="D1857" s="1772"/>
      <c r="E1857" s="1773"/>
      <c r="F1857" s="1968" t="s">
        <v>78</v>
      </c>
      <c r="G1857" s="1969"/>
      <c r="H1857" s="1968" t="s">
        <v>79</v>
      </c>
      <c r="I1857" s="1970"/>
      <c r="J1857" s="106" t="s">
        <v>41</v>
      </c>
      <c r="K1857" s="116" t="s">
        <v>91</v>
      </c>
      <c r="L1857" s="1971" t="s">
        <v>39</v>
      </c>
      <c r="M1857" s="1972"/>
      <c r="N1857" s="108" t="s">
        <v>43</v>
      </c>
    </row>
    <row r="1858" spans="1:14" ht="39.75" customHeight="1" thickBot="1">
      <c r="A1858" s="1721"/>
      <c r="B1858" s="11" t="s">
        <v>69</v>
      </c>
      <c r="C1858" s="1774"/>
      <c r="D1858" s="1775"/>
      <c r="E1858" s="1776"/>
      <c r="F1858" s="1973">
        <f>IF($J1840="TC",0,IF($J1840="Nso",0,VLOOKUP($A1837,'Result Entry'!$B$9:$FW$108,146,0)))</f>
        <v>0</v>
      </c>
      <c r="G1858" s="1974"/>
      <c r="H1858" s="1975">
        <f>IF($J1840="TC",0,IF($J1840="Nso",0,VLOOKUP($A1837,'Result Entry'!$B$9:$FW$108,147,0)))</f>
        <v>0</v>
      </c>
      <c r="I1858" s="1976"/>
      <c r="J1858" s="75">
        <f>IF($J1840="TC",0,IF($J1840="Nso",0,VLOOKUP($A1837,'Result Entry'!$B$9:$FW$108,148,0)))</f>
        <v>0</v>
      </c>
      <c r="K1858" s="85" t="str">
        <f>IF($J1840="TC",0,IF($J1840="Nso",0,VLOOKUP($A1837,'Result Entry'!$B$9:$FW$108,149,0)))</f>
        <v/>
      </c>
      <c r="L1858" s="1864">
        <f>IF($J1840="TC",0,IF($J1840="Nso",0,VLOOKUP($A1837,'Result Entry'!$B$9:$FW$108,150,0)))</f>
        <v>0</v>
      </c>
      <c r="M1858" s="1865"/>
      <c r="N1858" s="15">
        <f>IF($J1840="TC",0,IF($J1840="Nso",0,VLOOKUP($A1837,'Result Entry'!$B$9:$FW$108,152,0)))</f>
        <v>0</v>
      </c>
    </row>
    <row r="1859" spans="1:14" ht="39.75" customHeight="1">
      <c r="A1859" s="1721"/>
      <c r="B1859" s="11" t="s">
        <v>69</v>
      </c>
      <c r="C1859" s="1758" t="s">
        <v>58</v>
      </c>
      <c r="D1859" s="1759"/>
      <c r="E1859" s="1759"/>
      <c r="F1859" s="1759"/>
      <c r="G1859" s="1759"/>
      <c r="H1859" s="1760"/>
      <c r="I1859" s="1834" t="s">
        <v>59</v>
      </c>
      <c r="J1859" s="1835"/>
      <c r="K1859" s="1911">
        <f>VLOOKUP($A1837,'Result Entry'!$B$9:$FW$108,143,0)</f>
        <v>0</v>
      </c>
      <c r="L1859" s="1912"/>
      <c r="M1859" s="1839" t="s">
        <v>37</v>
      </c>
      <c r="N1859" s="1840"/>
    </row>
    <row r="1860" spans="1:14" ht="39.75" customHeight="1" thickBot="1">
      <c r="A1860" s="1721"/>
      <c r="B1860" s="11" t="s">
        <v>69</v>
      </c>
      <c r="C1860" s="1841" t="s">
        <v>54</v>
      </c>
      <c r="D1860" s="1842"/>
      <c r="E1860" s="1842"/>
      <c r="F1860" s="1843" t="s">
        <v>157</v>
      </c>
      <c r="G1860" s="1844"/>
      <c r="H1860" s="26" t="s">
        <v>47</v>
      </c>
      <c r="I1860" s="1847" t="s">
        <v>60</v>
      </c>
      <c r="J1860" s="1848"/>
      <c r="K1860" s="1913">
        <f>VLOOKUP($A1837,'Result Entry'!$B$9:$FW$108,144,0)</f>
        <v>0</v>
      </c>
      <c r="L1860" s="1914"/>
      <c r="M1860" s="1875">
        <f>VLOOKUP($A1837,'Result Entry'!$B$9:$FW$108,145,0)</f>
        <v>0</v>
      </c>
      <c r="N1860" s="1876"/>
    </row>
    <row r="1861" spans="1:14" ht="39.75" customHeight="1">
      <c r="A1861" s="1721"/>
      <c r="B1861" s="11" t="s">
        <v>69</v>
      </c>
      <c r="C1861" s="1841"/>
      <c r="D1861" s="1842"/>
      <c r="E1861" s="1842"/>
      <c r="F1861" s="1845"/>
      <c r="G1861" s="1846"/>
      <c r="H1861" s="27" t="s">
        <v>99</v>
      </c>
      <c r="I1861" s="1877" t="s">
        <v>61</v>
      </c>
      <c r="J1861" s="1878"/>
      <c r="K1861" s="1915">
        <f>IF($J1840="TC","Transferred",IF($J1840="Nso","NameSeparated",VLOOKUP($A1837,'Result Entry'!$B$9:$FW$108,153,0)))</f>
        <v>0</v>
      </c>
      <c r="L1861" s="1915"/>
      <c r="M1861" s="1915"/>
      <c r="N1861" s="1916"/>
    </row>
    <row r="1862" spans="1:14" ht="39.75" customHeight="1">
      <c r="A1862" s="1721"/>
      <c r="B1862" s="11" t="s">
        <v>69</v>
      </c>
      <c r="C1862" s="1917" t="str">
        <f>'Result Entry'!$DU$3</f>
        <v>Foundation Of Information Tech.</v>
      </c>
      <c r="D1862" s="1918"/>
      <c r="E1862" s="1919"/>
      <c r="F1862" s="1902" t="str">
        <f>IF($J1840="TC",0,IF($J1840="Nso",0,VLOOKUP($A1837,'Result Entry'!$B$9:$GS$108,170,0)))</f>
        <v/>
      </c>
      <c r="G1862" s="1902"/>
      <c r="H1862" s="109">
        <f>IF($J1840="TC",0,IF($J1840="Nso",0,VLOOKUP($A1837,'Result Entry'!$B$9:$GS$108,112,0)))</f>
        <v>0</v>
      </c>
      <c r="I1862" s="1748" t="s">
        <v>71</v>
      </c>
      <c r="J1862" s="1749"/>
      <c r="K1862" s="1908">
        <f>'Result Entry'!$T$2</f>
        <v>45419</v>
      </c>
      <c r="L1862" s="1909"/>
      <c r="M1862" s="1909"/>
      <c r="N1862" s="1910"/>
    </row>
    <row r="1863" spans="1:14" ht="39.75" customHeight="1">
      <c r="A1863" s="1721"/>
      <c r="B1863" s="11" t="s">
        <v>69</v>
      </c>
      <c r="C1863" s="1899" t="str">
        <f>'Result Entry'!$EI$3</f>
        <v>G.I.A.I.-II</v>
      </c>
      <c r="D1863" s="1900"/>
      <c r="E1863" s="1901"/>
      <c r="F1863" s="1902" t="str">
        <f>IF($J1840="TC",0,IF($J1840="Nso",0,VLOOKUP($A1837,'Result Entry'!$B$9:$GS$108,174,0)))</f>
        <v/>
      </c>
      <c r="G1863" s="1902"/>
      <c r="H1863" s="109">
        <f>IF($J1840="TC",0,IF($J1840="Nso",0,VLOOKUP($A1837,'Result Entry'!$B$9:$GS$108,124,0)))</f>
        <v>0</v>
      </c>
      <c r="I1863" s="1753"/>
      <c r="J1863" s="1754"/>
      <c r="K1863" s="1754"/>
      <c r="L1863" s="1754"/>
      <c r="M1863" s="1754"/>
      <c r="N1863" s="1755"/>
    </row>
    <row r="1864" spans="1:14" ht="39.75" customHeight="1">
      <c r="A1864" s="1721"/>
      <c r="B1864" s="11" t="s">
        <v>69</v>
      </c>
      <c r="C1864" s="1899" t="str">
        <f>'Result Entry'!$EU$3</f>
        <v>SOC.SER.PLAN</v>
      </c>
      <c r="D1864" s="1900"/>
      <c r="E1864" s="1901"/>
      <c r="F1864" s="1902">
        <f>IF($J1840="TC",0,IF($J1840="Nso",0,VLOOKUP($A1837,'Result Entry'!$B$9:$HS$108,178,0)))</f>
        <v>0</v>
      </c>
      <c r="G1864" s="1902"/>
      <c r="H1864" s="109">
        <f>IF($J1840="TC",0,IF($J1840="Nso",0,VLOOKUP($A1837,'Result Entry'!$B$9:$GS$108,136,0)))</f>
        <v>0</v>
      </c>
      <c r="I1864" s="1756" t="s">
        <v>174</v>
      </c>
      <c r="J1864" s="1757"/>
      <c r="K1864" s="113"/>
      <c r="L1864" s="114"/>
      <c r="M1864" s="114"/>
      <c r="N1864" s="115"/>
    </row>
    <row r="1865" spans="1:14" ht="39.75" customHeight="1" thickBot="1">
      <c r="A1865" s="1721"/>
      <c r="B1865" s="11" t="s">
        <v>69</v>
      </c>
      <c r="C1865" s="1899" t="str">
        <f>'Result Entry'!$FG$3</f>
        <v>Jeewan Kaushal</v>
      </c>
      <c r="D1865" s="1900"/>
      <c r="E1865" s="1901"/>
      <c r="F1865" s="1902" t="str">
        <f>IF($J1840="TC",0,IF($J1840="Nso",0,VLOOKUP($A1837,'Result Entry'!$B$9:$HS$108,182,0)))</f>
        <v/>
      </c>
      <c r="G1865" s="1902"/>
      <c r="H1865" s="109">
        <f>IF($J1840="TC",0,IF($J1840="Nso",0,VLOOKUP($A1837,'Result Entry'!$B$9:$HS$108,136,0)))</f>
        <v>0</v>
      </c>
      <c r="I1865" s="1756" t="s">
        <v>148</v>
      </c>
      <c r="J1865" s="1757"/>
      <c r="K1865" s="1757"/>
      <c r="L1865" s="1757"/>
      <c r="M1865" s="1757"/>
      <c r="N1865" s="1838"/>
    </row>
    <row r="1866" spans="1:14" ht="39.75" customHeight="1">
      <c r="A1866" s="1721"/>
      <c r="B1866" s="10" t="s">
        <v>69</v>
      </c>
      <c r="C1866" s="1886" t="s">
        <v>180</v>
      </c>
      <c r="D1866" s="1887"/>
      <c r="E1866" s="1888"/>
      <c r="F1866" s="1895" t="s">
        <v>181</v>
      </c>
      <c r="G1866" s="1896"/>
      <c r="H1866" s="110" t="s">
        <v>30</v>
      </c>
      <c r="I1866" s="1756" t="s">
        <v>175</v>
      </c>
      <c r="J1866" s="1757"/>
      <c r="K1866" s="1757"/>
      <c r="L1866" s="1757"/>
      <c r="M1866" s="1757"/>
      <c r="N1866" s="1838"/>
    </row>
    <row r="1867" spans="1:14" ht="39.75" customHeight="1">
      <c r="A1867" s="1721"/>
      <c r="B1867" s="10" t="s">
        <v>69</v>
      </c>
      <c r="C1867" s="1889"/>
      <c r="D1867" s="1890"/>
      <c r="E1867" s="1891"/>
      <c r="F1867" s="1897" t="s">
        <v>182</v>
      </c>
      <c r="G1867" s="1898"/>
      <c r="H1867" s="111" t="s">
        <v>179</v>
      </c>
      <c r="I1867" s="1732" t="s">
        <v>67</v>
      </c>
      <c r="J1867" s="1733"/>
      <c r="K1867" s="1733"/>
      <c r="L1867" s="1733"/>
      <c r="M1867" s="1733"/>
      <c r="N1867" s="1734"/>
    </row>
    <row r="1868" spans="1:14" ht="39.75" customHeight="1">
      <c r="A1868" s="1721"/>
      <c r="B1868" s="10" t="s">
        <v>69</v>
      </c>
      <c r="C1868" s="1889"/>
      <c r="D1868" s="1890"/>
      <c r="E1868" s="1891"/>
      <c r="F1868" s="1897" t="s">
        <v>185</v>
      </c>
      <c r="G1868" s="1898"/>
      <c r="H1868" s="111" t="s">
        <v>62</v>
      </c>
      <c r="I1868" s="1735"/>
      <c r="J1868" s="1736"/>
      <c r="K1868" s="1736"/>
      <c r="L1868" s="1736"/>
      <c r="M1868" s="1736"/>
      <c r="N1868" s="1737"/>
    </row>
    <row r="1869" spans="1:14" ht="39.75" customHeight="1">
      <c r="A1869" s="1721"/>
      <c r="B1869" s="10" t="s">
        <v>69</v>
      </c>
      <c r="C1869" s="1889"/>
      <c r="D1869" s="1890"/>
      <c r="E1869" s="1891"/>
      <c r="F1869" s="1897" t="s">
        <v>186</v>
      </c>
      <c r="G1869" s="1898"/>
      <c r="H1869" s="111" t="s">
        <v>63</v>
      </c>
      <c r="I1869" s="1735"/>
      <c r="J1869" s="1736"/>
      <c r="K1869" s="1736"/>
      <c r="L1869" s="1736"/>
      <c r="M1869" s="1736"/>
      <c r="N1869" s="1737"/>
    </row>
    <row r="1870" spans="1:14" ht="39.75" customHeight="1">
      <c r="A1870" s="1721"/>
      <c r="B1870" s="10" t="s">
        <v>69</v>
      </c>
      <c r="C1870" s="1889"/>
      <c r="D1870" s="1890"/>
      <c r="E1870" s="1891"/>
      <c r="F1870" s="1897" t="s">
        <v>183</v>
      </c>
      <c r="G1870" s="1898"/>
      <c r="H1870" s="111" t="s">
        <v>65</v>
      </c>
      <c r="I1870" s="1738" t="s">
        <v>80</v>
      </c>
      <c r="J1870" s="1739"/>
      <c r="K1870" s="1739"/>
      <c r="L1870" s="1739"/>
      <c r="M1870" s="1739"/>
      <c r="N1870" s="1740"/>
    </row>
    <row r="1871" spans="1:14" ht="39.75" customHeight="1" thickBot="1">
      <c r="A1871" s="1721"/>
      <c r="B1871" s="13" t="s">
        <v>69</v>
      </c>
      <c r="C1871" s="1892"/>
      <c r="D1871" s="1893"/>
      <c r="E1871" s="1894"/>
      <c r="F1871" s="1884" t="s">
        <v>184</v>
      </c>
      <c r="G1871" s="1885"/>
      <c r="H1871" s="112" t="s">
        <v>64</v>
      </c>
      <c r="I1871" s="1741"/>
      <c r="J1871" s="1742"/>
      <c r="K1871" s="1742"/>
      <c r="L1871" s="1742"/>
      <c r="M1871" s="1742"/>
      <c r="N1871" s="1743"/>
    </row>
    <row r="1872" spans="1:14" s="43" customFormat="1" ht="123.75" customHeight="1" thickTop="1">
      <c r="A1872" s="84"/>
      <c r="B1872" s="117"/>
      <c r="C1872" s="118"/>
      <c r="D1872" s="118"/>
      <c r="E1872" s="118"/>
      <c r="F1872" s="118"/>
      <c r="G1872" s="118"/>
      <c r="H1872" s="118"/>
      <c r="I1872" s="118"/>
      <c r="J1872" s="118"/>
      <c r="K1872" s="118"/>
      <c r="L1872" s="118"/>
      <c r="M1872" s="118"/>
      <c r="N1872" s="118"/>
    </row>
    <row r="1873" spans="1:15" ht="24.75" customHeight="1" thickBot="1">
      <c r="A1873" s="83">
        <f>A1837+1</f>
        <v>53</v>
      </c>
      <c r="B1873" s="1720" t="s">
        <v>50</v>
      </c>
      <c r="C1873" s="1720"/>
      <c r="D1873" s="1720"/>
      <c r="E1873" s="1720"/>
      <c r="F1873" s="1720"/>
      <c r="G1873" s="1720"/>
      <c r="H1873" s="1720"/>
      <c r="I1873" s="1720"/>
      <c r="J1873" s="1720"/>
      <c r="K1873" s="1720"/>
      <c r="L1873" s="1720"/>
      <c r="M1873" s="1720"/>
      <c r="N1873" s="1720"/>
    </row>
    <row r="1874" spans="1:15" ht="62.25" customHeight="1" thickTop="1">
      <c r="A1874" s="1721"/>
      <c r="B1874" s="1722"/>
      <c r="C1874" s="1723"/>
      <c r="D1874" s="1920" t="str">
        <f>Master!$E$8</f>
        <v xml:space="preserve">Govt. Sr. Secondary School </v>
      </c>
      <c r="E1874" s="1921"/>
      <c r="F1874" s="1921"/>
      <c r="G1874" s="1921"/>
      <c r="H1874" s="1921"/>
      <c r="I1874" s="1921"/>
      <c r="J1874" s="1921"/>
      <c r="K1874" s="1921"/>
      <c r="L1874" s="1921"/>
      <c r="M1874" s="1921"/>
      <c r="N1874" s="1922"/>
    </row>
    <row r="1875" spans="1:15" ht="33" customHeight="1" thickBot="1">
      <c r="A1875" s="1721"/>
      <c r="B1875" s="1724"/>
      <c r="C1875" s="1725"/>
      <c r="D1875" s="1729" t="str">
        <f>Master!$E$11</f>
        <v>P.S.-Bapini (Jodhpur)</v>
      </c>
      <c r="E1875" s="1730"/>
      <c r="F1875" s="1730"/>
      <c r="G1875" s="1730"/>
      <c r="H1875" s="1730"/>
      <c r="I1875" s="1730"/>
      <c r="J1875" s="1730"/>
      <c r="K1875" s="1730"/>
      <c r="L1875" s="1730"/>
      <c r="M1875" s="1730"/>
      <c r="N1875" s="1731"/>
    </row>
    <row r="1876" spans="1:15" ht="30" customHeight="1">
      <c r="A1876" s="1721"/>
      <c r="B1876" s="28"/>
      <c r="C1876" s="1849" t="s">
        <v>150</v>
      </c>
      <c r="D1876" s="1850"/>
      <c r="E1876" s="1850"/>
      <c r="F1876" s="1850"/>
      <c r="G1876" s="1851"/>
      <c r="H1876" s="1814" t="s">
        <v>127</v>
      </c>
      <c r="I1876" s="1814"/>
      <c r="J1876" s="1923">
        <f>VLOOKUP(A1873,'Result Entry'!$B$6:$K$108,6,0)</f>
        <v>0</v>
      </c>
      <c r="K1876" s="1820" t="s">
        <v>68</v>
      </c>
      <c r="L1876" s="1821"/>
      <c r="M1876" s="68">
        <f>Master!$E$14</f>
        <v>8151106901</v>
      </c>
      <c r="N1876" s="69"/>
    </row>
    <row r="1877" spans="1:15" ht="30" customHeight="1">
      <c r="A1877" s="1721"/>
      <c r="B1877" s="9"/>
      <c r="C1877" s="1852"/>
      <c r="D1877" s="1853"/>
      <c r="E1877" s="1853"/>
      <c r="F1877" s="1853"/>
      <c r="G1877" s="1854"/>
      <c r="H1877" s="1815"/>
      <c r="I1877" s="1815"/>
      <c r="J1877" s="1924"/>
      <c r="K1877" s="1822" t="s">
        <v>66</v>
      </c>
      <c r="L1877" s="1823"/>
      <c r="M1877" s="1824"/>
      <c r="N1877" s="1825"/>
      <c r="O1877" s="17" t="s">
        <v>156</v>
      </c>
    </row>
    <row r="1878" spans="1:15" ht="30" customHeight="1" thickBot="1">
      <c r="A1878" s="1721"/>
      <c r="B1878" s="9"/>
      <c r="C1878" s="1855"/>
      <c r="D1878" s="1856"/>
      <c r="E1878" s="1856"/>
      <c r="F1878" s="1856"/>
      <c r="G1878" s="1857"/>
      <c r="H1878" s="1816"/>
      <c r="I1878" s="1816"/>
      <c r="J1878" s="1925"/>
      <c r="K1878" s="1826" t="s">
        <v>51</v>
      </c>
      <c r="L1878" s="1827"/>
      <c r="M1878" s="1828" t="str">
        <f>Master!$E$6</f>
        <v>2023-24</v>
      </c>
      <c r="N1878" s="1829"/>
    </row>
    <row r="1879" spans="1:15" ht="39.75" customHeight="1">
      <c r="A1879" s="1721"/>
      <c r="B1879" s="10" t="s">
        <v>69</v>
      </c>
      <c r="C1879" s="1932" t="s">
        <v>20</v>
      </c>
      <c r="D1879" s="1977"/>
      <c r="E1879" s="1977"/>
      <c r="F1879" s="1978"/>
      <c r="G1879" s="87" t="s">
        <v>149</v>
      </c>
      <c r="H1879" s="1979">
        <f>VLOOKUP($A1873,'Result Entry'!$B$9:$FW$108,4,0)</f>
        <v>0</v>
      </c>
      <c r="I1879" s="1979"/>
      <c r="J1879" s="1979"/>
      <c r="K1879" s="1979"/>
      <c r="L1879" s="1979"/>
      <c r="M1879" s="1979"/>
      <c r="N1879" s="1980"/>
    </row>
    <row r="1880" spans="1:15" ht="39.75" customHeight="1">
      <c r="A1880" s="1721"/>
      <c r="B1880" s="10" t="s">
        <v>69</v>
      </c>
      <c r="C1880" s="1960" t="s">
        <v>22</v>
      </c>
      <c r="D1880" s="1961"/>
      <c r="E1880" s="1961"/>
      <c r="F1880" s="1962"/>
      <c r="G1880" s="88" t="s">
        <v>149</v>
      </c>
      <c r="H1880" s="1963">
        <f>VLOOKUP($A1873,'Result Entry'!$B$9:$FW$108,7,0)</f>
        <v>0</v>
      </c>
      <c r="I1880" s="1963"/>
      <c r="J1880" s="1963"/>
      <c r="K1880" s="1963"/>
      <c r="L1880" s="1963"/>
      <c r="M1880" s="1963"/>
      <c r="N1880" s="1964"/>
    </row>
    <row r="1881" spans="1:15" ht="39.75" customHeight="1">
      <c r="A1881" s="1721"/>
      <c r="B1881" s="10" t="s">
        <v>69</v>
      </c>
      <c r="C1881" s="1960" t="s">
        <v>23</v>
      </c>
      <c r="D1881" s="1961"/>
      <c r="E1881" s="1961"/>
      <c r="F1881" s="1962"/>
      <c r="G1881" s="88" t="s">
        <v>149</v>
      </c>
      <c r="H1881" s="1963">
        <f>VLOOKUP($A1873,'Result Entry'!$B$9:$FW$108,8,0)</f>
        <v>0</v>
      </c>
      <c r="I1881" s="1963"/>
      <c r="J1881" s="1963"/>
      <c r="K1881" s="1963"/>
      <c r="L1881" s="1963"/>
      <c r="M1881" s="1963"/>
      <c r="N1881" s="1964"/>
    </row>
    <row r="1882" spans="1:15" ht="39.75" customHeight="1">
      <c r="A1882" s="1721"/>
      <c r="B1882" s="10" t="s">
        <v>69</v>
      </c>
      <c r="C1882" s="1960" t="s">
        <v>52</v>
      </c>
      <c r="D1882" s="1961"/>
      <c r="E1882" s="1961"/>
      <c r="F1882" s="1962"/>
      <c r="G1882" s="88" t="s">
        <v>149</v>
      </c>
      <c r="H1882" s="1963">
        <f>VLOOKUP($A1873,'Result Entry'!$B$9:$FW$108,9,0)</f>
        <v>0</v>
      </c>
      <c r="I1882" s="1963"/>
      <c r="J1882" s="1963"/>
      <c r="K1882" s="1963"/>
      <c r="L1882" s="1963"/>
      <c r="M1882" s="1963"/>
      <c r="N1882" s="1964"/>
    </row>
    <row r="1883" spans="1:15" ht="39.75" customHeight="1">
      <c r="A1883" s="1721"/>
      <c r="B1883" s="10" t="s">
        <v>69</v>
      </c>
      <c r="C1883" s="1960" t="s">
        <v>53</v>
      </c>
      <c r="D1883" s="1961"/>
      <c r="E1883" s="1961"/>
      <c r="F1883" s="1962"/>
      <c r="G1883" s="88" t="s">
        <v>149</v>
      </c>
      <c r="H1883" s="1965" t="str">
        <f>CONCATENATE('Result Entry'!$G$4,'Result Entry'!$J$4)</f>
        <v>11(A)</v>
      </c>
      <c r="I1883" s="1963"/>
      <c r="J1883" s="1963"/>
      <c r="K1883" s="1963"/>
      <c r="L1883" s="1963"/>
      <c r="M1883" s="1963"/>
      <c r="N1883" s="1964"/>
    </row>
    <row r="1884" spans="1:15" ht="39.75" customHeight="1" thickBot="1">
      <c r="A1884" s="1721"/>
      <c r="B1884" s="10" t="s">
        <v>69</v>
      </c>
      <c r="C1884" s="1935" t="s">
        <v>25</v>
      </c>
      <c r="D1884" s="1936"/>
      <c r="E1884" s="1936"/>
      <c r="F1884" s="1937"/>
      <c r="G1884" s="89" t="s">
        <v>149</v>
      </c>
      <c r="H1884" s="1938">
        <f>VLOOKUP($A1873,'Result Entry'!$B$9:$FW$108,10,0)</f>
        <v>0</v>
      </c>
      <c r="I1884" s="1938"/>
      <c r="J1884" s="1938"/>
      <c r="K1884" s="1938"/>
      <c r="L1884" s="1938"/>
      <c r="M1884" s="1938"/>
      <c r="N1884" s="1939"/>
    </row>
    <row r="1885" spans="1:15" ht="30" customHeight="1">
      <c r="A1885" s="1721"/>
      <c r="B1885" s="11" t="s">
        <v>69</v>
      </c>
      <c r="C1885" s="1940" t="s">
        <v>167</v>
      </c>
      <c r="D1885" s="1941"/>
      <c r="E1885" s="1944" t="s">
        <v>72</v>
      </c>
      <c r="F1885" s="1946" t="s">
        <v>73</v>
      </c>
      <c r="G1885" s="1948" t="s">
        <v>168</v>
      </c>
      <c r="H1885" s="1950" t="s">
        <v>55</v>
      </c>
      <c r="I1885" s="1951"/>
      <c r="J1885" s="1954" t="s">
        <v>84</v>
      </c>
      <c r="K1885" s="1955"/>
      <c r="L1885" s="1958" t="s">
        <v>169</v>
      </c>
      <c r="M1885" s="1966" t="s">
        <v>76</v>
      </c>
      <c r="N1885" s="1926" t="s">
        <v>98</v>
      </c>
    </row>
    <row r="1886" spans="1:15" ht="30" customHeight="1">
      <c r="A1886" s="1721"/>
      <c r="B1886" s="11"/>
      <c r="C1886" s="1942"/>
      <c r="D1886" s="1943"/>
      <c r="E1886" s="1945"/>
      <c r="F1886" s="1947"/>
      <c r="G1886" s="1949"/>
      <c r="H1886" s="1952"/>
      <c r="I1886" s="1953"/>
      <c r="J1886" s="1956"/>
      <c r="K1886" s="1957"/>
      <c r="L1886" s="1959"/>
      <c r="M1886" s="1967"/>
      <c r="N1886" s="1927"/>
    </row>
    <row r="1887" spans="1:15" ht="39.75" customHeight="1" thickBot="1">
      <c r="A1887" s="1721"/>
      <c r="B1887" s="11" t="s">
        <v>69</v>
      </c>
      <c r="C1887" s="1866" t="s">
        <v>56</v>
      </c>
      <c r="D1887" s="1867"/>
      <c r="E1887" s="90">
        <f>'Result Entry'!$L$7</f>
        <v>10</v>
      </c>
      <c r="F1887" s="91">
        <f>'Result Entry'!$M$7</f>
        <v>10</v>
      </c>
      <c r="G1887" s="92">
        <f t="shared" ref="G1887:G1892" si="156">SUM(E1887:F1887)</f>
        <v>20</v>
      </c>
      <c r="H1887" s="1929">
        <f>'Result Entry'!$AU$7</f>
        <v>70</v>
      </c>
      <c r="I1887" s="1930"/>
      <c r="J1887" s="1931">
        <f>'Result Entry'!$AY$7</f>
        <v>100</v>
      </c>
      <c r="K1887" s="1930"/>
      <c r="L1887" s="92">
        <f t="shared" ref="L1887:L1892" si="157">SUM(H1887,J1887)</f>
        <v>170</v>
      </c>
      <c r="M1887" s="93">
        <f t="shared" ref="M1887:M1892" si="158">SUM(G1887,L1887)</f>
        <v>190</v>
      </c>
      <c r="N1887" s="1928"/>
    </row>
    <row r="1888" spans="1:15" s="52" customFormat="1" ht="54" customHeight="1">
      <c r="A1888" s="1721"/>
      <c r="B1888" s="50" t="s">
        <v>69</v>
      </c>
      <c r="C1888" s="1769" t="str">
        <f>'Result Entry'!$L$3</f>
        <v>HINDI Comp.</v>
      </c>
      <c r="D1888" s="1770"/>
      <c r="E1888" s="94">
        <f>IF($J1876="TC",0,IF($J1876="Nso",0,VLOOKUP($A1873,'Result Entry'!$B$9:$FW$108,11,0)))</f>
        <v>0</v>
      </c>
      <c r="F1888" s="95">
        <f>IF($J1876="TC",0,IF($J1876="Nso",0,VLOOKUP($A1873,'Result Entry'!$B$9:$FW$108,12,0)))</f>
        <v>0</v>
      </c>
      <c r="G1888" s="96">
        <f t="shared" si="156"/>
        <v>0</v>
      </c>
      <c r="H1888" s="1932">
        <f>IF($J1876="TC",0,IF($J1876="Nso",0,VLOOKUP($A1873,'Result Entry'!$B$9:$FW$108,16,0)))</f>
        <v>0</v>
      </c>
      <c r="I1888" s="1933"/>
      <c r="J1888" s="1934">
        <f>IF($J1876="TC",0,IF($J1876="Nso",0,VLOOKUP($A1873,'Result Entry'!$B$9:$FW$108,19,0)))</f>
        <v>0</v>
      </c>
      <c r="K1888" s="1933"/>
      <c r="L1888" s="97">
        <f t="shared" si="157"/>
        <v>0</v>
      </c>
      <c r="M1888" s="98">
        <f t="shared" si="158"/>
        <v>0</v>
      </c>
      <c r="N1888" s="99" t="str">
        <f>IF($J1876="TC",0,IF($J1876="Nso",0,VLOOKUP($A1873,'Result Entry'!$B$9:$FW$108,24,0)))</f>
        <v/>
      </c>
    </row>
    <row r="1889" spans="1:14" s="52" customFormat="1" ht="54" customHeight="1">
      <c r="A1889" s="1721"/>
      <c r="B1889" s="50" t="s">
        <v>69</v>
      </c>
      <c r="C1889" s="1717" t="str">
        <f>'Result Entry'!$Z$3</f>
        <v>ENGLISH Comp.</v>
      </c>
      <c r="D1889" s="1718"/>
      <c r="E1889" s="94">
        <f>IF($J1876="TC",0,IF($J1876="Nso",0,VLOOKUP($A1873,'Result Entry'!$B$9:$FW$108,25,0)))</f>
        <v>0</v>
      </c>
      <c r="F1889" s="95">
        <f>IF($J1876="TC",0,IF($J1876="Nso",0,VLOOKUP($A1873,'Result Entry'!$B$9:$FW$108,26,0)))</f>
        <v>0</v>
      </c>
      <c r="G1889" s="100">
        <f t="shared" si="156"/>
        <v>0</v>
      </c>
      <c r="H1889" s="1960">
        <f>IF($J1876="TC",0,IF($J1876="Nso",0,VLOOKUP($A1873,'Result Entry'!$B$9:$FW$108,30,0)))</f>
        <v>0</v>
      </c>
      <c r="I1889" s="1904"/>
      <c r="J1889" s="1903">
        <f>IF($J1876="TC",0,IF($J1876="Nso",0,VLOOKUP($A1873,'Result Entry'!$B$9:$FW$108,33,0)))</f>
        <v>0</v>
      </c>
      <c r="K1889" s="1904"/>
      <c r="L1889" s="97">
        <f t="shared" si="157"/>
        <v>0</v>
      </c>
      <c r="M1889" s="98">
        <f t="shared" si="158"/>
        <v>0</v>
      </c>
      <c r="N1889" s="99" t="str">
        <f>IF($J1876="TC",0,IF($J1876="Nso",0,VLOOKUP($A1873,'Result Entry'!$B$9:$FW$108,38,0)))</f>
        <v/>
      </c>
    </row>
    <row r="1890" spans="1:14" s="52" customFormat="1" ht="54" customHeight="1">
      <c r="A1890" s="1721"/>
      <c r="B1890" s="50" t="s">
        <v>69</v>
      </c>
      <c r="C1890" s="1717" t="str">
        <f>'Result Entry'!$AO$3</f>
        <v>PHYSICS</v>
      </c>
      <c r="D1890" s="1718"/>
      <c r="E1890" s="94">
        <f>IF($J1876="TC",0,IF($J1876="Nso",0,VLOOKUP($A1873,'Result Entry'!$B$9:$FW$108,39,0)))</f>
        <v>0</v>
      </c>
      <c r="F1890" s="95">
        <f>IF($J1876="TC",0,IF($J1876="Nso",0,VLOOKUP($A1873,'Result Entry'!$B$9:$FW$108,40,0)))</f>
        <v>0</v>
      </c>
      <c r="G1890" s="100">
        <f t="shared" si="156"/>
        <v>0</v>
      </c>
      <c r="H1890" s="1960">
        <f>IF($J1876="TC",0,IF($J1876="Nso",0,VLOOKUP($A1873,'Result Entry'!$B$9:$FW$108,45,0)))</f>
        <v>0</v>
      </c>
      <c r="I1890" s="1904"/>
      <c r="J1890" s="1903">
        <f>IF($J1876="TC",0,IF($J1876="Nso",0,VLOOKUP($A1873,'Result Entry'!$B$9:$FW$108,49,0)))</f>
        <v>0</v>
      </c>
      <c r="K1890" s="1904"/>
      <c r="L1890" s="97">
        <f t="shared" si="157"/>
        <v>0</v>
      </c>
      <c r="M1890" s="98">
        <f t="shared" si="158"/>
        <v>0</v>
      </c>
      <c r="N1890" s="99" t="str">
        <f>IF($J1876="TC",0,IF($J1876="Nso",0,VLOOKUP($A1873,'Result Entry'!$B$9:$FW$108,54,0)))</f>
        <v/>
      </c>
    </row>
    <row r="1891" spans="1:14" s="52" customFormat="1" ht="54" customHeight="1">
      <c r="A1891" s="1721"/>
      <c r="B1891" s="50" t="s">
        <v>69</v>
      </c>
      <c r="C1891" s="1717" t="str">
        <f>'Result Entry'!$BF$3</f>
        <v>CHEMISTRY</v>
      </c>
      <c r="D1891" s="1718"/>
      <c r="E1891" s="94" t="str">
        <f>IF($J1876="TC",0,IF($J1876="Nso",0,VLOOKUP($A1873,'Result Entry'!$B$9:$FW$108,55,0)))</f>
        <v/>
      </c>
      <c r="F1891" s="95">
        <f>IF($J1876="TC",0,IF($J1876="Nso",0,VLOOKUP($A1873,'Result Entry'!$B$9:$FW$108,56,0)))</f>
        <v>0</v>
      </c>
      <c r="G1891" s="100">
        <f t="shared" si="156"/>
        <v>0</v>
      </c>
      <c r="H1891" s="1960">
        <f>IF($J1876="TC",0,IF($J1876="Nso",0,VLOOKUP($A1873,'Result Entry'!$B$9:$FW$108,61,0)))</f>
        <v>0</v>
      </c>
      <c r="I1891" s="1904"/>
      <c r="J1891" s="1903">
        <f>IF($J1876="TC",0,IF($J1876="Nso",0,VLOOKUP($A1873,'Result Entry'!$B$9:$FW$108,65,0)))</f>
        <v>0</v>
      </c>
      <c r="K1891" s="1904"/>
      <c r="L1891" s="97">
        <f t="shared" si="157"/>
        <v>0</v>
      </c>
      <c r="M1891" s="98">
        <f t="shared" si="158"/>
        <v>0</v>
      </c>
      <c r="N1891" s="99" t="str">
        <f>IF($J1876="TC",0,IF($J1876="Nso",0,VLOOKUP($A1873,'Result Entry'!$B$9:$FW$108,70,0)))</f>
        <v/>
      </c>
    </row>
    <row r="1892" spans="1:14" s="52" customFormat="1" ht="54" customHeight="1" thickBot="1">
      <c r="A1892" s="1721"/>
      <c r="B1892" s="50" t="s">
        <v>69</v>
      </c>
      <c r="C1892" s="1717" t="str">
        <f>'Result Entry'!$BW$3</f>
        <v>BIOLOGY</v>
      </c>
      <c r="D1892" s="1718"/>
      <c r="E1892" s="101" t="str">
        <f>IF($J1876="TC",0,IF($J1876="Nso",0,VLOOKUP($A1873,'Result Entry'!$B$9:$FW$108,71,0)))</f>
        <v/>
      </c>
      <c r="F1892" s="102" t="str">
        <f>IF($J1876="TC",0,IF($J1876="Nso",0,VLOOKUP($A1873,'Result Entry'!$B$9:$FW$108,72,0)))</f>
        <v/>
      </c>
      <c r="G1892" s="103">
        <f t="shared" si="156"/>
        <v>0</v>
      </c>
      <c r="H1892" s="1905">
        <f>IF($J1876="TC",0,IF($J1876="Nso",0,VLOOKUP($A1873,'Result Entry'!$B$9:$FW$108,77,0)))</f>
        <v>0</v>
      </c>
      <c r="I1892" s="1906"/>
      <c r="J1892" s="1907">
        <f>IF($J1876="TC",0,IF($J1876="Nso",0,VLOOKUP($A1873,'Result Entry'!$B$9:$FW$108,81,0)))</f>
        <v>0</v>
      </c>
      <c r="K1892" s="1906"/>
      <c r="L1892" s="104">
        <f t="shared" si="157"/>
        <v>0</v>
      </c>
      <c r="M1892" s="105">
        <f t="shared" si="158"/>
        <v>0</v>
      </c>
      <c r="N1892" s="99">
        <f>IF($J1876="TC",0,IF($J1876="Nso",0,VLOOKUP($A1873,'Result Entry'!$B$9:$FW$108,86,0)))</f>
        <v>0</v>
      </c>
    </row>
    <row r="1893" spans="1:14" ht="39.75" customHeight="1">
      <c r="A1893" s="1721"/>
      <c r="B1893" s="11" t="s">
        <v>69</v>
      </c>
      <c r="C1893" s="1771" t="s">
        <v>77</v>
      </c>
      <c r="D1893" s="1772"/>
      <c r="E1893" s="1773"/>
      <c r="F1893" s="1968" t="s">
        <v>78</v>
      </c>
      <c r="G1893" s="1969"/>
      <c r="H1893" s="1968" t="s">
        <v>79</v>
      </c>
      <c r="I1893" s="1970"/>
      <c r="J1893" s="106" t="s">
        <v>41</v>
      </c>
      <c r="K1893" s="116" t="s">
        <v>91</v>
      </c>
      <c r="L1893" s="1971" t="s">
        <v>39</v>
      </c>
      <c r="M1893" s="1972"/>
      <c r="N1893" s="108" t="s">
        <v>43</v>
      </c>
    </row>
    <row r="1894" spans="1:14" ht="39.75" customHeight="1" thickBot="1">
      <c r="A1894" s="1721"/>
      <c r="B1894" s="11" t="s">
        <v>69</v>
      </c>
      <c r="C1894" s="1774"/>
      <c r="D1894" s="1775"/>
      <c r="E1894" s="1776"/>
      <c r="F1894" s="1973">
        <f>IF($J1876="TC",0,IF($J1876="Nso",0,VLOOKUP($A1873,'Result Entry'!$B$9:$FW$108,146,0)))</f>
        <v>0</v>
      </c>
      <c r="G1894" s="1974"/>
      <c r="H1894" s="1975">
        <f>IF($J1876="TC",0,IF($J1876="Nso",0,VLOOKUP($A1873,'Result Entry'!$B$9:$FW$108,147,0)))</f>
        <v>0</v>
      </c>
      <c r="I1894" s="1976"/>
      <c r="J1894" s="75">
        <f>IF($J1876="TC",0,IF($J1876="Nso",0,VLOOKUP($A1873,'Result Entry'!$B$9:$FW$108,148,0)))</f>
        <v>0</v>
      </c>
      <c r="K1894" s="85" t="str">
        <f>IF($J1876="TC",0,IF($J1876="Nso",0,VLOOKUP($A1873,'Result Entry'!$B$9:$FW$108,149,0)))</f>
        <v/>
      </c>
      <c r="L1894" s="1864">
        <f>IF($J1876="TC",0,IF($J1876="Nso",0,VLOOKUP($A1873,'Result Entry'!$B$9:$FW$108,150,0)))</f>
        <v>0</v>
      </c>
      <c r="M1894" s="1865"/>
      <c r="N1894" s="15">
        <f>IF($J1876="TC",0,IF($J1876="Nso",0,VLOOKUP($A1873,'Result Entry'!$B$9:$FW$108,152,0)))</f>
        <v>0</v>
      </c>
    </row>
    <row r="1895" spans="1:14" ht="39.75" customHeight="1">
      <c r="A1895" s="1721"/>
      <c r="B1895" s="11" t="s">
        <v>69</v>
      </c>
      <c r="C1895" s="1758" t="s">
        <v>58</v>
      </c>
      <c r="D1895" s="1759"/>
      <c r="E1895" s="1759"/>
      <c r="F1895" s="1759"/>
      <c r="G1895" s="1759"/>
      <c r="H1895" s="1760"/>
      <c r="I1895" s="1834" t="s">
        <v>59</v>
      </c>
      <c r="J1895" s="1835"/>
      <c r="K1895" s="1911">
        <f>VLOOKUP($A1873,'Result Entry'!$B$9:$FW$108,143,0)</f>
        <v>0</v>
      </c>
      <c r="L1895" s="1912"/>
      <c r="M1895" s="1839" t="s">
        <v>37</v>
      </c>
      <c r="N1895" s="1840"/>
    </row>
    <row r="1896" spans="1:14" ht="39.75" customHeight="1" thickBot="1">
      <c r="A1896" s="1721"/>
      <c r="B1896" s="11" t="s">
        <v>69</v>
      </c>
      <c r="C1896" s="1841" t="s">
        <v>54</v>
      </c>
      <c r="D1896" s="1842"/>
      <c r="E1896" s="1842"/>
      <c r="F1896" s="1843" t="s">
        <v>157</v>
      </c>
      <c r="G1896" s="1844"/>
      <c r="H1896" s="26" t="s">
        <v>47</v>
      </c>
      <c r="I1896" s="1847" t="s">
        <v>60</v>
      </c>
      <c r="J1896" s="1848"/>
      <c r="K1896" s="1913">
        <f>VLOOKUP($A1873,'Result Entry'!$B$9:$FW$108,144,0)</f>
        <v>0</v>
      </c>
      <c r="L1896" s="1914"/>
      <c r="M1896" s="1875">
        <f>VLOOKUP($A1873,'Result Entry'!$B$9:$FW$108,145,0)</f>
        <v>0</v>
      </c>
      <c r="N1896" s="1876"/>
    </row>
    <row r="1897" spans="1:14" ht="39.75" customHeight="1">
      <c r="A1897" s="1721"/>
      <c r="B1897" s="11" t="s">
        <v>69</v>
      </c>
      <c r="C1897" s="1841"/>
      <c r="D1897" s="1842"/>
      <c r="E1897" s="1842"/>
      <c r="F1897" s="1845"/>
      <c r="G1897" s="1846"/>
      <c r="H1897" s="27" t="s">
        <v>99</v>
      </c>
      <c r="I1897" s="1877" t="s">
        <v>61</v>
      </c>
      <c r="J1897" s="1878"/>
      <c r="K1897" s="1915">
        <f>IF($J1876="TC","Transferred",IF($J1876="Nso","NameSeparated",VLOOKUP($A1873,'Result Entry'!$B$9:$FW$108,153,0)))</f>
        <v>0</v>
      </c>
      <c r="L1897" s="1915"/>
      <c r="M1897" s="1915"/>
      <c r="N1897" s="1916"/>
    </row>
    <row r="1898" spans="1:14" ht="39.75" customHeight="1">
      <c r="A1898" s="1721"/>
      <c r="B1898" s="11" t="s">
        <v>69</v>
      </c>
      <c r="C1898" s="1917" t="str">
        <f>'Result Entry'!$DU$3</f>
        <v>Foundation Of Information Tech.</v>
      </c>
      <c r="D1898" s="1918"/>
      <c r="E1898" s="1919"/>
      <c r="F1898" s="1902" t="str">
        <f>IF($J1876="TC",0,IF($J1876="Nso",0,VLOOKUP($A1873,'Result Entry'!$B$9:$GS$108,170,0)))</f>
        <v/>
      </c>
      <c r="G1898" s="1902"/>
      <c r="H1898" s="109">
        <f>IF($J1876="TC",0,IF($J1876="Nso",0,VLOOKUP($A1873,'Result Entry'!$B$9:$GS$108,112,0)))</f>
        <v>0</v>
      </c>
      <c r="I1898" s="1748" t="s">
        <v>71</v>
      </c>
      <c r="J1898" s="1749"/>
      <c r="K1898" s="1908">
        <f>'Result Entry'!$T$2</f>
        <v>45419</v>
      </c>
      <c r="L1898" s="1909"/>
      <c r="M1898" s="1909"/>
      <c r="N1898" s="1910"/>
    </row>
    <row r="1899" spans="1:14" ht="39.75" customHeight="1">
      <c r="A1899" s="1721"/>
      <c r="B1899" s="11" t="s">
        <v>69</v>
      </c>
      <c r="C1899" s="1899" t="str">
        <f>'Result Entry'!$EI$3</f>
        <v>G.I.A.I.-II</v>
      </c>
      <c r="D1899" s="1900"/>
      <c r="E1899" s="1901"/>
      <c r="F1899" s="1902" t="str">
        <f>IF($J1876="TC",0,IF($J1876="Nso",0,VLOOKUP($A1873,'Result Entry'!$B$9:$GS$108,174,0)))</f>
        <v/>
      </c>
      <c r="G1899" s="1902"/>
      <c r="H1899" s="109">
        <f>IF($J1876="TC",0,IF($J1876="Nso",0,VLOOKUP($A1873,'Result Entry'!$B$9:$GS$108,124,0)))</f>
        <v>0</v>
      </c>
      <c r="I1899" s="1753"/>
      <c r="J1899" s="1754"/>
      <c r="K1899" s="1754"/>
      <c r="L1899" s="1754"/>
      <c r="M1899" s="1754"/>
      <c r="N1899" s="1755"/>
    </row>
    <row r="1900" spans="1:14" ht="39.75" customHeight="1">
      <c r="A1900" s="1721"/>
      <c r="B1900" s="11" t="s">
        <v>69</v>
      </c>
      <c r="C1900" s="1899" t="str">
        <f>'Result Entry'!$EU$3</f>
        <v>SOC.SER.PLAN</v>
      </c>
      <c r="D1900" s="1900"/>
      <c r="E1900" s="1901"/>
      <c r="F1900" s="1902">
        <f>IF($J1876="TC",0,IF($J1876="Nso",0,VLOOKUP($A1873,'Result Entry'!$B$9:$HS$108,178,0)))</f>
        <v>0</v>
      </c>
      <c r="G1900" s="1902"/>
      <c r="H1900" s="109">
        <f>IF($J1876="TC",0,IF($J1876="Nso",0,VLOOKUP($A1873,'Result Entry'!$B$9:$GS$108,136,0)))</f>
        <v>0</v>
      </c>
      <c r="I1900" s="1756" t="s">
        <v>174</v>
      </c>
      <c r="J1900" s="1757"/>
      <c r="K1900" s="113"/>
      <c r="L1900" s="114"/>
      <c r="M1900" s="114"/>
      <c r="N1900" s="115"/>
    </row>
    <row r="1901" spans="1:14" ht="39.75" customHeight="1" thickBot="1">
      <c r="A1901" s="1721"/>
      <c r="B1901" s="11" t="s">
        <v>69</v>
      </c>
      <c r="C1901" s="1899" t="str">
        <f>'Result Entry'!$FG$3</f>
        <v>Jeewan Kaushal</v>
      </c>
      <c r="D1901" s="1900"/>
      <c r="E1901" s="1901"/>
      <c r="F1901" s="1902" t="str">
        <f>IF($J1876="TC",0,IF($J1876="Nso",0,VLOOKUP($A1873,'Result Entry'!$B$9:$HS$108,182,0)))</f>
        <v/>
      </c>
      <c r="G1901" s="1902"/>
      <c r="H1901" s="109">
        <f>IF($J1876="TC",0,IF($J1876="Nso",0,VLOOKUP($A1873,'Result Entry'!$B$9:$HS$108,136,0)))</f>
        <v>0</v>
      </c>
      <c r="I1901" s="1756" t="s">
        <v>148</v>
      </c>
      <c r="J1901" s="1757"/>
      <c r="K1901" s="1757"/>
      <c r="L1901" s="1757"/>
      <c r="M1901" s="1757"/>
      <c r="N1901" s="1838"/>
    </row>
    <row r="1902" spans="1:14" ht="39.75" customHeight="1">
      <c r="A1902" s="1721"/>
      <c r="B1902" s="10" t="s">
        <v>69</v>
      </c>
      <c r="C1902" s="1886" t="s">
        <v>180</v>
      </c>
      <c r="D1902" s="1887"/>
      <c r="E1902" s="1888"/>
      <c r="F1902" s="1895" t="s">
        <v>181</v>
      </c>
      <c r="G1902" s="1896"/>
      <c r="H1902" s="110" t="s">
        <v>30</v>
      </c>
      <c r="I1902" s="1756" t="s">
        <v>175</v>
      </c>
      <c r="J1902" s="1757"/>
      <c r="K1902" s="1757"/>
      <c r="L1902" s="1757"/>
      <c r="M1902" s="1757"/>
      <c r="N1902" s="1838"/>
    </row>
    <row r="1903" spans="1:14" ht="39.75" customHeight="1">
      <c r="A1903" s="1721"/>
      <c r="B1903" s="10" t="s">
        <v>69</v>
      </c>
      <c r="C1903" s="1889"/>
      <c r="D1903" s="1890"/>
      <c r="E1903" s="1891"/>
      <c r="F1903" s="1897" t="s">
        <v>182</v>
      </c>
      <c r="G1903" s="1898"/>
      <c r="H1903" s="111" t="s">
        <v>179</v>
      </c>
      <c r="I1903" s="1732" t="s">
        <v>67</v>
      </c>
      <c r="J1903" s="1733"/>
      <c r="K1903" s="1733"/>
      <c r="L1903" s="1733"/>
      <c r="M1903" s="1733"/>
      <c r="N1903" s="1734"/>
    </row>
    <row r="1904" spans="1:14" ht="39.75" customHeight="1">
      <c r="A1904" s="1721"/>
      <c r="B1904" s="10" t="s">
        <v>69</v>
      </c>
      <c r="C1904" s="1889"/>
      <c r="D1904" s="1890"/>
      <c r="E1904" s="1891"/>
      <c r="F1904" s="1897" t="s">
        <v>185</v>
      </c>
      <c r="G1904" s="1898"/>
      <c r="H1904" s="111" t="s">
        <v>62</v>
      </c>
      <c r="I1904" s="1735"/>
      <c r="J1904" s="1736"/>
      <c r="K1904" s="1736"/>
      <c r="L1904" s="1736"/>
      <c r="M1904" s="1736"/>
      <c r="N1904" s="1737"/>
    </row>
    <row r="1905" spans="1:15" ht="39.75" customHeight="1">
      <c r="A1905" s="1721"/>
      <c r="B1905" s="10" t="s">
        <v>69</v>
      </c>
      <c r="C1905" s="1889"/>
      <c r="D1905" s="1890"/>
      <c r="E1905" s="1891"/>
      <c r="F1905" s="1897" t="s">
        <v>186</v>
      </c>
      <c r="G1905" s="1898"/>
      <c r="H1905" s="111" t="s">
        <v>63</v>
      </c>
      <c r="I1905" s="1735"/>
      <c r="J1905" s="1736"/>
      <c r="K1905" s="1736"/>
      <c r="L1905" s="1736"/>
      <c r="M1905" s="1736"/>
      <c r="N1905" s="1737"/>
    </row>
    <row r="1906" spans="1:15" ht="39.75" customHeight="1">
      <c r="A1906" s="1721"/>
      <c r="B1906" s="10" t="s">
        <v>69</v>
      </c>
      <c r="C1906" s="1889"/>
      <c r="D1906" s="1890"/>
      <c r="E1906" s="1891"/>
      <c r="F1906" s="1897" t="s">
        <v>183</v>
      </c>
      <c r="G1906" s="1898"/>
      <c r="H1906" s="111" t="s">
        <v>65</v>
      </c>
      <c r="I1906" s="1738" t="s">
        <v>80</v>
      </c>
      <c r="J1906" s="1739"/>
      <c r="K1906" s="1739"/>
      <c r="L1906" s="1739"/>
      <c r="M1906" s="1739"/>
      <c r="N1906" s="1740"/>
    </row>
    <row r="1907" spans="1:15" ht="39.75" customHeight="1" thickBot="1">
      <c r="A1907" s="1721"/>
      <c r="B1907" s="13" t="s">
        <v>69</v>
      </c>
      <c r="C1907" s="1892"/>
      <c r="D1907" s="1893"/>
      <c r="E1907" s="1894"/>
      <c r="F1907" s="1884" t="s">
        <v>184</v>
      </c>
      <c r="G1907" s="1885"/>
      <c r="H1907" s="112" t="s">
        <v>64</v>
      </c>
      <c r="I1907" s="1741"/>
      <c r="J1907" s="1742"/>
      <c r="K1907" s="1742"/>
      <c r="L1907" s="1742"/>
      <c r="M1907" s="1742"/>
      <c r="N1907" s="1743"/>
    </row>
    <row r="1908" spans="1:15" s="43" customFormat="1" ht="123.75" customHeight="1" thickTop="1">
      <c r="A1908" s="84"/>
      <c r="B1908" s="117"/>
      <c r="C1908" s="118"/>
      <c r="D1908" s="118"/>
      <c r="E1908" s="118"/>
      <c r="F1908" s="118"/>
      <c r="G1908" s="118"/>
      <c r="H1908" s="118"/>
      <c r="I1908" s="118"/>
      <c r="J1908" s="118"/>
      <c r="K1908" s="118"/>
      <c r="L1908" s="118"/>
      <c r="M1908" s="118"/>
      <c r="N1908" s="118"/>
    </row>
    <row r="1909" spans="1:15" ht="24.75" customHeight="1" thickBot="1">
      <c r="A1909" s="83">
        <f>A1873+1</f>
        <v>54</v>
      </c>
      <c r="B1909" s="1720" t="s">
        <v>50</v>
      </c>
      <c r="C1909" s="1720"/>
      <c r="D1909" s="1720"/>
      <c r="E1909" s="1720"/>
      <c r="F1909" s="1720"/>
      <c r="G1909" s="1720"/>
      <c r="H1909" s="1720"/>
      <c r="I1909" s="1720"/>
      <c r="J1909" s="1720"/>
      <c r="K1909" s="1720"/>
      <c r="L1909" s="1720"/>
      <c r="M1909" s="1720"/>
      <c r="N1909" s="1720"/>
    </row>
    <row r="1910" spans="1:15" ht="62.25" customHeight="1" thickTop="1">
      <c r="A1910" s="1721"/>
      <c r="B1910" s="1722"/>
      <c r="C1910" s="1723"/>
      <c r="D1910" s="1920" t="str">
        <f>Master!$E$8</f>
        <v xml:space="preserve">Govt. Sr. Secondary School </v>
      </c>
      <c r="E1910" s="1921"/>
      <c r="F1910" s="1921"/>
      <c r="G1910" s="1921"/>
      <c r="H1910" s="1921"/>
      <c r="I1910" s="1921"/>
      <c r="J1910" s="1921"/>
      <c r="K1910" s="1921"/>
      <c r="L1910" s="1921"/>
      <c r="M1910" s="1921"/>
      <c r="N1910" s="1922"/>
    </row>
    <row r="1911" spans="1:15" ht="33" customHeight="1" thickBot="1">
      <c r="A1911" s="1721"/>
      <c r="B1911" s="1724"/>
      <c r="C1911" s="1725"/>
      <c r="D1911" s="1729" t="str">
        <f>Master!$E$11</f>
        <v>P.S.-Bapini (Jodhpur)</v>
      </c>
      <c r="E1911" s="1730"/>
      <c r="F1911" s="1730"/>
      <c r="G1911" s="1730"/>
      <c r="H1911" s="1730"/>
      <c r="I1911" s="1730"/>
      <c r="J1911" s="1730"/>
      <c r="K1911" s="1730"/>
      <c r="L1911" s="1730"/>
      <c r="M1911" s="1730"/>
      <c r="N1911" s="1731"/>
    </row>
    <row r="1912" spans="1:15" ht="30" customHeight="1">
      <c r="A1912" s="1721"/>
      <c r="B1912" s="28"/>
      <c r="C1912" s="1849" t="s">
        <v>150</v>
      </c>
      <c r="D1912" s="1850"/>
      <c r="E1912" s="1850"/>
      <c r="F1912" s="1850"/>
      <c r="G1912" s="1851"/>
      <c r="H1912" s="1814" t="s">
        <v>127</v>
      </c>
      <c r="I1912" s="1814"/>
      <c r="J1912" s="1923">
        <f>VLOOKUP(A1909,'Result Entry'!$B$6:$K$108,6,0)</f>
        <v>0</v>
      </c>
      <c r="K1912" s="1820" t="s">
        <v>68</v>
      </c>
      <c r="L1912" s="1821"/>
      <c r="M1912" s="68">
        <f>Master!$E$14</f>
        <v>8151106901</v>
      </c>
      <c r="N1912" s="69"/>
    </row>
    <row r="1913" spans="1:15" ht="30" customHeight="1">
      <c r="A1913" s="1721"/>
      <c r="B1913" s="9"/>
      <c r="C1913" s="1852"/>
      <c r="D1913" s="1853"/>
      <c r="E1913" s="1853"/>
      <c r="F1913" s="1853"/>
      <c r="G1913" s="1854"/>
      <c r="H1913" s="1815"/>
      <c r="I1913" s="1815"/>
      <c r="J1913" s="1924"/>
      <c r="K1913" s="1822" t="s">
        <v>66</v>
      </c>
      <c r="L1913" s="1823"/>
      <c r="M1913" s="1824"/>
      <c r="N1913" s="1825"/>
      <c r="O1913" s="17" t="s">
        <v>156</v>
      </c>
    </row>
    <row r="1914" spans="1:15" ht="30" customHeight="1" thickBot="1">
      <c r="A1914" s="1721"/>
      <c r="B1914" s="9"/>
      <c r="C1914" s="1855"/>
      <c r="D1914" s="1856"/>
      <c r="E1914" s="1856"/>
      <c r="F1914" s="1856"/>
      <c r="G1914" s="1857"/>
      <c r="H1914" s="1816"/>
      <c r="I1914" s="1816"/>
      <c r="J1914" s="1925"/>
      <c r="K1914" s="1826" t="s">
        <v>51</v>
      </c>
      <c r="L1914" s="1827"/>
      <c r="M1914" s="1828" t="str">
        <f>Master!$E$6</f>
        <v>2023-24</v>
      </c>
      <c r="N1914" s="1829"/>
    </row>
    <row r="1915" spans="1:15" ht="39.75" customHeight="1">
      <c r="A1915" s="1721"/>
      <c r="B1915" s="10" t="s">
        <v>69</v>
      </c>
      <c r="C1915" s="1932" t="s">
        <v>20</v>
      </c>
      <c r="D1915" s="1977"/>
      <c r="E1915" s="1977"/>
      <c r="F1915" s="1978"/>
      <c r="G1915" s="87" t="s">
        <v>149</v>
      </c>
      <c r="H1915" s="1979">
        <f>VLOOKUP($A1909,'Result Entry'!$B$9:$FW$108,4,0)</f>
        <v>0</v>
      </c>
      <c r="I1915" s="1979"/>
      <c r="J1915" s="1979"/>
      <c r="K1915" s="1979"/>
      <c r="L1915" s="1979"/>
      <c r="M1915" s="1979"/>
      <c r="N1915" s="1980"/>
    </row>
    <row r="1916" spans="1:15" ht="39.75" customHeight="1">
      <c r="A1916" s="1721"/>
      <c r="B1916" s="10" t="s">
        <v>69</v>
      </c>
      <c r="C1916" s="1960" t="s">
        <v>22</v>
      </c>
      <c r="D1916" s="1961"/>
      <c r="E1916" s="1961"/>
      <c r="F1916" s="1962"/>
      <c r="G1916" s="88" t="s">
        <v>149</v>
      </c>
      <c r="H1916" s="1963">
        <f>VLOOKUP($A1909,'Result Entry'!$B$9:$FW$108,7,0)</f>
        <v>0</v>
      </c>
      <c r="I1916" s="1963"/>
      <c r="J1916" s="1963"/>
      <c r="K1916" s="1963"/>
      <c r="L1916" s="1963"/>
      <c r="M1916" s="1963"/>
      <c r="N1916" s="1964"/>
    </row>
    <row r="1917" spans="1:15" ht="39.75" customHeight="1">
      <c r="A1917" s="1721"/>
      <c r="B1917" s="10" t="s">
        <v>69</v>
      </c>
      <c r="C1917" s="1960" t="s">
        <v>23</v>
      </c>
      <c r="D1917" s="1961"/>
      <c r="E1917" s="1961"/>
      <c r="F1917" s="1962"/>
      <c r="G1917" s="88" t="s">
        <v>149</v>
      </c>
      <c r="H1917" s="1963">
        <f>VLOOKUP($A1909,'Result Entry'!$B$9:$FW$108,8,0)</f>
        <v>0</v>
      </c>
      <c r="I1917" s="1963"/>
      <c r="J1917" s="1963"/>
      <c r="K1917" s="1963"/>
      <c r="L1917" s="1963"/>
      <c r="M1917" s="1963"/>
      <c r="N1917" s="1964"/>
    </row>
    <row r="1918" spans="1:15" ht="39.75" customHeight="1">
      <c r="A1918" s="1721"/>
      <c r="B1918" s="10" t="s">
        <v>69</v>
      </c>
      <c r="C1918" s="1960" t="s">
        <v>52</v>
      </c>
      <c r="D1918" s="1961"/>
      <c r="E1918" s="1961"/>
      <c r="F1918" s="1962"/>
      <c r="G1918" s="88" t="s">
        <v>149</v>
      </c>
      <c r="H1918" s="1963">
        <f>VLOOKUP($A1909,'Result Entry'!$B$9:$FW$108,9,0)</f>
        <v>0</v>
      </c>
      <c r="I1918" s="1963"/>
      <c r="J1918" s="1963"/>
      <c r="K1918" s="1963"/>
      <c r="L1918" s="1963"/>
      <c r="M1918" s="1963"/>
      <c r="N1918" s="1964"/>
    </row>
    <row r="1919" spans="1:15" ht="39.75" customHeight="1">
      <c r="A1919" s="1721"/>
      <c r="B1919" s="10" t="s">
        <v>69</v>
      </c>
      <c r="C1919" s="1960" t="s">
        <v>53</v>
      </c>
      <c r="D1919" s="1961"/>
      <c r="E1919" s="1961"/>
      <c r="F1919" s="1962"/>
      <c r="G1919" s="88" t="s">
        <v>149</v>
      </c>
      <c r="H1919" s="1965" t="str">
        <f>CONCATENATE('Result Entry'!$G$4,'Result Entry'!$J$4)</f>
        <v>11(A)</v>
      </c>
      <c r="I1919" s="1963"/>
      <c r="J1919" s="1963"/>
      <c r="K1919" s="1963"/>
      <c r="L1919" s="1963"/>
      <c r="M1919" s="1963"/>
      <c r="N1919" s="1964"/>
    </row>
    <row r="1920" spans="1:15" ht="39.75" customHeight="1" thickBot="1">
      <c r="A1920" s="1721"/>
      <c r="B1920" s="10" t="s">
        <v>69</v>
      </c>
      <c r="C1920" s="1935" t="s">
        <v>25</v>
      </c>
      <c r="D1920" s="1936"/>
      <c r="E1920" s="1936"/>
      <c r="F1920" s="1937"/>
      <c r="G1920" s="89" t="s">
        <v>149</v>
      </c>
      <c r="H1920" s="1938">
        <f>VLOOKUP($A1909,'Result Entry'!$B$9:$FW$108,10,0)</f>
        <v>0</v>
      </c>
      <c r="I1920" s="1938"/>
      <c r="J1920" s="1938"/>
      <c r="K1920" s="1938"/>
      <c r="L1920" s="1938"/>
      <c r="M1920" s="1938"/>
      <c r="N1920" s="1939"/>
    </row>
    <row r="1921" spans="1:14" ht="30" customHeight="1">
      <c r="A1921" s="1721"/>
      <c r="B1921" s="11" t="s">
        <v>69</v>
      </c>
      <c r="C1921" s="1940" t="s">
        <v>167</v>
      </c>
      <c r="D1921" s="1941"/>
      <c r="E1921" s="1944" t="s">
        <v>72</v>
      </c>
      <c r="F1921" s="1946" t="s">
        <v>73</v>
      </c>
      <c r="G1921" s="1948" t="s">
        <v>168</v>
      </c>
      <c r="H1921" s="1950" t="s">
        <v>55</v>
      </c>
      <c r="I1921" s="1951"/>
      <c r="J1921" s="1954" t="s">
        <v>84</v>
      </c>
      <c r="K1921" s="1955"/>
      <c r="L1921" s="1958" t="s">
        <v>169</v>
      </c>
      <c r="M1921" s="1966" t="s">
        <v>76</v>
      </c>
      <c r="N1921" s="1926" t="s">
        <v>98</v>
      </c>
    </row>
    <row r="1922" spans="1:14" ht="30" customHeight="1">
      <c r="A1922" s="1721"/>
      <c r="B1922" s="11"/>
      <c r="C1922" s="1942"/>
      <c r="D1922" s="1943"/>
      <c r="E1922" s="1945"/>
      <c r="F1922" s="1947"/>
      <c r="G1922" s="1949"/>
      <c r="H1922" s="1952"/>
      <c r="I1922" s="1953"/>
      <c r="J1922" s="1956"/>
      <c r="K1922" s="1957"/>
      <c r="L1922" s="1959"/>
      <c r="M1922" s="1967"/>
      <c r="N1922" s="1927"/>
    </row>
    <row r="1923" spans="1:14" ht="39.75" customHeight="1" thickBot="1">
      <c r="A1923" s="1721"/>
      <c r="B1923" s="11" t="s">
        <v>69</v>
      </c>
      <c r="C1923" s="1866" t="s">
        <v>56</v>
      </c>
      <c r="D1923" s="1867"/>
      <c r="E1923" s="90">
        <f>'Result Entry'!$L$7</f>
        <v>10</v>
      </c>
      <c r="F1923" s="91">
        <f>'Result Entry'!$M$7</f>
        <v>10</v>
      </c>
      <c r="G1923" s="92">
        <f t="shared" ref="G1923:G1928" si="159">SUM(E1923:F1923)</f>
        <v>20</v>
      </c>
      <c r="H1923" s="1929">
        <f>'Result Entry'!$AU$7</f>
        <v>70</v>
      </c>
      <c r="I1923" s="1930"/>
      <c r="J1923" s="1931">
        <f>'Result Entry'!$AY$7</f>
        <v>100</v>
      </c>
      <c r="K1923" s="1930"/>
      <c r="L1923" s="92">
        <f t="shared" ref="L1923:L1928" si="160">SUM(H1923,J1923)</f>
        <v>170</v>
      </c>
      <c r="M1923" s="93">
        <f t="shared" ref="M1923:M1928" si="161">SUM(G1923,L1923)</f>
        <v>190</v>
      </c>
      <c r="N1923" s="1928"/>
    </row>
    <row r="1924" spans="1:14" s="52" customFormat="1" ht="54" customHeight="1">
      <c r="A1924" s="1721"/>
      <c r="B1924" s="50" t="s">
        <v>69</v>
      </c>
      <c r="C1924" s="1769" t="str">
        <f>'Result Entry'!$L$3</f>
        <v>HINDI Comp.</v>
      </c>
      <c r="D1924" s="1770"/>
      <c r="E1924" s="94">
        <f>IF($J1912="TC",0,IF($J1912="Nso",0,VLOOKUP($A1909,'Result Entry'!$B$9:$FW$108,11,0)))</f>
        <v>0</v>
      </c>
      <c r="F1924" s="95">
        <f>IF($J1912="TC",0,IF($J1912="Nso",0,VLOOKUP($A1909,'Result Entry'!$B$9:$FW$108,12,0)))</f>
        <v>0</v>
      </c>
      <c r="G1924" s="96">
        <f t="shared" si="159"/>
        <v>0</v>
      </c>
      <c r="H1924" s="1932">
        <f>IF($J1912="TC",0,IF($J1912="Nso",0,VLOOKUP($A1909,'Result Entry'!$B$9:$FW$108,16,0)))</f>
        <v>0</v>
      </c>
      <c r="I1924" s="1933"/>
      <c r="J1924" s="1934">
        <f>IF($J1912="TC",0,IF($J1912="Nso",0,VLOOKUP($A1909,'Result Entry'!$B$9:$FW$108,19,0)))</f>
        <v>0</v>
      </c>
      <c r="K1924" s="1933"/>
      <c r="L1924" s="97">
        <f t="shared" si="160"/>
        <v>0</v>
      </c>
      <c r="M1924" s="98">
        <f t="shared" si="161"/>
        <v>0</v>
      </c>
      <c r="N1924" s="99" t="str">
        <f>IF($J1912="TC",0,IF($J1912="Nso",0,VLOOKUP($A1909,'Result Entry'!$B$9:$FW$108,24,0)))</f>
        <v/>
      </c>
    </row>
    <row r="1925" spans="1:14" s="52" customFormat="1" ht="54" customHeight="1">
      <c r="A1925" s="1721"/>
      <c r="B1925" s="50" t="s">
        <v>69</v>
      </c>
      <c r="C1925" s="1717" t="str">
        <f>'Result Entry'!$Z$3</f>
        <v>ENGLISH Comp.</v>
      </c>
      <c r="D1925" s="1718"/>
      <c r="E1925" s="94">
        <f>IF($J1912="TC",0,IF($J1912="Nso",0,VLOOKUP($A1909,'Result Entry'!$B$9:$FW$108,25,0)))</f>
        <v>0</v>
      </c>
      <c r="F1925" s="95">
        <f>IF($J1912="TC",0,IF($J1912="Nso",0,VLOOKUP($A1909,'Result Entry'!$B$9:$FW$108,26,0)))</f>
        <v>0</v>
      </c>
      <c r="G1925" s="100">
        <f t="shared" si="159"/>
        <v>0</v>
      </c>
      <c r="H1925" s="1960">
        <f>IF($J1912="TC",0,IF($J1912="Nso",0,VLOOKUP($A1909,'Result Entry'!$B$9:$FW$108,30,0)))</f>
        <v>0</v>
      </c>
      <c r="I1925" s="1904"/>
      <c r="J1925" s="1903">
        <f>IF($J1912="TC",0,IF($J1912="Nso",0,VLOOKUP($A1909,'Result Entry'!$B$9:$FW$108,33,0)))</f>
        <v>0</v>
      </c>
      <c r="K1925" s="1904"/>
      <c r="L1925" s="97">
        <f t="shared" si="160"/>
        <v>0</v>
      </c>
      <c r="M1925" s="98">
        <f t="shared" si="161"/>
        <v>0</v>
      </c>
      <c r="N1925" s="99" t="str">
        <f>IF($J1912="TC",0,IF($J1912="Nso",0,VLOOKUP($A1909,'Result Entry'!$B$9:$FW$108,38,0)))</f>
        <v/>
      </c>
    </row>
    <row r="1926" spans="1:14" s="52" customFormat="1" ht="54" customHeight="1">
      <c r="A1926" s="1721"/>
      <c r="B1926" s="50" t="s">
        <v>69</v>
      </c>
      <c r="C1926" s="1717" t="str">
        <f>'Result Entry'!$AO$3</f>
        <v>PHYSICS</v>
      </c>
      <c r="D1926" s="1718"/>
      <c r="E1926" s="94">
        <f>IF($J1912="TC",0,IF($J1912="Nso",0,VLOOKUP($A1909,'Result Entry'!$B$9:$FW$108,39,0)))</f>
        <v>0</v>
      </c>
      <c r="F1926" s="95">
        <f>IF($J1912="TC",0,IF($J1912="Nso",0,VLOOKUP($A1909,'Result Entry'!$B$9:$FW$108,40,0)))</f>
        <v>0</v>
      </c>
      <c r="G1926" s="100">
        <f t="shared" si="159"/>
        <v>0</v>
      </c>
      <c r="H1926" s="1960">
        <f>IF($J1912="TC",0,IF($J1912="Nso",0,VLOOKUP($A1909,'Result Entry'!$B$9:$FW$108,45,0)))</f>
        <v>0</v>
      </c>
      <c r="I1926" s="1904"/>
      <c r="J1926" s="1903">
        <f>IF($J1912="TC",0,IF($J1912="Nso",0,VLOOKUP($A1909,'Result Entry'!$B$9:$FW$108,49,0)))</f>
        <v>0</v>
      </c>
      <c r="K1926" s="1904"/>
      <c r="L1926" s="97">
        <f t="shared" si="160"/>
        <v>0</v>
      </c>
      <c r="M1926" s="98">
        <f t="shared" si="161"/>
        <v>0</v>
      </c>
      <c r="N1926" s="99" t="str">
        <f>IF($J1912="TC",0,IF($J1912="Nso",0,VLOOKUP($A1909,'Result Entry'!$B$9:$FW$108,54,0)))</f>
        <v/>
      </c>
    </row>
    <row r="1927" spans="1:14" s="52" customFormat="1" ht="54" customHeight="1">
      <c r="A1927" s="1721"/>
      <c r="B1927" s="50" t="s">
        <v>69</v>
      </c>
      <c r="C1927" s="1717" t="str">
        <f>'Result Entry'!$BF$3</f>
        <v>CHEMISTRY</v>
      </c>
      <c r="D1927" s="1718"/>
      <c r="E1927" s="94" t="str">
        <f>IF($J1912="TC",0,IF($J1912="Nso",0,VLOOKUP($A1909,'Result Entry'!$B$9:$FW$108,55,0)))</f>
        <v/>
      </c>
      <c r="F1927" s="95">
        <f>IF($J1912="TC",0,IF($J1912="Nso",0,VLOOKUP($A1909,'Result Entry'!$B$9:$FW$108,56,0)))</f>
        <v>0</v>
      </c>
      <c r="G1927" s="100">
        <f t="shared" si="159"/>
        <v>0</v>
      </c>
      <c r="H1927" s="1960">
        <f>IF($J1912="TC",0,IF($J1912="Nso",0,VLOOKUP($A1909,'Result Entry'!$B$9:$FW$108,61,0)))</f>
        <v>0</v>
      </c>
      <c r="I1927" s="1904"/>
      <c r="J1927" s="1903">
        <f>IF($J1912="TC",0,IF($J1912="Nso",0,VLOOKUP($A1909,'Result Entry'!$B$9:$FW$108,65,0)))</f>
        <v>0</v>
      </c>
      <c r="K1927" s="1904"/>
      <c r="L1927" s="97">
        <f t="shared" si="160"/>
        <v>0</v>
      </c>
      <c r="M1927" s="98">
        <f t="shared" si="161"/>
        <v>0</v>
      </c>
      <c r="N1927" s="99" t="str">
        <f>IF($J1912="TC",0,IF($J1912="Nso",0,VLOOKUP($A1909,'Result Entry'!$B$9:$FW$108,70,0)))</f>
        <v/>
      </c>
    </row>
    <row r="1928" spans="1:14" s="52" customFormat="1" ht="54" customHeight="1" thickBot="1">
      <c r="A1928" s="1721"/>
      <c r="B1928" s="50" t="s">
        <v>69</v>
      </c>
      <c r="C1928" s="1717" t="str">
        <f>'Result Entry'!$BW$3</f>
        <v>BIOLOGY</v>
      </c>
      <c r="D1928" s="1718"/>
      <c r="E1928" s="101" t="str">
        <f>IF($J1912="TC",0,IF($J1912="Nso",0,VLOOKUP($A1909,'Result Entry'!$B$9:$FW$108,71,0)))</f>
        <v/>
      </c>
      <c r="F1928" s="102" t="str">
        <f>IF($J1912="TC",0,IF($J1912="Nso",0,VLOOKUP($A1909,'Result Entry'!$B$9:$FW$108,72,0)))</f>
        <v/>
      </c>
      <c r="G1928" s="103">
        <f t="shared" si="159"/>
        <v>0</v>
      </c>
      <c r="H1928" s="1905">
        <f>IF($J1912="TC",0,IF($J1912="Nso",0,VLOOKUP($A1909,'Result Entry'!$B$9:$FW$108,77,0)))</f>
        <v>0</v>
      </c>
      <c r="I1928" s="1906"/>
      <c r="J1928" s="1907">
        <f>IF($J1912="TC",0,IF($J1912="Nso",0,VLOOKUP($A1909,'Result Entry'!$B$9:$FW$108,81,0)))</f>
        <v>0</v>
      </c>
      <c r="K1928" s="1906"/>
      <c r="L1928" s="104">
        <f t="shared" si="160"/>
        <v>0</v>
      </c>
      <c r="M1928" s="105">
        <f t="shared" si="161"/>
        <v>0</v>
      </c>
      <c r="N1928" s="99">
        <f>IF($J1912="TC",0,IF($J1912="Nso",0,VLOOKUP($A1909,'Result Entry'!$B$9:$FW$108,86,0)))</f>
        <v>0</v>
      </c>
    </row>
    <row r="1929" spans="1:14" ht="39.75" customHeight="1">
      <c r="A1929" s="1721"/>
      <c r="B1929" s="11" t="s">
        <v>69</v>
      </c>
      <c r="C1929" s="1771" t="s">
        <v>77</v>
      </c>
      <c r="D1929" s="1772"/>
      <c r="E1929" s="1773"/>
      <c r="F1929" s="1968" t="s">
        <v>78</v>
      </c>
      <c r="G1929" s="1969"/>
      <c r="H1929" s="1968" t="s">
        <v>79</v>
      </c>
      <c r="I1929" s="1970"/>
      <c r="J1929" s="106" t="s">
        <v>41</v>
      </c>
      <c r="K1929" s="116" t="s">
        <v>91</v>
      </c>
      <c r="L1929" s="1971" t="s">
        <v>39</v>
      </c>
      <c r="M1929" s="1972"/>
      <c r="N1929" s="108" t="s">
        <v>43</v>
      </c>
    </row>
    <row r="1930" spans="1:14" ht="39.75" customHeight="1" thickBot="1">
      <c r="A1930" s="1721"/>
      <c r="B1930" s="11" t="s">
        <v>69</v>
      </c>
      <c r="C1930" s="1774"/>
      <c r="D1930" s="1775"/>
      <c r="E1930" s="1776"/>
      <c r="F1930" s="1973">
        <f>IF($J1912="TC",0,IF($J1912="Nso",0,VLOOKUP($A1909,'Result Entry'!$B$9:$FW$108,146,0)))</f>
        <v>0</v>
      </c>
      <c r="G1930" s="1974"/>
      <c r="H1930" s="1975">
        <f>IF($J1912="TC",0,IF($J1912="Nso",0,VLOOKUP($A1909,'Result Entry'!$B$9:$FW$108,147,0)))</f>
        <v>0</v>
      </c>
      <c r="I1930" s="1976"/>
      <c r="J1930" s="75">
        <f>IF($J1912="TC",0,IF($J1912="Nso",0,VLOOKUP($A1909,'Result Entry'!$B$9:$FW$108,148,0)))</f>
        <v>0</v>
      </c>
      <c r="K1930" s="85" t="str">
        <f>IF($J1912="TC",0,IF($J1912="Nso",0,VLOOKUP($A1909,'Result Entry'!$B$9:$FW$108,149,0)))</f>
        <v/>
      </c>
      <c r="L1930" s="1864">
        <f>IF($J1912="TC",0,IF($J1912="Nso",0,VLOOKUP($A1909,'Result Entry'!$B$9:$FW$108,150,0)))</f>
        <v>0</v>
      </c>
      <c r="M1930" s="1865"/>
      <c r="N1930" s="15">
        <f>IF($J1912="TC",0,IF($J1912="Nso",0,VLOOKUP($A1909,'Result Entry'!$B$9:$FW$108,152,0)))</f>
        <v>0</v>
      </c>
    </row>
    <row r="1931" spans="1:14" ht="39.75" customHeight="1">
      <c r="A1931" s="1721"/>
      <c r="B1931" s="11" t="s">
        <v>69</v>
      </c>
      <c r="C1931" s="1758" t="s">
        <v>58</v>
      </c>
      <c r="D1931" s="1759"/>
      <c r="E1931" s="1759"/>
      <c r="F1931" s="1759"/>
      <c r="G1931" s="1759"/>
      <c r="H1931" s="1760"/>
      <c r="I1931" s="1834" t="s">
        <v>59</v>
      </c>
      <c r="J1931" s="1835"/>
      <c r="K1931" s="1911">
        <f>VLOOKUP($A1909,'Result Entry'!$B$9:$FW$108,143,0)</f>
        <v>0</v>
      </c>
      <c r="L1931" s="1912"/>
      <c r="M1931" s="1839" t="s">
        <v>37</v>
      </c>
      <c r="N1931" s="1840"/>
    </row>
    <row r="1932" spans="1:14" ht="39.75" customHeight="1" thickBot="1">
      <c r="A1932" s="1721"/>
      <c r="B1932" s="11" t="s">
        <v>69</v>
      </c>
      <c r="C1932" s="1841" t="s">
        <v>54</v>
      </c>
      <c r="D1932" s="1842"/>
      <c r="E1932" s="1842"/>
      <c r="F1932" s="1843" t="s">
        <v>157</v>
      </c>
      <c r="G1932" s="1844"/>
      <c r="H1932" s="26" t="s">
        <v>47</v>
      </c>
      <c r="I1932" s="1847" t="s">
        <v>60</v>
      </c>
      <c r="J1932" s="1848"/>
      <c r="K1932" s="1913">
        <f>VLOOKUP($A1909,'Result Entry'!$B$9:$FW$108,144,0)</f>
        <v>0</v>
      </c>
      <c r="L1932" s="1914"/>
      <c r="M1932" s="1875">
        <f>VLOOKUP($A1909,'Result Entry'!$B$9:$FW$108,145,0)</f>
        <v>0</v>
      </c>
      <c r="N1932" s="1876"/>
    </row>
    <row r="1933" spans="1:14" ht="39.75" customHeight="1">
      <c r="A1933" s="1721"/>
      <c r="B1933" s="11" t="s">
        <v>69</v>
      </c>
      <c r="C1933" s="1841"/>
      <c r="D1933" s="1842"/>
      <c r="E1933" s="1842"/>
      <c r="F1933" s="1845"/>
      <c r="G1933" s="1846"/>
      <c r="H1933" s="27" t="s">
        <v>99</v>
      </c>
      <c r="I1933" s="1877" t="s">
        <v>61</v>
      </c>
      <c r="J1933" s="1878"/>
      <c r="K1933" s="1915">
        <f>IF($J1912="TC","Transferred",IF($J1912="Nso","NameSeparated",VLOOKUP($A1909,'Result Entry'!$B$9:$FW$108,153,0)))</f>
        <v>0</v>
      </c>
      <c r="L1933" s="1915"/>
      <c r="M1933" s="1915"/>
      <c r="N1933" s="1916"/>
    </row>
    <row r="1934" spans="1:14" ht="39.75" customHeight="1">
      <c r="A1934" s="1721"/>
      <c r="B1934" s="11" t="s">
        <v>69</v>
      </c>
      <c r="C1934" s="1917" t="str">
        <f>'Result Entry'!$DU$3</f>
        <v>Foundation Of Information Tech.</v>
      </c>
      <c r="D1934" s="1918"/>
      <c r="E1934" s="1919"/>
      <c r="F1934" s="1902" t="str">
        <f>IF($J1912="TC",0,IF($J1912="Nso",0,VLOOKUP($A1909,'Result Entry'!$B$9:$GS$108,170,0)))</f>
        <v/>
      </c>
      <c r="G1934" s="1902"/>
      <c r="H1934" s="109">
        <f>IF($J1912="TC",0,IF($J1912="Nso",0,VLOOKUP($A1909,'Result Entry'!$B$9:$GS$108,112,0)))</f>
        <v>0</v>
      </c>
      <c r="I1934" s="1748" t="s">
        <v>71</v>
      </c>
      <c r="J1934" s="1749"/>
      <c r="K1934" s="1908">
        <f>'Result Entry'!$T$2</f>
        <v>45419</v>
      </c>
      <c r="L1934" s="1909"/>
      <c r="M1934" s="1909"/>
      <c r="N1934" s="1910"/>
    </row>
    <row r="1935" spans="1:14" ht="39.75" customHeight="1">
      <c r="A1935" s="1721"/>
      <c r="B1935" s="11" t="s">
        <v>69</v>
      </c>
      <c r="C1935" s="1899" t="str">
        <f>'Result Entry'!$EI$3</f>
        <v>G.I.A.I.-II</v>
      </c>
      <c r="D1935" s="1900"/>
      <c r="E1935" s="1901"/>
      <c r="F1935" s="1902" t="str">
        <f>IF($J1912="TC",0,IF($J1912="Nso",0,VLOOKUP($A1909,'Result Entry'!$B$9:$GS$108,174,0)))</f>
        <v/>
      </c>
      <c r="G1935" s="1902"/>
      <c r="H1935" s="109">
        <f>IF($J1912="TC",0,IF($J1912="Nso",0,VLOOKUP($A1909,'Result Entry'!$B$9:$GS$108,124,0)))</f>
        <v>0</v>
      </c>
      <c r="I1935" s="1753"/>
      <c r="J1935" s="1754"/>
      <c r="K1935" s="1754"/>
      <c r="L1935" s="1754"/>
      <c r="M1935" s="1754"/>
      <c r="N1935" s="1755"/>
    </row>
    <row r="1936" spans="1:14" ht="39.75" customHeight="1">
      <c r="A1936" s="1721"/>
      <c r="B1936" s="11" t="s">
        <v>69</v>
      </c>
      <c r="C1936" s="1899" t="str">
        <f>'Result Entry'!$EU$3</f>
        <v>SOC.SER.PLAN</v>
      </c>
      <c r="D1936" s="1900"/>
      <c r="E1936" s="1901"/>
      <c r="F1936" s="1902">
        <f>IF($J1912="TC",0,IF($J1912="Nso",0,VLOOKUP($A1909,'Result Entry'!$B$9:$HS$108,178,0)))</f>
        <v>0</v>
      </c>
      <c r="G1936" s="1902"/>
      <c r="H1936" s="109">
        <f>IF($J1912="TC",0,IF($J1912="Nso",0,VLOOKUP($A1909,'Result Entry'!$B$9:$GS$108,136,0)))</f>
        <v>0</v>
      </c>
      <c r="I1936" s="1756" t="s">
        <v>174</v>
      </c>
      <c r="J1936" s="1757"/>
      <c r="K1936" s="113"/>
      <c r="L1936" s="114"/>
      <c r="M1936" s="114"/>
      <c r="N1936" s="115"/>
    </row>
    <row r="1937" spans="1:15" ht="39.75" customHeight="1" thickBot="1">
      <c r="A1937" s="1721"/>
      <c r="B1937" s="11" t="s">
        <v>69</v>
      </c>
      <c r="C1937" s="1899" t="str">
        <f>'Result Entry'!$FG$3</f>
        <v>Jeewan Kaushal</v>
      </c>
      <c r="D1937" s="1900"/>
      <c r="E1937" s="1901"/>
      <c r="F1937" s="1902" t="str">
        <f>IF($J1912="TC",0,IF($J1912="Nso",0,VLOOKUP($A1909,'Result Entry'!$B$9:$HS$108,182,0)))</f>
        <v/>
      </c>
      <c r="G1937" s="1902"/>
      <c r="H1937" s="109">
        <f>IF($J1912="TC",0,IF($J1912="Nso",0,VLOOKUP($A1909,'Result Entry'!$B$9:$HS$108,136,0)))</f>
        <v>0</v>
      </c>
      <c r="I1937" s="1756" t="s">
        <v>148</v>
      </c>
      <c r="J1937" s="1757"/>
      <c r="K1937" s="1757"/>
      <c r="L1937" s="1757"/>
      <c r="M1937" s="1757"/>
      <c r="N1937" s="1838"/>
    </row>
    <row r="1938" spans="1:15" ht="39.75" customHeight="1">
      <c r="A1938" s="1721"/>
      <c r="B1938" s="10" t="s">
        <v>69</v>
      </c>
      <c r="C1938" s="1886" t="s">
        <v>180</v>
      </c>
      <c r="D1938" s="1887"/>
      <c r="E1938" s="1888"/>
      <c r="F1938" s="1895" t="s">
        <v>181</v>
      </c>
      <c r="G1938" s="1896"/>
      <c r="H1938" s="110" t="s">
        <v>30</v>
      </c>
      <c r="I1938" s="1756" t="s">
        <v>175</v>
      </c>
      <c r="J1938" s="1757"/>
      <c r="K1938" s="1757"/>
      <c r="L1938" s="1757"/>
      <c r="M1938" s="1757"/>
      <c r="N1938" s="1838"/>
    </row>
    <row r="1939" spans="1:15" ht="39.75" customHeight="1">
      <c r="A1939" s="1721"/>
      <c r="B1939" s="10" t="s">
        <v>69</v>
      </c>
      <c r="C1939" s="1889"/>
      <c r="D1939" s="1890"/>
      <c r="E1939" s="1891"/>
      <c r="F1939" s="1897" t="s">
        <v>182</v>
      </c>
      <c r="G1939" s="1898"/>
      <c r="H1939" s="111" t="s">
        <v>179</v>
      </c>
      <c r="I1939" s="1732" t="s">
        <v>67</v>
      </c>
      <c r="J1939" s="1733"/>
      <c r="K1939" s="1733"/>
      <c r="L1939" s="1733"/>
      <c r="M1939" s="1733"/>
      <c r="N1939" s="1734"/>
    </row>
    <row r="1940" spans="1:15" ht="39.75" customHeight="1">
      <c r="A1940" s="1721"/>
      <c r="B1940" s="10" t="s">
        <v>69</v>
      </c>
      <c r="C1940" s="1889"/>
      <c r="D1940" s="1890"/>
      <c r="E1940" s="1891"/>
      <c r="F1940" s="1897" t="s">
        <v>185</v>
      </c>
      <c r="G1940" s="1898"/>
      <c r="H1940" s="111" t="s">
        <v>62</v>
      </c>
      <c r="I1940" s="1735"/>
      <c r="J1940" s="1736"/>
      <c r="K1940" s="1736"/>
      <c r="L1940" s="1736"/>
      <c r="M1940" s="1736"/>
      <c r="N1940" s="1737"/>
    </row>
    <row r="1941" spans="1:15" ht="39.75" customHeight="1">
      <c r="A1941" s="1721"/>
      <c r="B1941" s="10" t="s">
        <v>69</v>
      </c>
      <c r="C1941" s="1889"/>
      <c r="D1941" s="1890"/>
      <c r="E1941" s="1891"/>
      <c r="F1941" s="1897" t="s">
        <v>186</v>
      </c>
      <c r="G1941" s="1898"/>
      <c r="H1941" s="111" t="s">
        <v>63</v>
      </c>
      <c r="I1941" s="1735"/>
      <c r="J1941" s="1736"/>
      <c r="K1941" s="1736"/>
      <c r="L1941" s="1736"/>
      <c r="M1941" s="1736"/>
      <c r="N1941" s="1737"/>
    </row>
    <row r="1942" spans="1:15" ht="39.75" customHeight="1">
      <c r="A1942" s="1721"/>
      <c r="B1942" s="10" t="s">
        <v>69</v>
      </c>
      <c r="C1942" s="1889"/>
      <c r="D1942" s="1890"/>
      <c r="E1942" s="1891"/>
      <c r="F1942" s="1897" t="s">
        <v>183</v>
      </c>
      <c r="G1942" s="1898"/>
      <c r="H1942" s="111" t="s">
        <v>65</v>
      </c>
      <c r="I1942" s="1738" t="s">
        <v>80</v>
      </c>
      <c r="J1942" s="1739"/>
      <c r="K1942" s="1739"/>
      <c r="L1942" s="1739"/>
      <c r="M1942" s="1739"/>
      <c r="N1942" s="1740"/>
    </row>
    <row r="1943" spans="1:15" ht="39.75" customHeight="1" thickBot="1">
      <c r="A1943" s="1721"/>
      <c r="B1943" s="13" t="s">
        <v>69</v>
      </c>
      <c r="C1943" s="1892"/>
      <c r="D1943" s="1893"/>
      <c r="E1943" s="1894"/>
      <c r="F1943" s="1884" t="s">
        <v>184</v>
      </c>
      <c r="G1943" s="1885"/>
      <c r="H1943" s="112" t="s">
        <v>64</v>
      </c>
      <c r="I1943" s="1741"/>
      <c r="J1943" s="1742"/>
      <c r="K1943" s="1742"/>
      <c r="L1943" s="1742"/>
      <c r="M1943" s="1742"/>
      <c r="N1943" s="1743"/>
    </row>
    <row r="1944" spans="1:15" s="43" customFormat="1" ht="123.75" customHeight="1" thickTop="1">
      <c r="A1944" s="84"/>
      <c r="B1944" s="117"/>
      <c r="C1944" s="118"/>
      <c r="D1944" s="118"/>
      <c r="E1944" s="118"/>
      <c r="F1944" s="118"/>
      <c r="G1944" s="118"/>
      <c r="H1944" s="118"/>
      <c r="I1944" s="118"/>
      <c r="J1944" s="118"/>
      <c r="K1944" s="118"/>
      <c r="L1944" s="118"/>
      <c r="M1944" s="118"/>
      <c r="N1944" s="118"/>
    </row>
    <row r="1945" spans="1:15" ht="24.75" customHeight="1" thickBot="1">
      <c r="A1945" s="83">
        <f>A1909+1</f>
        <v>55</v>
      </c>
      <c r="B1945" s="1720" t="s">
        <v>50</v>
      </c>
      <c r="C1945" s="1720"/>
      <c r="D1945" s="1720"/>
      <c r="E1945" s="1720"/>
      <c r="F1945" s="1720"/>
      <c r="G1945" s="1720"/>
      <c r="H1945" s="1720"/>
      <c r="I1945" s="1720"/>
      <c r="J1945" s="1720"/>
      <c r="K1945" s="1720"/>
      <c r="L1945" s="1720"/>
      <c r="M1945" s="1720"/>
      <c r="N1945" s="1720"/>
    </row>
    <row r="1946" spans="1:15" ht="62.25" customHeight="1" thickTop="1">
      <c r="A1946" s="1721"/>
      <c r="B1946" s="1722"/>
      <c r="C1946" s="1723"/>
      <c r="D1946" s="1920" t="str">
        <f>Master!$E$8</f>
        <v xml:space="preserve">Govt. Sr. Secondary School </v>
      </c>
      <c r="E1946" s="1921"/>
      <c r="F1946" s="1921"/>
      <c r="G1946" s="1921"/>
      <c r="H1946" s="1921"/>
      <c r="I1946" s="1921"/>
      <c r="J1946" s="1921"/>
      <c r="K1946" s="1921"/>
      <c r="L1946" s="1921"/>
      <c r="M1946" s="1921"/>
      <c r="N1946" s="1922"/>
    </row>
    <row r="1947" spans="1:15" ht="33" customHeight="1" thickBot="1">
      <c r="A1947" s="1721"/>
      <c r="B1947" s="1724"/>
      <c r="C1947" s="1725"/>
      <c r="D1947" s="1729" t="str">
        <f>Master!$E$11</f>
        <v>P.S.-Bapini (Jodhpur)</v>
      </c>
      <c r="E1947" s="1730"/>
      <c r="F1947" s="1730"/>
      <c r="G1947" s="1730"/>
      <c r="H1947" s="1730"/>
      <c r="I1947" s="1730"/>
      <c r="J1947" s="1730"/>
      <c r="K1947" s="1730"/>
      <c r="L1947" s="1730"/>
      <c r="M1947" s="1730"/>
      <c r="N1947" s="1731"/>
    </row>
    <row r="1948" spans="1:15" ht="30" customHeight="1">
      <c r="A1948" s="1721"/>
      <c r="B1948" s="28"/>
      <c r="C1948" s="1849" t="s">
        <v>150</v>
      </c>
      <c r="D1948" s="1850"/>
      <c r="E1948" s="1850"/>
      <c r="F1948" s="1850"/>
      <c r="G1948" s="1851"/>
      <c r="H1948" s="1814" t="s">
        <v>127</v>
      </c>
      <c r="I1948" s="1814"/>
      <c r="J1948" s="1923">
        <f>VLOOKUP(A1945,'Result Entry'!$B$6:$K$108,6,0)</f>
        <v>0</v>
      </c>
      <c r="K1948" s="1820" t="s">
        <v>68</v>
      </c>
      <c r="L1948" s="1821"/>
      <c r="M1948" s="68">
        <f>Master!$E$14</f>
        <v>8151106901</v>
      </c>
      <c r="N1948" s="69"/>
    </row>
    <row r="1949" spans="1:15" ht="30" customHeight="1">
      <c r="A1949" s="1721"/>
      <c r="B1949" s="9"/>
      <c r="C1949" s="1852"/>
      <c r="D1949" s="1853"/>
      <c r="E1949" s="1853"/>
      <c r="F1949" s="1853"/>
      <c r="G1949" s="1854"/>
      <c r="H1949" s="1815"/>
      <c r="I1949" s="1815"/>
      <c r="J1949" s="1924"/>
      <c r="K1949" s="1822" t="s">
        <v>66</v>
      </c>
      <c r="L1949" s="1823"/>
      <c r="M1949" s="1824"/>
      <c r="N1949" s="1825"/>
      <c r="O1949" s="17" t="s">
        <v>156</v>
      </c>
    </row>
    <row r="1950" spans="1:15" ht="30" customHeight="1" thickBot="1">
      <c r="A1950" s="1721"/>
      <c r="B1950" s="9"/>
      <c r="C1950" s="1855"/>
      <c r="D1950" s="1856"/>
      <c r="E1950" s="1856"/>
      <c r="F1950" s="1856"/>
      <c r="G1950" s="1857"/>
      <c r="H1950" s="1816"/>
      <c r="I1950" s="1816"/>
      <c r="J1950" s="1925"/>
      <c r="K1950" s="1826" t="s">
        <v>51</v>
      </c>
      <c r="L1950" s="1827"/>
      <c r="M1950" s="1828" t="str">
        <f>Master!$E$6</f>
        <v>2023-24</v>
      </c>
      <c r="N1950" s="1829"/>
    </row>
    <row r="1951" spans="1:15" ht="39.75" customHeight="1">
      <c r="A1951" s="1721"/>
      <c r="B1951" s="10" t="s">
        <v>69</v>
      </c>
      <c r="C1951" s="1932" t="s">
        <v>20</v>
      </c>
      <c r="D1951" s="1977"/>
      <c r="E1951" s="1977"/>
      <c r="F1951" s="1978"/>
      <c r="G1951" s="87" t="s">
        <v>149</v>
      </c>
      <c r="H1951" s="1979">
        <f>VLOOKUP($A1945,'Result Entry'!$B$9:$FW$108,4,0)</f>
        <v>0</v>
      </c>
      <c r="I1951" s="1979"/>
      <c r="J1951" s="1979"/>
      <c r="K1951" s="1979"/>
      <c r="L1951" s="1979"/>
      <c r="M1951" s="1979"/>
      <c r="N1951" s="1980"/>
    </row>
    <row r="1952" spans="1:15" ht="39.75" customHeight="1">
      <c r="A1952" s="1721"/>
      <c r="B1952" s="10" t="s">
        <v>69</v>
      </c>
      <c r="C1952" s="1960" t="s">
        <v>22</v>
      </c>
      <c r="D1952" s="1961"/>
      <c r="E1952" s="1961"/>
      <c r="F1952" s="1962"/>
      <c r="G1952" s="88" t="s">
        <v>149</v>
      </c>
      <c r="H1952" s="1963">
        <f>VLOOKUP($A1945,'Result Entry'!$B$9:$FW$108,7,0)</f>
        <v>0</v>
      </c>
      <c r="I1952" s="1963"/>
      <c r="J1952" s="1963"/>
      <c r="K1952" s="1963"/>
      <c r="L1952" s="1963"/>
      <c r="M1952" s="1963"/>
      <c r="N1952" s="1964"/>
    </row>
    <row r="1953" spans="1:14" ht="39.75" customHeight="1">
      <c r="A1953" s="1721"/>
      <c r="B1953" s="10" t="s">
        <v>69</v>
      </c>
      <c r="C1953" s="1960" t="s">
        <v>23</v>
      </c>
      <c r="D1953" s="1961"/>
      <c r="E1953" s="1961"/>
      <c r="F1953" s="1962"/>
      <c r="G1953" s="88" t="s">
        <v>149</v>
      </c>
      <c r="H1953" s="1963">
        <f>VLOOKUP($A1945,'Result Entry'!$B$9:$FW$108,8,0)</f>
        <v>0</v>
      </c>
      <c r="I1953" s="1963"/>
      <c r="J1953" s="1963"/>
      <c r="K1953" s="1963"/>
      <c r="L1953" s="1963"/>
      <c r="M1953" s="1963"/>
      <c r="N1953" s="1964"/>
    </row>
    <row r="1954" spans="1:14" ht="39.75" customHeight="1">
      <c r="A1954" s="1721"/>
      <c r="B1954" s="10" t="s">
        <v>69</v>
      </c>
      <c r="C1954" s="1960" t="s">
        <v>52</v>
      </c>
      <c r="D1954" s="1961"/>
      <c r="E1954" s="1961"/>
      <c r="F1954" s="1962"/>
      <c r="G1954" s="88" t="s">
        <v>149</v>
      </c>
      <c r="H1954" s="1963">
        <f>VLOOKUP($A1945,'Result Entry'!$B$9:$FW$108,9,0)</f>
        <v>0</v>
      </c>
      <c r="I1954" s="1963"/>
      <c r="J1954" s="1963"/>
      <c r="K1954" s="1963"/>
      <c r="L1954" s="1963"/>
      <c r="M1954" s="1963"/>
      <c r="N1954" s="1964"/>
    </row>
    <row r="1955" spans="1:14" ht="39.75" customHeight="1">
      <c r="A1955" s="1721"/>
      <c r="B1955" s="10" t="s">
        <v>69</v>
      </c>
      <c r="C1955" s="1960" t="s">
        <v>53</v>
      </c>
      <c r="D1955" s="1961"/>
      <c r="E1955" s="1961"/>
      <c r="F1955" s="1962"/>
      <c r="G1955" s="88" t="s">
        <v>149</v>
      </c>
      <c r="H1955" s="1965" t="str">
        <f>CONCATENATE('Result Entry'!$G$4,'Result Entry'!$J$4)</f>
        <v>11(A)</v>
      </c>
      <c r="I1955" s="1963"/>
      <c r="J1955" s="1963"/>
      <c r="K1955" s="1963"/>
      <c r="L1955" s="1963"/>
      <c r="M1955" s="1963"/>
      <c r="N1955" s="1964"/>
    </row>
    <row r="1956" spans="1:14" ht="39.75" customHeight="1" thickBot="1">
      <c r="A1956" s="1721"/>
      <c r="B1956" s="10" t="s">
        <v>69</v>
      </c>
      <c r="C1956" s="1935" t="s">
        <v>25</v>
      </c>
      <c r="D1956" s="1936"/>
      <c r="E1956" s="1936"/>
      <c r="F1956" s="1937"/>
      <c r="G1956" s="89" t="s">
        <v>149</v>
      </c>
      <c r="H1956" s="1938">
        <f>VLOOKUP($A1945,'Result Entry'!$B$9:$FW$108,10,0)</f>
        <v>0</v>
      </c>
      <c r="I1956" s="1938"/>
      <c r="J1956" s="1938"/>
      <c r="K1956" s="1938"/>
      <c r="L1956" s="1938"/>
      <c r="M1956" s="1938"/>
      <c r="N1956" s="1939"/>
    </row>
    <row r="1957" spans="1:14" ht="30" customHeight="1">
      <c r="A1957" s="1721"/>
      <c r="B1957" s="11" t="s">
        <v>69</v>
      </c>
      <c r="C1957" s="1940" t="s">
        <v>167</v>
      </c>
      <c r="D1957" s="1941"/>
      <c r="E1957" s="1944" t="s">
        <v>72</v>
      </c>
      <c r="F1957" s="1946" t="s">
        <v>73</v>
      </c>
      <c r="G1957" s="1948" t="s">
        <v>168</v>
      </c>
      <c r="H1957" s="1950" t="s">
        <v>55</v>
      </c>
      <c r="I1957" s="1951"/>
      <c r="J1957" s="1954" t="s">
        <v>84</v>
      </c>
      <c r="K1957" s="1955"/>
      <c r="L1957" s="1958" t="s">
        <v>169</v>
      </c>
      <c r="M1957" s="1966" t="s">
        <v>76</v>
      </c>
      <c r="N1957" s="1926" t="s">
        <v>98</v>
      </c>
    </row>
    <row r="1958" spans="1:14" ht="30" customHeight="1">
      <c r="A1958" s="1721"/>
      <c r="B1958" s="11"/>
      <c r="C1958" s="1942"/>
      <c r="D1958" s="1943"/>
      <c r="E1958" s="1945"/>
      <c r="F1958" s="1947"/>
      <c r="G1958" s="1949"/>
      <c r="H1958" s="1952"/>
      <c r="I1958" s="1953"/>
      <c r="J1958" s="1956"/>
      <c r="K1958" s="1957"/>
      <c r="L1958" s="1959"/>
      <c r="M1958" s="1967"/>
      <c r="N1958" s="1927"/>
    </row>
    <row r="1959" spans="1:14" ht="39.75" customHeight="1" thickBot="1">
      <c r="A1959" s="1721"/>
      <c r="B1959" s="11" t="s">
        <v>69</v>
      </c>
      <c r="C1959" s="1866" t="s">
        <v>56</v>
      </c>
      <c r="D1959" s="1867"/>
      <c r="E1959" s="90">
        <f>'Result Entry'!$L$7</f>
        <v>10</v>
      </c>
      <c r="F1959" s="91">
        <f>'Result Entry'!$M$7</f>
        <v>10</v>
      </c>
      <c r="G1959" s="92">
        <f t="shared" ref="G1959:G1964" si="162">SUM(E1959:F1959)</f>
        <v>20</v>
      </c>
      <c r="H1959" s="1929">
        <f>'Result Entry'!$AU$7</f>
        <v>70</v>
      </c>
      <c r="I1959" s="1930"/>
      <c r="J1959" s="1931">
        <f>'Result Entry'!$AY$7</f>
        <v>100</v>
      </c>
      <c r="K1959" s="1930"/>
      <c r="L1959" s="92">
        <f t="shared" ref="L1959:L1964" si="163">SUM(H1959,J1959)</f>
        <v>170</v>
      </c>
      <c r="M1959" s="93">
        <f t="shared" ref="M1959:M1964" si="164">SUM(G1959,L1959)</f>
        <v>190</v>
      </c>
      <c r="N1959" s="1928"/>
    </row>
    <row r="1960" spans="1:14" s="52" customFormat="1" ht="54" customHeight="1">
      <c r="A1960" s="1721"/>
      <c r="B1960" s="50" t="s">
        <v>69</v>
      </c>
      <c r="C1960" s="1769" t="str">
        <f>'Result Entry'!$L$3</f>
        <v>HINDI Comp.</v>
      </c>
      <c r="D1960" s="1770"/>
      <c r="E1960" s="94">
        <f>IF($J1948="TC",0,IF($J1948="Nso",0,VLOOKUP($A1945,'Result Entry'!$B$9:$FW$108,11,0)))</f>
        <v>0</v>
      </c>
      <c r="F1960" s="95">
        <f>IF($J1948="TC",0,IF($J1948="Nso",0,VLOOKUP($A1945,'Result Entry'!$B$9:$FW$108,12,0)))</f>
        <v>0</v>
      </c>
      <c r="G1960" s="96">
        <f t="shared" si="162"/>
        <v>0</v>
      </c>
      <c r="H1960" s="1932">
        <f>IF($J1948="TC",0,IF($J1948="Nso",0,VLOOKUP($A1945,'Result Entry'!$B$9:$FW$108,16,0)))</f>
        <v>0</v>
      </c>
      <c r="I1960" s="1933"/>
      <c r="J1960" s="1934">
        <f>IF($J1948="TC",0,IF($J1948="Nso",0,VLOOKUP($A1945,'Result Entry'!$B$9:$FW$108,19,0)))</f>
        <v>0</v>
      </c>
      <c r="K1960" s="1933"/>
      <c r="L1960" s="97">
        <f t="shared" si="163"/>
        <v>0</v>
      </c>
      <c r="M1960" s="98">
        <f t="shared" si="164"/>
        <v>0</v>
      </c>
      <c r="N1960" s="99" t="str">
        <f>IF($J1948="TC",0,IF($J1948="Nso",0,VLOOKUP($A1945,'Result Entry'!$B$9:$FW$108,24,0)))</f>
        <v/>
      </c>
    </row>
    <row r="1961" spans="1:14" s="52" customFormat="1" ht="54" customHeight="1">
      <c r="A1961" s="1721"/>
      <c r="B1961" s="50" t="s">
        <v>69</v>
      </c>
      <c r="C1961" s="1717" t="str">
        <f>'Result Entry'!$Z$3</f>
        <v>ENGLISH Comp.</v>
      </c>
      <c r="D1961" s="1718"/>
      <c r="E1961" s="94">
        <f>IF($J1948="TC",0,IF($J1948="Nso",0,VLOOKUP($A1945,'Result Entry'!$B$9:$FW$108,25,0)))</f>
        <v>0</v>
      </c>
      <c r="F1961" s="95">
        <f>IF($J1948="TC",0,IF($J1948="Nso",0,VLOOKUP($A1945,'Result Entry'!$B$9:$FW$108,26,0)))</f>
        <v>0</v>
      </c>
      <c r="G1961" s="100">
        <f t="shared" si="162"/>
        <v>0</v>
      </c>
      <c r="H1961" s="1960">
        <f>IF($J1948="TC",0,IF($J1948="Nso",0,VLOOKUP($A1945,'Result Entry'!$B$9:$FW$108,30,0)))</f>
        <v>0</v>
      </c>
      <c r="I1961" s="1904"/>
      <c r="J1961" s="1903">
        <f>IF($J1948="TC",0,IF($J1948="Nso",0,VLOOKUP($A1945,'Result Entry'!$B$9:$FW$108,33,0)))</f>
        <v>0</v>
      </c>
      <c r="K1961" s="1904"/>
      <c r="L1961" s="97">
        <f t="shared" si="163"/>
        <v>0</v>
      </c>
      <c r="M1961" s="98">
        <f t="shared" si="164"/>
        <v>0</v>
      </c>
      <c r="N1961" s="99" t="str">
        <f>IF($J1948="TC",0,IF($J1948="Nso",0,VLOOKUP($A1945,'Result Entry'!$B$9:$FW$108,38,0)))</f>
        <v/>
      </c>
    </row>
    <row r="1962" spans="1:14" s="52" customFormat="1" ht="54" customHeight="1">
      <c r="A1962" s="1721"/>
      <c r="B1962" s="50" t="s">
        <v>69</v>
      </c>
      <c r="C1962" s="1717" t="str">
        <f>'Result Entry'!$AO$3</f>
        <v>PHYSICS</v>
      </c>
      <c r="D1962" s="1718"/>
      <c r="E1962" s="94">
        <f>IF($J1948="TC",0,IF($J1948="Nso",0,VLOOKUP($A1945,'Result Entry'!$B$9:$FW$108,39,0)))</f>
        <v>0</v>
      </c>
      <c r="F1962" s="95">
        <f>IF($J1948="TC",0,IF($J1948="Nso",0,VLOOKUP($A1945,'Result Entry'!$B$9:$FW$108,40,0)))</f>
        <v>0</v>
      </c>
      <c r="G1962" s="100">
        <f t="shared" si="162"/>
        <v>0</v>
      </c>
      <c r="H1962" s="1960">
        <f>IF($J1948="TC",0,IF($J1948="Nso",0,VLOOKUP($A1945,'Result Entry'!$B$9:$FW$108,45,0)))</f>
        <v>0</v>
      </c>
      <c r="I1962" s="1904"/>
      <c r="J1962" s="1903">
        <f>IF($J1948="TC",0,IF($J1948="Nso",0,VLOOKUP($A1945,'Result Entry'!$B$9:$FW$108,49,0)))</f>
        <v>0</v>
      </c>
      <c r="K1962" s="1904"/>
      <c r="L1962" s="97">
        <f t="shared" si="163"/>
        <v>0</v>
      </c>
      <c r="M1962" s="98">
        <f t="shared" si="164"/>
        <v>0</v>
      </c>
      <c r="N1962" s="99" t="str">
        <f>IF($J1948="TC",0,IF($J1948="Nso",0,VLOOKUP($A1945,'Result Entry'!$B$9:$FW$108,54,0)))</f>
        <v/>
      </c>
    </row>
    <row r="1963" spans="1:14" s="52" customFormat="1" ht="54" customHeight="1">
      <c r="A1963" s="1721"/>
      <c r="B1963" s="50" t="s">
        <v>69</v>
      </c>
      <c r="C1963" s="1717" t="str">
        <f>'Result Entry'!$BF$3</f>
        <v>CHEMISTRY</v>
      </c>
      <c r="D1963" s="1718"/>
      <c r="E1963" s="94" t="str">
        <f>IF($J1948="TC",0,IF($J1948="Nso",0,VLOOKUP($A1945,'Result Entry'!$B$9:$FW$108,55,0)))</f>
        <v/>
      </c>
      <c r="F1963" s="95">
        <f>IF($J1948="TC",0,IF($J1948="Nso",0,VLOOKUP($A1945,'Result Entry'!$B$9:$FW$108,56,0)))</f>
        <v>0</v>
      </c>
      <c r="G1963" s="100">
        <f t="shared" si="162"/>
        <v>0</v>
      </c>
      <c r="H1963" s="1960">
        <f>IF($J1948="TC",0,IF($J1948="Nso",0,VLOOKUP($A1945,'Result Entry'!$B$9:$FW$108,61,0)))</f>
        <v>0</v>
      </c>
      <c r="I1963" s="1904"/>
      <c r="J1963" s="1903">
        <f>IF($J1948="TC",0,IF($J1948="Nso",0,VLOOKUP($A1945,'Result Entry'!$B$9:$FW$108,65,0)))</f>
        <v>0</v>
      </c>
      <c r="K1963" s="1904"/>
      <c r="L1963" s="97">
        <f t="shared" si="163"/>
        <v>0</v>
      </c>
      <c r="M1963" s="98">
        <f t="shared" si="164"/>
        <v>0</v>
      </c>
      <c r="N1963" s="99" t="str">
        <f>IF($J1948="TC",0,IF($J1948="Nso",0,VLOOKUP($A1945,'Result Entry'!$B$9:$FW$108,70,0)))</f>
        <v/>
      </c>
    </row>
    <row r="1964" spans="1:14" s="52" customFormat="1" ht="54" customHeight="1" thickBot="1">
      <c r="A1964" s="1721"/>
      <c r="B1964" s="50" t="s">
        <v>69</v>
      </c>
      <c r="C1964" s="1717" t="str">
        <f>'Result Entry'!$BW$3</f>
        <v>BIOLOGY</v>
      </c>
      <c r="D1964" s="1718"/>
      <c r="E1964" s="101" t="str">
        <f>IF($J1948="TC",0,IF($J1948="Nso",0,VLOOKUP($A1945,'Result Entry'!$B$9:$FW$108,71,0)))</f>
        <v/>
      </c>
      <c r="F1964" s="102" t="str">
        <f>IF($J1948="TC",0,IF($J1948="Nso",0,VLOOKUP($A1945,'Result Entry'!$B$9:$FW$108,72,0)))</f>
        <v/>
      </c>
      <c r="G1964" s="103">
        <f t="shared" si="162"/>
        <v>0</v>
      </c>
      <c r="H1964" s="1905">
        <f>IF($J1948="TC",0,IF($J1948="Nso",0,VLOOKUP($A1945,'Result Entry'!$B$9:$FW$108,77,0)))</f>
        <v>0</v>
      </c>
      <c r="I1964" s="1906"/>
      <c r="J1964" s="1907">
        <f>IF($J1948="TC",0,IF($J1948="Nso",0,VLOOKUP($A1945,'Result Entry'!$B$9:$FW$108,81,0)))</f>
        <v>0</v>
      </c>
      <c r="K1964" s="1906"/>
      <c r="L1964" s="104">
        <f t="shared" si="163"/>
        <v>0</v>
      </c>
      <c r="M1964" s="105">
        <f t="shared" si="164"/>
        <v>0</v>
      </c>
      <c r="N1964" s="99">
        <f>IF($J1948="TC",0,IF($J1948="Nso",0,VLOOKUP($A1945,'Result Entry'!$B$9:$FW$108,86,0)))</f>
        <v>0</v>
      </c>
    </row>
    <row r="1965" spans="1:14" ht="39.75" customHeight="1">
      <c r="A1965" s="1721"/>
      <c r="B1965" s="11" t="s">
        <v>69</v>
      </c>
      <c r="C1965" s="1771" t="s">
        <v>77</v>
      </c>
      <c r="D1965" s="1772"/>
      <c r="E1965" s="1773"/>
      <c r="F1965" s="1968" t="s">
        <v>78</v>
      </c>
      <c r="G1965" s="1969"/>
      <c r="H1965" s="1968" t="s">
        <v>79</v>
      </c>
      <c r="I1965" s="1970"/>
      <c r="J1965" s="106" t="s">
        <v>41</v>
      </c>
      <c r="K1965" s="116" t="s">
        <v>91</v>
      </c>
      <c r="L1965" s="1971" t="s">
        <v>39</v>
      </c>
      <c r="M1965" s="1972"/>
      <c r="N1965" s="108" t="s">
        <v>43</v>
      </c>
    </row>
    <row r="1966" spans="1:14" ht="39.75" customHeight="1" thickBot="1">
      <c r="A1966" s="1721"/>
      <c r="B1966" s="11" t="s">
        <v>69</v>
      </c>
      <c r="C1966" s="1774"/>
      <c r="D1966" s="1775"/>
      <c r="E1966" s="1776"/>
      <c r="F1966" s="1973">
        <f>IF($J1948="TC",0,IF($J1948="Nso",0,VLOOKUP($A1945,'Result Entry'!$B$9:$FW$108,146,0)))</f>
        <v>0</v>
      </c>
      <c r="G1966" s="1974"/>
      <c r="H1966" s="1975">
        <f>IF($J1948="TC",0,IF($J1948="Nso",0,VLOOKUP($A1945,'Result Entry'!$B$9:$FW$108,147,0)))</f>
        <v>0</v>
      </c>
      <c r="I1966" s="1976"/>
      <c r="J1966" s="75">
        <f>IF($J1948="TC",0,IF($J1948="Nso",0,VLOOKUP($A1945,'Result Entry'!$B$9:$FW$108,148,0)))</f>
        <v>0</v>
      </c>
      <c r="K1966" s="85" t="str">
        <f>IF($J1948="TC",0,IF($J1948="Nso",0,VLOOKUP($A1945,'Result Entry'!$B$9:$FW$108,149,0)))</f>
        <v/>
      </c>
      <c r="L1966" s="1864">
        <f>IF($J1948="TC",0,IF($J1948="Nso",0,VLOOKUP($A1945,'Result Entry'!$B$9:$FW$108,150,0)))</f>
        <v>0</v>
      </c>
      <c r="M1966" s="1865"/>
      <c r="N1966" s="15">
        <f>IF($J1948="TC",0,IF($J1948="Nso",0,VLOOKUP($A1945,'Result Entry'!$B$9:$FW$108,152,0)))</f>
        <v>0</v>
      </c>
    </row>
    <row r="1967" spans="1:14" ht="39.75" customHeight="1">
      <c r="A1967" s="1721"/>
      <c r="B1967" s="11" t="s">
        <v>69</v>
      </c>
      <c r="C1967" s="1758" t="s">
        <v>58</v>
      </c>
      <c r="D1967" s="1759"/>
      <c r="E1967" s="1759"/>
      <c r="F1967" s="1759"/>
      <c r="G1967" s="1759"/>
      <c r="H1967" s="1760"/>
      <c r="I1967" s="1834" t="s">
        <v>59</v>
      </c>
      <c r="J1967" s="1835"/>
      <c r="K1967" s="1911">
        <f>VLOOKUP($A1945,'Result Entry'!$B$9:$FW$108,143,0)</f>
        <v>0</v>
      </c>
      <c r="L1967" s="1912"/>
      <c r="M1967" s="1839" t="s">
        <v>37</v>
      </c>
      <c r="N1967" s="1840"/>
    </row>
    <row r="1968" spans="1:14" ht="39.75" customHeight="1" thickBot="1">
      <c r="A1968" s="1721"/>
      <c r="B1968" s="11" t="s">
        <v>69</v>
      </c>
      <c r="C1968" s="1841" t="s">
        <v>54</v>
      </c>
      <c r="D1968" s="1842"/>
      <c r="E1968" s="1842"/>
      <c r="F1968" s="1843" t="s">
        <v>157</v>
      </c>
      <c r="G1968" s="1844"/>
      <c r="H1968" s="26" t="s">
        <v>47</v>
      </c>
      <c r="I1968" s="1847" t="s">
        <v>60</v>
      </c>
      <c r="J1968" s="1848"/>
      <c r="K1968" s="1913">
        <f>VLOOKUP($A1945,'Result Entry'!$B$9:$FW$108,144,0)</f>
        <v>0</v>
      </c>
      <c r="L1968" s="1914"/>
      <c r="M1968" s="1875">
        <f>VLOOKUP($A1945,'Result Entry'!$B$9:$FW$108,145,0)</f>
        <v>0</v>
      </c>
      <c r="N1968" s="1876"/>
    </row>
    <row r="1969" spans="1:14" ht="39.75" customHeight="1">
      <c r="A1969" s="1721"/>
      <c r="B1969" s="11" t="s">
        <v>69</v>
      </c>
      <c r="C1969" s="1841"/>
      <c r="D1969" s="1842"/>
      <c r="E1969" s="1842"/>
      <c r="F1969" s="1845"/>
      <c r="G1969" s="1846"/>
      <c r="H1969" s="27" t="s">
        <v>99</v>
      </c>
      <c r="I1969" s="1877" t="s">
        <v>61</v>
      </c>
      <c r="J1969" s="1878"/>
      <c r="K1969" s="1915">
        <f>IF($J1948="TC","Transferred",IF($J1948="Nso","NameSeparated",VLOOKUP($A1945,'Result Entry'!$B$9:$FW$108,153,0)))</f>
        <v>0</v>
      </c>
      <c r="L1969" s="1915"/>
      <c r="M1969" s="1915"/>
      <c r="N1969" s="1916"/>
    </row>
    <row r="1970" spans="1:14" ht="39.75" customHeight="1">
      <c r="A1970" s="1721"/>
      <c r="B1970" s="11" t="s">
        <v>69</v>
      </c>
      <c r="C1970" s="1917" t="str">
        <f>'Result Entry'!$DU$3</f>
        <v>Foundation Of Information Tech.</v>
      </c>
      <c r="D1970" s="1918"/>
      <c r="E1970" s="1919"/>
      <c r="F1970" s="1902" t="str">
        <f>IF($J1948="TC",0,IF($J1948="Nso",0,VLOOKUP($A1945,'Result Entry'!$B$9:$GS$108,170,0)))</f>
        <v/>
      </c>
      <c r="G1970" s="1902"/>
      <c r="H1970" s="109">
        <f>IF($J1948="TC",0,IF($J1948="Nso",0,VLOOKUP($A1945,'Result Entry'!$B$9:$GS$108,112,0)))</f>
        <v>0</v>
      </c>
      <c r="I1970" s="1748" t="s">
        <v>71</v>
      </c>
      <c r="J1970" s="1749"/>
      <c r="K1970" s="1908">
        <f>'Result Entry'!$T$2</f>
        <v>45419</v>
      </c>
      <c r="L1970" s="1909"/>
      <c r="M1970" s="1909"/>
      <c r="N1970" s="1910"/>
    </row>
    <row r="1971" spans="1:14" ht="39.75" customHeight="1">
      <c r="A1971" s="1721"/>
      <c r="B1971" s="11" t="s">
        <v>69</v>
      </c>
      <c r="C1971" s="1899" t="str">
        <f>'Result Entry'!$EI$3</f>
        <v>G.I.A.I.-II</v>
      </c>
      <c r="D1971" s="1900"/>
      <c r="E1971" s="1901"/>
      <c r="F1971" s="1902" t="str">
        <f>IF($J1948="TC",0,IF($J1948="Nso",0,VLOOKUP($A1945,'Result Entry'!$B$9:$GS$108,174,0)))</f>
        <v/>
      </c>
      <c r="G1971" s="1902"/>
      <c r="H1971" s="109">
        <f>IF($J1948="TC",0,IF($J1948="Nso",0,VLOOKUP($A1945,'Result Entry'!$B$9:$GS$108,124,0)))</f>
        <v>0</v>
      </c>
      <c r="I1971" s="1753"/>
      <c r="J1971" s="1754"/>
      <c r="K1971" s="1754"/>
      <c r="L1971" s="1754"/>
      <c r="M1971" s="1754"/>
      <c r="N1971" s="1755"/>
    </row>
    <row r="1972" spans="1:14" ht="39.75" customHeight="1">
      <c r="A1972" s="1721"/>
      <c r="B1972" s="11" t="s">
        <v>69</v>
      </c>
      <c r="C1972" s="1899" t="str">
        <f>'Result Entry'!$EU$3</f>
        <v>SOC.SER.PLAN</v>
      </c>
      <c r="D1972" s="1900"/>
      <c r="E1972" s="1901"/>
      <c r="F1972" s="1902">
        <f>IF($J1948="TC",0,IF($J1948="Nso",0,VLOOKUP($A1945,'Result Entry'!$B$9:$HS$108,178,0)))</f>
        <v>0</v>
      </c>
      <c r="G1972" s="1902"/>
      <c r="H1972" s="109">
        <f>IF($J1948="TC",0,IF($J1948="Nso",0,VLOOKUP($A1945,'Result Entry'!$B$9:$GS$108,136,0)))</f>
        <v>0</v>
      </c>
      <c r="I1972" s="1756" t="s">
        <v>174</v>
      </c>
      <c r="J1972" s="1757"/>
      <c r="K1972" s="113"/>
      <c r="L1972" s="114"/>
      <c r="M1972" s="114"/>
      <c r="N1972" s="115"/>
    </row>
    <row r="1973" spans="1:14" ht="39.75" customHeight="1" thickBot="1">
      <c r="A1973" s="1721"/>
      <c r="B1973" s="11" t="s">
        <v>69</v>
      </c>
      <c r="C1973" s="1899" t="str">
        <f>'Result Entry'!$FG$3</f>
        <v>Jeewan Kaushal</v>
      </c>
      <c r="D1973" s="1900"/>
      <c r="E1973" s="1901"/>
      <c r="F1973" s="1902" t="str">
        <f>IF($J1948="TC",0,IF($J1948="Nso",0,VLOOKUP($A1945,'Result Entry'!$B$9:$HS$108,182,0)))</f>
        <v/>
      </c>
      <c r="G1973" s="1902"/>
      <c r="H1973" s="109">
        <f>IF($J1948="TC",0,IF($J1948="Nso",0,VLOOKUP($A1945,'Result Entry'!$B$9:$HS$108,136,0)))</f>
        <v>0</v>
      </c>
      <c r="I1973" s="1756" t="s">
        <v>148</v>
      </c>
      <c r="J1973" s="1757"/>
      <c r="K1973" s="1757"/>
      <c r="L1973" s="1757"/>
      <c r="M1973" s="1757"/>
      <c r="N1973" s="1838"/>
    </row>
    <row r="1974" spans="1:14" ht="39.75" customHeight="1">
      <c r="A1974" s="1721"/>
      <c r="B1974" s="10" t="s">
        <v>69</v>
      </c>
      <c r="C1974" s="1886" t="s">
        <v>180</v>
      </c>
      <c r="D1974" s="1887"/>
      <c r="E1974" s="1888"/>
      <c r="F1974" s="1895" t="s">
        <v>181</v>
      </c>
      <c r="G1974" s="1896"/>
      <c r="H1974" s="110" t="s">
        <v>30</v>
      </c>
      <c r="I1974" s="1756" t="s">
        <v>175</v>
      </c>
      <c r="J1974" s="1757"/>
      <c r="K1974" s="1757"/>
      <c r="L1974" s="1757"/>
      <c r="M1974" s="1757"/>
      <c r="N1974" s="1838"/>
    </row>
    <row r="1975" spans="1:14" ht="39.75" customHeight="1">
      <c r="A1975" s="1721"/>
      <c r="B1975" s="10" t="s">
        <v>69</v>
      </c>
      <c r="C1975" s="1889"/>
      <c r="D1975" s="1890"/>
      <c r="E1975" s="1891"/>
      <c r="F1975" s="1897" t="s">
        <v>182</v>
      </c>
      <c r="G1975" s="1898"/>
      <c r="H1975" s="111" t="s">
        <v>179</v>
      </c>
      <c r="I1975" s="1732" t="s">
        <v>67</v>
      </c>
      <c r="J1975" s="1733"/>
      <c r="K1975" s="1733"/>
      <c r="L1975" s="1733"/>
      <c r="M1975" s="1733"/>
      <c r="N1975" s="1734"/>
    </row>
    <row r="1976" spans="1:14" ht="39.75" customHeight="1">
      <c r="A1976" s="1721"/>
      <c r="B1976" s="10" t="s">
        <v>69</v>
      </c>
      <c r="C1976" s="1889"/>
      <c r="D1976" s="1890"/>
      <c r="E1976" s="1891"/>
      <c r="F1976" s="1897" t="s">
        <v>185</v>
      </c>
      <c r="G1976" s="1898"/>
      <c r="H1976" s="111" t="s">
        <v>62</v>
      </c>
      <c r="I1976" s="1735"/>
      <c r="J1976" s="1736"/>
      <c r="K1976" s="1736"/>
      <c r="L1976" s="1736"/>
      <c r="M1976" s="1736"/>
      <c r="N1976" s="1737"/>
    </row>
    <row r="1977" spans="1:14" ht="39.75" customHeight="1">
      <c r="A1977" s="1721"/>
      <c r="B1977" s="10" t="s">
        <v>69</v>
      </c>
      <c r="C1977" s="1889"/>
      <c r="D1977" s="1890"/>
      <c r="E1977" s="1891"/>
      <c r="F1977" s="1897" t="s">
        <v>186</v>
      </c>
      <c r="G1977" s="1898"/>
      <c r="H1977" s="111" t="s">
        <v>63</v>
      </c>
      <c r="I1977" s="1735"/>
      <c r="J1977" s="1736"/>
      <c r="K1977" s="1736"/>
      <c r="L1977" s="1736"/>
      <c r="M1977" s="1736"/>
      <c r="N1977" s="1737"/>
    </row>
    <row r="1978" spans="1:14" ht="39.75" customHeight="1">
      <c r="A1978" s="1721"/>
      <c r="B1978" s="10" t="s">
        <v>69</v>
      </c>
      <c r="C1978" s="1889"/>
      <c r="D1978" s="1890"/>
      <c r="E1978" s="1891"/>
      <c r="F1978" s="1897" t="s">
        <v>183</v>
      </c>
      <c r="G1978" s="1898"/>
      <c r="H1978" s="111" t="s">
        <v>65</v>
      </c>
      <c r="I1978" s="1738" t="s">
        <v>80</v>
      </c>
      <c r="J1978" s="1739"/>
      <c r="K1978" s="1739"/>
      <c r="L1978" s="1739"/>
      <c r="M1978" s="1739"/>
      <c r="N1978" s="1740"/>
    </row>
    <row r="1979" spans="1:14" ht="39.75" customHeight="1" thickBot="1">
      <c r="A1979" s="1721"/>
      <c r="B1979" s="13" t="s">
        <v>69</v>
      </c>
      <c r="C1979" s="1892"/>
      <c r="D1979" s="1893"/>
      <c r="E1979" s="1894"/>
      <c r="F1979" s="1884" t="s">
        <v>184</v>
      </c>
      <c r="G1979" s="1885"/>
      <c r="H1979" s="112" t="s">
        <v>64</v>
      </c>
      <c r="I1979" s="1741"/>
      <c r="J1979" s="1742"/>
      <c r="K1979" s="1742"/>
      <c r="L1979" s="1742"/>
      <c r="M1979" s="1742"/>
      <c r="N1979" s="1743"/>
    </row>
    <row r="1980" spans="1:14" s="43" customFormat="1" ht="123.75" customHeight="1" thickTop="1">
      <c r="A1980" s="84"/>
      <c r="B1980" s="117"/>
      <c r="C1980" s="118"/>
      <c r="D1980" s="118"/>
      <c r="E1980" s="118"/>
      <c r="F1980" s="118"/>
      <c r="G1980" s="118"/>
      <c r="H1980" s="118"/>
      <c r="I1980" s="118"/>
      <c r="J1980" s="118"/>
      <c r="K1980" s="118"/>
      <c r="L1980" s="118"/>
      <c r="M1980" s="118"/>
      <c r="N1980" s="118"/>
    </row>
    <row r="1981" spans="1:14" ht="24.75" customHeight="1" thickBot="1">
      <c r="A1981" s="83">
        <f>A1945+1</f>
        <v>56</v>
      </c>
      <c r="B1981" s="1720" t="s">
        <v>50</v>
      </c>
      <c r="C1981" s="1720"/>
      <c r="D1981" s="1720"/>
      <c r="E1981" s="1720"/>
      <c r="F1981" s="1720"/>
      <c r="G1981" s="1720"/>
      <c r="H1981" s="1720"/>
      <c r="I1981" s="1720"/>
      <c r="J1981" s="1720"/>
      <c r="K1981" s="1720"/>
      <c r="L1981" s="1720"/>
      <c r="M1981" s="1720"/>
      <c r="N1981" s="1720"/>
    </row>
    <row r="1982" spans="1:14" ht="62.25" customHeight="1" thickTop="1">
      <c r="A1982" s="1721"/>
      <c r="B1982" s="1722"/>
      <c r="C1982" s="1723"/>
      <c r="D1982" s="1920" t="str">
        <f>Master!$E$8</f>
        <v xml:space="preserve">Govt. Sr. Secondary School </v>
      </c>
      <c r="E1982" s="1921"/>
      <c r="F1982" s="1921"/>
      <c r="G1982" s="1921"/>
      <c r="H1982" s="1921"/>
      <c r="I1982" s="1921"/>
      <c r="J1982" s="1921"/>
      <c r="K1982" s="1921"/>
      <c r="L1982" s="1921"/>
      <c r="M1982" s="1921"/>
      <c r="N1982" s="1922"/>
    </row>
    <row r="1983" spans="1:14" ht="33" customHeight="1" thickBot="1">
      <c r="A1983" s="1721"/>
      <c r="B1983" s="1724"/>
      <c r="C1983" s="1725"/>
      <c r="D1983" s="1729" t="str">
        <f>Master!$E$11</f>
        <v>P.S.-Bapini (Jodhpur)</v>
      </c>
      <c r="E1983" s="1730"/>
      <c r="F1983" s="1730"/>
      <c r="G1983" s="1730"/>
      <c r="H1983" s="1730"/>
      <c r="I1983" s="1730"/>
      <c r="J1983" s="1730"/>
      <c r="K1983" s="1730"/>
      <c r="L1983" s="1730"/>
      <c r="M1983" s="1730"/>
      <c r="N1983" s="1731"/>
    </row>
    <row r="1984" spans="1:14" ht="30" customHeight="1">
      <c r="A1984" s="1721"/>
      <c r="B1984" s="28"/>
      <c r="C1984" s="1849" t="s">
        <v>150</v>
      </c>
      <c r="D1984" s="1850"/>
      <c r="E1984" s="1850"/>
      <c r="F1984" s="1850"/>
      <c r="G1984" s="1851"/>
      <c r="H1984" s="1814" t="s">
        <v>127</v>
      </c>
      <c r="I1984" s="1814"/>
      <c r="J1984" s="1923">
        <f>VLOOKUP(A1981,'Result Entry'!$B$6:$K$108,6,0)</f>
        <v>0</v>
      </c>
      <c r="K1984" s="1820" t="s">
        <v>68</v>
      </c>
      <c r="L1984" s="1821"/>
      <c r="M1984" s="68">
        <f>Master!$E$14</f>
        <v>8151106901</v>
      </c>
      <c r="N1984" s="69"/>
    </row>
    <row r="1985" spans="1:15" ht="30" customHeight="1">
      <c r="A1985" s="1721"/>
      <c r="B1985" s="9"/>
      <c r="C1985" s="1852"/>
      <c r="D1985" s="1853"/>
      <c r="E1985" s="1853"/>
      <c r="F1985" s="1853"/>
      <c r="G1985" s="1854"/>
      <c r="H1985" s="1815"/>
      <c r="I1985" s="1815"/>
      <c r="J1985" s="1924"/>
      <c r="K1985" s="1822" t="s">
        <v>66</v>
      </c>
      <c r="L1985" s="1823"/>
      <c r="M1985" s="1824"/>
      <c r="N1985" s="1825"/>
      <c r="O1985" s="17" t="s">
        <v>156</v>
      </c>
    </row>
    <row r="1986" spans="1:15" ht="30" customHeight="1" thickBot="1">
      <c r="A1986" s="1721"/>
      <c r="B1986" s="9"/>
      <c r="C1986" s="1855"/>
      <c r="D1986" s="1856"/>
      <c r="E1986" s="1856"/>
      <c r="F1986" s="1856"/>
      <c r="G1986" s="1857"/>
      <c r="H1986" s="1816"/>
      <c r="I1986" s="1816"/>
      <c r="J1986" s="1925"/>
      <c r="K1986" s="1826" t="s">
        <v>51</v>
      </c>
      <c r="L1986" s="1827"/>
      <c r="M1986" s="1828" t="str">
        <f>Master!$E$6</f>
        <v>2023-24</v>
      </c>
      <c r="N1986" s="1829"/>
    </row>
    <row r="1987" spans="1:15" ht="39.75" customHeight="1">
      <c r="A1987" s="1721"/>
      <c r="B1987" s="10" t="s">
        <v>69</v>
      </c>
      <c r="C1987" s="1932" t="s">
        <v>20</v>
      </c>
      <c r="D1987" s="1977"/>
      <c r="E1987" s="1977"/>
      <c r="F1987" s="1978"/>
      <c r="G1987" s="87" t="s">
        <v>149</v>
      </c>
      <c r="H1987" s="1979">
        <f>VLOOKUP($A1981,'Result Entry'!$B$9:$FW$108,4,0)</f>
        <v>0</v>
      </c>
      <c r="I1987" s="1979"/>
      <c r="J1987" s="1979"/>
      <c r="K1987" s="1979"/>
      <c r="L1987" s="1979"/>
      <c r="M1987" s="1979"/>
      <c r="N1987" s="1980"/>
    </row>
    <row r="1988" spans="1:15" ht="39.75" customHeight="1">
      <c r="A1988" s="1721"/>
      <c r="B1988" s="10" t="s">
        <v>69</v>
      </c>
      <c r="C1988" s="1960" t="s">
        <v>22</v>
      </c>
      <c r="D1988" s="1961"/>
      <c r="E1988" s="1961"/>
      <c r="F1988" s="1962"/>
      <c r="G1988" s="88" t="s">
        <v>149</v>
      </c>
      <c r="H1988" s="1963">
        <f>VLOOKUP($A1981,'Result Entry'!$B$9:$FW$108,7,0)</f>
        <v>0</v>
      </c>
      <c r="I1988" s="1963"/>
      <c r="J1988" s="1963"/>
      <c r="K1988" s="1963"/>
      <c r="L1988" s="1963"/>
      <c r="M1988" s="1963"/>
      <c r="N1988" s="1964"/>
    </row>
    <row r="1989" spans="1:15" ht="39.75" customHeight="1">
      <c r="A1989" s="1721"/>
      <c r="B1989" s="10" t="s">
        <v>69</v>
      </c>
      <c r="C1989" s="1960" t="s">
        <v>23</v>
      </c>
      <c r="D1989" s="1961"/>
      <c r="E1989" s="1961"/>
      <c r="F1989" s="1962"/>
      <c r="G1989" s="88" t="s">
        <v>149</v>
      </c>
      <c r="H1989" s="1963">
        <f>VLOOKUP($A1981,'Result Entry'!$B$9:$FW$108,8,0)</f>
        <v>0</v>
      </c>
      <c r="I1989" s="1963"/>
      <c r="J1989" s="1963"/>
      <c r="K1989" s="1963"/>
      <c r="L1989" s="1963"/>
      <c r="M1989" s="1963"/>
      <c r="N1989" s="1964"/>
    </row>
    <row r="1990" spans="1:15" ht="39.75" customHeight="1">
      <c r="A1990" s="1721"/>
      <c r="B1990" s="10" t="s">
        <v>69</v>
      </c>
      <c r="C1990" s="1960" t="s">
        <v>52</v>
      </c>
      <c r="D1990" s="1961"/>
      <c r="E1990" s="1961"/>
      <c r="F1990" s="1962"/>
      <c r="G1990" s="88" t="s">
        <v>149</v>
      </c>
      <c r="H1990" s="1963">
        <f>VLOOKUP($A1981,'Result Entry'!$B$9:$FW$108,9,0)</f>
        <v>0</v>
      </c>
      <c r="I1990" s="1963"/>
      <c r="J1990" s="1963"/>
      <c r="K1990" s="1963"/>
      <c r="L1990" s="1963"/>
      <c r="M1990" s="1963"/>
      <c r="N1990" s="1964"/>
    </row>
    <row r="1991" spans="1:15" ht="39.75" customHeight="1">
      <c r="A1991" s="1721"/>
      <c r="B1991" s="10" t="s">
        <v>69</v>
      </c>
      <c r="C1991" s="1960" t="s">
        <v>53</v>
      </c>
      <c r="D1991" s="1961"/>
      <c r="E1991" s="1961"/>
      <c r="F1991" s="1962"/>
      <c r="G1991" s="88" t="s">
        <v>149</v>
      </c>
      <c r="H1991" s="1965" t="str">
        <f>CONCATENATE('Result Entry'!$G$4,'Result Entry'!$J$4)</f>
        <v>11(A)</v>
      </c>
      <c r="I1991" s="1963"/>
      <c r="J1991" s="1963"/>
      <c r="K1991" s="1963"/>
      <c r="L1991" s="1963"/>
      <c r="M1991" s="1963"/>
      <c r="N1991" s="1964"/>
    </row>
    <row r="1992" spans="1:15" ht="39.75" customHeight="1" thickBot="1">
      <c r="A1992" s="1721"/>
      <c r="B1992" s="10" t="s">
        <v>69</v>
      </c>
      <c r="C1992" s="1935" t="s">
        <v>25</v>
      </c>
      <c r="D1992" s="1936"/>
      <c r="E1992" s="1936"/>
      <c r="F1992" s="1937"/>
      <c r="G1992" s="89" t="s">
        <v>149</v>
      </c>
      <c r="H1992" s="1938">
        <f>VLOOKUP($A1981,'Result Entry'!$B$9:$FW$108,10,0)</f>
        <v>0</v>
      </c>
      <c r="I1992" s="1938"/>
      <c r="J1992" s="1938"/>
      <c r="K1992" s="1938"/>
      <c r="L1992" s="1938"/>
      <c r="M1992" s="1938"/>
      <c r="N1992" s="1939"/>
    </row>
    <row r="1993" spans="1:15" ht="30" customHeight="1">
      <c r="A1993" s="1721"/>
      <c r="B1993" s="11" t="s">
        <v>69</v>
      </c>
      <c r="C1993" s="1940" t="s">
        <v>167</v>
      </c>
      <c r="D1993" s="1941"/>
      <c r="E1993" s="1944" t="s">
        <v>72</v>
      </c>
      <c r="F1993" s="1946" t="s">
        <v>73</v>
      </c>
      <c r="G1993" s="1948" t="s">
        <v>168</v>
      </c>
      <c r="H1993" s="1950" t="s">
        <v>55</v>
      </c>
      <c r="I1993" s="1951"/>
      <c r="J1993" s="1954" t="s">
        <v>84</v>
      </c>
      <c r="K1993" s="1955"/>
      <c r="L1993" s="1958" t="s">
        <v>169</v>
      </c>
      <c r="M1993" s="1966" t="s">
        <v>76</v>
      </c>
      <c r="N1993" s="1926" t="s">
        <v>98</v>
      </c>
    </row>
    <row r="1994" spans="1:15" ht="30" customHeight="1">
      <c r="A1994" s="1721"/>
      <c r="B1994" s="11"/>
      <c r="C1994" s="1942"/>
      <c r="D1994" s="1943"/>
      <c r="E1994" s="1945"/>
      <c r="F1994" s="1947"/>
      <c r="G1994" s="1949"/>
      <c r="H1994" s="1952"/>
      <c r="I1994" s="1953"/>
      <c r="J1994" s="1956"/>
      <c r="K1994" s="1957"/>
      <c r="L1994" s="1959"/>
      <c r="M1994" s="1967"/>
      <c r="N1994" s="1927"/>
    </row>
    <row r="1995" spans="1:15" ht="39.75" customHeight="1" thickBot="1">
      <c r="A1995" s="1721"/>
      <c r="B1995" s="11" t="s">
        <v>69</v>
      </c>
      <c r="C1995" s="1866" t="s">
        <v>56</v>
      </c>
      <c r="D1995" s="1867"/>
      <c r="E1995" s="90">
        <f>'Result Entry'!$L$7</f>
        <v>10</v>
      </c>
      <c r="F1995" s="91">
        <f>'Result Entry'!$M$7</f>
        <v>10</v>
      </c>
      <c r="G1995" s="92">
        <f t="shared" ref="G1995:G2000" si="165">SUM(E1995:F1995)</f>
        <v>20</v>
      </c>
      <c r="H1995" s="1929">
        <f>'Result Entry'!$AU$7</f>
        <v>70</v>
      </c>
      <c r="I1995" s="1930"/>
      <c r="J1995" s="1931">
        <f>'Result Entry'!$AY$7</f>
        <v>100</v>
      </c>
      <c r="K1995" s="1930"/>
      <c r="L1995" s="92">
        <f t="shared" ref="L1995:L2000" si="166">SUM(H1995,J1995)</f>
        <v>170</v>
      </c>
      <c r="M1995" s="93">
        <f t="shared" ref="M1995:M2000" si="167">SUM(G1995,L1995)</f>
        <v>190</v>
      </c>
      <c r="N1995" s="1928"/>
    </row>
    <row r="1996" spans="1:15" s="52" customFormat="1" ht="54" customHeight="1">
      <c r="A1996" s="1721"/>
      <c r="B1996" s="50" t="s">
        <v>69</v>
      </c>
      <c r="C1996" s="1769" t="str">
        <f>'Result Entry'!$L$3</f>
        <v>HINDI Comp.</v>
      </c>
      <c r="D1996" s="1770"/>
      <c r="E1996" s="94">
        <f>IF($J1984="TC",0,IF($J1984="Nso",0,VLOOKUP($A1981,'Result Entry'!$B$9:$FW$108,11,0)))</f>
        <v>0</v>
      </c>
      <c r="F1996" s="95">
        <f>IF($J1984="TC",0,IF($J1984="Nso",0,VLOOKUP($A1981,'Result Entry'!$B$9:$FW$108,12,0)))</f>
        <v>0</v>
      </c>
      <c r="G1996" s="96">
        <f t="shared" si="165"/>
        <v>0</v>
      </c>
      <c r="H1996" s="1932">
        <f>IF($J1984="TC",0,IF($J1984="Nso",0,VLOOKUP($A1981,'Result Entry'!$B$9:$FW$108,16,0)))</f>
        <v>0</v>
      </c>
      <c r="I1996" s="1933"/>
      <c r="J1996" s="1934">
        <f>IF($J1984="TC",0,IF($J1984="Nso",0,VLOOKUP($A1981,'Result Entry'!$B$9:$FW$108,19,0)))</f>
        <v>0</v>
      </c>
      <c r="K1996" s="1933"/>
      <c r="L1996" s="97">
        <f t="shared" si="166"/>
        <v>0</v>
      </c>
      <c r="M1996" s="98">
        <f t="shared" si="167"/>
        <v>0</v>
      </c>
      <c r="N1996" s="99" t="str">
        <f>IF($J1984="TC",0,IF($J1984="Nso",0,VLOOKUP($A1981,'Result Entry'!$B$9:$FW$108,24,0)))</f>
        <v/>
      </c>
    </row>
    <row r="1997" spans="1:15" s="52" customFormat="1" ht="54" customHeight="1">
      <c r="A1997" s="1721"/>
      <c r="B1997" s="50" t="s">
        <v>69</v>
      </c>
      <c r="C1997" s="1717" t="str">
        <f>'Result Entry'!$Z$3</f>
        <v>ENGLISH Comp.</v>
      </c>
      <c r="D1997" s="1718"/>
      <c r="E1997" s="94">
        <f>IF($J1984="TC",0,IF($J1984="Nso",0,VLOOKUP($A1981,'Result Entry'!$B$9:$FW$108,25,0)))</f>
        <v>0</v>
      </c>
      <c r="F1997" s="95">
        <f>IF($J1984="TC",0,IF($J1984="Nso",0,VLOOKUP($A1981,'Result Entry'!$B$9:$FW$108,26,0)))</f>
        <v>0</v>
      </c>
      <c r="G1997" s="100">
        <f t="shared" si="165"/>
        <v>0</v>
      </c>
      <c r="H1997" s="1960">
        <f>IF($J1984="TC",0,IF($J1984="Nso",0,VLOOKUP($A1981,'Result Entry'!$B$9:$FW$108,30,0)))</f>
        <v>0</v>
      </c>
      <c r="I1997" s="1904"/>
      <c r="J1997" s="1903">
        <f>IF($J1984="TC",0,IF($J1984="Nso",0,VLOOKUP($A1981,'Result Entry'!$B$9:$FW$108,33,0)))</f>
        <v>0</v>
      </c>
      <c r="K1997" s="1904"/>
      <c r="L1997" s="97">
        <f t="shared" si="166"/>
        <v>0</v>
      </c>
      <c r="M1997" s="98">
        <f t="shared" si="167"/>
        <v>0</v>
      </c>
      <c r="N1997" s="99" t="str">
        <f>IF($J1984="TC",0,IF($J1984="Nso",0,VLOOKUP($A1981,'Result Entry'!$B$9:$FW$108,38,0)))</f>
        <v/>
      </c>
    </row>
    <row r="1998" spans="1:15" s="52" customFormat="1" ht="54" customHeight="1">
      <c r="A1998" s="1721"/>
      <c r="B1998" s="50" t="s">
        <v>69</v>
      </c>
      <c r="C1998" s="1717" t="str">
        <f>'Result Entry'!$AO$3</f>
        <v>PHYSICS</v>
      </c>
      <c r="D1998" s="1718"/>
      <c r="E1998" s="94">
        <f>IF($J1984="TC",0,IF($J1984="Nso",0,VLOOKUP($A1981,'Result Entry'!$B$9:$FW$108,39,0)))</f>
        <v>0</v>
      </c>
      <c r="F1998" s="95">
        <f>IF($J1984="TC",0,IF($J1984="Nso",0,VLOOKUP($A1981,'Result Entry'!$B$9:$FW$108,40,0)))</f>
        <v>0</v>
      </c>
      <c r="G1998" s="100">
        <f t="shared" si="165"/>
        <v>0</v>
      </c>
      <c r="H1998" s="1960">
        <f>IF($J1984="TC",0,IF($J1984="Nso",0,VLOOKUP($A1981,'Result Entry'!$B$9:$FW$108,45,0)))</f>
        <v>0</v>
      </c>
      <c r="I1998" s="1904"/>
      <c r="J1998" s="1903">
        <f>IF($J1984="TC",0,IF($J1984="Nso",0,VLOOKUP($A1981,'Result Entry'!$B$9:$FW$108,49,0)))</f>
        <v>0</v>
      </c>
      <c r="K1998" s="1904"/>
      <c r="L1998" s="97">
        <f t="shared" si="166"/>
        <v>0</v>
      </c>
      <c r="M1998" s="98">
        <f t="shared" si="167"/>
        <v>0</v>
      </c>
      <c r="N1998" s="99" t="str">
        <f>IF($J1984="TC",0,IF($J1984="Nso",0,VLOOKUP($A1981,'Result Entry'!$B$9:$FW$108,54,0)))</f>
        <v/>
      </c>
    </row>
    <row r="1999" spans="1:15" s="52" customFormat="1" ht="54" customHeight="1">
      <c r="A1999" s="1721"/>
      <c r="B1999" s="50" t="s">
        <v>69</v>
      </c>
      <c r="C1999" s="1717" t="str">
        <f>'Result Entry'!$BF$3</f>
        <v>CHEMISTRY</v>
      </c>
      <c r="D1999" s="1718"/>
      <c r="E1999" s="94" t="str">
        <f>IF($J1984="TC",0,IF($J1984="Nso",0,VLOOKUP($A1981,'Result Entry'!$B$9:$FW$108,55,0)))</f>
        <v/>
      </c>
      <c r="F1999" s="95">
        <f>IF($J1984="TC",0,IF($J1984="Nso",0,VLOOKUP($A1981,'Result Entry'!$B$9:$FW$108,56,0)))</f>
        <v>0</v>
      </c>
      <c r="G1999" s="100">
        <f t="shared" si="165"/>
        <v>0</v>
      </c>
      <c r="H1999" s="1960">
        <f>IF($J1984="TC",0,IF($J1984="Nso",0,VLOOKUP($A1981,'Result Entry'!$B$9:$FW$108,61,0)))</f>
        <v>0</v>
      </c>
      <c r="I1999" s="1904"/>
      <c r="J1999" s="1903">
        <f>IF($J1984="TC",0,IF($J1984="Nso",0,VLOOKUP($A1981,'Result Entry'!$B$9:$FW$108,65,0)))</f>
        <v>0</v>
      </c>
      <c r="K1999" s="1904"/>
      <c r="L1999" s="97">
        <f t="shared" si="166"/>
        <v>0</v>
      </c>
      <c r="M1999" s="98">
        <f t="shared" si="167"/>
        <v>0</v>
      </c>
      <c r="N1999" s="99" t="str">
        <f>IF($J1984="TC",0,IF($J1984="Nso",0,VLOOKUP($A1981,'Result Entry'!$B$9:$FW$108,70,0)))</f>
        <v/>
      </c>
    </row>
    <row r="2000" spans="1:15" s="52" customFormat="1" ht="54" customHeight="1" thickBot="1">
      <c r="A2000" s="1721"/>
      <c r="B2000" s="50" t="s">
        <v>69</v>
      </c>
      <c r="C2000" s="1717" t="str">
        <f>'Result Entry'!$BW$3</f>
        <v>BIOLOGY</v>
      </c>
      <c r="D2000" s="1718"/>
      <c r="E2000" s="101" t="str">
        <f>IF($J1984="TC",0,IF($J1984="Nso",0,VLOOKUP($A1981,'Result Entry'!$B$9:$FW$108,71,0)))</f>
        <v/>
      </c>
      <c r="F2000" s="102" t="str">
        <f>IF($J1984="TC",0,IF($J1984="Nso",0,VLOOKUP($A1981,'Result Entry'!$B$9:$FW$108,72,0)))</f>
        <v/>
      </c>
      <c r="G2000" s="103">
        <f t="shared" si="165"/>
        <v>0</v>
      </c>
      <c r="H2000" s="1905">
        <f>IF($J1984="TC",0,IF($J1984="Nso",0,VLOOKUP($A1981,'Result Entry'!$B$9:$FW$108,77,0)))</f>
        <v>0</v>
      </c>
      <c r="I2000" s="1906"/>
      <c r="J2000" s="1907">
        <f>IF($J1984="TC",0,IF($J1984="Nso",0,VLOOKUP($A1981,'Result Entry'!$B$9:$FW$108,81,0)))</f>
        <v>0</v>
      </c>
      <c r="K2000" s="1906"/>
      <c r="L2000" s="104">
        <f t="shared" si="166"/>
        <v>0</v>
      </c>
      <c r="M2000" s="105">
        <f t="shared" si="167"/>
        <v>0</v>
      </c>
      <c r="N2000" s="99">
        <f>IF($J1984="TC",0,IF($J1984="Nso",0,VLOOKUP($A1981,'Result Entry'!$B$9:$FW$108,86,0)))</f>
        <v>0</v>
      </c>
    </row>
    <row r="2001" spans="1:14" ht="39.75" customHeight="1">
      <c r="A2001" s="1721"/>
      <c r="B2001" s="11" t="s">
        <v>69</v>
      </c>
      <c r="C2001" s="1771" t="s">
        <v>77</v>
      </c>
      <c r="D2001" s="1772"/>
      <c r="E2001" s="1773"/>
      <c r="F2001" s="1968" t="s">
        <v>78</v>
      </c>
      <c r="G2001" s="1969"/>
      <c r="H2001" s="1968" t="s">
        <v>79</v>
      </c>
      <c r="I2001" s="1970"/>
      <c r="J2001" s="106" t="s">
        <v>41</v>
      </c>
      <c r="K2001" s="116" t="s">
        <v>91</v>
      </c>
      <c r="L2001" s="1971" t="s">
        <v>39</v>
      </c>
      <c r="M2001" s="1972"/>
      <c r="N2001" s="108" t="s">
        <v>43</v>
      </c>
    </row>
    <row r="2002" spans="1:14" ht="39.75" customHeight="1" thickBot="1">
      <c r="A2002" s="1721"/>
      <c r="B2002" s="11" t="s">
        <v>69</v>
      </c>
      <c r="C2002" s="1774"/>
      <c r="D2002" s="1775"/>
      <c r="E2002" s="1776"/>
      <c r="F2002" s="1973">
        <f>IF($J1984="TC",0,IF($J1984="Nso",0,VLOOKUP($A1981,'Result Entry'!$B$9:$FW$108,146,0)))</f>
        <v>0</v>
      </c>
      <c r="G2002" s="1974"/>
      <c r="H2002" s="1975">
        <f>IF($J1984="TC",0,IF($J1984="Nso",0,VLOOKUP($A1981,'Result Entry'!$B$9:$FW$108,147,0)))</f>
        <v>0</v>
      </c>
      <c r="I2002" s="1976"/>
      <c r="J2002" s="75">
        <f>IF($J1984="TC",0,IF($J1984="Nso",0,VLOOKUP($A1981,'Result Entry'!$B$9:$FW$108,148,0)))</f>
        <v>0</v>
      </c>
      <c r="K2002" s="85" t="str">
        <f>IF($J1984="TC",0,IF($J1984="Nso",0,VLOOKUP($A1981,'Result Entry'!$B$9:$FW$108,149,0)))</f>
        <v/>
      </c>
      <c r="L2002" s="1864">
        <f>IF($J1984="TC",0,IF($J1984="Nso",0,VLOOKUP($A1981,'Result Entry'!$B$9:$FW$108,150,0)))</f>
        <v>0</v>
      </c>
      <c r="M2002" s="1865"/>
      <c r="N2002" s="15">
        <f>IF($J1984="TC",0,IF($J1984="Nso",0,VLOOKUP($A1981,'Result Entry'!$B$9:$FW$108,152,0)))</f>
        <v>0</v>
      </c>
    </row>
    <row r="2003" spans="1:14" ht="39.75" customHeight="1">
      <c r="A2003" s="1721"/>
      <c r="B2003" s="11" t="s">
        <v>69</v>
      </c>
      <c r="C2003" s="1758" t="s">
        <v>58</v>
      </c>
      <c r="D2003" s="1759"/>
      <c r="E2003" s="1759"/>
      <c r="F2003" s="1759"/>
      <c r="G2003" s="1759"/>
      <c r="H2003" s="1760"/>
      <c r="I2003" s="1834" t="s">
        <v>59</v>
      </c>
      <c r="J2003" s="1835"/>
      <c r="K2003" s="1911">
        <f>VLOOKUP($A1981,'Result Entry'!$B$9:$FW$108,143,0)</f>
        <v>0</v>
      </c>
      <c r="L2003" s="1912"/>
      <c r="M2003" s="1839" t="s">
        <v>37</v>
      </c>
      <c r="N2003" s="1840"/>
    </row>
    <row r="2004" spans="1:14" ht="39.75" customHeight="1" thickBot="1">
      <c r="A2004" s="1721"/>
      <c r="B2004" s="11" t="s">
        <v>69</v>
      </c>
      <c r="C2004" s="1841" t="s">
        <v>54</v>
      </c>
      <c r="D2004" s="1842"/>
      <c r="E2004" s="1842"/>
      <c r="F2004" s="1843" t="s">
        <v>157</v>
      </c>
      <c r="G2004" s="1844"/>
      <c r="H2004" s="26" t="s">
        <v>47</v>
      </c>
      <c r="I2004" s="1847" t="s">
        <v>60</v>
      </c>
      <c r="J2004" s="1848"/>
      <c r="K2004" s="1913">
        <f>VLOOKUP($A1981,'Result Entry'!$B$9:$FW$108,144,0)</f>
        <v>0</v>
      </c>
      <c r="L2004" s="1914"/>
      <c r="M2004" s="1875">
        <f>VLOOKUP($A1981,'Result Entry'!$B$9:$FW$108,145,0)</f>
        <v>0</v>
      </c>
      <c r="N2004" s="1876"/>
    </row>
    <row r="2005" spans="1:14" ht="39.75" customHeight="1">
      <c r="A2005" s="1721"/>
      <c r="B2005" s="11" t="s">
        <v>69</v>
      </c>
      <c r="C2005" s="1841"/>
      <c r="D2005" s="1842"/>
      <c r="E2005" s="1842"/>
      <c r="F2005" s="1845"/>
      <c r="G2005" s="1846"/>
      <c r="H2005" s="27" t="s">
        <v>99</v>
      </c>
      <c r="I2005" s="1877" t="s">
        <v>61</v>
      </c>
      <c r="J2005" s="1878"/>
      <c r="K2005" s="1915">
        <f>IF($J1984="TC","Transferred",IF($J1984="Nso","NameSeparated",VLOOKUP($A1981,'Result Entry'!$B$9:$FW$108,153,0)))</f>
        <v>0</v>
      </c>
      <c r="L2005" s="1915"/>
      <c r="M2005" s="1915"/>
      <c r="N2005" s="1916"/>
    </row>
    <row r="2006" spans="1:14" ht="39.75" customHeight="1">
      <c r="A2006" s="1721"/>
      <c r="B2006" s="11" t="s">
        <v>69</v>
      </c>
      <c r="C2006" s="1917" t="str">
        <f>'Result Entry'!$DU$3</f>
        <v>Foundation Of Information Tech.</v>
      </c>
      <c r="D2006" s="1918"/>
      <c r="E2006" s="1919"/>
      <c r="F2006" s="1902" t="str">
        <f>IF($J1984="TC",0,IF($J1984="Nso",0,VLOOKUP($A1981,'Result Entry'!$B$9:$GS$108,170,0)))</f>
        <v/>
      </c>
      <c r="G2006" s="1902"/>
      <c r="H2006" s="109">
        <f>IF($J1984="TC",0,IF($J1984="Nso",0,VLOOKUP($A1981,'Result Entry'!$B$9:$GS$108,112,0)))</f>
        <v>0</v>
      </c>
      <c r="I2006" s="1748" t="s">
        <v>71</v>
      </c>
      <c r="J2006" s="1749"/>
      <c r="K2006" s="1908">
        <f>'Result Entry'!$T$2</f>
        <v>45419</v>
      </c>
      <c r="L2006" s="1909"/>
      <c r="M2006" s="1909"/>
      <c r="N2006" s="1910"/>
    </row>
    <row r="2007" spans="1:14" ht="39.75" customHeight="1">
      <c r="A2007" s="1721"/>
      <c r="B2007" s="11" t="s">
        <v>69</v>
      </c>
      <c r="C2007" s="1899" t="str">
        <f>'Result Entry'!$EI$3</f>
        <v>G.I.A.I.-II</v>
      </c>
      <c r="D2007" s="1900"/>
      <c r="E2007" s="1901"/>
      <c r="F2007" s="1902" t="str">
        <f>IF($J1984="TC",0,IF($J1984="Nso",0,VLOOKUP($A1981,'Result Entry'!$B$9:$GS$108,174,0)))</f>
        <v/>
      </c>
      <c r="G2007" s="1902"/>
      <c r="H2007" s="109">
        <f>IF($J1984="TC",0,IF($J1984="Nso",0,VLOOKUP($A1981,'Result Entry'!$B$9:$GS$108,124,0)))</f>
        <v>0</v>
      </c>
      <c r="I2007" s="1753"/>
      <c r="J2007" s="1754"/>
      <c r="K2007" s="1754"/>
      <c r="L2007" s="1754"/>
      <c r="M2007" s="1754"/>
      <c r="N2007" s="1755"/>
    </row>
    <row r="2008" spans="1:14" ht="39.75" customHeight="1">
      <c r="A2008" s="1721"/>
      <c r="B2008" s="11" t="s">
        <v>69</v>
      </c>
      <c r="C2008" s="1899" t="str">
        <f>'Result Entry'!$EU$3</f>
        <v>SOC.SER.PLAN</v>
      </c>
      <c r="D2008" s="1900"/>
      <c r="E2008" s="1901"/>
      <c r="F2008" s="1902">
        <f>IF($J1984="TC",0,IF($J1984="Nso",0,VLOOKUP($A1981,'Result Entry'!$B$9:$HS$108,178,0)))</f>
        <v>0</v>
      </c>
      <c r="G2008" s="1902"/>
      <c r="H2008" s="109">
        <f>IF($J1984="TC",0,IF($J1984="Nso",0,VLOOKUP($A1981,'Result Entry'!$B$9:$GS$108,136,0)))</f>
        <v>0</v>
      </c>
      <c r="I2008" s="1756" t="s">
        <v>174</v>
      </c>
      <c r="J2008" s="1757"/>
      <c r="K2008" s="113"/>
      <c r="L2008" s="114"/>
      <c r="M2008" s="114"/>
      <c r="N2008" s="115"/>
    </row>
    <row r="2009" spans="1:14" ht="39.75" customHeight="1" thickBot="1">
      <c r="A2009" s="1721"/>
      <c r="B2009" s="11" t="s">
        <v>69</v>
      </c>
      <c r="C2009" s="1899" t="str">
        <f>'Result Entry'!$FG$3</f>
        <v>Jeewan Kaushal</v>
      </c>
      <c r="D2009" s="1900"/>
      <c r="E2009" s="1901"/>
      <c r="F2009" s="1902" t="str">
        <f>IF($J1984="TC",0,IF($J1984="Nso",0,VLOOKUP($A1981,'Result Entry'!$B$9:$HS$108,182,0)))</f>
        <v/>
      </c>
      <c r="G2009" s="1902"/>
      <c r="H2009" s="109">
        <f>IF($J1984="TC",0,IF($J1984="Nso",0,VLOOKUP($A1981,'Result Entry'!$B$9:$HS$108,136,0)))</f>
        <v>0</v>
      </c>
      <c r="I2009" s="1756" t="s">
        <v>148</v>
      </c>
      <c r="J2009" s="1757"/>
      <c r="K2009" s="1757"/>
      <c r="L2009" s="1757"/>
      <c r="M2009" s="1757"/>
      <c r="N2009" s="1838"/>
    </row>
    <row r="2010" spans="1:14" ht="39.75" customHeight="1">
      <c r="A2010" s="1721"/>
      <c r="B2010" s="10" t="s">
        <v>69</v>
      </c>
      <c r="C2010" s="1886" t="s">
        <v>180</v>
      </c>
      <c r="D2010" s="1887"/>
      <c r="E2010" s="1888"/>
      <c r="F2010" s="1895" t="s">
        <v>181</v>
      </c>
      <c r="G2010" s="1896"/>
      <c r="H2010" s="110" t="s">
        <v>30</v>
      </c>
      <c r="I2010" s="1756" t="s">
        <v>175</v>
      </c>
      <c r="J2010" s="1757"/>
      <c r="K2010" s="1757"/>
      <c r="L2010" s="1757"/>
      <c r="M2010" s="1757"/>
      <c r="N2010" s="1838"/>
    </row>
    <row r="2011" spans="1:14" ht="39.75" customHeight="1">
      <c r="A2011" s="1721"/>
      <c r="B2011" s="10" t="s">
        <v>69</v>
      </c>
      <c r="C2011" s="1889"/>
      <c r="D2011" s="1890"/>
      <c r="E2011" s="1891"/>
      <c r="F2011" s="1897" t="s">
        <v>182</v>
      </c>
      <c r="G2011" s="1898"/>
      <c r="H2011" s="111" t="s">
        <v>179</v>
      </c>
      <c r="I2011" s="1732" t="s">
        <v>67</v>
      </c>
      <c r="J2011" s="1733"/>
      <c r="K2011" s="1733"/>
      <c r="L2011" s="1733"/>
      <c r="M2011" s="1733"/>
      <c r="N2011" s="1734"/>
    </row>
    <row r="2012" spans="1:14" ht="39.75" customHeight="1">
      <c r="A2012" s="1721"/>
      <c r="B2012" s="10" t="s">
        <v>69</v>
      </c>
      <c r="C2012" s="1889"/>
      <c r="D2012" s="1890"/>
      <c r="E2012" s="1891"/>
      <c r="F2012" s="1897" t="s">
        <v>185</v>
      </c>
      <c r="G2012" s="1898"/>
      <c r="H2012" s="111" t="s">
        <v>62</v>
      </c>
      <c r="I2012" s="1735"/>
      <c r="J2012" s="1736"/>
      <c r="K2012" s="1736"/>
      <c r="L2012" s="1736"/>
      <c r="M2012" s="1736"/>
      <c r="N2012" s="1737"/>
    </row>
    <row r="2013" spans="1:14" ht="39.75" customHeight="1">
      <c r="A2013" s="1721"/>
      <c r="B2013" s="10" t="s">
        <v>69</v>
      </c>
      <c r="C2013" s="1889"/>
      <c r="D2013" s="1890"/>
      <c r="E2013" s="1891"/>
      <c r="F2013" s="1897" t="s">
        <v>186</v>
      </c>
      <c r="G2013" s="1898"/>
      <c r="H2013" s="111" t="s">
        <v>63</v>
      </c>
      <c r="I2013" s="1735"/>
      <c r="J2013" s="1736"/>
      <c r="K2013" s="1736"/>
      <c r="L2013" s="1736"/>
      <c r="M2013" s="1736"/>
      <c r="N2013" s="1737"/>
    </row>
    <row r="2014" spans="1:14" ht="39.75" customHeight="1">
      <c r="A2014" s="1721"/>
      <c r="B2014" s="10" t="s">
        <v>69</v>
      </c>
      <c r="C2014" s="1889"/>
      <c r="D2014" s="1890"/>
      <c r="E2014" s="1891"/>
      <c r="F2014" s="1897" t="s">
        <v>183</v>
      </c>
      <c r="G2014" s="1898"/>
      <c r="H2014" s="111" t="s">
        <v>65</v>
      </c>
      <c r="I2014" s="1738" t="s">
        <v>80</v>
      </c>
      <c r="J2014" s="1739"/>
      <c r="K2014" s="1739"/>
      <c r="L2014" s="1739"/>
      <c r="M2014" s="1739"/>
      <c r="N2014" s="1740"/>
    </row>
    <row r="2015" spans="1:14" ht="39.75" customHeight="1" thickBot="1">
      <c r="A2015" s="1721"/>
      <c r="B2015" s="13" t="s">
        <v>69</v>
      </c>
      <c r="C2015" s="1892"/>
      <c r="D2015" s="1893"/>
      <c r="E2015" s="1894"/>
      <c r="F2015" s="1884" t="s">
        <v>184</v>
      </c>
      <c r="G2015" s="1885"/>
      <c r="H2015" s="112" t="s">
        <v>64</v>
      </c>
      <c r="I2015" s="1741"/>
      <c r="J2015" s="1742"/>
      <c r="K2015" s="1742"/>
      <c r="L2015" s="1742"/>
      <c r="M2015" s="1742"/>
      <c r="N2015" s="1743"/>
    </row>
    <row r="2016" spans="1:14" s="43" customFormat="1" ht="123.75" customHeight="1" thickTop="1">
      <c r="A2016" s="84"/>
      <c r="B2016" s="117"/>
      <c r="C2016" s="118"/>
      <c r="D2016" s="118"/>
      <c r="E2016" s="118"/>
      <c r="F2016" s="118"/>
      <c r="G2016" s="118"/>
      <c r="H2016" s="118"/>
      <c r="I2016" s="118"/>
      <c r="J2016" s="118"/>
      <c r="K2016" s="118"/>
      <c r="L2016" s="118"/>
      <c r="M2016" s="118"/>
      <c r="N2016" s="118"/>
    </row>
    <row r="2017" spans="1:15" ht="24.75" customHeight="1" thickBot="1">
      <c r="A2017" s="83">
        <f>A1981+1</f>
        <v>57</v>
      </c>
      <c r="B2017" s="1720" t="s">
        <v>50</v>
      </c>
      <c r="C2017" s="1720"/>
      <c r="D2017" s="1720"/>
      <c r="E2017" s="1720"/>
      <c r="F2017" s="1720"/>
      <c r="G2017" s="1720"/>
      <c r="H2017" s="1720"/>
      <c r="I2017" s="1720"/>
      <c r="J2017" s="1720"/>
      <c r="K2017" s="1720"/>
      <c r="L2017" s="1720"/>
      <c r="M2017" s="1720"/>
      <c r="N2017" s="1720"/>
    </row>
    <row r="2018" spans="1:15" ht="62.25" customHeight="1" thickTop="1">
      <c r="A2018" s="1721"/>
      <c r="B2018" s="1722"/>
      <c r="C2018" s="1723"/>
      <c r="D2018" s="1920" t="str">
        <f>Master!$E$8</f>
        <v xml:space="preserve">Govt. Sr. Secondary School </v>
      </c>
      <c r="E2018" s="1921"/>
      <c r="F2018" s="1921"/>
      <c r="G2018" s="1921"/>
      <c r="H2018" s="1921"/>
      <c r="I2018" s="1921"/>
      <c r="J2018" s="1921"/>
      <c r="K2018" s="1921"/>
      <c r="L2018" s="1921"/>
      <c r="M2018" s="1921"/>
      <c r="N2018" s="1922"/>
    </row>
    <row r="2019" spans="1:15" ht="33" customHeight="1" thickBot="1">
      <c r="A2019" s="1721"/>
      <c r="B2019" s="1724"/>
      <c r="C2019" s="1725"/>
      <c r="D2019" s="1729" t="str">
        <f>Master!$E$11</f>
        <v>P.S.-Bapini (Jodhpur)</v>
      </c>
      <c r="E2019" s="1730"/>
      <c r="F2019" s="1730"/>
      <c r="G2019" s="1730"/>
      <c r="H2019" s="1730"/>
      <c r="I2019" s="1730"/>
      <c r="J2019" s="1730"/>
      <c r="K2019" s="1730"/>
      <c r="L2019" s="1730"/>
      <c r="M2019" s="1730"/>
      <c r="N2019" s="1731"/>
    </row>
    <row r="2020" spans="1:15" ht="30" customHeight="1">
      <c r="A2020" s="1721"/>
      <c r="B2020" s="28"/>
      <c r="C2020" s="1849" t="s">
        <v>150</v>
      </c>
      <c r="D2020" s="1850"/>
      <c r="E2020" s="1850"/>
      <c r="F2020" s="1850"/>
      <c r="G2020" s="1851"/>
      <c r="H2020" s="1814" t="s">
        <v>127</v>
      </c>
      <c r="I2020" s="1814"/>
      <c r="J2020" s="1923">
        <f>VLOOKUP(A2017,'Result Entry'!$B$6:$K$108,6,0)</f>
        <v>0</v>
      </c>
      <c r="K2020" s="1820" t="s">
        <v>68</v>
      </c>
      <c r="L2020" s="1821"/>
      <c r="M2020" s="68">
        <f>Master!$E$14</f>
        <v>8151106901</v>
      </c>
      <c r="N2020" s="69"/>
    </row>
    <row r="2021" spans="1:15" ht="30" customHeight="1">
      <c r="A2021" s="1721"/>
      <c r="B2021" s="9"/>
      <c r="C2021" s="1852"/>
      <c r="D2021" s="1853"/>
      <c r="E2021" s="1853"/>
      <c r="F2021" s="1853"/>
      <c r="G2021" s="1854"/>
      <c r="H2021" s="1815"/>
      <c r="I2021" s="1815"/>
      <c r="J2021" s="1924"/>
      <c r="K2021" s="1822" t="s">
        <v>66</v>
      </c>
      <c r="L2021" s="1823"/>
      <c r="M2021" s="1824"/>
      <c r="N2021" s="1825"/>
      <c r="O2021" s="17" t="s">
        <v>156</v>
      </c>
    </row>
    <row r="2022" spans="1:15" ht="30" customHeight="1" thickBot="1">
      <c r="A2022" s="1721"/>
      <c r="B2022" s="9"/>
      <c r="C2022" s="1855"/>
      <c r="D2022" s="1856"/>
      <c r="E2022" s="1856"/>
      <c r="F2022" s="1856"/>
      <c r="G2022" s="1857"/>
      <c r="H2022" s="1816"/>
      <c r="I2022" s="1816"/>
      <c r="J2022" s="1925"/>
      <c r="K2022" s="1826" t="s">
        <v>51</v>
      </c>
      <c r="L2022" s="1827"/>
      <c r="M2022" s="1828" t="str">
        <f>Master!$E$6</f>
        <v>2023-24</v>
      </c>
      <c r="N2022" s="1829"/>
    </row>
    <row r="2023" spans="1:15" ht="39.75" customHeight="1">
      <c r="A2023" s="1721"/>
      <c r="B2023" s="10" t="s">
        <v>69</v>
      </c>
      <c r="C2023" s="1932" t="s">
        <v>20</v>
      </c>
      <c r="D2023" s="1977"/>
      <c r="E2023" s="1977"/>
      <c r="F2023" s="1978"/>
      <c r="G2023" s="87" t="s">
        <v>149</v>
      </c>
      <c r="H2023" s="1979">
        <f>VLOOKUP($A2017,'Result Entry'!$B$9:$FW$108,4,0)</f>
        <v>0</v>
      </c>
      <c r="I2023" s="1979"/>
      <c r="J2023" s="1979"/>
      <c r="K2023" s="1979"/>
      <c r="L2023" s="1979"/>
      <c r="M2023" s="1979"/>
      <c r="N2023" s="1980"/>
    </row>
    <row r="2024" spans="1:15" ht="39.75" customHeight="1">
      <c r="A2024" s="1721"/>
      <c r="B2024" s="10" t="s">
        <v>69</v>
      </c>
      <c r="C2024" s="1960" t="s">
        <v>22</v>
      </c>
      <c r="D2024" s="1961"/>
      <c r="E2024" s="1961"/>
      <c r="F2024" s="1962"/>
      <c r="G2024" s="88" t="s">
        <v>149</v>
      </c>
      <c r="H2024" s="1963">
        <f>VLOOKUP($A2017,'Result Entry'!$B$9:$FW$108,7,0)</f>
        <v>0</v>
      </c>
      <c r="I2024" s="1963"/>
      <c r="J2024" s="1963"/>
      <c r="K2024" s="1963"/>
      <c r="L2024" s="1963"/>
      <c r="M2024" s="1963"/>
      <c r="N2024" s="1964"/>
    </row>
    <row r="2025" spans="1:15" ht="39.75" customHeight="1">
      <c r="A2025" s="1721"/>
      <c r="B2025" s="10" t="s">
        <v>69</v>
      </c>
      <c r="C2025" s="1960" t="s">
        <v>23</v>
      </c>
      <c r="D2025" s="1961"/>
      <c r="E2025" s="1961"/>
      <c r="F2025" s="1962"/>
      <c r="G2025" s="88" t="s">
        <v>149</v>
      </c>
      <c r="H2025" s="1963">
        <f>VLOOKUP($A2017,'Result Entry'!$B$9:$FW$108,8,0)</f>
        <v>0</v>
      </c>
      <c r="I2025" s="1963"/>
      <c r="J2025" s="1963"/>
      <c r="K2025" s="1963"/>
      <c r="L2025" s="1963"/>
      <c r="M2025" s="1963"/>
      <c r="N2025" s="1964"/>
    </row>
    <row r="2026" spans="1:15" ht="39.75" customHeight="1">
      <c r="A2026" s="1721"/>
      <c r="B2026" s="10" t="s">
        <v>69</v>
      </c>
      <c r="C2026" s="1960" t="s">
        <v>52</v>
      </c>
      <c r="D2026" s="1961"/>
      <c r="E2026" s="1961"/>
      <c r="F2026" s="1962"/>
      <c r="G2026" s="88" t="s">
        <v>149</v>
      </c>
      <c r="H2026" s="1963">
        <f>VLOOKUP($A2017,'Result Entry'!$B$9:$FW$108,9,0)</f>
        <v>0</v>
      </c>
      <c r="I2026" s="1963"/>
      <c r="J2026" s="1963"/>
      <c r="K2026" s="1963"/>
      <c r="L2026" s="1963"/>
      <c r="M2026" s="1963"/>
      <c r="N2026" s="1964"/>
    </row>
    <row r="2027" spans="1:15" ht="39.75" customHeight="1">
      <c r="A2027" s="1721"/>
      <c r="B2027" s="10" t="s">
        <v>69</v>
      </c>
      <c r="C2027" s="1960" t="s">
        <v>53</v>
      </c>
      <c r="D2027" s="1961"/>
      <c r="E2027" s="1961"/>
      <c r="F2027" s="1962"/>
      <c r="G2027" s="88" t="s">
        <v>149</v>
      </c>
      <c r="H2027" s="1965" t="str">
        <f>CONCATENATE('Result Entry'!$G$4,'Result Entry'!$J$4)</f>
        <v>11(A)</v>
      </c>
      <c r="I2027" s="1963"/>
      <c r="J2027" s="1963"/>
      <c r="K2027" s="1963"/>
      <c r="L2027" s="1963"/>
      <c r="M2027" s="1963"/>
      <c r="N2027" s="1964"/>
    </row>
    <row r="2028" spans="1:15" ht="39.75" customHeight="1" thickBot="1">
      <c r="A2028" s="1721"/>
      <c r="B2028" s="10" t="s">
        <v>69</v>
      </c>
      <c r="C2028" s="1935" t="s">
        <v>25</v>
      </c>
      <c r="D2028" s="1936"/>
      <c r="E2028" s="1936"/>
      <c r="F2028" s="1937"/>
      <c r="G2028" s="89" t="s">
        <v>149</v>
      </c>
      <c r="H2028" s="1938">
        <f>VLOOKUP($A2017,'Result Entry'!$B$9:$FW$108,10,0)</f>
        <v>0</v>
      </c>
      <c r="I2028" s="1938"/>
      <c r="J2028" s="1938"/>
      <c r="K2028" s="1938"/>
      <c r="L2028" s="1938"/>
      <c r="M2028" s="1938"/>
      <c r="N2028" s="1939"/>
    </row>
    <row r="2029" spans="1:15" ht="30" customHeight="1">
      <c r="A2029" s="1721"/>
      <c r="B2029" s="11" t="s">
        <v>69</v>
      </c>
      <c r="C2029" s="1940" t="s">
        <v>167</v>
      </c>
      <c r="D2029" s="1941"/>
      <c r="E2029" s="1944" t="s">
        <v>72</v>
      </c>
      <c r="F2029" s="1946" t="s">
        <v>73</v>
      </c>
      <c r="G2029" s="1948" t="s">
        <v>168</v>
      </c>
      <c r="H2029" s="1950" t="s">
        <v>55</v>
      </c>
      <c r="I2029" s="1951"/>
      <c r="J2029" s="1954" t="s">
        <v>84</v>
      </c>
      <c r="K2029" s="1955"/>
      <c r="L2029" s="1958" t="s">
        <v>169</v>
      </c>
      <c r="M2029" s="1966" t="s">
        <v>76</v>
      </c>
      <c r="N2029" s="1926" t="s">
        <v>98</v>
      </c>
    </row>
    <row r="2030" spans="1:15" ht="30" customHeight="1">
      <c r="A2030" s="1721"/>
      <c r="B2030" s="11"/>
      <c r="C2030" s="1942"/>
      <c r="D2030" s="1943"/>
      <c r="E2030" s="1945"/>
      <c r="F2030" s="1947"/>
      <c r="G2030" s="1949"/>
      <c r="H2030" s="1952"/>
      <c r="I2030" s="1953"/>
      <c r="J2030" s="1956"/>
      <c r="K2030" s="1957"/>
      <c r="L2030" s="1959"/>
      <c r="M2030" s="1967"/>
      <c r="N2030" s="1927"/>
    </row>
    <row r="2031" spans="1:15" ht="39.75" customHeight="1" thickBot="1">
      <c r="A2031" s="1721"/>
      <c r="B2031" s="11" t="s">
        <v>69</v>
      </c>
      <c r="C2031" s="1866" t="s">
        <v>56</v>
      </c>
      <c r="D2031" s="1867"/>
      <c r="E2031" s="90">
        <f>'Result Entry'!$L$7</f>
        <v>10</v>
      </c>
      <c r="F2031" s="91">
        <f>'Result Entry'!$M$7</f>
        <v>10</v>
      </c>
      <c r="G2031" s="92">
        <f t="shared" ref="G2031:G2036" si="168">SUM(E2031:F2031)</f>
        <v>20</v>
      </c>
      <c r="H2031" s="1929">
        <f>'Result Entry'!$AU$7</f>
        <v>70</v>
      </c>
      <c r="I2031" s="1930"/>
      <c r="J2031" s="1931">
        <f>'Result Entry'!$AY$7</f>
        <v>100</v>
      </c>
      <c r="K2031" s="1930"/>
      <c r="L2031" s="92">
        <f t="shared" ref="L2031:L2036" si="169">SUM(H2031,J2031)</f>
        <v>170</v>
      </c>
      <c r="M2031" s="93">
        <f t="shared" ref="M2031:M2036" si="170">SUM(G2031,L2031)</f>
        <v>190</v>
      </c>
      <c r="N2031" s="1928"/>
    </row>
    <row r="2032" spans="1:15" s="52" customFormat="1" ht="54" customHeight="1">
      <c r="A2032" s="1721"/>
      <c r="B2032" s="50" t="s">
        <v>69</v>
      </c>
      <c r="C2032" s="1769" t="str">
        <f>'Result Entry'!$L$3</f>
        <v>HINDI Comp.</v>
      </c>
      <c r="D2032" s="1770"/>
      <c r="E2032" s="94">
        <f>IF($J2020="TC",0,IF($J2020="Nso",0,VLOOKUP($A2017,'Result Entry'!$B$9:$FW$108,11,0)))</f>
        <v>0</v>
      </c>
      <c r="F2032" s="95">
        <f>IF($J2020="TC",0,IF($J2020="Nso",0,VLOOKUP($A2017,'Result Entry'!$B$9:$FW$108,12,0)))</f>
        <v>0</v>
      </c>
      <c r="G2032" s="96">
        <f t="shared" si="168"/>
        <v>0</v>
      </c>
      <c r="H2032" s="1932">
        <f>IF($J2020="TC",0,IF($J2020="Nso",0,VLOOKUP($A2017,'Result Entry'!$B$9:$FW$108,16,0)))</f>
        <v>0</v>
      </c>
      <c r="I2032" s="1933"/>
      <c r="J2032" s="1934">
        <f>IF($J2020="TC",0,IF($J2020="Nso",0,VLOOKUP($A2017,'Result Entry'!$B$9:$FW$108,19,0)))</f>
        <v>0</v>
      </c>
      <c r="K2032" s="1933"/>
      <c r="L2032" s="97">
        <f t="shared" si="169"/>
        <v>0</v>
      </c>
      <c r="M2032" s="98">
        <f t="shared" si="170"/>
        <v>0</v>
      </c>
      <c r="N2032" s="99" t="str">
        <f>IF($J2020="TC",0,IF($J2020="Nso",0,VLOOKUP($A2017,'Result Entry'!$B$9:$FW$108,24,0)))</f>
        <v/>
      </c>
    </row>
    <row r="2033" spans="1:14" s="52" customFormat="1" ht="54" customHeight="1">
      <c r="A2033" s="1721"/>
      <c r="B2033" s="50" t="s">
        <v>69</v>
      </c>
      <c r="C2033" s="1717" t="str">
        <f>'Result Entry'!$Z$3</f>
        <v>ENGLISH Comp.</v>
      </c>
      <c r="D2033" s="1718"/>
      <c r="E2033" s="94">
        <f>IF($J2020="TC",0,IF($J2020="Nso",0,VLOOKUP($A2017,'Result Entry'!$B$9:$FW$108,25,0)))</f>
        <v>0</v>
      </c>
      <c r="F2033" s="95">
        <f>IF($J2020="TC",0,IF($J2020="Nso",0,VLOOKUP($A2017,'Result Entry'!$B$9:$FW$108,26,0)))</f>
        <v>0</v>
      </c>
      <c r="G2033" s="100">
        <f t="shared" si="168"/>
        <v>0</v>
      </c>
      <c r="H2033" s="1960">
        <f>IF($J2020="TC",0,IF($J2020="Nso",0,VLOOKUP($A2017,'Result Entry'!$B$9:$FW$108,30,0)))</f>
        <v>0</v>
      </c>
      <c r="I2033" s="1904"/>
      <c r="J2033" s="1903">
        <f>IF($J2020="TC",0,IF($J2020="Nso",0,VLOOKUP($A2017,'Result Entry'!$B$9:$FW$108,33,0)))</f>
        <v>0</v>
      </c>
      <c r="K2033" s="1904"/>
      <c r="L2033" s="97">
        <f t="shared" si="169"/>
        <v>0</v>
      </c>
      <c r="M2033" s="98">
        <f t="shared" si="170"/>
        <v>0</v>
      </c>
      <c r="N2033" s="99" t="str">
        <f>IF($J2020="TC",0,IF($J2020="Nso",0,VLOOKUP($A2017,'Result Entry'!$B$9:$FW$108,38,0)))</f>
        <v/>
      </c>
    </row>
    <row r="2034" spans="1:14" s="52" customFormat="1" ht="54" customHeight="1">
      <c r="A2034" s="1721"/>
      <c r="B2034" s="50" t="s">
        <v>69</v>
      </c>
      <c r="C2034" s="1717" t="str">
        <f>'Result Entry'!$AO$3</f>
        <v>PHYSICS</v>
      </c>
      <c r="D2034" s="1718"/>
      <c r="E2034" s="94">
        <f>IF($J2020="TC",0,IF($J2020="Nso",0,VLOOKUP($A2017,'Result Entry'!$B$9:$FW$108,39,0)))</f>
        <v>0</v>
      </c>
      <c r="F2034" s="95">
        <f>IF($J2020="TC",0,IF($J2020="Nso",0,VLOOKUP($A2017,'Result Entry'!$B$9:$FW$108,40,0)))</f>
        <v>0</v>
      </c>
      <c r="G2034" s="100">
        <f t="shared" si="168"/>
        <v>0</v>
      </c>
      <c r="H2034" s="1960">
        <f>IF($J2020="TC",0,IF($J2020="Nso",0,VLOOKUP($A2017,'Result Entry'!$B$9:$FW$108,45,0)))</f>
        <v>0</v>
      </c>
      <c r="I2034" s="1904"/>
      <c r="J2034" s="1903">
        <f>IF($J2020="TC",0,IF($J2020="Nso",0,VLOOKUP($A2017,'Result Entry'!$B$9:$FW$108,49,0)))</f>
        <v>0</v>
      </c>
      <c r="K2034" s="1904"/>
      <c r="L2034" s="97">
        <f t="shared" si="169"/>
        <v>0</v>
      </c>
      <c r="M2034" s="98">
        <f t="shared" si="170"/>
        <v>0</v>
      </c>
      <c r="N2034" s="99" t="str">
        <f>IF($J2020="TC",0,IF($J2020="Nso",0,VLOOKUP($A2017,'Result Entry'!$B$9:$FW$108,54,0)))</f>
        <v/>
      </c>
    </row>
    <row r="2035" spans="1:14" s="52" customFormat="1" ht="54" customHeight="1">
      <c r="A2035" s="1721"/>
      <c r="B2035" s="50" t="s">
        <v>69</v>
      </c>
      <c r="C2035" s="1717" t="str">
        <f>'Result Entry'!$BF$3</f>
        <v>CHEMISTRY</v>
      </c>
      <c r="D2035" s="1718"/>
      <c r="E2035" s="94" t="str">
        <f>IF($J2020="TC",0,IF($J2020="Nso",0,VLOOKUP($A2017,'Result Entry'!$B$9:$FW$108,55,0)))</f>
        <v/>
      </c>
      <c r="F2035" s="95">
        <f>IF($J2020="TC",0,IF($J2020="Nso",0,VLOOKUP($A2017,'Result Entry'!$B$9:$FW$108,56,0)))</f>
        <v>0</v>
      </c>
      <c r="G2035" s="100">
        <f t="shared" si="168"/>
        <v>0</v>
      </c>
      <c r="H2035" s="1960">
        <f>IF($J2020="TC",0,IF($J2020="Nso",0,VLOOKUP($A2017,'Result Entry'!$B$9:$FW$108,61,0)))</f>
        <v>0</v>
      </c>
      <c r="I2035" s="1904"/>
      <c r="J2035" s="1903">
        <f>IF($J2020="TC",0,IF($J2020="Nso",0,VLOOKUP($A2017,'Result Entry'!$B$9:$FW$108,65,0)))</f>
        <v>0</v>
      </c>
      <c r="K2035" s="1904"/>
      <c r="L2035" s="97">
        <f t="shared" si="169"/>
        <v>0</v>
      </c>
      <c r="M2035" s="98">
        <f t="shared" si="170"/>
        <v>0</v>
      </c>
      <c r="N2035" s="99" t="str">
        <f>IF($J2020="TC",0,IF($J2020="Nso",0,VLOOKUP($A2017,'Result Entry'!$B$9:$FW$108,70,0)))</f>
        <v/>
      </c>
    </row>
    <row r="2036" spans="1:14" s="52" customFormat="1" ht="54" customHeight="1" thickBot="1">
      <c r="A2036" s="1721"/>
      <c r="B2036" s="50" t="s">
        <v>69</v>
      </c>
      <c r="C2036" s="1717" t="str">
        <f>'Result Entry'!$BW$3</f>
        <v>BIOLOGY</v>
      </c>
      <c r="D2036" s="1718"/>
      <c r="E2036" s="101" t="str">
        <f>IF($J2020="TC",0,IF($J2020="Nso",0,VLOOKUP($A2017,'Result Entry'!$B$9:$FW$108,71,0)))</f>
        <v/>
      </c>
      <c r="F2036" s="102" t="str">
        <f>IF($J2020="TC",0,IF($J2020="Nso",0,VLOOKUP($A2017,'Result Entry'!$B$9:$FW$108,72,0)))</f>
        <v/>
      </c>
      <c r="G2036" s="103">
        <f t="shared" si="168"/>
        <v>0</v>
      </c>
      <c r="H2036" s="1905">
        <f>IF($J2020="TC",0,IF($J2020="Nso",0,VLOOKUP($A2017,'Result Entry'!$B$9:$FW$108,77,0)))</f>
        <v>0</v>
      </c>
      <c r="I2036" s="1906"/>
      <c r="J2036" s="1907">
        <f>IF($J2020="TC",0,IF($J2020="Nso",0,VLOOKUP($A2017,'Result Entry'!$B$9:$FW$108,81,0)))</f>
        <v>0</v>
      </c>
      <c r="K2036" s="1906"/>
      <c r="L2036" s="104">
        <f t="shared" si="169"/>
        <v>0</v>
      </c>
      <c r="M2036" s="105">
        <f t="shared" si="170"/>
        <v>0</v>
      </c>
      <c r="N2036" s="99">
        <f>IF($J2020="TC",0,IF($J2020="Nso",0,VLOOKUP($A2017,'Result Entry'!$B$9:$FW$108,86,0)))</f>
        <v>0</v>
      </c>
    </row>
    <row r="2037" spans="1:14" ht="39.75" customHeight="1">
      <c r="A2037" s="1721"/>
      <c r="B2037" s="11" t="s">
        <v>69</v>
      </c>
      <c r="C2037" s="1771" t="s">
        <v>77</v>
      </c>
      <c r="D2037" s="1772"/>
      <c r="E2037" s="1773"/>
      <c r="F2037" s="1968" t="s">
        <v>78</v>
      </c>
      <c r="G2037" s="1969"/>
      <c r="H2037" s="1968" t="s">
        <v>79</v>
      </c>
      <c r="I2037" s="1970"/>
      <c r="J2037" s="106" t="s">
        <v>41</v>
      </c>
      <c r="K2037" s="116" t="s">
        <v>91</v>
      </c>
      <c r="L2037" s="1971" t="s">
        <v>39</v>
      </c>
      <c r="M2037" s="1972"/>
      <c r="N2037" s="108" t="s">
        <v>43</v>
      </c>
    </row>
    <row r="2038" spans="1:14" ht="39.75" customHeight="1" thickBot="1">
      <c r="A2038" s="1721"/>
      <c r="B2038" s="11" t="s">
        <v>69</v>
      </c>
      <c r="C2038" s="1774"/>
      <c r="D2038" s="1775"/>
      <c r="E2038" s="1776"/>
      <c r="F2038" s="1973">
        <f>IF($J2020="TC",0,IF($J2020="Nso",0,VLOOKUP($A2017,'Result Entry'!$B$9:$FW$108,146,0)))</f>
        <v>0</v>
      </c>
      <c r="G2038" s="1974"/>
      <c r="H2038" s="1975">
        <f>IF($J2020="TC",0,IF($J2020="Nso",0,VLOOKUP($A2017,'Result Entry'!$B$9:$FW$108,147,0)))</f>
        <v>0</v>
      </c>
      <c r="I2038" s="1976"/>
      <c r="J2038" s="75">
        <f>IF($J2020="TC",0,IF($J2020="Nso",0,VLOOKUP($A2017,'Result Entry'!$B$9:$FW$108,148,0)))</f>
        <v>0</v>
      </c>
      <c r="K2038" s="85" t="str">
        <f>IF($J2020="TC",0,IF($J2020="Nso",0,VLOOKUP($A2017,'Result Entry'!$B$9:$FW$108,149,0)))</f>
        <v/>
      </c>
      <c r="L2038" s="1864">
        <f>IF($J2020="TC",0,IF($J2020="Nso",0,VLOOKUP($A2017,'Result Entry'!$B$9:$FW$108,150,0)))</f>
        <v>0</v>
      </c>
      <c r="M2038" s="1865"/>
      <c r="N2038" s="15">
        <f>IF($J2020="TC",0,IF($J2020="Nso",0,VLOOKUP($A2017,'Result Entry'!$B$9:$FW$108,152,0)))</f>
        <v>0</v>
      </c>
    </row>
    <row r="2039" spans="1:14" ht="39.75" customHeight="1">
      <c r="A2039" s="1721"/>
      <c r="B2039" s="11" t="s">
        <v>69</v>
      </c>
      <c r="C2039" s="1758" t="s">
        <v>58</v>
      </c>
      <c r="D2039" s="1759"/>
      <c r="E2039" s="1759"/>
      <c r="F2039" s="1759"/>
      <c r="G2039" s="1759"/>
      <c r="H2039" s="1760"/>
      <c r="I2039" s="1834" t="s">
        <v>59</v>
      </c>
      <c r="J2039" s="1835"/>
      <c r="K2039" s="1911">
        <f>VLOOKUP($A2017,'Result Entry'!$B$9:$FW$108,143,0)</f>
        <v>0</v>
      </c>
      <c r="L2039" s="1912"/>
      <c r="M2039" s="1839" t="s">
        <v>37</v>
      </c>
      <c r="N2039" s="1840"/>
    </row>
    <row r="2040" spans="1:14" ht="39.75" customHeight="1" thickBot="1">
      <c r="A2040" s="1721"/>
      <c r="B2040" s="11" t="s">
        <v>69</v>
      </c>
      <c r="C2040" s="1841" t="s">
        <v>54</v>
      </c>
      <c r="D2040" s="1842"/>
      <c r="E2040" s="1842"/>
      <c r="F2040" s="1843" t="s">
        <v>157</v>
      </c>
      <c r="G2040" s="1844"/>
      <c r="H2040" s="26" t="s">
        <v>47</v>
      </c>
      <c r="I2040" s="1847" t="s">
        <v>60</v>
      </c>
      <c r="J2040" s="1848"/>
      <c r="K2040" s="1913">
        <f>VLOOKUP($A2017,'Result Entry'!$B$9:$FW$108,144,0)</f>
        <v>0</v>
      </c>
      <c r="L2040" s="1914"/>
      <c r="M2040" s="1875">
        <f>VLOOKUP($A2017,'Result Entry'!$B$9:$FW$108,145,0)</f>
        <v>0</v>
      </c>
      <c r="N2040" s="1876"/>
    </row>
    <row r="2041" spans="1:14" ht="39.75" customHeight="1">
      <c r="A2041" s="1721"/>
      <c r="B2041" s="11" t="s">
        <v>69</v>
      </c>
      <c r="C2041" s="1841"/>
      <c r="D2041" s="1842"/>
      <c r="E2041" s="1842"/>
      <c r="F2041" s="1845"/>
      <c r="G2041" s="1846"/>
      <c r="H2041" s="27" t="s">
        <v>99</v>
      </c>
      <c r="I2041" s="1877" t="s">
        <v>61</v>
      </c>
      <c r="J2041" s="1878"/>
      <c r="K2041" s="1915">
        <f>IF($J2020="TC","Transferred",IF($J2020="Nso","NameSeparated",VLOOKUP($A2017,'Result Entry'!$B$9:$FW$108,153,0)))</f>
        <v>0</v>
      </c>
      <c r="L2041" s="1915"/>
      <c r="M2041" s="1915"/>
      <c r="N2041" s="1916"/>
    </row>
    <row r="2042" spans="1:14" ht="39.75" customHeight="1">
      <c r="A2042" s="1721"/>
      <c r="B2042" s="11" t="s">
        <v>69</v>
      </c>
      <c r="C2042" s="1917" t="str">
        <f>'Result Entry'!$DU$3</f>
        <v>Foundation Of Information Tech.</v>
      </c>
      <c r="D2042" s="1918"/>
      <c r="E2042" s="1919"/>
      <c r="F2042" s="1902" t="str">
        <f>IF($J2020="TC",0,IF($J2020="Nso",0,VLOOKUP($A2017,'Result Entry'!$B$9:$GS$108,170,0)))</f>
        <v/>
      </c>
      <c r="G2042" s="1902"/>
      <c r="H2042" s="109">
        <f>IF($J2020="TC",0,IF($J2020="Nso",0,VLOOKUP($A2017,'Result Entry'!$B$9:$GS$108,112,0)))</f>
        <v>0</v>
      </c>
      <c r="I2042" s="1748" t="s">
        <v>71</v>
      </c>
      <c r="J2042" s="1749"/>
      <c r="K2042" s="1908">
        <f>'Result Entry'!$T$2</f>
        <v>45419</v>
      </c>
      <c r="L2042" s="1909"/>
      <c r="M2042" s="1909"/>
      <c r="N2042" s="1910"/>
    </row>
    <row r="2043" spans="1:14" ht="39.75" customHeight="1">
      <c r="A2043" s="1721"/>
      <c r="B2043" s="11" t="s">
        <v>69</v>
      </c>
      <c r="C2043" s="1899" t="str">
        <f>'Result Entry'!$EI$3</f>
        <v>G.I.A.I.-II</v>
      </c>
      <c r="D2043" s="1900"/>
      <c r="E2043" s="1901"/>
      <c r="F2043" s="1902" t="str">
        <f>IF($J2020="TC",0,IF($J2020="Nso",0,VLOOKUP($A2017,'Result Entry'!$B$9:$GS$108,174,0)))</f>
        <v/>
      </c>
      <c r="G2043" s="1902"/>
      <c r="H2043" s="109">
        <f>IF($J2020="TC",0,IF($J2020="Nso",0,VLOOKUP($A2017,'Result Entry'!$B$9:$GS$108,124,0)))</f>
        <v>0</v>
      </c>
      <c r="I2043" s="1753"/>
      <c r="J2043" s="1754"/>
      <c r="K2043" s="1754"/>
      <c r="L2043" s="1754"/>
      <c r="M2043" s="1754"/>
      <c r="N2043" s="1755"/>
    </row>
    <row r="2044" spans="1:14" ht="39.75" customHeight="1">
      <c r="A2044" s="1721"/>
      <c r="B2044" s="11" t="s">
        <v>69</v>
      </c>
      <c r="C2044" s="1899" t="str">
        <f>'Result Entry'!$EU$3</f>
        <v>SOC.SER.PLAN</v>
      </c>
      <c r="D2044" s="1900"/>
      <c r="E2044" s="1901"/>
      <c r="F2044" s="1902">
        <f>IF($J2020="TC",0,IF($J2020="Nso",0,VLOOKUP($A2017,'Result Entry'!$B$9:$HS$108,178,0)))</f>
        <v>0</v>
      </c>
      <c r="G2044" s="1902"/>
      <c r="H2044" s="109">
        <f>IF($J2020="TC",0,IF($J2020="Nso",0,VLOOKUP($A2017,'Result Entry'!$B$9:$GS$108,136,0)))</f>
        <v>0</v>
      </c>
      <c r="I2044" s="1756" t="s">
        <v>174</v>
      </c>
      <c r="J2044" s="1757"/>
      <c r="K2044" s="113"/>
      <c r="L2044" s="114"/>
      <c r="M2044" s="114"/>
      <c r="N2044" s="115"/>
    </row>
    <row r="2045" spans="1:14" ht="39.75" customHeight="1" thickBot="1">
      <c r="A2045" s="1721"/>
      <c r="B2045" s="11" t="s">
        <v>69</v>
      </c>
      <c r="C2045" s="1899" t="str">
        <f>'Result Entry'!$FG$3</f>
        <v>Jeewan Kaushal</v>
      </c>
      <c r="D2045" s="1900"/>
      <c r="E2045" s="1901"/>
      <c r="F2045" s="1902" t="str">
        <f>IF($J2020="TC",0,IF($J2020="Nso",0,VLOOKUP($A2017,'Result Entry'!$B$9:$HS$108,182,0)))</f>
        <v/>
      </c>
      <c r="G2045" s="1902"/>
      <c r="H2045" s="109">
        <f>IF($J2020="TC",0,IF($J2020="Nso",0,VLOOKUP($A2017,'Result Entry'!$B$9:$HS$108,136,0)))</f>
        <v>0</v>
      </c>
      <c r="I2045" s="1756" t="s">
        <v>148</v>
      </c>
      <c r="J2045" s="1757"/>
      <c r="K2045" s="1757"/>
      <c r="L2045" s="1757"/>
      <c r="M2045" s="1757"/>
      <c r="N2045" s="1838"/>
    </row>
    <row r="2046" spans="1:14" ht="39.75" customHeight="1">
      <c r="A2046" s="1721"/>
      <c r="B2046" s="10" t="s">
        <v>69</v>
      </c>
      <c r="C2046" s="1886" t="s">
        <v>180</v>
      </c>
      <c r="D2046" s="1887"/>
      <c r="E2046" s="1888"/>
      <c r="F2046" s="1895" t="s">
        <v>181</v>
      </c>
      <c r="G2046" s="1896"/>
      <c r="H2046" s="110" t="s">
        <v>30</v>
      </c>
      <c r="I2046" s="1756" t="s">
        <v>175</v>
      </c>
      <c r="J2046" s="1757"/>
      <c r="K2046" s="1757"/>
      <c r="L2046" s="1757"/>
      <c r="M2046" s="1757"/>
      <c r="N2046" s="1838"/>
    </row>
    <row r="2047" spans="1:14" ht="39.75" customHeight="1">
      <c r="A2047" s="1721"/>
      <c r="B2047" s="10" t="s">
        <v>69</v>
      </c>
      <c r="C2047" s="1889"/>
      <c r="D2047" s="1890"/>
      <c r="E2047" s="1891"/>
      <c r="F2047" s="1897" t="s">
        <v>182</v>
      </c>
      <c r="G2047" s="1898"/>
      <c r="H2047" s="111" t="s">
        <v>179</v>
      </c>
      <c r="I2047" s="1732" t="s">
        <v>67</v>
      </c>
      <c r="J2047" s="1733"/>
      <c r="K2047" s="1733"/>
      <c r="L2047" s="1733"/>
      <c r="M2047" s="1733"/>
      <c r="N2047" s="1734"/>
    </row>
    <row r="2048" spans="1:14" ht="39.75" customHeight="1">
      <c r="A2048" s="1721"/>
      <c r="B2048" s="10" t="s">
        <v>69</v>
      </c>
      <c r="C2048" s="1889"/>
      <c r="D2048" s="1890"/>
      <c r="E2048" s="1891"/>
      <c r="F2048" s="1897" t="s">
        <v>185</v>
      </c>
      <c r="G2048" s="1898"/>
      <c r="H2048" s="111" t="s">
        <v>62</v>
      </c>
      <c r="I2048" s="1735"/>
      <c r="J2048" s="1736"/>
      <c r="K2048" s="1736"/>
      <c r="L2048" s="1736"/>
      <c r="M2048" s="1736"/>
      <c r="N2048" s="1737"/>
    </row>
    <row r="2049" spans="1:15" ht="39.75" customHeight="1">
      <c r="A2049" s="1721"/>
      <c r="B2049" s="10" t="s">
        <v>69</v>
      </c>
      <c r="C2049" s="1889"/>
      <c r="D2049" s="1890"/>
      <c r="E2049" s="1891"/>
      <c r="F2049" s="1897" t="s">
        <v>186</v>
      </c>
      <c r="G2049" s="1898"/>
      <c r="H2049" s="111" t="s">
        <v>63</v>
      </c>
      <c r="I2049" s="1735"/>
      <c r="J2049" s="1736"/>
      <c r="K2049" s="1736"/>
      <c r="L2049" s="1736"/>
      <c r="M2049" s="1736"/>
      <c r="N2049" s="1737"/>
    </row>
    <row r="2050" spans="1:15" ht="39.75" customHeight="1">
      <c r="A2050" s="1721"/>
      <c r="B2050" s="10" t="s">
        <v>69</v>
      </c>
      <c r="C2050" s="1889"/>
      <c r="D2050" s="1890"/>
      <c r="E2050" s="1891"/>
      <c r="F2050" s="1897" t="s">
        <v>183</v>
      </c>
      <c r="G2050" s="1898"/>
      <c r="H2050" s="111" t="s">
        <v>65</v>
      </c>
      <c r="I2050" s="1738" t="s">
        <v>80</v>
      </c>
      <c r="J2050" s="1739"/>
      <c r="K2050" s="1739"/>
      <c r="L2050" s="1739"/>
      <c r="M2050" s="1739"/>
      <c r="N2050" s="1740"/>
    </row>
    <row r="2051" spans="1:15" ht="39.75" customHeight="1" thickBot="1">
      <c r="A2051" s="1721"/>
      <c r="B2051" s="13" t="s">
        <v>69</v>
      </c>
      <c r="C2051" s="1892"/>
      <c r="D2051" s="1893"/>
      <c r="E2051" s="1894"/>
      <c r="F2051" s="1884" t="s">
        <v>184</v>
      </c>
      <c r="G2051" s="1885"/>
      <c r="H2051" s="112" t="s">
        <v>64</v>
      </c>
      <c r="I2051" s="1741"/>
      <c r="J2051" s="1742"/>
      <c r="K2051" s="1742"/>
      <c r="L2051" s="1742"/>
      <c r="M2051" s="1742"/>
      <c r="N2051" s="1743"/>
    </row>
    <row r="2052" spans="1:15" s="43" customFormat="1" ht="123.75" customHeight="1" thickTop="1">
      <c r="A2052" s="84"/>
      <c r="B2052" s="117"/>
      <c r="C2052" s="118"/>
      <c r="D2052" s="118"/>
      <c r="E2052" s="118"/>
      <c r="F2052" s="118"/>
      <c r="G2052" s="118"/>
      <c r="H2052" s="118"/>
      <c r="I2052" s="118"/>
      <c r="J2052" s="118"/>
      <c r="K2052" s="118"/>
      <c r="L2052" s="118"/>
      <c r="M2052" s="118"/>
      <c r="N2052" s="118"/>
    </row>
    <row r="2053" spans="1:15" ht="24.75" customHeight="1" thickBot="1">
      <c r="A2053" s="83">
        <f>A2017+1</f>
        <v>58</v>
      </c>
      <c r="B2053" s="1720" t="s">
        <v>50</v>
      </c>
      <c r="C2053" s="1720"/>
      <c r="D2053" s="1720"/>
      <c r="E2053" s="1720"/>
      <c r="F2053" s="1720"/>
      <c r="G2053" s="1720"/>
      <c r="H2053" s="1720"/>
      <c r="I2053" s="1720"/>
      <c r="J2053" s="1720"/>
      <c r="K2053" s="1720"/>
      <c r="L2053" s="1720"/>
      <c r="M2053" s="1720"/>
      <c r="N2053" s="1720"/>
    </row>
    <row r="2054" spans="1:15" ht="62.25" customHeight="1" thickTop="1">
      <c r="A2054" s="1721"/>
      <c r="B2054" s="1722"/>
      <c r="C2054" s="1723"/>
      <c r="D2054" s="1920" t="str">
        <f>Master!$E$8</f>
        <v xml:space="preserve">Govt. Sr. Secondary School </v>
      </c>
      <c r="E2054" s="1921"/>
      <c r="F2054" s="1921"/>
      <c r="G2054" s="1921"/>
      <c r="H2054" s="1921"/>
      <c r="I2054" s="1921"/>
      <c r="J2054" s="1921"/>
      <c r="K2054" s="1921"/>
      <c r="L2054" s="1921"/>
      <c r="M2054" s="1921"/>
      <c r="N2054" s="1922"/>
    </row>
    <row r="2055" spans="1:15" ht="33" customHeight="1" thickBot="1">
      <c r="A2055" s="1721"/>
      <c r="B2055" s="1724"/>
      <c r="C2055" s="1725"/>
      <c r="D2055" s="1729" t="str">
        <f>Master!$E$11</f>
        <v>P.S.-Bapini (Jodhpur)</v>
      </c>
      <c r="E2055" s="1730"/>
      <c r="F2055" s="1730"/>
      <c r="G2055" s="1730"/>
      <c r="H2055" s="1730"/>
      <c r="I2055" s="1730"/>
      <c r="J2055" s="1730"/>
      <c r="K2055" s="1730"/>
      <c r="L2055" s="1730"/>
      <c r="M2055" s="1730"/>
      <c r="N2055" s="1731"/>
    </row>
    <row r="2056" spans="1:15" ht="30" customHeight="1">
      <c r="A2056" s="1721"/>
      <c r="B2056" s="28"/>
      <c r="C2056" s="1849" t="s">
        <v>150</v>
      </c>
      <c r="D2056" s="1850"/>
      <c r="E2056" s="1850"/>
      <c r="F2056" s="1850"/>
      <c r="G2056" s="1851"/>
      <c r="H2056" s="1814" t="s">
        <v>127</v>
      </c>
      <c r="I2056" s="1814"/>
      <c r="J2056" s="1923">
        <f>VLOOKUP(A2053,'Result Entry'!$B$6:$K$108,6,0)</f>
        <v>0</v>
      </c>
      <c r="K2056" s="1820" t="s">
        <v>68</v>
      </c>
      <c r="L2056" s="1821"/>
      <c r="M2056" s="68">
        <f>Master!$E$14</f>
        <v>8151106901</v>
      </c>
      <c r="N2056" s="69"/>
    </row>
    <row r="2057" spans="1:15" ht="30" customHeight="1">
      <c r="A2057" s="1721"/>
      <c r="B2057" s="9"/>
      <c r="C2057" s="1852"/>
      <c r="D2057" s="1853"/>
      <c r="E2057" s="1853"/>
      <c r="F2057" s="1853"/>
      <c r="G2057" s="1854"/>
      <c r="H2057" s="1815"/>
      <c r="I2057" s="1815"/>
      <c r="J2057" s="1924"/>
      <c r="K2057" s="1822" t="s">
        <v>66</v>
      </c>
      <c r="L2057" s="1823"/>
      <c r="M2057" s="1824"/>
      <c r="N2057" s="1825"/>
      <c r="O2057" s="17" t="s">
        <v>156</v>
      </c>
    </row>
    <row r="2058" spans="1:15" ht="30" customHeight="1" thickBot="1">
      <c r="A2058" s="1721"/>
      <c r="B2058" s="9"/>
      <c r="C2058" s="1855"/>
      <c r="D2058" s="1856"/>
      <c r="E2058" s="1856"/>
      <c r="F2058" s="1856"/>
      <c r="G2058" s="1857"/>
      <c r="H2058" s="1816"/>
      <c r="I2058" s="1816"/>
      <c r="J2058" s="1925"/>
      <c r="K2058" s="1826" t="s">
        <v>51</v>
      </c>
      <c r="L2058" s="1827"/>
      <c r="M2058" s="1828" t="str">
        <f>Master!$E$6</f>
        <v>2023-24</v>
      </c>
      <c r="N2058" s="1829"/>
    </row>
    <row r="2059" spans="1:15" ht="39.75" customHeight="1">
      <c r="A2059" s="1721"/>
      <c r="B2059" s="10" t="s">
        <v>69</v>
      </c>
      <c r="C2059" s="1932" t="s">
        <v>20</v>
      </c>
      <c r="D2059" s="1977"/>
      <c r="E2059" s="1977"/>
      <c r="F2059" s="1978"/>
      <c r="G2059" s="87" t="s">
        <v>149</v>
      </c>
      <c r="H2059" s="1979">
        <f>VLOOKUP($A2053,'Result Entry'!$B$9:$FW$108,4,0)</f>
        <v>0</v>
      </c>
      <c r="I2059" s="1979"/>
      <c r="J2059" s="1979"/>
      <c r="K2059" s="1979"/>
      <c r="L2059" s="1979"/>
      <c r="M2059" s="1979"/>
      <c r="N2059" s="1980"/>
    </row>
    <row r="2060" spans="1:15" ht="39.75" customHeight="1">
      <c r="A2060" s="1721"/>
      <c r="B2060" s="10" t="s">
        <v>69</v>
      </c>
      <c r="C2060" s="1960" t="s">
        <v>22</v>
      </c>
      <c r="D2060" s="1961"/>
      <c r="E2060" s="1961"/>
      <c r="F2060" s="1962"/>
      <c r="G2060" s="88" t="s">
        <v>149</v>
      </c>
      <c r="H2060" s="1963">
        <f>VLOOKUP($A2053,'Result Entry'!$B$9:$FW$108,7,0)</f>
        <v>0</v>
      </c>
      <c r="I2060" s="1963"/>
      <c r="J2060" s="1963"/>
      <c r="K2060" s="1963"/>
      <c r="L2060" s="1963"/>
      <c r="M2060" s="1963"/>
      <c r="N2060" s="1964"/>
    </row>
    <row r="2061" spans="1:15" ht="39.75" customHeight="1">
      <c r="A2061" s="1721"/>
      <c r="B2061" s="10" t="s">
        <v>69</v>
      </c>
      <c r="C2061" s="1960" t="s">
        <v>23</v>
      </c>
      <c r="D2061" s="1961"/>
      <c r="E2061" s="1961"/>
      <c r="F2061" s="1962"/>
      <c r="G2061" s="88" t="s">
        <v>149</v>
      </c>
      <c r="H2061" s="1963">
        <f>VLOOKUP($A2053,'Result Entry'!$B$9:$FW$108,8,0)</f>
        <v>0</v>
      </c>
      <c r="I2061" s="1963"/>
      <c r="J2061" s="1963"/>
      <c r="K2061" s="1963"/>
      <c r="L2061" s="1963"/>
      <c r="M2061" s="1963"/>
      <c r="N2061" s="1964"/>
    </row>
    <row r="2062" spans="1:15" ht="39.75" customHeight="1">
      <c r="A2062" s="1721"/>
      <c r="B2062" s="10" t="s">
        <v>69</v>
      </c>
      <c r="C2062" s="1960" t="s">
        <v>52</v>
      </c>
      <c r="D2062" s="1961"/>
      <c r="E2062" s="1961"/>
      <c r="F2062" s="1962"/>
      <c r="G2062" s="88" t="s">
        <v>149</v>
      </c>
      <c r="H2062" s="1963">
        <f>VLOOKUP($A2053,'Result Entry'!$B$9:$FW$108,9,0)</f>
        <v>0</v>
      </c>
      <c r="I2062" s="1963"/>
      <c r="J2062" s="1963"/>
      <c r="K2062" s="1963"/>
      <c r="L2062" s="1963"/>
      <c r="M2062" s="1963"/>
      <c r="N2062" s="1964"/>
    </row>
    <row r="2063" spans="1:15" ht="39.75" customHeight="1">
      <c r="A2063" s="1721"/>
      <c r="B2063" s="10" t="s">
        <v>69</v>
      </c>
      <c r="C2063" s="1960" t="s">
        <v>53</v>
      </c>
      <c r="D2063" s="1961"/>
      <c r="E2063" s="1961"/>
      <c r="F2063" s="1962"/>
      <c r="G2063" s="88" t="s">
        <v>149</v>
      </c>
      <c r="H2063" s="1965" t="str">
        <f>CONCATENATE('Result Entry'!$G$4,'Result Entry'!$J$4)</f>
        <v>11(A)</v>
      </c>
      <c r="I2063" s="1963"/>
      <c r="J2063" s="1963"/>
      <c r="K2063" s="1963"/>
      <c r="L2063" s="1963"/>
      <c r="M2063" s="1963"/>
      <c r="N2063" s="1964"/>
    </row>
    <row r="2064" spans="1:15" ht="39.75" customHeight="1" thickBot="1">
      <c r="A2064" s="1721"/>
      <c r="B2064" s="10" t="s">
        <v>69</v>
      </c>
      <c r="C2064" s="1935" t="s">
        <v>25</v>
      </c>
      <c r="D2064" s="1936"/>
      <c r="E2064" s="1936"/>
      <c r="F2064" s="1937"/>
      <c r="G2064" s="89" t="s">
        <v>149</v>
      </c>
      <c r="H2064" s="1938">
        <f>VLOOKUP($A2053,'Result Entry'!$B$9:$FW$108,10,0)</f>
        <v>0</v>
      </c>
      <c r="I2064" s="1938"/>
      <c r="J2064" s="1938"/>
      <c r="K2064" s="1938"/>
      <c r="L2064" s="1938"/>
      <c r="M2064" s="1938"/>
      <c r="N2064" s="1939"/>
    </row>
    <row r="2065" spans="1:14" ht="30" customHeight="1">
      <c r="A2065" s="1721"/>
      <c r="B2065" s="11" t="s">
        <v>69</v>
      </c>
      <c r="C2065" s="1940" t="s">
        <v>167</v>
      </c>
      <c r="D2065" s="1941"/>
      <c r="E2065" s="1944" t="s">
        <v>72</v>
      </c>
      <c r="F2065" s="1946" t="s">
        <v>73</v>
      </c>
      <c r="G2065" s="1948" t="s">
        <v>168</v>
      </c>
      <c r="H2065" s="1950" t="s">
        <v>55</v>
      </c>
      <c r="I2065" s="1951"/>
      <c r="J2065" s="1954" t="s">
        <v>84</v>
      </c>
      <c r="K2065" s="1955"/>
      <c r="L2065" s="1958" t="s">
        <v>169</v>
      </c>
      <c r="M2065" s="1966" t="s">
        <v>76</v>
      </c>
      <c r="N2065" s="1926" t="s">
        <v>98</v>
      </c>
    </row>
    <row r="2066" spans="1:14" ht="30" customHeight="1">
      <c r="A2066" s="1721"/>
      <c r="B2066" s="11"/>
      <c r="C2066" s="1942"/>
      <c r="D2066" s="1943"/>
      <c r="E2066" s="1945"/>
      <c r="F2066" s="1947"/>
      <c r="G2066" s="1949"/>
      <c r="H2066" s="1952"/>
      <c r="I2066" s="1953"/>
      <c r="J2066" s="1956"/>
      <c r="K2066" s="1957"/>
      <c r="L2066" s="1959"/>
      <c r="M2066" s="1967"/>
      <c r="N2066" s="1927"/>
    </row>
    <row r="2067" spans="1:14" ht="39.75" customHeight="1" thickBot="1">
      <c r="A2067" s="1721"/>
      <c r="B2067" s="11" t="s">
        <v>69</v>
      </c>
      <c r="C2067" s="1866" t="s">
        <v>56</v>
      </c>
      <c r="D2067" s="1867"/>
      <c r="E2067" s="90">
        <f>'Result Entry'!$L$7</f>
        <v>10</v>
      </c>
      <c r="F2067" s="91">
        <f>'Result Entry'!$M$7</f>
        <v>10</v>
      </c>
      <c r="G2067" s="92">
        <f t="shared" ref="G2067:G2072" si="171">SUM(E2067:F2067)</f>
        <v>20</v>
      </c>
      <c r="H2067" s="1929">
        <f>'Result Entry'!$AU$7</f>
        <v>70</v>
      </c>
      <c r="I2067" s="1930"/>
      <c r="J2067" s="1931">
        <f>'Result Entry'!$AY$7</f>
        <v>100</v>
      </c>
      <c r="K2067" s="1930"/>
      <c r="L2067" s="92">
        <f t="shared" ref="L2067:L2072" si="172">SUM(H2067,J2067)</f>
        <v>170</v>
      </c>
      <c r="M2067" s="93">
        <f t="shared" ref="M2067:M2072" si="173">SUM(G2067,L2067)</f>
        <v>190</v>
      </c>
      <c r="N2067" s="1928"/>
    </row>
    <row r="2068" spans="1:14" s="52" customFormat="1" ht="54" customHeight="1">
      <c r="A2068" s="1721"/>
      <c r="B2068" s="50" t="s">
        <v>69</v>
      </c>
      <c r="C2068" s="1769" t="str">
        <f>'Result Entry'!$L$3</f>
        <v>HINDI Comp.</v>
      </c>
      <c r="D2068" s="1770"/>
      <c r="E2068" s="94">
        <f>IF($J2056="TC",0,IF($J2056="Nso",0,VLOOKUP($A2053,'Result Entry'!$B$9:$FW$108,11,0)))</f>
        <v>0</v>
      </c>
      <c r="F2068" s="95">
        <f>IF($J2056="TC",0,IF($J2056="Nso",0,VLOOKUP($A2053,'Result Entry'!$B$9:$FW$108,12,0)))</f>
        <v>0</v>
      </c>
      <c r="G2068" s="96">
        <f t="shared" si="171"/>
        <v>0</v>
      </c>
      <c r="H2068" s="1932">
        <f>IF($J2056="TC",0,IF($J2056="Nso",0,VLOOKUP($A2053,'Result Entry'!$B$9:$FW$108,16,0)))</f>
        <v>0</v>
      </c>
      <c r="I2068" s="1933"/>
      <c r="J2068" s="1934">
        <f>IF($J2056="TC",0,IF($J2056="Nso",0,VLOOKUP($A2053,'Result Entry'!$B$9:$FW$108,19,0)))</f>
        <v>0</v>
      </c>
      <c r="K2068" s="1933"/>
      <c r="L2068" s="97">
        <f t="shared" si="172"/>
        <v>0</v>
      </c>
      <c r="M2068" s="98">
        <f t="shared" si="173"/>
        <v>0</v>
      </c>
      <c r="N2068" s="99" t="str">
        <f>IF($J2056="TC",0,IF($J2056="Nso",0,VLOOKUP($A2053,'Result Entry'!$B$9:$FW$108,24,0)))</f>
        <v/>
      </c>
    </row>
    <row r="2069" spans="1:14" s="52" customFormat="1" ht="54" customHeight="1">
      <c r="A2069" s="1721"/>
      <c r="B2069" s="50" t="s">
        <v>69</v>
      </c>
      <c r="C2069" s="1717" t="str">
        <f>'Result Entry'!$Z$3</f>
        <v>ENGLISH Comp.</v>
      </c>
      <c r="D2069" s="1718"/>
      <c r="E2069" s="94">
        <f>IF($J2056="TC",0,IF($J2056="Nso",0,VLOOKUP($A2053,'Result Entry'!$B$9:$FW$108,25,0)))</f>
        <v>0</v>
      </c>
      <c r="F2069" s="95">
        <f>IF($J2056="TC",0,IF($J2056="Nso",0,VLOOKUP($A2053,'Result Entry'!$B$9:$FW$108,26,0)))</f>
        <v>0</v>
      </c>
      <c r="G2069" s="100">
        <f t="shared" si="171"/>
        <v>0</v>
      </c>
      <c r="H2069" s="1960">
        <f>IF($J2056="TC",0,IF($J2056="Nso",0,VLOOKUP($A2053,'Result Entry'!$B$9:$FW$108,30,0)))</f>
        <v>0</v>
      </c>
      <c r="I2069" s="1904"/>
      <c r="J2069" s="1903">
        <f>IF($J2056="TC",0,IF($J2056="Nso",0,VLOOKUP($A2053,'Result Entry'!$B$9:$FW$108,33,0)))</f>
        <v>0</v>
      </c>
      <c r="K2069" s="1904"/>
      <c r="L2069" s="97">
        <f t="shared" si="172"/>
        <v>0</v>
      </c>
      <c r="M2069" s="98">
        <f t="shared" si="173"/>
        <v>0</v>
      </c>
      <c r="N2069" s="99" t="str">
        <f>IF($J2056="TC",0,IF($J2056="Nso",0,VLOOKUP($A2053,'Result Entry'!$B$9:$FW$108,38,0)))</f>
        <v/>
      </c>
    </row>
    <row r="2070" spans="1:14" s="52" customFormat="1" ht="54" customHeight="1">
      <c r="A2070" s="1721"/>
      <c r="B2070" s="50" t="s">
        <v>69</v>
      </c>
      <c r="C2070" s="1717" t="str">
        <f>'Result Entry'!$AO$3</f>
        <v>PHYSICS</v>
      </c>
      <c r="D2070" s="1718"/>
      <c r="E2070" s="94">
        <f>IF($J2056="TC",0,IF($J2056="Nso",0,VLOOKUP($A2053,'Result Entry'!$B$9:$FW$108,39,0)))</f>
        <v>0</v>
      </c>
      <c r="F2070" s="95">
        <f>IF($J2056="TC",0,IF($J2056="Nso",0,VLOOKUP($A2053,'Result Entry'!$B$9:$FW$108,40,0)))</f>
        <v>0</v>
      </c>
      <c r="G2070" s="100">
        <f t="shared" si="171"/>
        <v>0</v>
      </c>
      <c r="H2070" s="1960">
        <f>IF($J2056="TC",0,IF($J2056="Nso",0,VLOOKUP($A2053,'Result Entry'!$B$9:$FW$108,45,0)))</f>
        <v>0</v>
      </c>
      <c r="I2070" s="1904"/>
      <c r="J2070" s="1903">
        <f>IF($J2056="TC",0,IF($J2056="Nso",0,VLOOKUP($A2053,'Result Entry'!$B$9:$FW$108,49,0)))</f>
        <v>0</v>
      </c>
      <c r="K2070" s="1904"/>
      <c r="L2070" s="97">
        <f t="shared" si="172"/>
        <v>0</v>
      </c>
      <c r="M2070" s="98">
        <f t="shared" si="173"/>
        <v>0</v>
      </c>
      <c r="N2070" s="99" t="str">
        <f>IF($J2056="TC",0,IF($J2056="Nso",0,VLOOKUP($A2053,'Result Entry'!$B$9:$FW$108,54,0)))</f>
        <v/>
      </c>
    </row>
    <row r="2071" spans="1:14" s="52" customFormat="1" ht="54" customHeight="1">
      <c r="A2071" s="1721"/>
      <c r="B2071" s="50" t="s">
        <v>69</v>
      </c>
      <c r="C2071" s="1717" t="str">
        <f>'Result Entry'!$BF$3</f>
        <v>CHEMISTRY</v>
      </c>
      <c r="D2071" s="1718"/>
      <c r="E2071" s="94" t="str">
        <f>IF($J2056="TC",0,IF($J2056="Nso",0,VLOOKUP($A2053,'Result Entry'!$B$9:$FW$108,55,0)))</f>
        <v/>
      </c>
      <c r="F2071" s="95">
        <f>IF($J2056="TC",0,IF($J2056="Nso",0,VLOOKUP($A2053,'Result Entry'!$B$9:$FW$108,56,0)))</f>
        <v>0</v>
      </c>
      <c r="G2071" s="100">
        <f t="shared" si="171"/>
        <v>0</v>
      </c>
      <c r="H2071" s="1960">
        <f>IF($J2056="TC",0,IF($J2056="Nso",0,VLOOKUP($A2053,'Result Entry'!$B$9:$FW$108,61,0)))</f>
        <v>0</v>
      </c>
      <c r="I2071" s="1904"/>
      <c r="J2071" s="1903">
        <f>IF($J2056="TC",0,IF($J2056="Nso",0,VLOOKUP($A2053,'Result Entry'!$B$9:$FW$108,65,0)))</f>
        <v>0</v>
      </c>
      <c r="K2071" s="1904"/>
      <c r="L2071" s="97">
        <f t="shared" si="172"/>
        <v>0</v>
      </c>
      <c r="M2071" s="98">
        <f t="shared" si="173"/>
        <v>0</v>
      </c>
      <c r="N2071" s="99" t="str">
        <f>IF($J2056="TC",0,IF($J2056="Nso",0,VLOOKUP($A2053,'Result Entry'!$B$9:$FW$108,70,0)))</f>
        <v/>
      </c>
    </row>
    <row r="2072" spans="1:14" s="52" customFormat="1" ht="54" customHeight="1" thickBot="1">
      <c r="A2072" s="1721"/>
      <c r="B2072" s="50" t="s">
        <v>69</v>
      </c>
      <c r="C2072" s="1717" t="str">
        <f>'Result Entry'!$BW$3</f>
        <v>BIOLOGY</v>
      </c>
      <c r="D2072" s="1718"/>
      <c r="E2072" s="101" t="str">
        <f>IF($J2056="TC",0,IF($J2056="Nso",0,VLOOKUP($A2053,'Result Entry'!$B$9:$FW$108,71,0)))</f>
        <v/>
      </c>
      <c r="F2072" s="102" t="str">
        <f>IF($J2056="TC",0,IF($J2056="Nso",0,VLOOKUP($A2053,'Result Entry'!$B$9:$FW$108,72,0)))</f>
        <v/>
      </c>
      <c r="G2072" s="103">
        <f t="shared" si="171"/>
        <v>0</v>
      </c>
      <c r="H2072" s="1905">
        <f>IF($J2056="TC",0,IF($J2056="Nso",0,VLOOKUP($A2053,'Result Entry'!$B$9:$FW$108,77,0)))</f>
        <v>0</v>
      </c>
      <c r="I2072" s="1906"/>
      <c r="J2072" s="1907">
        <f>IF($J2056="TC",0,IF($J2056="Nso",0,VLOOKUP($A2053,'Result Entry'!$B$9:$FW$108,81,0)))</f>
        <v>0</v>
      </c>
      <c r="K2072" s="1906"/>
      <c r="L2072" s="104">
        <f t="shared" si="172"/>
        <v>0</v>
      </c>
      <c r="M2072" s="105">
        <f t="shared" si="173"/>
        <v>0</v>
      </c>
      <c r="N2072" s="99">
        <f>IF($J2056="TC",0,IF($J2056="Nso",0,VLOOKUP($A2053,'Result Entry'!$B$9:$FW$108,86,0)))</f>
        <v>0</v>
      </c>
    </row>
    <row r="2073" spans="1:14" ht="39.75" customHeight="1">
      <c r="A2073" s="1721"/>
      <c r="B2073" s="11" t="s">
        <v>69</v>
      </c>
      <c r="C2073" s="1771" t="s">
        <v>77</v>
      </c>
      <c r="D2073" s="1772"/>
      <c r="E2073" s="1773"/>
      <c r="F2073" s="1968" t="s">
        <v>78</v>
      </c>
      <c r="G2073" s="1969"/>
      <c r="H2073" s="1968" t="s">
        <v>79</v>
      </c>
      <c r="I2073" s="1970"/>
      <c r="J2073" s="106" t="s">
        <v>41</v>
      </c>
      <c r="K2073" s="116" t="s">
        <v>91</v>
      </c>
      <c r="L2073" s="1971" t="s">
        <v>39</v>
      </c>
      <c r="M2073" s="1972"/>
      <c r="N2073" s="108" t="s">
        <v>43</v>
      </c>
    </row>
    <row r="2074" spans="1:14" ht="39.75" customHeight="1" thickBot="1">
      <c r="A2074" s="1721"/>
      <c r="B2074" s="11" t="s">
        <v>69</v>
      </c>
      <c r="C2074" s="1774"/>
      <c r="D2074" s="1775"/>
      <c r="E2074" s="1776"/>
      <c r="F2074" s="1973">
        <f>IF($J2056="TC",0,IF($J2056="Nso",0,VLOOKUP($A2053,'Result Entry'!$B$9:$FW$108,146,0)))</f>
        <v>0</v>
      </c>
      <c r="G2074" s="1974"/>
      <c r="H2074" s="1975">
        <f>IF($J2056="TC",0,IF($J2056="Nso",0,VLOOKUP($A2053,'Result Entry'!$B$9:$FW$108,147,0)))</f>
        <v>0</v>
      </c>
      <c r="I2074" s="1976"/>
      <c r="J2074" s="75">
        <f>IF($J2056="TC",0,IF($J2056="Nso",0,VLOOKUP($A2053,'Result Entry'!$B$9:$FW$108,148,0)))</f>
        <v>0</v>
      </c>
      <c r="K2074" s="85" t="str">
        <f>IF($J2056="TC",0,IF($J2056="Nso",0,VLOOKUP($A2053,'Result Entry'!$B$9:$FW$108,149,0)))</f>
        <v/>
      </c>
      <c r="L2074" s="1864">
        <f>IF($J2056="TC",0,IF($J2056="Nso",0,VLOOKUP($A2053,'Result Entry'!$B$9:$FW$108,150,0)))</f>
        <v>0</v>
      </c>
      <c r="M2074" s="1865"/>
      <c r="N2074" s="15">
        <f>IF($J2056="TC",0,IF($J2056="Nso",0,VLOOKUP($A2053,'Result Entry'!$B$9:$FW$108,152,0)))</f>
        <v>0</v>
      </c>
    </row>
    <row r="2075" spans="1:14" ht="39.75" customHeight="1">
      <c r="A2075" s="1721"/>
      <c r="B2075" s="11" t="s">
        <v>69</v>
      </c>
      <c r="C2075" s="1758" t="s">
        <v>58</v>
      </c>
      <c r="D2075" s="1759"/>
      <c r="E2075" s="1759"/>
      <c r="F2075" s="1759"/>
      <c r="G2075" s="1759"/>
      <c r="H2075" s="1760"/>
      <c r="I2075" s="1834" t="s">
        <v>59</v>
      </c>
      <c r="J2075" s="1835"/>
      <c r="K2075" s="1911">
        <f>VLOOKUP($A2053,'Result Entry'!$B$9:$FW$108,143,0)</f>
        <v>0</v>
      </c>
      <c r="L2075" s="1912"/>
      <c r="M2075" s="1839" t="s">
        <v>37</v>
      </c>
      <c r="N2075" s="1840"/>
    </row>
    <row r="2076" spans="1:14" ht="39.75" customHeight="1" thickBot="1">
      <c r="A2076" s="1721"/>
      <c r="B2076" s="11" t="s">
        <v>69</v>
      </c>
      <c r="C2076" s="1841" t="s">
        <v>54</v>
      </c>
      <c r="D2076" s="1842"/>
      <c r="E2076" s="1842"/>
      <c r="F2076" s="1843" t="s">
        <v>157</v>
      </c>
      <c r="G2076" s="1844"/>
      <c r="H2076" s="26" t="s">
        <v>47</v>
      </c>
      <c r="I2076" s="1847" t="s">
        <v>60</v>
      </c>
      <c r="J2076" s="1848"/>
      <c r="K2076" s="1913">
        <f>VLOOKUP($A2053,'Result Entry'!$B$9:$FW$108,144,0)</f>
        <v>0</v>
      </c>
      <c r="L2076" s="1914"/>
      <c r="M2076" s="1875">
        <f>VLOOKUP($A2053,'Result Entry'!$B$9:$FW$108,145,0)</f>
        <v>0</v>
      </c>
      <c r="N2076" s="1876"/>
    </row>
    <row r="2077" spans="1:14" ht="39.75" customHeight="1">
      <c r="A2077" s="1721"/>
      <c r="B2077" s="11" t="s">
        <v>69</v>
      </c>
      <c r="C2077" s="1841"/>
      <c r="D2077" s="1842"/>
      <c r="E2077" s="1842"/>
      <c r="F2077" s="1845"/>
      <c r="G2077" s="1846"/>
      <c r="H2077" s="27" t="s">
        <v>99</v>
      </c>
      <c r="I2077" s="1877" t="s">
        <v>61</v>
      </c>
      <c r="J2077" s="1878"/>
      <c r="K2077" s="1915">
        <f>IF($J2056="TC","Transferred",IF($J2056="Nso","NameSeparated",VLOOKUP($A2053,'Result Entry'!$B$9:$FW$108,153,0)))</f>
        <v>0</v>
      </c>
      <c r="L2077" s="1915"/>
      <c r="M2077" s="1915"/>
      <c r="N2077" s="1916"/>
    </row>
    <row r="2078" spans="1:14" ht="39.75" customHeight="1">
      <c r="A2078" s="1721"/>
      <c r="B2078" s="11" t="s">
        <v>69</v>
      </c>
      <c r="C2078" s="1917" t="str">
        <f>'Result Entry'!$DU$3</f>
        <v>Foundation Of Information Tech.</v>
      </c>
      <c r="D2078" s="1918"/>
      <c r="E2078" s="1919"/>
      <c r="F2078" s="1902" t="str">
        <f>IF($J2056="TC",0,IF($J2056="Nso",0,VLOOKUP($A2053,'Result Entry'!$B$9:$GS$108,170,0)))</f>
        <v/>
      </c>
      <c r="G2078" s="1902"/>
      <c r="H2078" s="109">
        <f>IF($J2056="TC",0,IF($J2056="Nso",0,VLOOKUP($A2053,'Result Entry'!$B$9:$GS$108,112,0)))</f>
        <v>0</v>
      </c>
      <c r="I2078" s="1748" t="s">
        <v>71</v>
      </c>
      <c r="J2078" s="1749"/>
      <c r="K2078" s="1908">
        <f>'Result Entry'!$T$2</f>
        <v>45419</v>
      </c>
      <c r="L2078" s="1909"/>
      <c r="M2078" s="1909"/>
      <c r="N2078" s="1910"/>
    </row>
    <row r="2079" spans="1:14" ht="39.75" customHeight="1">
      <c r="A2079" s="1721"/>
      <c r="B2079" s="11" t="s">
        <v>69</v>
      </c>
      <c r="C2079" s="1899" t="str">
        <f>'Result Entry'!$EI$3</f>
        <v>G.I.A.I.-II</v>
      </c>
      <c r="D2079" s="1900"/>
      <c r="E2079" s="1901"/>
      <c r="F2079" s="1902" t="str">
        <f>IF($J2056="TC",0,IF($J2056="Nso",0,VLOOKUP($A2053,'Result Entry'!$B$9:$GS$108,174,0)))</f>
        <v/>
      </c>
      <c r="G2079" s="1902"/>
      <c r="H2079" s="109">
        <f>IF($J2056="TC",0,IF($J2056="Nso",0,VLOOKUP($A2053,'Result Entry'!$B$9:$GS$108,124,0)))</f>
        <v>0</v>
      </c>
      <c r="I2079" s="1753"/>
      <c r="J2079" s="1754"/>
      <c r="K2079" s="1754"/>
      <c r="L2079" s="1754"/>
      <c r="M2079" s="1754"/>
      <c r="N2079" s="1755"/>
    </row>
    <row r="2080" spans="1:14" ht="39.75" customHeight="1">
      <c r="A2080" s="1721"/>
      <c r="B2080" s="11" t="s">
        <v>69</v>
      </c>
      <c r="C2080" s="1899" t="str">
        <f>'Result Entry'!$EU$3</f>
        <v>SOC.SER.PLAN</v>
      </c>
      <c r="D2080" s="1900"/>
      <c r="E2080" s="1901"/>
      <c r="F2080" s="1902">
        <f>IF($J2056="TC",0,IF($J2056="Nso",0,VLOOKUP($A2053,'Result Entry'!$B$9:$HS$108,178,0)))</f>
        <v>0</v>
      </c>
      <c r="G2080" s="1902"/>
      <c r="H2080" s="109">
        <f>IF($J2056="TC",0,IF($J2056="Nso",0,VLOOKUP($A2053,'Result Entry'!$B$9:$GS$108,136,0)))</f>
        <v>0</v>
      </c>
      <c r="I2080" s="1756" t="s">
        <v>174</v>
      </c>
      <c r="J2080" s="1757"/>
      <c r="K2080" s="113"/>
      <c r="L2080" s="114"/>
      <c r="M2080" s="114"/>
      <c r="N2080" s="115"/>
    </row>
    <row r="2081" spans="1:15" ht="39.75" customHeight="1" thickBot="1">
      <c r="A2081" s="1721"/>
      <c r="B2081" s="11" t="s">
        <v>69</v>
      </c>
      <c r="C2081" s="1899" t="str">
        <f>'Result Entry'!$FG$3</f>
        <v>Jeewan Kaushal</v>
      </c>
      <c r="D2081" s="1900"/>
      <c r="E2081" s="1901"/>
      <c r="F2081" s="1902" t="str">
        <f>IF($J2056="TC",0,IF($J2056="Nso",0,VLOOKUP($A2053,'Result Entry'!$B$9:$HS$108,182,0)))</f>
        <v/>
      </c>
      <c r="G2081" s="1902"/>
      <c r="H2081" s="109">
        <f>IF($J2056="TC",0,IF($J2056="Nso",0,VLOOKUP($A2053,'Result Entry'!$B$9:$HS$108,136,0)))</f>
        <v>0</v>
      </c>
      <c r="I2081" s="1756" t="s">
        <v>148</v>
      </c>
      <c r="J2081" s="1757"/>
      <c r="K2081" s="1757"/>
      <c r="L2081" s="1757"/>
      <c r="M2081" s="1757"/>
      <c r="N2081" s="1838"/>
    </row>
    <row r="2082" spans="1:15" ht="39.75" customHeight="1">
      <c r="A2082" s="1721"/>
      <c r="B2082" s="10" t="s">
        <v>69</v>
      </c>
      <c r="C2082" s="1886" t="s">
        <v>180</v>
      </c>
      <c r="D2082" s="1887"/>
      <c r="E2082" s="1888"/>
      <c r="F2082" s="1895" t="s">
        <v>181</v>
      </c>
      <c r="G2082" s="1896"/>
      <c r="H2082" s="110" t="s">
        <v>30</v>
      </c>
      <c r="I2082" s="1756" t="s">
        <v>175</v>
      </c>
      <c r="J2082" s="1757"/>
      <c r="K2082" s="1757"/>
      <c r="L2082" s="1757"/>
      <c r="M2082" s="1757"/>
      <c r="N2082" s="1838"/>
    </row>
    <row r="2083" spans="1:15" ht="39.75" customHeight="1">
      <c r="A2083" s="1721"/>
      <c r="B2083" s="10" t="s">
        <v>69</v>
      </c>
      <c r="C2083" s="1889"/>
      <c r="D2083" s="1890"/>
      <c r="E2083" s="1891"/>
      <c r="F2083" s="1897" t="s">
        <v>182</v>
      </c>
      <c r="G2083" s="1898"/>
      <c r="H2083" s="111" t="s">
        <v>179</v>
      </c>
      <c r="I2083" s="1732" t="s">
        <v>67</v>
      </c>
      <c r="J2083" s="1733"/>
      <c r="K2083" s="1733"/>
      <c r="L2083" s="1733"/>
      <c r="M2083" s="1733"/>
      <c r="N2083" s="1734"/>
    </row>
    <row r="2084" spans="1:15" ht="39.75" customHeight="1">
      <c r="A2084" s="1721"/>
      <c r="B2084" s="10" t="s">
        <v>69</v>
      </c>
      <c r="C2084" s="1889"/>
      <c r="D2084" s="1890"/>
      <c r="E2084" s="1891"/>
      <c r="F2084" s="1897" t="s">
        <v>185</v>
      </c>
      <c r="G2084" s="1898"/>
      <c r="H2084" s="111" t="s">
        <v>62</v>
      </c>
      <c r="I2084" s="1735"/>
      <c r="J2084" s="1736"/>
      <c r="K2084" s="1736"/>
      <c r="L2084" s="1736"/>
      <c r="M2084" s="1736"/>
      <c r="N2084" s="1737"/>
    </row>
    <row r="2085" spans="1:15" ht="39.75" customHeight="1">
      <c r="A2085" s="1721"/>
      <c r="B2085" s="10" t="s">
        <v>69</v>
      </c>
      <c r="C2085" s="1889"/>
      <c r="D2085" s="1890"/>
      <c r="E2085" s="1891"/>
      <c r="F2085" s="1897" t="s">
        <v>186</v>
      </c>
      <c r="G2085" s="1898"/>
      <c r="H2085" s="111" t="s">
        <v>63</v>
      </c>
      <c r="I2085" s="1735"/>
      <c r="J2085" s="1736"/>
      <c r="K2085" s="1736"/>
      <c r="L2085" s="1736"/>
      <c r="M2085" s="1736"/>
      <c r="N2085" s="1737"/>
    </row>
    <row r="2086" spans="1:15" ht="39.75" customHeight="1">
      <c r="A2086" s="1721"/>
      <c r="B2086" s="10" t="s">
        <v>69</v>
      </c>
      <c r="C2086" s="1889"/>
      <c r="D2086" s="1890"/>
      <c r="E2086" s="1891"/>
      <c r="F2086" s="1897" t="s">
        <v>183</v>
      </c>
      <c r="G2086" s="1898"/>
      <c r="H2086" s="111" t="s">
        <v>65</v>
      </c>
      <c r="I2086" s="1738" t="s">
        <v>80</v>
      </c>
      <c r="J2086" s="1739"/>
      <c r="K2086" s="1739"/>
      <c r="L2086" s="1739"/>
      <c r="M2086" s="1739"/>
      <c r="N2086" s="1740"/>
    </row>
    <row r="2087" spans="1:15" ht="39.75" customHeight="1" thickBot="1">
      <c r="A2087" s="1721"/>
      <c r="B2087" s="13" t="s">
        <v>69</v>
      </c>
      <c r="C2087" s="1892"/>
      <c r="D2087" s="1893"/>
      <c r="E2087" s="1894"/>
      <c r="F2087" s="1884" t="s">
        <v>184</v>
      </c>
      <c r="G2087" s="1885"/>
      <c r="H2087" s="112" t="s">
        <v>64</v>
      </c>
      <c r="I2087" s="1741"/>
      <c r="J2087" s="1742"/>
      <c r="K2087" s="1742"/>
      <c r="L2087" s="1742"/>
      <c r="M2087" s="1742"/>
      <c r="N2087" s="1743"/>
    </row>
    <row r="2088" spans="1:15" s="43" customFormat="1" ht="123.75" customHeight="1" thickTop="1">
      <c r="A2088" s="84"/>
      <c r="B2088" s="117"/>
      <c r="C2088" s="118"/>
      <c r="D2088" s="118"/>
      <c r="E2088" s="118"/>
      <c r="F2088" s="118"/>
      <c r="G2088" s="118"/>
      <c r="H2088" s="118"/>
      <c r="I2088" s="118"/>
      <c r="J2088" s="118"/>
      <c r="K2088" s="118"/>
      <c r="L2088" s="118"/>
      <c r="M2088" s="118"/>
      <c r="N2088" s="118"/>
    </row>
    <row r="2089" spans="1:15" ht="24.75" customHeight="1" thickBot="1">
      <c r="A2089" s="83">
        <f>A2053+1</f>
        <v>59</v>
      </c>
      <c r="B2089" s="1720" t="s">
        <v>50</v>
      </c>
      <c r="C2089" s="1720"/>
      <c r="D2089" s="1720"/>
      <c r="E2089" s="1720"/>
      <c r="F2089" s="1720"/>
      <c r="G2089" s="1720"/>
      <c r="H2089" s="1720"/>
      <c r="I2089" s="1720"/>
      <c r="J2089" s="1720"/>
      <c r="K2089" s="1720"/>
      <c r="L2089" s="1720"/>
      <c r="M2089" s="1720"/>
      <c r="N2089" s="1720"/>
    </row>
    <row r="2090" spans="1:15" ht="62.25" customHeight="1" thickTop="1">
      <c r="A2090" s="1721"/>
      <c r="B2090" s="1722"/>
      <c r="C2090" s="1723"/>
      <c r="D2090" s="1920" t="str">
        <f>Master!$E$8</f>
        <v xml:space="preserve">Govt. Sr. Secondary School </v>
      </c>
      <c r="E2090" s="1921"/>
      <c r="F2090" s="1921"/>
      <c r="G2090" s="1921"/>
      <c r="H2090" s="1921"/>
      <c r="I2090" s="1921"/>
      <c r="J2090" s="1921"/>
      <c r="K2090" s="1921"/>
      <c r="L2090" s="1921"/>
      <c r="M2090" s="1921"/>
      <c r="N2090" s="1922"/>
    </row>
    <row r="2091" spans="1:15" ht="33" customHeight="1" thickBot="1">
      <c r="A2091" s="1721"/>
      <c r="B2091" s="1724"/>
      <c r="C2091" s="1725"/>
      <c r="D2091" s="1729" t="str">
        <f>Master!$E$11</f>
        <v>P.S.-Bapini (Jodhpur)</v>
      </c>
      <c r="E2091" s="1730"/>
      <c r="F2091" s="1730"/>
      <c r="G2091" s="1730"/>
      <c r="H2091" s="1730"/>
      <c r="I2091" s="1730"/>
      <c r="J2091" s="1730"/>
      <c r="K2091" s="1730"/>
      <c r="L2091" s="1730"/>
      <c r="M2091" s="1730"/>
      <c r="N2091" s="1731"/>
    </row>
    <row r="2092" spans="1:15" ht="30" customHeight="1">
      <c r="A2092" s="1721"/>
      <c r="B2092" s="28"/>
      <c r="C2092" s="1849" t="s">
        <v>150</v>
      </c>
      <c r="D2092" s="1850"/>
      <c r="E2092" s="1850"/>
      <c r="F2092" s="1850"/>
      <c r="G2092" s="1851"/>
      <c r="H2092" s="1814" t="s">
        <v>127</v>
      </c>
      <c r="I2092" s="1814"/>
      <c r="J2092" s="1923">
        <f>VLOOKUP(A2089,'Result Entry'!$B$6:$K$108,6,0)</f>
        <v>0</v>
      </c>
      <c r="K2092" s="1820" t="s">
        <v>68</v>
      </c>
      <c r="L2092" s="1821"/>
      <c r="M2092" s="68">
        <f>Master!$E$14</f>
        <v>8151106901</v>
      </c>
      <c r="N2092" s="69"/>
    </row>
    <row r="2093" spans="1:15" ht="30" customHeight="1">
      <c r="A2093" s="1721"/>
      <c r="B2093" s="9"/>
      <c r="C2093" s="1852"/>
      <c r="D2093" s="1853"/>
      <c r="E2093" s="1853"/>
      <c r="F2093" s="1853"/>
      <c r="G2093" s="1854"/>
      <c r="H2093" s="1815"/>
      <c r="I2093" s="1815"/>
      <c r="J2093" s="1924"/>
      <c r="K2093" s="1822" t="s">
        <v>66</v>
      </c>
      <c r="L2093" s="1823"/>
      <c r="M2093" s="1824"/>
      <c r="N2093" s="1825"/>
      <c r="O2093" s="17" t="s">
        <v>156</v>
      </c>
    </row>
    <row r="2094" spans="1:15" ht="30" customHeight="1" thickBot="1">
      <c r="A2094" s="1721"/>
      <c r="B2094" s="9"/>
      <c r="C2094" s="1855"/>
      <c r="D2094" s="1856"/>
      <c r="E2094" s="1856"/>
      <c r="F2094" s="1856"/>
      <c r="G2094" s="1857"/>
      <c r="H2094" s="1816"/>
      <c r="I2094" s="1816"/>
      <c r="J2094" s="1925"/>
      <c r="K2094" s="1826" t="s">
        <v>51</v>
      </c>
      <c r="L2094" s="1827"/>
      <c r="M2094" s="1828" t="str">
        <f>Master!$E$6</f>
        <v>2023-24</v>
      </c>
      <c r="N2094" s="1829"/>
    </row>
    <row r="2095" spans="1:15" ht="39.75" customHeight="1">
      <c r="A2095" s="1721"/>
      <c r="B2095" s="10" t="s">
        <v>69</v>
      </c>
      <c r="C2095" s="1932" t="s">
        <v>20</v>
      </c>
      <c r="D2095" s="1977"/>
      <c r="E2095" s="1977"/>
      <c r="F2095" s="1978"/>
      <c r="G2095" s="87" t="s">
        <v>149</v>
      </c>
      <c r="H2095" s="1979">
        <f>VLOOKUP($A2089,'Result Entry'!$B$9:$FW$108,4,0)</f>
        <v>0</v>
      </c>
      <c r="I2095" s="1979"/>
      <c r="J2095" s="1979"/>
      <c r="K2095" s="1979"/>
      <c r="L2095" s="1979"/>
      <c r="M2095" s="1979"/>
      <c r="N2095" s="1980"/>
    </row>
    <row r="2096" spans="1:15" ht="39.75" customHeight="1">
      <c r="A2096" s="1721"/>
      <c r="B2096" s="10" t="s">
        <v>69</v>
      </c>
      <c r="C2096" s="1960" t="s">
        <v>22</v>
      </c>
      <c r="D2096" s="1961"/>
      <c r="E2096" s="1961"/>
      <c r="F2096" s="1962"/>
      <c r="G2096" s="88" t="s">
        <v>149</v>
      </c>
      <c r="H2096" s="1963">
        <f>VLOOKUP($A2089,'Result Entry'!$B$9:$FW$108,7,0)</f>
        <v>0</v>
      </c>
      <c r="I2096" s="1963"/>
      <c r="J2096" s="1963"/>
      <c r="K2096" s="1963"/>
      <c r="L2096" s="1963"/>
      <c r="M2096" s="1963"/>
      <c r="N2096" s="1964"/>
    </row>
    <row r="2097" spans="1:14" ht="39.75" customHeight="1">
      <c r="A2097" s="1721"/>
      <c r="B2097" s="10" t="s">
        <v>69</v>
      </c>
      <c r="C2097" s="1960" t="s">
        <v>23</v>
      </c>
      <c r="D2097" s="1961"/>
      <c r="E2097" s="1961"/>
      <c r="F2097" s="1962"/>
      <c r="G2097" s="88" t="s">
        <v>149</v>
      </c>
      <c r="H2097" s="1963">
        <f>VLOOKUP($A2089,'Result Entry'!$B$9:$FW$108,8,0)</f>
        <v>0</v>
      </c>
      <c r="I2097" s="1963"/>
      <c r="J2097" s="1963"/>
      <c r="K2097" s="1963"/>
      <c r="L2097" s="1963"/>
      <c r="M2097" s="1963"/>
      <c r="N2097" s="1964"/>
    </row>
    <row r="2098" spans="1:14" ht="39.75" customHeight="1">
      <c r="A2098" s="1721"/>
      <c r="B2098" s="10" t="s">
        <v>69</v>
      </c>
      <c r="C2098" s="1960" t="s">
        <v>52</v>
      </c>
      <c r="D2098" s="1961"/>
      <c r="E2098" s="1961"/>
      <c r="F2098" s="1962"/>
      <c r="G2098" s="88" t="s">
        <v>149</v>
      </c>
      <c r="H2098" s="1963">
        <f>VLOOKUP($A2089,'Result Entry'!$B$9:$FW$108,9,0)</f>
        <v>0</v>
      </c>
      <c r="I2098" s="1963"/>
      <c r="J2098" s="1963"/>
      <c r="K2098" s="1963"/>
      <c r="L2098" s="1963"/>
      <c r="M2098" s="1963"/>
      <c r="N2098" s="1964"/>
    </row>
    <row r="2099" spans="1:14" ht="39.75" customHeight="1">
      <c r="A2099" s="1721"/>
      <c r="B2099" s="10" t="s">
        <v>69</v>
      </c>
      <c r="C2099" s="1960" t="s">
        <v>53</v>
      </c>
      <c r="D2099" s="1961"/>
      <c r="E2099" s="1961"/>
      <c r="F2099" s="1962"/>
      <c r="G2099" s="88" t="s">
        <v>149</v>
      </c>
      <c r="H2099" s="1965" t="str">
        <f>CONCATENATE('Result Entry'!$G$4,'Result Entry'!$J$4)</f>
        <v>11(A)</v>
      </c>
      <c r="I2099" s="1963"/>
      <c r="J2099" s="1963"/>
      <c r="K2099" s="1963"/>
      <c r="L2099" s="1963"/>
      <c r="M2099" s="1963"/>
      <c r="N2099" s="1964"/>
    </row>
    <row r="2100" spans="1:14" ht="39.75" customHeight="1" thickBot="1">
      <c r="A2100" s="1721"/>
      <c r="B2100" s="10" t="s">
        <v>69</v>
      </c>
      <c r="C2100" s="1935" t="s">
        <v>25</v>
      </c>
      <c r="D2100" s="1936"/>
      <c r="E2100" s="1936"/>
      <c r="F2100" s="1937"/>
      <c r="G2100" s="89" t="s">
        <v>149</v>
      </c>
      <c r="H2100" s="1938">
        <f>VLOOKUP($A2089,'Result Entry'!$B$9:$FW$108,10,0)</f>
        <v>0</v>
      </c>
      <c r="I2100" s="1938"/>
      <c r="J2100" s="1938"/>
      <c r="K2100" s="1938"/>
      <c r="L2100" s="1938"/>
      <c r="M2100" s="1938"/>
      <c r="N2100" s="1939"/>
    </row>
    <row r="2101" spans="1:14" ht="30" customHeight="1">
      <c r="A2101" s="1721"/>
      <c r="B2101" s="11" t="s">
        <v>69</v>
      </c>
      <c r="C2101" s="1940" t="s">
        <v>167</v>
      </c>
      <c r="D2101" s="1941"/>
      <c r="E2101" s="1944" t="s">
        <v>72</v>
      </c>
      <c r="F2101" s="1946" t="s">
        <v>73</v>
      </c>
      <c r="G2101" s="1948" t="s">
        <v>168</v>
      </c>
      <c r="H2101" s="1950" t="s">
        <v>55</v>
      </c>
      <c r="I2101" s="1951"/>
      <c r="J2101" s="1954" t="s">
        <v>84</v>
      </c>
      <c r="K2101" s="1955"/>
      <c r="L2101" s="1958" t="s">
        <v>169</v>
      </c>
      <c r="M2101" s="1966" t="s">
        <v>76</v>
      </c>
      <c r="N2101" s="1926" t="s">
        <v>98</v>
      </c>
    </row>
    <row r="2102" spans="1:14" ht="30" customHeight="1">
      <c r="A2102" s="1721"/>
      <c r="B2102" s="11"/>
      <c r="C2102" s="1942"/>
      <c r="D2102" s="1943"/>
      <c r="E2102" s="1945"/>
      <c r="F2102" s="1947"/>
      <c r="G2102" s="1949"/>
      <c r="H2102" s="1952"/>
      <c r="I2102" s="1953"/>
      <c r="J2102" s="1956"/>
      <c r="K2102" s="1957"/>
      <c r="L2102" s="1959"/>
      <c r="M2102" s="1967"/>
      <c r="N2102" s="1927"/>
    </row>
    <row r="2103" spans="1:14" ht="39.75" customHeight="1" thickBot="1">
      <c r="A2103" s="1721"/>
      <c r="B2103" s="11" t="s">
        <v>69</v>
      </c>
      <c r="C2103" s="1866" t="s">
        <v>56</v>
      </c>
      <c r="D2103" s="1867"/>
      <c r="E2103" s="90">
        <f>'Result Entry'!$L$7</f>
        <v>10</v>
      </c>
      <c r="F2103" s="91">
        <f>'Result Entry'!$M$7</f>
        <v>10</v>
      </c>
      <c r="G2103" s="92">
        <f t="shared" ref="G2103:G2108" si="174">SUM(E2103:F2103)</f>
        <v>20</v>
      </c>
      <c r="H2103" s="1929">
        <f>'Result Entry'!$AU$7</f>
        <v>70</v>
      </c>
      <c r="I2103" s="1930"/>
      <c r="J2103" s="1931">
        <f>'Result Entry'!$AY$7</f>
        <v>100</v>
      </c>
      <c r="K2103" s="1930"/>
      <c r="L2103" s="92">
        <f t="shared" ref="L2103:L2108" si="175">SUM(H2103,J2103)</f>
        <v>170</v>
      </c>
      <c r="M2103" s="93">
        <f t="shared" ref="M2103:M2108" si="176">SUM(G2103,L2103)</f>
        <v>190</v>
      </c>
      <c r="N2103" s="1928"/>
    </row>
    <row r="2104" spans="1:14" s="52" customFormat="1" ht="54" customHeight="1">
      <c r="A2104" s="1721"/>
      <c r="B2104" s="50" t="s">
        <v>69</v>
      </c>
      <c r="C2104" s="1769" t="str">
        <f>'Result Entry'!$L$3</f>
        <v>HINDI Comp.</v>
      </c>
      <c r="D2104" s="1770"/>
      <c r="E2104" s="94">
        <f>IF($J2092="TC",0,IF($J2092="Nso",0,VLOOKUP($A2089,'Result Entry'!$B$9:$FW$108,11,0)))</f>
        <v>0</v>
      </c>
      <c r="F2104" s="95">
        <f>IF($J2092="TC",0,IF($J2092="Nso",0,VLOOKUP($A2089,'Result Entry'!$B$9:$FW$108,12,0)))</f>
        <v>0</v>
      </c>
      <c r="G2104" s="96">
        <f t="shared" si="174"/>
        <v>0</v>
      </c>
      <c r="H2104" s="1932">
        <f>IF($J2092="TC",0,IF($J2092="Nso",0,VLOOKUP($A2089,'Result Entry'!$B$9:$FW$108,16,0)))</f>
        <v>0</v>
      </c>
      <c r="I2104" s="1933"/>
      <c r="J2104" s="1934">
        <f>IF($J2092="TC",0,IF($J2092="Nso",0,VLOOKUP($A2089,'Result Entry'!$B$9:$FW$108,19,0)))</f>
        <v>0</v>
      </c>
      <c r="K2104" s="1933"/>
      <c r="L2104" s="97">
        <f t="shared" si="175"/>
        <v>0</v>
      </c>
      <c r="M2104" s="98">
        <f t="shared" si="176"/>
        <v>0</v>
      </c>
      <c r="N2104" s="99" t="str">
        <f>IF($J2092="TC",0,IF($J2092="Nso",0,VLOOKUP($A2089,'Result Entry'!$B$9:$FW$108,24,0)))</f>
        <v/>
      </c>
    </row>
    <row r="2105" spans="1:14" s="52" customFormat="1" ht="54" customHeight="1">
      <c r="A2105" s="1721"/>
      <c r="B2105" s="50" t="s">
        <v>69</v>
      </c>
      <c r="C2105" s="1717" t="str">
        <f>'Result Entry'!$Z$3</f>
        <v>ENGLISH Comp.</v>
      </c>
      <c r="D2105" s="1718"/>
      <c r="E2105" s="94">
        <f>IF($J2092="TC",0,IF($J2092="Nso",0,VLOOKUP($A2089,'Result Entry'!$B$9:$FW$108,25,0)))</f>
        <v>0</v>
      </c>
      <c r="F2105" s="95">
        <f>IF($J2092="TC",0,IF($J2092="Nso",0,VLOOKUP($A2089,'Result Entry'!$B$9:$FW$108,26,0)))</f>
        <v>0</v>
      </c>
      <c r="G2105" s="100">
        <f t="shared" si="174"/>
        <v>0</v>
      </c>
      <c r="H2105" s="1960">
        <f>IF($J2092="TC",0,IF($J2092="Nso",0,VLOOKUP($A2089,'Result Entry'!$B$9:$FW$108,30,0)))</f>
        <v>0</v>
      </c>
      <c r="I2105" s="1904"/>
      <c r="J2105" s="1903">
        <f>IF($J2092="TC",0,IF($J2092="Nso",0,VLOOKUP($A2089,'Result Entry'!$B$9:$FW$108,33,0)))</f>
        <v>0</v>
      </c>
      <c r="K2105" s="1904"/>
      <c r="L2105" s="97">
        <f t="shared" si="175"/>
        <v>0</v>
      </c>
      <c r="M2105" s="98">
        <f t="shared" si="176"/>
        <v>0</v>
      </c>
      <c r="N2105" s="99" t="str">
        <f>IF($J2092="TC",0,IF($J2092="Nso",0,VLOOKUP($A2089,'Result Entry'!$B$9:$FW$108,38,0)))</f>
        <v/>
      </c>
    </row>
    <row r="2106" spans="1:14" s="52" customFormat="1" ht="54" customHeight="1">
      <c r="A2106" s="1721"/>
      <c r="B2106" s="50" t="s">
        <v>69</v>
      </c>
      <c r="C2106" s="1717" t="str">
        <f>'Result Entry'!$AO$3</f>
        <v>PHYSICS</v>
      </c>
      <c r="D2106" s="1718"/>
      <c r="E2106" s="94">
        <f>IF($J2092="TC",0,IF($J2092="Nso",0,VLOOKUP($A2089,'Result Entry'!$B$9:$FW$108,39,0)))</f>
        <v>0</v>
      </c>
      <c r="F2106" s="95">
        <f>IF($J2092="TC",0,IF($J2092="Nso",0,VLOOKUP($A2089,'Result Entry'!$B$9:$FW$108,40,0)))</f>
        <v>0</v>
      </c>
      <c r="G2106" s="100">
        <f t="shared" si="174"/>
        <v>0</v>
      </c>
      <c r="H2106" s="1960">
        <f>IF($J2092="TC",0,IF($J2092="Nso",0,VLOOKUP($A2089,'Result Entry'!$B$9:$FW$108,45,0)))</f>
        <v>0</v>
      </c>
      <c r="I2106" s="1904"/>
      <c r="J2106" s="1903">
        <f>IF($J2092="TC",0,IF($J2092="Nso",0,VLOOKUP($A2089,'Result Entry'!$B$9:$FW$108,49,0)))</f>
        <v>0</v>
      </c>
      <c r="K2106" s="1904"/>
      <c r="L2106" s="97">
        <f t="shared" si="175"/>
        <v>0</v>
      </c>
      <c r="M2106" s="98">
        <f t="shared" si="176"/>
        <v>0</v>
      </c>
      <c r="N2106" s="99" t="str">
        <f>IF($J2092="TC",0,IF($J2092="Nso",0,VLOOKUP($A2089,'Result Entry'!$B$9:$FW$108,54,0)))</f>
        <v/>
      </c>
    </row>
    <row r="2107" spans="1:14" s="52" customFormat="1" ht="54" customHeight="1">
      <c r="A2107" s="1721"/>
      <c r="B2107" s="50" t="s">
        <v>69</v>
      </c>
      <c r="C2107" s="1717" t="str">
        <f>'Result Entry'!$BF$3</f>
        <v>CHEMISTRY</v>
      </c>
      <c r="D2107" s="1718"/>
      <c r="E2107" s="94" t="str">
        <f>IF($J2092="TC",0,IF($J2092="Nso",0,VLOOKUP($A2089,'Result Entry'!$B$9:$FW$108,55,0)))</f>
        <v/>
      </c>
      <c r="F2107" s="95">
        <f>IF($J2092="TC",0,IF($J2092="Nso",0,VLOOKUP($A2089,'Result Entry'!$B$9:$FW$108,56,0)))</f>
        <v>0</v>
      </c>
      <c r="G2107" s="100">
        <f t="shared" si="174"/>
        <v>0</v>
      </c>
      <c r="H2107" s="1960">
        <f>IF($J2092="TC",0,IF($J2092="Nso",0,VLOOKUP($A2089,'Result Entry'!$B$9:$FW$108,61,0)))</f>
        <v>0</v>
      </c>
      <c r="I2107" s="1904"/>
      <c r="J2107" s="1903">
        <f>IF($J2092="TC",0,IF($J2092="Nso",0,VLOOKUP($A2089,'Result Entry'!$B$9:$FW$108,65,0)))</f>
        <v>0</v>
      </c>
      <c r="K2107" s="1904"/>
      <c r="L2107" s="97">
        <f t="shared" si="175"/>
        <v>0</v>
      </c>
      <c r="M2107" s="98">
        <f t="shared" si="176"/>
        <v>0</v>
      </c>
      <c r="N2107" s="99" t="str">
        <f>IF($J2092="TC",0,IF($J2092="Nso",0,VLOOKUP($A2089,'Result Entry'!$B$9:$FW$108,70,0)))</f>
        <v/>
      </c>
    </row>
    <row r="2108" spans="1:14" s="52" customFormat="1" ht="54" customHeight="1" thickBot="1">
      <c r="A2108" s="1721"/>
      <c r="B2108" s="50" t="s">
        <v>69</v>
      </c>
      <c r="C2108" s="1717" t="str">
        <f>'Result Entry'!$BW$3</f>
        <v>BIOLOGY</v>
      </c>
      <c r="D2108" s="1718"/>
      <c r="E2108" s="101" t="str">
        <f>IF($J2092="TC",0,IF($J2092="Nso",0,VLOOKUP($A2089,'Result Entry'!$B$9:$FW$108,71,0)))</f>
        <v/>
      </c>
      <c r="F2108" s="102" t="str">
        <f>IF($J2092="TC",0,IF($J2092="Nso",0,VLOOKUP($A2089,'Result Entry'!$B$9:$FW$108,72,0)))</f>
        <v/>
      </c>
      <c r="G2108" s="103">
        <f t="shared" si="174"/>
        <v>0</v>
      </c>
      <c r="H2108" s="1905">
        <f>IF($J2092="TC",0,IF($J2092="Nso",0,VLOOKUP($A2089,'Result Entry'!$B$9:$FW$108,77,0)))</f>
        <v>0</v>
      </c>
      <c r="I2108" s="1906"/>
      <c r="J2108" s="1907">
        <f>IF($J2092="TC",0,IF($J2092="Nso",0,VLOOKUP($A2089,'Result Entry'!$B$9:$FW$108,81,0)))</f>
        <v>0</v>
      </c>
      <c r="K2108" s="1906"/>
      <c r="L2108" s="104">
        <f t="shared" si="175"/>
        <v>0</v>
      </c>
      <c r="M2108" s="105">
        <f t="shared" si="176"/>
        <v>0</v>
      </c>
      <c r="N2108" s="99">
        <f>IF($J2092="TC",0,IF($J2092="Nso",0,VLOOKUP($A2089,'Result Entry'!$B$9:$FW$108,86,0)))</f>
        <v>0</v>
      </c>
    </row>
    <row r="2109" spans="1:14" ht="39.75" customHeight="1">
      <c r="A2109" s="1721"/>
      <c r="B2109" s="11" t="s">
        <v>69</v>
      </c>
      <c r="C2109" s="1771" t="s">
        <v>77</v>
      </c>
      <c r="D2109" s="1772"/>
      <c r="E2109" s="1773"/>
      <c r="F2109" s="1968" t="s">
        <v>78</v>
      </c>
      <c r="G2109" s="1969"/>
      <c r="H2109" s="1968" t="s">
        <v>79</v>
      </c>
      <c r="I2109" s="1970"/>
      <c r="J2109" s="106" t="s">
        <v>41</v>
      </c>
      <c r="K2109" s="116" t="s">
        <v>91</v>
      </c>
      <c r="L2109" s="1971" t="s">
        <v>39</v>
      </c>
      <c r="M2109" s="1972"/>
      <c r="N2109" s="108" t="s">
        <v>43</v>
      </c>
    </row>
    <row r="2110" spans="1:14" ht="39.75" customHeight="1" thickBot="1">
      <c r="A2110" s="1721"/>
      <c r="B2110" s="11" t="s">
        <v>69</v>
      </c>
      <c r="C2110" s="1774"/>
      <c r="D2110" s="1775"/>
      <c r="E2110" s="1776"/>
      <c r="F2110" s="1973">
        <f>IF($J2092="TC",0,IF($J2092="Nso",0,VLOOKUP($A2089,'Result Entry'!$B$9:$FW$108,146,0)))</f>
        <v>0</v>
      </c>
      <c r="G2110" s="1974"/>
      <c r="H2110" s="1975">
        <f>IF($J2092="TC",0,IF($J2092="Nso",0,VLOOKUP($A2089,'Result Entry'!$B$9:$FW$108,147,0)))</f>
        <v>0</v>
      </c>
      <c r="I2110" s="1976"/>
      <c r="J2110" s="75">
        <f>IF($J2092="TC",0,IF($J2092="Nso",0,VLOOKUP($A2089,'Result Entry'!$B$9:$FW$108,148,0)))</f>
        <v>0</v>
      </c>
      <c r="K2110" s="85" t="str">
        <f>IF($J2092="TC",0,IF($J2092="Nso",0,VLOOKUP($A2089,'Result Entry'!$B$9:$FW$108,149,0)))</f>
        <v/>
      </c>
      <c r="L2110" s="1864">
        <f>IF($J2092="TC",0,IF($J2092="Nso",0,VLOOKUP($A2089,'Result Entry'!$B$9:$FW$108,150,0)))</f>
        <v>0</v>
      </c>
      <c r="M2110" s="1865"/>
      <c r="N2110" s="15">
        <f>IF($J2092="TC",0,IF($J2092="Nso",0,VLOOKUP($A2089,'Result Entry'!$B$9:$FW$108,152,0)))</f>
        <v>0</v>
      </c>
    </row>
    <row r="2111" spans="1:14" ht="39.75" customHeight="1">
      <c r="A2111" s="1721"/>
      <c r="B2111" s="11" t="s">
        <v>69</v>
      </c>
      <c r="C2111" s="1758" t="s">
        <v>58</v>
      </c>
      <c r="D2111" s="1759"/>
      <c r="E2111" s="1759"/>
      <c r="F2111" s="1759"/>
      <c r="G2111" s="1759"/>
      <c r="H2111" s="1760"/>
      <c r="I2111" s="1834" t="s">
        <v>59</v>
      </c>
      <c r="J2111" s="1835"/>
      <c r="K2111" s="1911">
        <f>VLOOKUP($A2089,'Result Entry'!$B$9:$FW$108,143,0)</f>
        <v>0</v>
      </c>
      <c r="L2111" s="1912"/>
      <c r="M2111" s="1839" t="s">
        <v>37</v>
      </c>
      <c r="N2111" s="1840"/>
    </row>
    <row r="2112" spans="1:14" ht="39.75" customHeight="1" thickBot="1">
      <c r="A2112" s="1721"/>
      <c r="B2112" s="11" t="s">
        <v>69</v>
      </c>
      <c r="C2112" s="1841" t="s">
        <v>54</v>
      </c>
      <c r="D2112" s="1842"/>
      <c r="E2112" s="1842"/>
      <c r="F2112" s="1843" t="s">
        <v>157</v>
      </c>
      <c r="G2112" s="1844"/>
      <c r="H2112" s="26" t="s">
        <v>47</v>
      </c>
      <c r="I2112" s="1847" t="s">
        <v>60</v>
      </c>
      <c r="J2112" s="1848"/>
      <c r="K2112" s="1913">
        <f>VLOOKUP($A2089,'Result Entry'!$B$9:$FW$108,144,0)</f>
        <v>0</v>
      </c>
      <c r="L2112" s="1914"/>
      <c r="M2112" s="1875">
        <f>VLOOKUP($A2089,'Result Entry'!$B$9:$FW$108,145,0)</f>
        <v>0</v>
      </c>
      <c r="N2112" s="1876"/>
    </row>
    <row r="2113" spans="1:14" ht="39.75" customHeight="1">
      <c r="A2113" s="1721"/>
      <c r="B2113" s="11" t="s">
        <v>69</v>
      </c>
      <c r="C2113" s="1841"/>
      <c r="D2113" s="1842"/>
      <c r="E2113" s="1842"/>
      <c r="F2113" s="1845"/>
      <c r="G2113" s="1846"/>
      <c r="H2113" s="27" t="s">
        <v>99</v>
      </c>
      <c r="I2113" s="1877" t="s">
        <v>61</v>
      </c>
      <c r="J2113" s="1878"/>
      <c r="K2113" s="1915">
        <f>IF($J2092="TC","Transferred",IF($J2092="Nso","NameSeparated",VLOOKUP($A2089,'Result Entry'!$B$9:$FW$108,153,0)))</f>
        <v>0</v>
      </c>
      <c r="L2113" s="1915"/>
      <c r="M2113" s="1915"/>
      <c r="N2113" s="1916"/>
    </row>
    <row r="2114" spans="1:14" ht="39.75" customHeight="1">
      <c r="A2114" s="1721"/>
      <c r="B2114" s="11" t="s">
        <v>69</v>
      </c>
      <c r="C2114" s="1917" t="str">
        <f>'Result Entry'!$DU$3</f>
        <v>Foundation Of Information Tech.</v>
      </c>
      <c r="D2114" s="1918"/>
      <c r="E2114" s="1919"/>
      <c r="F2114" s="1902" t="str">
        <f>IF($J2092="TC",0,IF($J2092="Nso",0,VLOOKUP($A2089,'Result Entry'!$B$9:$GS$108,170,0)))</f>
        <v/>
      </c>
      <c r="G2114" s="1902"/>
      <c r="H2114" s="109">
        <f>IF($J2092="TC",0,IF($J2092="Nso",0,VLOOKUP($A2089,'Result Entry'!$B$9:$GS$108,112,0)))</f>
        <v>0</v>
      </c>
      <c r="I2114" s="1748" t="s">
        <v>71</v>
      </c>
      <c r="J2114" s="1749"/>
      <c r="K2114" s="1908">
        <f>'Result Entry'!$T$2</f>
        <v>45419</v>
      </c>
      <c r="L2114" s="1909"/>
      <c r="M2114" s="1909"/>
      <c r="N2114" s="1910"/>
    </row>
    <row r="2115" spans="1:14" ht="39.75" customHeight="1">
      <c r="A2115" s="1721"/>
      <c r="B2115" s="11" t="s">
        <v>69</v>
      </c>
      <c r="C2115" s="1899" t="str">
        <f>'Result Entry'!$EI$3</f>
        <v>G.I.A.I.-II</v>
      </c>
      <c r="D2115" s="1900"/>
      <c r="E2115" s="1901"/>
      <c r="F2115" s="1902" t="str">
        <f>IF($J2092="TC",0,IF($J2092="Nso",0,VLOOKUP($A2089,'Result Entry'!$B$9:$GS$108,174,0)))</f>
        <v/>
      </c>
      <c r="G2115" s="1902"/>
      <c r="H2115" s="109">
        <f>IF($J2092="TC",0,IF($J2092="Nso",0,VLOOKUP($A2089,'Result Entry'!$B$9:$GS$108,124,0)))</f>
        <v>0</v>
      </c>
      <c r="I2115" s="1753"/>
      <c r="J2115" s="1754"/>
      <c r="K2115" s="1754"/>
      <c r="L2115" s="1754"/>
      <c r="M2115" s="1754"/>
      <c r="N2115" s="1755"/>
    </row>
    <row r="2116" spans="1:14" ht="39.75" customHeight="1">
      <c r="A2116" s="1721"/>
      <c r="B2116" s="11" t="s">
        <v>69</v>
      </c>
      <c r="C2116" s="1899" t="str">
        <f>'Result Entry'!$EU$3</f>
        <v>SOC.SER.PLAN</v>
      </c>
      <c r="D2116" s="1900"/>
      <c r="E2116" s="1901"/>
      <c r="F2116" s="1902">
        <f>IF($J2092="TC",0,IF($J2092="Nso",0,VLOOKUP($A2089,'Result Entry'!$B$9:$HS$108,178,0)))</f>
        <v>0</v>
      </c>
      <c r="G2116" s="1902"/>
      <c r="H2116" s="109">
        <f>IF($J2092="TC",0,IF($J2092="Nso",0,VLOOKUP($A2089,'Result Entry'!$B$9:$GS$108,136,0)))</f>
        <v>0</v>
      </c>
      <c r="I2116" s="1756" t="s">
        <v>174</v>
      </c>
      <c r="J2116" s="1757"/>
      <c r="K2116" s="113"/>
      <c r="L2116" s="114"/>
      <c r="M2116" s="114"/>
      <c r="N2116" s="115"/>
    </row>
    <row r="2117" spans="1:14" ht="39.75" customHeight="1" thickBot="1">
      <c r="A2117" s="1721"/>
      <c r="B2117" s="11" t="s">
        <v>69</v>
      </c>
      <c r="C2117" s="1899" t="str">
        <f>'Result Entry'!$FG$3</f>
        <v>Jeewan Kaushal</v>
      </c>
      <c r="D2117" s="1900"/>
      <c r="E2117" s="1901"/>
      <c r="F2117" s="1902" t="str">
        <f>IF($J2092="TC",0,IF($J2092="Nso",0,VLOOKUP($A2089,'Result Entry'!$B$9:$HS$108,182,0)))</f>
        <v/>
      </c>
      <c r="G2117" s="1902"/>
      <c r="H2117" s="109">
        <f>IF($J2092="TC",0,IF($J2092="Nso",0,VLOOKUP($A2089,'Result Entry'!$B$9:$HS$108,136,0)))</f>
        <v>0</v>
      </c>
      <c r="I2117" s="1756" t="s">
        <v>148</v>
      </c>
      <c r="J2117" s="1757"/>
      <c r="K2117" s="1757"/>
      <c r="L2117" s="1757"/>
      <c r="M2117" s="1757"/>
      <c r="N2117" s="1838"/>
    </row>
    <row r="2118" spans="1:14" ht="39.75" customHeight="1">
      <c r="A2118" s="1721"/>
      <c r="B2118" s="10" t="s">
        <v>69</v>
      </c>
      <c r="C2118" s="1886" t="s">
        <v>180</v>
      </c>
      <c r="D2118" s="1887"/>
      <c r="E2118" s="1888"/>
      <c r="F2118" s="1895" t="s">
        <v>181</v>
      </c>
      <c r="G2118" s="1896"/>
      <c r="H2118" s="110" t="s">
        <v>30</v>
      </c>
      <c r="I2118" s="1756" t="s">
        <v>175</v>
      </c>
      <c r="J2118" s="1757"/>
      <c r="K2118" s="1757"/>
      <c r="L2118" s="1757"/>
      <c r="M2118" s="1757"/>
      <c r="N2118" s="1838"/>
    </row>
    <row r="2119" spans="1:14" ht="39.75" customHeight="1">
      <c r="A2119" s="1721"/>
      <c r="B2119" s="10" t="s">
        <v>69</v>
      </c>
      <c r="C2119" s="1889"/>
      <c r="D2119" s="1890"/>
      <c r="E2119" s="1891"/>
      <c r="F2119" s="1897" t="s">
        <v>182</v>
      </c>
      <c r="G2119" s="1898"/>
      <c r="H2119" s="111" t="s">
        <v>179</v>
      </c>
      <c r="I2119" s="1732" t="s">
        <v>67</v>
      </c>
      <c r="J2119" s="1733"/>
      <c r="K2119" s="1733"/>
      <c r="L2119" s="1733"/>
      <c r="M2119" s="1733"/>
      <c r="N2119" s="1734"/>
    </row>
    <row r="2120" spans="1:14" ht="39.75" customHeight="1">
      <c r="A2120" s="1721"/>
      <c r="B2120" s="10" t="s">
        <v>69</v>
      </c>
      <c r="C2120" s="1889"/>
      <c r="D2120" s="1890"/>
      <c r="E2120" s="1891"/>
      <c r="F2120" s="1897" t="s">
        <v>185</v>
      </c>
      <c r="G2120" s="1898"/>
      <c r="H2120" s="111" t="s">
        <v>62</v>
      </c>
      <c r="I2120" s="1735"/>
      <c r="J2120" s="1736"/>
      <c r="K2120" s="1736"/>
      <c r="L2120" s="1736"/>
      <c r="M2120" s="1736"/>
      <c r="N2120" s="1737"/>
    </row>
    <row r="2121" spans="1:14" ht="39.75" customHeight="1">
      <c r="A2121" s="1721"/>
      <c r="B2121" s="10" t="s">
        <v>69</v>
      </c>
      <c r="C2121" s="1889"/>
      <c r="D2121" s="1890"/>
      <c r="E2121" s="1891"/>
      <c r="F2121" s="1897" t="s">
        <v>186</v>
      </c>
      <c r="G2121" s="1898"/>
      <c r="H2121" s="111" t="s">
        <v>63</v>
      </c>
      <c r="I2121" s="1735"/>
      <c r="J2121" s="1736"/>
      <c r="K2121" s="1736"/>
      <c r="L2121" s="1736"/>
      <c r="M2121" s="1736"/>
      <c r="N2121" s="1737"/>
    </row>
    <row r="2122" spans="1:14" ht="39.75" customHeight="1">
      <c r="A2122" s="1721"/>
      <c r="B2122" s="10" t="s">
        <v>69</v>
      </c>
      <c r="C2122" s="1889"/>
      <c r="D2122" s="1890"/>
      <c r="E2122" s="1891"/>
      <c r="F2122" s="1897" t="s">
        <v>183</v>
      </c>
      <c r="G2122" s="1898"/>
      <c r="H2122" s="111" t="s">
        <v>65</v>
      </c>
      <c r="I2122" s="1738" t="s">
        <v>80</v>
      </c>
      <c r="J2122" s="1739"/>
      <c r="K2122" s="1739"/>
      <c r="L2122" s="1739"/>
      <c r="M2122" s="1739"/>
      <c r="N2122" s="1740"/>
    </row>
    <row r="2123" spans="1:14" ht="39.75" customHeight="1" thickBot="1">
      <c r="A2123" s="1721"/>
      <c r="B2123" s="13" t="s">
        <v>69</v>
      </c>
      <c r="C2123" s="1892"/>
      <c r="D2123" s="1893"/>
      <c r="E2123" s="1894"/>
      <c r="F2123" s="1884" t="s">
        <v>184</v>
      </c>
      <c r="G2123" s="1885"/>
      <c r="H2123" s="112" t="s">
        <v>64</v>
      </c>
      <c r="I2123" s="1741"/>
      <c r="J2123" s="1742"/>
      <c r="K2123" s="1742"/>
      <c r="L2123" s="1742"/>
      <c r="M2123" s="1742"/>
      <c r="N2123" s="1743"/>
    </row>
    <row r="2124" spans="1:14" s="43" customFormat="1" ht="123.75" customHeight="1" thickTop="1">
      <c r="A2124" s="84"/>
      <c r="B2124" s="117"/>
      <c r="C2124" s="118"/>
      <c r="D2124" s="118"/>
      <c r="E2124" s="118"/>
      <c r="F2124" s="118"/>
      <c r="G2124" s="118"/>
      <c r="H2124" s="118"/>
      <c r="I2124" s="118"/>
      <c r="J2124" s="118"/>
      <c r="K2124" s="118"/>
      <c r="L2124" s="118"/>
      <c r="M2124" s="118"/>
      <c r="N2124" s="118"/>
    </row>
    <row r="2125" spans="1:14" ht="24.75" customHeight="1" thickBot="1">
      <c r="A2125" s="83">
        <f>A2089+1</f>
        <v>60</v>
      </c>
      <c r="B2125" s="1720" t="s">
        <v>50</v>
      </c>
      <c r="C2125" s="1720"/>
      <c r="D2125" s="1720"/>
      <c r="E2125" s="1720"/>
      <c r="F2125" s="1720"/>
      <c r="G2125" s="1720"/>
      <c r="H2125" s="1720"/>
      <c r="I2125" s="1720"/>
      <c r="J2125" s="1720"/>
      <c r="K2125" s="1720"/>
      <c r="L2125" s="1720"/>
      <c r="M2125" s="1720"/>
      <c r="N2125" s="1720"/>
    </row>
    <row r="2126" spans="1:14" ht="62.25" customHeight="1" thickTop="1">
      <c r="A2126" s="1721"/>
      <c r="B2126" s="1722"/>
      <c r="C2126" s="1723"/>
      <c r="D2126" s="1920" t="str">
        <f>Master!$E$8</f>
        <v xml:space="preserve">Govt. Sr. Secondary School </v>
      </c>
      <c r="E2126" s="1921"/>
      <c r="F2126" s="1921"/>
      <c r="G2126" s="1921"/>
      <c r="H2126" s="1921"/>
      <c r="I2126" s="1921"/>
      <c r="J2126" s="1921"/>
      <c r="K2126" s="1921"/>
      <c r="L2126" s="1921"/>
      <c r="M2126" s="1921"/>
      <c r="N2126" s="1922"/>
    </row>
    <row r="2127" spans="1:14" ht="33" customHeight="1" thickBot="1">
      <c r="A2127" s="1721"/>
      <c r="B2127" s="1724"/>
      <c r="C2127" s="1725"/>
      <c r="D2127" s="1729" t="str">
        <f>Master!$E$11</f>
        <v>P.S.-Bapini (Jodhpur)</v>
      </c>
      <c r="E2127" s="1730"/>
      <c r="F2127" s="1730"/>
      <c r="G2127" s="1730"/>
      <c r="H2127" s="1730"/>
      <c r="I2127" s="1730"/>
      <c r="J2127" s="1730"/>
      <c r="K2127" s="1730"/>
      <c r="L2127" s="1730"/>
      <c r="M2127" s="1730"/>
      <c r="N2127" s="1731"/>
    </row>
    <row r="2128" spans="1:14" ht="30" customHeight="1">
      <c r="A2128" s="1721"/>
      <c r="B2128" s="28"/>
      <c r="C2128" s="1849" t="s">
        <v>150</v>
      </c>
      <c r="D2128" s="1850"/>
      <c r="E2128" s="1850"/>
      <c r="F2128" s="1850"/>
      <c r="G2128" s="1851"/>
      <c r="H2128" s="1814" t="s">
        <v>127</v>
      </c>
      <c r="I2128" s="1814"/>
      <c r="J2128" s="1923">
        <f>VLOOKUP(A2125,'Result Entry'!$B$6:$K$108,6,0)</f>
        <v>0</v>
      </c>
      <c r="K2128" s="1820" t="s">
        <v>68</v>
      </c>
      <c r="L2128" s="1821"/>
      <c r="M2128" s="68">
        <f>Master!$E$14</f>
        <v>8151106901</v>
      </c>
      <c r="N2128" s="69"/>
    </row>
    <row r="2129" spans="1:15" ht="30" customHeight="1">
      <c r="A2129" s="1721"/>
      <c r="B2129" s="9"/>
      <c r="C2129" s="1852"/>
      <c r="D2129" s="1853"/>
      <c r="E2129" s="1853"/>
      <c r="F2129" s="1853"/>
      <c r="G2129" s="1854"/>
      <c r="H2129" s="1815"/>
      <c r="I2129" s="1815"/>
      <c r="J2129" s="1924"/>
      <c r="K2129" s="1822" t="s">
        <v>66</v>
      </c>
      <c r="L2129" s="1823"/>
      <c r="M2129" s="1824"/>
      <c r="N2129" s="1825"/>
      <c r="O2129" s="17" t="s">
        <v>156</v>
      </c>
    </row>
    <row r="2130" spans="1:15" ht="30" customHeight="1" thickBot="1">
      <c r="A2130" s="1721"/>
      <c r="B2130" s="9"/>
      <c r="C2130" s="1855"/>
      <c r="D2130" s="1856"/>
      <c r="E2130" s="1856"/>
      <c r="F2130" s="1856"/>
      <c r="G2130" s="1857"/>
      <c r="H2130" s="1816"/>
      <c r="I2130" s="1816"/>
      <c r="J2130" s="1925"/>
      <c r="K2130" s="1826" t="s">
        <v>51</v>
      </c>
      <c r="L2130" s="1827"/>
      <c r="M2130" s="1828" t="str">
        <f>Master!$E$6</f>
        <v>2023-24</v>
      </c>
      <c r="N2130" s="1829"/>
    </row>
    <row r="2131" spans="1:15" ht="39.75" customHeight="1">
      <c r="A2131" s="1721"/>
      <c r="B2131" s="10" t="s">
        <v>69</v>
      </c>
      <c r="C2131" s="1932" t="s">
        <v>20</v>
      </c>
      <c r="D2131" s="1977"/>
      <c r="E2131" s="1977"/>
      <c r="F2131" s="1978"/>
      <c r="G2131" s="87" t="s">
        <v>149</v>
      </c>
      <c r="H2131" s="1979">
        <f>VLOOKUP($A2125,'Result Entry'!$B$9:$FW$108,4,0)</f>
        <v>0</v>
      </c>
      <c r="I2131" s="1979"/>
      <c r="J2131" s="1979"/>
      <c r="K2131" s="1979"/>
      <c r="L2131" s="1979"/>
      <c r="M2131" s="1979"/>
      <c r="N2131" s="1980"/>
    </row>
    <row r="2132" spans="1:15" ht="39.75" customHeight="1">
      <c r="A2132" s="1721"/>
      <c r="B2132" s="10" t="s">
        <v>69</v>
      </c>
      <c r="C2132" s="1960" t="s">
        <v>22</v>
      </c>
      <c r="D2132" s="1961"/>
      <c r="E2132" s="1961"/>
      <c r="F2132" s="1962"/>
      <c r="G2132" s="88" t="s">
        <v>149</v>
      </c>
      <c r="H2132" s="1963">
        <f>VLOOKUP($A2125,'Result Entry'!$B$9:$FW$108,7,0)</f>
        <v>0</v>
      </c>
      <c r="I2132" s="1963"/>
      <c r="J2132" s="1963"/>
      <c r="K2132" s="1963"/>
      <c r="L2132" s="1963"/>
      <c r="M2132" s="1963"/>
      <c r="N2132" s="1964"/>
    </row>
    <row r="2133" spans="1:15" ht="39.75" customHeight="1">
      <c r="A2133" s="1721"/>
      <c r="B2133" s="10" t="s">
        <v>69</v>
      </c>
      <c r="C2133" s="1960" t="s">
        <v>23</v>
      </c>
      <c r="D2133" s="1961"/>
      <c r="E2133" s="1961"/>
      <c r="F2133" s="1962"/>
      <c r="G2133" s="88" t="s">
        <v>149</v>
      </c>
      <c r="H2133" s="1963">
        <f>VLOOKUP($A2125,'Result Entry'!$B$9:$FW$108,8,0)</f>
        <v>0</v>
      </c>
      <c r="I2133" s="1963"/>
      <c r="J2133" s="1963"/>
      <c r="K2133" s="1963"/>
      <c r="L2133" s="1963"/>
      <c r="M2133" s="1963"/>
      <c r="N2133" s="1964"/>
    </row>
    <row r="2134" spans="1:15" ht="39.75" customHeight="1">
      <c r="A2134" s="1721"/>
      <c r="B2134" s="10" t="s">
        <v>69</v>
      </c>
      <c r="C2134" s="1960" t="s">
        <v>52</v>
      </c>
      <c r="D2134" s="1961"/>
      <c r="E2134" s="1961"/>
      <c r="F2134" s="1962"/>
      <c r="G2134" s="88" t="s">
        <v>149</v>
      </c>
      <c r="H2134" s="1963">
        <f>VLOOKUP($A2125,'Result Entry'!$B$9:$FW$108,9,0)</f>
        <v>0</v>
      </c>
      <c r="I2134" s="1963"/>
      <c r="J2134" s="1963"/>
      <c r="K2134" s="1963"/>
      <c r="L2134" s="1963"/>
      <c r="M2134" s="1963"/>
      <c r="N2134" s="1964"/>
    </row>
    <row r="2135" spans="1:15" ht="39.75" customHeight="1">
      <c r="A2135" s="1721"/>
      <c r="B2135" s="10" t="s">
        <v>69</v>
      </c>
      <c r="C2135" s="1960" t="s">
        <v>53</v>
      </c>
      <c r="D2135" s="1961"/>
      <c r="E2135" s="1961"/>
      <c r="F2135" s="1962"/>
      <c r="G2135" s="88" t="s">
        <v>149</v>
      </c>
      <c r="H2135" s="1965" t="str">
        <f>CONCATENATE('Result Entry'!$G$4,'Result Entry'!$J$4)</f>
        <v>11(A)</v>
      </c>
      <c r="I2135" s="1963"/>
      <c r="J2135" s="1963"/>
      <c r="K2135" s="1963"/>
      <c r="L2135" s="1963"/>
      <c r="M2135" s="1963"/>
      <c r="N2135" s="1964"/>
    </row>
    <row r="2136" spans="1:15" ht="39.75" customHeight="1" thickBot="1">
      <c r="A2136" s="1721"/>
      <c r="B2136" s="10" t="s">
        <v>69</v>
      </c>
      <c r="C2136" s="1935" t="s">
        <v>25</v>
      </c>
      <c r="D2136" s="1936"/>
      <c r="E2136" s="1936"/>
      <c r="F2136" s="1937"/>
      <c r="G2136" s="89" t="s">
        <v>149</v>
      </c>
      <c r="H2136" s="1938">
        <f>VLOOKUP($A2125,'Result Entry'!$B$9:$FW$108,10,0)</f>
        <v>0</v>
      </c>
      <c r="I2136" s="1938"/>
      <c r="J2136" s="1938"/>
      <c r="K2136" s="1938"/>
      <c r="L2136" s="1938"/>
      <c r="M2136" s="1938"/>
      <c r="N2136" s="1939"/>
    </row>
    <row r="2137" spans="1:15" ht="30" customHeight="1">
      <c r="A2137" s="1721"/>
      <c r="B2137" s="11" t="s">
        <v>69</v>
      </c>
      <c r="C2137" s="1940" t="s">
        <v>167</v>
      </c>
      <c r="D2137" s="1941"/>
      <c r="E2137" s="1944" t="s">
        <v>72</v>
      </c>
      <c r="F2137" s="1946" t="s">
        <v>73</v>
      </c>
      <c r="G2137" s="1948" t="s">
        <v>168</v>
      </c>
      <c r="H2137" s="1950" t="s">
        <v>55</v>
      </c>
      <c r="I2137" s="1951"/>
      <c r="J2137" s="1954" t="s">
        <v>84</v>
      </c>
      <c r="K2137" s="1955"/>
      <c r="L2137" s="1958" t="s">
        <v>169</v>
      </c>
      <c r="M2137" s="1966" t="s">
        <v>76</v>
      </c>
      <c r="N2137" s="1926" t="s">
        <v>98</v>
      </c>
    </row>
    <row r="2138" spans="1:15" ht="30" customHeight="1">
      <c r="A2138" s="1721"/>
      <c r="B2138" s="11"/>
      <c r="C2138" s="1942"/>
      <c r="D2138" s="1943"/>
      <c r="E2138" s="1945"/>
      <c r="F2138" s="1947"/>
      <c r="G2138" s="1949"/>
      <c r="H2138" s="1952"/>
      <c r="I2138" s="1953"/>
      <c r="J2138" s="1956"/>
      <c r="K2138" s="1957"/>
      <c r="L2138" s="1959"/>
      <c r="M2138" s="1967"/>
      <c r="N2138" s="1927"/>
    </row>
    <row r="2139" spans="1:15" ht="39.75" customHeight="1" thickBot="1">
      <c r="A2139" s="1721"/>
      <c r="B2139" s="11" t="s">
        <v>69</v>
      </c>
      <c r="C2139" s="1866" t="s">
        <v>56</v>
      </c>
      <c r="D2139" s="1867"/>
      <c r="E2139" s="90">
        <f>'Result Entry'!$L$7</f>
        <v>10</v>
      </c>
      <c r="F2139" s="91">
        <f>'Result Entry'!$M$7</f>
        <v>10</v>
      </c>
      <c r="G2139" s="92">
        <f t="shared" ref="G2139:G2144" si="177">SUM(E2139:F2139)</f>
        <v>20</v>
      </c>
      <c r="H2139" s="1929">
        <f>'Result Entry'!$AU$7</f>
        <v>70</v>
      </c>
      <c r="I2139" s="1930"/>
      <c r="J2139" s="1931">
        <f>'Result Entry'!$AY$7</f>
        <v>100</v>
      </c>
      <c r="K2139" s="1930"/>
      <c r="L2139" s="92">
        <f t="shared" ref="L2139:L2144" si="178">SUM(H2139,J2139)</f>
        <v>170</v>
      </c>
      <c r="M2139" s="93">
        <f t="shared" ref="M2139:M2144" si="179">SUM(G2139,L2139)</f>
        <v>190</v>
      </c>
      <c r="N2139" s="1928"/>
    </row>
    <row r="2140" spans="1:15" s="52" customFormat="1" ht="54" customHeight="1">
      <c r="A2140" s="1721"/>
      <c r="B2140" s="50" t="s">
        <v>69</v>
      </c>
      <c r="C2140" s="1769" t="str">
        <f>'Result Entry'!$L$3</f>
        <v>HINDI Comp.</v>
      </c>
      <c r="D2140" s="1770"/>
      <c r="E2140" s="94">
        <f>IF($J2128="TC",0,IF($J2128="Nso",0,VLOOKUP($A2125,'Result Entry'!$B$9:$FW$108,11,0)))</f>
        <v>0</v>
      </c>
      <c r="F2140" s="95">
        <f>IF($J2128="TC",0,IF($J2128="Nso",0,VLOOKUP($A2125,'Result Entry'!$B$9:$FW$108,12,0)))</f>
        <v>0</v>
      </c>
      <c r="G2140" s="96">
        <f t="shared" si="177"/>
        <v>0</v>
      </c>
      <c r="H2140" s="1932">
        <f>IF($J2128="TC",0,IF($J2128="Nso",0,VLOOKUP($A2125,'Result Entry'!$B$9:$FW$108,16,0)))</f>
        <v>0</v>
      </c>
      <c r="I2140" s="1933"/>
      <c r="J2140" s="1934">
        <f>IF($J2128="TC",0,IF($J2128="Nso",0,VLOOKUP($A2125,'Result Entry'!$B$9:$FW$108,19,0)))</f>
        <v>0</v>
      </c>
      <c r="K2140" s="1933"/>
      <c r="L2140" s="97">
        <f t="shared" si="178"/>
        <v>0</v>
      </c>
      <c r="M2140" s="98">
        <f t="shared" si="179"/>
        <v>0</v>
      </c>
      <c r="N2140" s="99" t="str">
        <f>IF($J2128="TC",0,IF($J2128="Nso",0,VLOOKUP($A2125,'Result Entry'!$B$9:$FW$108,24,0)))</f>
        <v/>
      </c>
    </row>
    <row r="2141" spans="1:15" s="52" customFormat="1" ht="54" customHeight="1">
      <c r="A2141" s="1721"/>
      <c r="B2141" s="50" t="s">
        <v>69</v>
      </c>
      <c r="C2141" s="1717" t="str">
        <f>'Result Entry'!$Z$3</f>
        <v>ENGLISH Comp.</v>
      </c>
      <c r="D2141" s="1718"/>
      <c r="E2141" s="94">
        <f>IF($J2128="TC",0,IF($J2128="Nso",0,VLOOKUP($A2125,'Result Entry'!$B$9:$FW$108,25,0)))</f>
        <v>0</v>
      </c>
      <c r="F2141" s="95">
        <f>IF($J2128="TC",0,IF($J2128="Nso",0,VLOOKUP($A2125,'Result Entry'!$B$9:$FW$108,26,0)))</f>
        <v>0</v>
      </c>
      <c r="G2141" s="100">
        <f t="shared" si="177"/>
        <v>0</v>
      </c>
      <c r="H2141" s="1960">
        <f>IF($J2128="TC",0,IF($J2128="Nso",0,VLOOKUP($A2125,'Result Entry'!$B$9:$FW$108,30,0)))</f>
        <v>0</v>
      </c>
      <c r="I2141" s="1904"/>
      <c r="J2141" s="1903">
        <f>IF($J2128="TC",0,IF($J2128="Nso",0,VLOOKUP($A2125,'Result Entry'!$B$9:$FW$108,33,0)))</f>
        <v>0</v>
      </c>
      <c r="K2141" s="1904"/>
      <c r="L2141" s="97">
        <f t="shared" si="178"/>
        <v>0</v>
      </c>
      <c r="M2141" s="98">
        <f t="shared" si="179"/>
        <v>0</v>
      </c>
      <c r="N2141" s="99" t="str">
        <f>IF($J2128="TC",0,IF($J2128="Nso",0,VLOOKUP($A2125,'Result Entry'!$B$9:$FW$108,38,0)))</f>
        <v/>
      </c>
    </row>
    <row r="2142" spans="1:15" s="52" customFormat="1" ht="54" customHeight="1">
      <c r="A2142" s="1721"/>
      <c r="B2142" s="50" t="s">
        <v>69</v>
      </c>
      <c r="C2142" s="1717" t="str">
        <f>'Result Entry'!$AO$3</f>
        <v>PHYSICS</v>
      </c>
      <c r="D2142" s="1718"/>
      <c r="E2142" s="94">
        <f>IF($J2128="TC",0,IF($J2128="Nso",0,VLOOKUP($A2125,'Result Entry'!$B$9:$FW$108,39,0)))</f>
        <v>0</v>
      </c>
      <c r="F2142" s="95">
        <f>IF($J2128="TC",0,IF($J2128="Nso",0,VLOOKUP($A2125,'Result Entry'!$B$9:$FW$108,40,0)))</f>
        <v>0</v>
      </c>
      <c r="G2142" s="100">
        <f t="shared" si="177"/>
        <v>0</v>
      </c>
      <c r="H2142" s="1960">
        <f>IF($J2128="TC",0,IF($J2128="Nso",0,VLOOKUP($A2125,'Result Entry'!$B$9:$FW$108,45,0)))</f>
        <v>0</v>
      </c>
      <c r="I2142" s="1904"/>
      <c r="J2142" s="1903">
        <f>IF($J2128="TC",0,IF($J2128="Nso",0,VLOOKUP($A2125,'Result Entry'!$B$9:$FW$108,49,0)))</f>
        <v>0</v>
      </c>
      <c r="K2142" s="1904"/>
      <c r="L2142" s="97">
        <f t="shared" si="178"/>
        <v>0</v>
      </c>
      <c r="M2142" s="98">
        <f t="shared" si="179"/>
        <v>0</v>
      </c>
      <c r="N2142" s="99" t="str">
        <f>IF($J2128="TC",0,IF($J2128="Nso",0,VLOOKUP($A2125,'Result Entry'!$B$9:$FW$108,54,0)))</f>
        <v/>
      </c>
    </row>
    <row r="2143" spans="1:15" s="52" customFormat="1" ht="54" customHeight="1">
      <c r="A2143" s="1721"/>
      <c r="B2143" s="50" t="s">
        <v>69</v>
      </c>
      <c r="C2143" s="1717" t="str">
        <f>'Result Entry'!$BF$3</f>
        <v>CHEMISTRY</v>
      </c>
      <c r="D2143" s="1718"/>
      <c r="E2143" s="94" t="str">
        <f>IF($J2128="TC",0,IF($J2128="Nso",0,VLOOKUP($A2125,'Result Entry'!$B$9:$FW$108,55,0)))</f>
        <v/>
      </c>
      <c r="F2143" s="95">
        <f>IF($J2128="TC",0,IF($J2128="Nso",0,VLOOKUP($A2125,'Result Entry'!$B$9:$FW$108,56,0)))</f>
        <v>0</v>
      </c>
      <c r="G2143" s="100">
        <f t="shared" si="177"/>
        <v>0</v>
      </c>
      <c r="H2143" s="1960">
        <f>IF($J2128="TC",0,IF($J2128="Nso",0,VLOOKUP($A2125,'Result Entry'!$B$9:$FW$108,61,0)))</f>
        <v>0</v>
      </c>
      <c r="I2143" s="1904"/>
      <c r="J2143" s="1903">
        <f>IF($J2128="TC",0,IF($J2128="Nso",0,VLOOKUP($A2125,'Result Entry'!$B$9:$FW$108,65,0)))</f>
        <v>0</v>
      </c>
      <c r="K2143" s="1904"/>
      <c r="L2143" s="97">
        <f t="shared" si="178"/>
        <v>0</v>
      </c>
      <c r="M2143" s="98">
        <f t="shared" si="179"/>
        <v>0</v>
      </c>
      <c r="N2143" s="99" t="str">
        <f>IF($J2128="TC",0,IF($J2128="Nso",0,VLOOKUP($A2125,'Result Entry'!$B$9:$FW$108,70,0)))</f>
        <v/>
      </c>
    </row>
    <row r="2144" spans="1:15" s="52" customFormat="1" ht="54" customHeight="1" thickBot="1">
      <c r="A2144" s="1721"/>
      <c r="B2144" s="50" t="s">
        <v>69</v>
      </c>
      <c r="C2144" s="1717" t="str">
        <f>'Result Entry'!$BW$3</f>
        <v>BIOLOGY</v>
      </c>
      <c r="D2144" s="1718"/>
      <c r="E2144" s="101" t="str">
        <f>IF($J2128="TC",0,IF($J2128="Nso",0,VLOOKUP($A2125,'Result Entry'!$B$9:$FW$108,71,0)))</f>
        <v/>
      </c>
      <c r="F2144" s="102" t="str">
        <f>IF($J2128="TC",0,IF($J2128="Nso",0,VLOOKUP($A2125,'Result Entry'!$B$9:$FW$108,72,0)))</f>
        <v/>
      </c>
      <c r="G2144" s="103">
        <f t="shared" si="177"/>
        <v>0</v>
      </c>
      <c r="H2144" s="1905">
        <f>IF($J2128="TC",0,IF($J2128="Nso",0,VLOOKUP($A2125,'Result Entry'!$B$9:$FW$108,77,0)))</f>
        <v>0</v>
      </c>
      <c r="I2144" s="1906"/>
      <c r="J2144" s="1907">
        <f>IF($J2128="TC",0,IF($J2128="Nso",0,VLOOKUP($A2125,'Result Entry'!$B$9:$FW$108,81,0)))</f>
        <v>0</v>
      </c>
      <c r="K2144" s="1906"/>
      <c r="L2144" s="104">
        <f t="shared" si="178"/>
        <v>0</v>
      </c>
      <c r="M2144" s="105">
        <f t="shared" si="179"/>
        <v>0</v>
      </c>
      <c r="N2144" s="99">
        <f>IF($J2128="TC",0,IF($J2128="Nso",0,VLOOKUP($A2125,'Result Entry'!$B$9:$FW$108,86,0)))</f>
        <v>0</v>
      </c>
    </row>
    <row r="2145" spans="1:14" ht="39.75" customHeight="1">
      <c r="A2145" s="1721"/>
      <c r="B2145" s="11" t="s">
        <v>69</v>
      </c>
      <c r="C2145" s="1771" t="s">
        <v>77</v>
      </c>
      <c r="D2145" s="1772"/>
      <c r="E2145" s="1773"/>
      <c r="F2145" s="1968" t="s">
        <v>78</v>
      </c>
      <c r="G2145" s="1969"/>
      <c r="H2145" s="1968" t="s">
        <v>79</v>
      </c>
      <c r="I2145" s="1970"/>
      <c r="J2145" s="106" t="s">
        <v>41</v>
      </c>
      <c r="K2145" s="116" t="s">
        <v>91</v>
      </c>
      <c r="L2145" s="1971" t="s">
        <v>39</v>
      </c>
      <c r="M2145" s="1972"/>
      <c r="N2145" s="108" t="s">
        <v>43</v>
      </c>
    </row>
    <row r="2146" spans="1:14" ht="39.75" customHeight="1" thickBot="1">
      <c r="A2146" s="1721"/>
      <c r="B2146" s="11" t="s">
        <v>69</v>
      </c>
      <c r="C2146" s="1774"/>
      <c r="D2146" s="1775"/>
      <c r="E2146" s="1776"/>
      <c r="F2146" s="1973">
        <f>IF($J2128="TC",0,IF($J2128="Nso",0,VLOOKUP($A2125,'Result Entry'!$B$9:$FW$108,146,0)))</f>
        <v>0</v>
      </c>
      <c r="G2146" s="1974"/>
      <c r="H2146" s="1975">
        <f>IF($J2128="TC",0,IF($J2128="Nso",0,VLOOKUP($A2125,'Result Entry'!$B$9:$FW$108,147,0)))</f>
        <v>0</v>
      </c>
      <c r="I2146" s="1976"/>
      <c r="J2146" s="75">
        <f>IF($J2128="TC",0,IF($J2128="Nso",0,VLOOKUP($A2125,'Result Entry'!$B$9:$FW$108,148,0)))</f>
        <v>0</v>
      </c>
      <c r="K2146" s="85" t="str">
        <f>IF($J2128="TC",0,IF($J2128="Nso",0,VLOOKUP($A2125,'Result Entry'!$B$9:$FW$108,149,0)))</f>
        <v/>
      </c>
      <c r="L2146" s="1864">
        <f>IF($J2128="TC",0,IF($J2128="Nso",0,VLOOKUP($A2125,'Result Entry'!$B$9:$FW$108,150,0)))</f>
        <v>0</v>
      </c>
      <c r="M2146" s="1865"/>
      <c r="N2146" s="15">
        <f>IF($J2128="TC",0,IF($J2128="Nso",0,VLOOKUP($A2125,'Result Entry'!$B$9:$FW$108,152,0)))</f>
        <v>0</v>
      </c>
    </row>
    <row r="2147" spans="1:14" ht="39.75" customHeight="1">
      <c r="A2147" s="1721"/>
      <c r="B2147" s="11" t="s">
        <v>69</v>
      </c>
      <c r="C2147" s="1758" t="s">
        <v>58</v>
      </c>
      <c r="D2147" s="1759"/>
      <c r="E2147" s="1759"/>
      <c r="F2147" s="1759"/>
      <c r="G2147" s="1759"/>
      <c r="H2147" s="1760"/>
      <c r="I2147" s="1834" t="s">
        <v>59</v>
      </c>
      <c r="J2147" s="1835"/>
      <c r="K2147" s="1911">
        <f>VLOOKUP($A2125,'Result Entry'!$B$9:$FW$108,143,0)</f>
        <v>0</v>
      </c>
      <c r="L2147" s="1912"/>
      <c r="M2147" s="1839" t="s">
        <v>37</v>
      </c>
      <c r="N2147" s="1840"/>
    </row>
    <row r="2148" spans="1:14" ht="39.75" customHeight="1" thickBot="1">
      <c r="A2148" s="1721"/>
      <c r="B2148" s="11" t="s">
        <v>69</v>
      </c>
      <c r="C2148" s="1841" t="s">
        <v>54</v>
      </c>
      <c r="D2148" s="1842"/>
      <c r="E2148" s="1842"/>
      <c r="F2148" s="1843" t="s">
        <v>157</v>
      </c>
      <c r="G2148" s="1844"/>
      <c r="H2148" s="26" t="s">
        <v>47</v>
      </c>
      <c r="I2148" s="1847" t="s">
        <v>60</v>
      </c>
      <c r="J2148" s="1848"/>
      <c r="K2148" s="1913">
        <f>VLOOKUP($A2125,'Result Entry'!$B$9:$FW$108,144,0)</f>
        <v>0</v>
      </c>
      <c r="L2148" s="1914"/>
      <c r="M2148" s="1875">
        <f>VLOOKUP($A2125,'Result Entry'!$B$9:$FW$108,145,0)</f>
        <v>0</v>
      </c>
      <c r="N2148" s="1876"/>
    </row>
    <row r="2149" spans="1:14" ht="39.75" customHeight="1">
      <c r="A2149" s="1721"/>
      <c r="B2149" s="11" t="s">
        <v>69</v>
      </c>
      <c r="C2149" s="1841"/>
      <c r="D2149" s="1842"/>
      <c r="E2149" s="1842"/>
      <c r="F2149" s="1845"/>
      <c r="G2149" s="1846"/>
      <c r="H2149" s="27" t="s">
        <v>99</v>
      </c>
      <c r="I2149" s="1877" t="s">
        <v>61</v>
      </c>
      <c r="J2149" s="1878"/>
      <c r="K2149" s="1915">
        <f>IF($J2128="TC","Transferred",IF($J2128="Nso","NameSeparated",VLOOKUP($A2125,'Result Entry'!$B$9:$FW$108,153,0)))</f>
        <v>0</v>
      </c>
      <c r="L2149" s="1915"/>
      <c r="M2149" s="1915"/>
      <c r="N2149" s="1916"/>
    </row>
    <row r="2150" spans="1:14" ht="39.75" customHeight="1">
      <c r="A2150" s="1721"/>
      <c r="B2150" s="11" t="s">
        <v>69</v>
      </c>
      <c r="C2150" s="1917" t="str">
        <f>'Result Entry'!$DU$3</f>
        <v>Foundation Of Information Tech.</v>
      </c>
      <c r="D2150" s="1918"/>
      <c r="E2150" s="1919"/>
      <c r="F2150" s="1902" t="str">
        <f>IF($J2128="TC",0,IF($J2128="Nso",0,VLOOKUP($A2125,'Result Entry'!$B$9:$GS$108,170,0)))</f>
        <v/>
      </c>
      <c r="G2150" s="1902"/>
      <c r="H2150" s="109">
        <f>IF($J2128="TC",0,IF($J2128="Nso",0,VLOOKUP($A2125,'Result Entry'!$B$9:$GS$108,112,0)))</f>
        <v>0</v>
      </c>
      <c r="I2150" s="1748" t="s">
        <v>71</v>
      </c>
      <c r="J2150" s="1749"/>
      <c r="K2150" s="1908">
        <f>'Result Entry'!$T$2</f>
        <v>45419</v>
      </c>
      <c r="L2150" s="1909"/>
      <c r="M2150" s="1909"/>
      <c r="N2150" s="1910"/>
    </row>
    <row r="2151" spans="1:14" ht="39.75" customHeight="1">
      <c r="A2151" s="1721"/>
      <c r="B2151" s="11" t="s">
        <v>69</v>
      </c>
      <c r="C2151" s="1899" t="str">
        <f>'Result Entry'!$EI$3</f>
        <v>G.I.A.I.-II</v>
      </c>
      <c r="D2151" s="1900"/>
      <c r="E2151" s="1901"/>
      <c r="F2151" s="1902" t="str">
        <f>IF($J2128="TC",0,IF($J2128="Nso",0,VLOOKUP($A2125,'Result Entry'!$B$9:$GS$108,174,0)))</f>
        <v/>
      </c>
      <c r="G2151" s="1902"/>
      <c r="H2151" s="109">
        <f>IF($J2128="TC",0,IF($J2128="Nso",0,VLOOKUP($A2125,'Result Entry'!$B$9:$GS$108,124,0)))</f>
        <v>0</v>
      </c>
      <c r="I2151" s="1753"/>
      <c r="J2151" s="1754"/>
      <c r="K2151" s="1754"/>
      <c r="L2151" s="1754"/>
      <c r="M2151" s="1754"/>
      <c r="N2151" s="1755"/>
    </row>
    <row r="2152" spans="1:14" ht="39.75" customHeight="1">
      <c r="A2152" s="1721"/>
      <c r="B2152" s="11" t="s">
        <v>69</v>
      </c>
      <c r="C2152" s="1899" t="str">
        <f>'Result Entry'!$EU$3</f>
        <v>SOC.SER.PLAN</v>
      </c>
      <c r="D2152" s="1900"/>
      <c r="E2152" s="1901"/>
      <c r="F2152" s="1902">
        <f>IF($J2128="TC",0,IF($J2128="Nso",0,VLOOKUP($A2125,'Result Entry'!$B$9:$HS$108,178,0)))</f>
        <v>0</v>
      </c>
      <c r="G2152" s="1902"/>
      <c r="H2152" s="109">
        <f>IF($J2128="TC",0,IF($J2128="Nso",0,VLOOKUP($A2125,'Result Entry'!$B$9:$GS$108,136,0)))</f>
        <v>0</v>
      </c>
      <c r="I2152" s="1756" t="s">
        <v>174</v>
      </c>
      <c r="J2152" s="1757"/>
      <c r="K2152" s="113"/>
      <c r="L2152" s="114"/>
      <c r="M2152" s="114"/>
      <c r="N2152" s="115"/>
    </row>
    <row r="2153" spans="1:14" ht="39.75" customHeight="1" thickBot="1">
      <c r="A2153" s="1721"/>
      <c r="B2153" s="11" t="s">
        <v>69</v>
      </c>
      <c r="C2153" s="1899" t="str">
        <f>'Result Entry'!$FG$3</f>
        <v>Jeewan Kaushal</v>
      </c>
      <c r="D2153" s="1900"/>
      <c r="E2153" s="1901"/>
      <c r="F2153" s="1902" t="str">
        <f>IF($J2128="TC",0,IF($J2128="Nso",0,VLOOKUP($A2125,'Result Entry'!$B$9:$HS$108,182,0)))</f>
        <v/>
      </c>
      <c r="G2153" s="1902"/>
      <c r="H2153" s="109">
        <f>IF($J2128="TC",0,IF($J2128="Nso",0,VLOOKUP($A2125,'Result Entry'!$B$9:$HS$108,136,0)))</f>
        <v>0</v>
      </c>
      <c r="I2153" s="1756" t="s">
        <v>148</v>
      </c>
      <c r="J2153" s="1757"/>
      <c r="K2153" s="1757"/>
      <c r="L2153" s="1757"/>
      <c r="M2153" s="1757"/>
      <c r="N2153" s="1838"/>
    </row>
    <row r="2154" spans="1:14" ht="39.75" customHeight="1">
      <c r="A2154" s="1721"/>
      <c r="B2154" s="10" t="s">
        <v>69</v>
      </c>
      <c r="C2154" s="1886" t="s">
        <v>180</v>
      </c>
      <c r="D2154" s="1887"/>
      <c r="E2154" s="1888"/>
      <c r="F2154" s="1895" t="s">
        <v>181</v>
      </c>
      <c r="G2154" s="1896"/>
      <c r="H2154" s="110" t="s">
        <v>30</v>
      </c>
      <c r="I2154" s="1756" t="s">
        <v>175</v>
      </c>
      <c r="J2154" s="1757"/>
      <c r="K2154" s="1757"/>
      <c r="L2154" s="1757"/>
      <c r="M2154" s="1757"/>
      <c r="N2154" s="1838"/>
    </row>
    <row r="2155" spans="1:14" ht="39.75" customHeight="1">
      <c r="A2155" s="1721"/>
      <c r="B2155" s="10" t="s">
        <v>69</v>
      </c>
      <c r="C2155" s="1889"/>
      <c r="D2155" s="1890"/>
      <c r="E2155" s="1891"/>
      <c r="F2155" s="1897" t="s">
        <v>182</v>
      </c>
      <c r="G2155" s="1898"/>
      <c r="H2155" s="111" t="s">
        <v>179</v>
      </c>
      <c r="I2155" s="1732" t="s">
        <v>67</v>
      </c>
      <c r="J2155" s="1733"/>
      <c r="K2155" s="1733"/>
      <c r="L2155" s="1733"/>
      <c r="M2155" s="1733"/>
      <c r="N2155" s="1734"/>
    </row>
    <row r="2156" spans="1:14" ht="39.75" customHeight="1">
      <c r="A2156" s="1721"/>
      <c r="B2156" s="10" t="s">
        <v>69</v>
      </c>
      <c r="C2156" s="1889"/>
      <c r="D2156" s="1890"/>
      <c r="E2156" s="1891"/>
      <c r="F2156" s="1897" t="s">
        <v>185</v>
      </c>
      <c r="G2156" s="1898"/>
      <c r="H2156" s="111" t="s">
        <v>62</v>
      </c>
      <c r="I2156" s="1735"/>
      <c r="J2156" s="1736"/>
      <c r="K2156" s="1736"/>
      <c r="L2156" s="1736"/>
      <c r="M2156" s="1736"/>
      <c r="N2156" s="1737"/>
    </row>
    <row r="2157" spans="1:14" ht="39.75" customHeight="1">
      <c r="A2157" s="1721"/>
      <c r="B2157" s="10" t="s">
        <v>69</v>
      </c>
      <c r="C2157" s="1889"/>
      <c r="D2157" s="1890"/>
      <c r="E2157" s="1891"/>
      <c r="F2157" s="1897" t="s">
        <v>186</v>
      </c>
      <c r="G2157" s="1898"/>
      <c r="H2157" s="111" t="s">
        <v>63</v>
      </c>
      <c r="I2157" s="1735"/>
      <c r="J2157" s="1736"/>
      <c r="K2157" s="1736"/>
      <c r="L2157" s="1736"/>
      <c r="M2157" s="1736"/>
      <c r="N2157" s="1737"/>
    </row>
    <row r="2158" spans="1:14" ht="39.75" customHeight="1">
      <c r="A2158" s="1721"/>
      <c r="B2158" s="10" t="s">
        <v>69</v>
      </c>
      <c r="C2158" s="1889"/>
      <c r="D2158" s="1890"/>
      <c r="E2158" s="1891"/>
      <c r="F2158" s="1897" t="s">
        <v>183</v>
      </c>
      <c r="G2158" s="1898"/>
      <c r="H2158" s="111" t="s">
        <v>65</v>
      </c>
      <c r="I2158" s="1738" t="s">
        <v>80</v>
      </c>
      <c r="J2158" s="1739"/>
      <c r="K2158" s="1739"/>
      <c r="L2158" s="1739"/>
      <c r="M2158" s="1739"/>
      <c r="N2158" s="1740"/>
    </row>
    <row r="2159" spans="1:14" ht="39.75" customHeight="1" thickBot="1">
      <c r="A2159" s="1721"/>
      <c r="B2159" s="13" t="s">
        <v>69</v>
      </c>
      <c r="C2159" s="1892"/>
      <c r="D2159" s="1893"/>
      <c r="E2159" s="1894"/>
      <c r="F2159" s="1884" t="s">
        <v>184</v>
      </c>
      <c r="G2159" s="1885"/>
      <c r="H2159" s="112" t="s">
        <v>64</v>
      </c>
      <c r="I2159" s="1741"/>
      <c r="J2159" s="1742"/>
      <c r="K2159" s="1742"/>
      <c r="L2159" s="1742"/>
      <c r="M2159" s="1742"/>
      <c r="N2159" s="1743"/>
    </row>
    <row r="2160" spans="1:14" s="43" customFormat="1" ht="123.75" customHeight="1" thickTop="1">
      <c r="A2160" s="84"/>
      <c r="B2160" s="117"/>
      <c r="C2160" s="118"/>
      <c r="D2160" s="118"/>
      <c r="E2160" s="118"/>
      <c r="F2160" s="118"/>
      <c r="G2160" s="118"/>
      <c r="H2160" s="118"/>
      <c r="I2160" s="118"/>
      <c r="J2160" s="118"/>
      <c r="K2160" s="118"/>
      <c r="L2160" s="118"/>
      <c r="M2160" s="118"/>
      <c r="N2160" s="118"/>
    </row>
    <row r="2161" spans="1:15" ht="24.75" customHeight="1" thickBot="1">
      <c r="A2161" s="83">
        <f>A2125+1</f>
        <v>61</v>
      </c>
      <c r="B2161" s="1720" t="s">
        <v>50</v>
      </c>
      <c r="C2161" s="1720"/>
      <c r="D2161" s="1720"/>
      <c r="E2161" s="1720"/>
      <c r="F2161" s="1720"/>
      <c r="G2161" s="1720"/>
      <c r="H2161" s="1720"/>
      <c r="I2161" s="1720"/>
      <c r="J2161" s="1720"/>
      <c r="K2161" s="1720"/>
      <c r="L2161" s="1720"/>
      <c r="M2161" s="1720"/>
      <c r="N2161" s="1720"/>
    </row>
    <row r="2162" spans="1:15" ht="62.25" customHeight="1" thickTop="1">
      <c r="A2162" s="1721"/>
      <c r="B2162" s="1722"/>
      <c r="C2162" s="1723"/>
      <c r="D2162" s="1920" t="str">
        <f>Master!$E$8</f>
        <v xml:space="preserve">Govt. Sr. Secondary School </v>
      </c>
      <c r="E2162" s="1921"/>
      <c r="F2162" s="1921"/>
      <c r="G2162" s="1921"/>
      <c r="H2162" s="1921"/>
      <c r="I2162" s="1921"/>
      <c r="J2162" s="1921"/>
      <c r="K2162" s="1921"/>
      <c r="L2162" s="1921"/>
      <c r="M2162" s="1921"/>
      <c r="N2162" s="1922"/>
    </row>
    <row r="2163" spans="1:15" ht="33" customHeight="1" thickBot="1">
      <c r="A2163" s="1721"/>
      <c r="B2163" s="1724"/>
      <c r="C2163" s="1725"/>
      <c r="D2163" s="1729" t="str">
        <f>Master!$E$11</f>
        <v>P.S.-Bapini (Jodhpur)</v>
      </c>
      <c r="E2163" s="1730"/>
      <c r="F2163" s="1730"/>
      <c r="G2163" s="1730"/>
      <c r="H2163" s="1730"/>
      <c r="I2163" s="1730"/>
      <c r="J2163" s="1730"/>
      <c r="K2163" s="1730"/>
      <c r="L2163" s="1730"/>
      <c r="M2163" s="1730"/>
      <c r="N2163" s="1731"/>
    </row>
    <row r="2164" spans="1:15" ht="30" customHeight="1">
      <c r="A2164" s="1721"/>
      <c r="B2164" s="28"/>
      <c r="C2164" s="1849" t="s">
        <v>150</v>
      </c>
      <c r="D2164" s="1850"/>
      <c r="E2164" s="1850"/>
      <c r="F2164" s="1850"/>
      <c r="G2164" s="1851"/>
      <c r="H2164" s="1814" t="s">
        <v>127</v>
      </c>
      <c r="I2164" s="1814"/>
      <c r="J2164" s="1923">
        <f>VLOOKUP(A2161,'Result Entry'!$B$6:$K$108,6,0)</f>
        <v>0</v>
      </c>
      <c r="K2164" s="1820" t="s">
        <v>68</v>
      </c>
      <c r="L2164" s="1821"/>
      <c r="M2164" s="68">
        <f>Master!$E$14</f>
        <v>8151106901</v>
      </c>
      <c r="N2164" s="69"/>
    </row>
    <row r="2165" spans="1:15" ht="30" customHeight="1">
      <c r="A2165" s="1721"/>
      <c r="B2165" s="9"/>
      <c r="C2165" s="1852"/>
      <c r="D2165" s="1853"/>
      <c r="E2165" s="1853"/>
      <c r="F2165" s="1853"/>
      <c r="G2165" s="1854"/>
      <c r="H2165" s="1815"/>
      <c r="I2165" s="1815"/>
      <c r="J2165" s="1924"/>
      <c r="K2165" s="1822" t="s">
        <v>66</v>
      </c>
      <c r="L2165" s="1823"/>
      <c r="M2165" s="1824"/>
      <c r="N2165" s="1825"/>
      <c r="O2165" s="17" t="s">
        <v>156</v>
      </c>
    </row>
    <row r="2166" spans="1:15" ht="30" customHeight="1" thickBot="1">
      <c r="A2166" s="1721"/>
      <c r="B2166" s="9"/>
      <c r="C2166" s="1855"/>
      <c r="D2166" s="1856"/>
      <c r="E2166" s="1856"/>
      <c r="F2166" s="1856"/>
      <c r="G2166" s="1857"/>
      <c r="H2166" s="1816"/>
      <c r="I2166" s="1816"/>
      <c r="J2166" s="1925"/>
      <c r="K2166" s="1826" t="s">
        <v>51</v>
      </c>
      <c r="L2166" s="1827"/>
      <c r="M2166" s="1828" t="str">
        <f>Master!$E$6</f>
        <v>2023-24</v>
      </c>
      <c r="N2166" s="1829"/>
    </row>
    <row r="2167" spans="1:15" ht="39.75" customHeight="1">
      <c r="A2167" s="1721"/>
      <c r="B2167" s="10" t="s">
        <v>69</v>
      </c>
      <c r="C2167" s="1932" t="s">
        <v>20</v>
      </c>
      <c r="D2167" s="1977"/>
      <c r="E2167" s="1977"/>
      <c r="F2167" s="1978"/>
      <c r="G2167" s="87" t="s">
        <v>149</v>
      </c>
      <c r="H2167" s="1979">
        <f>VLOOKUP($A2161,'Result Entry'!$B$9:$FW$108,4,0)</f>
        <v>0</v>
      </c>
      <c r="I2167" s="1979"/>
      <c r="J2167" s="1979"/>
      <c r="K2167" s="1979"/>
      <c r="L2167" s="1979"/>
      <c r="M2167" s="1979"/>
      <c r="N2167" s="1980"/>
    </row>
    <row r="2168" spans="1:15" ht="39.75" customHeight="1">
      <c r="A2168" s="1721"/>
      <c r="B2168" s="10" t="s">
        <v>69</v>
      </c>
      <c r="C2168" s="1960" t="s">
        <v>22</v>
      </c>
      <c r="D2168" s="1961"/>
      <c r="E2168" s="1961"/>
      <c r="F2168" s="1962"/>
      <c r="G2168" s="88" t="s">
        <v>149</v>
      </c>
      <c r="H2168" s="1963">
        <f>VLOOKUP($A2161,'Result Entry'!$B$9:$FW$108,7,0)</f>
        <v>0</v>
      </c>
      <c r="I2168" s="1963"/>
      <c r="J2168" s="1963"/>
      <c r="K2168" s="1963"/>
      <c r="L2168" s="1963"/>
      <c r="M2168" s="1963"/>
      <c r="N2168" s="1964"/>
    </row>
    <row r="2169" spans="1:15" ht="39.75" customHeight="1">
      <c r="A2169" s="1721"/>
      <c r="B2169" s="10" t="s">
        <v>69</v>
      </c>
      <c r="C2169" s="1960" t="s">
        <v>23</v>
      </c>
      <c r="D2169" s="1961"/>
      <c r="E2169" s="1961"/>
      <c r="F2169" s="1962"/>
      <c r="G2169" s="88" t="s">
        <v>149</v>
      </c>
      <c r="H2169" s="1963">
        <f>VLOOKUP($A2161,'Result Entry'!$B$9:$FW$108,8,0)</f>
        <v>0</v>
      </c>
      <c r="I2169" s="1963"/>
      <c r="J2169" s="1963"/>
      <c r="K2169" s="1963"/>
      <c r="L2169" s="1963"/>
      <c r="M2169" s="1963"/>
      <c r="N2169" s="1964"/>
    </row>
    <row r="2170" spans="1:15" ht="39.75" customHeight="1">
      <c r="A2170" s="1721"/>
      <c r="B2170" s="10" t="s">
        <v>69</v>
      </c>
      <c r="C2170" s="1960" t="s">
        <v>52</v>
      </c>
      <c r="D2170" s="1961"/>
      <c r="E2170" s="1961"/>
      <c r="F2170" s="1962"/>
      <c r="G2170" s="88" t="s">
        <v>149</v>
      </c>
      <c r="H2170" s="1963">
        <f>VLOOKUP($A2161,'Result Entry'!$B$9:$FW$108,9,0)</f>
        <v>0</v>
      </c>
      <c r="I2170" s="1963"/>
      <c r="J2170" s="1963"/>
      <c r="K2170" s="1963"/>
      <c r="L2170" s="1963"/>
      <c r="M2170" s="1963"/>
      <c r="N2170" s="1964"/>
    </row>
    <row r="2171" spans="1:15" ht="39.75" customHeight="1">
      <c r="A2171" s="1721"/>
      <c r="B2171" s="10" t="s">
        <v>69</v>
      </c>
      <c r="C2171" s="1960" t="s">
        <v>53</v>
      </c>
      <c r="D2171" s="1961"/>
      <c r="E2171" s="1961"/>
      <c r="F2171" s="1962"/>
      <c r="G2171" s="88" t="s">
        <v>149</v>
      </c>
      <c r="H2171" s="1965" t="str">
        <f>CONCATENATE('Result Entry'!$G$4,'Result Entry'!$J$4)</f>
        <v>11(A)</v>
      </c>
      <c r="I2171" s="1963"/>
      <c r="J2171" s="1963"/>
      <c r="K2171" s="1963"/>
      <c r="L2171" s="1963"/>
      <c r="M2171" s="1963"/>
      <c r="N2171" s="1964"/>
    </row>
    <row r="2172" spans="1:15" ht="39.75" customHeight="1" thickBot="1">
      <c r="A2172" s="1721"/>
      <c r="B2172" s="10" t="s">
        <v>69</v>
      </c>
      <c r="C2172" s="1935" t="s">
        <v>25</v>
      </c>
      <c r="D2172" s="1936"/>
      <c r="E2172" s="1936"/>
      <c r="F2172" s="1937"/>
      <c r="G2172" s="89" t="s">
        <v>149</v>
      </c>
      <c r="H2172" s="1938">
        <f>VLOOKUP($A2161,'Result Entry'!$B$9:$FW$108,10,0)</f>
        <v>0</v>
      </c>
      <c r="I2172" s="1938"/>
      <c r="J2172" s="1938"/>
      <c r="K2172" s="1938"/>
      <c r="L2172" s="1938"/>
      <c r="M2172" s="1938"/>
      <c r="N2172" s="1939"/>
    </row>
    <row r="2173" spans="1:15" ht="30" customHeight="1">
      <c r="A2173" s="1721"/>
      <c r="B2173" s="11" t="s">
        <v>69</v>
      </c>
      <c r="C2173" s="1940" t="s">
        <v>167</v>
      </c>
      <c r="D2173" s="1941"/>
      <c r="E2173" s="1944" t="s">
        <v>72</v>
      </c>
      <c r="F2173" s="1946" t="s">
        <v>73</v>
      </c>
      <c r="G2173" s="1948" t="s">
        <v>168</v>
      </c>
      <c r="H2173" s="1950" t="s">
        <v>55</v>
      </c>
      <c r="I2173" s="1951"/>
      <c r="J2173" s="1954" t="s">
        <v>84</v>
      </c>
      <c r="K2173" s="1955"/>
      <c r="L2173" s="1958" t="s">
        <v>169</v>
      </c>
      <c r="M2173" s="1966" t="s">
        <v>76</v>
      </c>
      <c r="N2173" s="1926" t="s">
        <v>98</v>
      </c>
    </row>
    <row r="2174" spans="1:15" ht="30" customHeight="1">
      <c r="A2174" s="1721"/>
      <c r="B2174" s="11"/>
      <c r="C2174" s="1942"/>
      <c r="D2174" s="1943"/>
      <c r="E2174" s="1945"/>
      <c r="F2174" s="1947"/>
      <c r="G2174" s="1949"/>
      <c r="H2174" s="1952"/>
      <c r="I2174" s="1953"/>
      <c r="J2174" s="1956"/>
      <c r="K2174" s="1957"/>
      <c r="L2174" s="1959"/>
      <c r="M2174" s="1967"/>
      <c r="N2174" s="1927"/>
    </row>
    <row r="2175" spans="1:15" ht="39.75" customHeight="1" thickBot="1">
      <c r="A2175" s="1721"/>
      <c r="B2175" s="11" t="s">
        <v>69</v>
      </c>
      <c r="C2175" s="1866" t="s">
        <v>56</v>
      </c>
      <c r="D2175" s="1867"/>
      <c r="E2175" s="90">
        <f>'Result Entry'!$L$7</f>
        <v>10</v>
      </c>
      <c r="F2175" s="91">
        <f>'Result Entry'!$M$7</f>
        <v>10</v>
      </c>
      <c r="G2175" s="92">
        <f t="shared" ref="G2175:G2180" si="180">SUM(E2175:F2175)</f>
        <v>20</v>
      </c>
      <c r="H2175" s="1929">
        <f>'Result Entry'!$AU$7</f>
        <v>70</v>
      </c>
      <c r="I2175" s="1930"/>
      <c r="J2175" s="1931">
        <f>'Result Entry'!$AY$7</f>
        <v>100</v>
      </c>
      <c r="K2175" s="1930"/>
      <c r="L2175" s="92">
        <f t="shared" ref="L2175:L2180" si="181">SUM(H2175,J2175)</f>
        <v>170</v>
      </c>
      <c r="M2175" s="93">
        <f t="shared" ref="M2175:M2180" si="182">SUM(G2175,L2175)</f>
        <v>190</v>
      </c>
      <c r="N2175" s="1928"/>
    </row>
    <row r="2176" spans="1:15" s="52" customFormat="1" ht="54" customHeight="1">
      <c r="A2176" s="1721"/>
      <c r="B2176" s="50" t="s">
        <v>69</v>
      </c>
      <c r="C2176" s="1769" t="str">
        <f>'Result Entry'!$L$3</f>
        <v>HINDI Comp.</v>
      </c>
      <c r="D2176" s="1770"/>
      <c r="E2176" s="94">
        <f>IF($J2164="TC",0,IF($J2164="Nso",0,VLOOKUP($A2161,'Result Entry'!$B$9:$FW$108,11,0)))</f>
        <v>0</v>
      </c>
      <c r="F2176" s="95">
        <f>IF($J2164="TC",0,IF($J2164="Nso",0,VLOOKUP($A2161,'Result Entry'!$B$9:$FW$108,12,0)))</f>
        <v>0</v>
      </c>
      <c r="G2176" s="96">
        <f t="shared" si="180"/>
        <v>0</v>
      </c>
      <c r="H2176" s="1932">
        <f>IF($J2164="TC",0,IF($J2164="Nso",0,VLOOKUP($A2161,'Result Entry'!$B$9:$FW$108,16,0)))</f>
        <v>0</v>
      </c>
      <c r="I2176" s="1933"/>
      <c r="J2176" s="1934">
        <f>IF($J2164="TC",0,IF($J2164="Nso",0,VLOOKUP($A2161,'Result Entry'!$B$9:$FW$108,19,0)))</f>
        <v>0</v>
      </c>
      <c r="K2176" s="1933"/>
      <c r="L2176" s="97">
        <f t="shared" si="181"/>
        <v>0</v>
      </c>
      <c r="M2176" s="98">
        <f t="shared" si="182"/>
        <v>0</v>
      </c>
      <c r="N2176" s="99" t="str">
        <f>IF($J2164="TC",0,IF($J2164="Nso",0,VLOOKUP($A2161,'Result Entry'!$B$9:$FW$108,24,0)))</f>
        <v/>
      </c>
    </row>
    <row r="2177" spans="1:14" s="52" customFormat="1" ht="54" customHeight="1">
      <c r="A2177" s="1721"/>
      <c r="B2177" s="50" t="s">
        <v>69</v>
      </c>
      <c r="C2177" s="1717" t="str">
        <f>'Result Entry'!$Z$3</f>
        <v>ENGLISH Comp.</v>
      </c>
      <c r="D2177" s="1718"/>
      <c r="E2177" s="94">
        <f>IF($J2164="TC",0,IF($J2164="Nso",0,VLOOKUP($A2161,'Result Entry'!$B$9:$FW$108,25,0)))</f>
        <v>0</v>
      </c>
      <c r="F2177" s="95">
        <f>IF($J2164="TC",0,IF($J2164="Nso",0,VLOOKUP($A2161,'Result Entry'!$B$9:$FW$108,26,0)))</f>
        <v>0</v>
      </c>
      <c r="G2177" s="100">
        <f t="shared" si="180"/>
        <v>0</v>
      </c>
      <c r="H2177" s="1960">
        <f>IF($J2164="TC",0,IF($J2164="Nso",0,VLOOKUP($A2161,'Result Entry'!$B$9:$FW$108,30,0)))</f>
        <v>0</v>
      </c>
      <c r="I2177" s="1904"/>
      <c r="J2177" s="1903">
        <f>IF($J2164="TC",0,IF($J2164="Nso",0,VLOOKUP($A2161,'Result Entry'!$B$9:$FW$108,33,0)))</f>
        <v>0</v>
      </c>
      <c r="K2177" s="1904"/>
      <c r="L2177" s="97">
        <f t="shared" si="181"/>
        <v>0</v>
      </c>
      <c r="M2177" s="98">
        <f t="shared" si="182"/>
        <v>0</v>
      </c>
      <c r="N2177" s="99" t="str">
        <f>IF($J2164="TC",0,IF($J2164="Nso",0,VLOOKUP($A2161,'Result Entry'!$B$9:$FW$108,38,0)))</f>
        <v/>
      </c>
    </row>
    <row r="2178" spans="1:14" s="52" customFormat="1" ht="54" customHeight="1">
      <c r="A2178" s="1721"/>
      <c r="B2178" s="50" t="s">
        <v>69</v>
      </c>
      <c r="C2178" s="1717" t="str">
        <f>'Result Entry'!$AO$3</f>
        <v>PHYSICS</v>
      </c>
      <c r="D2178" s="1718"/>
      <c r="E2178" s="94">
        <f>IF($J2164="TC",0,IF($J2164="Nso",0,VLOOKUP($A2161,'Result Entry'!$B$9:$FW$108,39,0)))</f>
        <v>0</v>
      </c>
      <c r="F2178" s="95">
        <f>IF($J2164="TC",0,IF($J2164="Nso",0,VLOOKUP($A2161,'Result Entry'!$B$9:$FW$108,40,0)))</f>
        <v>0</v>
      </c>
      <c r="G2178" s="100">
        <f t="shared" si="180"/>
        <v>0</v>
      </c>
      <c r="H2178" s="1960">
        <f>IF($J2164="TC",0,IF($J2164="Nso",0,VLOOKUP($A2161,'Result Entry'!$B$9:$FW$108,45,0)))</f>
        <v>0</v>
      </c>
      <c r="I2178" s="1904"/>
      <c r="J2178" s="1903">
        <f>IF($J2164="TC",0,IF($J2164="Nso",0,VLOOKUP($A2161,'Result Entry'!$B$9:$FW$108,49,0)))</f>
        <v>0</v>
      </c>
      <c r="K2178" s="1904"/>
      <c r="L2178" s="97">
        <f t="shared" si="181"/>
        <v>0</v>
      </c>
      <c r="M2178" s="98">
        <f t="shared" si="182"/>
        <v>0</v>
      </c>
      <c r="N2178" s="99" t="str">
        <f>IF($J2164="TC",0,IF($J2164="Nso",0,VLOOKUP($A2161,'Result Entry'!$B$9:$FW$108,54,0)))</f>
        <v/>
      </c>
    </row>
    <row r="2179" spans="1:14" s="52" customFormat="1" ht="54" customHeight="1">
      <c r="A2179" s="1721"/>
      <c r="B2179" s="50" t="s">
        <v>69</v>
      </c>
      <c r="C2179" s="1717" t="str">
        <f>'Result Entry'!$BF$3</f>
        <v>CHEMISTRY</v>
      </c>
      <c r="D2179" s="1718"/>
      <c r="E2179" s="94" t="str">
        <f>IF($J2164="TC",0,IF($J2164="Nso",0,VLOOKUP($A2161,'Result Entry'!$B$9:$FW$108,55,0)))</f>
        <v/>
      </c>
      <c r="F2179" s="95">
        <f>IF($J2164="TC",0,IF($J2164="Nso",0,VLOOKUP($A2161,'Result Entry'!$B$9:$FW$108,56,0)))</f>
        <v>0</v>
      </c>
      <c r="G2179" s="100">
        <f t="shared" si="180"/>
        <v>0</v>
      </c>
      <c r="H2179" s="1960">
        <f>IF($J2164="TC",0,IF($J2164="Nso",0,VLOOKUP($A2161,'Result Entry'!$B$9:$FW$108,61,0)))</f>
        <v>0</v>
      </c>
      <c r="I2179" s="1904"/>
      <c r="J2179" s="1903">
        <f>IF($J2164="TC",0,IF($J2164="Nso",0,VLOOKUP($A2161,'Result Entry'!$B$9:$FW$108,65,0)))</f>
        <v>0</v>
      </c>
      <c r="K2179" s="1904"/>
      <c r="L2179" s="97">
        <f t="shared" si="181"/>
        <v>0</v>
      </c>
      <c r="M2179" s="98">
        <f t="shared" si="182"/>
        <v>0</v>
      </c>
      <c r="N2179" s="99" t="str">
        <f>IF($J2164="TC",0,IF($J2164="Nso",0,VLOOKUP($A2161,'Result Entry'!$B$9:$FW$108,70,0)))</f>
        <v/>
      </c>
    </row>
    <row r="2180" spans="1:14" s="52" customFormat="1" ht="54" customHeight="1" thickBot="1">
      <c r="A2180" s="1721"/>
      <c r="B2180" s="50" t="s">
        <v>69</v>
      </c>
      <c r="C2180" s="1717" t="str">
        <f>'Result Entry'!$BW$3</f>
        <v>BIOLOGY</v>
      </c>
      <c r="D2180" s="1718"/>
      <c r="E2180" s="101" t="str">
        <f>IF($J2164="TC",0,IF($J2164="Nso",0,VLOOKUP($A2161,'Result Entry'!$B$9:$FW$108,71,0)))</f>
        <v/>
      </c>
      <c r="F2180" s="102" t="str">
        <f>IF($J2164="TC",0,IF($J2164="Nso",0,VLOOKUP($A2161,'Result Entry'!$B$9:$FW$108,72,0)))</f>
        <v/>
      </c>
      <c r="G2180" s="103">
        <f t="shared" si="180"/>
        <v>0</v>
      </c>
      <c r="H2180" s="1905">
        <f>IF($J2164="TC",0,IF($J2164="Nso",0,VLOOKUP($A2161,'Result Entry'!$B$9:$FW$108,77,0)))</f>
        <v>0</v>
      </c>
      <c r="I2180" s="1906"/>
      <c r="J2180" s="1907">
        <f>IF($J2164="TC",0,IF($J2164="Nso",0,VLOOKUP($A2161,'Result Entry'!$B$9:$FW$108,81,0)))</f>
        <v>0</v>
      </c>
      <c r="K2180" s="1906"/>
      <c r="L2180" s="104">
        <f t="shared" si="181"/>
        <v>0</v>
      </c>
      <c r="M2180" s="105">
        <f t="shared" si="182"/>
        <v>0</v>
      </c>
      <c r="N2180" s="99">
        <f>IF($J2164="TC",0,IF($J2164="Nso",0,VLOOKUP($A2161,'Result Entry'!$B$9:$FW$108,86,0)))</f>
        <v>0</v>
      </c>
    </row>
    <row r="2181" spans="1:14" ht="39.75" customHeight="1">
      <c r="A2181" s="1721"/>
      <c r="B2181" s="11" t="s">
        <v>69</v>
      </c>
      <c r="C2181" s="1771" t="s">
        <v>77</v>
      </c>
      <c r="D2181" s="1772"/>
      <c r="E2181" s="1773"/>
      <c r="F2181" s="1968" t="s">
        <v>78</v>
      </c>
      <c r="G2181" s="1969"/>
      <c r="H2181" s="1968" t="s">
        <v>79</v>
      </c>
      <c r="I2181" s="1970"/>
      <c r="J2181" s="106" t="s">
        <v>41</v>
      </c>
      <c r="K2181" s="116" t="s">
        <v>91</v>
      </c>
      <c r="L2181" s="1971" t="s">
        <v>39</v>
      </c>
      <c r="M2181" s="1972"/>
      <c r="N2181" s="108" t="s">
        <v>43</v>
      </c>
    </row>
    <row r="2182" spans="1:14" ht="39.75" customHeight="1" thickBot="1">
      <c r="A2182" s="1721"/>
      <c r="B2182" s="11" t="s">
        <v>69</v>
      </c>
      <c r="C2182" s="1774"/>
      <c r="D2182" s="1775"/>
      <c r="E2182" s="1776"/>
      <c r="F2182" s="1973">
        <f>IF($J2164="TC",0,IF($J2164="Nso",0,VLOOKUP($A2161,'Result Entry'!$B$9:$FW$108,146,0)))</f>
        <v>0</v>
      </c>
      <c r="G2182" s="1974"/>
      <c r="H2182" s="1975">
        <f>IF($J2164="TC",0,IF($J2164="Nso",0,VLOOKUP($A2161,'Result Entry'!$B$9:$FW$108,147,0)))</f>
        <v>0</v>
      </c>
      <c r="I2182" s="1976"/>
      <c r="J2182" s="75">
        <f>IF($J2164="TC",0,IF($J2164="Nso",0,VLOOKUP($A2161,'Result Entry'!$B$9:$FW$108,148,0)))</f>
        <v>0</v>
      </c>
      <c r="K2182" s="85" t="str">
        <f>IF($J2164="TC",0,IF($J2164="Nso",0,VLOOKUP($A2161,'Result Entry'!$B$9:$FW$108,149,0)))</f>
        <v/>
      </c>
      <c r="L2182" s="1864">
        <f>IF($J2164="TC",0,IF($J2164="Nso",0,VLOOKUP($A2161,'Result Entry'!$B$9:$FW$108,150,0)))</f>
        <v>0</v>
      </c>
      <c r="M2182" s="1865"/>
      <c r="N2182" s="15">
        <f>IF($J2164="TC",0,IF($J2164="Nso",0,VLOOKUP($A2161,'Result Entry'!$B$9:$FW$108,152,0)))</f>
        <v>0</v>
      </c>
    </row>
    <row r="2183" spans="1:14" ht="39.75" customHeight="1">
      <c r="A2183" s="1721"/>
      <c r="B2183" s="11" t="s">
        <v>69</v>
      </c>
      <c r="C2183" s="1758" t="s">
        <v>58</v>
      </c>
      <c r="D2183" s="1759"/>
      <c r="E2183" s="1759"/>
      <c r="F2183" s="1759"/>
      <c r="G2183" s="1759"/>
      <c r="H2183" s="1760"/>
      <c r="I2183" s="1834" t="s">
        <v>59</v>
      </c>
      <c r="J2183" s="1835"/>
      <c r="K2183" s="1911">
        <f>VLOOKUP($A2161,'Result Entry'!$B$9:$FW$108,143,0)</f>
        <v>0</v>
      </c>
      <c r="L2183" s="1912"/>
      <c r="M2183" s="1839" t="s">
        <v>37</v>
      </c>
      <c r="N2183" s="1840"/>
    </row>
    <row r="2184" spans="1:14" ht="39.75" customHeight="1" thickBot="1">
      <c r="A2184" s="1721"/>
      <c r="B2184" s="11" t="s">
        <v>69</v>
      </c>
      <c r="C2184" s="1841" t="s">
        <v>54</v>
      </c>
      <c r="D2184" s="1842"/>
      <c r="E2184" s="1842"/>
      <c r="F2184" s="1843" t="s">
        <v>157</v>
      </c>
      <c r="G2184" s="1844"/>
      <c r="H2184" s="26" t="s">
        <v>47</v>
      </c>
      <c r="I2184" s="1847" t="s">
        <v>60</v>
      </c>
      <c r="J2184" s="1848"/>
      <c r="K2184" s="1913">
        <f>VLOOKUP($A2161,'Result Entry'!$B$9:$FW$108,144,0)</f>
        <v>0</v>
      </c>
      <c r="L2184" s="1914"/>
      <c r="M2184" s="1875">
        <f>VLOOKUP($A2161,'Result Entry'!$B$9:$FW$108,145,0)</f>
        <v>0</v>
      </c>
      <c r="N2184" s="1876"/>
    </row>
    <row r="2185" spans="1:14" ht="39.75" customHeight="1">
      <c r="A2185" s="1721"/>
      <c r="B2185" s="11" t="s">
        <v>69</v>
      </c>
      <c r="C2185" s="1841"/>
      <c r="D2185" s="1842"/>
      <c r="E2185" s="1842"/>
      <c r="F2185" s="1845"/>
      <c r="G2185" s="1846"/>
      <c r="H2185" s="27" t="s">
        <v>99</v>
      </c>
      <c r="I2185" s="1877" t="s">
        <v>61</v>
      </c>
      <c r="J2185" s="1878"/>
      <c r="K2185" s="1915">
        <f>IF($J2164="TC","Transferred",IF($J2164="Nso","NameSeparated",VLOOKUP($A2161,'Result Entry'!$B$9:$FW$108,153,0)))</f>
        <v>0</v>
      </c>
      <c r="L2185" s="1915"/>
      <c r="M2185" s="1915"/>
      <c r="N2185" s="1916"/>
    </row>
    <row r="2186" spans="1:14" ht="39.75" customHeight="1">
      <c r="A2186" s="1721"/>
      <c r="B2186" s="11" t="s">
        <v>69</v>
      </c>
      <c r="C2186" s="1917" t="str">
        <f>'Result Entry'!$DU$3</f>
        <v>Foundation Of Information Tech.</v>
      </c>
      <c r="D2186" s="1918"/>
      <c r="E2186" s="1919"/>
      <c r="F2186" s="1902" t="str">
        <f>IF($J2164="TC",0,IF($J2164="Nso",0,VLOOKUP($A2161,'Result Entry'!$B$9:$GS$108,170,0)))</f>
        <v/>
      </c>
      <c r="G2186" s="1902"/>
      <c r="H2186" s="109">
        <f>IF($J2164="TC",0,IF($J2164="Nso",0,VLOOKUP($A2161,'Result Entry'!$B$9:$GS$108,112,0)))</f>
        <v>0</v>
      </c>
      <c r="I2186" s="1748" t="s">
        <v>71</v>
      </c>
      <c r="J2186" s="1749"/>
      <c r="K2186" s="1908">
        <f>'Result Entry'!$T$2</f>
        <v>45419</v>
      </c>
      <c r="L2186" s="1909"/>
      <c r="M2186" s="1909"/>
      <c r="N2186" s="1910"/>
    </row>
    <row r="2187" spans="1:14" ht="39.75" customHeight="1">
      <c r="A2187" s="1721"/>
      <c r="B2187" s="11" t="s">
        <v>69</v>
      </c>
      <c r="C2187" s="1899" t="str">
        <f>'Result Entry'!$EI$3</f>
        <v>G.I.A.I.-II</v>
      </c>
      <c r="D2187" s="1900"/>
      <c r="E2187" s="1901"/>
      <c r="F2187" s="1902" t="str">
        <f>IF($J2164="TC",0,IF($J2164="Nso",0,VLOOKUP($A2161,'Result Entry'!$B$9:$GS$108,174,0)))</f>
        <v/>
      </c>
      <c r="G2187" s="1902"/>
      <c r="H2187" s="109">
        <f>IF($J2164="TC",0,IF($J2164="Nso",0,VLOOKUP($A2161,'Result Entry'!$B$9:$GS$108,124,0)))</f>
        <v>0</v>
      </c>
      <c r="I2187" s="1753"/>
      <c r="J2187" s="1754"/>
      <c r="K2187" s="1754"/>
      <c r="L2187" s="1754"/>
      <c r="M2187" s="1754"/>
      <c r="N2187" s="1755"/>
    </row>
    <row r="2188" spans="1:14" ht="39.75" customHeight="1">
      <c r="A2188" s="1721"/>
      <c r="B2188" s="11" t="s">
        <v>69</v>
      </c>
      <c r="C2188" s="1899" t="str">
        <f>'Result Entry'!$EU$3</f>
        <v>SOC.SER.PLAN</v>
      </c>
      <c r="D2188" s="1900"/>
      <c r="E2188" s="1901"/>
      <c r="F2188" s="1902">
        <f>IF($J2164="TC",0,IF($J2164="Nso",0,VLOOKUP($A2161,'Result Entry'!$B$9:$HS$108,178,0)))</f>
        <v>0</v>
      </c>
      <c r="G2188" s="1902"/>
      <c r="H2188" s="109">
        <f>IF($J2164="TC",0,IF($J2164="Nso",0,VLOOKUP($A2161,'Result Entry'!$B$9:$GS$108,136,0)))</f>
        <v>0</v>
      </c>
      <c r="I2188" s="1756" t="s">
        <v>174</v>
      </c>
      <c r="J2188" s="1757"/>
      <c r="K2188" s="113"/>
      <c r="L2188" s="114"/>
      <c r="M2188" s="114"/>
      <c r="N2188" s="115"/>
    </row>
    <row r="2189" spans="1:14" ht="39.75" customHeight="1" thickBot="1">
      <c r="A2189" s="1721"/>
      <c r="B2189" s="11" t="s">
        <v>69</v>
      </c>
      <c r="C2189" s="1899" t="str">
        <f>'Result Entry'!$FG$3</f>
        <v>Jeewan Kaushal</v>
      </c>
      <c r="D2189" s="1900"/>
      <c r="E2189" s="1901"/>
      <c r="F2189" s="1902" t="str">
        <f>IF($J2164="TC",0,IF($J2164="Nso",0,VLOOKUP($A2161,'Result Entry'!$B$9:$HS$108,182,0)))</f>
        <v/>
      </c>
      <c r="G2189" s="1902"/>
      <c r="H2189" s="109">
        <f>IF($J2164="TC",0,IF($J2164="Nso",0,VLOOKUP($A2161,'Result Entry'!$B$9:$HS$108,136,0)))</f>
        <v>0</v>
      </c>
      <c r="I2189" s="1756" t="s">
        <v>148</v>
      </c>
      <c r="J2189" s="1757"/>
      <c r="K2189" s="1757"/>
      <c r="L2189" s="1757"/>
      <c r="M2189" s="1757"/>
      <c r="N2189" s="1838"/>
    </row>
    <row r="2190" spans="1:14" ht="39.75" customHeight="1">
      <c r="A2190" s="1721"/>
      <c r="B2190" s="10" t="s">
        <v>69</v>
      </c>
      <c r="C2190" s="1886" t="s">
        <v>180</v>
      </c>
      <c r="D2190" s="1887"/>
      <c r="E2190" s="1888"/>
      <c r="F2190" s="1895" t="s">
        <v>181</v>
      </c>
      <c r="G2190" s="1896"/>
      <c r="H2190" s="110" t="s">
        <v>30</v>
      </c>
      <c r="I2190" s="1756" t="s">
        <v>175</v>
      </c>
      <c r="J2190" s="1757"/>
      <c r="K2190" s="1757"/>
      <c r="L2190" s="1757"/>
      <c r="M2190" s="1757"/>
      <c r="N2190" s="1838"/>
    </row>
    <row r="2191" spans="1:14" ht="39.75" customHeight="1">
      <c r="A2191" s="1721"/>
      <c r="B2191" s="10" t="s">
        <v>69</v>
      </c>
      <c r="C2191" s="1889"/>
      <c r="D2191" s="1890"/>
      <c r="E2191" s="1891"/>
      <c r="F2191" s="1897" t="s">
        <v>182</v>
      </c>
      <c r="G2191" s="1898"/>
      <c r="H2191" s="111" t="s">
        <v>179</v>
      </c>
      <c r="I2191" s="1732" t="s">
        <v>67</v>
      </c>
      <c r="J2191" s="1733"/>
      <c r="K2191" s="1733"/>
      <c r="L2191" s="1733"/>
      <c r="M2191" s="1733"/>
      <c r="N2191" s="1734"/>
    </row>
    <row r="2192" spans="1:14" ht="39.75" customHeight="1">
      <c r="A2192" s="1721"/>
      <c r="B2192" s="10" t="s">
        <v>69</v>
      </c>
      <c r="C2192" s="1889"/>
      <c r="D2192" s="1890"/>
      <c r="E2192" s="1891"/>
      <c r="F2192" s="1897" t="s">
        <v>185</v>
      </c>
      <c r="G2192" s="1898"/>
      <c r="H2192" s="111" t="s">
        <v>62</v>
      </c>
      <c r="I2192" s="1735"/>
      <c r="J2192" s="1736"/>
      <c r="K2192" s="1736"/>
      <c r="L2192" s="1736"/>
      <c r="M2192" s="1736"/>
      <c r="N2192" s="1737"/>
    </row>
    <row r="2193" spans="1:15" ht="39.75" customHeight="1">
      <c r="A2193" s="1721"/>
      <c r="B2193" s="10" t="s">
        <v>69</v>
      </c>
      <c r="C2193" s="1889"/>
      <c r="D2193" s="1890"/>
      <c r="E2193" s="1891"/>
      <c r="F2193" s="1897" t="s">
        <v>186</v>
      </c>
      <c r="G2193" s="1898"/>
      <c r="H2193" s="111" t="s">
        <v>63</v>
      </c>
      <c r="I2193" s="1735"/>
      <c r="J2193" s="1736"/>
      <c r="K2193" s="1736"/>
      <c r="L2193" s="1736"/>
      <c r="M2193" s="1736"/>
      <c r="N2193" s="1737"/>
    </row>
    <row r="2194" spans="1:15" ht="39.75" customHeight="1">
      <c r="A2194" s="1721"/>
      <c r="B2194" s="10" t="s">
        <v>69</v>
      </c>
      <c r="C2194" s="1889"/>
      <c r="D2194" s="1890"/>
      <c r="E2194" s="1891"/>
      <c r="F2194" s="1897" t="s">
        <v>183</v>
      </c>
      <c r="G2194" s="1898"/>
      <c r="H2194" s="111" t="s">
        <v>65</v>
      </c>
      <c r="I2194" s="1738" t="s">
        <v>80</v>
      </c>
      <c r="J2194" s="1739"/>
      <c r="K2194" s="1739"/>
      <c r="L2194" s="1739"/>
      <c r="M2194" s="1739"/>
      <c r="N2194" s="1740"/>
    </row>
    <row r="2195" spans="1:15" ht="39.75" customHeight="1" thickBot="1">
      <c r="A2195" s="1721"/>
      <c r="B2195" s="13" t="s">
        <v>69</v>
      </c>
      <c r="C2195" s="1892"/>
      <c r="D2195" s="1893"/>
      <c r="E2195" s="1894"/>
      <c r="F2195" s="1884" t="s">
        <v>184</v>
      </c>
      <c r="G2195" s="1885"/>
      <c r="H2195" s="112" t="s">
        <v>64</v>
      </c>
      <c r="I2195" s="1741"/>
      <c r="J2195" s="1742"/>
      <c r="K2195" s="1742"/>
      <c r="L2195" s="1742"/>
      <c r="M2195" s="1742"/>
      <c r="N2195" s="1743"/>
    </row>
    <row r="2196" spans="1:15" s="43" customFormat="1" ht="123.75" customHeight="1" thickTop="1">
      <c r="A2196" s="84"/>
      <c r="B2196" s="117"/>
      <c r="C2196" s="118"/>
      <c r="D2196" s="118"/>
      <c r="E2196" s="118"/>
      <c r="F2196" s="118"/>
      <c r="G2196" s="118"/>
      <c r="H2196" s="118"/>
      <c r="I2196" s="118"/>
      <c r="J2196" s="118"/>
      <c r="K2196" s="118"/>
      <c r="L2196" s="118"/>
      <c r="M2196" s="118"/>
      <c r="N2196" s="118"/>
    </row>
    <row r="2197" spans="1:15" ht="24.75" customHeight="1" thickBot="1">
      <c r="A2197" s="83">
        <f>A2161+1</f>
        <v>62</v>
      </c>
      <c r="B2197" s="1720" t="s">
        <v>50</v>
      </c>
      <c r="C2197" s="1720"/>
      <c r="D2197" s="1720"/>
      <c r="E2197" s="1720"/>
      <c r="F2197" s="1720"/>
      <c r="G2197" s="1720"/>
      <c r="H2197" s="1720"/>
      <c r="I2197" s="1720"/>
      <c r="J2197" s="1720"/>
      <c r="K2197" s="1720"/>
      <c r="L2197" s="1720"/>
      <c r="M2197" s="1720"/>
      <c r="N2197" s="1720"/>
    </row>
    <row r="2198" spans="1:15" ht="62.25" customHeight="1" thickTop="1">
      <c r="A2198" s="1721"/>
      <c r="B2198" s="1722"/>
      <c r="C2198" s="1723"/>
      <c r="D2198" s="1920" t="str">
        <f>Master!$E$8</f>
        <v xml:space="preserve">Govt. Sr. Secondary School </v>
      </c>
      <c r="E2198" s="1921"/>
      <c r="F2198" s="1921"/>
      <c r="G2198" s="1921"/>
      <c r="H2198" s="1921"/>
      <c r="I2198" s="1921"/>
      <c r="J2198" s="1921"/>
      <c r="K2198" s="1921"/>
      <c r="L2198" s="1921"/>
      <c r="M2198" s="1921"/>
      <c r="N2198" s="1922"/>
    </row>
    <row r="2199" spans="1:15" ht="33" customHeight="1" thickBot="1">
      <c r="A2199" s="1721"/>
      <c r="B2199" s="1724"/>
      <c r="C2199" s="1725"/>
      <c r="D2199" s="1729" t="str">
        <f>Master!$E$11</f>
        <v>P.S.-Bapini (Jodhpur)</v>
      </c>
      <c r="E2199" s="1730"/>
      <c r="F2199" s="1730"/>
      <c r="G2199" s="1730"/>
      <c r="H2199" s="1730"/>
      <c r="I2199" s="1730"/>
      <c r="J2199" s="1730"/>
      <c r="K2199" s="1730"/>
      <c r="L2199" s="1730"/>
      <c r="M2199" s="1730"/>
      <c r="N2199" s="1731"/>
    </row>
    <row r="2200" spans="1:15" ht="30" customHeight="1">
      <c r="A2200" s="1721"/>
      <c r="B2200" s="28"/>
      <c r="C2200" s="1849" t="s">
        <v>150</v>
      </c>
      <c r="D2200" s="1850"/>
      <c r="E2200" s="1850"/>
      <c r="F2200" s="1850"/>
      <c r="G2200" s="1851"/>
      <c r="H2200" s="1814" t="s">
        <v>127</v>
      </c>
      <c r="I2200" s="1814"/>
      <c r="J2200" s="1923">
        <f>VLOOKUP(A2197,'Result Entry'!$B$6:$K$108,6,0)</f>
        <v>0</v>
      </c>
      <c r="K2200" s="1820" t="s">
        <v>68</v>
      </c>
      <c r="L2200" s="1821"/>
      <c r="M2200" s="68">
        <f>Master!$E$14</f>
        <v>8151106901</v>
      </c>
      <c r="N2200" s="69"/>
    </row>
    <row r="2201" spans="1:15" ht="30" customHeight="1">
      <c r="A2201" s="1721"/>
      <c r="B2201" s="9"/>
      <c r="C2201" s="1852"/>
      <c r="D2201" s="1853"/>
      <c r="E2201" s="1853"/>
      <c r="F2201" s="1853"/>
      <c r="G2201" s="1854"/>
      <c r="H2201" s="1815"/>
      <c r="I2201" s="1815"/>
      <c r="J2201" s="1924"/>
      <c r="K2201" s="1822" t="s">
        <v>66</v>
      </c>
      <c r="L2201" s="1823"/>
      <c r="M2201" s="1824"/>
      <c r="N2201" s="1825"/>
      <c r="O2201" s="17" t="s">
        <v>156</v>
      </c>
    </row>
    <row r="2202" spans="1:15" ht="30" customHeight="1" thickBot="1">
      <c r="A2202" s="1721"/>
      <c r="B2202" s="9"/>
      <c r="C2202" s="1855"/>
      <c r="D2202" s="1856"/>
      <c r="E2202" s="1856"/>
      <c r="F2202" s="1856"/>
      <c r="G2202" s="1857"/>
      <c r="H2202" s="1816"/>
      <c r="I2202" s="1816"/>
      <c r="J2202" s="1925"/>
      <c r="K2202" s="1826" t="s">
        <v>51</v>
      </c>
      <c r="L2202" s="1827"/>
      <c r="M2202" s="1828" t="str">
        <f>Master!$E$6</f>
        <v>2023-24</v>
      </c>
      <c r="N2202" s="1829"/>
    </row>
    <row r="2203" spans="1:15" ht="39.75" customHeight="1">
      <c r="A2203" s="1721"/>
      <c r="B2203" s="10" t="s">
        <v>69</v>
      </c>
      <c r="C2203" s="1932" t="s">
        <v>20</v>
      </c>
      <c r="D2203" s="1977"/>
      <c r="E2203" s="1977"/>
      <c r="F2203" s="1978"/>
      <c r="G2203" s="87" t="s">
        <v>149</v>
      </c>
      <c r="H2203" s="1979">
        <f>VLOOKUP($A2197,'Result Entry'!$B$9:$FW$108,4,0)</f>
        <v>0</v>
      </c>
      <c r="I2203" s="1979"/>
      <c r="J2203" s="1979"/>
      <c r="K2203" s="1979"/>
      <c r="L2203" s="1979"/>
      <c r="M2203" s="1979"/>
      <c r="N2203" s="1980"/>
    </row>
    <row r="2204" spans="1:15" ht="39.75" customHeight="1">
      <c r="A2204" s="1721"/>
      <c r="B2204" s="10" t="s">
        <v>69</v>
      </c>
      <c r="C2204" s="1960" t="s">
        <v>22</v>
      </c>
      <c r="D2204" s="1961"/>
      <c r="E2204" s="1961"/>
      <c r="F2204" s="1962"/>
      <c r="G2204" s="88" t="s">
        <v>149</v>
      </c>
      <c r="H2204" s="1963">
        <f>VLOOKUP($A2197,'Result Entry'!$B$9:$FW$108,7,0)</f>
        <v>0</v>
      </c>
      <c r="I2204" s="1963"/>
      <c r="J2204" s="1963"/>
      <c r="K2204" s="1963"/>
      <c r="L2204" s="1963"/>
      <c r="M2204" s="1963"/>
      <c r="N2204" s="1964"/>
    </row>
    <row r="2205" spans="1:15" ht="39.75" customHeight="1">
      <c r="A2205" s="1721"/>
      <c r="B2205" s="10" t="s">
        <v>69</v>
      </c>
      <c r="C2205" s="1960" t="s">
        <v>23</v>
      </c>
      <c r="D2205" s="1961"/>
      <c r="E2205" s="1961"/>
      <c r="F2205" s="1962"/>
      <c r="G2205" s="88" t="s">
        <v>149</v>
      </c>
      <c r="H2205" s="1963">
        <f>VLOOKUP($A2197,'Result Entry'!$B$9:$FW$108,8,0)</f>
        <v>0</v>
      </c>
      <c r="I2205" s="1963"/>
      <c r="J2205" s="1963"/>
      <c r="K2205" s="1963"/>
      <c r="L2205" s="1963"/>
      <c r="M2205" s="1963"/>
      <c r="N2205" s="1964"/>
    </row>
    <row r="2206" spans="1:15" ht="39.75" customHeight="1">
      <c r="A2206" s="1721"/>
      <c r="B2206" s="10" t="s">
        <v>69</v>
      </c>
      <c r="C2206" s="1960" t="s">
        <v>52</v>
      </c>
      <c r="D2206" s="1961"/>
      <c r="E2206" s="1961"/>
      <c r="F2206" s="1962"/>
      <c r="G2206" s="88" t="s">
        <v>149</v>
      </c>
      <c r="H2206" s="1963">
        <f>VLOOKUP($A2197,'Result Entry'!$B$9:$FW$108,9,0)</f>
        <v>0</v>
      </c>
      <c r="I2206" s="1963"/>
      <c r="J2206" s="1963"/>
      <c r="K2206" s="1963"/>
      <c r="L2206" s="1963"/>
      <c r="M2206" s="1963"/>
      <c r="N2206" s="1964"/>
    </row>
    <row r="2207" spans="1:15" ht="39.75" customHeight="1">
      <c r="A2207" s="1721"/>
      <c r="B2207" s="10" t="s">
        <v>69</v>
      </c>
      <c r="C2207" s="1960" t="s">
        <v>53</v>
      </c>
      <c r="D2207" s="1961"/>
      <c r="E2207" s="1961"/>
      <c r="F2207" s="1962"/>
      <c r="G2207" s="88" t="s">
        <v>149</v>
      </c>
      <c r="H2207" s="1965" t="str">
        <f>CONCATENATE('Result Entry'!$G$4,'Result Entry'!$J$4)</f>
        <v>11(A)</v>
      </c>
      <c r="I2207" s="1963"/>
      <c r="J2207" s="1963"/>
      <c r="K2207" s="1963"/>
      <c r="L2207" s="1963"/>
      <c r="M2207" s="1963"/>
      <c r="N2207" s="1964"/>
    </row>
    <row r="2208" spans="1:15" ht="39.75" customHeight="1" thickBot="1">
      <c r="A2208" s="1721"/>
      <c r="B2208" s="10" t="s">
        <v>69</v>
      </c>
      <c r="C2208" s="1935" t="s">
        <v>25</v>
      </c>
      <c r="D2208" s="1936"/>
      <c r="E2208" s="1936"/>
      <c r="F2208" s="1937"/>
      <c r="G2208" s="89" t="s">
        <v>149</v>
      </c>
      <c r="H2208" s="1938">
        <f>VLOOKUP($A2197,'Result Entry'!$B$9:$FW$108,10,0)</f>
        <v>0</v>
      </c>
      <c r="I2208" s="1938"/>
      <c r="J2208" s="1938"/>
      <c r="K2208" s="1938"/>
      <c r="L2208" s="1938"/>
      <c r="M2208" s="1938"/>
      <c r="N2208" s="1939"/>
    </row>
    <row r="2209" spans="1:14" ht="30" customHeight="1">
      <c r="A2209" s="1721"/>
      <c r="B2209" s="11" t="s">
        <v>69</v>
      </c>
      <c r="C2209" s="1940" t="s">
        <v>167</v>
      </c>
      <c r="D2209" s="1941"/>
      <c r="E2209" s="1944" t="s">
        <v>72</v>
      </c>
      <c r="F2209" s="1946" t="s">
        <v>73</v>
      </c>
      <c r="G2209" s="1948" t="s">
        <v>168</v>
      </c>
      <c r="H2209" s="1950" t="s">
        <v>55</v>
      </c>
      <c r="I2209" s="1951"/>
      <c r="J2209" s="1954" t="s">
        <v>84</v>
      </c>
      <c r="K2209" s="1955"/>
      <c r="L2209" s="1958" t="s">
        <v>169</v>
      </c>
      <c r="M2209" s="1966" t="s">
        <v>76</v>
      </c>
      <c r="N2209" s="1926" t="s">
        <v>98</v>
      </c>
    </row>
    <row r="2210" spans="1:14" ht="30" customHeight="1">
      <c r="A2210" s="1721"/>
      <c r="B2210" s="11"/>
      <c r="C2210" s="1942"/>
      <c r="D2210" s="1943"/>
      <c r="E2210" s="1945"/>
      <c r="F2210" s="1947"/>
      <c r="G2210" s="1949"/>
      <c r="H2210" s="1952"/>
      <c r="I2210" s="1953"/>
      <c r="J2210" s="1956"/>
      <c r="K2210" s="1957"/>
      <c r="L2210" s="1959"/>
      <c r="M2210" s="1967"/>
      <c r="N2210" s="1927"/>
    </row>
    <row r="2211" spans="1:14" ht="39.75" customHeight="1" thickBot="1">
      <c r="A2211" s="1721"/>
      <c r="B2211" s="11" t="s">
        <v>69</v>
      </c>
      <c r="C2211" s="1866" t="s">
        <v>56</v>
      </c>
      <c r="D2211" s="1867"/>
      <c r="E2211" s="90">
        <f>'Result Entry'!$L$7</f>
        <v>10</v>
      </c>
      <c r="F2211" s="91">
        <f>'Result Entry'!$M$7</f>
        <v>10</v>
      </c>
      <c r="G2211" s="92">
        <f t="shared" ref="G2211:G2216" si="183">SUM(E2211:F2211)</f>
        <v>20</v>
      </c>
      <c r="H2211" s="1929">
        <f>'Result Entry'!$AU$7</f>
        <v>70</v>
      </c>
      <c r="I2211" s="1930"/>
      <c r="J2211" s="1931">
        <f>'Result Entry'!$AY$7</f>
        <v>100</v>
      </c>
      <c r="K2211" s="1930"/>
      <c r="L2211" s="92">
        <f t="shared" ref="L2211:L2216" si="184">SUM(H2211,J2211)</f>
        <v>170</v>
      </c>
      <c r="M2211" s="93">
        <f t="shared" ref="M2211:M2216" si="185">SUM(G2211,L2211)</f>
        <v>190</v>
      </c>
      <c r="N2211" s="1928"/>
    </row>
    <row r="2212" spans="1:14" s="52" customFormat="1" ht="54" customHeight="1">
      <c r="A2212" s="1721"/>
      <c r="B2212" s="50" t="s">
        <v>69</v>
      </c>
      <c r="C2212" s="1769" t="str">
        <f>'Result Entry'!$L$3</f>
        <v>HINDI Comp.</v>
      </c>
      <c r="D2212" s="1770"/>
      <c r="E2212" s="94">
        <f>IF($J2200="TC",0,IF($J2200="Nso",0,VLOOKUP($A2197,'Result Entry'!$B$9:$FW$108,11,0)))</f>
        <v>0</v>
      </c>
      <c r="F2212" s="95">
        <f>IF($J2200="TC",0,IF($J2200="Nso",0,VLOOKUP($A2197,'Result Entry'!$B$9:$FW$108,12,0)))</f>
        <v>0</v>
      </c>
      <c r="G2212" s="96">
        <f t="shared" si="183"/>
        <v>0</v>
      </c>
      <c r="H2212" s="1932">
        <f>IF($J2200="TC",0,IF($J2200="Nso",0,VLOOKUP($A2197,'Result Entry'!$B$9:$FW$108,16,0)))</f>
        <v>0</v>
      </c>
      <c r="I2212" s="1933"/>
      <c r="J2212" s="1934">
        <f>IF($J2200="TC",0,IF($J2200="Nso",0,VLOOKUP($A2197,'Result Entry'!$B$9:$FW$108,19,0)))</f>
        <v>0</v>
      </c>
      <c r="K2212" s="1933"/>
      <c r="L2212" s="97">
        <f t="shared" si="184"/>
        <v>0</v>
      </c>
      <c r="M2212" s="98">
        <f t="shared" si="185"/>
        <v>0</v>
      </c>
      <c r="N2212" s="99" t="str">
        <f>IF($J2200="TC",0,IF($J2200="Nso",0,VLOOKUP($A2197,'Result Entry'!$B$9:$FW$108,24,0)))</f>
        <v/>
      </c>
    </row>
    <row r="2213" spans="1:14" s="52" customFormat="1" ht="54" customHeight="1">
      <c r="A2213" s="1721"/>
      <c r="B2213" s="50" t="s">
        <v>69</v>
      </c>
      <c r="C2213" s="1717" t="str">
        <f>'Result Entry'!$Z$3</f>
        <v>ENGLISH Comp.</v>
      </c>
      <c r="D2213" s="1718"/>
      <c r="E2213" s="94">
        <f>IF($J2200="TC",0,IF($J2200="Nso",0,VLOOKUP($A2197,'Result Entry'!$B$9:$FW$108,25,0)))</f>
        <v>0</v>
      </c>
      <c r="F2213" s="95">
        <f>IF($J2200="TC",0,IF($J2200="Nso",0,VLOOKUP($A2197,'Result Entry'!$B$9:$FW$108,26,0)))</f>
        <v>0</v>
      </c>
      <c r="G2213" s="100">
        <f t="shared" si="183"/>
        <v>0</v>
      </c>
      <c r="H2213" s="1960">
        <f>IF($J2200="TC",0,IF($J2200="Nso",0,VLOOKUP($A2197,'Result Entry'!$B$9:$FW$108,30,0)))</f>
        <v>0</v>
      </c>
      <c r="I2213" s="1904"/>
      <c r="J2213" s="1903">
        <f>IF($J2200="TC",0,IF($J2200="Nso",0,VLOOKUP($A2197,'Result Entry'!$B$9:$FW$108,33,0)))</f>
        <v>0</v>
      </c>
      <c r="K2213" s="1904"/>
      <c r="L2213" s="97">
        <f t="shared" si="184"/>
        <v>0</v>
      </c>
      <c r="M2213" s="98">
        <f t="shared" si="185"/>
        <v>0</v>
      </c>
      <c r="N2213" s="99" t="str">
        <f>IF($J2200="TC",0,IF($J2200="Nso",0,VLOOKUP($A2197,'Result Entry'!$B$9:$FW$108,38,0)))</f>
        <v/>
      </c>
    </row>
    <row r="2214" spans="1:14" s="52" customFormat="1" ht="54" customHeight="1">
      <c r="A2214" s="1721"/>
      <c r="B2214" s="50" t="s">
        <v>69</v>
      </c>
      <c r="C2214" s="1717" t="str">
        <f>'Result Entry'!$AO$3</f>
        <v>PHYSICS</v>
      </c>
      <c r="D2214" s="1718"/>
      <c r="E2214" s="94">
        <f>IF($J2200="TC",0,IF($J2200="Nso",0,VLOOKUP($A2197,'Result Entry'!$B$9:$FW$108,39,0)))</f>
        <v>0</v>
      </c>
      <c r="F2214" s="95">
        <f>IF($J2200="TC",0,IF($J2200="Nso",0,VLOOKUP($A2197,'Result Entry'!$B$9:$FW$108,40,0)))</f>
        <v>0</v>
      </c>
      <c r="G2214" s="100">
        <f t="shared" si="183"/>
        <v>0</v>
      </c>
      <c r="H2214" s="1960">
        <f>IF($J2200="TC",0,IF($J2200="Nso",0,VLOOKUP($A2197,'Result Entry'!$B$9:$FW$108,45,0)))</f>
        <v>0</v>
      </c>
      <c r="I2214" s="1904"/>
      <c r="J2214" s="1903">
        <f>IF($J2200="TC",0,IF($J2200="Nso",0,VLOOKUP($A2197,'Result Entry'!$B$9:$FW$108,49,0)))</f>
        <v>0</v>
      </c>
      <c r="K2214" s="1904"/>
      <c r="L2214" s="97">
        <f t="shared" si="184"/>
        <v>0</v>
      </c>
      <c r="M2214" s="98">
        <f t="shared" si="185"/>
        <v>0</v>
      </c>
      <c r="N2214" s="99" t="str">
        <f>IF($J2200="TC",0,IF($J2200="Nso",0,VLOOKUP($A2197,'Result Entry'!$B$9:$FW$108,54,0)))</f>
        <v/>
      </c>
    </row>
    <row r="2215" spans="1:14" s="52" customFormat="1" ht="54" customHeight="1">
      <c r="A2215" s="1721"/>
      <c r="B2215" s="50" t="s">
        <v>69</v>
      </c>
      <c r="C2215" s="1717" t="str">
        <f>'Result Entry'!$BF$3</f>
        <v>CHEMISTRY</v>
      </c>
      <c r="D2215" s="1718"/>
      <c r="E2215" s="94" t="str">
        <f>IF($J2200="TC",0,IF($J2200="Nso",0,VLOOKUP($A2197,'Result Entry'!$B$9:$FW$108,55,0)))</f>
        <v/>
      </c>
      <c r="F2215" s="95">
        <f>IF($J2200="TC",0,IF($J2200="Nso",0,VLOOKUP($A2197,'Result Entry'!$B$9:$FW$108,56,0)))</f>
        <v>0</v>
      </c>
      <c r="G2215" s="100">
        <f t="shared" si="183"/>
        <v>0</v>
      </c>
      <c r="H2215" s="1960">
        <f>IF($J2200="TC",0,IF($J2200="Nso",0,VLOOKUP($A2197,'Result Entry'!$B$9:$FW$108,61,0)))</f>
        <v>0</v>
      </c>
      <c r="I2215" s="1904"/>
      <c r="J2215" s="1903">
        <f>IF($J2200="TC",0,IF($J2200="Nso",0,VLOOKUP($A2197,'Result Entry'!$B$9:$FW$108,65,0)))</f>
        <v>0</v>
      </c>
      <c r="K2215" s="1904"/>
      <c r="L2215" s="97">
        <f t="shared" si="184"/>
        <v>0</v>
      </c>
      <c r="M2215" s="98">
        <f t="shared" si="185"/>
        <v>0</v>
      </c>
      <c r="N2215" s="99" t="str">
        <f>IF($J2200="TC",0,IF($J2200="Nso",0,VLOOKUP($A2197,'Result Entry'!$B$9:$FW$108,70,0)))</f>
        <v/>
      </c>
    </row>
    <row r="2216" spans="1:14" s="52" customFormat="1" ht="54" customHeight="1" thickBot="1">
      <c r="A2216" s="1721"/>
      <c r="B2216" s="50" t="s">
        <v>69</v>
      </c>
      <c r="C2216" s="1717" t="str">
        <f>'Result Entry'!$BW$3</f>
        <v>BIOLOGY</v>
      </c>
      <c r="D2216" s="1718"/>
      <c r="E2216" s="101" t="str">
        <f>IF($J2200="TC",0,IF($J2200="Nso",0,VLOOKUP($A2197,'Result Entry'!$B$9:$FW$108,71,0)))</f>
        <v/>
      </c>
      <c r="F2216" s="102" t="str">
        <f>IF($J2200="TC",0,IF($J2200="Nso",0,VLOOKUP($A2197,'Result Entry'!$B$9:$FW$108,72,0)))</f>
        <v/>
      </c>
      <c r="G2216" s="103">
        <f t="shared" si="183"/>
        <v>0</v>
      </c>
      <c r="H2216" s="1905">
        <f>IF($J2200="TC",0,IF($J2200="Nso",0,VLOOKUP($A2197,'Result Entry'!$B$9:$FW$108,77,0)))</f>
        <v>0</v>
      </c>
      <c r="I2216" s="1906"/>
      <c r="J2216" s="1907">
        <f>IF($J2200="TC",0,IF($J2200="Nso",0,VLOOKUP($A2197,'Result Entry'!$B$9:$FW$108,81,0)))</f>
        <v>0</v>
      </c>
      <c r="K2216" s="1906"/>
      <c r="L2216" s="104">
        <f t="shared" si="184"/>
        <v>0</v>
      </c>
      <c r="M2216" s="105">
        <f t="shared" si="185"/>
        <v>0</v>
      </c>
      <c r="N2216" s="99">
        <f>IF($J2200="TC",0,IF($J2200="Nso",0,VLOOKUP($A2197,'Result Entry'!$B$9:$FW$108,86,0)))</f>
        <v>0</v>
      </c>
    </row>
    <row r="2217" spans="1:14" ht="39.75" customHeight="1">
      <c r="A2217" s="1721"/>
      <c r="B2217" s="11" t="s">
        <v>69</v>
      </c>
      <c r="C2217" s="1771" t="s">
        <v>77</v>
      </c>
      <c r="D2217" s="1772"/>
      <c r="E2217" s="1773"/>
      <c r="F2217" s="1968" t="s">
        <v>78</v>
      </c>
      <c r="G2217" s="1969"/>
      <c r="H2217" s="1968" t="s">
        <v>79</v>
      </c>
      <c r="I2217" s="1970"/>
      <c r="J2217" s="106" t="s">
        <v>41</v>
      </c>
      <c r="K2217" s="116" t="s">
        <v>91</v>
      </c>
      <c r="L2217" s="1971" t="s">
        <v>39</v>
      </c>
      <c r="M2217" s="1972"/>
      <c r="N2217" s="108" t="s">
        <v>43</v>
      </c>
    </row>
    <row r="2218" spans="1:14" ht="39.75" customHeight="1" thickBot="1">
      <c r="A2218" s="1721"/>
      <c r="B2218" s="11" t="s">
        <v>69</v>
      </c>
      <c r="C2218" s="1774"/>
      <c r="D2218" s="1775"/>
      <c r="E2218" s="1776"/>
      <c r="F2218" s="1973">
        <f>IF($J2200="TC",0,IF($J2200="Nso",0,VLOOKUP($A2197,'Result Entry'!$B$9:$FW$108,146,0)))</f>
        <v>0</v>
      </c>
      <c r="G2218" s="1974"/>
      <c r="H2218" s="1975">
        <f>IF($J2200="TC",0,IF($J2200="Nso",0,VLOOKUP($A2197,'Result Entry'!$B$9:$FW$108,147,0)))</f>
        <v>0</v>
      </c>
      <c r="I2218" s="1976"/>
      <c r="J2218" s="75">
        <f>IF($J2200="TC",0,IF($J2200="Nso",0,VLOOKUP($A2197,'Result Entry'!$B$9:$FW$108,148,0)))</f>
        <v>0</v>
      </c>
      <c r="K2218" s="85" t="str">
        <f>IF($J2200="TC",0,IF($J2200="Nso",0,VLOOKUP($A2197,'Result Entry'!$B$9:$FW$108,149,0)))</f>
        <v/>
      </c>
      <c r="L2218" s="1864">
        <f>IF($J2200="TC",0,IF($J2200="Nso",0,VLOOKUP($A2197,'Result Entry'!$B$9:$FW$108,150,0)))</f>
        <v>0</v>
      </c>
      <c r="M2218" s="1865"/>
      <c r="N2218" s="15">
        <f>IF($J2200="TC",0,IF($J2200="Nso",0,VLOOKUP($A2197,'Result Entry'!$B$9:$FW$108,152,0)))</f>
        <v>0</v>
      </c>
    </row>
    <row r="2219" spans="1:14" ht="39.75" customHeight="1">
      <c r="A2219" s="1721"/>
      <c r="B2219" s="11" t="s">
        <v>69</v>
      </c>
      <c r="C2219" s="1758" t="s">
        <v>58</v>
      </c>
      <c r="D2219" s="1759"/>
      <c r="E2219" s="1759"/>
      <c r="F2219" s="1759"/>
      <c r="G2219" s="1759"/>
      <c r="H2219" s="1760"/>
      <c r="I2219" s="1834" t="s">
        <v>59</v>
      </c>
      <c r="J2219" s="1835"/>
      <c r="K2219" s="1911">
        <f>VLOOKUP($A2197,'Result Entry'!$B$9:$FW$108,143,0)</f>
        <v>0</v>
      </c>
      <c r="L2219" s="1912"/>
      <c r="M2219" s="1839" t="s">
        <v>37</v>
      </c>
      <c r="N2219" s="1840"/>
    </row>
    <row r="2220" spans="1:14" ht="39.75" customHeight="1" thickBot="1">
      <c r="A2220" s="1721"/>
      <c r="B2220" s="11" t="s">
        <v>69</v>
      </c>
      <c r="C2220" s="1841" t="s">
        <v>54</v>
      </c>
      <c r="D2220" s="1842"/>
      <c r="E2220" s="1842"/>
      <c r="F2220" s="1843" t="s">
        <v>157</v>
      </c>
      <c r="G2220" s="1844"/>
      <c r="H2220" s="26" t="s">
        <v>47</v>
      </c>
      <c r="I2220" s="1847" t="s">
        <v>60</v>
      </c>
      <c r="J2220" s="1848"/>
      <c r="K2220" s="1913">
        <f>VLOOKUP($A2197,'Result Entry'!$B$9:$FW$108,144,0)</f>
        <v>0</v>
      </c>
      <c r="L2220" s="1914"/>
      <c r="M2220" s="1875">
        <f>VLOOKUP($A2197,'Result Entry'!$B$9:$FW$108,145,0)</f>
        <v>0</v>
      </c>
      <c r="N2220" s="1876"/>
    </row>
    <row r="2221" spans="1:14" ht="39.75" customHeight="1">
      <c r="A2221" s="1721"/>
      <c r="B2221" s="11" t="s">
        <v>69</v>
      </c>
      <c r="C2221" s="1841"/>
      <c r="D2221" s="1842"/>
      <c r="E2221" s="1842"/>
      <c r="F2221" s="1845"/>
      <c r="G2221" s="1846"/>
      <c r="H2221" s="27" t="s">
        <v>99</v>
      </c>
      <c r="I2221" s="1877" t="s">
        <v>61</v>
      </c>
      <c r="J2221" s="1878"/>
      <c r="K2221" s="1915">
        <f>IF($J2200="TC","Transferred",IF($J2200="Nso","NameSeparated",VLOOKUP($A2197,'Result Entry'!$B$9:$FW$108,153,0)))</f>
        <v>0</v>
      </c>
      <c r="L2221" s="1915"/>
      <c r="M2221" s="1915"/>
      <c r="N2221" s="1916"/>
    </row>
    <row r="2222" spans="1:14" ht="39.75" customHeight="1">
      <c r="A2222" s="1721"/>
      <c r="B2222" s="11" t="s">
        <v>69</v>
      </c>
      <c r="C2222" s="1917" t="str">
        <f>'Result Entry'!$DU$3</f>
        <v>Foundation Of Information Tech.</v>
      </c>
      <c r="D2222" s="1918"/>
      <c r="E2222" s="1919"/>
      <c r="F2222" s="1902" t="str">
        <f>IF($J2200="TC",0,IF($J2200="Nso",0,VLOOKUP($A2197,'Result Entry'!$B$9:$GS$108,170,0)))</f>
        <v/>
      </c>
      <c r="G2222" s="1902"/>
      <c r="H2222" s="109">
        <f>IF($J2200="TC",0,IF($J2200="Nso",0,VLOOKUP($A2197,'Result Entry'!$B$9:$GS$108,112,0)))</f>
        <v>0</v>
      </c>
      <c r="I2222" s="1748" t="s">
        <v>71</v>
      </c>
      <c r="J2222" s="1749"/>
      <c r="K2222" s="1908">
        <f>'Result Entry'!$T$2</f>
        <v>45419</v>
      </c>
      <c r="L2222" s="1909"/>
      <c r="M2222" s="1909"/>
      <c r="N2222" s="1910"/>
    </row>
    <row r="2223" spans="1:14" ht="39.75" customHeight="1">
      <c r="A2223" s="1721"/>
      <c r="B2223" s="11" t="s">
        <v>69</v>
      </c>
      <c r="C2223" s="1899" t="str">
        <f>'Result Entry'!$EI$3</f>
        <v>G.I.A.I.-II</v>
      </c>
      <c r="D2223" s="1900"/>
      <c r="E2223" s="1901"/>
      <c r="F2223" s="1902" t="str">
        <f>IF($J2200="TC",0,IF($J2200="Nso",0,VLOOKUP($A2197,'Result Entry'!$B$9:$GS$108,174,0)))</f>
        <v/>
      </c>
      <c r="G2223" s="1902"/>
      <c r="H2223" s="109">
        <f>IF($J2200="TC",0,IF($J2200="Nso",0,VLOOKUP($A2197,'Result Entry'!$B$9:$GS$108,124,0)))</f>
        <v>0</v>
      </c>
      <c r="I2223" s="1753"/>
      <c r="J2223" s="1754"/>
      <c r="K2223" s="1754"/>
      <c r="L2223" s="1754"/>
      <c r="M2223" s="1754"/>
      <c r="N2223" s="1755"/>
    </row>
    <row r="2224" spans="1:14" ht="39.75" customHeight="1">
      <c r="A2224" s="1721"/>
      <c r="B2224" s="11" t="s">
        <v>69</v>
      </c>
      <c r="C2224" s="1899" t="str">
        <f>'Result Entry'!$EU$3</f>
        <v>SOC.SER.PLAN</v>
      </c>
      <c r="D2224" s="1900"/>
      <c r="E2224" s="1901"/>
      <c r="F2224" s="1902">
        <f>IF($J2200="TC",0,IF($J2200="Nso",0,VLOOKUP($A2197,'Result Entry'!$B$9:$HS$108,178,0)))</f>
        <v>0</v>
      </c>
      <c r="G2224" s="1902"/>
      <c r="H2224" s="109">
        <f>IF($J2200="TC",0,IF($J2200="Nso",0,VLOOKUP($A2197,'Result Entry'!$B$9:$GS$108,136,0)))</f>
        <v>0</v>
      </c>
      <c r="I2224" s="1756" t="s">
        <v>174</v>
      </c>
      <c r="J2224" s="1757"/>
      <c r="K2224" s="113"/>
      <c r="L2224" s="114"/>
      <c r="M2224" s="114"/>
      <c r="N2224" s="115"/>
    </row>
    <row r="2225" spans="1:15" ht="39.75" customHeight="1" thickBot="1">
      <c r="A2225" s="1721"/>
      <c r="B2225" s="11" t="s">
        <v>69</v>
      </c>
      <c r="C2225" s="1899" t="str">
        <f>'Result Entry'!$FG$3</f>
        <v>Jeewan Kaushal</v>
      </c>
      <c r="D2225" s="1900"/>
      <c r="E2225" s="1901"/>
      <c r="F2225" s="1902" t="str">
        <f>IF($J2200="TC",0,IF($J2200="Nso",0,VLOOKUP($A2197,'Result Entry'!$B$9:$HS$108,182,0)))</f>
        <v/>
      </c>
      <c r="G2225" s="1902"/>
      <c r="H2225" s="109">
        <f>IF($J2200="TC",0,IF($J2200="Nso",0,VLOOKUP($A2197,'Result Entry'!$B$9:$HS$108,136,0)))</f>
        <v>0</v>
      </c>
      <c r="I2225" s="1756" t="s">
        <v>148</v>
      </c>
      <c r="J2225" s="1757"/>
      <c r="K2225" s="1757"/>
      <c r="L2225" s="1757"/>
      <c r="M2225" s="1757"/>
      <c r="N2225" s="1838"/>
    </row>
    <row r="2226" spans="1:15" ht="39.75" customHeight="1">
      <c r="A2226" s="1721"/>
      <c r="B2226" s="10" t="s">
        <v>69</v>
      </c>
      <c r="C2226" s="1886" t="s">
        <v>180</v>
      </c>
      <c r="D2226" s="1887"/>
      <c r="E2226" s="1888"/>
      <c r="F2226" s="1895" t="s">
        <v>181</v>
      </c>
      <c r="G2226" s="1896"/>
      <c r="H2226" s="110" t="s">
        <v>30</v>
      </c>
      <c r="I2226" s="1756" t="s">
        <v>175</v>
      </c>
      <c r="J2226" s="1757"/>
      <c r="K2226" s="1757"/>
      <c r="L2226" s="1757"/>
      <c r="M2226" s="1757"/>
      <c r="N2226" s="1838"/>
    </row>
    <row r="2227" spans="1:15" ht="39.75" customHeight="1">
      <c r="A2227" s="1721"/>
      <c r="B2227" s="10" t="s">
        <v>69</v>
      </c>
      <c r="C2227" s="1889"/>
      <c r="D2227" s="1890"/>
      <c r="E2227" s="1891"/>
      <c r="F2227" s="1897" t="s">
        <v>182</v>
      </c>
      <c r="G2227" s="1898"/>
      <c r="H2227" s="111" t="s">
        <v>179</v>
      </c>
      <c r="I2227" s="1732" t="s">
        <v>67</v>
      </c>
      <c r="J2227" s="1733"/>
      <c r="K2227" s="1733"/>
      <c r="L2227" s="1733"/>
      <c r="M2227" s="1733"/>
      <c r="N2227" s="1734"/>
    </row>
    <row r="2228" spans="1:15" ht="39.75" customHeight="1">
      <c r="A2228" s="1721"/>
      <c r="B2228" s="10" t="s">
        <v>69</v>
      </c>
      <c r="C2228" s="1889"/>
      <c r="D2228" s="1890"/>
      <c r="E2228" s="1891"/>
      <c r="F2228" s="1897" t="s">
        <v>185</v>
      </c>
      <c r="G2228" s="1898"/>
      <c r="H2228" s="111" t="s">
        <v>62</v>
      </c>
      <c r="I2228" s="1735"/>
      <c r="J2228" s="1736"/>
      <c r="K2228" s="1736"/>
      <c r="L2228" s="1736"/>
      <c r="M2228" s="1736"/>
      <c r="N2228" s="1737"/>
    </row>
    <row r="2229" spans="1:15" ht="39.75" customHeight="1">
      <c r="A2229" s="1721"/>
      <c r="B2229" s="10" t="s">
        <v>69</v>
      </c>
      <c r="C2229" s="1889"/>
      <c r="D2229" s="1890"/>
      <c r="E2229" s="1891"/>
      <c r="F2229" s="1897" t="s">
        <v>186</v>
      </c>
      <c r="G2229" s="1898"/>
      <c r="H2229" s="111" t="s">
        <v>63</v>
      </c>
      <c r="I2229" s="1735"/>
      <c r="J2229" s="1736"/>
      <c r="K2229" s="1736"/>
      <c r="L2229" s="1736"/>
      <c r="M2229" s="1736"/>
      <c r="N2229" s="1737"/>
    </row>
    <row r="2230" spans="1:15" ht="39.75" customHeight="1">
      <c r="A2230" s="1721"/>
      <c r="B2230" s="10" t="s">
        <v>69</v>
      </c>
      <c r="C2230" s="1889"/>
      <c r="D2230" s="1890"/>
      <c r="E2230" s="1891"/>
      <c r="F2230" s="1897" t="s">
        <v>183</v>
      </c>
      <c r="G2230" s="1898"/>
      <c r="H2230" s="111" t="s">
        <v>65</v>
      </c>
      <c r="I2230" s="1738" t="s">
        <v>80</v>
      </c>
      <c r="J2230" s="1739"/>
      <c r="K2230" s="1739"/>
      <c r="L2230" s="1739"/>
      <c r="M2230" s="1739"/>
      <c r="N2230" s="1740"/>
    </row>
    <row r="2231" spans="1:15" ht="39.75" customHeight="1" thickBot="1">
      <c r="A2231" s="1721"/>
      <c r="B2231" s="13" t="s">
        <v>69</v>
      </c>
      <c r="C2231" s="1892"/>
      <c r="D2231" s="1893"/>
      <c r="E2231" s="1894"/>
      <c r="F2231" s="1884" t="s">
        <v>184</v>
      </c>
      <c r="G2231" s="1885"/>
      <c r="H2231" s="112" t="s">
        <v>64</v>
      </c>
      <c r="I2231" s="1741"/>
      <c r="J2231" s="1742"/>
      <c r="K2231" s="1742"/>
      <c r="L2231" s="1742"/>
      <c r="M2231" s="1742"/>
      <c r="N2231" s="1743"/>
    </row>
    <row r="2232" spans="1:15" s="43" customFormat="1" ht="123.75" customHeight="1" thickTop="1">
      <c r="A2232" s="84"/>
      <c r="B2232" s="117"/>
      <c r="C2232" s="118"/>
      <c r="D2232" s="118"/>
      <c r="E2232" s="118"/>
      <c r="F2232" s="118"/>
      <c r="G2232" s="118"/>
      <c r="H2232" s="118"/>
      <c r="I2232" s="118"/>
      <c r="J2232" s="118"/>
      <c r="K2232" s="118"/>
      <c r="L2232" s="118"/>
      <c r="M2232" s="118"/>
      <c r="N2232" s="118"/>
    </row>
    <row r="2233" spans="1:15" ht="24.75" customHeight="1" thickBot="1">
      <c r="A2233" s="83">
        <f>A2197+1</f>
        <v>63</v>
      </c>
      <c r="B2233" s="1720" t="s">
        <v>50</v>
      </c>
      <c r="C2233" s="1720"/>
      <c r="D2233" s="1720"/>
      <c r="E2233" s="1720"/>
      <c r="F2233" s="1720"/>
      <c r="G2233" s="1720"/>
      <c r="H2233" s="1720"/>
      <c r="I2233" s="1720"/>
      <c r="J2233" s="1720"/>
      <c r="K2233" s="1720"/>
      <c r="L2233" s="1720"/>
      <c r="M2233" s="1720"/>
      <c r="N2233" s="1720"/>
    </row>
    <row r="2234" spans="1:15" ht="62.25" customHeight="1" thickTop="1">
      <c r="A2234" s="1721"/>
      <c r="B2234" s="1722"/>
      <c r="C2234" s="1723"/>
      <c r="D2234" s="1920" t="str">
        <f>Master!$E$8</f>
        <v xml:space="preserve">Govt. Sr. Secondary School </v>
      </c>
      <c r="E2234" s="1921"/>
      <c r="F2234" s="1921"/>
      <c r="G2234" s="1921"/>
      <c r="H2234" s="1921"/>
      <c r="I2234" s="1921"/>
      <c r="J2234" s="1921"/>
      <c r="K2234" s="1921"/>
      <c r="L2234" s="1921"/>
      <c r="M2234" s="1921"/>
      <c r="N2234" s="1922"/>
    </row>
    <row r="2235" spans="1:15" ht="33" customHeight="1" thickBot="1">
      <c r="A2235" s="1721"/>
      <c r="B2235" s="1724"/>
      <c r="C2235" s="1725"/>
      <c r="D2235" s="1729" t="str">
        <f>Master!$E$11</f>
        <v>P.S.-Bapini (Jodhpur)</v>
      </c>
      <c r="E2235" s="1730"/>
      <c r="F2235" s="1730"/>
      <c r="G2235" s="1730"/>
      <c r="H2235" s="1730"/>
      <c r="I2235" s="1730"/>
      <c r="J2235" s="1730"/>
      <c r="K2235" s="1730"/>
      <c r="L2235" s="1730"/>
      <c r="M2235" s="1730"/>
      <c r="N2235" s="1731"/>
    </row>
    <row r="2236" spans="1:15" ht="30" customHeight="1">
      <c r="A2236" s="1721"/>
      <c r="B2236" s="28"/>
      <c r="C2236" s="1849" t="s">
        <v>150</v>
      </c>
      <c r="D2236" s="1850"/>
      <c r="E2236" s="1850"/>
      <c r="F2236" s="1850"/>
      <c r="G2236" s="1851"/>
      <c r="H2236" s="1814" t="s">
        <v>127</v>
      </c>
      <c r="I2236" s="1814"/>
      <c r="J2236" s="1923">
        <f>VLOOKUP(A2233,'Result Entry'!$B$6:$K$108,6,0)</f>
        <v>0</v>
      </c>
      <c r="K2236" s="1820" t="s">
        <v>68</v>
      </c>
      <c r="L2236" s="1821"/>
      <c r="M2236" s="68">
        <f>Master!$E$14</f>
        <v>8151106901</v>
      </c>
      <c r="N2236" s="69"/>
    </row>
    <row r="2237" spans="1:15" ht="30" customHeight="1">
      <c r="A2237" s="1721"/>
      <c r="B2237" s="9"/>
      <c r="C2237" s="1852"/>
      <c r="D2237" s="1853"/>
      <c r="E2237" s="1853"/>
      <c r="F2237" s="1853"/>
      <c r="G2237" s="1854"/>
      <c r="H2237" s="1815"/>
      <c r="I2237" s="1815"/>
      <c r="J2237" s="1924"/>
      <c r="K2237" s="1822" t="s">
        <v>66</v>
      </c>
      <c r="L2237" s="1823"/>
      <c r="M2237" s="1824"/>
      <c r="N2237" s="1825"/>
      <c r="O2237" s="17" t="s">
        <v>156</v>
      </c>
    </row>
    <row r="2238" spans="1:15" ht="30" customHeight="1" thickBot="1">
      <c r="A2238" s="1721"/>
      <c r="B2238" s="9"/>
      <c r="C2238" s="1855"/>
      <c r="D2238" s="1856"/>
      <c r="E2238" s="1856"/>
      <c r="F2238" s="1856"/>
      <c r="G2238" s="1857"/>
      <c r="H2238" s="1816"/>
      <c r="I2238" s="1816"/>
      <c r="J2238" s="1925"/>
      <c r="K2238" s="1826" t="s">
        <v>51</v>
      </c>
      <c r="L2238" s="1827"/>
      <c r="M2238" s="1828" t="str">
        <f>Master!$E$6</f>
        <v>2023-24</v>
      </c>
      <c r="N2238" s="1829"/>
    </row>
    <row r="2239" spans="1:15" ht="39.75" customHeight="1">
      <c r="A2239" s="1721"/>
      <c r="B2239" s="10" t="s">
        <v>69</v>
      </c>
      <c r="C2239" s="1932" t="s">
        <v>20</v>
      </c>
      <c r="D2239" s="1977"/>
      <c r="E2239" s="1977"/>
      <c r="F2239" s="1978"/>
      <c r="G2239" s="87" t="s">
        <v>149</v>
      </c>
      <c r="H2239" s="1979">
        <f>VLOOKUP($A2233,'Result Entry'!$B$9:$FW$108,4,0)</f>
        <v>0</v>
      </c>
      <c r="I2239" s="1979"/>
      <c r="J2239" s="1979"/>
      <c r="K2239" s="1979"/>
      <c r="L2239" s="1979"/>
      <c r="M2239" s="1979"/>
      <c r="N2239" s="1980"/>
    </row>
    <row r="2240" spans="1:15" ht="39.75" customHeight="1">
      <c r="A2240" s="1721"/>
      <c r="B2240" s="10" t="s">
        <v>69</v>
      </c>
      <c r="C2240" s="1960" t="s">
        <v>22</v>
      </c>
      <c r="D2240" s="1961"/>
      <c r="E2240" s="1961"/>
      <c r="F2240" s="1962"/>
      <c r="G2240" s="88" t="s">
        <v>149</v>
      </c>
      <c r="H2240" s="1963">
        <f>VLOOKUP($A2233,'Result Entry'!$B$9:$FW$108,7,0)</f>
        <v>0</v>
      </c>
      <c r="I2240" s="1963"/>
      <c r="J2240" s="1963"/>
      <c r="K2240" s="1963"/>
      <c r="L2240" s="1963"/>
      <c r="M2240" s="1963"/>
      <c r="N2240" s="1964"/>
    </row>
    <row r="2241" spans="1:14" ht="39.75" customHeight="1">
      <c r="A2241" s="1721"/>
      <c r="B2241" s="10" t="s">
        <v>69</v>
      </c>
      <c r="C2241" s="1960" t="s">
        <v>23</v>
      </c>
      <c r="D2241" s="1961"/>
      <c r="E2241" s="1961"/>
      <c r="F2241" s="1962"/>
      <c r="G2241" s="88" t="s">
        <v>149</v>
      </c>
      <c r="H2241" s="1963">
        <f>VLOOKUP($A2233,'Result Entry'!$B$9:$FW$108,8,0)</f>
        <v>0</v>
      </c>
      <c r="I2241" s="1963"/>
      <c r="J2241" s="1963"/>
      <c r="K2241" s="1963"/>
      <c r="L2241" s="1963"/>
      <c r="M2241" s="1963"/>
      <c r="N2241" s="1964"/>
    </row>
    <row r="2242" spans="1:14" ht="39.75" customHeight="1">
      <c r="A2242" s="1721"/>
      <c r="B2242" s="10" t="s">
        <v>69</v>
      </c>
      <c r="C2242" s="1960" t="s">
        <v>52</v>
      </c>
      <c r="D2242" s="1961"/>
      <c r="E2242" s="1961"/>
      <c r="F2242" s="1962"/>
      <c r="G2242" s="88" t="s">
        <v>149</v>
      </c>
      <c r="H2242" s="1963">
        <f>VLOOKUP($A2233,'Result Entry'!$B$9:$FW$108,9,0)</f>
        <v>0</v>
      </c>
      <c r="I2242" s="1963"/>
      <c r="J2242" s="1963"/>
      <c r="K2242" s="1963"/>
      <c r="L2242" s="1963"/>
      <c r="M2242" s="1963"/>
      <c r="N2242" s="1964"/>
    </row>
    <row r="2243" spans="1:14" ht="39.75" customHeight="1">
      <c r="A2243" s="1721"/>
      <c r="B2243" s="10" t="s">
        <v>69</v>
      </c>
      <c r="C2243" s="1960" t="s">
        <v>53</v>
      </c>
      <c r="D2243" s="1961"/>
      <c r="E2243" s="1961"/>
      <c r="F2243" s="1962"/>
      <c r="G2243" s="88" t="s">
        <v>149</v>
      </c>
      <c r="H2243" s="1965" t="str">
        <f>CONCATENATE('Result Entry'!$G$4,'Result Entry'!$J$4)</f>
        <v>11(A)</v>
      </c>
      <c r="I2243" s="1963"/>
      <c r="J2243" s="1963"/>
      <c r="K2243" s="1963"/>
      <c r="L2243" s="1963"/>
      <c r="M2243" s="1963"/>
      <c r="N2243" s="1964"/>
    </row>
    <row r="2244" spans="1:14" ht="39.75" customHeight="1" thickBot="1">
      <c r="A2244" s="1721"/>
      <c r="B2244" s="10" t="s">
        <v>69</v>
      </c>
      <c r="C2244" s="1935" t="s">
        <v>25</v>
      </c>
      <c r="D2244" s="1936"/>
      <c r="E2244" s="1936"/>
      <c r="F2244" s="1937"/>
      <c r="G2244" s="89" t="s">
        <v>149</v>
      </c>
      <c r="H2244" s="1938">
        <f>VLOOKUP($A2233,'Result Entry'!$B$9:$FW$108,10,0)</f>
        <v>0</v>
      </c>
      <c r="I2244" s="1938"/>
      <c r="J2244" s="1938"/>
      <c r="K2244" s="1938"/>
      <c r="L2244" s="1938"/>
      <c r="M2244" s="1938"/>
      <c r="N2244" s="1939"/>
    </row>
    <row r="2245" spans="1:14" ht="30" customHeight="1">
      <c r="A2245" s="1721"/>
      <c r="B2245" s="11" t="s">
        <v>69</v>
      </c>
      <c r="C2245" s="1940" t="s">
        <v>167</v>
      </c>
      <c r="D2245" s="1941"/>
      <c r="E2245" s="1944" t="s">
        <v>72</v>
      </c>
      <c r="F2245" s="1946" t="s">
        <v>73</v>
      </c>
      <c r="G2245" s="1948" t="s">
        <v>168</v>
      </c>
      <c r="H2245" s="1950" t="s">
        <v>55</v>
      </c>
      <c r="I2245" s="1951"/>
      <c r="J2245" s="1954" t="s">
        <v>84</v>
      </c>
      <c r="K2245" s="1955"/>
      <c r="L2245" s="1958" t="s">
        <v>169</v>
      </c>
      <c r="M2245" s="1966" t="s">
        <v>76</v>
      </c>
      <c r="N2245" s="1926" t="s">
        <v>98</v>
      </c>
    </row>
    <row r="2246" spans="1:14" ht="30" customHeight="1">
      <c r="A2246" s="1721"/>
      <c r="B2246" s="11"/>
      <c r="C2246" s="1942"/>
      <c r="D2246" s="1943"/>
      <c r="E2246" s="1945"/>
      <c r="F2246" s="1947"/>
      <c r="G2246" s="1949"/>
      <c r="H2246" s="1952"/>
      <c r="I2246" s="1953"/>
      <c r="J2246" s="1956"/>
      <c r="K2246" s="1957"/>
      <c r="L2246" s="1959"/>
      <c r="M2246" s="1967"/>
      <c r="N2246" s="1927"/>
    </row>
    <row r="2247" spans="1:14" ht="39.75" customHeight="1" thickBot="1">
      <c r="A2247" s="1721"/>
      <c r="B2247" s="11" t="s">
        <v>69</v>
      </c>
      <c r="C2247" s="1866" t="s">
        <v>56</v>
      </c>
      <c r="D2247" s="1867"/>
      <c r="E2247" s="90">
        <f>'Result Entry'!$L$7</f>
        <v>10</v>
      </c>
      <c r="F2247" s="91">
        <f>'Result Entry'!$M$7</f>
        <v>10</v>
      </c>
      <c r="G2247" s="92">
        <f t="shared" ref="G2247:G2252" si="186">SUM(E2247:F2247)</f>
        <v>20</v>
      </c>
      <c r="H2247" s="1929">
        <f>'Result Entry'!$AU$7</f>
        <v>70</v>
      </c>
      <c r="I2247" s="1930"/>
      <c r="J2247" s="1931">
        <f>'Result Entry'!$AY$7</f>
        <v>100</v>
      </c>
      <c r="K2247" s="1930"/>
      <c r="L2247" s="92">
        <f t="shared" ref="L2247:L2252" si="187">SUM(H2247,J2247)</f>
        <v>170</v>
      </c>
      <c r="M2247" s="93">
        <f t="shared" ref="M2247:M2252" si="188">SUM(G2247,L2247)</f>
        <v>190</v>
      </c>
      <c r="N2247" s="1928"/>
    </row>
    <row r="2248" spans="1:14" s="52" customFormat="1" ht="54" customHeight="1">
      <c r="A2248" s="1721"/>
      <c r="B2248" s="50" t="s">
        <v>69</v>
      </c>
      <c r="C2248" s="1769" t="str">
        <f>'Result Entry'!$L$3</f>
        <v>HINDI Comp.</v>
      </c>
      <c r="D2248" s="1770"/>
      <c r="E2248" s="94">
        <f>IF($J2236="TC",0,IF($J2236="Nso",0,VLOOKUP($A2233,'Result Entry'!$B$9:$FW$108,11,0)))</f>
        <v>0</v>
      </c>
      <c r="F2248" s="95">
        <f>IF($J2236="TC",0,IF($J2236="Nso",0,VLOOKUP($A2233,'Result Entry'!$B$9:$FW$108,12,0)))</f>
        <v>0</v>
      </c>
      <c r="G2248" s="96">
        <f t="shared" si="186"/>
        <v>0</v>
      </c>
      <c r="H2248" s="1932">
        <f>IF($J2236="TC",0,IF($J2236="Nso",0,VLOOKUP($A2233,'Result Entry'!$B$9:$FW$108,16,0)))</f>
        <v>0</v>
      </c>
      <c r="I2248" s="1933"/>
      <c r="J2248" s="1934">
        <f>IF($J2236="TC",0,IF($J2236="Nso",0,VLOOKUP($A2233,'Result Entry'!$B$9:$FW$108,19,0)))</f>
        <v>0</v>
      </c>
      <c r="K2248" s="1933"/>
      <c r="L2248" s="97">
        <f t="shared" si="187"/>
        <v>0</v>
      </c>
      <c r="M2248" s="98">
        <f t="shared" si="188"/>
        <v>0</v>
      </c>
      <c r="N2248" s="99" t="str">
        <f>IF($J2236="TC",0,IF($J2236="Nso",0,VLOOKUP($A2233,'Result Entry'!$B$9:$FW$108,24,0)))</f>
        <v/>
      </c>
    </row>
    <row r="2249" spans="1:14" s="52" customFormat="1" ht="54" customHeight="1">
      <c r="A2249" s="1721"/>
      <c r="B2249" s="50" t="s">
        <v>69</v>
      </c>
      <c r="C2249" s="1717" t="str">
        <f>'Result Entry'!$Z$3</f>
        <v>ENGLISH Comp.</v>
      </c>
      <c r="D2249" s="1718"/>
      <c r="E2249" s="94">
        <f>IF($J2236="TC",0,IF($J2236="Nso",0,VLOOKUP($A2233,'Result Entry'!$B$9:$FW$108,25,0)))</f>
        <v>0</v>
      </c>
      <c r="F2249" s="95">
        <f>IF($J2236="TC",0,IF($J2236="Nso",0,VLOOKUP($A2233,'Result Entry'!$B$9:$FW$108,26,0)))</f>
        <v>0</v>
      </c>
      <c r="G2249" s="100">
        <f t="shared" si="186"/>
        <v>0</v>
      </c>
      <c r="H2249" s="1960">
        <f>IF($J2236="TC",0,IF($J2236="Nso",0,VLOOKUP($A2233,'Result Entry'!$B$9:$FW$108,30,0)))</f>
        <v>0</v>
      </c>
      <c r="I2249" s="1904"/>
      <c r="J2249" s="1903">
        <f>IF($J2236="TC",0,IF($J2236="Nso",0,VLOOKUP($A2233,'Result Entry'!$B$9:$FW$108,33,0)))</f>
        <v>0</v>
      </c>
      <c r="K2249" s="1904"/>
      <c r="L2249" s="97">
        <f t="shared" si="187"/>
        <v>0</v>
      </c>
      <c r="M2249" s="98">
        <f t="shared" si="188"/>
        <v>0</v>
      </c>
      <c r="N2249" s="99" t="str">
        <f>IF($J2236="TC",0,IF($J2236="Nso",0,VLOOKUP($A2233,'Result Entry'!$B$9:$FW$108,38,0)))</f>
        <v/>
      </c>
    </row>
    <row r="2250" spans="1:14" s="52" customFormat="1" ht="54" customHeight="1">
      <c r="A2250" s="1721"/>
      <c r="B2250" s="50" t="s">
        <v>69</v>
      </c>
      <c r="C2250" s="1717" t="str">
        <f>'Result Entry'!$AO$3</f>
        <v>PHYSICS</v>
      </c>
      <c r="D2250" s="1718"/>
      <c r="E2250" s="94">
        <f>IF($J2236="TC",0,IF($J2236="Nso",0,VLOOKUP($A2233,'Result Entry'!$B$9:$FW$108,39,0)))</f>
        <v>0</v>
      </c>
      <c r="F2250" s="95">
        <f>IF($J2236="TC",0,IF($J2236="Nso",0,VLOOKUP($A2233,'Result Entry'!$B$9:$FW$108,40,0)))</f>
        <v>0</v>
      </c>
      <c r="G2250" s="100">
        <f t="shared" si="186"/>
        <v>0</v>
      </c>
      <c r="H2250" s="1960">
        <f>IF($J2236="TC",0,IF($J2236="Nso",0,VLOOKUP($A2233,'Result Entry'!$B$9:$FW$108,45,0)))</f>
        <v>0</v>
      </c>
      <c r="I2250" s="1904"/>
      <c r="J2250" s="1903">
        <f>IF($J2236="TC",0,IF($J2236="Nso",0,VLOOKUP($A2233,'Result Entry'!$B$9:$FW$108,49,0)))</f>
        <v>0</v>
      </c>
      <c r="K2250" s="1904"/>
      <c r="L2250" s="97">
        <f t="shared" si="187"/>
        <v>0</v>
      </c>
      <c r="M2250" s="98">
        <f t="shared" si="188"/>
        <v>0</v>
      </c>
      <c r="N2250" s="99" t="str">
        <f>IF($J2236="TC",0,IF($J2236="Nso",0,VLOOKUP($A2233,'Result Entry'!$B$9:$FW$108,54,0)))</f>
        <v/>
      </c>
    </row>
    <row r="2251" spans="1:14" s="52" customFormat="1" ht="54" customHeight="1">
      <c r="A2251" s="1721"/>
      <c r="B2251" s="50" t="s">
        <v>69</v>
      </c>
      <c r="C2251" s="1717" t="str">
        <f>'Result Entry'!$BF$3</f>
        <v>CHEMISTRY</v>
      </c>
      <c r="D2251" s="1718"/>
      <c r="E2251" s="94" t="str">
        <f>IF($J2236="TC",0,IF($J2236="Nso",0,VLOOKUP($A2233,'Result Entry'!$B$9:$FW$108,55,0)))</f>
        <v/>
      </c>
      <c r="F2251" s="95">
        <f>IF($J2236="TC",0,IF($J2236="Nso",0,VLOOKUP($A2233,'Result Entry'!$B$9:$FW$108,56,0)))</f>
        <v>0</v>
      </c>
      <c r="G2251" s="100">
        <f t="shared" si="186"/>
        <v>0</v>
      </c>
      <c r="H2251" s="1960">
        <f>IF($J2236="TC",0,IF($J2236="Nso",0,VLOOKUP($A2233,'Result Entry'!$B$9:$FW$108,61,0)))</f>
        <v>0</v>
      </c>
      <c r="I2251" s="1904"/>
      <c r="J2251" s="1903">
        <f>IF($J2236="TC",0,IF($J2236="Nso",0,VLOOKUP($A2233,'Result Entry'!$B$9:$FW$108,65,0)))</f>
        <v>0</v>
      </c>
      <c r="K2251" s="1904"/>
      <c r="L2251" s="97">
        <f t="shared" si="187"/>
        <v>0</v>
      </c>
      <c r="M2251" s="98">
        <f t="shared" si="188"/>
        <v>0</v>
      </c>
      <c r="N2251" s="99" t="str">
        <f>IF($J2236="TC",0,IF($J2236="Nso",0,VLOOKUP($A2233,'Result Entry'!$B$9:$FW$108,70,0)))</f>
        <v/>
      </c>
    </row>
    <row r="2252" spans="1:14" s="52" customFormat="1" ht="54" customHeight="1" thickBot="1">
      <c r="A2252" s="1721"/>
      <c r="B2252" s="50" t="s">
        <v>69</v>
      </c>
      <c r="C2252" s="1717" t="str">
        <f>'Result Entry'!$BW$3</f>
        <v>BIOLOGY</v>
      </c>
      <c r="D2252" s="1718"/>
      <c r="E2252" s="101" t="str">
        <f>IF($J2236="TC",0,IF($J2236="Nso",0,VLOOKUP($A2233,'Result Entry'!$B$9:$FW$108,71,0)))</f>
        <v/>
      </c>
      <c r="F2252" s="102" t="str">
        <f>IF($J2236="TC",0,IF($J2236="Nso",0,VLOOKUP($A2233,'Result Entry'!$B$9:$FW$108,72,0)))</f>
        <v/>
      </c>
      <c r="G2252" s="103">
        <f t="shared" si="186"/>
        <v>0</v>
      </c>
      <c r="H2252" s="1905">
        <f>IF($J2236="TC",0,IF($J2236="Nso",0,VLOOKUP($A2233,'Result Entry'!$B$9:$FW$108,77,0)))</f>
        <v>0</v>
      </c>
      <c r="I2252" s="1906"/>
      <c r="J2252" s="1907">
        <f>IF($J2236="TC",0,IF($J2236="Nso",0,VLOOKUP($A2233,'Result Entry'!$B$9:$FW$108,81,0)))</f>
        <v>0</v>
      </c>
      <c r="K2252" s="1906"/>
      <c r="L2252" s="104">
        <f t="shared" si="187"/>
        <v>0</v>
      </c>
      <c r="M2252" s="105">
        <f t="shared" si="188"/>
        <v>0</v>
      </c>
      <c r="N2252" s="99">
        <f>IF($J2236="TC",0,IF($J2236="Nso",0,VLOOKUP($A2233,'Result Entry'!$B$9:$FW$108,86,0)))</f>
        <v>0</v>
      </c>
    </row>
    <row r="2253" spans="1:14" ht="39.75" customHeight="1">
      <c r="A2253" s="1721"/>
      <c r="B2253" s="11" t="s">
        <v>69</v>
      </c>
      <c r="C2253" s="1771" t="s">
        <v>77</v>
      </c>
      <c r="D2253" s="1772"/>
      <c r="E2253" s="1773"/>
      <c r="F2253" s="1968" t="s">
        <v>78</v>
      </c>
      <c r="G2253" s="1969"/>
      <c r="H2253" s="1968" t="s">
        <v>79</v>
      </c>
      <c r="I2253" s="1970"/>
      <c r="J2253" s="106" t="s">
        <v>41</v>
      </c>
      <c r="K2253" s="116" t="s">
        <v>91</v>
      </c>
      <c r="L2253" s="1971" t="s">
        <v>39</v>
      </c>
      <c r="M2253" s="1972"/>
      <c r="N2253" s="108" t="s">
        <v>43</v>
      </c>
    </row>
    <row r="2254" spans="1:14" ht="39.75" customHeight="1" thickBot="1">
      <c r="A2254" s="1721"/>
      <c r="B2254" s="11" t="s">
        <v>69</v>
      </c>
      <c r="C2254" s="1774"/>
      <c r="D2254" s="1775"/>
      <c r="E2254" s="1776"/>
      <c r="F2254" s="1973">
        <f>IF($J2236="TC",0,IF($J2236="Nso",0,VLOOKUP($A2233,'Result Entry'!$B$9:$FW$108,146,0)))</f>
        <v>0</v>
      </c>
      <c r="G2254" s="1974"/>
      <c r="H2254" s="1975">
        <f>IF($J2236="TC",0,IF($J2236="Nso",0,VLOOKUP($A2233,'Result Entry'!$B$9:$FW$108,147,0)))</f>
        <v>0</v>
      </c>
      <c r="I2254" s="1976"/>
      <c r="J2254" s="75">
        <f>IF($J2236="TC",0,IF($J2236="Nso",0,VLOOKUP($A2233,'Result Entry'!$B$9:$FW$108,148,0)))</f>
        <v>0</v>
      </c>
      <c r="K2254" s="85" t="str">
        <f>IF($J2236="TC",0,IF($J2236="Nso",0,VLOOKUP($A2233,'Result Entry'!$B$9:$FW$108,149,0)))</f>
        <v/>
      </c>
      <c r="L2254" s="1864">
        <f>IF($J2236="TC",0,IF($J2236="Nso",0,VLOOKUP($A2233,'Result Entry'!$B$9:$FW$108,150,0)))</f>
        <v>0</v>
      </c>
      <c r="M2254" s="1865"/>
      <c r="N2254" s="15">
        <f>IF($J2236="TC",0,IF($J2236="Nso",0,VLOOKUP($A2233,'Result Entry'!$B$9:$FW$108,152,0)))</f>
        <v>0</v>
      </c>
    </row>
    <row r="2255" spans="1:14" ht="39.75" customHeight="1">
      <c r="A2255" s="1721"/>
      <c r="B2255" s="11" t="s">
        <v>69</v>
      </c>
      <c r="C2255" s="1758" t="s">
        <v>58</v>
      </c>
      <c r="D2255" s="1759"/>
      <c r="E2255" s="1759"/>
      <c r="F2255" s="1759"/>
      <c r="G2255" s="1759"/>
      <c r="H2255" s="1760"/>
      <c r="I2255" s="1834" t="s">
        <v>59</v>
      </c>
      <c r="J2255" s="1835"/>
      <c r="K2255" s="1911">
        <f>VLOOKUP($A2233,'Result Entry'!$B$9:$FW$108,143,0)</f>
        <v>0</v>
      </c>
      <c r="L2255" s="1912"/>
      <c r="M2255" s="1839" t="s">
        <v>37</v>
      </c>
      <c r="N2255" s="1840"/>
    </row>
    <row r="2256" spans="1:14" ht="39.75" customHeight="1" thickBot="1">
      <c r="A2256" s="1721"/>
      <c r="B2256" s="11" t="s">
        <v>69</v>
      </c>
      <c r="C2256" s="1841" t="s">
        <v>54</v>
      </c>
      <c r="D2256" s="1842"/>
      <c r="E2256" s="1842"/>
      <c r="F2256" s="1843" t="s">
        <v>157</v>
      </c>
      <c r="G2256" s="1844"/>
      <c r="H2256" s="26" t="s">
        <v>47</v>
      </c>
      <c r="I2256" s="1847" t="s">
        <v>60</v>
      </c>
      <c r="J2256" s="1848"/>
      <c r="K2256" s="1913">
        <f>VLOOKUP($A2233,'Result Entry'!$B$9:$FW$108,144,0)</f>
        <v>0</v>
      </c>
      <c r="L2256" s="1914"/>
      <c r="M2256" s="1875">
        <f>VLOOKUP($A2233,'Result Entry'!$B$9:$FW$108,145,0)</f>
        <v>0</v>
      </c>
      <c r="N2256" s="1876"/>
    </row>
    <row r="2257" spans="1:14" ht="39.75" customHeight="1">
      <c r="A2257" s="1721"/>
      <c r="B2257" s="11" t="s">
        <v>69</v>
      </c>
      <c r="C2257" s="1841"/>
      <c r="D2257" s="1842"/>
      <c r="E2257" s="1842"/>
      <c r="F2257" s="1845"/>
      <c r="G2257" s="1846"/>
      <c r="H2257" s="27" t="s">
        <v>99</v>
      </c>
      <c r="I2257" s="1877" t="s">
        <v>61</v>
      </c>
      <c r="J2257" s="1878"/>
      <c r="K2257" s="1915">
        <f>IF($J2236="TC","Transferred",IF($J2236="Nso","NameSeparated",VLOOKUP($A2233,'Result Entry'!$B$9:$FW$108,153,0)))</f>
        <v>0</v>
      </c>
      <c r="L2257" s="1915"/>
      <c r="M2257" s="1915"/>
      <c r="N2257" s="1916"/>
    </row>
    <row r="2258" spans="1:14" ht="39.75" customHeight="1">
      <c r="A2258" s="1721"/>
      <c r="B2258" s="11" t="s">
        <v>69</v>
      </c>
      <c r="C2258" s="1917" t="str">
        <f>'Result Entry'!$DU$3</f>
        <v>Foundation Of Information Tech.</v>
      </c>
      <c r="D2258" s="1918"/>
      <c r="E2258" s="1919"/>
      <c r="F2258" s="1902" t="str">
        <f>IF($J2236="TC",0,IF($J2236="Nso",0,VLOOKUP($A2233,'Result Entry'!$B$9:$GS$108,170,0)))</f>
        <v/>
      </c>
      <c r="G2258" s="1902"/>
      <c r="H2258" s="109">
        <f>IF($J2236="TC",0,IF($J2236="Nso",0,VLOOKUP($A2233,'Result Entry'!$B$9:$GS$108,112,0)))</f>
        <v>0</v>
      </c>
      <c r="I2258" s="1748" t="s">
        <v>71</v>
      </c>
      <c r="J2258" s="1749"/>
      <c r="K2258" s="1908">
        <f>'Result Entry'!$T$2</f>
        <v>45419</v>
      </c>
      <c r="L2258" s="1909"/>
      <c r="M2258" s="1909"/>
      <c r="N2258" s="1910"/>
    </row>
    <row r="2259" spans="1:14" ht="39.75" customHeight="1">
      <c r="A2259" s="1721"/>
      <c r="B2259" s="11" t="s">
        <v>69</v>
      </c>
      <c r="C2259" s="1899" t="str">
        <f>'Result Entry'!$EI$3</f>
        <v>G.I.A.I.-II</v>
      </c>
      <c r="D2259" s="1900"/>
      <c r="E2259" s="1901"/>
      <c r="F2259" s="1902" t="str">
        <f>IF($J2236="TC",0,IF($J2236="Nso",0,VLOOKUP($A2233,'Result Entry'!$B$9:$GS$108,174,0)))</f>
        <v/>
      </c>
      <c r="G2259" s="1902"/>
      <c r="H2259" s="109">
        <f>IF($J2236="TC",0,IF($J2236="Nso",0,VLOOKUP($A2233,'Result Entry'!$B$9:$GS$108,124,0)))</f>
        <v>0</v>
      </c>
      <c r="I2259" s="1753"/>
      <c r="J2259" s="1754"/>
      <c r="K2259" s="1754"/>
      <c r="L2259" s="1754"/>
      <c r="M2259" s="1754"/>
      <c r="N2259" s="1755"/>
    </row>
    <row r="2260" spans="1:14" ht="39.75" customHeight="1">
      <c r="A2260" s="1721"/>
      <c r="B2260" s="11" t="s">
        <v>69</v>
      </c>
      <c r="C2260" s="1899" t="str">
        <f>'Result Entry'!$EU$3</f>
        <v>SOC.SER.PLAN</v>
      </c>
      <c r="D2260" s="1900"/>
      <c r="E2260" s="1901"/>
      <c r="F2260" s="1902">
        <f>IF($J2236="TC",0,IF($J2236="Nso",0,VLOOKUP($A2233,'Result Entry'!$B$9:$HS$108,178,0)))</f>
        <v>0</v>
      </c>
      <c r="G2260" s="1902"/>
      <c r="H2260" s="109">
        <f>IF($J2236="TC",0,IF($J2236="Nso",0,VLOOKUP($A2233,'Result Entry'!$B$9:$GS$108,136,0)))</f>
        <v>0</v>
      </c>
      <c r="I2260" s="1756" t="s">
        <v>174</v>
      </c>
      <c r="J2260" s="1757"/>
      <c r="K2260" s="113"/>
      <c r="L2260" s="114"/>
      <c r="M2260" s="114"/>
      <c r="N2260" s="115"/>
    </row>
    <row r="2261" spans="1:14" ht="39.75" customHeight="1" thickBot="1">
      <c r="A2261" s="1721"/>
      <c r="B2261" s="11" t="s">
        <v>69</v>
      </c>
      <c r="C2261" s="1899" t="str">
        <f>'Result Entry'!$FG$3</f>
        <v>Jeewan Kaushal</v>
      </c>
      <c r="D2261" s="1900"/>
      <c r="E2261" s="1901"/>
      <c r="F2261" s="1902" t="str">
        <f>IF($J2236="TC",0,IF($J2236="Nso",0,VLOOKUP($A2233,'Result Entry'!$B$9:$HS$108,182,0)))</f>
        <v/>
      </c>
      <c r="G2261" s="1902"/>
      <c r="H2261" s="109">
        <f>IF($J2236="TC",0,IF($J2236="Nso",0,VLOOKUP($A2233,'Result Entry'!$B$9:$HS$108,136,0)))</f>
        <v>0</v>
      </c>
      <c r="I2261" s="1756" t="s">
        <v>148</v>
      </c>
      <c r="J2261" s="1757"/>
      <c r="K2261" s="1757"/>
      <c r="L2261" s="1757"/>
      <c r="M2261" s="1757"/>
      <c r="N2261" s="1838"/>
    </row>
    <row r="2262" spans="1:14" ht="39.75" customHeight="1">
      <c r="A2262" s="1721"/>
      <c r="B2262" s="10" t="s">
        <v>69</v>
      </c>
      <c r="C2262" s="1886" t="s">
        <v>180</v>
      </c>
      <c r="D2262" s="1887"/>
      <c r="E2262" s="1888"/>
      <c r="F2262" s="1895" t="s">
        <v>181</v>
      </c>
      <c r="G2262" s="1896"/>
      <c r="H2262" s="110" t="s">
        <v>30</v>
      </c>
      <c r="I2262" s="1756" t="s">
        <v>175</v>
      </c>
      <c r="J2262" s="1757"/>
      <c r="K2262" s="1757"/>
      <c r="L2262" s="1757"/>
      <c r="M2262" s="1757"/>
      <c r="N2262" s="1838"/>
    </row>
    <row r="2263" spans="1:14" ht="39.75" customHeight="1">
      <c r="A2263" s="1721"/>
      <c r="B2263" s="10" t="s">
        <v>69</v>
      </c>
      <c r="C2263" s="1889"/>
      <c r="D2263" s="1890"/>
      <c r="E2263" s="1891"/>
      <c r="F2263" s="1897" t="s">
        <v>182</v>
      </c>
      <c r="G2263" s="1898"/>
      <c r="H2263" s="111" t="s">
        <v>179</v>
      </c>
      <c r="I2263" s="1732" t="s">
        <v>67</v>
      </c>
      <c r="J2263" s="1733"/>
      <c r="K2263" s="1733"/>
      <c r="L2263" s="1733"/>
      <c r="M2263" s="1733"/>
      <c r="N2263" s="1734"/>
    </row>
    <row r="2264" spans="1:14" ht="39.75" customHeight="1">
      <c r="A2264" s="1721"/>
      <c r="B2264" s="10" t="s">
        <v>69</v>
      </c>
      <c r="C2264" s="1889"/>
      <c r="D2264" s="1890"/>
      <c r="E2264" s="1891"/>
      <c r="F2264" s="1897" t="s">
        <v>185</v>
      </c>
      <c r="G2264" s="1898"/>
      <c r="H2264" s="111" t="s">
        <v>62</v>
      </c>
      <c r="I2264" s="1735"/>
      <c r="J2264" s="1736"/>
      <c r="K2264" s="1736"/>
      <c r="L2264" s="1736"/>
      <c r="M2264" s="1736"/>
      <c r="N2264" s="1737"/>
    </row>
    <row r="2265" spans="1:14" ht="39.75" customHeight="1">
      <c r="A2265" s="1721"/>
      <c r="B2265" s="10" t="s">
        <v>69</v>
      </c>
      <c r="C2265" s="1889"/>
      <c r="D2265" s="1890"/>
      <c r="E2265" s="1891"/>
      <c r="F2265" s="1897" t="s">
        <v>186</v>
      </c>
      <c r="G2265" s="1898"/>
      <c r="H2265" s="111" t="s">
        <v>63</v>
      </c>
      <c r="I2265" s="1735"/>
      <c r="J2265" s="1736"/>
      <c r="K2265" s="1736"/>
      <c r="L2265" s="1736"/>
      <c r="M2265" s="1736"/>
      <c r="N2265" s="1737"/>
    </row>
    <row r="2266" spans="1:14" ht="39.75" customHeight="1">
      <c r="A2266" s="1721"/>
      <c r="B2266" s="10" t="s">
        <v>69</v>
      </c>
      <c r="C2266" s="1889"/>
      <c r="D2266" s="1890"/>
      <c r="E2266" s="1891"/>
      <c r="F2266" s="1897" t="s">
        <v>183</v>
      </c>
      <c r="G2266" s="1898"/>
      <c r="H2266" s="111" t="s">
        <v>65</v>
      </c>
      <c r="I2266" s="1738" t="s">
        <v>80</v>
      </c>
      <c r="J2266" s="1739"/>
      <c r="K2266" s="1739"/>
      <c r="L2266" s="1739"/>
      <c r="M2266" s="1739"/>
      <c r="N2266" s="1740"/>
    </row>
    <row r="2267" spans="1:14" ht="39.75" customHeight="1" thickBot="1">
      <c r="A2267" s="1721"/>
      <c r="B2267" s="13" t="s">
        <v>69</v>
      </c>
      <c r="C2267" s="1892"/>
      <c r="D2267" s="1893"/>
      <c r="E2267" s="1894"/>
      <c r="F2267" s="1884" t="s">
        <v>184</v>
      </c>
      <c r="G2267" s="1885"/>
      <c r="H2267" s="112" t="s">
        <v>64</v>
      </c>
      <c r="I2267" s="1741"/>
      <c r="J2267" s="1742"/>
      <c r="K2267" s="1742"/>
      <c r="L2267" s="1742"/>
      <c r="M2267" s="1742"/>
      <c r="N2267" s="1743"/>
    </row>
    <row r="2268" spans="1:14" s="43" customFormat="1" ht="123.75" customHeight="1" thickTop="1">
      <c r="A2268" s="84"/>
      <c r="B2268" s="117"/>
      <c r="C2268" s="118"/>
      <c r="D2268" s="118"/>
      <c r="E2268" s="118"/>
      <c r="F2268" s="118"/>
      <c r="G2268" s="118"/>
      <c r="H2268" s="118"/>
      <c r="I2268" s="118"/>
      <c r="J2268" s="118"/>
      <c r="K2268" s="118"/>
      <c r="L2268" s="118"/>
      <c r="M2268" s="118"/>
      <c r="N2268" s="118"/>
    </row>
    <row r="2269" spans="1:14" ht="24.75" customHeight="1" thickBot="1">
      <c r="A2269" s="83">
        <f>A2233+1</f>
        <v>64</v>
      </c>
      <c r="B2269" s="1720" t="s">
        <v>50</v>
      </c>
      <c r="C2269" s="1720"/>
      <c r="D2269" s="1720"/>
      <c r="E2269" s="1720"/>
      <c r="F2269" s="1720"/>
      <c r="G2269" s="1720"/>
      <c r="H2269" s="1720"/>
      <c r="I2269" s="1720"/>
      <c r="J2269" s="1720"/>
      <c r="K2269" s="1720"/>
      <c r="L2269" s="1720"/>
      <c r="M2269" s="1720"/>
      <c r="N2269" s="1720"/>
    </row>
    <row r="2270" spans="1:14" ht="62.25" customHeight="1" thickTop="1">
      <c r="A2270" s="1721"/>
      <c r="B2270" s="1722"/>
      <c r="C2270" s="1723"/>
      <c r="D2270" s="1920" t="str">
        <f>Master!$E$8</f>
        <v xml:space="preserve">Govt. Sr. Secondary School </v>
      </c>
      <c r="E2270" s="1921"/>
      <c r="F2270" s="1921"/>
      <c r="G2270" s="1921"/>
      <c r="H2270" s="1921"/>
      <c r="I2270" s="1921"/>
      <c r="J2270" s="1921"/>
      <c r="K2270" s="1921"/>
      <c r="L2270" s="1921"/>
      <c r="M2270" s="1921"/>
      <c r="N2270" s="1922"/>
    </row>
    <row r="2271" spans="1:14" ht="33" customHeight="1" thickBot="1">
      <c r="A2271" s="1721"/>
      <c r="B2271" s="1724"/>
      <c r="C2271" s="1725"/>
      <c r="D2271" s="1729" t="str">
        <f>Master!$E$11</f>
        <v>P.S.-Bapini (Jodhpur)</v>
      </c>
      <c r="E2271" s="1730"/>
      <c r="F2271" s="1730"/>
      <c r="G2271" s="1730"/>
      <c r="H2271" s="1730"/>
      <c r="I2271" s="1730"/>
      <c r="J2271" s="1730"/>
      <c r="K2271" s="1730"/>
      <c r="L2271" s="1730"/>
      <c r="M2271" s="1730"/>
      <c r="N2271" s="1731"/>
    </row>
    <row r="2272" spans="1:14" ht="30" customHeight="1">
      <c r="A2272" s="1721"/>
      <c r="B2272" s="28"/>
      <c r="C2272" s="1849" t="s">
        <v>150</v>
      </c>
      <c r="D2272" s="1850"/>
      <c r="E2272" s="1850"/>
      <c r="F2272" s="1850"/>
      <c r="G2272" s="1851"/>
      <c r="H2272" s="1814" t="s">
        <v>127</v>
      </c>
      <c r="I2272" s="1814"/>
      <c r="J2272" s="1923">
        <f>VLOOKUP(A2269,'Result Entry'!$B$6:$K$108,6,0)</f>
        <v>0</v>
      </c>
      <c r="K2272" s="1820" t="s">
        <v>68</v>
      </c>
      <c r="L2272" s="1821"/>
      <c r="M2272" s="68">
        <f>Master!$E$14</f>
        <v>8151106901</v>
      </c>
      <c r="N2272" s="69"/>
    </row>
    <row r="2273" spans="1:15" ht="30" customHeight="1">
      <c r="A2273" s="1721"/>
      <c r="B2273" s="9"/>
      <c r="C2273" s="1852"/>
      <c r="D2273" s="1853"/>
      <c r="E2273" s="1853"/>
      <c r="F2273" s="1853"/>
      <c r="G2273" s="1854"/>
      <c r="H2273" s="1815"/>
      <c r="I2273" s="1815"/>
      <c r="J2273" s="1924"/>
      <c r="K2273" s="1822" t="s">
        <v>66</v>
      </c>
      <c r="L2273" s="1823"/>
      <c r="M2273" s="1824"/>
      <c r="N2273" s="1825"/>
      <c r="O2273" s="17" t="s">
        <v>156</v>
      </c>
    </row>
    <row r="2274" spans="1:15" ht="30" customHeight="1" thickBot="1">
      <c r="A2274" s="1721"/>
      <c r="B2274" s="9"/>
      <c r="C2274" s="1855"/>
      <c r="D2274" s="1856"/>
      <c r="E2274" s="1856"/>
      <c r="F2274" s="1856"/>
      <c r="G2274" s="1857"/>
      <c r="H2274" s="1816"/>
      <c r="I2274" s="1816"/>
      <c r="J2274" s="1925"/>
      <c r="K2274" s="1826" t="s">
        <v>51</v>
      </c>
      <c r="L2274" s="1827"/>
      <c r="M2274" s="1828" t="str">
        <f>Master!$E$6</f>
        <v>2023-24</v>
      </c>
      <c r="N2274" s="1829"/>
    </row>
    <row r="2275" spans="1:15" ht="39.75" customHeight="1">
      <c r="A2275" s="1721"/>
      <c r="B2275" s="10" t="s">
        <v>69</v>
      </c>
      <c r="C2275" s="1932" t="s">
        <v>20</v>
      </c>
      <c r="D2275" s="1977"/>
      <c r="E2275" s="1977"/>
      <c r="F2275" s="1978"/>
      <c r="G2275" s="87" t="s">
        <v>149</v>
      </c>
      <c r="H2275" s="1979">
        <f>VLOOKUP($A2269,'Result Entry'!$B$9:$FW$108,4,0)</f>
        <v>0</v>
      </c>
      <c r="I2275" s="1979"/>
      <c r="J2275" s="1979"/>
      <c r="K2275" s="1979"/>
      <c r="L2275" s="1979"/>
      <c r="M2275" s="1979"/>
      <c r="N2275" s="1980"/>
    </row>
    <row r="2276" spans="1:15" ht="39.75" customHeight="1">
      <c r="A2276" s="1721"/>
      <c r="B2276" s="10" t="s">
        <v>69</v>
      </c>
      <c r="C2276" s="1960" t="s">
        <v>22</v>
      </c>
      <c r="D2276" s="1961"/>
      <c r="E2276" s="1961"/>
      <c r="F2276" s="1962"/>
      <c r="G2276" s="88" t="s">
        <v>149</v>
      </c>
      <c r="H2276" s="1963">
        <f>VLOOKUP($A2269,'Result Entry'!$B$9:$FW$108,7,0)</f>
        <v>0</v>
      </c>
      <c r="I2276" s="1963"/>
      <c r="J2276" s="1963"/>
      <c r="K2276" s="1963"/>
      <c r="L2276" s="1963"/>
      <c r="M2276" s="1963"/>
      <c r="N2276" s="1964"/>
    </row>
    <row r="2277" spans="1:15" ht="39.75" customHeight="1">
      <c r="A2277" s="1721"/>
      <c r="B2277" s="10" t="s">
        <v>69</v>
      </c>
      <c r="C2277" s="1960" t="s">
        <v>23</v>
      </c>
      <c r="D2277" s="1961"/>
      <c r="E2277" s="1961"/>
      <c r="F2277" s="1962"/>
      <c r="G2277" s="88" t="s">
        <v>149</v>
      </c>
      <c r="H2277" s="1963">
        <f>VLOOKUP($A2269,'Result Entry'!$B$9:$FW$108,8,0)</f>
        <v>0</v>
      </c>
      <c r="I2277" s="1963"/>
      <c r="J2277" s="1963"/>
      <c r="K2277" s="1963"/>
      <c r="L2277" s="1963"/>
      <c r="M2277" s="1963"/>
      <c r="N2277" s="1964"/>
    </row>
    <row r="2278" spans="1:15" ht="39.75" customHeight="1">
      <c r="A2278" s="1721"/>
      <c r="B2278" s="10" t="s">
        <v>69</v>
      </c>
      <c r="C2278" s="1960" t="s">
        <v>52</v>
      </c>
      <c r="D2278" s="1961"/>
      <c r="E2278" s="1961"/>
      <c r="F2278" s="1962"/>
      <c r="G2278" s="88" t="s">
        <v>149</v>
      </c>
      <c r="H2278" s="1963">
        <f>VLOOKUP($A2269,'Result Entry'!$B$9:$FW$108,9,0)</f>
        <v>0</v>
      </c>
      <c r="I2278" s="1963"/>
      <c r="J2278" s="1963"/>
      <c r="K2278" s="1963"/>
      <c r="L2278" s="1963"/>
      <c r="M2278" s="1963"/>
      <c r="N2278" s="1964"/>
    </row>
    <row r="2279" spans="1:15" ht="39.75" customHeight="1">
      <c r="A2279" s="1721"/>
      <c r="B2279" s="10" t="s">
        <v>69</v>
      </c>
      <c r="C2279" s="1960" t="s">
        <v>53</v>
      </c>
      <c r="D2279" s="1961"/>
      <c r="E2279" s="1961"/>
      <c r="F2279" s="1962"/>
      <c r="G2279" s="88" t="s">
        <v>149</v>
      </c>
      <c r="H2279" s="1965" t="str">
        <f>CONCATENATE('Result Entry'!$G$4,'Result Entry'!$J$4)</f>
        <v>11(A)</v>
      </c>
      <c r="I2279" s="1963"/>
      <c r="J2279" s="1963"/>
      <c r="K2279" s="1963"/>
      <c r="L2279" s="1963"/>
      <c r="M2279" s="1963"/>
      <c r="N2279" s="1964"/>
    </row>
    <row r="2280" spans="1:15" ht="39.75" customHeight="1" thickBot="1">
      <c r="A2280" s="1721"/>
      <c r="B2280" s="10" t="s">
        <v>69</v>
      </c>
      <c r="C2280" s="1935" t="s">
        <v>25</v>
      </c>
      <c r="D2280" s="1936"/>
      <c r="E2280" s="1936"/>
      <c r="F2280" s="1937"/>
      <c r="G2280" s="89" t="s">
        <v>149</v>
      </c>
      <c r="H2280" s="1938">
        <f>VLOOKUP($A2269,'Result Entry'!$B$9:$FW$108,10,0)</f>
        <v>0</v>
      </c>
      <c r="I2280" s="1938"/>
      <c r="J2280" s="1938"/>
      <c r="K2280" s="1938"/>
      <c r="L2280" s="1938"/>
      <c r="M2280" s="1938"/>
      <c r="N2280" s="1939"/>
    </row>
    <row r="2281" spans="1:15" ht="30" customHeight="1">
      <c r="A2281" s="1721"/>
      <c r="B2281" s="11" t="s">
        <v>69</v>
      </c>
      <c r="C2281" s="1940" t="s">
        <v>167</v>
      </c>
      <c r="D2281" s="1941"/>
      <c r="E2281" s="1944" t="s">
        <v>72</v>
      </c>
      <c r="F2281" s="1946" t="s">
        <v>73</v>
      </c>
      <c r="G2281" s="1948" t="s">
        <v>168</v>
      </c>
      <c r="H2281" s="1950" t="s">
        <v>55</v>
      </c>
      <c r="I2281" s="1951"/>
      <c r="J2281" s="1954" t="s">
        <v>84</v>
      </c>
      <c r="K2281" s="1955"/>
      <c r="L2281" s="1958" t="s">
        <v>169</v>
      </c>
      <c r="M2281" s="1966" t="s">
        <v>76</v>
      </c>
      <c r="N2281" s="1926" t="s">
        <v>98</v>
      </c>
    </row>
    <row r="2282" spans="1:15" ht="30" customHeight="1">
      <c r="A2282" s="1721"/>
      <c r="B2282" s="11"/>
      <c r="C2282" s="1942"/>
      <c r="D2282" s="1943"/>
      <c r="E2282" s="1945"/>
      <c r="F2282" s="1947"/>
      <c r="G2282" s="1949"/>
      <c r="H2282" s="1952"/>
      <c r="I2282" s="1953"/>
      <c r="J2282" s="1956"/>
      <c r="K2282" s="1957"/>
      <c r="L2282" s="1959"/>
      <c r="M2282" s="1967"/>
      <c r="N2282" s="1927"/>
    </row>
    <row r="2283" spans="1:15" ht="39.75" customHeight="1" thickBot="1">
      <c r="A2283" s="1721"/>
      <c r="B2283" s="11" t="s">
        <v>69</v>
      </c>
      <c r="C2283" s="1866" t="s">
        <v>56</v>
      </c>
      <c r="D2283" s="1867"/>
      <c r="E2283" s="90">
        <f>'Result Entry'!$L$7</f>
        <v>10</v>
      </c>
      <c r="F2283" s="91">
        <f>'Result Entry'!$M$7</f>
        <v>10</v>
      </c>
      <c r="G2283" s="92">
        <f t="shared" ref="G2283:G2288" si="189">SUM(E2283:F2283)</f>
        <v>20</v>
      </c>
      <c r="H2283" s="1929">
        <f>'Result Entry'!$AU$7</f>
        <v>70</v>
      </c>
      <c r="I2283" s="1930"/>
      <c r="J2283" s="1931">
        <f>'Result Entry'!$AY$7</f>
        <v>100</v>
      </c>
      <c r="K2283" s="1930"/>
      <c r="L2283" s="92">
        <f t="shared" ref="L2283:L2288" si="190">SUM(H2283,J2283)</f>
        <v>170</v>
      </c>
      <c r="M2283" s="93">
        <f t="shared" ref="M2283:M2288" si="191">SUM(G2283,L2283)</f>
        <v>190</v>
      </c>
      <c r="N2283" s="1928"/>
    </row>
    <row r="2284" spans="1:15" s="52" customFormat="1" ht="54" customHeight="1">
      <c r="A2284" s="1721"/>
      <c r="B2284" s="50" t="s">
        <v>69</v>
      </c>
      <c r="C2284" s="1769" t="str">
        <f>'Result Entry'!$L$3</f>
        <v>HINDI Comp.</v>
      </c>
      <c r="D2284" s="1770"/>
      <c r="E2284" s="94">
        <f>IF($J2272="TC",0,IF($J2272="Nso",0,VLOOKUP($A2269,'Result Entry'!$B$9:$FW$108,11,0)))</f>
        <v>0</v>
      </c>
      <c r="F2284" s="95">
        <f>IF($J2272="TC",0,IF($J2272="Nso",0,VLOOKUP($A2269,'Result Entry'!$B$9:$FW$108,12,0)))</f>
        <v>0</v>
      </c>
      <c r="G2284" s="96">
        <f t="shared" si="189"/>
        <v>0</v>
      </c>
      <c r="H2284" s="1932">
        <f>IF($J2272="TC",0,IF($J2272="Nso",0,VLOOKUP($A2269,'Result Entry'!$B$9:$FW$108,16,0)))</f>
        <v>0</v>
      </c>
      <c r="I2284" s="1933"/>
      <c r="J2284" s="1934">
        <f>IF($J2272="TC",0,IF($J2272="Nso",0,VLOOKUP($A2269,'Result Entry'!$B$9:$FW$108,19,0)))</f>
        <v>0</v>
      </c>
      <c r="K2284" s="1933"/>
      <c r="L2284" s="97">
        <f t="shared" si="190"/>
        <v>0</v>
      </c>
      <c r="M2284" s="98">
        <f t="shared" si="191"/>
        <v>0</v>
      </c>
      <c r="N2284" s="99" t="str">
        <f>IF($J2272="TC",0,IF($J2272="Nso",0,VLOOKUP($A2269,'Result Entry'!$B$9:$FW$108,24,0)))</f>
        <v/>
      </c>
    </row>
    <row r="2285" spans="1:15" s="52" customFormat="1" ht="54" customHeight="1">
      <c r="A2285" s="1721"/>
      <c r="B2285" s="50" t="s">
        <v>69</v>
      </c>
      <c r="C2285" s="1717" t="str">
        <f>'Result Entry'!$Z$3</f>
        <v>ENGLISH Comp.</v>
      </c>
      <c r="D2285" s="1718"/>
      <c r="E2285" s="94">
        <f>IF($J2272="TC",0,IF($J2272="Nso",0,VLOOKUP($A2269,'Result Entry'!$B$9:$FW$108,25,0)))</f>
        <v>0</v>
      </c>
      <c r="F2285" s="95">
        <f>IF($J2272="TC",0,IF($J2272="Nso",0,VLOOKUP($A2269,'Result Entry'!$B$9:$FW$108,26,0)))</f>
        <v>0</v>
      </c>
      <c r="G2285" s="100">
        <f t="shared" si="189"/>
        <v>0</v>
      </c>
      <c r="H2285" s="1960">
        <f>IF($J2272="TC",0,IF($J2272="Nso",0,VLOOKUP($A2269,'Result Entry'!$B$9:$FW$108,30,0)))</f>
        <v>0</v>
      </c>
      <c r="I2285" s="1904"/>
      <c r="J2285" s="1903">
        <f>IF($J2272="TC",0,IF($J2272="Nso",0,VLOOKUP($A2269,'Result Entry'!$B$9:$FW$108,33,0)))</f>
        <v>0</v>
      </c>
      <c r="K2285" s="1904"/>
      <c r="L2285" s="97">
        <f t="shared" si="190"/>
        <v>0</v>
      </c>
      <c r="M2285" s="98">
        <f t="shared" si="191"/>
        <v>0</v>
      </c>
      <c r="N2285" s="99" t="str">
        <f>IF($J2272="TC",0,IF($J2272="Nso",0,VLOOKUP($A2269,'Result Entry'!$B$9:$FW$108,38,0)))</f>
        <v/>
      </c>
    </row>
    <row r="2286" spans="1:15" s="52" customFormat="1" ht="54" customHeight="1">
      <c r="A2286" s="1721"/>
      <c r="B2286" s="50" t="s">
        <v>69</v>
      </c>
      <c r="C2286" s="1717" t="str">
        <f>'Result Entry'!$AO$3</f>
        <v>PHYSICS</v>
      </c>
      <c r="D2286" s="1718"/>
      <c r="E2286" s="94">
        <f>IF($J2272="TC",0,IF($J2272="Nso",0,VLOOKUP($A2269,'Result Entry'!$B$9:$FW$108,39,0)))</f>
        <v>0</v>
      </c>
      <c r="F2286" s="95">
        <f>IF($J2272="TC",0,IF($J2272="Nso",0,VLOOKUP($A2269,'Result Entry'!$B$9:$FW$108,40,0)))</f>
        <v>0</v>
      </c>
      <c r="G2286" s="100">
        <f t="shared" si="189"/>
        <v>0</v>
      </c>
      <c r="H2286" s="1960">
        <f>IF($J2272="TC",0,IF($J2272="Nso",0,VLOOKUP($A2269,'Result Entry'!$B$9:$FW$108,45,0)))</f>
        <v>0</v>
      </c>
      <c r="I2286" s="1904"/>
      <c r="J2286" s="1903">
        <f>IF($J2272="TC",0,IF($J2272="Nso",0,VLOOKUP($A2269,'Result Entry'!$B$9:$FW$108,49,0)))</f>
        <v>0</v>
      </c>
      <c r="K2286" s="1904"/>
      <c r="L2286" s="97">
        <f t="shared" si="190"/>
        <v>0</v>
      </c>
      <c r="M2286" s="98">
        <f t="shared" si="191"/>
        <v>0</v>
      </c>
      <c r="N2286" s="99" t="str">
        <f>IF($J2272="TC",0,IF($J2272="Nso",0,VLOOKUP($A2269,'Result Entry'!$B$9:$FW$108,54,0)))</f>
        <v/>
      </c>
    </row>
    <row r="2287" spans="1:15" s="52" customFormat="1" ht="54" customHeight="1">
      <c r="A2287" s="1721"/>
      <c r="B2287" s="50" t="s">
        <v>69</v>
      </c>
      <c r="C2287" s="1717" t="str">
        <f>'Result Entry'!$BF$3</f>
        <v>CHEMISTRY</v>
      </c>
      <c r="D2287" s="1718"/>
      <c r="E2287" s="94" t="str">
        <f>IF($J2272="TC",0,IF($J2272="Nso",0,VLOOKUP($A2269,'Result Entry'!$B$9:$FW$108,55,0)))</f>
        <v/>
      </c>
      <c r="F2287" s="95">
        <f>IF($J2272="TC",0,IF($J2272="Nso",0,VLOOKUP($A2269,'Result Entry'!$B$9:$FW$108,56,0)))</f>
        <v>0</v>
      </c>
      <c r="G2287" s="100">
        <f t="shared" si="189"/>
        <v>0</v>
      </c>
      <c r="H2287" s="1960">
        <f>IF($J2272="TC",0,IF($J2272="Nso",0,VLOOKUP($A2269,'Result Entry'!$B$9:$FW$108,61,0)))</f>
        <v>0</v>
      </c>
      <c r="I2287" s="1904"/>
      <c r="J2287" s="1903">
        <f>IF($J2272="TC",0,IF($J2272="Nso",0,VLOOKUP($A2269,'Result Entry'!$B$9:$FW$108,65,0)))</f>
        <v>0</v>
      </c>
      <c r="K2287" s="1904"/>
      <c r="L2287" s="97">
        <f t="shared" si="190"/>
        <v>0</v>
      </c>
      <c r="M2287" s="98">
        <f t="shared" si="191"/>
        <v>0</v>
      </c>
      <c r="N2287" s="99" t="str">
        <f>IF($J2272="TC",0,IF($J2272="Nso",0,VLOOKUP($A2269,'Result Entry'!$B$9:$FW$108,70,0)))</f>
        <v/>
      </c>
    </row>
    <row r="2288" spans="1:15" s="52" customFormat="1" ht="54" customHeight="1" thickBot="1">
      <c r="A2288" s="1721"/>
      <c r="B2288" s="50" t="s">
        <v>69</v>
      </c>
      <c r="C2288" s="1717" t="str">
        <f>'Result Entry'!$BW$3</f>
        <v>BIOLOGY</v>
      </c>
      <c r="D2288" s="1718"/>
      <c r="E2288" s="101" t="str">
        <f>IF($J2272="TC",0,IF($J2272="Nso",0,VLOOKUP($A2269,'Result Entry'!$B$9:$FW$108,71,0)))</f>
        <v/>
      </c>
      <c r="F2288" s="102" t="str">
        <f>IF($J2272="TC",0,IF($J2272="Nso",0,VLOOKUP($A2269,'Result Entry'!$B$9:$FW$108,72,0)))</f>
        <v/>
      </c>
      <c r="G2288" s="103">
        <f t="shared" si="189"/>
        <v>0</v>
      </c>
      <c r="H2288" s="1905">
        <f>IF($J2272="TC",0,IF($J2272="Nso",0,VLOOKUP($A2269,'Result Entry'!$B$9:$FW$108,77,0)))</f>
        <v>0</v>
      </c>
      <c r="I2288" s="1906"/>
      <c r="J2288" s="1907">
        <f>IF($J2272="TC",0,IF($J2272="Nso",0,VLOOKUP($A2269,'Result Entry'!$B$9:$FW$108,81,0)))</f>
        <v>0</v>
      </c>
      <c r="K2288" s="1906"/>
      <c r="L2288" s="104">
        <f t="shared" si="190"/>
        <v>0</v>
      </c>
      <c r="M2288" s="105">
        <f t="shared" si="191"/>
        <v>0</v>
      </c>
      <c r="N2288" s="99">
        <f>IF($J2272="TC",0,IF($J2272="Nso",0,VLOOKUP($A2269,'Result Entry'!$B$9:$FW$108,86,0)))</f>
        <v>0</v>
      </c>
    </row>
    <row r="2289" spans="1:14" ht="39.75" customHeight="1">
      <c r="A2289" s="1721"/>
      <c r="B2289" s="11" t="s">
        <v>69</v>
      </c>
      <c r="C2289" s="1771" t="s">
        <v>77</v>
      </c>
      <c r="D2289" s="1772"/>
      <c r="E2289" s="1773"/>
      <c r="F2289" s="1968" t="s">
        <v>78</v>
      </c>
      <c r="G2289" s="1969"/>
      <c r="H2289" s="1968" t="s">
        <v>79</v>
      </c>
      <c r="I2289" s="1970"/>
      <c r="J2289" s="106" t="s">
        <v>41</v>
      </c>
      <c r="K2289" s="116" t="s">
        <v>91</v>
      </c>
      <c r="L2289" s="1971" t="s">
        <v>39</v>
      </c>
      <c r="M2289" s="1972"/>
      <c r="N2289" s="108" t="s">
        <v>43</v>
      </c>
    </row>
    <row r="2290" spans="1:14" ht="39.75" customHeight="1" thickBot="1">
      <c r="A2290" s="1721"/>
      <c r="B2290" s="11" t="s">
        <v>69</v>
      </c>
      <c r="C2290" s="1774"/>
      <c r="D2290" s="1775"/>
      <c r="E2290" s="1776"/>
      <c r="F2290" s="1973">
        <f>IF($J2272="TC",0,IF($J2272="Nso",0,VLOOKUP($A2269,'Result Entry'!$B$9:$FW$108,146,0)))</f>
        <v>0</v>
      </c>
      <c r="G2290" s="1974"/>
      <c r="H2290" s="1975">
        <f>IF($J2272="TC",0,IF($J2272="Nso",0,VLOOKUP($A2269,'Result Entry'!$B$9:$FW$108,147,0)))</f>
        <v>0</v>
      </c>
      <c r="I2290" s="1976"/>
      <c r="J2290" s="75">
        <f>IF($J2272="TC",0,IF($J2272="Nso",0,VLOOKUP($A2269,'Result Entry'!$B$9:$FW$108,148,0)))</f>
        <v>0</v>
      </c>
      <c r="K2290" s="85" t="str">
        <f>IF($J2272="TC",0,IF($J2272="Nso",0,VLOOKUP($A2269,'Result Entry'!$B$9:$FW$108,149,0)))</f>
        <v/>
      </c>
      <c r="L2290" s="1864">
        <f>IF($J2272="TC",0,IF($J2272="Nso",0,VLOOKUP($A2269,'Result Entry'!$B$9:$FW$108,150,0)))</f>
        <v>0</v>
      </c>
      <c r="M2290" s="1865"/>
      <c r="N2290" s="15">
        <f>IF($J2272="TC",0,IF($J2272="Nso",0,VLOOKUP($A2269,'Result Entry'!$B$9:$FW$108,152,0)))</f>
        <v>0</v>
      </c>
    </row>
    <row r="2291" spans="1:14" ht="39.75" customHeight="1">
      <c r="A2291" s="1721"/>
      <c r="B2291" s="11" t="s">
        <v>69</v>
      </c>
      <c r="C2291" s="1758" t="s">
        <v>58</v>
      </c>
      <c r="D2291" s="1759"/>
      <c r="E2291" s="1759"/>
      <c r="F2291" s="1759"/>
      <c r="G2291" s="1759"/>
      <c r="H2291" s="1760"/>
      <c r="I2291" s="1834" t="s">
        <v>59</v>
      </c>
      <c r="J2291" s="1835"/>
      <c r="K2291" s="1911">
        <f>VLOOKUP($A2269,'Result Entry'!$B$9:$FW$108,143,0)</f>
        <v>0</v>
      </c>
      <c r="L2291" s="1912"/>
      <c r="M2291" s="1839" t="s">
        <v>37</v>
      </c>
      <c r="N2291" s="1840"/>
    </row>
    <row r="2292" spans="1:14" ht="39.75" customHeight="1" thickBot="1">
      <c r="A2292" s="1721"/>
      <c r="B2292" s="11" t="s">
        <v>69</v>
      </c>
      <c r="C2292" s="1841" t="s">
        <v>54</v>
      </c>
      <c r="D2292" s="1842"/>
      <c r="E2292" s="1842"/>
      <c r="F2292" s="1843" t="s">
        <v>157</v>
      </c>
      <c r="G2292" s="1844"/>
      <c r="H2292" s="26" t="s">
        <v>47</v>
      </c>
      <c r="I2292" s="1847" t="s">
        <v>60</v>
      </c>
      <c r="J2292" s="1848"/>
      <c r="K2292" s="1913">
        <f>VLOOKUP($A2269,'Result Entry'!$B$9:$FW$108,144,0)</f>
        <v>0</v>
      </c>
      <c r="L2292" s="1914"/>
      <c r="M2292" s="1875">
        <f>VLOOKUP($A2269,'Result Entry'!$B$9:$FW$108,145,0)</f>
        <v>0</v>
      </c>
      <c r="N2292" s="1876"/>
    </row>
    <row r="2293" spans="1:14" ht="39.75" customHeight="1">
      <c r="A2293" s="1721"/>
      <c r="B2293" s="11" t="s">
        <v>69</v>
      </c>
      <c r="C2293" s="1841"/>
      <c r="D2293" s="1842"/>
      <c r="E2293" s="1842"/>
      <c r="F2293" s="1845"/>
      <c r="G2293" s="1846"/>
      <c r="H2293" s="27" t="s">
        <v>99</v>
      </c>
      <c r="I2293" s="1877" t="s">
        <v>61</v>
      </c>
      <c r="J2293" s="1878"/>
      <c r="K2293" s="1915">
        <f>IF($J2272="TC","Transferred",IF($J2272="Nso","NameSeparated",VLOOKUP($A2269,'Result Entry'!$B$9:$FW$108,153,0)))</f>
        <v>0</v>
      </c>
      <c r="L2293" s="1915"/>
      <c r="M2293" s="1915"/>
      <c r="N2293" s="1916"/>
    </row>
    <row r="2294" spans="1:14" ht="39.75" customHeight="1">
      <c r="A2294" s="1721"/>
      <c r="B2294" s="11" t="s">
        <v>69</v>
      </c>
      <c r="C2294" s="1917" t="str">
        <f>'Result Entry'!$DU$3</f>
        <v>Foundation Of Information Tech.</v>
      </c>
      <c r="D2294" s="1918"/>
      <c r="E2294" s="1919"/>
      <c r="F2294" s="1902" t="str">
        <f>IF($J2272="TC",0,IF($J2272="Nso",0,VLOOKUP($A2269,'Result Entry'!$B$9:$GS$108,170,0)))</f>
        <v/>
      </c>
      <c r="G2294" s="1902"/>
      <c r="H2294" s="109">
        <f>IF($J2272="TC",0,IF($J2272="Nso",0,VLOOKUP($A2269,'Result Entry'!$B$9:$GS$108,112,0)))</f>
        <v>0</v>
      </c>
      <c r="I2294" s="1748" t="s">
        <v>71</v>
      </c>
      <c r="J2294" s="1749"/>
      <c r="K2294" s="1908">
        <f>'Result Entry'!$T$2</f>
        <v>45419</v>
      </c>
      <c r="L2294" s="1909"/>
      <c r="M2294" s="1909"/>
      <c r="N2294" s="1910"/>
    </row>
    <row r="2295" spans="1:14" ht="39.75" customHeight="1">
      <c r="A2295" s="1721"/>
      <c r="B2295" s="11" t="s">
        <v>69</v>
      </c>
      <c r="C2295" s="1899" t="str">
        <f>'Result Entry'!$EI$3</f>
        <v>G.I.A.I.-II</v>
      </c>
      <c r="D2295" s="1900"/>
      <c r="E2295" s="1901"/>
      <c r="F2295" s="1902" t="str">
        <f>IF($J2272="TC",0,IF($J2272="Nso",0,VLOOKUP($A2269,'Result Entry'!$B$9:$GS$108,174,0)))</f>
        <v/>
      </c>
      <c r="G2295" s="1902"/>
      <c r="H2295" s="109">
        <f>IF($J2272="TC",0,IF($J2272="Nso",0,VLOOKUP($A2269,'Result Entry'!$B$9:$GS$108,124,0)))</f>
        <v>0</v>
      </c>
      <c r="I2295" s="1753"/>
      <c r="J2295" s="1754"/>
      <c r="K2295" s="1754"/>
      <c r="L2295" s="1754"/>
      <c r="M2295" s="1754"/>
      <c r="N2295" s="1755"/>
    </row>
    <row r="2296" spans="1:14" ht="39.75" customHeight="1">
      <c r="A2296" s="1721"/>
      <c r="B2296" s="11" t="s">
        <v>69</v>
      </c>
      <c r="C2296" s="1899" t="str">
        <f>'Result Entry'!$EU$3</f>
        <v>SOC.SER.PLAN</v>
      </c>
      <c r="D2296" s="1900"/>
      <c r="E2296" s="1901"/>
      <c r="F2296" s="1902">
        <f>IF($J2272="TC",0,IF($J2272="Nso",0,VLOOKUP($A2269,'Result Entry'!$B$9:$HS$108,178,0)))</f>
        <v>0</v>
      </c>
      <c r="G2296" s="1902"/>
      <c r="H2296" s="109">
        <f>IF($J2272="TC",0,IF($J2272="Nso",0,VLOOKUP($A2269,'Result Entry'!$B$9:$GS$108,136,0)))</f>
        <v>0</v>
      </c>
      <c r="I2296" s="1756" t="s">
        <v>174</v>
      </c>
      <c r="J2296" s="1757"/>
      <c r="K2296" s="113"/>
      <c r="L2296" s="114"/>
      <c r="M2296" s="114"/>
      <c r="N2296" s="115"/>
    </row>
    <row r="2297" spans="1:14" ht="39.75" customHeight="1" thickBot="1">
      <c r="A2297" s="1721"/>
      <c r="B2297" s="11" t="s">
        <v>69</v>
      </c>
      <c r="C2297" s="1899" t="str">
        <f>'Result Entry'!$FG$3</f>
        <v>Jeewan Kaushal</v>
      </c>
      <c r="D2297" s="1900"/>
      <c r="E2297" s="1901"/>
      <c r="F2297" s="1902" t="str">
        <f>IF($J2272="TC",0,IF($J2272="Nso",0,VLOOKUP($A2269,'Result Entry'!$B$9:$HS$108,182,0)))</f>
        <v/>
      </c>
      <c r="G2297" s="1902"/>
      <c r="H2297" s="109">
        <f>IF($J2272="TC",0,IF($J2272="Nso",0,VLOOKUP($A2269,'Result Entry'!$B$9:$HS$108,136,0)))</f>
        <v>0</v>
      </c>
      <c r="I2297" s="1756" t="s">
        <v>148</v>
      </c>
      <c r="J2297" s="1757"/>
      <c r="K2297" s="1757"/>
      <c r="L2297" s="1757"/>
      <c r="M2297" s="1757"/>
      <c r="N2297" s="1838"/>
    </row>
    <row r="2298" spans="1:14" ht="39.75" customHeight="1">
      <c r="A2298" s="1721"/>
      <c r="B2298" s="10" t="s">
        <v>69</v>
      </c>
      <c r="C2298" s="1886" t="s">
        <v>180</v>
      </c>
      <c r="D2298" s="1887"/>
      <c r="E2298" s="1888"/>
      <c r="F2298" s="1895" t="s">
        <v>181</v>
      </c>
      <c r="G2298" s="1896"/>
      <c r="H2298" s="110" t="s">
        <v>30</v>
      </c>
      <c r="I2298" s="1756" t="s">
        <v>175</v>
      </c>
      <c r="J2298" s="1757"/>
      <c r="K2298" s="1757"/>
      <c r="L2298" s="1757"/>
      <c r="M2298" s="1757"/>
      <c r="N2298" s="1838"/>
    </row>
    <row r="2299" spans="1:14" ht="39.75" customHeight="1">
      <c r="A2299" s="1721"/>
      <c r="B2299" s="10" t="s">
        <v>69</v>
      </c>
      <c r="C2299" s="1889"/>
      <c r="D2299" s="1890"/>
      <c r="E2299" s="1891"/>
      <c r="F2299" s="1897" t="s">
        <v>182</v>
      </c>
      <c r="G2299" s="1898"/>
      <c r="H2299" s="111" t="s">
        <v>179</v>
      </c>
      <c r="I2299" s="1732" t="s">
        <v>67</v>
      </c>
      <c r="J2299" s="1733"/>
      <c r="K2299" s="1733"/>
      <c r="L2299" s="1733"/>
      <c r="M2299" s="1733"/>
      <c r="N2299" s="1734"/>
    </row>
    <row r="2300" spans="1:14" ht="39.75" customHeight="1">
      <c r="A2300" s="1721"/>
      <c r="B2300" s="10" t="s">
        <v>69</v>
      </c>
      <c r="C2300" s="1889"/>
      <c r="D2300" s="1890"/>
      <c r="E2300" s="1891"/>
      <c r="F2300" s="1897" t="s">
        <v>185</v>
      </c>
      <c r="G2300" s="1898"/>
      <c r="H2300" s="111" t="s">
        <v>62</v>
      </c>
      <c r="I2300" s="1735"/>
      <c r="J2300" s="1736"/>
      <c r="K2300" s="1736"/>
      <c r="L2300" s="1736"/>
      <c r="M2300" s="1736"/>
      <c r="N2300" s="1737"/>
    </row>
    <row r="2301" spans="1:14" ht="39.75" customHeight="1">
      <c r="A2301" s="1721"/>
      <c r="B2301" s="10" t="s">
        <v>69</v>
      </c>
      <c r="C2301" s="1889"/>
      <c r="D2301" s="1890"/>
      <c r="E2301" s="1891"/>
      <c r="F2301" s="1897" t="s">
        <v>186</v>
      </c>
      <c r="G2301" s="1898"/>
      <c r="H2301" s="111" t="s">
        <v>63</v>
      </c>
      <c r="I2301" s="1735"/>
      <c r="J2301" s="1736"/>
      <c r="K2301" s="1736"/>
      <c r="L2301" s="1736"/>
      <c r="M2301" s="1736"/>
      <c r="N2301" s="1737"/>
    </row>
    <row r="2302" spans="1:14" ht="39.75" customHeight="1">
      <c r="A2302" s="1721"/>
      <c r="B2302" s="10" t="s">
        <v>69</v>
      </c>
      <c r="C2302" s="1889"/>
      <c r="D2302" s="1890"/>
      <c r="E2302" s="1891"/>
      <c r="F2302" s="1897" t="s">
        <v>183</v>
      </c>
      <c r="G2302" s="1898"/>
      <c r="H2302" s="111" t="s">
        <v>65</v>
      </c>
      <c r="I2302" s="1738" t="s">
        <v>80</v>
      </c>
      <c r="J2302" s="1739"/>
      <c r="K2302" s="1739"/>
      <c r="L2302" s="1739"/>
      <c r="M2302" s="1739"/>
      <c r="N2302" s="1740"/>
    </row>
    <row r="2303" spans="1:14" ht="39.75" customHeight="1" thickBot="1">
      <c r="A2303" s="1721"/>
      <c r="B2303" s="13" t="s">
        <v>69</v>
      </c>
      <c r="C2303" s="1892"/>
      <c r="D2303" s="1893"/>
      <c r="E2303" s="1894"/>
      <c r="F2303" s="1884" t="s">
        <v>184</v>
      </c>
      <c r="G2303" s="1885"/>
      <c r="H2303" s="112" t="s">
        <v>64</v>
      </c>
      <c r="I2303" s="1741"/>
      <c r="J2303" s="1742"/>
      <c r="K2303" s="1742"/>
      <c r="L2303" s="1742"/>
      <c r="M2303" s="1742"/>
      <c r="N2303" s="1743"/>
    </row>
    <row r="2304" spans="1:14" s="43" customFormat="1" ht="123.75" customHeight="1" thickTop="1">
      <c r="A2304" s="84"/>
      <c r="B2304" s="117"/>
      <c r="C2304" s="118"/>
      <c r="D2304" s="118"/>
      <c r="E2304" s="118"/>
      <c r="F2304" s="118"/>
      <c r="G2304" s="118"/>
      <c r="H2304" s="118"/>
      <c r="I2304" s="118"/>
      <c r="J2304" s="118"/>
      <c r="K2304" s="118"/>
      <c r="L2304" s="118"/>
      <c r="M2304" s="118"/>
      <c r="N2304" s="118"/>
    </row>
    <row r="2305" spans="1:15" ht="24.75" customHeight="1" thickBot="1">
      <c r="A2305" s="83">
        <f>A2269+1</f>
        <v>65</v>
      </c>
      <c r="B2305" s="1720" t="s">
        <v>50</v>
      </c>
      <c r="C2305" s="1720"/>
      <c r="D2305" s="1720"/>
      <c r="E2305" s="1720"/>
      <c r="F2305" s="1720"/>
      <c r="G2305" s="1720"/>
      <c r="H2305" s="1720"/>
      <c r="I2305" s="1720"/>
      <c r="J2305" s="1720"/>
      <c r="K2305" s="1720"/>
      <c r="L2305" s="1720"/>
      <c r="M2305" s="1720"/>
      <c r="N2305" s="1720"/>
    </row>
    <row r="2306" spans="1:15" ht="62.25" customHeight="1" thickTop="1">
      <c r="A2306" s="1721"/>
      <c r="B2306" s="1722"/>
      <c r="C2306" s="1723"/>
      <c r="D2306" s="1920" t="str">
        <f>Master!$E$8</f>
        <v xml:space="preserve">Govt. Sr. Secondary School </v>
      </c>
      <c r="E2306" s="1921"/>
      <c r="F2306" s="1921"/>
      <c r="G2306" s="1921"/>
      <c r="H2306" s="1921"/>
      <c r="I2306" s="1921"/>
      <c r="J2306" s="1921"/>
      <c r="K2306" s="1921"/>
      <c r="L2306" s="1921"/>
      <c r="M2306" s="1921"/>
      <c r="N2306" s="1922"/>
    </row>
    <row r="2307" spans="1:15" ht="33" customHeight="1" thickBot="1">
      <c r="A2307" s="1721"/>
      <c r="B2307" s="1724"/>
      <c r="C2307" s="1725"/>
      <c r="D2307" s="1729" t="str">
        <f>Master!$E$11</f>
        <v>P.S.-Bapini (Jodhpur)</v>
      </c>
      <c r="E2307" s="1730"/>
      <c r="F2307" s="1730"/>
      <c r="G2307" s="1730"/>
      <c r="H2307" s="1730"/>
      <c r="I2307" s="1730"/>
      <c r="J2307" s="1730"/>
      <c r="K2307" s="1730"/>
      <c r="L2307" s="1730"/>
      <c r="M2307" s="1730"/>
      <c r="N2307" s="1731"/>
    </row>
    <row r="2308" spans="1:15" ht="30" customHeight="1">
      <c r="A2308" s="1721"/>
      <c r="B2308" s="28"/>
      <c r="C2308" s="1849" t="s">
        <v>150</v>
      </c>
      <c r="D2308" s="1850"/>
      <c r="E2308" s="1850"/>
      <c r="F2308" s="1850"/>
      <c r="G2308" s="1851"/>
      <c r="H2308" s="1814" t="s">
        <v>127</v>
      </c>
      <c r="I2308" s="1814"/>
      <c r="J2308" s="1923">
        <f>VLOOKUP(A2305,'Result Entry'!$B$6:$K$108,6,0)</f>
        <v>0</v>
      </c>
      <c r="K2308" s="1820" t="s">
        <v>68</v>
      </c>
      <c r="L2308" s="1821"/>
      <c r="M2308" s="68">
        <f>Master!$E$14</f>
        <v>8151106901</v>
      </c>
      <c r="N2308" s="69"/>
    </row>
    <row r="2309" spans="1:15" ht="30" customHeight="1">
      <c r="A2309" s="1721"/>
      <c r="B2309" s="9"/>
      <c r="C2309" s="1852"/>
      <c r="D2309" s="1853"/>
      <c r="E2309" s="1853"/>
      <c r="F2309" s="1853"/>
      <c r="G2309" s="1854"/>
      <c r="H2309" s="1815"/>
      <c r="I2309" s="1815"/>
      <c r="J2309" s="1924"/>
      <c r="K2309" s="1822" t="s">
        <v>66</v>
      </c>
      <c r="L2309" s="1823"/>
      <c r="M2309" s="1824"/>
      <c r="N2309" s="1825"/>
      <c r="O2309" s="17" t="s">
        <v>156</v>
      </c>
    </row>
    <row r="2310" spans="1:15" ht="30" customHeight="1" thickBot="1">
      <c r="A2310" s="1721"/>
      <c r="B2310" s="9"/>
      <c r="C2310" s="1855"/>
      <c r="D2310" s="1856"/>
      <c r="E2310" s="1856"/>
      <c r="F2310" s="1856"/>
      <c r="G2310" s="1857"/>
      <c r="H2310" s="1816"/>
      <c r="I2310" s="1816"/>
      <c r="J2310" s="1925"/>
      <c r="K2310" s="1826" t="s">
        <v>51</v>
      </c>
      <c r="L2310" s="1827"/>
      <c r="M2310" s="1828" t="str">
        <f>Master!$E$6</f>
        <v>2023-24</v>
      </c>
      <c r="N2310" s="1829"/>
    </row>
    <row r="2311" spans="1:15" ht="39.75" customHeight="1">
      <c r="A2311" s="1721"/>
      <c r="B2311" s="10" t="s">
        <v>69</v>
      </c>
      <c r="C2311" s="1932" t="s">
        <v>20</v>
      </c>
      <c r="D2311" s="1977"/>
      <c r="E2311" s="1977"/>
      <c r="F2311" s="1978"/>
      <c r="G2311" s="87" t="s">
        <v>149</v>
      </c>
      <c r="H2311" s="1979">
        <f>VLOOKUP($A2305,'Result Entry'!$B$9:$FW$108,4,0)</f>
        <v>0</v>
      </c>
      <c r="I2311" s="1979"/>
      <c r="J2311" s="1979"/>
      <c r="K2311" s="1979"/>
      <c r="L2311" s="1979"/>
      <c r="M2311" s="1979"/>
      <c r="N2311" s="1980"/>
    </row>
    <row r="2312" spans="1:15" ht="39.75" customHeight="1">
      <c r="A2312" s="1721"/>
      <c r="B2312" s="10" t="s">
        <v>69</v>
      </c>
      <c r="C2312" s="1960" t="s">
        <v>22</v>
      </c>
      <c r="D2312" s="1961"/>
      <c r="E2312" s="1961"/>
      <c r="F2312" s="1962"/>
      <c r="G2312" s="88" t="s">
        <v>149</v>
      </c>
      <c r="H2312" s="1963">
        <f>VLOOKUP($A2305,'Result Entry'!$B$9:$FW$108,7,0)</f>
        <v>0</v>
      </c>
      <c r="I2312" s="1963"/>
      <c r="J2312" s="1963"/>
      <c r="K2312" s="1963"/>
      <c r="L2312" s="1963"/>
      <c r="M2312" s="1963"/>
      <c r="N2312" s="1964"/>
    </row>
    <row r="2313" spans="1:15" ht="39.75" customHeight="1">
      <c r="A2313" s="1721"/>
      <c r="B2313" s="10" t="s">
        <v>69</v>
      </c>
      <c r="C2313" s="1960" t="s">
        <v>23</v>
      </c>
      <c r="D2313" s="1961"/>
      <c r="E2313" s="1961"/>
      <c r="F2313" s="1962"/>
      <c r="G2313" s="88" t="s">
        <v>149</v>
      </c>
      <c r="H2313" s="1963">
        <f>VLOOKUP($A2305,'Result Entry'!$B$9:$FW$108,8,0)</f>
        <v>0</v>
      </c>
      <c r="I2313" s="1963"/>
      <c r="J2313" s="1963"/>
      <c r="K2313" s="1963"/>
      <c r="L2313" s="1963"/>
      <c r="M2313" s="1963"/>
      <c r="N2313" s="1964"/>
    </row>
    <row r="2314" spans="1:15" ht="39.75" customHeight="1">
      <c r="A2314" s="1721"/>
      <c r="B2314" s="10" t="s">
        <v>69</v>
      </c>
      <c r="C2314" s="1960" t="s">
        <v>52</v>
      </c>
      <c r="D2314" s="1961"/>
      <c r="E2314" s="1961"/>
      <c r="F2314" s="1962"/>
      <c r="G2314" s="88" t="s">
        <v>149</v>
      </c>
      <c r="H2314" s="1963">
        <f>VLOOKUP($A2305,'Result Entry'!$B$9:$FW$108,9,0)</f>
        <v>0</v>
      </c>
      <c r="I2314" s="1963"/>
      <c r="J2314" s="1963"/>
      <c r="K2314" s="1963"/>
      <c r="L2314" s="1963"/>
      <c r="M2314" s="1963"/>
      <c r="N2314" s="1964"/>
    </row>
    <row r="2315" spans="1:15" ht="39.75" customHeight="1">
      <c r="A2315" s="1721"/>
      <c r="B2315" s="10" t="s">
        <v>69</v>
      </c>
      <c r="C2315" s="1960" t="s">
        <v>53</v>
      </c>
      <c r="D2315" s="1961"/>
      <c r="E2315" s="1961"/>
      <c r="F2315" s="1962"/>
      <c r="G2315" s="88" t="s">
        <v>149</v>
      </c>
      <c r="H2315" s="1965" t="str">
        <f>CONCATENATE('Result Entry'!$G$4,'Result Entry'!$J$4)</f>
        <v>11(A)</v>
      </c>
      <c r="I2315" s="1963"/>
      <c r="J2315" s="1963"/>
      <c r="K2315" s="1963"/>
      <c r="L2315" s="1963"/>
      <c r="M2315" s="1963"/>
      <c r="N2315" s="1964"/>
    </row>
    <row r="2316" spans="1:15" ht="39.75" customHeight="1" thickBot="1">
      <c r="A2316" s="1721"/>
      <c r="B2316" s="10" t="s">
        <v>69</v>
      </c>
      <c r="C2316" s="1935" t="s">
        <v>25</v>
      </c>
      <c r="D2316" s="1936"/>
      <c r="E2316" s="1936"/>
      <c r="F2316" s="1937"/>
      <c r="G2316" s="89" t="s">
        <v>149</v>
      </c>
      <c r="H2316" s="1938">
        <f>VLOOKUP($A2305,'Result Entry'!$B$9:$FW$108,10,0)</f>
        <v>0</v>
      </c>
      <c r="I2316" s="1938"/>
      <c r="J2316" s="1938"/>
      <c r="K2316" s="1938"/>
      <c r="L2316" s="1938"/>
      <c r="M2316" s="1938"/>
      <c r="N2316" s="1939"/>
    </row>
    <row r="2317" spans="1:15" ht="30" customHeight="1">
      <c r="A2317" s="1721"/>
      <c r="B2317" s="11" t="s">
        <v>69</v>
      </c>
      <c r="C2317" s="1940" t="s">
        <v>167</v>
      </c>
      <c r="D2317" s="1941"/>
      <c r="E2317" s="1944" t="s">
        <v>72</v>
      </c>
      <c r="F2317" s="1946" t="s">
        <v>73</v>
      </c>
      <c r="G2317" s="1948" t="s">
        <v>168</v>
      </c>
      <c r="H2317" s="1950" t="s">
        <v>55</v>
      </c>
      <c r="I2317" s="1951"/>
      <c r="J2317" s="1954" t="s">
        <v>84</v>
      </c>
      <c r="K2317" s="1955"/>
      <c r="L2317" s="1958" t="s">
        <v>169</v>
      </c>
      <c r="M2317" s="1966" t="s">
        <v>76</v>
      </c>
      <c r="N2317" s="1926" t="s">
        <v>98</v>
      </c>
    </row>
    <row r="2318" spans="1:15" ht="30" customHeight="1">
      <c r="A2318" s="1721"/>
      <c r="B2318" s="11"/>
      <c r="C2318" s="1942"/>
      <c r="D2318" s="1943"/>
      <c r="E2318" s="1945"/>
      <c r="F2318" s="1947"/>
      <c r="G2318" s="1949"/>
      <c r="H2318" s="1952"/>
      <c r="I2318" s="1953"/>
      <c r="J2318" s="1956"/>
      <c r="K2318" s="1957"/>
      <c r="L2318" s="1959"/>
      <c r="M2318" s="1967"/>
      <c r="N2318" s="1927"/>
    </row>
    <row r="2319" spans="1:15" ht="39.75" customHeight="1" thickBot="1">
      <c r="A2319" s="1721"/>
      <c r="B2319" s="11" t="s">
        <v>69</v>
      </c>
      <c r="C2319" s="1866" t="s">
        <v>56</v>
      </c>
      <c r="D2319" s="1867"/>
      <c r="E2319" s="90">
        <f>'Result Entry'!$L$7</f>
        <v>10</v>
      </c>
      <c r="F2319" s="91">
        <f>'Result Entry'!$M$7</f>
        <v>10</v>
      </c>
      <c r="G2319" s="92">
        <f t="shared" ref="G2319:G2324" si="192">SUM(E2319:F2319)</f>
        <v>20</v>
      </c>
      <c r="H2319" s="1929">
        <f>'Result Entry'!$AU$7</f>
        <v>70</v>
      </c>
      <c r="I2319" s="1930"/>
      <c r="J2319" s="1931">
        <f>'Result Entry'!$AY$7</f>
        <v>100</v>
      </c>
      <c r="K2319" s="1930"/>
      <c r="L2319" s="92">
        <f t="shared" ref="L2319:L2324" si="193">SUM(H2319,J2319)</f>
        <v>170</v>
      </c>
      <c r="M2319" s="93">
        <f t="shared" ref="M2319:M2324" si="194">SUM(G2319,L2319)</f>
        <v>190</v>
      </c>
      <c r="N2319" s="1928"/>
    </row>
    <row r="2320" spans="1:15" s="52" customFormat="1" ht="54" customHeight="1">
      <c r="A2320" s="1721"/>
      <c r="B2320" s="50" t="s">
        <v>69</v>
      </c>
      <c r="C2320" s="1769" t="str">
        <f>'Result Entry'!$L$3</f>
        <v>HINDI Comp.</v>
      </c>
      <c r="D2320" s="1770"/>
      <c r="E2320" s="94">
        <f>IF($J2308="TC",0,IF($J2308="Nso",0,VLOOKUP($A2305,'Result Entry'!$B$9:$FW$108,11,0)))</f>
        <v>0</v>
      </c>
      <c r="F2320" s="95">
        <f>IF($J2308="TC",0,IF($J2308="Nso",0,VLOOKUP($A2305,'Result Entry'!$B$9:$FW$108,12,0)))</f>
        <v>0</v>
      </c>
      <c r="G2320" s="96">
        <f t="shared" si="192"/>
        <v>0</v>
      </c>
      <c r="H2320" s="1932">
        <f>IF($J2308="TC",0,IF($J2308="Nso",0,VLOOKUP($A2305,'Result Entry'!$B$9:$FW$108,16,0)))</f>
        <v>0</v>
      </c>
      <c r="I2320" s="1933"/>
      <c r="J2320" s="1934">
        <f>IF($J2308="TC",0,IF($J2308="Nso",0,VLOOKUP($A2305,'Result Entry'!$B$9:$FW$108,19,0)))</f>
        <v>0</v>
      </c>
      <c r="K2320" s="1933"/>
      <c r="L2320" s="97">
        <f t="shared" si="193"/>
        <v>0</v>
      </c>
      <c r="M2320" s="98">
        <f t="shared" si="194"/>
        <v>0</v>
      </c>
      <c r="N2320" s="99" t="str">
        <f>IF($J2308="TC",0,IF($J2308="Nso",0,VLOOKUP($A2305,'Result Entry'!$B$9:$FW$108,24,0)))</f>
        <v/>
      </c>
    </row>
    <row r="2321" spans="1:14" s="52" customFormat="1" ht="54" customHeight="1">
      <c r="A2321" s="1721"/>
      <c r="B2321" s="50" t="s">
        <v>69</v>
      </c>
      <c r="C2321" s="1717" t="str">
        <f>'Result Entry'!$Z$3</f>
        <v>ENGLISH Comp.</v>
      </c>
      <c r="D2321" s="1718"/>
      <c r="E2321" s="94">
        <f>IF($J2308="TC",0,IF($J2308="Nso",0,VLOOKUP($A2305,'Result Entry'!$B$9:$FW$108,25,0)))</f>
        <v>0</v>
      </c>
      <c r="F2321" s="95">
        <f>IF($J2308="TC",0,IF($J2308="Nso",0,VLOOKUP($A2305,'Result Entry'!$B$9:$FW$108,26,0)))</f>
        <v>0</v>
      </c>
      <c r="G2321" s="100">
        <f t="shared" si="192"/>
        <v>0</v>
      </c>
      <c r="H2321" s="1960">
        <f>IF($J2308="TC",0,IF($J2308="Nso",0,VLOOKUP($A2305,'Result Entry'!$B$9:$FW$108,30,0)))</f>
        <v>0</v>
      </c>
      <c r="I2321" s="1904"/>
      <c r="J2321" s="1903">
        <f>IF($J2308="TC",0,IF($J2308="Nso",0,VLOOKUP($A2305,'Result Entry'!$B$9:$FW$108,33,0)))</f>
        <v>0</v>
      </c>
      <c r="K2321" s="1904"/>
      <c r="L2321" s="97">
        <f t="shared" si="193"/>
        <v>0</v>
      </c>
      <c r="M2321" s="98">
        <f t="shared" si="194"/>
        <v>0</v>
      </c>
      <c r="N2321" s="99" t="str">
        <f>IF($J2308="TC",0,IF($J2308="Nso",0,VLOOKUP($A2305,'Result Entry'!$B$9:$FW$108,38,0)))</f>
        <v/>
      </c>
    </row>
    <row r="2322" spans="1:14" s="52" customFormat="1" ht="54" customHeight="1">
      <c r="A2322" s="1721"/>
      <c r="B2322" s="50" t="s">
        <v>69</v>
      </c>
      <c r="C2322" s="1717" t="str">
        <f>'Result Entry'!$AO$3</f>
        <v>PHYSICS</v>
      </c>
      <c r="D2322" s="1718"/>
      <c r="E2322" s="94">
        <f>IF($J2308="TC",0,IF($J2308="Nso",0,VLOOKUP($A2305,'Result Entry'!$B$9:$FW$108,39,0)))</f>
        <v>0</v>
      </c>
      <c r="F2322" s="95">
        <f>IF($J2308="TC",0,IF($J2308="Nso",0,VLOOKUP($A2305,'Result Entry'!$B$9:$FW$108,40,0)))</f>
        <v>0</v>
      </c>
      <c r="G2322" s="100">
        <f t="shared" si="192"/>
        <v>0</v>
      </c>
      <c r="H2322" s="1960">
        <f>IF($J2308="TC",0,IF($J2308="Nso",0,VLOOKUP($A2305,'Result Entry'!$B$9:$FW$108,45,0)))</f>
        <v>0</v>
      </c>
      <c r="I2322" s="1904"/>
      <c r="J2322" s="1903">
        <f>IF($J2308="TC",0,IF($J2308="Nso",0,VLOOKUP($A2305,'Result Entry'!$B$9:$FW$108,49,0)))</f>
        <v>0</v>
      </c>
      <c r="K2322" s="1904"/>
      <c r="L2322" s="97">
        <f t="shared" si="193"/>
        <v>0</v>
      </c>
      <c r="M2322" s="98">
        <f t="shared" si="194"/>
        <v>0</v>
      </c>
      <c r="N2322" s="99" t="str">
        <f>IF($J2308="TC",0,IF($J2308="Nso",0,VLOOKUP($A2305,'Result Entry'!$B$9:$FW$108,54,0)))</f>
        <v/>
      </c>
    </row>
    <row r="2323" spans="1:14" s="52" customFormat="1" ht="54" customHeight="1">
      <c r="A2323" s="1721"/>
      <c r="B2323" s="50" t="s">
        <v>69</v>
      </c>
      <c r="C2323" s="1717" t="str">
        <f>'Result Entry'!$BF$3</f>
        <v>CHEMISTRY</v>
      </c>
      <c r="D2323" s="1718"/>
      <c r="E2323" s="94" t="str">
        <f>IF($J2308="TC",0,IF($J2308="Nso",0,VLOOKUP($A2305,'Result Entry'!$B$9:$FW$108,55,0)))</f>
        <v/>
      </c>
      <c r="F2323" s="95">
        <f>IF($J2308="TC",0,IF($J2308="Nso",0,VLOOKUP($A2305,'Result Entry'!$B$9:$FW$108,56,0)))</f>
        <v>0</v>
      </c>
      <c r="G2323" s="100">
        <f t="shared" si="192"/>
        <v>0</v>
      </c>
      <c r="H2323" s="1960">
        <f>IF($J2308="TC",0,IF($J2308="Nso",0,VLOOKUP($A2305,'Result Entry'!$B$9:$FW$108,61,0)))</f>
        <v>0</v>
      </c>
      <c r="I2323" s="1904"/>
      <c r="J2323" s="1903">
        <f>IF($J2308="TC",0,IF($J2308="Nso",0,VLOOKUP($A2305,'Result Entry'!$B$9:$FW$108,65,0)))</f>
        <v>0</v>
      </c>
      <c r="K2323" s="1904"/>
      <c r="L2323" s="97">
        <f t="shared" si="193"/>
        <v>0</v>
      </c>
      <c r="M2323" s="98">
        <f t="shared" si="194"/>
        <v>0</v>
      </c>
      <c r="N2323" s="99" t="str">
        <f>IF($J2308="TC",0,IF($J2308="Nso",0,VLOOKUP($A2305,'Result Entry'!$B$9:$FW$108,70,0)))</f>
        <v/>
      </c>
    </row>
    <row r="2324" spans="1:14" s="52" customFormat="1" ht="54" customHeight="1" thickBot="1">
      <c r="A2324" s="1721"/>
      <c r="B2324" s="50" t="s">
        <v>69</v>
      </c>
      <c r="C2324" s="1717" t="str">
        <f>'Result Entry'!$BW$3</f>
        <v>BIOLOGY</v>
      </c>
      <c r="D2324" s="1718"/>
      <c r="E2324" s="101" t="str">
        <f>IF($J2308="TC",0,IF($J2308="Nso",0,VLOOKUP($A2305,'Result Entry'!$B$9:$FW$108,71,0)))</f>
        <v/>
      </c>
      <c r="F2324" s="102" t="str">
        <f>IF($J2308="TC",0,IF($J2308="Nso",0,VLOOKUP($A2305,'Result Entry'!$B$9:$FW$108,72,0)))</f>
        <v/>
      </c>
      <c r="G2324" s="103">
        <f t="shared" si="192"/>
        <v>0</v>
      </c>
      <c r="H2324" s="1905">
        <f>IF($J2308="TC",0,IF($J2308="Nso",0,VLOOKUP($A2305,'Result Entry'!$B$9:$FW$108,77,0)))</f>
        <v>0</v>
      </c>
      <c r="I2324" s="1906"/>
      <c r="J2324" s="1907">
        <f>IF($J2308="TC",0,IF($J2308="Nso",0,VLOOKUP($A2305,'Result Entry'!$B$9:$FW$108,81,0)))</f>
        <v>0</v>
      </c>
      <c r="K2324" s="1906"/>
      <c r="L2324" s="104">
        <f t="shared" si="193"/>
        <v>0</v>
      </c>
      <c r="M2324" s="105">
        <f t="shared" si="194"/>
        <v>0</v>
      </c>
      <c r="N2324" s="99">
        <f>IF($J2308="TC",0,IF($J2308="Nso",0,VLOOKUP($A2305,'Result Entry'!$B$9:$FW$108,86,0)))</f>
        <v>0</v>
      </c>
    </row>
    <row r="2325" spans="1:14" ht="39.75" customHeight="1">
      <c r="A2325" s="1721"/>
      <c r="B2325" s="11" t="s">
        <v>69</v>
      </c>
      <c r="C2325" s="1771" t="s">
        <v>77</v>
      </c>
      <c r="D2325" s="1772"/>
      <c r="E2325" s="1773"/>
      <c r="F2325" s="1968" t="s">
        <v>78</v>
      </c>
      <c r="G2325" s="1969"/>
      <c r="H2325" s="1968" t="s">
        <v>79</v>
      </c>
      <c r="I2325" s="1970"/>
      <c r="J2325" s="106" t="s">
        <v>41</v>
      </c>
      <c r="K2325" s="116" t="s">
        <v>91</v>
      </c>
      <c r="L2325" s="1971" t="s">
        <v>39</v>
      </c>
      <c r="M2325" s="1972"/>
      <c r="N2325" s="108" t="s">
        <v>43</v>
      </c>
    </row>
    <row r="2326" spans="1:14" ht="39.75" customHeight="1" thickBot="1">
      <c r="A2326" s="1721"/>
      <c r="B2326" s="11" t="s">
        <v>69</v>
      </c>
      <c r="C2326" s="1774"/>
      <c r="D2326" s="1775"/>
      <c r="E2326" s="1776"/>
      <c r="F2326" s="1973">
        <f>IF($J2308="TC",0,IF($J2308="Nso",0,VLOOKUP($A2305,'Result Entry'!$B$9:$FW$108,146,0)))</f>
        <v>0</v>
      </c>
      <c r="G2326" s="1974"/>
      <c r="H2326" s="1975">
        <f>IF($J2308="TC",0,IF($J2308="Nso",0,VLOOKUP($A2305,'Result Entry'!$B$9:$FW$108,147,0)))</f>
        <v>0</v>
      </c>
      <c r="I2326" s="1976"/>
      <c r="J2326" s="75">
        <f>IF($J2308="TC",0,IF($J2308="Nso",0,VLOOKUP($A2305,'Result Entry'!$B$9:$FW$108,148,0)))</f>
        <v>0</v>
      </c>
      <c r="K2326" s="85" t="str">
        <f>IF($J2308="TC",0,IF($J2308="Nso",0,VLOOKUP($A2305,'Result Entry'!$B$9:$FW$108,149,0)))</f>
        <v/>
      </c>
      <c r="L2326" s="1864">
        <f>IF($J2308="TC",0,IF($J2308="Nso",0,VLOOKUP($A2305,'Result Entry'!$B$9:$FW$108,150,0)))</f>
        <v>0</v>
      </c>
      <c r="M2326" s="1865"/>
      <c r="N2326" s="15">
        <f>IF($J2308="TC",0,IF($J2308="Nso",0,VLOOKUP($A2305,'Result Entry'!$B$9:$FW$108,152,0)))</f>
        <v>0</v>
      </c>
    </row>
    <row r="2327" spans="1:14" ht="39.75" customHeight="1">
      <c r="A2327" s="1721"/>
      <c r="B2327" s="11" t="s">
        <v>69</v>
      </c>
      <c r="C2327" s="1758" t="s">
        <v>58</v>
      </c>
      <c r="D2327" s="1759"/>
      <c r="E2327" s="1759"/>
      <c r="F2327" s="1759"/>
      <c r="G2327" s="1759"/>
      <c r="H2327" s="1760"/>
      <c r="I2327" s="1834" t="s">
        <v>59</v>
      </c>
      <c r="J2327" s="1835"/>
      <c r="K2327" s="1911">
        <f>VLOOKUP($A2305,'Result Entry'!$B$9:$FW$108,143,0)</f>
        <v>0</v>
      </c>
      <c r="L2327" s="1912"/>
      <c r="M2327" s="1839" t="s">
        <v>37</v>
      </c>
      <c r="N2327" s="1840"/>
    </row>
    <row r="2328" spans="1:14" ht="39.75" customHeight="1" thickBot="1">
      <c r="A2328" s="1721"/>
      <c r="B2328" s="11" t="s">
        <v>69</v>
      </c>
      <c r="C2328" s="1841" t="s">
        <v>54</v>
      </c>
      <c r="D2328" s="1842"/>
      <c r="E2328" s="1842"/>
      <c r="F2328" s="1843" t="s">
        <v>157</v>
      </c>
      <c r="G2328" s="1844"/>
      <c r="H2328" s="26" t="s">
        <v>47</v>
      </c>
      <c r="I2328" s="1847" t="s">
        <v>60</v>
      </c>
      <c r="J2328" s="1848"/>
      <c r="K2328" s="1913">
        <f>VLOOKUP($A2305,'Result Entry'!$B$9:$FW$108,144,0)</f>
        <v>0</v>
      </c>
      <c r="L2328" s="1914"/>
      <c r="M2328" s="1875">
        <f>VLOOKUP($A2305,'Result Entry'!$B$9:$FW$108,145,0)</f>
        <v>0</v>
      </c>
      <c r="N2328" s="1876"/>
    </row>
    <row r="2329" spans="1:14" ht="39.75" customHeight="1">
      <c r="A2329" s="1721"/>
      <c r="B2329" s="11" t="s">
        <v>69</v>
      </c>
      <c r="C2329" s="1841"/>
      <c r="D2329" s="1842"/>
      <c r="E2329" s="1842"/>
      <c r="F2329" s="1845"/>
      <c r="G2329" s="1846"/>
      <c r="H2329" s="27" t="s">
        <v>99</v>
      </c>
      <c r="I2329" s="1877" t="s">
        <v>61</v>
      </c>
      <c r="J2329" s="1878"/>
      <c r="K2329" s="1915">
        <f>IF($J2308="TC","Transferred",IF($J2308="Nso","NameSeparated",VLOOKUP($A2305,'Result Entry'!$B$9:$FW$108,153,0)))</f>
        <v>0</v>
      </c>
      <c r="L2329" s="1915"/>
      <c r="M2329" s="1915"/>
      <c r="N2329" s="1916"/>
    </row>
    <row r="2330" spans="1:14" ht="39.75" customHeight="1">
      <c r="A2330" s="1721"/>
      <c r="B2330" s="11" t="s">
        <v>69</v>
      </c>
      <c r="C2330" s="1917" t="str">
        <f>'Result Entry'!$DU$3</f>
        <v>Foundation Of Information Tech.</v>
      </c>
      <c r="D2330" s="1918"/>
      <c r="E2330" s="1919"/>
      <c r="F2330" s="1902" t="str">
        <f>IF($J2308="TC",0,IF($J2308="Nso",0,VLOOKUP($A2305,'Result Entry'!$B$9:$GS$108,170,0)))</f>
        <v/>
      </c>
      <c r="G2330" s="1902"/>
      <c r="H2330" s="109">
        <f>IF($J2308="TC",0,IF($J2308="Nso",0,VLOOKUP($A2305,'Result Entry'!$B$9:$GS$108,112,0)))</f>
        <v>0</v>
      </c>
      <c r="I2330" s="1748" t="s">
        <v>71</v>
      </c>
      <c r="J2330" s="1749"/>
      <c r="K2330" s="1908">
        <f>'Result Entry'!$T$2</f>
        <v>45419</v>
      </c>
      <c r="L2330" s="1909"/>
      <c r="M2330" s="1909"/>
      <c r="N2330" s="1910"/>
    </row>
    <row r="2331" spans="1:14" ht="39.75" customHeight="1">
      <c r="A2331" s="1721"/>
      <c r="B2331" s="11" t="s">
        <v>69</v>
      </c>
      <c r="C2331" s="1899" t="str">
        <f>'Result Entry'!$EI$3</f>
        <v>G.I.A.I.-II</v>
      </c>
      <c r="D2331" s="1900"/>
      <c r="E2331" s="1901"/>
      <c r="F2331" s="1902" t="str">
        <f>IF($J2308="TC",0,IF($J2308="Nso",0,VLOOKUP($A2305,'Result Entry'!$B$9:$GS$108,174,0)))</f>
        <v/>
      </c>
      <c r="G2331" s="1902"/>
      <c r="H2331" s="109">
        <f>IF($J2308="TC",0,IF($J2308="Nso",0,VLOOKUP($A2305,'Result Entry'!$B$9:$GS$108,124,0)))</f>
        <v>0</v>
      </c>
      <c r="I2331" s="1753"/>
      <c r="J2331" s="1754"/>
      <c r="K2331" s="1754"/>
      <c r="L2331" s="1754"/>
      <c r="M2331" s="1754"/>
      <c r="N2331" s="1755"/>
    </row>
    <row r="2332" spans="1:14" ht="39.75" customHeight="1">
      <c r="A2332" s="1721"/>
      <c r="B2332" s="11" t="s">
        <v>69</v>
      </c>
      <c r="C2332" s="1899" t="str">
        <f>'Result Entry'!$EU$3</f>
        <v>SOC.SER.PLAN</v>
      </c>
      <c r="D2332" s="1900"/>
      <c r="E2332" s="1901"/>
      <c r="F2332" s="1902">
        <f>IF($J2308="TC",0,IF($J2308="Nso",0,VLOOKUP($A2305,'Result Entry'!$B$9:$HS$108,178,0)))</f>
        <v>0</v>
      </c>
      <c r="G2332" s="1902"/>
      <c r="H2332" s="109">
        <f>IF($J2308="TC",0,IF($J2308="Nso",0,VLOOKUP($A2305,'Result Entry'!$B$9:$GS$108,136,0)))</f>
        <v>0</v>
      </c>
      <c r="I2332" s="1756" t="s">
        <v>174</v>
      </c>
      <c r="J2332" s="1757"/>
      <c r="K2332" s="113"/>
      <c r="L2332" s="114"/>
      <c r="M2332" s="114"/>
      <c r="N2332" s="115"/>
    </row>
    <row r="2333" spans="1:14" ht="39.75" customHeight="1" thickBot="1">
      <c r="A2333" s="1721"/>
      <c r="B2333" s="11" t="s">
        <v>69</v>
      </c>
      <c r="C2333" s="1899" t="str">
        <f>'Result Entry'!$FG$3</f>
        <v>Jeewan Kaushal</v>
      </c>
      <c r="D2333" s="1900"/>
      <c r="E2333" s="1901"/>
      <c r="F2333" s="1902" t="str">
        <f>IF($J2308="TC",0,IF($J2308="Nso",0,VLOOKUP($A2305,'Result Entry'!$B$9:$HS$108,182,0)))</f>
        <v/>
      </c>
      <c r="G2333" s="1902"/>
      <c r="H2333" s="109">
        <f>IF($J2308="TC",0,IF($J2308="Nso",0,VLOOKUP($A2305,'Result Entry'!$B$9:$HS$108,136,0)))</f>
        <v>0</v>
      </c>
      <c r="I2333" s="1756" t="s">
        <v>148</v>
      </c>
      <c r="J2333" s="1757"/>
      <c r="K2333" s="1757"/>
      <c r="L2333" s="1757"/>
      <c r="M2333" s="1757"/>
      <c r="N2333" s="1838"/>
    </row>
    <row r="2334" spans="1:14" ht="39.75" customHeight="1">
      <c r="A2334" s="1721"/>
      <c r="B2334" s="10" t="s">
        <v>69</v>
      </c>
      <c r="C2334" s="1886" t="s">
        <v>180</v>
      </c>
      <c r="D2334" s="1887"/>
      <c r="E2334" s="1888"/>
      <c r="F2334" s="1895" t="s">
        <v>181</v>
      </c>
      <c r="G2334" s="1896"/>
      <c r="H2334" s="110" t="s">
        <v>30</v>
      </c>
      <c r="I2334" s="1756" t="s">
        <v>175</v>
      </c>
      <c r="J2334" s="1757"/>
      <c r="K2334" s="1757"/>
      <c r="L2334" s="1757"/>
      <c r="M2334" s="1757"/>
      <c r="N2334" s="1838"/>
    </row>
    <row r="2335" spans="1:14" ht="39.75" customHeight="1">
      <c r="A2335" s="1721"/>
      <c r="B2335" s="10" t="s">
        <v>69</v>
      </c>
      <c r="C2335" s="1889"/>
      <c r="D2335" s="1890"/>
      <c r="E2335" s="1891"/>
      <c r="F2335" s="1897" t="s">
        <v>182</v>
      </c>
      <c r="G2335" s="1898"/>
      <c r="H2335" s="111" t="s">
        <v>179</v>
      </c>
      <c r="I2335" s="1732" t="s">
        <v>67</v>
      </c>
      <c r="J2335" s="1733"/>
      <c r="K2335" s="1733"/>
      <c r="L2335" s="1733"/>
      <c r="M2335" s="1733"/>
      <c r="N2335" s="1734"/>
    </row>
    <row r="2336" spans="1:14" ht="39.75" customHeight="1">
      <c r="A2336" s="1721"/>
      <c r="B2336" s="10" t="s">
        <v>69</v>
      </c>
      <c r="C2336" s="1889"/>
      <c r="D2336" s="1890"/>
      <c r="E2336" s="1891"/>
      <c r="F2336" s="1897" t="s">
        <v>185</v>
      </c>
      <c r="G2336" s="1898"/>
      <c r="H2336" s="111" t="s">
        <v>62</v>
      </c>
      <c r="I2336" s="1735"/>
      <c r="J2336" s="1736"/>
      <c r="K2336" s="1736"/>
      <c r="L2336" s="1736"/>
      <c r="M2336" s="1736"/>
      <c r="N2336" s="1737"/>
    </row>
    <row r="2337" spans="1:15" ht="39.75" customHeight="1">
      <c r="A2337" s="1721"/>
      <c r="B2337" s="10" t="s">
        <v>69</v>
      </c>
      <c r="C2337" s="1889"/>
      <c r="D2337" s="1890"/>
      <c r="E2337" s="1891"/>
      <c r="F2337" s="1897" t="s">
        <v>186</v>
      </c>
      <c r="G2337" s="1898"/>
      <c r="H2337" s="111" t="s">
        <v>63</v>
      </c>
      <c r="I2337" s="1735"/>
      <c r="J2337" s="1736"/>
      <c r="K2337" s="1736"/>
      <c r="L2337" s="1736"/>
      <c r="M2337" s="1736"/>
      <c r="N2337" s="1737"/>
    </row>
    <row r="2338" spans="1:15" ht="39.75" customHeight="1">
      <c r="A2338" s="1721"/>
      <c r="B2338" s="10" t="s">
        <v>69</v>
      </c>
      <c r="C2338" s="1889"/>
      <c r="D2338" s="1890"/>
      <c r="E2338" s="1891"/>
      <c r="F2338" s="1897" t="s">
        <v>183</v>
      </c>
      <c r="G2338" s="1898"/>
      <c r="H2338" s="111" t="s">
        <v>65</v>
      </c>
      <c r="I2338" s="1738" t="s">
        <v>80</v>
      </c>
      <c r="J2338" s="1739"/>
      <c r="K2338" s="1739"/>
      <c r="L2338" s="1739"/>
      <c r="M2338" s="1739"/>
      <c r="N2338" s="1740"/>
    </row>
    <row r="2339" spans="1:15" ht="39.75" customHeight="1" thickBot="1">
      <c r="A2339" s="1721"/>
      <c r="B2339" s="13" t="s">
        <v>69</v>
      </c>
      <c r="C2339" s="1892"/>
      <c r="D2339" s="1893"/>
      <c r="E2339" s="1894"/>
      <c r="F2339" s="1884" t="s">
        <v>184</v>
      </c>
      <c r="G2339" s="1885"/>
      <c r="H2339" s="112" t="s">
        <v>64</v>
      </c>
      <c r="I2339" s="1741"/>
      <c r="J2339" s="1742"/>
      <c r="K2339" s="1742"/>
      <c r="L2339" s="1742"/>
      <c r="M2339" s="1742"/>
      <c r="N2339" s="1743"/>
    </row>
    <row r="2340" spans="1:15" s="43" customFormat="1" ht="123.75" customHeight="1" thickTop="1">
      <c r="A2340" s="84"/>
      <c r="B2340" s="117"/>
      <c r="C2340" s="118"/>
      <c r="D2340" s="118"/>
      <c r="E2340" s="118"/>
      <c r="F2340" s="118"/>
      <c r="G2340" s="118"/>
      <c r="H2340" s="118"/>
      <c r="I2340" s="118"/>
      <c r="J2340" s="118"/>
      <c r="K2340" s="118"/>
      <c r="L2340" s="118"/>
      <c r="M2340" s="118"/>
      <c r="N2340" s="118"/>
    </row>
    <row r="2341" spans="1:15" ht="24.75" customHeight="1" thickBot="1">
      <c r="A2341" s="83">
        <f>A2305+1</f>
        <v>66</v>
      </c>
      <c r="B2341" s="1720" t="s">
        <v>50</v>
      </c>
      <c r="C2341" s="1720"/>
      <c r="D2341" s="1720"/>
      <c r="E2341" s="1720"/>
      <c r="F2341" s="1720"/>
      <c r="G2341" s="1720"/>
      <c r="H2341" s="1720"/>
      <c r="I2341" s="1720"/>
      <c r="J2341" s="1720"/>
      <c r="K2341" s="1720"/>
      <c r="L2341" s="1720"/>
      <c r="M2341" s="1720"/>
      <c r="N2341" s="1720"/>
    </row>
    <row r="2342" spans="1:15" ht="62.25" customHeight="1" thickTop="1">
      <c r="A2342" s="1721"/>
      <c r="B2342" s="1722"/>
      <c r="C2342" s="1723"/>
      <c r="D2342" s="1920" t="str">
        <f>Master!$E$8</f>
        <v xml:space="preserve">Govt. Sr. Secondary School </v>
      </c>
      <c r="E2342" s="1921"/>
      <c r="F2342" s="1921"/>
      <c r="G2342" s="1921"/>
      <c r="H2342" s="1921"/>
      <c r="I2342" s="1921"/>
      <c r="J2342" s="1921"/>
      <c r="K2342" s="1921"/>
      <c r="L2342" s="1921"/>
      <c r="M2342" s="1921"/>
      <c r="N2342" s="1922"/>
    </row>
    <row r="2343" spans="1:15" ht="33" customHeight="1" thickBot="1">
      <c r="A2343" s="1721"/>
      <c r="B2343" s="1724"/>
      <c r="C2343" s="1725"/>
      <c r="D2343" s="1729" t="str">
        <f>Master!$E$11</f>
        <v>P.S.-Bapini (Jodhpur)</v>
      </c>
      <c r="E2343" s="1730"/>
      <c r="F2343" s="1730"/>
      <c r="G2343" s="1730"/>
      <c r="H2343" s="1730"/>
      <c r="I2343" s="1730"/>
      <c r="J2343" s="1730"/>
      <c r="K2343" s="1730"/>
      <c r="L2343" s="1730"/>
      <c r="M2343" s="1730"/>
      <c r="N2343" s="1731"/>
    </row>
    <row r="2344" spans="1:15" ht="30" customHeight="1">
      <c r="A2344" s="1721"/>
      <c r="B2344" s="28"/>
      <c r="C2344" s="1849" t="s">
        <v>150</v>
      </c>
      <c r="D2344" s="1850"/>
      <c r="E2344" s="1850"/>
      <c r="F2344" s="1850"/>
      <c r="G2344" s="1851"/>
      <c r="H2344" s="1814" t="s">
        <v>127</v>
      </c>
      <c r="I2344" s="1814"/>
      <c r="J2344" s="1923">
        <f>VLOOKUP(A2341,'Result Entry'!$B$6:$K$108,6,0)</f>
        <v>0</v>
      </c>
      <c r="K2344" s="1820" t="s">
        <v>68</v>
      </c>
      <c r="L2344" s="1821"/>
      <c r="M2344" s="68">
        <f>Master!$E$14</f>
        <v>8151106901</v>
      </c>
      <c r="N2344" s="69"/>
    </row>
    <row r="2345" spans="1:15" ht="30" customHeight="1">
      <c r="A2345" s="1721"/>
      <c r="B2345" s="9"/>
      <c r="C2345" s="1852"/>
      <c r="D2345" s="1853"/>
      <c r="E2345" s="1853"/>
      <c r="F2345" s="1853"/>
      <c r="G2345" s="1854"/>
      <c r="H2345" s="1815"/>
      <c r="I2345" s="1815"/>
      <c r="J2345" s="1924"/>
      <c r="K2345" s="1822" t="s">
        <v>66</v>
      </c>
      <c r="L2345" s="1823"/>
      <c r="M2345" s="1824"/>
      <c r="N2345" s="1825"/>
      <c r="O2345" s="17" t="s">
        <v>156</v>
      </c>
    </row>
    <row r="2346" spans="1:15" ht="30" customHeight="1" thickBot="1">
      <c r="A2346" s="1721"/>
      <c r="B2346" s="9"/>
      <c r="C2346" s="1855"/>
      <c r="D2346" s="1856"/>
      <c r="E2346" s="1856"/>
      <c r="F2346" s="1856"/>
      <c r="G2346" s="1857"/>
      <c r="H2346" s="1816"/>
      <c r="I2346" s="1816"/>
      <c r="J2346" s="1925"/>
      <c r="K2346" s="1826" t="s">
        <v>51</v>
      </c>
      <c r="L2346" s="1827"/>
      <c r="M2346" s="1828" t="str">
        <f>Master!$E$6</f>
        <v>2023-24</v>
      </c>
      <c r="N2346" s="1829"/>
    </row>
    <row r="2347" spans="1:15" ht="39.75" customHeight="1">
      <c r="A2347" s="1721"/>
      <c r="B2347" s="10" t="s">
        <v>69</v>
      </c>
      <c r="C2347" s="1932" t="s">
        <v>20</v>
      </c>
      <c r="D2347" s="1977"/>
      <c r="E2347" s="1977"/>
      <c r="F2347" s="1978"/>
      <c r="G2347" s="87" t="s">
        <v>149</v>
      </c>
      <c r="H2347" s="1979">
        <f>VLOOKUP($A2341,'Result Entry'!$B$9:$FW$108,4,0)</f>
        <v>0</v>
      </c>
      <c r="I2347" s="1979"/>
      <c r="J2347" s="1979"/>
      <c r="K2347" s="1979"/>
      <c r="L2347" s="1979"/>
      <c r="M2347" s="1979"/>
      <c r="N2347" s="1980"/>
    </row>
    <row r="2348" spans="1:15" ht="39.75" customHeight="1">
      <c r="A2348" s="1721"/>
      <c r="B2348" s="10" t="s">
        <v>69</v>
      </c>
      <c r="C2348" s="1960" t="s">
        <v>22</v>
      </c>
      <c r="D2348" s="1961"/>
      <c r="E2348" s="1961"/>
      <c r="F2348" s="1962"/>
      <c r="G2348" s="88" t="s">
        <v>149</v>
      </c>
      <c r="H2348" s="1963">
        <f>VLOOKUP($A2341,'Result Entry'!$B$9:$FW$108,7,0)</f>
        <v>0</v>
      </c>
      <c r="I2348" s="1963"/>
      <c r="J2348" s="1963"/>
      <c r="K2348" s="1963"/>
      <c r="L2348" s="1963"/>
      <c r="M2348" s="1963"/>
      <c r="N2348" s="1964"/>
    </row>
    <row r="2349" spans="1:15" ht="39.75" customHeight="1">
      <c r="A2349" s="1721"/>
      <c r="B2349" s="10" t="s">
        <v>69</v>
      </c>
      <c r="C2349" s="1960" t="s">
        <v>23</v>
      </c>
      <c r="D2349" s="1961"/>
      <c r="E2349" s="1961"/>
      <c r="F2349" s="1962"/>
      <c r="G2349" s="88" t="s">
        <v>149</v>
      </c>
      <c r="H2349" s="1963">
        <f>VLOOKUP($A2341,'Result Entry'!$B$9:$FW$108,8,0)</f>
        <v>0</v>
      </c>
      <c r="I2349" s="1963"/>
      <c r="J2349" s="1963"/>
      <c r="K2349" s="1963"/>
      <c r="L2349" s="1963"/>
      <c r="M2349" s="1963"/>
      <c r="N2349" s="1964"/>
    </row>
    <row r="2350" spans="1:15" ht="39.75" customHeight="1">
      <c r="A2350" s="1721"/>
      <c r="B2350" s="10" t="s">
        <v>69</v>
      </c>
      <c r="C2350" s="1960" t="s">
        <v>52</v>
      </c>
      <c r="D2350" s="1961"/>
      <c r="E2350" s="1961"/>
      <c r="F2350" s="1962"/>
      <c r="G2350" s="88" t="s">
        <v>149</v>
      </c>
      <c r="H2350" s="1963">
        <f>VLOOKUP($A2341,'Result Entry'!$B$9:$FW$108,9,0)</f>
        <v>0</v>
      </c>
      <c r="I2350" s="1963"/>
      <c r="J2350" s="1963"/>
      <c r="K2350" s="1963"/>
      <c r="L2350" s="1963"/>
      <c r="M2350" s="1963"/>
      <c r="N2350" s="1964"/>
    </row>
    <row r="2351" spans="1:15" ht="39.75" customHeight="1">
      <c r="A2351" s="1721"/>
      <c r="B2351" s="10" t="s">
        <v>69</v>
      </c>
      <c r="C2351" s="1960" t="s">
        <v>53</v>
      </c>
      <c r="D2351" s="1961"/>
      <c r="E2351" s="1961"/>
      <c r="F2351" s="1962"/>
      <c r="G2351" s="88" t="s">
        <v>149</v>
      </c>
      <c r="H2351" s="1965" t="str">
        <f>CONCATENATE('Result Entry'!$G$4,'Result Entry'!$J$4)</f>
        <v>11(A)</v>
      </c>
      <c r="I2351" s="1963"/>
      <c r="J2351" s="1963"/>
      <c r="K2351" s="1963"/>
      <c r="L2351" s="1963"/>
      <c r="M2351" s="1963"/>
      <c r="N2351" s="1964"/>
    </row>
    <row r="2352" spans="1:15" ht="39.75" customHeight="1" thickBot="1">
      <c r="A2352" s="1721"/>
      <c r="B2352" s="10" t="s">
        <v>69</v>
      </c>
      <c r="C2352" s="1935" t="s">
        <v>25</v>
      </c>
      <c r="D2352" s="1936"/>
      <c r="E2352" s="1936"/>
      <c r="F2352" s="1937"/>
      <c r="G2352" s="89" t="s">
        <v>149</v>
      </c>
      <c r="H2352" s="1938">
        <f>VLOOKUP($A2341,'Result Entry'!$B$9:$FW$108,10,0)</f>
        <v>0</v>
      </c>
      <c r="I2352" s="1938"/>
      <c r="J2352" s="1938"/>
      <c r="K2352" s="1938"/>
      <c r="L2352" s="1938"/>
      <c r="M2352" s="1938"/>
      <c r="N2352" s="1939"/>
    </row>
    <row r="2353" spans="1:14" ht="30" customHeight="1">
      <c r="A2353" s="1721"/>
      <c r="B2353" s="11" t="s">
        <v>69</v>
      </c>
      <c r="C2353" s="1940" t="s">
        <v>167</v>
      </c>
      <c r="D2353" s="1941"/>
      <c r="E2353" s="1944" t="s">
        <v>72</v>
      </c>
      <c r="F2353" s="1946" t="s">
        <v>73</v>
      </c>
      <c r="G2353" s="1948" t="s">
        <v>168</v>
      </c>
      <c r="H2353" s="1950" t="s">
        <v>55</v>
      </c>
      <c r="I2353" s="1951"/>
      <c r="J2353" s="1954" t="s">
        <v>84</v>
      </c>
      <c r="K2353" s="1955"/>
      <c r="L2353" s="1958" t="s">
        <v>169</v>
      </c>
      <c r="M2353" s="1966" t="s">
        <v>76</v>
      </c>
      <c r="N2353" s="1926" t="s">
        <v>98</v>
      </c>
    </row>
    <row r="2354" spans="1:14" ht="30" customHeight="1">
      <c r="A2354" s="1721"/>
      <c r="B2354" s="11"/>
      <c r="C2354" s="1942"/>
      <c r="D2354" s="1943"/>
      <c r="E2354" s="1945"/>
      <c r="F2354" s="1947"/>
      <c r="G2354" s="1949"/>
      <c r="H2354" s="1952"/>
      <c r="I2354" s="1953"/>
      <c r="J2354" s="1956"/>
      <c r="K2354" s="1957"/>
      <c r="L2354" s="1959"/>
      <c r="M2354" s="1967"/>
      <c r="N2354" s="1927"/>
    </row>
    <row r="2355" spans="1:14" ht="39.75" customHeight="1" thickBot="1">
      <c r="A2355" s="1721"/>
      <c r="B2355" s="11" t="s">
        <v>69</v>
      </c>
      <c r="C2355" s="1866" t="s">
        <v>56</v>
      </c>
      <c r="D2355" s="1867"/>
      <c r="E2355" s="90">
        <f>'Result Entry'!$L$7</f>
        <v>10</v>
      </c>
      <c r="F2355" s="91">
        <f>'Result Entry'!$M$7</f>
        <v>10</v>
      </c>
      <c r="G2355" s="92">
        <f t="shared" ref="G2355:G2360" si="195">SUM(E2355:F2355)</f>
        <v>20</v>
      </c>
      <c r="H2355" s="1929">
        <f>'Result Entry'!$AU$7</f>
        <v>70</v>
      </c>
      <c r="I2355" s="1930"/>
      <c r="J2355" s="1931">
        <f>'Result Entry'!$AY$7</f>
        <v>100</v>
      </c>
      <c r="K2355" s="1930"/>
      <c r="L2355" s="92">
        <f t="shared" ref="L2355:L2360" si="196">SUM(H2355,J2355)</f>
        <v>170</v>
      </c>
      <c r="M2355" s="93">
        <f t="shared" ref="M2355:M2360" si="197">SUM(G2355,L2355)</f>
        <v>190</v>
      </c>
      <c r="N2355" s="1928"/>
    </row>
    <row r="2356" spans="1:14" s="52" customFormat="1" ht="54" customHeight="1">
      <c r="A2356" s="1721"/>
      <c r="B2356" s="50" t="s">
        <v>69</v>
      </c>
      <c r="C2356" s="1769" t="str">
        <f>'Result Entry'!$L$3</f>
        <v>HINDI Comp.</v>
      </c>
      <c r="D2356" s="1770"/>
      <c r="E2356" s="94">
        <f>IF($J2344="TC",0,IF($J2344="Nso",0,VLOOKUP($A2341,'Result Entry'!$B$9:$FW$108,11,0)))</f>
        <v>0</v>
      </c>
      <c r="F2356" s="95">
        <f>IF($J2344="TC",0,IF($J2344="Nso",0,VLOOKUP($A2341,'Result Entry'!$B$9:$FW$108,12,0)))</f>
        <v>0</v>
      </c>
      <c r="G2356" s="96">
        <f t="shared" si="195"/>
        <v>0</v>
      </c>
      <c r="H2356" s="1932">
        <f>IF($J2344="TC",0,IF($J2344="Nso",0,VLOOKUP($A2341,'Result Entry'!$B$9:$FW$108,16,0)))</f>
        <v>0</v>
      </c>
      <c r="I2356" s="1933"/>
      <c r="J2356" s="1934">
        <f>IF($J2344="TC",0,IF($J2344="Nso",0,VLOOKUP($A2341,'Result Entry'!$B$9:$FW$108,19,0)))</f>
        <v>0</v>
      </c>
      <c r="K2356" s="1933"/>
      <c r="L2356" s="97">
        <f t="shared" si="196"/>
        <v>0</v>
      </c>
      <c r="M2356" s="98">
        <f t="shared" si="197"/>
        <v>0</v>
      </c>
      <c r="N2356" s="99" t="str">
        <f>IF($J2344="TC",0,IF($J2344="Nso",0,VLOOKUP($A2341,'Result Entry'!$B$9:$FW$108,24,0)))</f>
        <v/>
      </c>
    </row>
    <row r="2357" spans="1:14" s="52" customFormat="1" ht="54" customHeight="1">
      <c r="A2357" s="1721"/>
      <c r="B2357" s="50" t="s">
        <v>69</v>
      </c>
      <c r="C2357" s="1717" t="str">
        <f>'Result Entry'!$Z$3</f>
        <v>ENGLISH Comp.</v>
      </c>
      <c r="D2357" s="1718"/>
      <c r="E2357" s="94">
        <f>IF($J2344="TC",0,IF($J2344="Nso",0,VLOOKUP($A2341,'Result Entry'!$B$9:$FW$108,25,0)))</f>
        <v>0</v>
      </c>
      <c r="F2357" s="95">
        <f>IF($J2344="TC",0,IF($J2344="Nso",0,VLOOKUP($A2341,'Result Entry'!$B$9:$FW$108,26,0)))</f>
        <v>0</v>
      </c>
      <c r="G2357" s="100">
        <f t="shared" si="195"/>
        <v>0</v>
      </c>
      <c r="H2357" s="1960">
        <f>IF($J2344="TC",0,IF($J2344="Nso",0,VLOOKUP($A2341,'Result Entry'!$B$9:$FW$108,30,0)))</f>
        <v>0</v>
      </c>
      <c r="I2357" s="1904"/>
      <c r="J2357" s="1903">
        <f>IF($J2344="TC",0,IF($J2344="Nso",0,VLOOKUP($A2341,'Result Entry'!$B$9:$FW$108,33,0)))</f>
        <v>0</v>
      </c>
      <c r="K2357" s="1904"/>
      <c r="L2357" s="97">
        <f t="shared" si="196"/>
        <v>0</v>
      </c>
      <c r="M2357" s="98">
        <f t="shared" si="197"/>
        <v>0</v>
      </c>
      <c r="N2357" s="99" t="str">
        <f>IF($J2344="TC",0,IF($J2344="Nso",0,VLOOKUP($A2341,'Result Entry'!$B$9:$FW$108,38,0)))</f>
        <v/>
      </c>
    </row>
    <row r="2358" spans="1:14" s="52" customFormat="1" ht="54" customHeight="1">
      <c r="A2358" s="1721"/>
      <c r="B2358" s="50" t="s">
        <v>69</v>
      </c>
      <c r="C2358" s="1717" t="str">
        <f>'Result Entry'!$AO$3</f>
        <v>PHYSICS</v>
      </c>
      <c r="D2358" s="1718"/>
      <c r="E2358" s="94">
        <f>IF($J2344="TC",0,IF($J2344="Nso",0,VLOOKUP($A2341,'Result Entry'!$B$9:$FW$108,39,0)))</f>
        <v>0</v>
      </c>
      <c r="F2358" s="95">
        <f>IF($J2344="TC",0,IF($J2344="Nso",0,VLOOKUP($A2341,'Result Entry'!$B$9:$FW$108,40,0)))</f>
        <v>0</v>
      </c>
      <c r="G2358" s="100">
        <f t="shared" si="195"/>
        <v>0</v>
      </c>
      <c r="H2358" s="1960">
        <f>IF($J2344="TC",0,IF($J2344="Nso",0,VLOOKUP($A2341,'Result Entry'!$B$9:$FW$108,45,0)))</f>
        <v>0</v>
      </c>
      <c r="I2358" s="1904"/>
      <c r="J2358" s="1903">
        <f>IF($J2344="TC",0,IF($J2344="Nso",0,VLOOKUP($A2341,'Result Entry'!$B$9:$FW$108,49,0)))</f>
        <v>0</v>
      </c>
      <c r="K2358" s="1904"/>
      <c r="L2358" s="97">
        <f t="shared" si="196"/>
        <v>0</v>
      </c>
      <c r="M2358" s="98">
        <f t="shared" si="197"/>
        <v>0</v>
      </c>
      <c r="N2358" s="99" t="str">
        <f>IF($J2344="TC",0,IF($J2344="Nso",0,VLOOKUP($A2341,'Result Entry'!$B$9:$FW$108,54,0)))</f>
        <v/>
      </c>
    </row>
    <row r="2359" spans="1:14" s="52" customFormat="1" ht="54" customHeight="1">
      <c r="A2359" s="1721"/>
      <c r="B2359" s="50" t="s">
        <v>69</v>
      </c>
      <c r="C2359" s="1717" t="str">
        <f>'Result Entry'!$BF$3</f>
        <v>CHEMISTRY</v>
      </c>
      <c r="D2359" s="1718"/>
      <c r="E2359" s="94" t="str">
        <f>IF($J2344="TC",0,IF($J2344="Nso",0,VLOOKUP($A2341,'Result Entry'!$B$9:$FW$108,55,0)))</f>
        <v/>
      </c>
      <c r="F2359" s="95">
        <f>IF($J2344="TC",0,IF($J2344="Nso",0,VLOOKUP($A2341,'Result Entry'!$B$9:$FW$108,56,0)))</f>
        <v>0</v>
      </c>
      <c r="G2359" s="100">
        <f t="shared" si="195"/>
        <v>0</v>
      </c>
      <c r="H2359" s="1960">
        <f>IF($J2344="TC",0,IF($J2344="Nso",0,VLOOKUP($A2341,'Result Entry'!$B$9:$FW$108,61,0)))</f>
        <v>0</v>
      </c>
      <c r="I2359" s="1904"/>
      <c r="J2359" s="1903">
        <f>IF($J2344="TC",0,IF($J2344="Nso",0,VLOOKUP($A2341,'Result Entry'!$B$9:$FW$108,65,0)))</f>
        <v>0</v>
      </c>
      <c r="K2359" s="1904"/>
      <c r="L2359" s="97">
        <f t="shared" si="196"/>
        <v>0</v>
      </c>
      <c r="M2359" s="98">
        <f t="shared" si="197"/>
        <v>0</v>
      </c>
      <c r="N2359" s="99" t="str">
        <f>IF($J2344="TC",0,IF($J2344="Nso",0,VLOOKUP($A2341,'Result Entry'!$B$9:$FW$108,70,0)))</f>
        <v/>
      </c>
    </row>
    <row r="2360" spans="1:14" s="52" customFormat="1" ht="54" customHeight="1" thickBot="1">
      <c r="A2360" s="1721"/>
      <c r="B2360" s="50" t="s">
        <v>69</v>
      </c>
      <c r="C2360" s="1717" t="str">
        <f>'Result Entry'!$BW$3</f>
        <v>BIOLOGY</v>
      </c>
      <c r="D2360" s="1718"/>
      <c r="E2360" s="101" t="str">
        <f>IF($J2344="TC",0,IF($J2344="Nso",0,VLOOKUP($A2341,'Result Entry'!$B$9:$FW$108,71,0)))</f>
        <v/>
      </c>
      <c r="F2360" s="102" t="str">
        <f>IF($J2344="TC",0,IF($J2344="Nso",0,VLOOKUP($A2341,'Result Entry'!$B$9:$FW$108,72,0)))</f>
        <v/>
      </c>
      <c r="G2360" s="103">
        <f t="shared" si="195"/>
        <v>0</v>
      </c>
      <c r="H2360" s="1905">
        <f>IF($J2344="TC",0,IF($J2344="Nso",0,VLOOKUP($A2341,'Result Entry'!$B$9:$FW$108,77,0)))</f>
        <v>0</v>
      </c>
      <c r="I2360" s="1906"/>
      <c r="J2360" s="1907">
        <f>IF($J2344="TC",0,IF($J2344="Nso",0,VLOOKUP($A2341,'Result Entry'!$B$9:$FW$108,81,0)))</f>
        <v>0</v>
      </c>
      <c r="K2360" s="1906"/>
      <c r="L2360" s="104">
        <f t="shared" si="196"/>
        <v>0</v>
      </c>
      <c r="M2360" s="105">
        <f t="shared" si="197"/>
        <v>0</v>
      </c>
      <c r="N2360" s="99">
        <f>IF($J2344="TC",0,IF($J2344="Nso",0,VLOOKUP($A2341,'Result Entry'!$B$9:$FW$108,86,0)))</f>
        <v>0</v>
      </c>
    </row>
    <row r="2361" spans="1:14" ht="39.75" customHeight="1">
      <c r="A2361" s="1721"/>
      <c r="B2361" s="11" t="s">
        <v>69</v>
      </c>
      <c r="C2361" s="1771" t="s">
        <v>77</v>
      </c>
      <c r="D2361" s="1772"/>
      <c r="E2361" s="1773"/>
      <c r="F2361" s="1968" t="s">
        <v>78</v>
      </c>
      <c r="G2361" s="1969"/>
      <c r="H2361" s="1968" t="s">
        <v>79</v>
      </c>
      <c r="I2361" s="1970"/>
      <c r="J2361" s="106" t="s">
        <v>41</v>
      </c>
      <c r="K2361" s="116" t="s">
        <v>91</v>
      </c>
      <c r="L2361" s="1971" t="s">
        <v>39</v>
      </c>
      <c r="M2361" s="1972"/>
      <c r="N2361" s="108" t="s">
        <v>43</v>
      </c>
    </row>
    <row r="2362" spans="1:14" ht="39.75" customHeight="1" thickBot="1">
      <c r="A2362" s="1721"/>
      <c r="B2362" s="11" t="s">
        <v>69</v>
      </c>
      <c r="C2362" s="1774"/>
      <c r="D2362" s="1775"/>
      <c r="E2362" s="1776"/>
      <c r="F2362" s="1973">
        <f>IF($J2344="TC",0,IF($J2344="Nso",0,VLOOKUP($A2341,'Result Entry'!$B$9:$FW$108,146,0)))</f>
        <v>0</v>
      </c>
      <c r="G2362" s="1974"/>
      <c r="H2362" s="1975">
        <f>IF($J2344="TC",0,IF($J2344="Nso",0,VLOOKUP($A2341,'Result Entry'!$B$9:$FW$108,147,0)))</f>
        <v>0</v>
      </c>
      <c r="I2362" s="1976"/>
      <c r="J2362" s="75">
        <f>IF($J2344="TC",0,IF($J2344="Nso",0,VLOOKUP($A2341,'Result Entry'!$B$9:$FW$108,148,0)))</f>
        <v>0</v>
      </c>
      <c r="K2362" s="85" t="str">
        <f>IF($J2344="TC",0,IF($J2344="Nso",0,VLOOKUP($A2341,'Result Entry'!$B$9:$FW$108,149,0)))</f>
        <v/>
      </c>
      <c r="L2362" s="1864">
        <f>IF($J2344="TC",0,IF($J2344="Nso",0,VLOOKUP($A2341,'Result Entry'!$B$9:$FW$108,150,0)))</f>
        <v>0</v>
      </c>
      <c r="M2362" s="1865"/>
      <c r="N2362" s="15">
        <f>IF($J2344="TC",0,IF($J2344="Nso",0,VLOOKUP($A2341,'Result Entry'!$B$9:$FW$108,152,0)))</f>
        <v>0</v>
      </c>
    </row>
    <row r="2363" spans="1:14" ht="39.75" customHeight="1">
      <c r="A2363" s="1721"/>
      <c r="B2363" s="11" t="s">
        <v>69</v>
      </c>
      <c r="C2363" s="1758" t="s">
        <v>58</v>
      </c>
      <c r="D2363" s="1759"/>
      <c r="E2363" s="1759"/>
      <c r="F2363" s="1759"/>
      <c r="G2363" s="1759"/>
      <c r="H2363" s="1760"/>
      <c r="I2363" s="1834" t="s">
        <v>59</v>
      </c>
      <c r="J2363" s="1835"/>
      <c r="K2363" s="1911">
        <f>VLOOKUP($A2341,'Result Entry'!$B$9:$FW$108,143,0)</f>
        <v>0</v>
      </c>
      <c r="L2363" s="1912"/>
      <c r="M2363" s="1839" t="s">
        <v>37</v>
      </c>
      <c r="N2363" s="1840"/>
    </row>
    <row r="2364" spans="1:14" ht="39.75" customHeight="1" thickBot="1">
      <c r="A2364" s="1721"/>
      <c r="B2364" s="11" t="s">
        <v>69</v>
      </c>
      <c r="C2364" s="1841" t="s">
        <v>54</v>
      </c>
      <c r="D2364" s="1842"/>
      <c r="E2364" s="1842"/>
      <c r="F2364" s="1843" t="s">
        <v>157</v>
      </c>
      <c r="G2364" s="1844"/>
      <c r="H2364" s="26" t="s">
        <v>47</v>
      </c>
      <c r="I2364" s="1847" t="s">
        <v>60</v>
      </c>
      <c r="J2364" s="1848"/>
      <c r="K2364" s="1913">
        <f>VLOOKUP($A2341,'Result Entry'!$B$9:$FW$108,144,0)</f>
        <v>0</v>
      </c>
      <c r="L2364" s="1914"/>
      <c r="M2364" s="1875">
        <f>VLOOKUP($A2341,'Result Entry'!$B$9:$FW$108,145,0)</f>
        <v>0</v>
      </c>
      <c r="N2364" s="1876"/>
    </row>
    <row r="2365" spans="1:14" ht="39.75" customHeight="1">
      <c r="A2365" s="1721"/>
      <c r="B2365" s="11" t="s">
        <v>69</v>
      </c>
      <c r="C2365" s="1841"/>
      <c r="D2365" s="1842"/>
      <c r="E2365" s="1842"/>
      <c r="F2365" s="1845"/>
      <c r="G2365" s="1846"/>
      <c r="H2365" s="27" t="s">
        <v>99</v>
      </c>
      <c r="I2365" s="1877" t="s">
        <v>61</v>
      </c>
      <c r="J2365" s="1878"/>
      <c r="K2365" s="1915">
        <f>IF($J2344="TC","Transferred",IF($J2344="Nso","NameSeparated",VLOOKUP($A2341,'Result Entry'!$B$9:$FW$108,153,0)))</f>
        <v>0</v>
      </c>
      <c r="L2365" s="1915"/>
      <c r="M2365" s="1915"/>
      <c r="N2365" s="1916"/>
    </row>
    <row r="2366" spans="1:14" ht="39.75" customHeight="1">
      <c r="A2366" s="1721"/>
      <c r="B2366" s="11" t="s">
        <v>69</v>
      </c>
      <c r="C2366" s="1917" t="str">
        <f>'Result Entry'!$DU$3</f>
        <v>Foundation Of Information Tech.</v>
      </c>
      <c r="D2366" s="1918"/>
      <c r="E2366" s="1919"/>
      <c r="F2366" s="1902" t="str">
        <f>IF($J2344="TC",0,IF($J2344="Nso",0,VLOOKUP($A2341,'Result Entry'!$B$9:$GS$108,170,0)))</f>
        <v/>
      </c>
      <c r="G2366" s="1902"/>
      <c r="H2366" s="109">
        <f>IF($J2344="TC",0,IF($J2344="Nso",0,VLOOKUP($A2341,'Result Entry'!$B$9:$GS$108,112,0)))</f>
        <v>0</v>
      </c>
      <c r="I2366" s="1748" t="s">
        <v>71</v>
      </c>
      <c r="J2366" s="1749"/>
      <c r="K2366" s="1908">
        <f>'Result Entry'!$T$2</f>
        <v>45419</v>
      </c>
      <c r="L2366" s="1909"/>
      <c r="M2366" s="1909"/>
      <c r="N2366" s="1910"/>
    </row>
    <row r="2367" spans="1:14" ht="39.75" customHeight="1">
      <c r="A2367" s="1721"/>
      <c r="B2367" s="11" t="s">
        <v>69</v>
      </c>
      <c r="C2367" s="1899" t="str">
        <f>'Result Entry'!$EI$3</f>
        <v>G.I.A.I.-II</v>
      </c>
      <c r="D2367" s="1900"/>
      <c r="E2367" s="1901"/>
      <c r="F2367" s="1902" t="str">
        <f>IF($J2344="TC",0,IF($J2344="Nso",0,VLOOKUP($A2341,'Result Entry'!$B$9:$GS$108,174,0)))</f>
        <v/>
      </c>
      <c r="G2367" s="1902"/>
      <c r="H2367" s="109">
        <f>IF($J2344="TC",0,IF($J2344="Nso",0,VLOOKUP($A2341,'Result Entry'!$B$9:$GS$108,124,0)))</f>
        <v>0</v>
      </c>
      <c r="I2367" s="1753"/>
      <c r="J2367" s="1754"/>
      <c r="K2367" s="1754"/>
      <c r="L2367" s="1754"/>
      <c r="M2367" s="1754"/>
      <c r="N2367" s="1755"/>
    </row>
    <row r="2368" spans="1:14" ht="39.75" customHeight="1">
      <c r="A2368" s="1721"/>
      <c r="B2368" s="11" t="s">
        <v>69</v>
      </c>
      <c r="C2368" s="1899" t="str">
        <f>'Result Entry'!$EU$3</f>
        <v>SOC.SER.PLAN</v>
      </c>
      <c r="D2368" s="1900"/>
      <c r="E2368" s="1901"/>
      <c r="F2368" s="1902">
        <f>IF($J2344="TC",0,IF($J2344="Nso",0,VLOOKUP($A2341,'Result Entry'!$B$9:$HS$108,178,0)))</f>
        <v>0</v>
      </c>
      <c r="G2368" s="1902"/>
      <c r="H2368" s="109">
        <f>IF($J2344="TC",0,IF($J2344="Nso",0,VLOOKUP($A2341,'Result Entry'!$B$9:$GS$108,136,0)))</f>
        <v>0</v>
      </c>
      <c r="I2368" s="1756" t="s">
        <v>174</v>
      </c>
      <c r="J2368" s="1757"/>
      <c r="K2368" s="113"/>
      <c r="L2368" s="114"/>
      <c r="M2368" s="114"/>
      <c r="N2368" s="115"/>
    </row>
    <row r="2369" spans="1:15" ht="39.75" customHeight="1" thickBot="1">
      <c r="A2369" s="1721"/>
      <c r="B2369" s="11" t="s">
        <v>69</v>
      </c>
      <c r="C2369" s="1899" t="str">
        <f>'Result Entry'!$FG$3</f>
        <v>Jeewan Kaushal</v>
      </c>
      <c r="D2369" s="1900"/>
      <c r="E2369" s="1901"/>
      <c r="F2369" s="1902" t="str">
        <f>IF($J2344="TC",0,IF($J2344="Nso",0,VLOOKUP($A2341,'Result Entry'!$B$9:$HS$108,182,0)))</f>
        <v/>
      </c>
      <c r="G2369" s="1902"/>
      <c r="H2369" s="109">
        <f>IF($J2344="TC",0,IF($J2344="Nso",0,VLOOKUP($A2341,'Result Entry'!$B$9:$HS$108,136,0)))</f>
        <v>0</v>
      </c>
      <c r="I2369" s="1756" t="s">
        <v>148</v>
      </c>
      <c r="J2369" s="1757"/>
      <c r="K2369" s="1757"/>
      <c r="L2369" s="1757"/>
      <c r="M2369" s="1757"/>
      <c r="N2369" s="1838"/>
    </row>
    <row r="2370" spans="1:15" ht="39.75" customHeight="1">
      <c r="A2370" s="1721"/>
      <c r="B2370" s="10" t="s">
        <v>69</v>
      </c>
      <c r="C2370" s="1886" t="s">
        <v>180</v>
      </c>
      <c r="D2370" s="1887"/>
      <c r="E2370" s="1888"/>
      <c r="F2370" s="1895" t="s">
        <v>181</v>
      </c>
      <c r="G2370" s="1896"/>
      <c r="H2370" s="110" t="s">
        <v>30</v>
      </c>
      <c r="I2370" s="1756" t="s">
        <v>175</v>
      </c>
      <c r="J2370" s="1757"/>
      <c r="K2370" s="1757"/>
      <c r="L2370" s="1757"/>
      <c r="M2370" s="1757"/>
      <c r="N2370" s="1838"/>
    </row>
    <row r="2371" spans="1:15" ht="39.75" customHeight="1">
      <c r="A2371" s="1721"/>
      <c r="B2371" s="10" t="s">
        <v>69</v>
      </c>
      <c r="C2371" s="1889"/>
      <c r="D2371" s="1890"/>
      <c r="E2371" s="1891"/>
      <c r="F2371" s="1897" t="s">
        <v>182</v>
      </c>
      <c r="G2371" s="1898"/>
      <c r="H2371" s="111" t="s">
        <v>179</v>
      </c>
      <c r="I2371" s="1732" t="s">
        <v>67</v>
      </c>
      <c r="J2371" s="1733"/>
      <c r="K2371" s="1733"/>
      <c r="L2371" s="1733"/>
      <c r="M2371" s="1733"/>
      <c r="N2371" s="1734"/>
    </row>
    <row r="2372" spans="1:15" ht="39.75" customHeight="1">
      <c r="A2372" s="1721"/>
      <c r="B2372" s="10" t="s">
        <v>69</v>
      </c>
      <c r="C2372" s="1889"/>
      <c r="D2372" s="1890"/>
      <c r="E2372" s="1891"/>
      <c r="F2372" s="1897" t="s">
        <v>185</v>
      </c>
      <c r="G2372" s="1898"/>
      <c r="H2372" s="111" t="s">
        <v>62</v>
      </c>
      <c r="I2372" s="1735"/>
      <c r="J2372" s="1736"/>
      <c r="K2372" s="1736"/>
      <c r="L2372" s="1736"/>
      <c r="M2372" s="1736"/>
      <c r="N2372" s="1737"/>
    </row>
    <row r="2373" spans="1:15" ht="39.75" customHeight="1">
      <c r="A2373" s="1721"/>
      <c r="B2373" s="10" t="s">
        <v>69</v>
      </c>
      <c r="C2373" s="1889"/>
      <c r="D2373" s="1890"/>
      <c r="E2373" s="1891"/>
      <c r="F2373" s="1897" t="s">
        <v>186</v>
      </c>
      <c r="G2373" s="1898"/>
      <c r="H2373" s="111" t="s">
        <v>63</v>
      </c>
      <c r="I2373" s="1735"/>
      <c r="J2373" s="1736"/>
      <c r="K2373" s="1736"/>
      <c r="L2373" s="1736"/>
      <c r="M2373" s="1736"/>
      <c r="N2373" s="1737"/>
    </row>
    <row r="2374" spans="1:15" ht="39.75" customHeight="1">
      <c r="A2374" s="1721"/>
      <c r="B2374" s="10" t="s">
        <v>69</v>
      </c>
      <c r="C2374" s="1889"/>
      <c r="D2374" s="1890"/>
      <c r="E2374" s="1891"/>
      <c r="F2374" s="1897" t="s">
        <v>183</v>
      </c>
      <c r="G2374" s="1898"/>
      <c r="H2374" s="111" t="s">
        <v>65</v>
      </c>
      <c r="I2374" s="1738" t="s">
        <v>80</v>
      </c>
      <c r="J2374" s="1739"/>
      <c r="K2374" s="1739"/>
      <c r="L2374" s="1739"/>
      <c r="M2374" s="1739"/>
      <c r="N2374" s="1740"/>
    </row>
    <row r="2375" spans="1:15" ht="39.75" customHeight="1" thickBot="1">
      <c r="A2375" s="1721"/>
      <c r="B2375" s="13" t="s">
        <v>69</v>
      </c>
      <c r="C2375" s="1892"/>
      <c r="D2375" s="1893"/>
      <c r="E2375" s="1894"/>
      <c r="F2375" s="1884" t="s">
        <v>184</v>
      </c>
      <c r="G2375" s="1885"/>
      <c r="H2375" s="112" t="s">
        <v>64</v>
      </c>
      <c r="I2375" s="1741"/>
      <c r="J2375" s="1742"/>
      <c r="K2375" s="1742"/>
      <c r="L2375" s="1742"/>
      <c r="M2375" s="1742"/>
      <c r="N2375" s="1743"/>
    </row>
    <row r="2376" spans="1:15" s="43" customFormat="1" ht="123.75" customHeight="1" thickTop="1">
      <c r="A2376" s="84"/>
      <c r="B2376" s="117"/>
      <c r="C2376" s="118"/>
      <c r="D2376" s="118"/>
      <c r="E2376" s="118"/>
      <c r="F2376" s="118"/>
      <c r="G2376" s="118"/>
      <c r="H2376" s="118"/>
      <c r="I2376" s="118"/>
      <c r="J2376" s="118"/>
      <c r="K2376" s="118"/>
      <c r="L2376" s="118"/>
      <c r="M2376" s="118"/>
      <c r="N2376" s="118"/>
    </row>
    <row r="2377" spans="1:15" ht="24.75" customHeight="1" thickBot="1">
      <c r="A2377" s="83">
        <f>A2341+1</f>
        <v>67</v>
      </c>
      <c r="B2377" s="1720" t="s">
        <v>50</v>
      </c>
      <c r="C2377" s="1720"/>
      <c r="D2377" s="1720"/>
      <c r="E2377" s="1720"/>
      <c r="F2377" s="1720"/>
      <c r="G2377" s="1720"/>
      <c r="H2377" s="1720"/>
      <c r="I2377" s="1720"/>
      <c r="J2377" s="1720"/>
      <c r="K2377" s="1720"/>
      <c r="L2377" s="1720"/>
      <c r="M2377" s="1720"/>
      <c r="N2377" s="1720"/>
    </row>
    <row r="2378" spans="1:15" ht="62.25" customHeight="1" thickTop="1">
      <c r="A2378" s="1721"/>
      <c r="B2378" s="1722"/>
      <c r="C2378" s="1723"/>
      <c r="D2378" s="1920" t="str">
        <f>Master!$E$8</f>
        <v xml:space="preserve">Govt. Sr. Secondary School </v>
      </c>
      <c r="E2378" s="1921"/>
      <c r="F2378" s="1921"/>
      <c r="G2378" s="1921"/>
      <c r="H2378" s="1921"/>
      <c r="I2378" s="1921"/>
      <c r="J2378" s="1921"/>
      <c r="K2378" s="1921"/>
      <c r="L2378" s="1921"/>
      <c r="M2378" s="1921"/>
      <c r="N2378" s="1922"/>
    </row>
    <row r="2379" spans="1:15" ht="33" customHeight="1" thickBot="1">
      <c r="A2379" s="1721"/>
      <c r="B2379" s="1724"/>
      <c r="C2379" s="1725"/>
      <c r="D2379" s="1729" t="str">
        <f>Master!$E$11</f>
        <v>P.S.-Bapini (Jodhpur)</v>
      </c>
      <c r="E2379" s="1730"/>
      <c r="F2379" s="1730"/>
      <c r="G2379" s="1730"/>
      <c r="H2379" s="1730"/>
      <c r="I2379" s="1730"/>
      <c r="J2379" s="1730"/>
      <c r="K2379" s="1730"/>
      <c r="L2379" s="1730"/>
      <c r="M2379" s="1730"/>
      <c r="N2379" s="1731"/>
    </row>
    <row r="2380" spans="1:15" ht="30" customHeight="1">
      <c r="A2380" s="1721"/>
      <c r="B2380" s="28"/>
      <c r="C2380" s="1849" t="s">
        <v>150</v>
      </c>
      <c r="D2380" s="1850"/>
      <c r="E2380" s="1850"/>
      <c r="F2380" s="1850"/>
      <c r="G2380" s="1851"/>
      <c r="H2380" s="1814" t="s">
        <v>127</v>
      </c>
      <c r="I2380" s="1814"/>
      <c r="J2380" s="1923">
        <f>VLOOKUP(A2377,'Result Entry'!$B$6:$K$108,6,0)</f>
        <v>0</v>
      </c>
      <c r="K2380" s="1820" t="s">
        <v>68</v>
      </c>
      <c r="L2380" s="1821"/>
      <c r="M2380" s="68">
        <f>Master!$E$14</f>
        <v>8151106901</v>
      </c>
      <c r="N2380" s="69"/>
    </row>
    <row r="2381" spans="1:15" ht="30" customHeight="1">
      <c r="A2381" s="1721"/>
      <c r="B2381" s="9"/>
      <c r="C2381" s="1852"/>
      <c r="D2381" s="1853"/>
      <c r="E2381" s="1853"/>
      <c r="F2381" s="1853"/>
      <c r="G2381" s="1854"/>
      <c r="H2381" s="1815"/>
      <c r="I2381" s="1815"/>
      <c r="J2381" s="1924"/>
      <c r="K2381" s="1822" t="s">
        <v>66</v>
      </c>
      <c r="L2381" s="1823"/>
      <c r="M2381" s="1824"/>
      <c r="N2381" s="1825"/>
      <c r="O2381" s="17" t="s">
        <v>156</v>
      </c>
    </row>
    <row r="2382" spans="1:15" ht="30" customHeight="1" thickBot="1">
      <c r="A2382" s="1721"/>
      <c r="B2382" s="9"/>
      <c r="C2382" s="1855"/>
      <c r="D2382" s="1856"/>
      <c r="E2382" s="1856"/>
      <c r="F2382" s="1856"/>
      <c r="G2382" s="1857"/>
      <c r="H2382" s="1816"/>
      <c r="I2382" s="1816"/>
      <c r="J2382" s="1925"/>
      <c r="K2382" s="1826" t="s">
        <v>51</v>
      </c>
      <c r="L2382" s="1827"/>
      <c r="M2382" s="1828" t="str">
        <f>Master!$E$6</f>
        <v>2023-24</v>
      </c>
      <c r="N2382" s="1829"/>
    </row>
    <row r="2383" spans="1:15" ht="39.75" customHeight="1">
      <c r="A2383" s="1721"/>
      <c r="B2383" s="10" t="s">
        <v>69</v>
      </c>
      <c r="C2383" s="1932" t="s">
        <v>20</v>
      </c>
      <c r="D2383" s="1977"/>
      <c r="E2383" s="1977"/>
      <c r="F2383" s="1978"/>
      <c r="G2383" s="87" t="s">
        <v>149</v>
      </c>
      <c r="H2383" s="1979">
        <f>VLOOKUP($A2377,'Result Entry'!$B$9:$FW$108,4,0)</f>
        <v>0</v>
      </c>
      <c r="I2383" s="1979"/>
      <c r="J2383" s="1979"/>
      <c r="K2383" s="1979"/>
      <c r="L2383" s="1979"/>
      <c r="M2383" s="1979"/>
      <c r="N2383" s="1980"/>
    </row>
    <row r="2384" spans="1:15" ht="39.75" customHeight="1">
      <c r="A2384" s="1721"/>
      <c r="B2384" s="10" t="s">
        <v>69</v>
      </c>
      <c r="C2384" s="1960" t="s">
        <v>22</v>
      </c>
      <c r="D2384" s="1961"/>
      <c r="E2384" s="1961"/>
      <c r="F2384" s="1962"/>
      <c r="G2384" s="88" t="s">
        <v>149</v>
      </c>
      <c r="H2384" s="1963">
        <f>VLOOKUP($A2377,'Result Entry'!$B$9:$FW$108,7,0)</f>
        <v>0</v>
      </c>
      <c r="I2384" s="1963"/>
      <c r="J2384" s="1963"/>
      <c r="K2384" s="1963"/>
      <c r="L2384" s="1963"/>
      <c r="M2384" s="1963"/>
      <c r="N2384" s="1964"/>
    </row>
    <row r="2385" spans="1:14" ht="39.75" customHeight="1">
      <c r="A2385" s="1721"/>
      <c r="B2385" s="10" t="s">
        <v>69</v>
      </c>
      <c r="C2385" s="1960" t="s">
        <v>23</v>
      </c>
      <c r="D2385" s="1961"/>
      <c r="E2385" s="1961"/>
      <c r="F2385" s="1962"/>
      <c r="G2385" s="88" t="s">
        <v>149</v>
      </c>
      <c r="H2385" s="1963">
        <f>VLOOKUP($A2377,'Result Entry'!$B$9:$FW$108,8,0)</f>
        <v>0</v>
      </c>
      <c r="I2385" s="1963"/>
      <c r="J2385" s="1963"/>
      <c r="K2385" s="1963"/>
      <c r="L2385" s="1963"/>
      <c r="M2385" s="1963"/>
      <c r="N2385" s="1964"/>
    </row>
    <row r="2386" spans="1:14" ht="39.75" customHeight="1">
      <c r="A2386" s="1721"/>
      <c r="B2386" s="10" t="s">
        <v>69</v>
      </c>
      <c r="C2386" s="1960" t="s">
        <v>52</v>
      </c>
      <c r="D2386" s="1961"/>
      <c r="E2386" s="1961"/>
      <c r="F2386" s="1962"/>
      <c r="G2386" s="88" t="s">
        <v>149</v>
      </c>
      <c r="H2386" s="1963">
        <f>VLOOKUP($A2377,'Result Entry'!$B$9:$FW$108,9,0)</f>
        <v>0</v>
      </c>
      <c r="I2386" s="1963"/>
      <c r="J2386" s="1963"/>
      <c r="K2386" s="1963"/>
      <c r="L2386" s="1963"/>
      <c r="M2386" s="1963"/>
      <c r="N2386" s="1964"/>
    </row>
    <row r="2387" spans="1:14" ht="39.75" customHeight="1">
      <c r="A2387" s="1721"/>
      <c r="B2387" s="10" t="s">
        <v>69</v>
      </c>
      <c r="C2387" s="1960" t="s">
        <v>53</v>
      </c>
      <c r="D2387" s="1961"/>
      <c r="E2387" s="1961"/>
      <c r="F2387" s="1962"/>
      <c r="G2387" s="88" t="s">
        <v>149</v>
      </c>
      <c r="H2387" s="1965" t="str">
        <f>CONCATENATE('Result Entry'!$G$4,'Result Entry'!$J$4)</f>
        <v>11(A)</v>
      </c>
      <c r="I2387" s="1963"/>
      <c r="J2387" s="1963"/>
      <c r="K2387" s="1963"/>
      <c r="L2387" s="1963"/>
      <c r="M2387" s="1963"/>
      <c r="N2387" s="1964"/>
    </row>
    <row r="2388" spans="1:14" ht="39.75" customHeight="1" thickBot="1">
      <c r="A2388" s="1721"/>
      <c r="B2388" s="10" t="s">
        <v>69</v>
      </c>
      <c r="C2388" s="1935" t="s">
        <v>25</v>
      </c>
      <c r="D2388" s="1936"/>
      <c r="E2388" s="1936"/>
      <c r="F2388" s="1937"/>
      <c r="G2388" s="89" t="s">
        <v>149</v>
      </c>
      <c r="H2388" s="1938">
        <f>VLOOKUP($A2377,'Result Entry'!$B$9:$FW$108,10,0)</f>
        <v>0</v>
      </c>
      <c r="I2388" s="1938"/>
      <c r="J2388" s="1938"/>
      <c r="K2388" s="1938"/>
      <c r="L2388" s="1938"/>
      <c r="M2388" s="1938"/>
      <c r="N2388" s="1939"/>
    </row>
    <row r="2389" spans="1:14" ht="30" customHeight="1">
      <c r="A2389" s="1721"/>
      <c r="B2389" s="11" t="s">
        <v>69</v>
      </c>
      <c r="C2389" s="1940" t="s">
        <v>167</v>
      </c>
      <c r="D2389" s="1941"/>
      <c r="E2389" s="1944" t="s">
        <v>72</v>
      </c>
      <c r="F2389" s="1946" t="s">
        <v>73</v>
      </c>
      <c r="G2389" s="1948" t="s">
        <v>168</v>
      </c>
      <c r="H2389" s="1950" t="s">
        <v>55</v>
      </c>
      <c r="I2389" s="1951"/>
      <c r="J2389" s="1954" t="s">
        <v>84</v>
      </c>
      <c r="K2389" s="1955"/>
      <c r="L2389" s="1958" t="s">
        <v>169</v>
      </c>
      <c r="M2389" s="1966" t="s">
        <v>76</v>
      </c>
      <c r="N2389" s="1926" t="s">
        <v>98</v>
      </c>
    </row>
    <row r="2390" spans="1:14" ht="30" customHeight="1">
      <c r="A2390" s="1721"/>
      <c r="B2390" s="11"/>
      <c r="C2390" s="1942"/>
      <c r="D2390" s="1943"/>
      <c r="E2390" s="1945"/>
      <c r="F2390" s="1947"/>
      <c r="G2390" s="1949"/>
      <c r="H2390" s="1952"/>
      <c r="I2390" s="1953"/>
      <c r="J2390" s="1956"/>
      <c r="K2390" s="1957"/>
      <c r="L2390" s="1959"/>
      <c r="M2390" s="1967"/>
      <c r="N2390" s="1927"/>
    </row>
    <row r="2391" spans="1:14" ht="39.75" customHeight="1" thickBot="1">
      <c r="A2391" s="1721"/>
      <c r="B2391" s="11" t="s">
        <v>69</v>
      </c>
      <c r="C2391" s="1866" t="s">
        <v>56</v>
      </c>
      <c r="D2391" s="1867"/>
      <c r="E2391" s="90">
        <f>'Result Entry'!$L$7</f>
        <v>10</v>
      </c>
      <c r="F2391" s="91">
        <f>'Result Entry'!$M$7</f>
        <v>10</v>
      </c>
      <c r="G2391" s="92">
        <f t="shared" ref="G2391:G2396" si="198">SUM(E2391:F2391)</f>
        <v>20</v>
      </c>
      <c r="H2391" s="1929">
        <f>'Result Entry'!$AU$7</f>
        <v>70</v>
      </c>
      <c r="I2391" s="1930"/>
      <c r="J2391" s="1931">
        <f>'Result Entry'!$AY$7</f>
        <v>100</v>
      </c>
      <c r="K2391" s="1930"/>
      <c r="L2391" s="92">
        <f t="shared" ref="L2391:L2396" si="199">SUM(H2391,J2391)</f>
        <v>170</v>
      </c>
      <c r="M2391" s="93">
        <f t="shared" ref="M2391:M2396" si="200">SUM(G2391,L2391)</f>
        <v>190</v>
      </c>
      <c r="N2391" s="1928"/>
    </row>
    <row r="2392" spans="1:14" s="52" customFormat="1" ht="54" customHeight="1">
      <c r="A2392" s="1721"/>
      <c r="B2392" s="50" t="s">
        <v>69</v>
      </c>
      <c r="C2392" s="1769" t="str">
        <f>'Result Entry'!$L$3</f>
        <v>HINDI Comp.</v>
      </c>
      <c r="D2392" s="1770"/>
      <c r="E2392" s="94">
        <f>IF($J2380="TC",0,IF($J2380="Nso",0,VLOOKUP($A2377,'Result Entry'!$B$9:$FW$108,11,0)))</f>
        <v>0</v>
      </c>
      <c r="F2392" s="95">
        <f>IF($J2380="TC",0,IF($J2380="Nso",0,VLOOKUP($A2377,'Result Entry'!$B$9:$FW$108,12,0)))</f>
        <v>0</v>
      </c>
      <c r="G2392" s="96">
        <f t="shared" si="198"/>
        <v>0</v>
      </c>
      <c r="H2392" s="1932">
        <f>IF($J2380="TC",0,IF($J2380="Nso",0,VLOOKUP($A2377,'Result Entry'!$B$9:$FW$108,16,0)))</f>
        <v>0</v>
      </c>
      <c r="I2392" s="1933"/>
      <c r="J2392" s="1934">
        <f>IF($J2380="TC",0,IF($J2380="Nso",0,VLOOKUP($A2377,'Result Entry'!$B$9:$FW$108,19,0)))</f>
        <v>0</v>
      </c>
      <c r="K2392" s="1933"/>
      <c r="L2392" s="97">
        <f t="shared" si="199"/>
        <v>0</v>
      </c>
      <c r="M2392" s="98">
        <f t="shared" si="200"/>
        <v>0</v>
      </c>
      <c r="N2392" s="99" t="str">
        <f>IF($J2380="TC",0,IF($J2380="Nso",0,VLOOKUP($A2377,'Result Entry'!$B$9:$FW$108,24,0)))</f>
        <v/>
      </c>
    </row>
    <row r="2393" spans="1:14" s="52" customFormat="1" ht="54" customHeight="1">
      <c r="A2393" s="1721"/>
      <c r="B2393" s="50" t="s">
        <v>69</v>
      </c>
      <c r="C2393" s="1717" t="str">
        <f>'Result Entry'!$Z$3</f>
        <v>ENGLISH Comp.</v>
      </c>
      <c r="D2393" s="1718"/>
      <c r="E2393" s="94">
        <f>IF($J2380="TC",0,IF($J2380="Nso",0,VLOOKUP($A2377,'Result Entry'!$B$9:$FW$108,25,0)))</f>
        <v>0</v>
      </c>
      <c r="F2393" s="95">
        <f>IF($J2380="TC",0,IF($J2380="Nso",0,VLOOKUP($A2377,'Result Entry'!$B$9:$FW$108,26,0)))</f>
        <v>0</v>
      </c>
      <c r="G2393" s="100">
        <f t="shared" si="198"/>
        <v>0</v>
      </c>
      <c r="H2393" s="1960">
        <f>IF($J2380="TC",0,IF($J2380="Nso",0,VLOOKUP($A2377,'Result Entry'!$B$9:$FW$108,30,0)))</f>
        <v>0</v>
      </c>
      <c r="I2393" s="1904"/>
      <c r="J2393" s="1903">
        <f>IF($J2380="TC",0,IF($J2380="Nso",0,VLOOKUP($A2377,'Result Entry'!$B$9:$FW$108,33,0)))</f>
        <v>0</v>
      </c>
      <c r="K2393" s="1904"/>
      <c r="L2393" s="97">
        <f t="shared" si="199"/>
        <v>0</v>
      </c>
      <c r="M2393" s="98">
        <f t="shared" si="200"/>
        <v>0</v>
      </c>
      <c r="N2393" s="99" t="str">
        <f>IF($J2380="TC",0,IF($J2380="Nso",0,VLOOKUP($A2377,'Result Entry'!$B$9:$FW$108,38,0)))</f>
        <v/>
      </c>
    </row>
    <row r="2394" spans="1:14" s="52" customFormat="1" ht="54" customHeight="1">
      <c r="A2394" s="1721"/>
      <c r="B2394" s="50" t="s">
        <v>69</v>
      </c>
      <c r="C2394" s="1717" t="str">
        <f>'Result Entry'!$AO$3</f>
        <v>PHYSICS</v>
      </c>
      <c r="D2394" s="1718"/>
      <c r="E2394" s="94">
        <f>IF($J2380="TC",0,IF($J2380="Nso",0,VLOOKUP($A2377,'Result Entry'!$B$9:$FW$108,39,0)))</f>
        <v>0</v>
      </c>
      <c r="F2394" s="95">
        <f>IF($J2380="TC",0,IF($J2380="Nso",0,VLOOKUP($A2377,'Result Entry'!$B$9:$FW$108,40,0)))</f>
        <v>0</v>
      </c>
      <c r="G2394" s="100">
        <f t="shared" si="198"/>
        <v>0</v>
      </c>
      <c r="H2394" s="1960">
        <f>IF($J2380="TC",0,IF($J2380="Nso",0,VLOOKUP($A2377,'Result Entry'!$B$9:$FW$108,45,0)))</f>
        <v>0</v>
      </c>
      <c r="I2394" s="1904"/>
      <c r="J2394" s="1903">
        <f>IF($J2380="TC",0,IF($J2380="Nso",0,VLOOKUP($A2377,'Result Entry'!$B$9:$FW$108,49,0)))</f>
        <v>0</v>
      </c>
      <c r="K2394" s="1904"/>
      <c r="L2394" s="97">
        <f t="shared" si="199"/>
        <v>0</v>
      </c>
      <c r="M2394" s="98">
        <f t="shared" si="200"/>
        <v>0</v>
      </c>
      <c r="N2394" s="99" t="str">
        <f>IF($J2380="TC",0,IF($J2380="Nso",0,VLOOKUP($A2377,'Result Entry'!$B$9:$FW$108,54,0)))</f>
        <v/>
      </c>
    </row>
    <row r="2395" spans="1:14" s="52" customFormat="1" ht="54" customHeight="1">
      <c r="A2395" s="1721"/>
      <c r="B2395" s="50" t="s">
        <v>69</v>
      </c>
      <c r="C2395" s="1717" t="str">
        <f>'Result Entry'!$BF$3</f>
        <v>CHEMISTRY</v>
      </c>
      <c r="D2395" s="1718"/>
      <c r="E2395" s="94" t="str">
        <f>IF($J2380="TC",0,IF($J2380="Nso",0,VLOOKUP($A2377,'Result Entry'!$B$9:$FW$108,55,0)))</f>
        <v/>
      </c>
      <c r="F2395" s="95">
        <f>IF($J2380="TC",0,IF($J2380="Nso",0,VLOOKUP($A2377,'Result Entry'!$B$9:$FW$108,56,0)))</f>
        <v>0</v>
      </c>
      <c r="G2395" s="100">
        <f t="shared" si="198"/>
        <v>0</v>
      </c>
      <c r="H2395" s="1960">
        <f>IF($J2380="TC",0,IF($J2380="Nso",0,VLOOKUP($A2377,'Result Entry'!$B$9:$FW$108,61,0)))</f>
        <v>0</v>
      </c>
      <c r="I2395" s="1904"/>
      <c r="J2395" s="1903">
        <f>IF($J2380="TC",0,IF($J2380="Nso",0,VLOOKUP($A2377,'Result Entry'!$B$9:$FW$108,65,0)))</f>
        <v>0</v>
      </c>
      <c r="K2395" s="1904"/>
      <c r="L2395" s="97">
        <f t="shared" si="199"/>
        <v>0</v>
      </c>
      <c r="M2395" s="98">
        <f t="shared" si="200"/>
        <v>0</v>
      </c>
      <c r="N2395" s="99" t="str">
        <f>IF($J2380="TC",0,IF($J2380="Nso",0,VLOOKUP($A2377,'Result Entry'!$B$9:$FW$108,70,0)))</f>
        <v/>
      </c>
    </row>
    <row r="2396" spans="1:14" s="52" customFormat="1" ht="54" customHeight="1" thickBot="1">
      <c r="A2396" s="1721"/>
      <c r="B2396" s="50" t="s">
        <v>69</v>
      </c>
      <c r="C2396" s="1717" t="str">
        <f>'Result Entry'!$BW$3</f>
        <v>BIOLOGY</v>
      </c>
      <c r="D2396" s="1718"/>
      <c r="E2396" s="101" t="str">
        <f>IF($J2380="TC",0,IF($J2380="Nso",0,VLOOKUP($A2377,'Result Entry'!$B$9:$FW$108,71,0)))</f>
        <v/>
      </c>
      <c r="F2396" s="102" t="str">
        <f>IF($J2380="TC",0,IF($J2380="Nso",0,VLOOKUP($A2377,'Result Entry'!$B$9:$FW$108,72,0)))</f>
        <v/>
      </c>
      <c r="G2396" s="103">
        <f t="shared" si="198"/>
        <v>0</v>
      </c>
      <c r="H2396" s="1905">
        <f>IF($J2380="TC",0,IF($J2380="Nso",0,VLOOKUP($A2377,'Result Entry'!$B$9:$FW$108,77,0)))</f>
        <v>0</v>
      </c>
      <c r="I2396" s="1906"/>
      <c r="J2396" s="1907">
        <f>IF($J2380="TC",0,IF($J2380="Nso",0,VLOOKUP($A2377,'Result Entry'!$B$9:$FW$108,81,0)))</f>
        <v>0</v>
      </c>
      <c r="K2396" s="1906"/>
      <c r="L2396" s="104">
        <f t="shared" si="199"/>
        <v>0</v>
      </c>
      <c r="M2396" s="105">
        <f t="shared" si="200"/>
        <v>0</v>
      </c>
      <c r="N2396" s="99">
        <f>IF($J2380="TC",0,IF($J2380="Nso",0,VLOOKUP($A2377,'Result Entry'!$B$9:$FW$108,86,0)))</f>
        <v>0</v>
      </c>
    </row>
    <row r="2397" spans="1:14" ht="39.75" customHeight="1">
      <c r="A2397" s="1721"/>
      <c r="B2397" s="11" t="s">
        <v>69</v>
      </c>
      <c r="C2397" s="1771" t="s">
        <v>77</v>
      </c>
      <c r="D2397" s="1772"/>
      <c r="E2397" s="1773"/>
      <c r="F2397" s="1968" t="s">
        <v>78</v>
      </c>
      <c r="G2397" s="1969"/>
      <c r="H2397" s="1968" t="s">
        <v>79</v>
      </c>
      <c r="I2397" s="1970"/>
      <c r="J2397" s="106" t="s">
        <v>41</v>
      </c>
      <c r="K2397" s="116" t="s">
        <v>91</v>
      </c>
      <c r="L2397" s="1971" t="s">
        <v>39</v>
      </c>
      <c r="M2397" s="1972"/>
      <c r="N2397" s="108" t="s">
        <v>43</v>
      </c>
    </row>
    <row r="2398" spans="1:14" ht="39.75" customHeight="1" thickBot="1">
      <c r="A2398" s="1721"/>
      <c r="B2398" s="11" t="s">
        <v>69</v>
      </c>
      <c r="C2398" s="1774"/>
      <c r="D2398" s="1775"/>
      <c r="E2398" s="1776"/>
      <c r="F2398" s="1973">
        <f>IF($J2380="TC",0,IF($J2380="Nso",0,VLOOKUP($A2377,'Result Entry'!$B$9:$FW$108,146,0)))</f>
        <v>0</v>
      </c>
      <c r="G2398" s="1974"/>
      <c r="H2398" s="1975">
        <f>IF($J2380="TC",0,IF($J2380="Nso",0,VLOOKUP($A2377,'Result Entry'!$B$9:$FW$108,147,0)))</f>
        <v>0</v>
      </c>
      <c r="I2398" s="1976"/>
      <c r="J2398" s="75">
        <f>IF($J2380="TC",0,IF($J2380="Nso",0,VLOOKUP($A2377,'Result Entry'!$B$9:$FW$108,148,0)))</f>
        <v>0</v>
      </c>
      <c r="K2398" s="85" t="str">
        <f>IF($J2380="TC",0,IF($J2380="Nso",0,VLOOKUP($A2377,'Result Entry'!$B$9:$FW$108,149,0)))</f>
        <v/>
      </c>
      <c r="L2398" s="1864">
        <f>IF($J2380="TC",0,IF($J2380="Nso",0,VLOOKUP($A2377,'Result Entry'!$B$9:$FW$108,150,0)))</f>
        <v>0</v>
      </c>
      <c r="M2398" s="1865"/>
      <c r="N2398" s="15">
        <f>IF($J2380="TC",0,IF($J2380="Nso",0,VLOOKUP($A2377,'Result Entry'!$B$9:$FW$108,152,0)))</f>
        <v>0</v>
      </c>
    </row>
    <row r="2399" spans="1:14" ht="39.75" customHeight="1">
      <c r="A2399" s="1721"/>
      <c r="B2399" s="11" t="s">
        <v>69</v>
      </c>
      <c r="C2399" s="1758" t="s">
        <v>58</v>
      </c>
      <c r="D2399" s="1759"/>
      <c r="E2399" s="1759"/>
      <c r="F2399" s="1759"/>
      <c r="G2399" s="1759"/>
      <c r="H2399" s="1760"/>
      <c r="I2399" s="1834" t="s">
        <v>59</v>
      </c>
      <c r="J2399" s="1835"/>
      <c r="K2399" s="1911">
        <f>VLOOKUP($A2377,'Result Entry'!$B$9:$FW$108,143,0)</f>
        <v>0</v>
      </c>
      <c r="L2399" s="1912"/>
      <c r="M2399" s="1839" t="s">
        <v>37</v>
      </c>
      <c r="N2399" s="1840"/>
    </row>
    <row r="2400" spans="1:14" ht="39.75" customHeight="1" thickBot="1">
      <c r="A2400" s="1721"/>
      <c r="B2400" s="11" t="s">
        <v>69</v>
      </c>
      <c r="C2400" s="1841" t="s">
        <v>54</v>
      </c>
      <c r="D2400" s="1842"/>
      <c r="E2400" s="1842"/>
      <c r="F2400" s="1843" t="s">
        <v>157</v>
      </c>
      <c r="G2400" s="1844"/>
      <c r="H2400" s="26" t="s">
        <v>47</v>
      </c>
      <c r="I2400" s="1847" t="s">
        <v>60</v>
      </c>
      <c r="J2400" s="1848"/>
      <c r="K2400" s="1913">
        <f>VLOOKUP($A2377,'Result Entry'!$B$9:$FW$108,144,0)</f>
        <v>0</v>
      </c>
      <c r="L2400" s="1914"/>
      <c r="M2400" s="1875">
        <f>VLOOKUP($A2377,'Result Entry'!$B$9:$FW$108,145,0)</f>
        <v>0</v>
      </c>
      <c r="N2400" s="1876"/>
    </row>
    <row r="2401" spans="1:14" ht="39.75" customHeight="1">
      <c r="A2401" s="1721"/>
      <c r="B2401" s="11" t="s">
        <v>69</v>
      </c>
      <c r="C2401" s="1841"/>
      <c r="D2401" s="1842"/>
      <c r="E2401" s="1842"/>
      <c r="F2401" s="1845"/>
      <c r="G2401" s="1846"/>
      <c r="H2401" s="27" t="s">
        <v>99</v>
      </c>
      <c r="I2401" s="1877" t="s">
        <v>61</v>
      </c>
      <c r="J2401" s="1878"/>
      <c r="K2401" s="1915">
        <f>IF($J2380="TC","Transferred",IF($J2380="Nso","NameSeparated",VLOOKUP($A2377,'Result Entry'!$B$9:$FW$108,153,0)))</f>
        <v>0</v>
      </c>
      <c r="L2401" s="1915"/>
      <c r="M2401" s="1915"/>
      <c r="N2401" s="1916"/>
    </row>
    <row r="2402" spans="1:14" ht="39.75" customHeight="1">
      <c r="A2402" s="1721"/>
      <c r="B2402" s="11" t="s">
        <v>69</v>
      </c>
      <c r="C2402" s="1917" t="str">
        <f>'Result Entry'!$DU$3</f>
        <v>Foundation Of Information Tech.</v>
      </c>
      <c r="D2402" s="1918"/>
      <c r="E2402" s="1919"/>
      <c r="F2402" s="1902" t="str">
        <f>IF($J2380="TC",0,IF($J2380="Nso",0,VLOOKUP($A2377,'Result Entry'!$B$9:$GS$108,170,0)))</f>
        <v/>
      </c>
      <c r="G2402" s="1902"/>
      <c r="H2402" s="109">
        <f>IF($J2380="TC",0,IF($J2380="Nso",0,VLOOKUP($A2377,'Result Entry'!$B$9:$GS$108,112,0)))</f>
        <v>0</v>
      </c>
      <c r="I2402" s="1748" t="s">
        <v>71</v>
      </c>
      <c r="J2402" s="1749"/>
      <c r="K2402" s="1908">
        <f>'Result Entry'!$T$2</f>
        <v>45419</v>
      </c>
      <c r="L2402" s="1909"/>
      <c r="M2402" s="1909"/>
      <c r="N2402" s="1910"/>
    </row>
    <row r="2403" spans="1:14" ht="39.75" customHeight="1">
      <c r="A2403" s="1721"/>
      <c r="B2403" s="11" t="s">
        <v>69</v>
      </c>
      <c r="C2403" s="1899" t="str">
        <f>'Result Entry'!$EI$3</f>
        <v>G.I.A.I.-II</v>
      </c>
      <c r="D2403" s="1900"/>
      <c r="E2403" s="1901"/>
      <c r="F2403" s="1902" t="str">
        <f>IF($J2380="TC",0,IF($J2380="Nso",0,VLOOKUP($A2377,'Result Entry'!$B$9:$GS$108,174,0)))</f>
        <v/>
      </c>
      <c r="G2403" s="1902"/>
      <c r="H2403" s="109">
        <f>IF($J2380="TC",0,IF($J2380="Nso",0,VLOOKUP($A2377,'Result Entry'!$B$9:$GS$108,124,0)))</f>
        <v>0</v>
      </c>
      <c r="I2403" s="1753"/>
      <c r="J2403" s="1754"/>
      <c r="K2403" s="1754"/>
      <c r="L2403" s="1754"/>
      <c r="M2403" s="1754"/>
      <c r="N2403" s="1755"/>
    </row>
    <row r="2404" spans="1:14" ht="39.75" customHeight="1">
      <c r="A2404" s="1721"/>
      <c r="B2404" s="11" t="s">
        <v>69</v>
      </c>
      <c r="C2404" s="1899" t="str">
        <f>'Result Entry'!$EU$3</f>
        <v>SOC.SER.PLAN</v>
      </c>
      <c r="D2404" s="1900"/>
      <c r="E2404" s="1901"/>
      <c r="F2404" s="1902">
        <f>IF($J2380="TC",0,IF($J2380="Nso",0,VLOOKUP($A2377,'Result Entry'!$B$9:$HS$108,178,0)))</f>
        <v>0</v>
      </c>
      <c r="G2404" s="1902"/>
      <c r="H2404" s="109">
        <f>IF($J2380="TC",0,IF($J2380="Nso",0,VLOOKUP($A2377,'Result Entry'!$B$9:$GS$108,136,0)))</f>
        <v>0</v>
      </c>
      <c r="I2404" s="1756" t="s">
        <v>174</v>
      </c>
      <c r="J2404" s="1757"/>
      <c r="K2404" s="113"/>
      <c r="L2404" s="114"/>
      <c r="M2404" s="114"/>
      <c r="N2404" s="115"/>
    </row>
    <row r="2405" spans="1:14" ht="39.75" customHeight="1" thickBot="1">
      <c r="A2405" s="1721"/>
      <c r="B2405" s="11" t="s">
        <v>69</v>
      </c>
      <c r="C2405" s="1899" t="str">
        <f>'Result Entry'!$FG$3</f>
        <v>Jeewan Kaushal</v>
      </c>
      <c r="D2405" s="1900"/>
      <c r="E2405" s="1901"/>
      <c r="F2405" s="1902" t="str">
        <f>IF($J2380="TC",0,IF($J2380="Nso",0,VLOOKUP($A2377,'Result Entry'!$B$9:$HS$108,182,0)))</f>
        <v/>
      </c>
      <c r="G2405" s="1902"/>
      <c r="H2405" s="109">
        <f>IF($J2380="TC",0,IF($J2380="Nso",0,VLOOKUP($A2377,'Result Entry'!$B$9:$HS$108,136,0)))</f>
        <v>0</v>
      </c>
      <c r="I2405" s="1756" t="s">
        <v>148</v>
      </c>
      <c r="J2405" s="1757"/>
      <c r="K2405" s="1757"/>
      <c r="L2405" s="1757"/>
      <c r="M2405" s="1757"/>
      <c r="N2405" s="1838"/>
    </row>
    <row r="2406" spans="1:14" ht="39.75" customHeight="1">
      <c r="A2406" s="1721"/>
      <c r="B2406" s="10" t="s">
        <v>69</v>
      </c>
      <c r="C2406" s="1886" t="s">
        <v>180</v>
      </c>
      <c r="D2406" s="1887"/>
      <c r="E2406" s="1888"/>
      <c r="F2406" s="1895" t="s">
        <v>181</v>
      </c>
      <c r="G2406" s="1896"/>
      <c r="H2406" s="110" t="s">
        <v>30</v>
      </c>
      <c r="I2406" s="1756" t="s">
        <v>175</v>
      </c>
      <c r="J2406" s="1757"/>
      <c r="K2406" s="1757"/>
      <c r="L2406" s="1757"/>
      <c r="M2406" s="1757"/>
      <c r="N2406" s="1838"/>
    </row>
    <row r="2407" spans="1:14" ht="39.75" customHeight="1">
      <c r="A2407" s="1721"/>
      <c r="B2407" s="10" t="s">
        <v>69</v>
      </c>
      <c r="C2407" s="1889"/>
      <c r="D2407" s="1890"/>
      <c r="E2407" s="1891"/>
      <c r="F2407" s="1897" t="s">
        <v>182</v>
      </c>
      <c r="G2407" s="1898"/>
      <c r="H2407" s="111" t="s">
        <v>179</v>
      </c>
      <c r="I2407" s="1732" t="s">
        <v>67</v>
      </c>
      <c r="J2407" s="1733"/>
      <c r="K2407" s="1733"/>
      <c r="L2407" s="1733"/>
      <c r="M2407" s="1733"/>
      <c r="N2407" s="1734"/>
    </row>
    <row r="2408" spans="1:14" ht="39.75" customHeight="1">
      <c r="A2408" s="1721"/>
      <c r="B2408" s="10" t="s">
        <v>69</v>
      </c>
      <c r="C2408" s="1889"/>
      <c r="D2408" s="1890"/>
      <c r="E2408" s="1891"/>
      <c r="F2408" s="1897" t="s">
        <v>185</v>
      </c>
      <c r="G2408" s="1898"/>
      <c r="H2408" s="111" t="s">
        <v>62</v>
      </c>
      <c r="I2408" s="1735"/>
      <c r="J2408" s="1736"/>
      <c r="K2408" s="1736"/>
      <c r="L2408" s="1736"/>
      <c r="M2408" s="1736"/>
      <c r="N2408" s="1737"/>
    </row>
    <row r="2409" spans="1:14" ht="39.75" customHeight="1">
      <c r="A2409" s="1721"/>
      <c r="B2409" s="10" t="s">
        <v>69</v>
      </c>
      <c r="C2409" s="1889"/>
      <c r="D2409" s="1890"/>
      <c r="E2409" s="1891"/>
      <c r="F2409" s="1897" t="s">
        <v>186</v>
      </c>
      <c r="G2409" s="1898"/>
      <c r="H2409" s="111" t="s">
        <v>63</v>
      </c>
      <c r="I2409" s="1735"/>
      <c r="J2409" s="1736"/>
      <c r="K2409" s="1736"/>
      <c r="L2409" s="1736"/>
      <c r="M2409" s="1736"/>
      <c r="N2409" s="1737"/>
    </row>
    <row r="2410" spans="1:14" ht="39.75" customHeight="1">
      <c r="A2410" s="1721"/>
      <c r="B2410" s="10" t="s">
        <v>69</v>
      </c>
      <c r="C2410" s="1889"/>
      <c r="D2410" s="1890"/>
      <c r="E2410" s="1891"/>
      <c r="F2410" s="1897" t="s">
        <v>183</v>
      </c>
      <c r="G2410" s="1898"/>
      <c r="H2410" s="111" t="s">
        <v>65</v>
      </c>
      <c r="I2410" s="1738" t="s">
        <v>80</v>
      </c>
      <c r="J2410" s="1739"/>
      <c r="K2410" s="1739"/>
      <c r="L2410" s="1739"/>
      <c r="M2410" s="1739"/>
      <c r="N2410" s="1740"/>
    </row>
    <row r="2411" spans="1:14" ht="39.75" customHeight="1" thickBot="1">
      <c r="A2411" s="1721"/>
      <c r="B2411" s="13" t="s">
        <v>69</v>
      </c>
      <c r="C2411" s="1892"/>
      <c r="D2411" s="1893"/>
      <c r="E2411" s="1894"/>
      <c r="F2411" s="1884" t="s">
        <v>184</v>
      </c>
      <c r="G2411" s="1885"/>
      <c r="H2411" s="112" t="s">
        <v>64</v>
      </c>
      <c r="I2411" s="1741"/>
      <c r="J2411" s="1742"/>
      <c r="K2411" s="1742"/>
      <c r="L2411" s="1742"/>
      <c r="M2411" s="1742"/>
      <c r="N2411" s="1743"/>
    </row>
    <row r="2412" spans="1:14" s="43" customFormat="1" ht="123.75" customHeight="1" thickTop="1">
      <c r="A2412" s="84"/>
      <c r="B2412" s="117"/>
      <c r="C2412" s="118"/>
      <c r="D2412" s="118"/>
      <c r="E2412" s="118"/>
      <c r="F2412" s="118"/>
      <c r="G2412" s="118"/>
      <c r="H2412" s="118"/>
      <c r="I2412" s="118"/>
      <c r="J2412" s="118"/>
      <c r="K2412" s="118"/>
      <c r="L2412" s="118"/>
      <c r="M2412" s="118"/>
      <c r="N2412" s="118"/>
    </row>
    <row r="2413" spans="1:14" ht="24.75" customHeight="1" thickBot="1">
      <c r="A2413" s="83">
        <f>A2377+1</f>
        <v>68</v>
      </c>
      <c r="B2413" s="1720" t="s">
        <v>50</v>
      </c>
      <c r="C2413" s="1720"/>
      <c r="D2413" s="1720"/>
      <c r="E2413" s="1720"/>
      <c r="F2413" s="1720"/>
      <c r="G2413" s="1720"/>
      <c r="H2413" s="1720"/>
      <c r="I2413" s="1720"/>
      <c r="J2413" s="1720"/>
      <c r="K2413" s="1720"/>
      <c r="L2413" s="1720"/>
      <c r="M2413" s="1720"/>
      <c r="N2413" s="1720"/>
    </row>
    <row r="2414" spans="1:14" ht="62.25" customHeight="1" thickTop="1">
      <c r="A2414" s="1721"/>
      <c r="B2414" s="1722"/>
      <c r="C2414" s="1723"/>
      <c r="D2414" s="1920" t="str">
        <f>Master!$E$8</f>
        <v xml:space="preserve">Govt. Sr. Secondary School </v>
      </c>
      <c r="E2414" s="1921"/>
      <c r="F2414" s="1921"/>
      <c r="G2414" s="1921"/>
      <c r="H2414" s="1921"/>
      <c r="I2414" s="1921"/>
      <c r="J2414" s="1921"/>
      <c r="K2414" s="1921"/>
      <c r="L2414" s="1921"/>
      <c r="M2414" s="1921"/>
      <c r="N2414" s="1922"/>
    </row>
    <row r="2415" spans="1:14" ht="33" customHeight="1" thickBot="1">
      <c r="A2415" s="1721"/>
      <c r="B2415" s="1724"/>
      <c r="C2415" s="1725"/>
      <c r="D2415" s="1729" t="str">
        <f>Master!$E$11</f>
        <v>P.S.-Bapini (Jodhpur)</v>
      </c>
      <c r="E2415" s="1730"/>
      <c r="F2415" s="1730"/>
      <c r="G2415" s="1730"/>
      <c r="H2415" s="1730"/>
      <c r="I2415" s="1730"/>
      <c r="J2415" s="1730"/>
      <c r="K2415" s="1730"/>
      <c r="L2415" s="1730"/>
      <c r="M2415" s="1730"/>
      <c r="N2415" s="1731"/>
    </row>
    <row r="2416" spans="1:14" ht="30" customHeight="1">
      <c r="A2416" s="1721"/>
      <c r="B2416" s="28"/>
      <c r="C2416" s="1849" t="s">
        <v>150</v>
      </c>
      <c r="D2416" s="1850"/>
      <c r="E2416" s="1850"/>
      <c r="F2416" s="1850"/>
      <c r="G2416" s="1851"/>
      <c r="H2416" s="1814" t="s">
        <v>127</v>
      </c>
      <c r="I2416" s="1814"/>
      <c r="J2416" s="1923">
        <f>VLOOKUP(A2413,'Result Entry'!$B$6:$K$108,6,0)</f>
        <v>0</v>
      </c>
      <c r="K2416" s="1820" t="s">
        <v>68</v>
      </c>
      <c r="L2416" s="1821"/>
      <c r="M2416" s="68">
        <f>Master!$E$14</f>
        <v>8151106901</v>
      </c>
      <c r="N2416" s="69"/>
    </row>
    <row r="2417" spans="1:15" ht="30" customHeight="1">
      <c r="A2417" s="1721"/>
      <c r="B2417" s="9"/>
      <c r="C2417" s="1852"/>
      <c r="D2417" s="1853"/>
      <c r="E2417" s="1853"/>
      <c r="F2417" s="1853"/>
      <c r="G2417" s="1854"/>
      <c r="H2417" s="1815"/>
      <c r="I2417" s="1815"/>
      <c r="J2417" s="1924"/>
      <c r="K2417" s="1822" t="s">
        <v>66</v>
      </c>
      <c r="L2417" s="1823"/>
      <c r="M2417" s="1824"/>
      <c r="N2417" s="1825"/>
      <c r="O2417" s="17" t="s">
        <v>156</v>
      </c>
    </row>
    <row r="2418" spans="1:15" ht="30" customHeight="1" thickBot="1">
      <c r="A2418" s="1721"/>
      <c r="B2418" s="9"/>
      <c r="C2418" s="1855"/>
      <c r="D2418" s="1856"/>
      <c r="E2418" s="1856"/>
      <c r="F2418" s="1856"/>
      <c r="G2418" s="1857"/>
      <c r="H2418" s="1816"/>
      <c r="I2418" s="1816"/>
      <c r="J2418" s="1925"/>
      <c r="K2418" s="1826" t="s">
        <v>51</v>
      </c>
      <c r="L2418" s="1827"/>
      <c r="M2418" s="1828" t="str">
        <f>Master!$E$6</f>
        <v>2023-24</v>
      </c>
      <c r="N2418" s="1829"/>
    </row>
    <row r="2419" spans="1:15" ht="39.75" customHeight="1">
      <c r="A2419" s="1721"/>
      <c r="B2419" s="10" t="s">
        <v>69</v>
      </c>
      <c r="C2419" s="1932" t="s">
        <v>20</v>
      </c>
      <c r="D2419" s="1977"/>
      <c r="E2419" s="1977"/>
      <c r="F2419" s="1978"/>
      <c r="G2419" s="87" t="s">
        <v>149</v>
      </c>
      <c r="H2419" s="1979">
        <f>VLOOKUP($A2413,'Result Entry'!$B$9:$FW$108,4,0)</f>
        <v>0</v>
      </c>
      <c r="I2419" s="1979"/>
      <c r="J2419" s="1979"/>
      <c r="K2419" s="1979"/>
      <c r="L2419" s="1979"/>
      <c r="M2419" s="1979"/>
      <c r="N2419" s="1980"/>
    </row>
    <row r="2420" spans="1:15" ht="39.75" customHeight="1">
      <c r="A2420" s="1721"/>
      <c r="B2420" s="10" t="s">
        <v>69</v>
      </c>
      <c r="C2420" s="1960" t="s">
        <v>22</v>
      </c>
      <c r="D2420" s="1961"/>
      <c r="E2420" s="1961"/>
      <c r="F2420" s="1962"/>
      <c r="G2420" s="88" t="s">
        <v>149</v>
      </c>
      <c r="H2420" s="1963">
        <f>VLOOKUP($A2413,'Result Entry'!$B$9:$FW$108,7,0)</f>
        <v>0</v>
      </c>
      <c r="I2420" s="1963"/>
      <c r="J2420" s="1963"/>
      <c r="K2420" s="1963"/>
      <c r="L2420" s="1963"/>
      <c r="M2420" s="1963"/>
      <c r="N2420" s="1964"/>
    </row>
    <row r="2421" spans="1:15" ht="39.75" customHeight="1">
      <c r="A2421" s="1721"/>
      <c r="B2421" s="10" t="s">
        <v>69</v>
      </c>
      <c r="C2421" s="1960" t="s">
        <v>23</v>
      </c>
      <c r="D2421" s="1961"/>
      <c r="E2421" s="1961"/>
      <c r="F2421" s="1962"/>
      <c r="G2421" s="88" t="s">
        <v>149</v>
      </c>
      <c r="H2421" s="1963">
        <f>VLOOKUP($A2413,'Result Entry'!$B$9:$FW$108,8,0)</f>
        <v>0</v>
      </c>
      <c r="I2421" s="1963"/>
      <c r="J2421" s="1963"/>
      <c r="K2421" s="1963"/>
      <c r="L2421" s="1963"/>
      <c r="M2421" s="1963"/>
      <c r="N2421" s="1964"/>
    </row>
    <row r="2422" spans="1:15" ht="39.75" customHeight="1">
      <c r="A2422" s="1721"/>
      <c r="B2422" s="10" t="s">
        <v>69</v>
      </c>
      <c r="C2422" s="1960" t="s">
        <v>52</v>
      </c>
      <c r="D2422" s="1961"/>
      <c r="E2422" s="1961"/>
      <c r="F2422" s="1962"/>
      <c r="G2422" s="88" t="s">
        <v>149</v>
      </c>
      <c r="H2422" s="1963">
        <f>VLOOKUP($A2413,'Result Entry'!$B$9:$FW$108,9,0)</f>
        <v>0</v>
      </c>
      <c r="I2422" s="1963"/>
      <c r="J2422" s="1963"/>
      <c r="K2422" s="1963"/>
      <c r="L2422" s="1963"/>
      <c r="M2422" s="1963"/>
      <c r="N2422" s="1964"/>
    </row>
    <row r="2423" spans="1:15" ht="39.75" customHeight="1">
      <c r="A2423" s="1721"/>
      <c r="B2423" s="10" t="s">
        <v>69</v>
      </c>
      <c r="C2423" s="1960" t="s">
        <v>53</v>
      </c>
      <c r="D2423" s="1961"/>
      <c r="E2423" s="1961"/>
      <c r="F2423" s="1962"/>
      <c r="G2423" s="88" t="s">
        <v>149</v>
      </c>
      <c r="H2423" s="1965" t="str">
        <f>CONCATENATE('Result Entry'!$G$4,'Result Entry'!$J$4)</f>
        <v>11(A)</v>
      </c>
      <c r="I2423" s="1963"/>
      <c r="J2423" s="1963"/>
      <c r="K2423" s="1963"/>
      <c r="L2423" s="1963"/>
      <c r="M2423" s="1963"/>
      <c r="N2423" s="1964"/>
    </row>
    <row r="2424" spans="1:15" ht="39.75" customHeight="1" thickBot="1">
      <c r="A2424" s="1721"/>
      <c r="B2424" s="10" t="s">
        <v>69</v>
      </c>
      <c r="C2424" s="1935" t="s">
        <v>25</v>
      </c>
      <c r="D2424" s="1936"/>
      <c r="E2424" s="1936"/>
      <c r="F2424" s="1937"/>
      <c r="G2424" s="89" t="s">
        <v>149</v>
      </c>
      <c r="H2424" s="1938">
        <f>VLOOKUP($A2413,'Result Entry'!$B$9:$FW$108,10,0)</f>
        <v>0</v>
      </c>
      <c r="I2424" s="1938"/>
      <c r="J2424" s="1938"/>
      <c r="K2424" s="1938"/>
      <c r="L2424" s="1938"/>
      <c r="M2424" s="1938"/>
      <c r="N2424" s="1939"/>
    </row>
    <row r="2425" spans="1:15" ht="30" customHeight="1">
      <c r="A2425" s="1721"/>
      <c r="B2425" s="11" t="s">
        <v>69</v>
      </c>
      <c r="C2425" s="1940" t="s">
        <v>167</v>
      </c>
      <c r="D2425" s="1941"/>
      <c r="E2425" s="1944" t="s">
        <v>72</v>
      </c>
      <c r="F2425" s="1946" t="s">
        <v>73</v>
      </c>
      <c r="G2425" s="1948" t="s">
        <v>168</v>
      </c>
      <c r="H2425" s="1950" t="s">
        <v>55</v>
      </c>
      <c r="I2425" s="1951"/>
      <c r="J2425" s="1954" t="s">
        <v>84</v>
      </c>
      <c r="K2425" s="1955"/>
      <c r="L2425" s="1958" t="s">
        <v>169</v>
      </c>
      <c r="M2425" s="1966" t="s">
        <v>76</v>
      </c>
      <c r="N2425" s="1926" t="s">
        <v>98</v>
      </c>
    </row>
    <row r="2426" spans="1:15" ht="30" customHeight="1">
      <c r="A2426" s="1721"/>
      <c r="B2426" s="11"/>
      <c r="C2426" s="1942"/>
      <c r="D2426" s="1943"/>
      <c r="E2426" s="1945"/>
      <c r="F2426" s="1947"/>
      <c r="G2426" s="1949"/>
      <c r="H2426" s="1952"/>
      <c r="I2426" s="1953"/>
      <c r="J2426" s="1956"/>
      <c r="K2426" s="1957"/>
      <c r="L2426" s="1959"/>
      <c r="M2426" s="1967"/>
      <c r="N2426" s="1927"/>
    </row>
    <row r="2427" spans="1:15" ht="39.75" customHeight="1" thickBot="1">
      <c r="A2427" s="1721"/>
      <c r="B2427" s="11" t="s">
        <v>69</v>
      </c>
      <c r="C2427" s="1866" t="s">
        <v>56</v>
      </c>
      <c r="D2427" s="1867"/>
      <c r="E2427" s="90">
        <f>'Result Entry'!$L$7</f>
        <v>10</v>
      </c>
      <c r="F2427" s="91">
        <f>'Result Entry'!$M$7</f>
        <v>10</v>
      </c>
      <c r="G2427" s="92">
        <f t="shared" ref="G2427:G2432" si="201">SUM(E2427:F2427)</f>
        <v>20</v>
      </c>
      <c r="H2427" s="1929">
        <f>'Result Entry'!$AU$7</f>
        <v>70</v>
      </c>
      <c r="I2427" s="1930"/>
      <c r="J2427" s="1931">
        <f>'Result Entry'!$AY$7</f>
        <v>100</v>
      </c>
      <c r="K2427" s="1930"/>
      <c r="L2427" s="92">
        <f t="shared" ref="L2427:L2432" si="202">SUM(H2427,J2427)</f>
        <v>170</v>
      </c>
      <c r="M2427" s="93">
        <f t="shared" ref="M2427:M2432" si="203">SUM(G2427,L2427)</f>
        <v>190</v>
      </c>
      <c r="N2427" s="1928"/>
    </row>
    <row r="2428" spans="1:15" s="52" customFormat="1" ht="54" customHeight="1">
      <c r="A2428" s="1721"/>
      <c r="B2428" s="50" t="s">
        <v>69</v>
      </c>
      <c r="C2428" s="1769" t="str">
        <f>'Result Entry'!$L$3</f>
        <v>HINDI Comp.</v>
      </c>
      <c r="D2428" s="1770"/>
      <c r="E2428" s="94">
        <f>IF($J2416="TC",0,IF($J2416="Nso",0,VLOOKUP($A2413,'Result Entry'!$B$9:$FW$108,11,0)))</f>
        <v>0</v>
      </c>
      <c r="F2428" s="95">
        <f>IF($J2416="TC",0,IF($J2416="Nso",0,VLOOKUP($A2413,'Result Entry'!$B$9:$FW$108,12,0)))</f>
        <v>0</v>
      </c>
      <c r="G2428" s="96">
        <f t="shared" si="201"/>
        <v>0</v>
      </c>
      <c r="H2428" s="1932">
        <f>IF($J2416="TC",0,IF($J2416="Nso",0,VLOOKUP($A2413,'Result Entry'!$B$9:$FW$108,16,0)))</f>
        <v>0</v>
      </c>
      <c r="I2428" s="1933"/>
      <c r="J2428" s="1934">
        <f>IF($J2416="TC",0,IF($J2416="Nso",0,VLOOKUP($A2413,'Result Entry'!$B$9:$FW$108,19,0)))</f>
        <v>0</v>
      </c>
      <c r="K2428" s="1933"/>
      <c r="L2428" s="97">
        <f t="shared" si="202"/>
        <v>0</v>
      </c>
      <c r="M2428" s="98">
        <f t="shared" si="203"/>
        <v>0</v>
      </c>
      <c r="N2428" s="99" t="str">
        <f>IF($J2416="TC",0,IF($J2416="Nso",0,VLOOKUP($A2413,'Result Entry'!$B$9:$FW$108,24,0)))</f>
        <v/>
      </c>
    </row>
    <row r="2429" spans="1:15" s="52" customFormat="1" ht="54" customHeight="1">
      <c r="A2429" s="1721"/>
      <c r="B2429" s="50" t="s">
        <v>69</v>
      </c>
      <c r="C2429" s="1717" t="str">
        <f>'Result Entry'!$Z$3</f>
        <v>ENGLISH Comp.</v>
      </c>
      <c r="D2429" s="1718"/>
      <c r="E2429" s="94">
        <f>IF($J2416="TC",0,IF($J2416="Nso",0,VLOOKUP($A2413,'Result Entry'!$B$9:$FW$108,25,0)))</f>
        <v>0</v>
      </c>
      <c r="F2429" s="95">
        <f>IF($J2416="TC",0,IF($J2416="Nso",0,VLOOKUP($A2413,'Result Entry'!$B$9:$FW$108,26,0)))</f>
        <v>0</v>
      </c>
      <c r="G2429" s="100">
        <f t="shared" si="201"/>
        <v>0</v>
      </c>
      <c r="H2429" s="1960">
        <f>IF($J2416="TC",0,IF($J2416="Nso",0,VLOOKUP($A2413,'Result Entry'!$B$9:$FW$108,30,0)))</f>
        <v>0</v>
      </c>
      <c r="I2429" s="1904"/>
      <c r="J2429" s="1903">
        <f>IF($J2416="TC",0,IF($J2416="Nso",0,VLOOKUP($A2413,'Result Entry'!$B$9:$FW$108,33,0)))</f>
        <v>0</v>
      </c>
      <c r="K2429" s="1904"/>
      <c r="L2429" s="97">
        <f t="shared" si="202"/>
        <v>0</v>
      </c>
      <c r="M2429" s="98">
        <f t="shared" si="203"/>
        <v>0</v>
      </c>
      <c r="N2429" s="99" t="str">
        <f>IF($J2416="TC",0,IF($J2416="Nso",0,VLOOKUP($A2413,'Result Entry'!$B$9:$FW$108,38,0)))</f>
        <v/>
      </c>
    </row>
    <row r="2430" spans="1:15" s="52" customFormat="1" ht="54" customHeight="1">
      <c r="A2430" s="1721"/>
      <c r="B2430" s="50" t="s">
        <v>69</v>
      </c>
      <c r="C2430" s="1717" t="str">
        <f>'Result Entry'!$AO$3</f>
        <v>PHYSICS</v>
      </c>
      <c r="D2430" s="1718"/>
      <c r="E2430" s="94">
        <f>IF($J2416="TC",0,IF($J2416="Nso",0,VLOOKUP($A2413,'Result Entry'!$B$9:$FW$108,39,0)))</f>
        <v>0</v>
      </c>
      <c r="F2430" s="95">
        <f>IF($J2416="TC",0,IF($J2416="Nso",0,VLOOKUP($A2413,'Result Entry'!$B$9:$FW$108,40,0)))</f>
        <v>0</v>
      </c>
      <c r="G2430" s="100">
        <f t="shared" si="201"/>
        <v>0</v>
      </c>
      <c r="H2430" s="1960">
        <f>IF($J2416="TC",0,IF($J2416="Nso",0,VLOOKUP($A2413,'Result Entry'!$B$9:$FW$108,45,0)))</f>
        <v>0</v>
      </c>
      <c r="I2430" s="1904"/>
      <c r="J2430" s="1903">
        <f>IF($J2416="TC",0,IF($J2416="Nso",0,VLOOKUP($A2413,'Result Entry'!$B$9:$FW$108,49,0)))</f>
        <v>0</v>
      </c>
      <c r="K2430" s="1904"/>
      <c r="L2430" s="97">
        <f t="shared" si="202"/>
        <v>0</v>
      </c>
      <c r="M2430" s="98">
        <f t="shared" si="203"/>
        <v>0</v>
      </c>
      <c r="N2430" s="99" t="str">
        <f>IF($J2416="TC",0,IF($J2416="Nso",0,VLOOKUP($A2413,'Result Entry'!$B$9:$FW$108,54,0)))</f>
        <v/>
      </c>
    </row>
    <row r="2431" spans="1:15" s="52" customFormat="1" ht="54" customHeight="1">
      <c r="A2431" s="1721"/>
      <c r="B2431" s="50" t="s">
        <v>69</v>
      </c>
      <c r="C2431" s="1717" t="str">
        <f>'Result Entry'!$BF$3</f>
        <v>CHEMISTRY</v>
      </c>
      <c r="D2431" s="1718"/>
      <c r="E2431" s="94" t="str">
        <f>IF($J2416="TC",0,IF($J2416="Nso",0,VLOOKUP($A2413,'Result Entry'!$B$9:$FW$108,55,0)))</f>
        <v/>
      </c>
      <c r="F2431" s="95">
        <f>IF($J2416="TC",0,IF($J2416="Nso",0,VLOOKUP($A2413,'Result Entry'!$B$9:$FW$108,56,0)))</f>
        <v>0</v>
      </c>
      <c r="G2431" s="100">
        <f t="shared" si="201"/>
        <v>0</v>
      </c>
      <c r="H2431" s="1960">
        <f>IF($J2416="TC",0,IF($J2416="Nso",0,VLOOKUP($A2413,'Result Entry'!$B$9:$FW$108,61,0)))</f>
        <v>0</v>
      </c>
      <c r="I2431" s="1904"/>
      <c r="J2431" s="1903">
        <f>IF($J2416="TC",0,IF($J2416="Nso",0,VLOOKUP($A2413,'Result Entry'!$B$9:$FW$108,65,0)))</f>
        <v>0</v>
      </c>
      <c r="K2431" s="1904"/>
      <c r="L2431" s="97">
        <f t="shared" si="202"/>
        <v>0</v>
      </c>
      <c r="M2431" s="98">
        <f t="shared" si="203"/>
        <v>0</v>
      </c>
      <c r="N2431" s="99" t="str">
        <f>IF($J2416="TC",0,IF($J2416="Nso",0,VLOOKUP($A2413,'Result Entry'!$B$9:$FW$108,70,0)))</f>
        <v/>
      </c>
    </row>
    <row r="2432" spans="1:15" s="52" customFormat="1" ht="54" customHeight="1" thickBot="1">
      <c r="A2432" s="1721"/>
      <c r="B2432" s="50" t="s">
        <v>69</v>
      </c>
      <c r="C2432" s="1717" t="str">
        <f>'Result Entry'!$BW$3</f>
        <v>BIOLOGY</v>
      </c>
      <c r="D2432" s="1718"/>
      <c r="E2432" s="101" t="str">
        <f>IF($J2416="TC",0,IF($J2416="Nso",0,VLOOKUP($A2413,'Result Entry'!$B$9:$FW$108,71,0)))</f>
        <v/>
      </c>
      <c r="F2432" s="102" t="str">
        <f>IF($J2416="TC",0,IF($J2416="Nso",0,VLOOKUP($A2413,'Result Entry'!$B$9:$FW$108,72,0)))</f>
        <v/>
      </c>
      <c r="G2432" s="103">
        <f t="shared" si="201"/>
        <v>0</v>
      </c>
      <c r="H2432" s="1905">
        <f>IF($J2416="TC",0,IF($J2416="Nso",0,VLOOKUP($A2413,'Result Entry'!$B$9:$FW$108,77,0)))</f>
        <v>0</v>
      </c>
      <c r="I2432" s="1906"/>
      <c r="J2432" s="1907">
        <f>IF($J2416="TC",0,IF($J2416="Nso",0,VLOOKUP($A2413,'Result Entry'!$B$9:$FW$108,81,0)))</f>
        <v>0</v>
      </c>
      <c r="K2432" s="1906"/>
      <c r="L2432" s="104">
        <f t="shared" si="202"/>
        <v>0</v>
      </c>
      <c r="M2432" s="105">
        <f t="shared" si="203"/>
        <v>0</v>
      </c>
      <c r="N2432" s="99">
        <f>IF($J2416="TC",0,IF($J2416="Nso",0,VLOOKUP($A2413,'Result Entry'!$B$9:$FW$108,86,0)))</f>
        <v>0</v>
      </c>
    </row>
    <row r="2433" spans="1:14" ht="39.75" customHeight="1">
      <c r="A2433" s="1721"/>
      <c r="B2433" s="11" t="s">
        <v>69</v>
      </c>
      <c r="C2433" s="1771" t="s">
        <v>77</v>
      </c>
      <c r="D2433" s="1772"/>
      <c r="E2433" s="1773"/>
      <c r="F2433" s="1968" t="s">
        <v>78</v>
      </c>
      <c r="G2433" s="1969"/>
      <c r="H2433" s="1968" t="s">
        <v>79</v>
      </c>
      <c r="I2433" s="1970"/>
      <c r="J2433" s="106" t="s">
        <v>41</v>
      </c>
      <c r="K2433" s="116" t="s">
        <v>91</v>
      </c>
      <c r="L2433" s="1971" t="s">
        <v>39</v>
      </c>
      <c r="M2433" s="1972"/>
      <c r="N2433" s="108" t="s">
        <v>43</v>
      </c>
    </row>
    <row r="2434" spans="1:14" ht="39.75" customHeight="1" thickBot="1">
      <c r="A2434" s="1721"/>
      <c r="B2434" s="11" t="s">
        <v>69</v>
      </c>
      <c r="C2434" s="1774"/>
      <c r="D2434" s="1775"/>
      <c r="E2434" s="1776"/>
      <c r="F2434" s="1973">
        <f>IF($J2416="TC",0,IF($J2416="Nso",0,VLOOKUP($A2413,'Result Entry'!$B$9:$FW$108,146,0)))</f>
        <v>0</v>
      </c>
      <c r="G2434" s="1974"/>
      <c r="H2434" s="1975">
        <f>IF($J2416="TC",0,IF($J2416="Nso",0,VLOOKUP($A2413,'Result Entry'!$B$9:$FW$108,147,0)))</f>
        <v>0</v>
      </c>
      <c r="I2434" s="1976"/>
      <c r="J2434" s="75">
        <f>IF($J2416="TC",0,IF($J2416="Nso",0,VLOOKUP($A2413,'Result Entry'!$B$9:$FW$108,148,0)))</f>
        <v>0</v>
      </c>
      <c r="K2434" s="85" t="str">
        <f>IF($J2416="TC",0,IF($J2416="Nso",0,VLOOKUP($A2413,'Result Entry'!$B$9:$FW$108,149,0)))</f>
        <v/>
      </c>
      <c r="L2434" s="1864">
        <f>IF($J2416="TC",0,IF($J2416="Nso",0,VLOOKUP($A2413,'Result Entry'!$B$9:$FW$108,150,0)))</f>
        <v>0</v>
      </c>
      <c r="M2434" s="1865"/>
      <c r="N2434" s="15">
        <f>IF($J2416="TC",0,IF($J2416="Nso",0,VLOOKUP($A2413,'Result Entry'!$B$9:$FW$108,152,0)))</f>
        <v>0</v>
      </c>
    </row>
    <row r="2435" spans="1:14" ht="39.75" customHeight="1">
      <c r="A2435" s="1721"/>
      <c r="B2435" s="11" t="s">
        <v>69</v>
      </c>
      <c r="C2435" s="1758" t="s">
        <v>58</v>
      </c>
      <c r="D2435" s="1759"/>
      <c r="E2435" s="1759"/>
      <c r="F2435" s="1759"/>
      <c r="G2435" s="1759"/>
      <c r="H2435" s="1760"/>
      <c r="I2435" s="1834" t="s">
        <v>59</v>
      </c>
      <c r="J2435" s="1835"/>
      <c r="K2435" s="1911">
        <f>VLOOKUP($A2413,'Result Entry'!$B$9:$FW$108,143,0)</f>
        <v>0</v>
      </c>
      <c r="L2435" s="1912"/>
      <c r="M2435" s="1839" t="s">
        <v>37</v>
      </c>
      <c r="N2435" s="1840"/>
    </row>
    <row r="2436" spans="1:14" ht="39.75" customHeight="1" thickBot="1">
      <c r="A2436" s="1721"/>
      <c r="B2436" s="11" t="s">
        <v>69</v>
      </c>
      <c r="C2436" s="1841" t="s">
        <v>54</v>
      </c>
      <c r="D2436" s="1842"/>
      <c r="E2436" s="1842"/>
      <c r="F2436" s="1843" t="s">
        <v>157</v>
      </c>
      <c r="G2436" s="1844"/>
      <c r="H2436" s="26" t="s">
        <v>47</v>
      </c>
      <c r="I2436" s="1847" t="s">
        <v>60</v>
      </c>
      <c r="J2436" s="1848"/>
      <c r="K2436" s="1913">
        <f>VLOOKUP($A2413,'Result Entry'!$B$9:$FW$108,144,0)</f>
        <v>0</v>
      </c>
      <c r="L2436" s="1914"/>
      <c r="M2436" s="1875">
        <f>VLOOKUP($A2413,'Result Entry'!$B$9:$FW$108,145,0)</f>
        <v>0</v>
      </c>
      <c r="N2436" s="1876"/>
    </row>
    <row r="2437" spans="1:14" ht="39.75" customHeight="1">
      <c r="A2437" s="1721"/>
      <c r="B2437" s="11" t="s">
        <v>69</v>
      </c>
      <c r="C2437" s="1841"/>
      <c r="D2437" s="1842"/>
      <c r="E2437" s="1842"/>
      <c r="F2437" s="1845"/>
      <c r="G2437" s="1846"/>
      <c r="H2437" s="27" t="s">
        <v>99</v>
      </c>
      <c r="I2437" s="1877" t="s">
        <v>61</v>
      </c>
      <c r="J2437" s="1878"/>
      <c r="K2437" s="1915">
        <f>IF($J2416="TC","Transferred",IF($J2416="Nso","NameSeparated",VLOOKUP($A2413,'Result Entry'!$B$9:$FW$108,153,0)))</f>
        <v>0</v>
      </c>
      <c r="L2437" s="1915"/>
      <c r="M2437" s="1915"/>
      <c r="N2437" s="1916"/>
    </row>
    <row r="2438" spans="1:14" ht="39.75" customHeight="1">
      <c r="A2438" s="1721"/>
      <c r="B2438" s="11" t="s">
        <v>69</v>
      </c>
      <c r="C2438" s="1917" t="str">
        <f>'Result Entry'!$DU$3</f>
        <v>Foundation Of Information Tech.</v>
      </c>
      <c r="D2438" s="1918"/>
      <c r="E2438" s="1919"/>
      <c r="F2438" s="1902" t="str">
        <f>IF($J2416="TC",0,IF($J2416="Nso",0,VLOOKUP($A2413,'Result Entry'!$B$9:$GS$108,170,0)))</f>
        <v/>
      </c>
      <c r="G2438" s="1902"/>
      <c r="H2438" s="109">
        <f>IF($J2416="TC",0,IF($J2416="Nso",0,VLOOKUP($A2413,'Result Entry'!$B$9:$GS$108,112,0)))</f>
        <v>0</v>
      </c>
      <c r="I2438" s="1748" t="s">
        <v>71</v>
      </c>
      <c r="J2438" s="1749"/>
      <c r="K2438" s="1908">
        <f>'Result Entry'!$T$2</f>
        <v>45419</v>
      </c>
      <c r="L2438" s="1909"/>
      <c r="M2438" s="1909"/>
      <c r="N2438" s="1910"/>
    </row>
    <row r="2439" spans="1:14" ht="39.75" customHeight="1">
      <c r="A2439" s="1721"/>
      <c r="B2439" s="11" t="s">
        <v>69</v>
      </c>
      <c r="C2439" s="1899" t="str">
        <f>'Result Entry'!$EI$3</f>
        <v>G.I.A.I.-II</v>
      </c>
      <c r="D2439" s="1900"/>
      <c r="E2439" s="1901"/>
      <c r="F2439" s="1902" t="str">
        <f>IF($J2416="TC",0,IF($J2416="Nso",0,VLOOKUP($A2413,'Result Entry'!$B$9:$GS$108,174,0)))</f>
        <v/>
      </c>
      <c r="G2439" s="1902"/>
      <c r="H2439" s="109">
        <f>IF($J2416="TC",0,IF($J2416="Nso",0,VLOOKUP($A2413,'Result Entry'!$B$9:$GS$108,124,0)))</f>
        <v>0</v>
      </c>
      <c r="I2439" s="1753"/>
      <c r="J2439" s="1754"/>
      <c r="K2439" s="1754"/>
      <c r="L2439" s="1754"/>
      <c r="M2439" s="1754"/>
      <c r="N2439" s="1755"/>
    </row>
    <row r="2440" spans="1:14" ht="39.75" customHeight="1">
      <c r="A2440" s="1721"/>
      <c r="B2440" s="11" t="s">
        <v>69</v>
      </c>
      <c r="C2440" s="1899" t="str">
        <f>'Result Entry'!$EU$3</f>
        <v>SOC.SER.PLAN</v>
      </c>
      <c r="D2440" s="1900"/>
      <c r="E2440" s="1901"/>
      <c r="F2440" s="1902">
        <f>IF($J2416="TC",0,IF($J2416="Nso",0,VLOOKUP($A2413,'Result Entry'!$B$9:$HS$108,178,0)))</f>
        <v>0</v>
      </c>
      <c r="G2440" s="1902"/>
      <c r="H2440" s="109">
        <f>IF($J2416="TC",0,IF($J2416="Nso",0,VLOOKUP($A2413,'Result Entry'!$B$9:$GS$108,136,0)))</f>
        <v>0</v>
      </c>
      <c r="I2440" s="1756" t="s">
        <v>174</v>
      </c>
      <c r="J2440" s="1757"/>
      <c r="K2440" s="113"/>
      <c r="L2440" s="114"/>
      <c r="M2440" s="114"/>
      <c r="N2440" s="115"/>
    </row>
    <row r="2441" spans="1:14" ht="39.75" customHeight="1" thickBot="1">
      <c r="A2441" s="1721"/>
      <c r="B2441" s="11" t="s">
        <v>69</v>
      </c>
      <c r="C2441" s="1899" t="str">
        <f>'Result Entry'!$FG$3</f>
        <v>Jeewan Kaushal</v>
      </c>
      <c r="D2441" s="1900"/>
      <c r="E2441" s="1901"/>
      <c r="F2441" s="1902" t="str">
        <f>IF($J2416="TC",0,IF($J2416="Nso",0,VLOOKUP($A2413,'Result Entry'!$B$9:$HS$108,182,0)))</f>
        <v/>
      </c>
      <c r="G2441" s="1902"/>
      <c r="H2441" s="109">
        <f>IF($J2416="TC",0,IF($J2416="Nso",0,VLOOKUP($A2413,'Result Entry'!$B$9:$HS$108,136,0)))</f>
        <v>0</v>
      </c>
      <c r="I2441" s="1756" t="s">
        <v>148</v>
      </c>
      <c r="J2441" s="1757"/>
      <c r="K2441" s="1757"/>
      <c r="L2441" s="1757"/>
      <c r="M2441" s="1757"/>
      <c r="N2441" s="1838"/>
    </row>
    <row r="2442" spans="1:14" ht="39.75" customHeight="1">
      <c r="A2442" s="1721"/>
      <c r="B2442" s="10" t="s">
        <v>69</v>
      </c>
      <c r="C2442" s="1886" t="s">
        <v>180</v>
      </c>
      <c r="D2442" s="1887"/>
      <c r="E2442" s="1888"/>
      <c r="F2442" s="1895" t="s">
        <v>181</v>
      </c>
      <c r="G2442" s="1896"/>
      <c r="H2442" s="110" t="s">
        <v>30</v>
      </c>
      <c r="I2442" s="1756" t="s">
        <v>175</v>
      </c>
      <c r="J2442" s="1757"/>
      <c r="K2442" s="1757"/>
      <c r="L2442" s="1757"/>
      <c r="M2442" s="1757"/>
      <c r="N2442" s="1838"/>
    </row>
    <row r="2443" spans="1:14" ht="39.75" customHeight="1">
      <c r="A2443" s="1721"/>
      <c r="B2443" s="10" t="s">
        <v>69</v>
      </c>
      <c r="C2443" s="1889"/>
      <c r="D2443" s="1890"/>
      <c r="E2443" s="1891"/>
      <c r="F2443" s="1897" t="s">
        <v>182</v>
      </c>
      <c r="G2443" s="1898"/>
      <c r="H2443" s="111" t="s">
        <v>179</v>
      </c>
      <c r="I2443" s="1732" t="s">
        <v>67</v>
      </c>
      <c r="J2443" s="1733"/>
      <c r="K2443" s="1733"/>
      <c r="L2443" s="1733"/>
      <c r="M2443" s="1733"/>
      <c r="N2443" s="1734"/>
    </row>
    <row r="2444" spans="1:14" ht="39.75" customHeight="1">
      <c r="A2444" s="1721"/>
      <c r="B2444" s="10" t="s">
        <v>69</v>
      </c>
      <c r="C2444" s="1889"/>
      <c r="D2444" s="1890"/>
      <c r="E2444" s="1891"/>
      <c r="F2444" s="1897" t="s">
        <v>185</v>
      </c>
      <c r="G2444" s="1898"/>
      <c r="H2444" s="111" t="s">
        <v>62</v>
      </c>
      <c r="I2444" s="1735"/>
      <c r="J2444" s="1736"/>
      <c r="K2444" s="1736"/>
      <c r="L2444" s="1736"/>
      <c r="M2444" s="1736"/>
      <c r="N2444" s="1737"/>
    </row>
    <row r="2445" spans="1:14" ht="39.75" customHeight="1">
      <c r="A2445" s="1721"/>
      <c r="B2445" s="10" t="s">
        <v>69</v>
      </c>
      <c r="C2445" s="1889"/>
      <c r="D2445" s="1890"/>
      <c r="E2445" s="1891"/>
      <c r="F2445" s="1897" t="s">
        <v>186</v>
      </c>
      <c r="G2445" s="1898"/>
      <c r="H2445" s="111" t="s">
        <v>63</v>
      </c>
      <c r="I2445" s="1735"/>
      <c r="J2445" s="1736"/>
      <c r="K2445" s="1736"/>
      <c r="L2445" s="1736"/>
      <c r="M2445" s="1736"/>
      <c r="N2445" s="1737"/>
    </row>
    <row r="2446" spans="1:14" ht="39.75" customHeight="1">
      <c r="A2446" s="1721"/>
      <c r="B2446" s="10" t="s">
        <v>69</v>
      </c>
      <c r="C2446" s="1889"/>
      <c r="D2446" s="1890"/>
      <c r="E2446" s="1891"/>
      <c r="F2446" s="1897" t="s">
        <v>183</v>
      </c>
      <c r="G2446" s="1898"/>
      <c r="H2446" s="111" t="s">
        <v>65</v>
      </c>
      <c r="I2446" s="1738" t="s">
        <v>80</v>
      </c>
      <c r="J2446" s="1739"/>
      <c r="K2446" s="1739"/>
      <c r="L2446" s="1739"/>
      <c r="M2446" s="1739"/>
      <c r="N2446" s="1740"/>
    </row>
    <row r="2447" spans="1:14" ht="39.75" customHeight="1" thickBot="1">
      <c r="A2447" s="1721"/>
      <c r="B2447" s="13" t="s">
        <v>69</v>
      </c>
      <c r="C2447" s="1892"/>
      <c r="D2447" s="1893"/>
      <c r="E2447" s="1894"/>
      <c r="F2447" s="1884" t="s">
        <v>184</v>
      </c>
      <c r="G2447" s="1885"/>
      <c r="H2447" s="112" t="s">
        <v>64</v>
      </c>
      <c r="I2447" s="1741"/>
      <c r="J2447" s="1742"/>
      <c r="K2447" s="1742"/>
      <c r="L2447" s="1742"/>
      <c r="M2447" s="1742"/>
      <c r="N2447" s="1743"/>
    </row>
    <row r="2448" spans="1:14" s="43" customFormat="1" ht="123.75" customHeight="1" thickTop="1">
      <c r="A2448" s="84"/>
      <c r="B2448" s="117"/>
      <c r="C2448" s="118"/>
      <c r="D2448" s="118"/>
      <c r="E2448" s="118"/>
      <c r="F2448" s="118"/>
      <c r="G2448" s="118"/>
      <c r="H2448" s="118"/>
      <c r="I2448" s="118"/>
      <c r="J2448" s="118"/>
      <c r="K2448" s="118"/>
      <c r="L2448" s="118"/>
      <c r="M2448" s="118"/>
      <c r="N2448" s="118"/>
    </row>
    <row r="2449" spans="1:15" ht="24.75" customHeight="1" thickBot="1">
      <c r="A2449" s="83">
        <f>A2413+1</f>
        <v>69</v>
      </c>
      <c r="B2449" s="1720" t="s">
        <v>50</v>
      </c>
      <c r="C2449" s="1720"/>
      <c r="D2449" s="1720"/>
      <c r="E2449" s="1720"/>
      <c r="F2449" s="1720"/>
      <c r="G2449" s="1720"/>
      <c r="H2449" s="1720"/>
      <c r="I2449" s="1720"/>
      <c r="J2449" s="1720"/>
      <c r="K2449" s="1720"/>
      <c r="L2449" s="1720"/>
      <c r="M2449" s="1720"/>
      <c r="N2449" s="1720"/>
    </row>
    <row r="2450" spans="1:15" ht="62.25" customHeight="1" thickTop="1">
      <c r="A2450" s="1721"/>
      <c r="B2450" s="1722"/>
      <c r="C2450" s="1723"/>
      <c r="D2450" s="1920" t="str">
        <f>Master!$E$8</f>
        <v xml:space="preserve">Govt. Sr. Secondary School </v>
      </c>
      <c r="E2450" s="1921"/>
      <c r="F2450" s="1921"/>
      <c r="G2450" s="1921"/>
      <c r="H2450" s="1921"/>
      <c r="I2450" s="1921"/>
      <c r="J2450" s="1921"/>
      <c r="K2450" s="1921"/>
      <c r="L2450" s="1921"/>
      <c r="M2450" s="1921"/>
      <c r="N2450" s="1922"/>
    </row>
    <row r="2451" spans="1:15" ht="33" customHeight="1" thickBot="1">
      <c r="A2451" s="1721"/>
      <c r="B2451" s="1724"/>
      <c r="C2451" s="1725"/>
      <c r="D2451" s="1729" t="str">
        <f>Master!$E$11</f>
        <v>P.S.-Bapini (Jodhpur)</v>
      </c>
      <c r="E2451" s="1730"/>
      <c r="F2451" s="1730"/>
      <c r="G2451" s="1730"/>
      <c r="H2451" s="1730"/>
      <c r="I2451" s="1730"/>
      <c r="J2451" s="1730"/>
      <c r="K2451" s="1730"/>
      <c r="L2451" s="1730"/>
      <c r="M2451" s="1730"/>
      <c r="N2451" s="1731"/>
    </row>
    <row r="2452" spans="1:15" ht="30" customHeight="1">
      <c r="A2452" s="1721"/>
      <c r="B2452" s="28"/>
      <c r="C2452" s="1849" t="s">
        <v>150</v>
      </c>
      <c r="D2452" s="1850"/>
      <c r="E2452" s="1850"/>
      <c r="F2452" s="1850"/>
      <c r="G2452" s="1851"/>
      <c r="H2452" s="1814" t="s">
        <v>127</v>
      </c>
      <c r="I2452" s="1814"/>
      <c r="J2452" s="1923">
        <f>VLOOKUP(A2449,'Result Entry'!$B$6:$K$108,6,0)</f>
        <v>0</v>
      </c>
      <c r="K2452" s="1820" t="s">
        <v>68</v>
      </c>
      <c r="L2452" s="1821"/>
      <c r="M2452" s="68">
        <f>Master!$E$14</f>
        <v>8151106901</v>
      </c>
      <c r="N2452" s="69"/>
    </row>
    <row r="2453" spans="1:15" ht="30" customHeight="1">
      <c r="A2453" s="1721"/>
      <c r="B2453" s="9"/>
      <c r="C2453" s="1852"/>
      <c r="D2453" s="1853"/>
      <c r="E2453" s="1853"/>
      <c r="F2453" s="1853"/>
      <c r="G2453" s="1854"/>
      <c r="H2453" s="1815"/>
      <c r="I2453" s="1815"/>
      <c r="J2453" s="1924"/>
      <c r="K2453" s="1822" t="s">
        <v>66</v>
      </c>
      <c r="L2453" s="1823"/>
      <c r="M2453" s="1824"/>
      <c r="N2453" s="1825"/>
      <c r="O2453" s="17" t="s">
        <v>156</v>
      </c>
    </row>
    <row r="2454" spans="1:15" ht="30" customHeight="1" thickBot="1">
      <c r="A2454" s="1721"/>
      <c r="B2454" s="9"/>
      <c r="C2454" s="1855"/>
      <c r="D2454" s="1856"/>
      <c r="E2454" s="1856"/>
      <c r="F2454" s="1856"/>
      <c r="G2454" s="1857"/>
      <c r="H2454" s="1816"/>
      <c r="I2454" s="1816"/>
      <c r="J2454" s="1925"/>
      <c r="K2454" s="1826" t="s">
        <v>51</v>
      </c>
      <c r="L2454" s="1827"/>
      <c r="M2454" s="1828" t="str">
        <f>Master!$E$6</f>
        <v>2023-24</v>
      </c>
      <c r="N2454" s="1829"/>
    </row>
    <row r="2455" spans="1:15" ht="39.75" customHeight="1">
      <c r="A2455" s="1721"/>
      <c r="B2455" s="10" t="s">
        <v>69</v>
      </c>
      <c r="C2455" s="1932" t="s">
        <v>20</v>
      </c>
      <c r="D2455" s="1977"/>
      <c r="E2455" s="1977"/>
      <c r="F2455" s="1978"/>
      <c r="G2455" s="87" t="s">
        <v>149</v>
      </c>
      <c r="H2455" s="1979">
        <f>VLOOKUP($A2449,'Result Entry'!$B$9:$FW$108,4,0)</f>
        <v>0</v>
      </c>
      <c r="I2455" s="1979"/>
      <c r="J2455" s="1979"/>
      <c r="K2455" s="1979"/>
      <c r="L2455" s="1979"/>
      <c r="M2455" s="1979"/>
      <c r="N2455" s="1980"/>
    </row>
    <row r="2456" spans="1:15" ht="39.75" customHeight="1">
      <c r="A2456" s="1721"/>
      <c r="B2456" s="10" t="s">
        <v>69</v>
      </c>
      <c r="C2456" s="1960" t="s">
        <v>22</v>
      </c>
      <c r="D2456" s="1961"/>
      <c r="E2456" s="1961"/>
      <c r="F2456" s="1962"/>
      <c r="G2456" s="88" t="s">
        <v>149</v>
      </c>
      <c r="H2456" s="1963">
        <f>VLOOKUP($A2449,'Result Entry'!$B$9:$FW$108,7,0)</f>
        <v>0</v>
      </c>
      <c r="I2456" s="1963"/>
      <c r="J2456" s="1963"/>
      <c r="K2456" s="1963"/>
      <c r="L2456" s="1963"/>
      <c r="M2456" s="1963"/>
      <c r="N2456" s="1964"/>
    </row>
    <row r="2457" spans="1:15" ht="39.75" customHeight="1">
      <c r="A2457" s="1721"/>
      <c r="B2457" s="10" t="s">
        <v>69</v>
      </c>
      <c r="C2457" s="1960" t="s">
        <v>23</v>
      </c>
      <c r="D2457" s="1961"/>
      <c r="E2457" s="1961"/>
      <c r="F2457" s="1962"/>
      <c r="G2457" s="88" t="s">
        <v>149</v>
      </c>
      <c r="H2457" s="1963">
        <f>VLOOKUP($A2449,'Result Entry'!$B$9:$FW$108,8,0)</f>
        <v>0</v>
      </c>
      <c r="I2457" s="1963"/>
      <c r="J2457" s="1963"/>
      <c r="K2457" s="1963"/>
      <c r="L2457" s="1963"/>
      <c r="M2457" s="1963"/>
      <c r="N2457" s="1964"/>
    </row>
    <row r="2458" spans="1:15" ht="39.75" customHeight="1">
      <c r="A2458" s="1721"/>
      <c r="B2458" s="10" t="s">
        <v>69</v>
      </c>
      <c r="C2458" s="1960" t="s">
        <v>52</v>
      </c>
      <c r="D2458" s="1961"/>
      <c r="E2458" s="1961"/>
      <c r="F2458" s="1962"/>
      <c r="G2458" s="88" t="s">
        <v>149</v>
      </c>
      <c r="H2458" s="1963">
        <f>VLOOKUP($A2449,'Result Entry'!$B$9:$FW$108,9,0)</f>
        <v>0</v>
      </c>
      <c r="I2458" s="1963"/>
      <c r="J2458" s="1963"/>
      <c r="K2458" s="1963"/>
      <c r="L2458" s="1963"/>
      <c r="M2458" s="1963"/>
      <c r="N2458" s="1964"/>
    </row>
    <row r="2459" spans="1:15" ht="39.75" customHeight="1">
      <c r="A2459" s="1721"/>
      <c r="B2459" s="10" t="s">
        <v>69</v>
      </c>
      <c r="C2459" s="1960" t="s">
        <v>53</v>
      </c>
      <c r="D2459" s="1961"/>
      <c r="E2459" s="1961"/>
      <c r="F2459" s="1962"/>
      <c r="G2459" s="88" t="s">
        <v>149</v>
      </c>
      <c r="H2459" s="1965" t="str">
        <f>CONCATENATE('Result Entry'!$G$4,'Result Entry'!$J$4)</f>
        <v>11(A)</v>
      </c>
      <c r="I2459" s="1963"/>
      <c r="J2459" s="1963"/>
      <c r="K2459" s="1963"/>
      <c r="L2459" s="1963"/>
      <c r="M2459" s="1963"/>
      <c r="N2459" s="1964"/>
    </row>
    <row r="2460" spans="1:15" ht="39.75" customHeight="1" thickBot="1">
      <c r="A2460" s="1721"/>
      <c r="B2460" s="10" t="s">
        <v>69</v>
      </c>
      <c r="C2460" s="1935" t="s">
        <v>25</v>
      </c>
      <c r="D2460" s="1936"/>
      <c r="E2460" s="1936"/>
      <c r="F2460" s="1937"/>
      <c r="G2460" s="89" t="s">
        <v>149</v>
      </c>
      <c r="H2460" s="1938">
        <f>VLOOKUP($A2449,'Result Entry'!$B$9:$FW$108,10,0)</f>
        <v>0</v>
      </c>
      <c r="I2460" s="1938"/>
      <c r="J2460" s="1938"/>
      <c r="K2460" s="1938"/>
      <c r="L2460" s="1938"/>
      <c r="M2460" s="1938"/>
      <c r="N2460" s="1939"/>
    </row>
    <row r="2461" spans="1:15" ht="30" customHeight="1">
      <c r="A2461" s="1721"/>
      <c r="B2461" s="11" t="s">
        <v>69</v>
      </c>
      <c r="C2461" s="1940" t="s">
        <v>167</v>
      </c>
      <c r="D2461" s="1941"/>
      <c r="E2461" s="1944" t="s">
        <v>72</v>
      </c>
      <c r="F2461" s="1946" t="s">
        <v>73</v>
      </c>
      <c r="G2461" s="1948" t="s">
        <v>168</v>
      </c>
      <c r="H2461" s="1950" t="s">
        <v>55</v>
      </c>
      <c r="I2461" s="1951"/>
      <c r="J2461" s="1954" t="s">
        <v>84</v>
      </c>
      <c r="K2461" s="1955"/>
      <c r="L2461" s="1958" t="s">
        <v>169</v>
      </c>
      <c r="M2461" s="1966" t="s">
        <v>76</v>
      </c>
      <c r="N2461" s="1926" t="s">
        <v>98</v>
      </c>
    </row>
    <row r="2462" spans="1:15" ht="30" customHeight="1">
      <c r="A2462" s="1721"/>
      <c r="B2462" s="11"/>
      <c r="C2462" s="1942"/>
      <c r="D2462" s="1943"/>
      <c r="E2462" s="1945"/>
      <c r="F2462" s="1947"/>
      <c r="G2462" s="1949"/>
      <c r="H2462" s="1952"/>
      <c r="I2462" s="1953"/>
      <c r="J2462" s="1956"/>
      <c r="K2462" s="1957"/>
      <c r="L2462" s="1959"/>
      <c r="M2462" s="1967"/>
      <c r="N2462" s="1927"/>
    </row>
    <row r="2463" spans="1:15" ht="39.75" customHeight="1" thickBot="1">
      <c r="A2463" s="1721"/>
      <c r="B2463" s="11" t="s">
        <v>69</v>
      </c>
      <c r="C2463" s="1866" t="s">
        <v>56</v>
      </c>
      <c r="D2463" s="1867"/>
      <c r="E2463" s="90">
        <f>'Result Entry'!$L$7</f>
        <v>10</v>
      </c>
      <c r="F2463" s="91">
        <f>'Result Entry'!$M$7</f>
        <v>10</v>
      </c>
      <c r="G2463" s="92">
        <f t="shared" ref="G2463:G2468" si="204">SUM(E2463:F2463)</f>
        <v>20</v>
      </c>
      <c r="H2463" s="1929">
        <f>'Result Entry'!$AU$7</f>
        <v>70</v>
      </c>
      <c r="I2463" s="1930"/>
      <c r="J2463" s="1931">
        <f>'Result Entry'!$AY$7</f>
        <v>100</v>
      </c>
      <c r="K2463" s="1930"/>
      <c r="L2463" s="92">
        <f t="shared" ref="L2463:L2468" si="205">SUM(H2463,J2463)</f>
        <v>170</v>
      </c>
      <c r="M2463" s="93">
        <f t="shared" ref="M2463:M2468" si="206">SUM(G2463,L2463)</f>
        <v>190</v>
      </c>
      <c r="N2463" s="1928"/>
    </row>
    <row r="2464" spans="1:15" s="52" customFormat="1" ht="54" customHeight="1">
      <c r="A2464" s="1721"/>
      <c r="B2464" s="50" t="s">
        <v>69</v>
      </c>
      <c r="C2464" s="1769" t="str">
        <f>'Result Entry'!$L$3</f>
        <v>HINDI Comp.</v>
      </c>
      <c r="D2464" s="1770"/>
      <c r="E2464" s="94">
        <f>IF($J2452="TC",0,IF($J2452="Nso",0,VLOOKUP($A2449,'Result Entry'!$B$9:$FW$108,11,0)))</f>
        <v>0</v>
      </c>
      <c r="F2464" s="95">
        <f>IF($J2452="TC",0,IF($J2452="Nso",0,VLOOKUP($A2449,'Result Entry'!$B$9:$FW$108,12,0)))</f>
        <v>0</v>
      </c>
      <c r="G2464" s="96">
        <f t="shared" si="204"/>
        <v>0</v>
      </c>
      <c r="H2464" s="1932">
        <f>IF($J2452="TC",0,IF($J2452="Nso",0,VLOOKUP($A2449,'Result Entry'!$B$9:$FW$108,16,0)))</f>
        <v>0</v>
      </c>
      <c r="I2464" s="1933"/>
      <c r="J2464" s="1934">
        <f>IF($J2452="TC",0,IF($J2452="Nso",0,VLOOKUP($A2449,'Result Entry'!$B$9:$FW$108,19,0)))</f>
        <v>0</v>
      </c>
      <c r="K2464" s="1933"/>
      <c r="L2464" s="97">
        <f t="shared" si="205"/>
        <v>0</v>
      </c>
      <c r="M2464" s="98">
        <f t="shared" si="206"/>
        <v>0</v>
      </c>
      <c r="N2464" s="99" t="str">
        <f>IF($J2452="TC",0,IF($J2452="Nso",0,VLOOKUP($A2449,'Result Entry'!$B$9:$FW$108,24,0)))</f>
        <v/>
      </c>
    </row>
    <row r="2465" spans="1:14" s="52" customFormat="1" ht="54" customHeight="1">
      <c r="A2465" s="1721"/>
      <c r="B2465" s="50" t="s">
        <v>69</v>
      </c>
      <c r="C2465" s="1717" t="str">
        <f>'Result Entry'!$Z$3</f>
        <v>ENGLISH Comp.</v>
      </c>
      <c r="D2465" s="1718"/>
      <c r="E2465" s="94">
        <f>IF($J2452="TC",0,IF($J2452="Nso",0,VLOOKUP($A2449,'Result Entry'!$B$9:$FW$108,25,0)))</f>
        <v>0</v>
      </c>
      <c r="F2465" s="95">
        <f>IF($J2452="TC",0,IF($J2452="Nso",0,VLOOKUP($A2449,'Result Entry'!$B$9:$FW$108,26,0)))</f>
        <v>0</v>
      </c>
      <c r="G2465" s="100">
        <f t="shared" si="204"/>
        <v>0</v>
      </c>
      <c r="H2465" s="1960">
        <f>IF($J2452="TC",0,IF($J2452="Nso",0,VLOOKUP($A2449,'Result Entry'!$B$9:$FW$108,30,0)))</f>
        <v>0</v>
      </c>
      <c r="I2465" s="1904"/>
      <c r="J2465" s="1903">
        <f>IF($J2452="TC",0,IF($J2452="Nso",0,VLOOKUP($A2449,'Result Entry'!$B$9:$FW$108,33,0)))</f>
        <v>0</v>
      </c>
      <c r="K2465" s="1904"/>
      <c r="L2465" s="97">
        <f t="shared" si="205"/>
        <v>0</v>
      </c>
      <c r="M2465" s="98">
        <f t="shared" si="206"/>
        <v>0</v>
      </c>
      <c r="N2465" s="99" t="str">
        <f>IF($J2452="TC",0,IF($J2452="Nso",0,VLOOKUP($A2449,'Result Entry'!$B$9:$FW$108,38,0)))</f>
        <v/>
      </c>
    </row>
    <row r="2466" spans="1:14" s="52" customFormat="1" ht="54" customHeight="1">
      <c r="A2466" s="1721"/>
      <c r="B2466" s="50" t="s">
        <v>69</v>
      </c>
      <c r="C2466" s="1717" t="str">
        <f>'Result Entry'!$AO$3</f>
        <v>PHYSICS</v>
      </c>
      <c r="D2466" s="1718"/>
      <c r="E2466" s="94">
        <f>IF($J2452="TC",0,IF($J2452="Nso",0,VLOOKUP($A2449,'Result Entry'!$B$9:$FW$108,39,0)))</f>
        <v>0</v>
      </c>
      <c r="F2466" s="95">
        <f>IF($J2452="TC",0,IF($J2452="Nso",0,VLOOKUP($A2449,'Result Entry'!$B$9:$FW$108,40,0)))</f>
        <v>0</v>
      </c>
      <c r="G2466" s="100">
        <f t="shared" si="204"/>
        <v>0</v>
      </c>
      <c r="H2466" s="1960">
        <f>IF($J2452="TC",0,IF($J2452="Nso",0,VLOOKUP($A2449,'Result Entry'!$B$9:$FW$108,45,0)))</f>
        <v>0</v>
      </c>
      <c r="I2466" s="1904"/>
      <c r="J2466" s="1903">
        <f>IF($J2452="TC",0,IF($J2452="Nso",0,VLOOKUP($A2449,'Result Entry'!$B$9:$FW$108,49,0)))</f>
        <v>0</v>
      </c>
      <c r="K2466" s="1904"/>
      <c r="L2466" s="97">
        <f t="shared" si="205"/>
        <v>0</v>
      </c>
      <c r="M2466" s="98">
        <f t="shared" si="206"/>
        <v>0</v>
      </c>
      <c r="N2466" s="99" t="str">
        <f>IF($J2452="TC",0,IF($J2452="Nso",0,VLOOKUP($A2449,'Result Entry'!$B$9:$FW$108,54,0)))</f>
        <v/>
      </c>
    </row>
    <row r="2467" spans="1:14" s="52" customFormat="1" ht="54" customHeight="1">
      <c r="A2467" s="1721"/>
      <c r="B2467" s="50" t="s">
        <v>69</v>
      </c>
      <c r="C2467" s="1717" t="str">
        <f>'Result Entry'!$BF$3</f>
        <v>CHEMISTRY</v>
      </c>
      <c r="D2467" s="1718"/>
      <c r="E2467" s="94" t="str">
        <f>IF($J2452="TC",0,IF($J2452="Nso",0,VLOOKUP($A2449,'Result Entry'!$B$9:$FW$108,55,0)))</f>
        <v/>
      </c>
      <c r="F2467" s="95">
        <f>IF($J2452="TC",0,IF($J2452="Nso",0,VLOOKUP($A2449,'Result Entry'!$B$9:$FW$108,56,0)))</f>
        <v>0</v>
      </c>
      <c r="G2467" s="100">
        <f t="shared" si="204"/>
        <v>0</v>
      </c>
      <c r="H2467" s="1960">
        <f>IF($J2452="TC",0,IF($J2452="Nso",0,VLOOKUP($A2449,'Result Entry'!$B$9:$FW$108,61,0)))</f>
        <v>0</v>
      </c>
      <c r="I2467" s="1904"/>
      <c r="J2467" s="1903">
        <f>IF($J2452="TC",0,IF($J2452="Nso",0,VLOOKUP($A2449,'Result Entry'!$B$9:$FW$108,65,0)))</f>
        <v>0</v>
      </c>
      <c r="K2467" s="1904"/>
      <c r="L2467" s="97">
        <f t="shared" si="205"/>
        <v>0</v>
      </c>
      <c r="M2467" s="98">
        <f t="shared" si="206"/>
        <v>0</v>
      </c>
      <c r="N2467" s="99" t="str">
        <f>IF($J2452="TC",0,IF($J2452="Nso",0,VLOOKUP($A2449,'Result Entry'!$B$9:$FW$108,70,0)))</f>
        <v/>
      </c>
    </row>
    <row r="2468" spans="1:14" s="52" customFormat="1" ht="54" customHeight="1" thickBot="1">
      <c r="A2468" s="1721"/>
      <c r="B2468" s="50" t="s">
        <v>69</v>
      </c>
      <c r="C2468" s="1717" t="str">
        <f>'Result Entry'!$BW$3</f>
        <v>BIOLOGY</v>
      </c>
      <c r="D2468" s="1718"/>
      <c r="E2468" s="101" t="str">
        <f>IF($J2452="TC",0,IF($J2452="Nso",0,VLOOKUP($A2449,'Result Entry'!$B$9:$FW$108,71,0)))</f>
        <v/>
      </c>
      <c r="F2468" s="102" t="str">
        <f>IF($J2452="TC",0,IF($J2452="Nso",0,VLOOKUP($A2449,'Result Entry'!$B$9:$FW$108,72,0)))</f>
        <v/>
      </c>
      <c r="G2468" s="103">
        <f t="shared" si="204"/>
        <v>0</v>
      </c>
      <c r="H2468" s="1905">
        <f>IF($J2452="TC",0,IF($J2452="Nso",0,VLOOKUP($A2449,'Result Entry'!$B$9:$FW$108,77,0)))</f>
        <v>0</v>
      </c>
      <c r="I2468" s="1906"/>
      <c r="J2468" s="1907">
        <f>IF($J2452="TC",0,IF($J2452="Nso",0,VLOOKUP($A2449,'Result Entry'!$B$9:$FW$108,81,0)))</f>
        <v>0</v>
      </c>
      <c r="K2468" s="1906"/>
      <c r="L2468" s="104">
        <f t="shared" si="205"/>
        <v>0</v>
      </c>
      <c r="M2468" s="105">
        <f t="shared" si="206"/>
        <v>0</v>
      </c>
      <c r="N2468" s="99">
        <f>IF($J2452="TC",0,IF($J2452="Nso",0,VLOOKUP($A2449,'Result Entry'!$B$9:$FW$108,86,0)))</f>
        <v>0</v>
      </c>
    </row>
    <row r="2469" spans="1:14" ht="39.75" customHeight="1">
      <c r="A2469" s="1721"/>
      <c r="B2469" s="11" t="s">
        <v>69</v>
      </c>
      <c r="C2469" s="1771" t="s">
        <v>77</v>
      </c>
      <c r="D2469" s="1772"/>
      <c r="E2469" s="1773"/>
      <c r="F2469" s="1968" t="s">
        <v>78</v>
      </c>
      <c r="G2469" s="1969"/>
      <c r="H2469" s="1968" t="s">
        <v>79</v>
      </c>
      <c r="I2469" s="1970"/>
      <c r="J2469" s="106" t="s">
        <v>41</v>
      </c>
      <c r="K2469" s="116" t="s">
        <v>91</v>
      </c>
      <c r="L2469" s="1971" t="s">
        <v>39</v>
      </c>
      <c r="M2469" s="1972"/>
      <c r="N2469" s="108" t="s">
        <v>43</v>
      </c>
    </row>
    <row r="2470" spans="1:14" ht="39.75" customHeight="1" thickBot="1">
      <c r="A2470" s="1721"/>
      <c r="B2470" s="11" t="s">
        <v>69</v>
      </c>
      <c r="C2470" s="1774"/>
      <c r="D2470" s="1775"/>
      <c r="E2470" s="1776"/>
      <c r="F2470" s="1973">
        <f>IF($J2452="TC",0,IF($J2452="Nso",0,VLOOKUP($A2449,'Result Entry'!$B$9:$FW$108,146,0)))</f>
        <v>0</v>
      </c>
      <c r="G2470" s="1974"/>
      <c r="H2470" s="1975">
        <f>IF($J2452="TC",0,IF($J2452="Nso",0,VLOOKUP($A2449,'Result Entry'!$B$9:$FW$108,147,0)))</f>
        <v>0</v>
      </c>
      <c r="I2470" s="1976"/>
      <c r="J2470" s="75">
        <f>IF($J2452="TC",0,IF($J2452="Nso",0,VLOOKUP($A2449,'Result Entry'!$B$9:$FW$108,148,0)))</f>
        <v>0</v>
      </c>
      <c r="K2470" s="85" t="str">
        <f>IF($J2452="TC",0,IF($J2452="Nso",0,VLOOKUP($A2449,'Result Entry'!$B$9:$FW$108,149,0)))</f>
        <v/>
      </c>
      <c r="L2470" s="1864">
        <f>IF($J2452="TC",0,IF($J2452="Nso",0,VLOOKUP($A2449,'Result Entry'!$B$9:$FW$108,150,0)))</f>
        <v>0</v>
      </c>
      <c r="M2470" s="1865"/>
      <c r="N2470" s="15">
        <f>IF($J2452="TC",0,IF($J2452="Nso",0,VLOOKUP($A2449,'Result Entry'!$B$9:$FW$108,152,0)))</f>
        <v>0</v>
      </c>
    </row>
    <row r="2471" spans="1:14" ht="39.75" customHeight="1">
      <c r="A2471" s="1721"/>
      <c r="B2471" s="11" t="s">
        <v>69</v>
      </c>
      <c r="C2471" s="1758" t="s">
        <v>58</v>
      </c>
      <c r="D2471" s="1759"/>
      <c r="E2471" s="1759"/>
      <c r="F2471" s="1759"/>
      <c r="G2471" s="1759"/>
      <c r="H2471" s="1760"/>
      <c r="I2471" s="1834" t="s">
        <v>59</v>
      </c>
      <c r="J2471" s="1835"/>
      <c r="K2471" s="1911">
        <f>VLOOKUP($A2449,'Result Entry'!$B$9:$FW$108,143,0)</f>
        <v>0</v>
      </c>
      <c r="L2471" s="1912"/>
      <c r="M2471" s="1839" t="s">
        <v>37</v>
      </c>
      <c r="N2471" s="1840"/>
    </row>
    <row r="2472" spans="1:14" ht="39.75" customHeight="1" thickBot="1">
      <c r="A2472" s="1721"/>
      <c r="B2472" s="11" t="s">
        <v>69</v>
      </c>
      <c r="C2472" s="1841" t="s">
        <v>54</v>
      </c>
      <c r="D2472" s="1842"/>
      <c r="E2472" s="1842"/>
      <c r="F2472" s="1843" t="s">
        <v>157</v>
      </c>
      <c r="G2472" s="1844"/>
      <c r="H2472" s="26" t="s">
        <v>47</v>
      </c>
      <c r="I2472" s="1847" t="s">
        <v>60</v>
      </c>
      <c r="J2472" s="1848"/>
      <c r="K2472" s="1913">
        <f>VLOOKUP($A2449,'Result Entry'!$B$9:$FW$108,144,0)</f>
        <v>0</v>
      </c>
      <c r="L2472" s="1914"/>
      <c r="M2472" s="1875">
        <f>VLOOKUP($A2449,'Result Entry'!$B$9:$FW$108,145,0)</f>
        <v>0</v>
      </c>
      <c r="N2472" s="1876"/>
    </row>
    <row r="2473" spans="1:14" ht="39.75" customHeight="1">
      <c r="A2473" s="1721"/>
      <c r="B2473" s="11" t="s">
        <v>69</v>
      </c>
      <c r="C2473" s="1841"/>
      <c r="D2473" s="1842"/>
      <c r="E2473" s="1842"/>
      <c r="F2473" s="1845"/>
      <c r="G2473" s="1846"/>
      <c r="H2473" s="27" t="s">
        <v>99</v>
      </c>
      <c r="I2473" s="1877" t="s">
        <v>61</v>
      </c>
      <c r="J2473" s="1878"/>
      <c r="K2473" s="1915">
        <f>IF($J2452="TC","Transferred",IF($J2452="Nso","NameSeparated",VLOOKUP($A2449,'Result Entry'!$B$9:$FW$108,153,0)))</f>
        <v>0</v>
      </c>
      <c r="L2473" s="1915"/>
      <c r="M2473" s="1915"/>
      <c r="N2473" s="1916"/>
    </row>
    <row r="2474" spans="1:14" ht="39.75" customHeight="1">
      <c r="A2474" s="1721"/>
      <c r="B2474" s="11" t="s">
        <v>69</v>
      </c>
      <c r="C2474" s="1917" t="str">
        <f>'Result Entry'!$DU$3</f>
        <v>Foundation Of Information Tech.</v>
      </c>
      <c r="D2474" s="1918"/>
      <c r="E2474" s="1919"/>
      <c r="F2474" s="1902" t="str">
        <f>IF($J2452="TC",0,IF($J2452="Nso",0,VLOOKUP($A2449,'Result Entry'!$B$9:$GS$108,170,0)))</f>
        <v/>
      </c>
      <c r="G2474" s="1902"/>
      <c r="H2474" s="109">
        <f>IF($J2452="TC",0,IF($J2452="Nso",0,VLOOKUP($A2449,'Result Entry'!$B$9:$GS$108,112,0)))</f>
        <v>0</v>
      </c>
      <c r="I2474" s="1748" t="s">
        <v>71</v>
      </c>
      <c r="J2474" s="1749"/>
      <c r="K2474" s="1908">
        <f>'Result Entry'!$T$2</f>
        <v>45419</v>
      </c>
      <c r="L2474" s="1909"/>
      <c r="M2474" s="1909"/>
      <c r="N2474" s="1910"/>
    </row>
    <row r="2475" spans="1:14" ht="39.75" customHeight="1">
      <c r="A2475" s="1721"/>
      <c r="B2475" s="11" t="s">
        <v>69</v>
      </c>
      <c r="C2475" s="1899" t="str">
        <f>'Result Entry'!$EI$3</f>
        <v>G.I.A.I.-II</v>
      </c>
      <c r="D2475" s="1900"/>
      <c r="E2475" s="1901"/>
      <c r="F2475" s="1902" t="str">
        <f>IF($J2452="TC",0,IF($J2452="Nso",0,VLOOKUP($A2449,'Result Entry'!$B$9:$GS$108,174,0)))</f>
        <v/>
      </c>
      <c r="G2475" s="1902"/>
      <c r="H2475" s="109">
        <f>IF($J2452="TC",0,IF($J2452="Nso",0,VLOOKUP($A2449,'Result Entry'!$B$9:$GS$108,124,0)))</f>
        <v>0</v>
      </c>
      <c r="I2475" s="1753"/>
      <c r="J2475" s="1754"/>
      <c r="K2475" s="1754"/>
      <c r="L2475" s="1754"/>
      <c r="M2475" s="1754"/>
      <c r="N2475" s="1755"/>
    </row>
    <row r="2476" spans="1:14" ht="39.75" customHeight="1">
      <c r="A2476" s="1721"/>
      <c r="B2476" s="11" t="s">
        <v>69</v>
      </c>
      <c r="C2476" s="1899" t="str">
        <f>'Result Entry'!$EU$3</f>
        <v>SOC.SER.PLAN</v>
      </c>
      <c r="D2476" s="1900"/>
      <c r="E2476" s="1901"/>
      <c r="F2476" s="1902">
        <f>IF($J2452="TC",0,IF($J2452="Nso",0,VLOOKUP($A2449,'Result Entry'!$B$9:$HS$108,178,0)))</f>
        <v>0</v>
      </c>
      <c r="G2476" s="1902"/>
      <c r="H2476" s="109">
        <f>IF($J2452="TC",0,IF($J2452="Nso",0,VLOOKUP($A2449,'Result Entry'!$B$9:$GS$108,136,0)))</f>
        <v>0</v>
      </c>
      <c r="I2476" s="1756" t="s">
        <v>174</v>
      </c>
      <c r="J2476" s="1757"/>
      <c r="K2476" s="113"/>
      <c r="L2476" s="114"/>
      <c r="M2476" s="114"/>
      <c r="N2476" s="115"/>
    </row>
    <row r="2477" spans="1:14" ht="39.75" customHeight="1" thickBot="1">
      <c r="A2477" s="1721"/>
      <c r="B2477" s="11" t="s">
        <v>69</v>
      </c>
      <c r="C2477" s="1899" t="str">
        <f>'Result Entry'!$FG$3</f>
        <v>Jeewan Kaushal</v>
      </c>
      <c r="D2477" s="1900"/>
      <c r="E2477" s="1901"/>
      <c r="F2477" s="1902" t="str">
        <f>IF($J2452="TC",0,IF($J2452="Nso",0,VLOOKUP($A2449,'Result Entry'!$B$9:$HS$108,182,0)))</f>
        <v/>
      </c>
      <c r="G2477" s="1902"/>
      <c r="H2477" s="109">
        <f>IF($J2452="TC",0,IF($J2452="Nso",0,VLOOKUP($A2449,'Result Entry'!$B$9:$HS$108,136,0)))</f>
        <v>0</v>
      </c>
      <c r="I2477" s="1756" t="s">
        <v>148</v>
      </c>
      <c r="J2477" s="1757"/>
      <c r="K2477" s="1757"/>
      <c r="L2477" s="1757"/>
      <c r="M2477" s="1757"/>
      <c r="N2477" s="1838"/>
    </row>
    <row r="2478" spans="1:14" ht="39.75" customHeight="1">
      <c r="A2478" s="1721"/>
      <c r="B2478" s="10" t="s">
        <v>69</v>
      </c>
      <c r="C2478" s="1886" t="s">
        <v>180</v>
      </c>
      <c r="D2478" s="1887"/>
      <c r="E2478" s="1888"/>
      <c r="F2478" s="1895" t="s">
        <v>181</v>
      </c>
      <c r="G2478" s="1896"/>
      <c r="H2478" s="110" t="s">
        <v>30</v>
      </c>
      <c r="I2478" s="1756" t="s">
        <v>175</v>
      </c>
      <c r="J2478" s="1757"/>
      <c r="K2478" s="1757"/>
      <c r="L2478" s="1757"/>
      <c r="M2478" s="1757"/>
      <c r="N2478" s="1838"/>
    </row>
    <row r="2479" spans="1:14" ht="39.75" customHeight="1">
      <c r="A2479" s="1721"/>
      <c r="B2479" s="10" t="s">
        <v>69</v>
      </c>
      <c r="C2479" s="1889"/>
      <c r="D2479" s="1890"/>
      <c r="E2479" s="1891"/>
      <c r="F2479" s="1897" t="s">
        <v>182</v>
      </c>
      <c r="G2479" s="1898"/>
      <c r="H2479" s="111" t="s">
        <v>179</v>
      </c>
      <c r="I2479" s="1732" t="s">
        <v>67</v>
      </c>
      <c r="J2479" s="1733"/>
      <c r="K2479" s="1733"/>
      <c r="L2479" s="1733"/>
      <c r="M2479" s="1733"/>
      <c r="N2479" s="1734"/>
    </row>
    <row r="2480" spans="1:14" ht="39.75" customHeight="1">
      <c r="A2480" s="1721"/>
      <c r="B2480" s="10" t="s">
        <v>69</v>
      </c>
      <c r="C2480" s="1889"/>
      <c r="D2480" s="1890"/>
      <c r="E2480" s="1891"/>
      <c r="F2480" s="1897" t="s">
        <v>185</v>
      </c>
      <c r="G2480" s="1898"/>
      <c r="H2480" s="111" t="s">
        <v>62</v>
      </c>
      <c r="I2480" s="1735"/>
      <c r="J2480" s="1736"/>
      <c r="K2480" s="1736"/>
      <c r="L2480" s="1736"/>
      <c r="M2480" s="1736"/>
      <c r="N2480" s="1737"/>
    </row>
    <row r="2481" spans="1:15" ht="39.75" customHeight="1">
      <c r="A2481" s="1721"/>
      <c r="B2481" s="10" t="s">
        <v>69</v>
      </c>
      <c r="C2481" s="1889"/>
      <c r="D2481" s="1890"/>
      <c r="E2481" s="1891"/>
      <c r="F2481" s="1897" t="s">
        <v>186</v>
      </c>
      <c r="G2481" s="1898"/>
      <c r="H2481" s="111" t="s">
        <v>63</v>
      </c>
      <c r="I2481" s="1735"/>
      <c r="J2481" s="1736"/>
      <c r="K2481" s="1736"/>
      <c r="L2481" s="1736"/>
      <c r="M2481" s="1736"/>
      <c r="N2481" s="1737"/>
    </row>
    <row r="2482" spans="1:15" ht="39.75" customHeight="1">
      <c r="A2482" s="1721"/>
      <c r="B2482" s="10" t="s">
        <v>69</v>
      </c>
      <c r="C2482" s="1889"/>
      <c r="D2482" s="1890"/>
      <c r="E2482" s="1891"/>
      <c r="F2482" s="1897" t="s">
        <v>183</v>
      </c>
      <c r="G2482" s="1898"/>
      <c r="H2482" s="111" t="s">
        <v>65</v>
      </c>
      <c r="I2482" s="1738" t="s">
        <v>80</v>
      </c>
      <c r="J2482" s="1739"/>
      <c r="K2482" s="1739"/>
      <c r="L2482" s="1739"/>
      <c r="M2482" s="1739"/>
      <c r="N2482" s="1740"/>
    </row>
    <row r="2483" spans="1:15" ht="39.75" customHeight="1" thickBot="1">
      <c r="A2483" s="1721"/>
      <c r="B2483" s="13" t="s">
        <v>69</v>
      </c>
      <c r="C2483" s="1892"/>
      <c r="D2483" s="1893"/>
      <c r="E2483" s="1894"/>
      <c r="F2483" s="1884" t="s">
        <v>184</v>
      </c>
      <c r="G2483" s="1885"/>
      <c r="H2483" s="112" t="s">
        <v>64</v>
      </c>
      <c r="I2483" s="1741"/>
      <c r="J2483" s="1742"/>
      <c r="K2483" s="1742"/>
      <c r="L2483" s="1742"/>
      <c r="M2483" s="1742"/>
      <c r="N2483" s="1743"/>
    </row>
    <row r="2484" spans="1:15" s="43" customFormat="1" ht="123.75" customHeight="1" thickTop="1">
      <c r="A2484" s="84"/>
      <c r="B2484" s="117"/>
      <c r="C2484" s="118"/>
      <c r="D2484" s="118"/>
      <c r="E2484" s="118"/>
      <c r="F2484" s="118"/>
      <c r="G2484" s="118"/>
      <c r="H2484" s="118"/>
      <c r="I2484" s="118"/>
      <c r="J2484" s="118"/>
      <c r="K2484" s="118"/>
      <c r="L2484" s="118"/>
      <c r="M2484" s="118"/>
      <c r="N2484" s="118"/>
    </row>
    <row r="2485" spans="1:15" ht="24.75" customHeight="1" thickBot="1">
      <c r="A2485" s="83">
        <f>A2449+1</f>
        <v>70</v>
      </c>
      <c r="B2485" s="1720" t="s">
        <v>50</v>
      </c>
      <c r="C2485" s="1720"/>
      <c r="D2485" s="1720"/>
      <c r="E2485" s="1720"/>
      <c r="F2485" s="1720"/>
      <c r="G2485" s="1720"/>
      <c r="H2485" s="1720"/>
      <c r="I2485" s="1720"/>
      <c r="J2485" s="1720"/>
      <c r="K2485" s="1720"/>
      <c r="L2485" s="1720"/>
      <c r="M2485" s="1720"/>
      <c r="N2485" s="1720"/>
    </row>
    <row r="2486" spans="1:15" ht="62.25" customHeight="1" thickTop="1">
      <c r="A2486" s="1721"/>
      <c r="B2486" s="1722"/>
      <c r="C2486" s="1723"/>
      <c r="D2486" s="1920" t="str">
        <f>Master!$E$8</f>
        <v xml:space="preserve">Govt. Sr. Secondary School </v>
      </c>
      <c r="E2486" s="1921"/>
      <c r="F2486" s="1921"/>
      <c r="G2486" s="1921"/>
      <c r="H2486" s="1921"/>
      <c r="I2486" s="1921"/>
      <c r="J2486" s="1921"/>
      <c r="K2486" s="1921"/>
      <c r="L2486" s="1921"/>
      <c r="M2486" s="1921"/>
      <c r="N2486" s="1922"/>
    </row>
    <row r="2487" spans="1:15" ht="33" customHeight="1" thickBot="1">
      <c r="A2487" s="1721"/>
      <c r="B2487" s="1724"/>
      <c r="C2487" s="1725"/>
      <c r="D2487" s="1729" t="str">
        <f>Master!$E$11</f>
        <v>P.S.-Bapini (Jodhpur)</v>
      </c>
      <c r="E2487" s="1730"/>
      <c r="F2487" s="1730"/>
      <c r="G2487" s="1730"/>
      <c r="H2487" s="1730"/>
      <c r="I2487" s="1730"/>
      <c r="J2487" s="1730"/>
      <c r="K2487" s="1730"/>
      <c r="L2487" s="1730"/>
      <c r="M2487" s="1730"/>
      <c r="N2487" s="1731"/>
    </row>
    <row r="2488" spans="1:15" ht="30" customHeight="1">
      <c r="A2488" s="1721"/>
      <c r="B2488" s="28"/>
      <c r="C2488" s="1849" t="s">
        <v>150</v>
      </c>
      <c r="D2488" s="1850"/>
      <c r="E2488" s="1850"/>
      <c r="F2488" s="1850"/>
      <c r="G2488" s="1851"/>
      <c r="H2488" s="1814" t="s">
        <v>127</v>
      </c>
      <c r="I2488" s="1814"/>
      <c r="J2488" s="1923">
        <f>VLOOKUP(A2485,'Result Entry'!$B$6:$K$108,6,0)</f>
        <v>0</v>
      </c>
      <c r="K2488" s="1820" t="s">
        <v>68</v>
      </c>
      <c r="L2488" s="1821"/>
      <c r="M2488" s="68">
        <f>Master!$E$14</f>
        <v>8151106901</v>
      </c>
      <c r="N2488" s="69"/>
    </row>
    <row r="2489" spans="1:15" ht="30" customHeight="1">
      <c r="A2489" s="1721"/>
      <c r="B2489" s="9"/>
      <c r="C2489" s="1852"/>
      <c r="D2489" s="1853"/>
      <c r="E2489" s="1853"/>
      <c r="F2489" s="1853"/>
      <c r="G2489" s="1854"/>
      <c r="H2489" s="1815"/>
      <c r="I2489" s="1815"/>
      <c r="J2489" s="1924"/>
      <c r="K2489" s="1822" t="s">
        <v>66</v>
      </c>
      <c r="L2489" s="1823"/>
      <c r="M2489" s="1824"/>
      <c r="N2489" s="1825"/>
      <c r="O2489" s="17" t="s">
        <v>156</v>
      </c>
    </row>
    <row r="2490" spans="1:15" ht="30" customHeight="1" thickBot="1">
      <c r="A2490" s="1721"/>
      <c r="B2490" s="9"/>
      <c r="C2490" s="1855"/>
      <c r="D2490" s="1856"/>
      <c r="E2490" s="1856"/>
      <c r="F2490" s="1856"/>
      <c r="G2490" s="1857"/>
      <c r="H2490" s="1816"/>
      <c r="I2490" s="1816"/>
      <c r="J2490" s="1925"/>
      <c r="K2490" s="1826" t="s">
        <v>51</v>
      </c>
      <c r="L2490" s="1827"/>
      <c r="M2490" s="1828" t="str">
        <f>Master!$E$6</f>
        <v>2023-24</v>
      </c>
      <c r="N2490" s="1829"/>
    </row>
    <row r="2491" spans="1:15" ht="39.75" customHeight="1">
      <c r="A2491" s="1721"/>
      <c r="B2491" s="10" t="s">
        <v>69</v>
      </c>
      <c r="C2491" s="1932" t="s">
        <v>20</v>
      </c>
      <c r="D2491" s="1977"/>
      <c r="E2491" s="1977"/>
      <c r="F2491" s="1978"/>
      <c r="G2491" s="87" t="s">
        <v>149</v>
      </c>
      <c r="H2491" s="1979">
        <f>VLOOKUP($A2485,'Result Entry'!$B$9:$FW$108,4,0)</f>
        <v>0</v>
      </c>
      <c r="I2491" s="1979"/>
      <c r="J2491" s="1979"/>
      <c r="K2491" s="1979"/>
      <c r="L2491" s="1979"/>
      <c r="M2491" s="1979"/>
      <c r="N2491" s="1980"/>
    </row>
    <row r="2492" spans="1:15" ht="39.75" customHeight="1">
      <c r="A2492" s="1721"/>
      <c r="B2492" s="10" t="s">
        <v>69</v>
      </c>
      <c r="C2492" s="1960" t="s">
        <v>22</v>
      </c>
      <c r="D2492" s="1961"/>
      <c r="E2492" s="1961"/>
      <c r="F2492" s="1962"/>
      <c r="G2492" s="88" t="s">
        <v>149</v>
      </c>
      <c r="H2492" s="1963">
        <f>VLOOKUP($A2485,'Result Entry'!$B$9:$FW$108,7,0)</f>
        <v>0</v>
      </c>
      <c r="I2492" s="1963"/>
      <c r="J2492" s="1963"/>
      <c r="K2492" s="1963"/>
      <c r="L2492" s="1963"/>
      <c r="M2492" s="1963"/>
      <c r="N2492" s="1964"/>
    </row>
    <row r="2493" spans="1:15" ht="39.75" customHeight="1">
      <c r="A2493" s="1721"/>
      <c r="B2493" s="10" t="s">
        <v>69</v>
      </c>
      <c r="C2493" s="1960" t="s">
        <v>23</v>
      </c>
      <c r="D2493" s="1961"/>
      <c r="E2493" s="1961"/>
      <c r="F2493" s="1962"/>
      <c r="G2493" s="88" t="s">
        <v>149</v>
      </c>
      <c r="H2493" s="1963">
        <f>VLOOKUP($A2485,'Result Entry'!$B$9:$FW$108,8,0)</f>
        <v>0</v>
      </c>
      <c r="I2493" s="1963"/>
      <c r="J2493" s="1963"/>
      <c r="K2493" s="1963"/>
      <c r="L2493" s="1963"/>
      <c r="M2493" s="1963"/>
      <c r="N2493" s="1964"/>
    </row>
    <row r="2494" spans="1:15" ht="39.75" customHeight="1">
      <c r="A2494" s="1721"/>
      <c r="B2494" s="10" t="s">
        <v>69</v>
      </c>
      <c r="C2494" s="1960" t="s">
        <v>52</v>
      </c>
      <c r="D2494" s="1961"/>
      <c r="E2494" s="1961"/>
      <c r="F2494" s="1962"/>
      <c r="G2494" s="88" t="s">
        <v>149</v>
      </c>
      <c r="H2494" s="1963">
        <f>VLOOKUP($A2485,'Result Entry'!$B$9:$FW$108,9,0)</f>
        <v>0</v>
      </c>
      <c r="I2494" s="1963"/>
      <c r="J2494" s="1963"/>
      <c r="K2494" s="1963"/>
      <c r="L2494" s="1963"/>
      <c r="M2494" s="1963"/>
      <c r="N2494" s="1964"/>
    </row>
    <row r="2495" spans="1:15" ht="39.75" customHeight="1">
      <c r="A2495" s="1721"/>
      <c r="B2495" s="10" t="s">
        <v>69</v>
      </c>
      <c r="C2495" s="1960" t="s">
        <v>53</v>
      </c>
      <c r="D2495" s="1961"/>
      <c r="E2495" s="1961"/>
      <c r="F2495" s="1962"/>
      <c r="G2495" s="88" t="s">
        <v>149</v>
      </c>
      <c r="H2495" s="1965" t="str">
        <f>CONCATENATE('Result Entry'!$G$4,'Result Entry'!$J$4)</f>
        <v>11(A)</v>
      </c>
      <c r="I2495" s="1963"/>
      <c r="J2495" s="1963"/>
      <c r="K2495" s="1963"/>
      <c r="L2495" s="1963"/>
      <c r="M2495" s="1963"/>
      <c r="N2495" s="1964"/>
    </row>
    <row r="2496" spans="1:15" ht="39.75" customHeight="1" thickBot="1">
      <c r="A2496" s="1721"/>
      <c r="B2496" s="10" t="s">
        <v>69</v>
      </c>
      <c r="C2496" s="1935" t="s">
        <v>25</v>
      </c>
      <c r="D2496" s="1936"/>
      <c r="E2496" s="1936"/>
      <c r="F2496" s="1937"/>
      <c r="G2496" s="89" t="s">
        <v>149</v>
      </c>
      <c r="H2496" s="1938">
        <f>VLOOKUP($A2485,'Result Entry'!$B$9:$FW$108,10,0)</f>
        <v>0</v>
      </c>
      <c r="I2496" s="1938"/>
      <c r="J2496" s="1938"/>
      <c r="K2496" s="1938"/>
      <c r="L2496" s="1938"/>
      <c r="M2496" s="1938"/>
      <c r="N2496" s="1939"/>
    </row>
    <row r="2497" spans="1:14" ht="30" customHeight="1">
      <c r="A2497" s="1721"/>
      <c r="B2497" s="11" t="s">
        <v>69</v>
      </c>
      <c r="C2497" s="1940" t="s">
        <v>167</v>
      </c>
      <c r="D2497" s="1941"/>
      <c r="E2497" s="1944" t="s">
        <v>72</v>
      </c>
      <c r="F2497" s="1946" t="s">
        <v>73</v>
      </c>
      <c r="G2497" s="1948" t="s">
        <v>168</v>
      </c>
      <c r="H2497" s="1950" t="s">
        <v>55</v>
      </c>
      <c r="I2497" s="1951"/>
      <c r="J2497" s="1954" t="s">
        <v>84</v>
      </c>
      <c r="K2497" s="1955"/>
      <c r="L2497" s="1958" t="s">
        <v>169</v>
      </c>
      <c r="M2497" s="1966" t="s">
        <v>76</v>
      </c>
      <c r="N2497" s="1926" t="s">
        <v>98</v>
      </c>
    </row>
    <row r="2498" spans="1:14" ht="30" customHeight="1">
      <c r="A2498" s="1721"/>
      <c r="B2498" s="11"/>
      <c r="C2498" s="1942"/>
      <c r="D2498" s="1943"/>
      <c r="E2498" s="1945"/>
      <c r="F2498" s="1947"/>
      <c r="G2498" s="1949"/>
      <c r="H2498" s="1952"/>
      <c r="I2498" s="1953"/>
      <c r="J2498" s="1956"/>
      <c r="K2498" s="1957"/>
      <c r="L2498" s="1959"/>
      <c r="M2498" s="1967"/>
      <c r="N2498" s="1927"/>
    </row>
    <row r="2499" spans="1:14" ht="39.75" customHeight="1" thickBot="1">
      <c r="A2499" s="1721"/>
      <c r="B2499" s="11" t="s">
        <v>69</v>
      </c>
      <c r="C2499" s="1866" t="s">
        <v>56</v>
      </c>
      <c r="D2499" s="1867"/>
      <c r="E2499" s="90">
        <f>'Result Entry'!$L$7</f>
        <v>10</v>
      </c>
      <c r="F2499" s="91">
        <f>'Result Entry'!$M$7</f>
        <v>10</v>
      </c>
      <c r="G2499" s="92">
        <f t="shared" ref="G2499:G2504" si="207">SUM(E2499:F2499)</f>
        <v>20</v>
      </c>
      <c r="H2499" s="1929">
        <f>'Result Entry'!$AU$7</f>
        <v>70</v>
      </c>
      <c r="I2499" s="1930"/>
      <c r="J2499" s="1931">
        <f>'Result Entry'!$AY$7</f>
        <v>100</v>
      </c>
      <c r="K2499" s="1930"/>
      <c r="L2499" s="92">
        <f t="shared" ref="L2499:L2504" si="208">SUM(H2499,J2499)</f>
        <v>170</v>
      </c>
      <c r="M2499" s="93">
        <f t="shared" ref="M2499:M2504" si="209">SUM(G2499,L2499)</f>
        <v>190</v>
      </c>
      <c r="N2499" s="1928"/>
    </row>
    <row r="2500" spans="1:14" s="52" customFormat="1" ht="54" customHeight="1">
      <c r="A2500" s="1721"/>
      <c r="B2500" s="50" t="s">
        <v>69</v>
      </c>
      <c r="C2500" s="1769" t="str">
        <f>'Result Entry'!$L$3</f>
        <v>HINDI Comp.</v>
      </c>
      <c r="D2500" s="1770"/>
      <c r="E2500" s="94">
        <f>IF($J2488="TC",0,IF($J2488="Nso",0,VLOOKUP($A2485,'Result Entry'!$B$9:$FW$108,11,0)))</f>
        <v>0</v>
      </c>
      <c r="F2500" s="95">
        <f>IF($J2488="TC",0,IF($J2488="Nso",0,VLOOKUP($A2485,'Result Entry'!$B$9:$FW$108,12,0)))</f>
        <v>0</v>
      </c>
      <c r="G2500" s="96">
        <f t="shared" si="207"/>
        <v>0</v>
      </c>
      <c r="H2500" s="1932">
        <f>IF($J2488="TC",0,IF($J2488="Nso",0,VLOOKUP($A2485,'Result Entry'!$B$9:$FW$108,16,0)))</f>
        <v>0</v>
      </c>
      <c r="I2500" s="1933"/>
      <c r="J2500" s="1934">
        <f>IF($J2488="TC",0,IF($J2488="Nso",0,VLOOKUP($A2485,'Result Entry'!$B$9:$FW$108,19,0)))</f>
        <v>0</v>
      </c>
      <c r="K2500" s="1933"/>
      <c r="L2500" s="97">
        <f t="shared" si="208"/>
        <v>0</v>
      </c>
      <c r="M2500" s="98">
        <f t="shared" si="209"/>
        <v>0</v>
      </c>
      <c r="N2500" s="99" t="str">
        <f>IF($J2488="TC",0,IF($J2488="Nso",0,VLOOKUP($A2485,'Result Entry'!$B$9:$FW$108,24,0)))</f>
        <v/>
      </c>
    </row>
    <row r="2501" spans="1:14" s="52" customFormat="1" ht="54" customHeight="1">
      <c r="A2501" s="1721"/>
      <c r="B2501" s="50" t="s">
        <v>69</v>
      </c>
      <c r="C2501" s="1717" t="str">
        <f>'Result Entry'!$Z$3</f>
        <v>ENGLISH Comp.</v>
      </c>
      <c r="D2501" s="1718"/>
      <c r="E2501" s="94">
        <f>IF($J2488="TC",0,IF($J2488="Nso",0,VLOOKUP($A2485,'Result Entry'!$B$9:$FW$108,25,0)))</f>
        <v>0</v>
      </c>
      <c r="F2501" s="95">
        <f>IF($J2488="TC",0,IF($J2488="Nso",0,VLOOKUP($A2485,'Result Entry'!$B$9:$FW$108,26,0)))</f>
        <v>0</v>
      </c>
      <c r="G2501" s="100">
        <f t="shared" si="207"/>
        <v>0</v>
      </c>
      <c r="H2501" s="1960">
        <f>IF($J2488="TC",0,IF($J2488="Nso",0,VLOOKUP($A2485,'Result Entry'!$B$9:$FW$108,30,0)))</f>
        <v>0</v>
      </c>
      <c r="I2501" s="1904"/>
      <c r="J2501" s="1903">
        <f>IF($J2488="TC",0,IF($J2488="Nso",0,VLOOKUP($A2485,'Result Entry'!$B$9:$FW$108,33,0)))</f>
        <v>0</v>
      </c>
      <c r="K2501" s="1904"/>
      <c r="L2501" s="97">
        <f t="shared" si="208"/>
        <v>0</v>
      </c>
      <c r="M2501" s="98">
        <f t="shared" si="209"/>
        <v>0</v>
      </c>
      <c r="N2501" s="99" t="str">
        <f>IF($J2488="TC",0,IF($J2488="Nso",0,VLOOKUP($A2485,'Result Entry'!$B$9:$FW$108,38,0)))</f>
        <v/>
      </c>
    </row>
    <row r="2502" spans="1:14" s="52" customFormat="1" ht="54" customHeight="1">
      <c r="A2502" s="1721"/>
      <c r="B2502" s="50" t="s">
        <v>69</v>
      </c>
      <c r="C2502" s="1717" t="str">
        <f>'Result Entry'!$AO$3</f>
        <v>PHYSICS</v>
      </c>
      <c r="D2502" s="1718"/>
      <c r="E2502" s="94">
        <f>IF($J2488="TC",0,IF($J2488="Nso",0,VLOOKUP($A2485,'Result Entry'!$B$9:$FW$108,39,0)))</f>
        <v>0</v>
      </c>
      <c r="F2502" s="95">
        <f>IF($J2488="TC",0,IF($J2488="Nso",0,VLOOKUP($A2485,'Result Entry'!$B$9:$FW$108,40,0)))</f>
        <v>0</v>
      </c>
      <c r="G2502" s="100">
        <f t="shared" si="207"/>
        <v>0</v>
      </c>
      <c r="H2502" s="1960">
        <f>IF($J2488="TC",0,IF($J2488="Nso",0,VLOOKUP($A2485,'Result Entry'!$B$9:$FW$108,45,0)))</f>
        <v>0</v>
      </c>
      <c r="I2502" s="1904"/>
      <c r="J2502" s="1903">
        <f>IF($J2488="TC",0,IF($J2488="Nso",0,VLOOKUP($A2485,'Result Entry'!$B$9:$FW$108,49,0)))</f>
        <v>0</v>
      </c>
      <c r="K2502" s="1904"/>
      <c r="L2502" s="97">
        <f t="shared" si="208"/>
        <v>0</v>
      </c>
      <c r="M2502" s="98">
        <f t="shared" si="209"/>
        <v>0</v>
      </c>
      <c r="N2502" s="99" t="str">
        <f>IF($J2488="TC",0,IF($J2488="Nso",0,VLOOKUP($A2485,'Result Entry'!$B$9:$FW$108,54,0)))</f>
        <v/>
      </c>
    </row>
    <row r="2503" spans="1:14" s="52" customFormat="1" ht="54" customHeight="1">
      <c r="A2503" s="1721"/>
      <c r="B2503" s="50" t="s">
        <v>69</v>
      </c>
      <c r="C2503" s="1717" t="str">
        <f>'Result Entry'!$BF$3</f>
        <v>CHEMISTRY</v>
      </c>
      <c r="D2503" s="1718"/>
      <c r="E2503" s="94" t="str">
        <f>IF($J2488="TC",0,IF($J2488="Nso",0,VLOOKUP($A2485,'Result Entry'!$B$9:$FW$108,55,0)))</f>
        <v/>
      </c>
      <c r="F2503" s="95">
        <f>IF($J2488="TC",0,IF($J2488="Nso",0,VLOOKUP($A2485,'Result Entry'!$B$9:$FW$108,56,0)))</f>
        <v>0</v>
      </c>
      <c r="G2503" s="100">
        <f t="shared" si="207"/>
        <v>0</v>
      </c>
      <c r="H2503" s="1960">
        <f>IF($J2488="TC",0,IF($J2488="Nso",0,VLOOKUP($A2485,'Result Entry'!$B$9:$FW$108,61,0)))</f>
        <v>0</v>
      </c>
      <c r="I2503" s="1904"/>
      <c r="J2503" s="1903">
        <f>IF($J2488="TC",0,IF($J2488="Nso",0,VLOOKUP($A2485,'Result Entry'!$B$9:$FW$108,65,0)))</f>
        <v>0</v>
      </c>
      <c r="K2503" s="1904"/>
      <c r="L2503" s="97">
        <f t="shared" si="208"/>
        <v>0</v>
      </c>
      <c r="M2503" s="98">
        <f t="shared" si="209"/>
        <v>0</v>
      </c>
      <c r="N2503" s="99" t="str">
        <f>IF($J2488="TC",0,IF($J2488="Nso",0,VLOOKUP($A2485,'Result Entry'!$B$9:$FW$108,70,0)))</f>
        <v/>
      </c>
    </row>
    <row r="2504" spans="1:14" s="52" customFormat="1" ht="54" customHeight="1" thickBot="1">
      <c r="A2504" s="1721"/>
      <c r="B2504" s="50" t="s">
        <v>69</v>
      </c>
      <c r="C2504" s="1717" t="str">
        <f>'Result Entry'!$BW$3</f>
        <v>BIOLOGY</v>
      </c>
      <c r="D2504" s="1718"/>
      <c r="E2504" s="101" t="str">
        <f>IF($J2488="TC",0,IF($J2488="Nso",0,VLOOKUP($A2485,'Result Entry'!$B$9:$FW$108,71,0)))</f>
        <v/>
      </c>
      <c r="F2504" s="102" t="str">
        <f>IF($J2488="TC",0,IF($J2488="Nso",0,VLOOKUP($A2485,'Result Entry'!$B$9:$FW$108,72,0)))</f>
        <v/>
      </c>
      <c r="G2504" s="103">
        <f t="shared" si="207"/>
        <v>0</v>
      </c>
      <c r="H2504" s="1905">
        <f>IF($J2488="TC",0,IF($J2488="Nso",0,VLOOKUP($A2485,'Result Entry'!$B$9:$FW$108,77,0)))</f>
        <v>0</v>
      </c>
      <c r="I2504" s="1906"/>
      <c r="J2504" s="1907">
        <f>IF($J2488="TC",0,IF($J2488="Nso",0,VLOOKUP($A2485,'Result Entry'!$B$9:$FW$108,81,0)))</f>
        <v>0</v>
      </c>
      <c r="K2504" s="1906"/>
      <c r="L2504" s="104">
        <f t="shared" si="208"/>
        <v>0</v>
      </c>
      <c r="M2504" s="105">
        <f t="shared" si="209"/>
        <v>0</v>
      </c>
      <c r="N2504" s="99">
        <f>IF($J2488="TC",0,IF($J2488="Nso",0,VLOOKUP($A2485,'Result Entry'!$B$9:$FW$108,86,0)))</f>
        <v>0</v>
      </c>
    </row>
    <row r="2505" spans="1:14" ht="39.75" customHeight="1">
      <c r="A2505" s="1721"/>
      <c r="B2505" s="11" t="s">
        <v>69</v>
      </c>
      <c r="C2505" s="1771" t="s">
        <v>77</v>
      </c>
      <c r="D2505" s="1772"/>
      <c r="E2505" s="1773"/>
      <c r="F2505" s="1968" t="s">
        <v>78</v>
      </c>
      <c r="G2505" s="1969"/>
      <c r="H2505" s="1968" t="s">
        <v>79</v>
      </c>
      <c r="I2505" s="1970"/>
      <c r="J2505" s="106" t="s">
        <v>41</v>
      </c>
      <c r="K2505" s="116" t="s">
        <v>91</v>
      </c>
      <c r="L2505" s="1971" t="s">
        <v>39</v>
      </c>
      <c r="M2505" s="1972"/>
      <c r="N2505" s="108" t="s">
        <v>43</v>
      </c>
    </row>
    <row r="2506" spans="1:14" ht="39.75" customHeight="1" thickBot="1">
      <c r="A2506" s="1721"/>
      <c r="B2506" s="11" t="s">
        <v>69</v>
      </c>
      <c r="C2506" s="1774"/>
      <c r="D2506" s="1775"/>
      <c r="E2506" s="1776"/>
      <c r="F2506" s="1973">
        <f>IF($J2488="TC",0,IF($J2488="Nso",0,VLOOKUP($A2485,'Result Entry'!$B$9:$FW$108,146,0)))</f>
        <v>0</v>
      </c>
      <c r="G2506" s="1974"/>
      <c r="H2506" s="1975">
        <f>IF($J2488="TC",0,IF($J2488="Nso",0,VLOOKUP($A2485,'Result Entry'!$B$9:$FW$108,147,0)))</f>
        <v>0</v>
      </c>
      <c r="I2506" s="1976"/>
      <c r="J2506" s="75">
        <f>IF($J2488="TC",0,IF($J2488="Nso",0,VLOOKUP($A2485,'Result Entry'!$B$9:$FW$108,148,0)))</f>
        <v>0</v>
      </c>
      <c r="K2506" s="85" t="str">
        <f>IF($J2488="TC",0,IF($J2488="Nso",0,VLOOKUP($A2485,'Result Entry'!$B$9:$FW$108,149,0)))</f>
        <v/>
      </c>
      <c r="L2506" s="1864">
        <f>IF($J2488="TC",0,IF($J2488="Nso",0,VLOOKUP($A2485,'Result Entry'!$B$9:$FW$108,150,0)))</f>
        <v>0</v>
      </c>
      <c r="M2506" s="1865"/>
      <c r="N2506" s="15">
        <f>IF($J2488="TC",0,IF($J2488="Nso",0,VLOOKUP($A2485,'Result Entry'!$B$9:$FW$108,152,0)))</f>
        <v>0</v>
      </c>
    </row>
    <row r="2507" spans="1:14" ht="39.75" customHeight="1">
      <c r="A2507" s="1721"/>
      <c r="B2507" s="11" t="s">
        <v>69</v>
      </c>
      <c r="C2507" s="1758" t="s">
        <v>58</v>
      </c>
      <c r="D2507" s="1759"/>
      <c r="E2507" s="1759"/>
      <c r="F2507" s="1759"/>
      <c r="G2507" s="1759"/>
      <c r="H2507" s="1760"/>
      <c r="I2507" s="1834" t="s">
        <v>59</v>
      </c>
      <c r="J2507" s="1835"/>
      <c r="K2507" s="1911">
        <f>VLOOKUP($A2485,'Result Entry'!$B$9:$FW$108,143,0)</f>
        <v>0</v>
      </c>
      <c r="L2507" s="1912"/>
      <c r="M2507" s="1839" t="s">
        <v>37</v>
      </c>
      <c r="N2507" s="1840"/>
    </row>
    <row r="2508" spans="1:14" ht="39.75" customHeight="1" thickBot="1">
      <c r="A2508" s="1721"/>
      <c r="B2508" s="11" t="s">
        <v>69</v>
      </c>
      <c r="C2508" s="1841" t="s">
        <v>54</v>
      </c>
      <c r="D2508" s="1842"/>
      <c r="E2508" s="1842"/>
      <c r="F2508" s="1843" t="s">
        <v>157</v>
      </c>
      <c r="G2508" s="1844"/>
      <c r="H2508" s="26" t="s">
        <v>47</v>
      </c>
      <c r="I2508" s="1847" t="s">
        <v>60</v>
      </c>
      <c r="J2508" s="1848"/>
      <c r="K2508" s="1913">
        <f>VLOOKUP($A2485,'Result Entry'!$B$9:$FW$108,144,0)</f>
        <v>0</v>
      </c>
      <c r="L2508" s="1914"/>
      <c r="M2508" s="1875">
        <f>VLOOKUP($A2485,'Result Entry'!$B$9:$FW$108,145,0)</f>
        <v>0</v>
      </c>
      <c r="N2508" s="1876"/>
    </row>
    <row r="2509" spans="1:14" ht="39.75" customHeight="1">
      <c r="A2509" s="1721"/>
      <c r="B2509" s="11" t="s">
        <v>69</v>
      </c>
      <c r="C2509" s="1841"/>
      <c r="D2509" s="1842"/>
      <c r="E2509" s="1842"/>
      <c r="F2509" s="1845"/>
      <c r="G2509" s="1846"/>
      <c r="H2509" s="27" t="s">
        <v>99</v>
      </c>
      <c r="I2509" s="1877" t="s">
        <v>61</v>
      </c>
      <c r="J2509" s="1878"/>
      <c r="K2509" s="1915">
        <f>IF($J2488="TC","Transferred",IF($J2488="Nso","NameSeparated",VLOOKUP($A2485,'Result Entry'!$B$9:$FW$108,153,0)))</f>
        <v>0</v>
      </c>
      <c r="L2509" s="1915"/>
      <c r="M2509" s="1915"/>
      <c r="N2509" s="1916"/>
    </row>
    <row r="2510" spans="1:14" ht="39.75" customHeight="1">
      <c r="A2510" s="1721"/>
      <c r="B2510" s="11" t="s">
        <v>69</v>
      </c>
      <c r="C2510" s="1917" t="str">
        <f>'Result Entry'!$DU$3</f>
        <v>Foundation Of Information Tech.</v>
      </c>
      <c r="D2510" s="1918"/>
      <c r="E2510" s="1919"/>
      <c r="F2510" s="1902" t="str">
        <f>IF($J2488="TC",0,IF($J2488="Nso",0,VLOOKUP($A2485,'Result Entry'!$B$9:$GS$108,170,0)))</f>
        <v/>
      </c>
      <c r="G2510" s="1902"/>
      <c r="H2510" s="109">
        <f>IF($J2488="TC",0,IF($J2488="Nso",0,VLOOKUP($A2485,'Result Entry'!$B$9:$GS$108,112,0)))</f>
        <v>0</v>
      </c>
      <c r="I2510" s="1748" t="s">
        <v>71</v>
      </c>
      <c r="J2510" s="1749"/>
      <c r="K2510" s="1908">
        <f>'Result Entry'!$T$2</f>
        <v>45419</v>
      </c>
      <c r="L2510" s="1909"/>
      <c r="M2510" s="1909"/>
      <c r="N2510" s="1910"/>
    </row>
    <row r="2511" spans="1:14" ht="39.75" customHeight="1">
      <c r="A2511" s="1721"/>
      <c r="B2511" s="11" t="s">
        <v>69</v>
      </c>
      <c r="C2511" s="1899" t="str">
        <f>'Result Entry'!$EI$3</f>
        <v>G.I.A.I.-II</v>
      </c>
      <c r="D2511" s="1900"/>
      <c r="E2511" s="1901"/>
      <c r="F2511" s="1902" t="str">
        <f>IF($J2488="TC",0,IF($J2488="Nso",0,VLOOKUP($A2485,'Result Entry'!$B$9:$GS$108,174,0)))</f>
        <v/>
      </c>
      <c r="G2511" s="1902"/>
      <c r="H2511" s="109">
        <f>IF($J2488="TC",0,IF($J2488="Nso",0,VLOOKUP($A2485,'Result Entry'!$B$9:$GS$108,124,0)))</f>
        <v>0</v>
      </c>
      <c r="I2511" s="1753"/>
      <c r="J2511" s="1754"/>
      <c r="K2511" s="1754"/>
      <c r="L2511" s="1754"/>
      <c r="M2511" s="1754"/>
      <c r="N2511" s="1755"/>
    </row>
    <row r="2512" spans="1:14" ht="39.75" customHeight="1">
      <c r="A2512" s="1721"/>
      <c r="B2512" s="11" t="s">
        <v>69</v>
      </c>
      <c r="C2512" s="1899" t="str">
        <f>'Result Entry'!$EU$3</f>
        <v>SOC.SER.PLAN</v>
      </c>
      <c r="D2512" s="1900"/>
      <c r="E2512" s="1901"/>
      <c r="F2512" s="1902">
        <f>IF($J2488="TC",0,IF($J2488="Nso",0,VLOOKUP($A2485,'Result Entry'!$B$9:$HS$108,178,0)))</f>
        <v>0</v>
      </c>
      <c r="G2512" s="1902"/>
      <c r="H2512" s="109">
        <f>IF($J2488="TC",0,IF($J2488="Nso",0,VLOOKUP($A2485,'Result Entry'!$B$9:$GS$108,136,0)))</f>
        <v>0</v>
      </c>
      <c r="I2512" s="1756" t="s">
        <v>174</v>
      </c>
      <c r="J2512" s="1757"/>
      <c r="K2512" s="113"/>
      <c r="L2512" s="114"/>
      <c r="M2512" s="114"/>
      <c r="N2512" s="115"/>
    </row>
    <row r="2513" spans="1:15" ht="39.75" customHeight="1" thickBot="1">
      <c r="A2513" s="1721"/>
      <c r="B2513" s="11" t="s">
        <v>69</v>
      </c>
      <c r="C2513" s="1899" t="str">
        <f>'Result Entry'!$FG$3</f>
        <v>Jeewan Kaushal</v>
      </c>
      <c r="D2513" s="1900"/>
      <c r="E2513" s="1901"/>
      <c r="F2513" s="1902" t="str">
        <f>IF($J2488="TC",0,IF($J2488="Nso",0,VLOOKUP($A2485,'Result Entry'!$B$9:$HS$108,182,0)))</f>
        <v/>
      </c>
      <c r="G2513" s="1902"/>
      <c r="H2513" s="109">
        <f>IF($J2488="TC",0,IF($J2488="Nso",0,VLOOKUP($A2485,'Result Entry'!$B$9:$HS$108,136,0)))</f>
        <v>0</v>
      </c>
      <c r="I2513" s="1756" t="s">
        <v>148</v>
      </c>
      <c r="J2513" s="1757"/>
      <c r="K2513" s="1757"/>
      <c r="L2513" s="1757"/>
      <c r="M2513" s="1757"/>
      <c r="N2513" s="1838"/>
    </row>
    <row r="2514" spans="1:15" ht="39.75" customHeight="1">
      <c r="A2514" s="1721"/>
      <c r="B2514" s="10" t="s">
        <v>69</v>
      </c>
      <c r="C2514" s="1886" t="s">
        <v>180</v>
      </c>
      <c r="D2514" s="1887"/>
      <c r="E2514" s="1888"/>
      <c r="F2514" s="1895" t="s">
        <v>181</v>
      </c>
      <c r="G2514" s="1896"/>
      <c r="H2514" s="110" t="s">
        <v>30</v>
      </c>
      <c r="I2514" s="1756" t="s">
        <v>175</v>
      </c>
      <c r="J2514" s="1757"/>
      <c r="K2514" s="1757"/>
      <c r="L2514" s="1757"/>
      <c r="M2514" s="1757"/>
      <c r="N2514" s="1838"/>
    </row>
    <row r="2515" spans="1:15" ht="39.75" customHeight="1">
      <c r="A2515" s="1721"/>
      <c r="B2515" s="10" t="s">
        <v>69</v>
      </c>
      <c r="C2515" s="1889"/>
      <c r="D2515" s="1890"/>
      <c r="E2515" s="1891"/>
      <c r="F2515" s="1897" t="s">
        <v>182</v>
      </c>
      <c r="G2515" s="1898"/>
      <c r="H2515" s="111" t="s">
        <v>179</v>
      </c>
      <c r="I2515" s="1732" t="s">
        <v>67</v>
      </c>
      <c r="J2515" s="1733"/>
      <c r="K2515" s="1733"/>
      <c r="L2515" s="1733"/>
      <c r="M2515" s="1733"/>
      <c r="N2515" s="1734"/>
    </row>
    <row r="2516" spans="1:15" ht="39.75" customHeight="1">
      <c r="A2516" s="1721"/>
      <c r="B2516" s="10" t="s">
        <v>69</v>
      </c>
      <c r="C2516" s="1889"/>
      <c r="D2516" s="1890"/>
      <c r="E2516" s="1891"/>
      <c r="F2516" s="1897" t="s">
        <v>185</v>
      </c>
      <c r="G2516" s="1898"/>
      <c r="H2516" s="111" t="s">
        <v>62</v>
      </c>
      <c r="I2516" s="1735"/>
      <c r="J2516" s="1736"/>
      <c r="K2516" s="1736"/>
      <c r="L2516" s="1736"/>
      <c r="M2516" s="1736"/>
      <c r="N2516" s="1737"/>
    </row>
    <row r="2517" spans="1:15" ht="39.75" customHeight="1">
      <c r="A2517" s="1721"/>
      <c r="B2517" s="10" t="s">
        <v>69</v>
      </c>
      <c r="C2517" s="1889"/>
      <c r="D2517" s="1890"/>
      <c r="E2517" s="1891"/>
      <c r="F2517" s="1897" t="s">
        <v>186</v>
      </c>
      <c r="G2517" s="1898"/>
      <c r="H2517" s="111" t="s">
        <v>63</v>
      </c>
      <c r="I2517" s="1735"/>
      <c r="J2517" s="1736"/>
      <c r="K2517" s="1736"/>
      <c r="L2517" s="1736"/>
      <c r="M2517" s="1736"/>
      <c r="N2517" s="1737"/>
    </row>
    <row r="2518" spans="1:15" ht="39.75" customHeight="1">
      <c r="A2518" s="1721"/>
      <c r="B2518" s="10" t="s">
        <v>69</v>
      </c>
      <c r="C2518" s="1889"/>
      <c r="D2518" s="1890"/>
      <c r="E2518" s="1891"/>
      <c r="F2518" s="1897" t="s">
        <v>183</v>
      </c>
      <c r="G2518" s="1898"/>
      <c r="H2518" s="111" t="s">
        <v>65</v>
      </c>
      <c r="I2518" s="1738" t="s">
        <v>80</v>
      </c>
      <c r="J2518" s="1739"/>
      <c r="K2518" s="1739"/>
      <c r="L2518" s="1739"/>
      <c r="M2518" s="1739"/>
      <c r="N2518" s="1740"/>
    </row>
    <row r="2519" spans="1:15" ht="39.75" customHeight="1" thickBot="1">
      <c r="A2519" s="1721"/>
      <c r="B2519" s="13" t="s">
        <v>69</v>
      </c>
      <c r="C2519" s="1892"/>
      <c r="D2519" s="1893"/>
      <c r="E2519" s="1894"/>
      <c r="F2519" s="1884" t="s">
        <v>184</v>
      </c>
      <c r="G2519" s="1885"/>
      <c r="H2519" s="112" t="s">
        <v>64</v>
      </c>
      <c r="I2519" s="1741"/>
      <c r="J2519" s="1742"/>
      <c r="K2519" s="1742"/>
      <c r="L2519" s="1742"/>
      <c r="M2519" s="1742"/>
      <c r="N2519" s="1743"/>
    </row>
    <row r="2520" spans="1:15" s="43" customFormat="1" ht="123.75" customHeight="1" thickTop="1">
      <c r="A2520" s="84"/>
      <c r="B2520" s="117"/>
      <c r="C2520" s="118"/>
      <c r="D2520" s="118"/>
      <c r="E2520" s="118"/>
      <c r="F2520" s="118"/>
      <c r="G2520" s="118"/>
      <c r="H2520" s="118"/>
      <c r="I2520" s="118"/>
      <c r="J2520" s="118"/>
      <c r="K2520" s="118"/>
      <c r="L2520" s="118"/>
      <c r="M2520" s="118"/>
      <c r="N2520" s="118"/>
    </row>
    <row r="2521" spans="1:15" ht="24.75" customHeight="1" thickBot="1">
      <c r="A2521" s="83">
        <f>A2485+1</f>
        <v>71</v>
      </c>
      <c r="B2521" s="1720" t="s">
        <v>50</v>
      </c>
      <c r="C2521" s="1720"/>
      <c r="D2521" s="1720"/>
      <c r="E2521" s="1720"/>
      <c r="F2521" s="1720"/>
      <c r="G2521" s="1720"/>
      <c r="H2521" s="1720"/>
      <c r="I2521" s="1720"/>
      <c r="J2521" s="1720"/>
      <c r="K2521" s="1720"/>
      <c r="L2521" s="1720"/>
      <c r="M2521" s="1720"/>
      <c r="N2521" s="1720"/>
    </row>
    <row r="2522" spans="1:15" ht="62.25" customHeight="1" thickTop="1">
      <c r="A2522" s="1721"/>
      <c r="B2522" s="1722"/>
      <c r="C2522" s="1723"/>
      <c r="D2522" s="1920" t="str">
        <f>Master!$E$8</f>
        <v xml:space="preserve">Govt. Sr. Secondary School </v>
      </c>
      <c r="E2522" s="1921"/>
      <c r="F2522" s="1921"/>
      <c r="G2522" s="1921"/>
      <c r="H2522" s="1921"/>
      <c r="I2522" s="1921"/>
      <c r="J2522" s="1921"/>
      <c r="K2522" s="1921"/>
      <c r="L2522" s="1921"/>
      <c r="M2522" s="1921"/>
      <c r="N2522" s="1922"/>
    </row>
    <row r="2523" spans="1:15" ht="33" customHeight="1" thickBot="1">
      <c r="A2523" s="1721"/>
      <c r="B2523" s="1724"/>
      <c r="C2523" s="1725"/>
      <c r="D2523" s="1729" t="str">
        <f>Master!$E$11</f>
        <v>P.S.-Bapini (Jodhpur)</v>
      </c>
      <c r="E2523" s="1730"/>
      <c r="F2523" s="1730"/>
      <c r="G2523" s="1730"/>
      <c r="H2523" s="1730"/>
      <c r="I2523" s="1730"/>
      <c r="J2523" s="1730"/>
      <c r="K2523" s="1730"/>
      <c r="L2523" s="1730"/>
      <c r="M2523" s="1730"/>
      <c r="N2523" s="1731"/>
    </row>
    <row r="2524" spans="1:15" ht="30" customHeight="1">
      <c r="A2524" s="1721"/>
      <c r="B2524" s="28"/>
      <c r="C2524" s="1849" t="s">
        <v>150</v>
      </c>
      <c r="D2524" s="1850"/>
      <c r="E2524" s="1850"/>
      <c r="F2524" s="1850"/>
      <c r="G2524" s="1851"/>
      <c r="H2524" s="1814" t="s">
        <v>127</v>
      </c>
      <c r="I2524" s="1814"/>
      <c r="J2524" s="1923">
        <f>VLOOKUP(A2521,'Result Entry'!$B$6:$K$108,6,0)</f>
        <v>0</v>
      </c>
      <c r="K2524" s="1820" t="s">
        <v>68</v>
      </c>
      <c r="L2524" s="1821"/>
      <c r="M2524" s="68">
        <f>Master!$E$14</f>
        <v>8151106901</v>
      </c>
      <c r="N2524" s="69"/>
    </row>
    <row r="2525" spans="1:15" ht="30" customHeight="1">
      <c r="A2525" s="1721"/>
      <c r="B2525" s="9"/>
      <c r="C2525" s="1852"/>
      <c r="D2525" s="1853"/>
      <c r="E2525" s="1853"/>
      <c r="F2525" s="1853"/>
      <c r="G2525" s="1854"/>
      <c r="H2525" s="1815"/>
      <c r="I2525" s="1815"/>
      <c r="J2525" s="1924"/>
      <c r="K2525" s="1822" t="s">
        <v>66</v>
      </c>
      <c r="L2525" s="1823"/>
      <c r="M2525" s="1824"/>
      <c r="N2525" s="1825"/>
      <c r="O2525" s="17" t="s">
        <v>156</v>
      </c>
    </row>
    <row r="2526" spans="1:15" ht="30" customHeight="1" thickBot="1">
      <c r="A2526" s="1721"/>
      <c r="B2526" s="9"/>
      <c r="C2526" s="1855"/>
      <c r="D2526" s="1856"/>
      <c r="E2526" s="1856"/>
      <c r="F2526" s="1856"/>
      <c r="G2526" s="1857"/>
      <c r="H2526" s="1816"/>
      <c r="I2526" s="1816"/>
      <c r="J2526" s="1925"/>
      <c r="K2526" s="1826" t="s">
        <v>51</v>
      </c>
      <c r="L2526" s="1827"/>
      <c r="M2526" s="1828" t="str">
        <f>Master!$E$6</f>
        <v>2023-24</v>
      </c>
      <c r="N2526" s="1829"/>
    </row>
    <row r="2527" spans="1:15" ht="39.75" customHeight="1">
      <c r="A2527" s="1721"/>
      <c r="B2527" s="10" t="s">
        <v>69</v>
      </c>
      <c r="C2527" s="1932" t="s">
        <v>20</v>
      </c>
      <c r="D2527" s="1977"/>
      <c r="E2527" s="1977"/>
      <c r="F2527" s="1978"/>
      <c r="G2527" s="87" t="s">
        <v>149</v>
      </c>
      <c r="H2527" s="1979">
        <f>VLOOKUP($A2521,'Result Entry'!$B$9:$FW$108,4,0)</f>
        <v>0</v>
      </c>
      <c r="I2527" s="1979"/>
      <c r="J2527" s="1979"/>
      <c r="K2527" s="1979"/>
      <c r="L2527" s="1979"/>
      <c r="M2527" s="1979"/>
      <c r="N2527" s="1980"/>
    </row>
    <row r="2528" spans="1:15" ht="39.75" customHeight="1">
      <c r="A2528" s="1721"/>
      <c r="B2528" s="10" t="s">
        <v>69</v>
      </c>
      <c r="C2528" s="1960" t="s">
        <v>22</v>
      </c>
      <c r="D2528" s="1961"/>
      <c r="E2528" s="1961"/>
      <c r="F2528" s="1962"/>
      <c r="G2528" s="88" t="s">
        <v>149</v>
      </c>
      <c r="H2528" s="1963">
        <f>VLOOKUP($A2521,'Result Entry'!$B$9:$FW$108,7,0)</f>
        <v>0</v>
      </c>
      <c r="I2528" s="1963"/>
      <c r="J2528" s="1963"/>
      <c r="K2528" s="1963"/>
      <c r="L2528" s="1963"/>
      <c r="M2528" s="1963"/>
      <c r="N2528" s="1964"/>
    </row>
    <row r="2529" spans="1:14" ht="39.75" customHeight="1">
      <c r="A2529" s="1721"/>
      <c r="B2529" s="10" t="s">
        <v>69</v>
      </c>
      <c r="C2529" s="1960" t="s">
        <v>23</v>
      </c>
      <c r="D2529" s="1961"/>
      <c r="E2529" s="1961"/>
      <c r="F2529" s="1962"/>
      <c r="G2529" s="88" t="s">
        <v>149</v>
      </c>
      <c r="H2529" s="1963">
        <f>VLOOKUP($A2521,'Result Entry'!$B$9:$FW$108,8,0)</f>
        <v>0</v>
      </c>
      <c r="I2529" s="1963"/>
      <c r="J2529" s="1963"/>
      <c r="K2529" s="1963"/>
      <c r="L2529" s="1963"/>
      <c r="M2529" s="1963"/>
      <c r="N2529" s="1964"/>
    </row>
    <row r="2530" spans="1:14" ht="39.75" customHeight="1">
      <c r="A2530" s="1721"/>
      <c r="B2530" s="10" t="s">
        <v>69</v>
      </c>
      <c r="C2530" s="1960" t="s">
        <v>52</v>
      </c>
      <c r="D2530" s="1961"/>
      <c r="E2530" s="1961"/>
      <c r="F2530" s="1962"/>
      <c r="G2530" s="88" t="s">
        <v>149</v>
      </c>
      <c r="H2530" s="1963">
        <f>VLOOKUP($A2521,'Result Entry'!$B$9:$FW$108,9,0)</f>
        <v>0</v>
      </c>
      <c r="I2530" s="1963"/>
      <c r="J2530" s="1963"/>
      <c r="K2530" s="1963"/>
      <c r="L2530" s="1963"/>
      <c r="M2530" s="1963"/>
      <c r="N2530" s="1964"/>
    </row>
    <row r="2531" spans="1:14" ht="39.75" customHeight="1">
      <c r="A2531" s="1721"/>
      <c r="B2531" s="10" t="s">
        <v>69</v>
      </c>
      <c r="C2531" s="1960" t="s">
        <v>53</v>
      </c>
      <c r="D2531" s="1961"/>
      <c r="E2531" s="1961"/>
      <c r="F2531" s="1962"/>
      <c r="G2531" s="88" t="s">
        <v>149</v>
      </c>
      <c r="H2531" s="1965" t="str">
        <f>CONCATENATE('Result Entry'!$G$4,'Result Entry'!$J$4)</f>
        <v>11(A)</v>
      </c>
      <c r="I2531" s="1963"/>
      <c r="J2531" s="1963"/>
      <c r="K2531" s="1963"/>
      <c r="L2531" s="1963"/>
      <c r="M2531" s="1963"/>
      <c r="N2531" s="1964"/>
    </row>
    <row r="2532" spans="1:14" ht="39.75" customHeight="1" thickBot="1">
      <c r="A2532" s="1721"/>
      <c r="B2532" s="10" t="s">
        <v>69</v>
      </c>
      <c r="C2532" s="1935" t="s">
        <v>25</v>
      </c>
      <c r="D2532" s="1936"/>
      <c r="E2532" s="1936"/>
      <c r="F2532" s="1937"/>
      <c r="G2532" s="89" t="s">
        <v>149</v>
      </c>
      <c r="H2532" s="1938">
        <f>VLOOKUP($A2521,'Result Entry'!$B$9:$FW$108,10,0)</f>
        <v>0</v>
      </c>
      <c r="I2532" s="1938"/>
      <c r="J2532" s="1938"/>
      <c r="K2532" s="1938"/>
      <c r="L2532" s="1938"/>
      <c r="M2532" s="1938"/>
      <c r="N2532" s="1939"/>
    </row>
    <row r="2533" spans="1:14" ht="30" customHeight="1">
      <c r="A2533" s="1721"/>
      <c r="B2533" s="11" t="s">
        <v>69</v>
      </c>
      <c r="C2533" s="1940" t="s">
        <v>167</v>
      </c>
      <c r="D2533" s="1941"/>
      <c r="E2533" s="1944" t="s">
        <v>72</v>
      </c>
      <c r="F2533" s="1946" t="s">
        <v>73</v>
      </c>
      <c r="G2533" s="1948" t="s">
        <v>168</v>
      </c>
      <c r="H2533" s="1950" t="s">
        <v>55</v>
      </c>
      <c r="I2533" s="1951"/>
      <c r="J2533" s="1954" t="s">
        <v>84</v>
      </c>
      <c r="K2533" s="1955"/>
      <c r="L2533" s="1958" t="s">
        <v>169</v>
      </c>
      <c r="M2533" s="1966" t="s">
        <v>76</v>
      </c>
      <c r="N2533" s="1926" t="s">
        <v>98</v>
      </c>
    </row>
    <row r="2534" spans="1:14" ht="30" customHeight="1">
      <c r="A2534" s="1721"/>
      <c r="B2534" s="11"/>
      <c r="C2534" s="1942"/>
      <c r="D2534" s="1943"/>
      <c r="E2534" s="1945"/>
      <c r="F2534" s="1947"/>
      <c r="G2534" s="1949"/>
      <c r="H2534" s="1952"/>
      <c r="I2534" s="1953"/>
      <c r="J2534" s="1956"/>
      <c r="K2534" s="1957"/>
      <c r="L2534" s="1959"/>
      <c r="M2534" s="1967"/>
      <c r="N2534" s="1927"/>
    </row>
    <row r="2535" spans="1:14" ht="39.75" customHeight="1" thickBot="1">
      <c r="A2535" s="1721"/>
      <c r="B2535" s="11" t="s">
        <v>69</v>
      </c>
      <c r="C2535" s="1866" t="s">
        <v>56</v>
      </c>
      <c r="D2535" s="1867"/>
      <c r="E2535" s="90">
        <f>'Result Entry'!$L$7</f>
        <v>10</v>
      </c>
      <c r="F2535" s="91">
        <f>'Result Entry'!$M$7</f>
        <v>10</v>
      </c>
      <c r="G2535" s="92">
        <f t="shared" ref="G2535:G2540" si="210">SUM(E2535:F2535)</f>
        <v>20</v>
      </c>
      <c r="H2535" s="1929">
        <f>'Result Entry'!$AU$7</f>
        <v>70</v>
      </c>
      <c r="I2535" s="1930"/>
      <c r="J2535" s="1931">
        <f>'Result Entry'!$AY$7</f>
        <v>100</v>
      </c>
      <c r="K2535" s="1930"/>
      <c r="L2535" s="92">
        <f t="shared" ref="L2535:L2540" si="211">SUM(H2535,J2535)</f>
        <v>170</v>
      </c>
      <c r="M2535" s="93">
        <f t="shared" ref="M2535:M2540" si="212">SUM(G2535,L2535)</f>
        <v>190</v>
      </c>
      <c r="N2535" s="1928"/>
    </row>
    <row r="2536" spans="1:14" s="52" customFormat="1" ht="54" customHeight="1">
      <c r="A2536" s="1721"/>
      <c r="B2536" s="50" t="s">
        <v>69</v>
      </c>
      <c r="C2536" s="1769" t="str">
        <f>'Result Entry'!$L$3</f>
        <v>HINDI Comp.</v>
      </c>
      <c r="D2536" s="1770"/>
      <c r="E2536" s="94">
        <f>IF($J2524="TC",0,IF($J2524="Nso",0,VLOOKUP($A2521,'Result Entry'!$B$9:$FW$108,11,0)))</f>
        <v>0</v>
      </c>
      <c r="F2536" s="95">
        <f>IF($J2524="TC",0,IF($J2524="Nso",0,VLOOKUP($A2521,'Result Entry'!$B$9:$FW$108,12,0)))</f>
        <v>0</v>
      </c>
      <c r="G2536" s="96">
        <f t="shared" si="210"/>
        <v>0</v>
      </c>
      <c r="H2536" s="1932">
        <f>IF($J2524="TC",0,IF($J2524="Nso",0,VLOOKUP($A2521,'Result Entry'!$B$9:$FW$108,16,0)))</f>
        <v>0</v>
      </c>
      <c r="I2536" s="1933"/>
      <c r="J2536" s="1934">
        <f>IF($J2524="TC",0,IF($J2524="Nso",0,VLOOKUP($A2521,'Result Entry'!$B$9:$FW$108,19,0)))</f>
        <v>0</v>
      </c>
      <c r="K2536" s="1933"/>
      <c r="L2536" s="97">
        <f t="shared" si="211"/>
        <v>0</v>
      </c>
      <c r="M2536" s="98">
        <f t="shared" si="212"/>
        <v>0</v>
      </c>
      <c r="N2536" s="99" t="str">
        <f>IF($J2524="TC",0,IF($J2524="Nso",0,VLOOKUP($A2521,'Result Entry'!$B$9:$FW$108,24,0)))</f>
        <v/>
      </c>
    </row>
    <row r="2537" spans="1:14" s="52" customFormat="1" ht="54" customHeight="1">
      <c r="A2537" s="1721"/>
      <c r="B2537" s="50" t="s">
        <v>69</v>
      </c>
      <c r="C2537" s="1717" t="str">
        <f>'Result Entry'!$Z$3</f>
        <v>ENGLISH Comp.</v>
      </c>
      <c r="D2537" s="1718"/>
      <c r="E2537" s="94">
        <f>IF($J2524="TC",0,IF($J2524="Nso",0,VLOOKUP($A2521,'Result Entry'!$B$9:$FW$108,25,0)))</f>
        <v>0</v>
      </c>
      <c r="F2537" s="95">
        <f>IF($J2524="TC",0,IF($J2524="Nso",0,VLOOKUP($A2521,'Result Entry'!$B$9:$FW$108,26,0)))</f>
        <v>0</v>
      </c>
      <c r="G2537" s="100">
        <f t="shared" si="210"/>
        <v>0</v>
      </c>
      <c r="H2537" s="1960">
        <f>IF($J2524="TC",0,IF($J2524="Nso",0,VLOOKUP($A2521,'Result Entry'!$B$9:$FW$108,30,0)))</f>
        <v>0</v>
      </c>
      <c r="I2537" s="1904"/>
      <c r="J2537" s="1903">
        <f>IF($J2524="TC",0,IF($J2524="Nso",0,VLOOKUP($A2521,'Result Entry'!$B$9:$FW$108,33,0)))</f>
        <v>0</v>
      </c>
      <c r="K2537" s="1904"/>
      <c r="L2537" s="97">
        <f t="shared" si="211"/>
        <v>0</v>
      </c>
      <c r="M2537" s="98">
        <f t="shared" si="212"/>
        <v>0</v>
      </c>
      <c r="N2537" s="99" t="str">
        <f>IF($J2524="TC",0,IF($J2524="Nso",0,VLOOKUP($A2521,'Result Entry'!$B$9:$FW$108,38,0)))</f>
        <v/>
      </c>
    </row>
    <row r="2538" spans="1:14" s="52" customFormat="1" ht="54" customHeight="1">
      <c r="A2538" s="1721"/>
      <c r="B2538" s="50" t="s">
        <v>69</v>
      </c>
      <c r="C2538" s="1717" t="str">
        <f>'Result Entry'!$AO$3</f>
        <v>PHYSICS</v>
      </c>
      <c r="D2538" s="1718"/>
      <c r="E2538" s="94">
        <f>IF($J2524="TC",0,IF($J2524="Nso",0,VLOOKUP($A2521,'Result Entry'!$B$9:$FW$108,39,0)))</f>
        <v>0</v>
      </c>
      <c r="F2538" s="95">
        <f>IF($J2524="TC",0,IF($J2524="Nso",0,VLOOKUP($A2521,'Result Entry'!$B$9:$FW$108,40,0)))</f>
        <v>0</v>
      </c>
      <c r="G2538" s="100">
        <f t="shared" si="210"/>
        <v>0</v>
      </c>
      <c r="H2538" s="1960">
        <f>IF($J2524="TC",0,IF($J2524="Nso",0,VLOOKUP($A2521,'Result Entry'!$B$9:$FW$108,45,0)))</f>
        <v>0</v>
      </c>
      <c r="I2538" s="1904"/>
      <c r="J2538" s="1903">
        <f>IF($J2524="TC",0,IF($J2524="Nso",0,VLOOKUP($A2521,'Result Entry'!$B$9:$FW$108,49,0)))</f>
        <v>0</v>
      </c>
      <c r="K2538" s="1904"/>
      <c r="L2538" s="97">
        <f t="shared" si="211"/>
        <v>0</v>
      </c>
      <c r="M2538" s="98">
        <f t="shared" si="212"/>
        <v>0</v>
      </c>
      <c r="N2538" s="99" t="str">
        <f>IF($J2524="TC",0,IF($J2524="Nso",0,VLOOKUP($A2521,'Result Entry'!$B$9:$FW$108,54,0)))</f>
        <v/>
      </c>
    </row>
    <row r="2539" spans="1:14" s="52" customFormat="1" ht="54" customHeight="1">
      <c r="A2539" s="1721"/>
      <c r="B2539" s="50" t="s">
        <v>69</v>
      </c>
      <c r="C2539" s="1717" t="str">
        <f>'Result Entry'!$BF$3</f>
        <v>CHEMISTRY</v>
      </c>
      <c r="D2539" s="1718"/>
      <c r="E2539" s="94" t="str">
        <f>IF($J2524="TC",0,IF($J2524="Nso",0,VLOOKUP($A2521,'Result Entry'!$B$9:$FW$108,55,0)))</f>
        <v/>
      </c>
      <c r="F2539" s="95">
        <f>IF($J2524="TC",0,IF($J2524="Nso",0,VLOOKUP($A2521,'Result Entry'!$B$9:$FW$108,56,0)))</f>
        <v>0</v>
      </c>
      <c r="G2539" s="100">
        <f t="shared" si="210"/>
        <v>0</v>
      </c>
      <c r="H2539" s="1960">
        <f>IF($J2524="TC",0,IF($J2524="Nso",0,VLOOKUP($A2521,'Result Entry'!$B$9:$FW$108,61,0)))</f>
        <v>0</v>
      </c>
      <c r="I2539" s="1904"/>
      <c r="J2539" s="1903">
        <f>IF($J2524="TC",0,IF($J2524="Nso",0,VLOOKUP($A2521,'Result Entry'!$B$9:$FW$108,65,0)))</f>
        <v>0</v>
      </c>
      <c r="K2539" s="1904"/>
      <c r="L2539" s="97">
        <f t="shared" si="211"/>
        <v>0</v>
      </c>
      <c r="M2539" s="98">
        <f t="shared" si="212"/>
        <v>0</v>
      </c>
      <c r="N2539" s="99" t="str">
        <f>IF($J2524="TC",0,IF($J2524="Nso",0,VLOOKUP($A2521,'Result Entry'!$B$9:$FW$108,70,0)))</f>
        <v/>
      </c>
    </row>
    <row r="2540" spans="1:14" s="52" customFormat="1" ht="54" customHeight="1" thickBot="1">
      <c r="A2540" s="1721"/>
      <c r="B2540" s="50" t="s">
        <v>69</v>
      </c>
      <c r="C2540" s="1717" t="str">
        <f>'Result Entry'!$BW$3</f>
        <v>BIOLOGY</v>
      </c>
      <c r="D2540" s="1718"/>
      <c r="E2540" s="101" t="str">
        <f>IF($J2524="TC",0,IF($J2524="Nso",0,VLOOKUP($A2521,'Result Entry'!$B$9:$FW$108,71,0)))</f>
        <v/>
      </c>
      <c r="F2540" s="102" t="str">
        <f>IF($J2524="TC",0,IF($J2524="Nso",0,VLOOKUP($A2521,'Result Entry'!$B$9:$FW$108,72,0)))</f>
        <v/>
      </c>
      <c r="G2540" s="103">
        <f t="shared" si="210"/>
        <v>0</v>
      </c>
      <c r="H2540" s="1905">
        <f>IF($J2524="TC",0,IF($J2524="Nso",0,VLOOKUP($A2521,'Result Entry'!$B$9:$FW$108,77,0)))</f>
        <v>0</v>
      </c>
      <c r="I2540" s="1906"/>
      <c r="J2540" s="1907">
        <f>IF($J2524="TC",0,IF($J2524="Nso",0,VLOOKUP($A2521,'Result Entry'!$B$9:$FW$108,81,0)))</f>
        <v>0</v>
      </c>
      <c r="K2540" s="1906"/>
      <c r="L2540" s="104">
        <f t="shared" si="211"/>
        <v>0</v>
      </c>
      <c r="M2540" s="105">
        <f t="shared" si="212"/>
        <v>0</v>
      </c>
      <c r="N2540" s="99">
        <f>IF($J2524="TC",0,IF($J2524="Nso",0,VLOOKUP($A2521,'Result Entry'!$B$9:$FW$108,86,0)))</f>
        <v>0</v>
      </c>
    </row>
    <row r="2541" spans="1:14" ht="39.75" customHeight="1">
      <c r="A2541" s="1721"/>
      <c r="B2541" s="11" t="s">
        <v>69</v>
      </c>
      <c r="C2541" s="1771" t="s">
        <v>77</v>
      </c>
      <c r="D2541" s="1772"/>
      <c r="E2541" s="1773"/>
      <c r="F2541" s="1968" t="s">
        <v>78</v>
      </c>
      <c r="G2541" s="1969"/>
      <c r="H2541" s="1968" t="s">
        <v>79</v>
      </c>
      <c r="I2541" s="1970"/>
      <c r="J2541" s="106" t="s">
        <v>41</v>
      </c>
      <c r="K2541" s="116" t="s">
        <v>91</v>
      </c>
      <c r="L2541" s="1971" t="s">
        <v>39</v>
      </c>
      <c r="M2541" s="1972"/>
      <c r="N2541" s="108" t="s">
        <v>43</v>
      </c>
    </row>
    <row r="2542" spans="1:14" ht="39.75" customHeight="1" thickBot="1">
      <c r="A2542" s="1721"/>
      <c r="B2542" s="11" t="s">
        <v>69</v>
      </c>
      <c r="C2542" s="1774"/>
      <c r="D2542" s="1775"/>
      <c r="E2542" s="1776"/>
      <c r="F2542" s="1973">
        <f>IF($J2524="TC",0,IF($J2524="Nso",0,VLOOKUP($A2521,'Result Entry'!$B$9:$FW$108,146,0)))</f>
        <v>0</v>
      </c>
      <c r="G2542" s="1974"/>
      <c r="H2542" s="1975">
        <f>IF($J2524="TC",0,IF($J2524="Nso",0,VLOOKUP($A2521,'Result Entry'!$B$9:$FW$108,147,0)))</f>
        <v>0</v>
      </c>
      <c r="I2542" s="1976"/>
      <c r="J2542" s="75">
        <f>IF($J2524="TC",0,IF($J2524="Nso",0,VLOOKUP($A2521,'Result Entry'!$B$9:$FW$108,148,0)))</f>
        <v>0</v>
      </c>
      <c r="K2542" s="85" t="str">
        <f>IF($J2524="TC",0,IF($J2524="Nso",0,VLOOKUP($A2521,'Result Entry'!$B$9:$FW$108,149,0)))</f>
        <v/>
      </c>
      <c r="L2542" s="1864">
        <f>IF($J2524="TC",0,IF($J2524="Nso",0,VLOOKUP($A2521,'Result Entry'!$B$9:$FW$108,150,0)))</f>
        <v>0</v>
      </c>
      <c r="M2542" s="1865"/>
      <c r="N2542" s="15">
        <f>IF($J2524="TC",0,IF($J2524="Nso",0,VLOOKUP($A2521,'Result Entry'!$B$9:$FW$108,152,0)))</f>
        <v>0</v>
      </c>
    </row>
    <row r="2543" spans="1:14" ht="39.75" customHeight="1">
      <c r="A2543" s="1721"/>
      <c r="B2543" s="11" t="s">
        <v>69</v>
      </c>
      <c r="C2543" s="1758" t="s">
        <v>58</v>
      </c>
      <c r="D2543" s="1759"/>
      <c r="E2543" s="1759"/>
      <c r="F2543" s="1759"/>
      <c r="G2543" s="1759"/>
      <c r="H2543" s="1760"/>
      <c r="I2543" s="1834" t="s">
        <v>59</v>
      </c>
      <c r="J2543" s="1835"/>
      <c r="K2543" s="1911">
        <f>VLOOKUP($A2521,'Result Entry'!$B$9:$FW$108,143,0)</f>
        <v>0</v>
      </c>
      <c r="L2543" s="1912"/>
      <c r="M2543" s="1839" t="s">
        <v>37</v>
      </c>
      <c r="N2543" s="1840"/>
    </row>
    <row r="2544" spans="1:14" ht="39.75" customHeight="1" thickBot="1">
      <c r="A2544" s="1721"/>
      <c r="B2544" s="11" t="s">
        <v>69</v>
      </c>
      <c r="C2544" s="1841" t="s">
        <v>54</v>
      </c>
      <c r="D2544" s="1842"/>
      <c r="E2544" s="1842"/>
      <c r="F2544" s="1843" t="s">
        <v>157</v>
      </c>
      <c r="G2544" s="1844"/>
      <c r="H2544" s="26" t="s">
        <v>47</v>
      </c>
      <c r="I2544" s="1847" t="s">
        <v>60</v>
      </c>
      <c r="J2544" s="1848"/>
      <c r="K2544" s="1913">
        <f>VLOOKUP($A2521,'Result Entry'!$B$9:$FW$108,144,0)</f>
        <v>0</v>
      </c>
      <c r="L2544" s="1914"/>
      <c r="M2544" s="1875">
        <f>VLOOKUP($A2521,'Result Entry'!$B$9:$FW$108,145,0)</f>
        <v>0</v>
      </c>
      <c r="N2544" s="1876"/>
    </row>
    <row r="2545" spans="1:14" ht="39.75" customHeight="1">
      <c r="A2545" s="1721"/>
      <c r="B2545" s="11" t="s">
        <v>69</v>
      </c>
      <c r="C2545" s="1841"/>
      <c r="D2545" s="1842"/>
      <c r="E2545" s="1842"/>
      <c r="F2545" s="1845"/>
      <c r="G2545" s="1846"/>
      <c r="H2545" s="27" t="s">
        <v>99</v>
      </c>
      <c r="I2545" s="1877" t="s">
        <v>61</v>
      </c>
      <c r="J2545" s="1878"/>
      <c r="K2545" s="1915">
        <f>IF($J2524="TC","Transferred",IF($J2524="Nso","NameSeparated",VLOOKUP($A2521,'Result Entry'!$B$9:$FW$108,153,0)))</f>
        <v>0</v>
      </c>
      <c r="L2545" s="1915"/>
      <c r="M2545" s="1915"/>
      <c r="N2545" s="1916"/>
    </row>
    <row r="2546" spans="1:14" ht="39.75" customHeight="1">
      <c r="A2546" s="1721"/>
      <c r="B2546" s="11" t="s">
        <v>69</v>
      </c>
      <c r="C2546" s="1917" t="str">
        <f>'Result Entry'!$DU$3</f>
        <v>Foundation Of Information Tech.</v>
      </c>
      <c r="D2546" s="1918"/>
      <c r="E2546" s="1919"/>
      <c r="F2546" s="1902" t="str">
        <f>IF($J2524="TC",0,IF($J2524="Nso",0,VLOOKUP($A2521,'Result Entry'!$B$9:$GS$108,170,0)))</f>
        <v/>
      </c>
      <c r="G2546" s="1902"/>
      <c r="H2546" s="109">
        <f>IF($J2524="TC",0,IF($J2524="Nso",0,VLOOKUP($A2521,'Result Entry'!$B$9:$GS$108,112,0)))</f>
        <v>0</v>
      </c>
      <c r="I2546" s="1748" t="s">
        <v>71</v>
      </c>
      <c r="J2546" s="1749"/>
      <c r="K2546" s="1908">
        <f>'Result Entry'!$T$2</f>
        <v>45419</v>
      </c>
      <c r="L2546" s="1909"/>
      <c r="M2546" s="1909"/>
      <c r="N2546" s="1910"/>
    </row>
    <row r="2547" spans="1:14" ht="39.75" customHeight="1">
      <c r="A2547" s="1721"/>
      <c r="B2547" s="11" t="s">
        <v>69</v>
      </c>
      <c r="C2547" s="1899" t="str">
        <f>'Result Entry'!$EI$3</f>
        <v>G.I.A.I.-II</v>
      </c>
      <c r="D2547" s="1900"/>
      <c r="E2547" s="1901"/>
      <c r="F2547" s="1902" t="str">
        <f>IF($J2524="TC",0,IF($J2524="Nso",0,VLOOKUP($A2521,'Result Entry'!$B$9:$GS$108,174,0)))</f>
        <v/>
      </c>
      <c r="G2547" s="1902"/>
      <c r="H2547" s="109">
        <f>IF($J2524="TC",0,IF($J2524="Nso",0,VLOOKUP($A2521,'Result Entry'!$B$9:$GS$108,124,0)))</f>
        <v>0</v>
      </c>
      <c r="I2547" s="1753"/>
      <c r="J2547" s="1754"/>
      <c r="K2547" s="1754"/>
      <c r="L2547" s="1754"/>
      <c r="M2547" s="1754"/>
      <c r="N2547" s="1755"/>
    </row>
    <row r="2548" spans="1:14" ht="39.75" customHeight="1">
      <c r="A2548" s="1721"/>
      <c r="B2548" s="11" t="s">
        <v>69</v>
      </c>
      <c r="C2548" s="1899" t="str">
        <f>'Result Entry'!$EU$3</f>
        <v>SOC.SER.PLAN</v>
      </c>
      <c r="D2548" s="1900"/>
      <c r="E2548" s="1901"/>
      <c r="F2548" s="1902">
        <f>IF($J2524="TC",0,IF($J2524="Nso",0,VLOOKUP($A2521,'Result Entry'!$B$9:$HS$108,178,0)))</f>
        <v>0</v>
      </c>
      <c r="G2548" s="1902"/>
      <c r="H2548" s="109">
        <f>IF($J2524="TC",0,IF($J2524="Nso",0,VLOOKUP($A2521,'Result Entry'!$B$9:$GS$108,136,0)))</f>
        <v>0</v>
      </c>
      <c r="I2548" s="1756" t="s">
        <v>174</v>
      </c>
      <c r="J2548" s="1757"/>
      <c r="K2548" s="113"/>
      <c r="L2548" s="114"/>
      <c r="M2548" s="114"/>
      <c r="N2548" s="115"/>
    </row>
    <row r="2549" spans="1:14" ht="39.75" customHeight="1" thickBot="1">
      <c r="A2549" s="1721"/>
      <c r="B2549" s="11" t="s">
        <v>69</v>
      </c>
      <c r="C2549" s="1899" t="str">
        <f>'Result Entry'!$FG$3</f>
        <v>Jeewan Kaushal</v>
      </c>
      <c r="D2549" s="1900"/>
      <c r="E2549" s="1901"/>
      <c r="F2549" s="1902" t="str">
        <f>IF($J2524="TC",0,IF($J2524="Nso",0,VLOOKUP($A2521,'Result Entry'!$B$9:$HS$108,182,0)))</f>
        <v/>
      </c>
      <c r="G2549" s="1902"/>
      <c r="H2549" s="109">
        <f>IF($J2524="TC",0,IF($J2524="Nso",0,VLOOKUP($A2521,'Result Entry'!$B$9:$HS$108,136,0)))</f>
        <v>0</v>
      </c>
      <c r="I2549" s="1756" t="s">
        <v>148</v>
      </c>
      <c r="J2549" s="1757"/>
      <c r="K2549" s="1757"/>
      <c r="L2549" s="1757"/>
      <c r="M2549" s="1757"/>
      <c r="N2549" s="1838"/>
    </row>
    <row r="2550" spans="1:14" ht="39.75" customHeight="1">
      <c r="A2550" s="1721"/>
      <c r="B2550" s="10" t="s">
        <v>69</v>
      </c>
      <c r="C2550" s="1886" t="s">
        <v>180</v>
      </c>
      <c r="D2550" s="1887"/>
      <c r="E2550" s="1888"/>
      <c r="F2550" s="1895" t="s">
        <v>181</v>
      </c>
      <c r="G2550" s="1896"/>
      <c r="H2550" s="110" t="s">
        <v>30</v>
      </c>
      <c r="I2550" s="1756" t="s">
        <v>175</v>
      </c>
      <c r="J2550" s="1757"/>
      <c r="K2550" s="1757"/>
      <c r="L2550" s="1757"/>
      <c r="M2550" s="1757"/>
      <c r="N2550" s="1838"/>
    </row>
    <row r="2551" spans="1:14" ht="39.75" customHeight="1">
      <c r="A2551" s="1721"/>
      <c r="B2551" s="10" t="s">
        <v>69</v>
      </c>
      <c r="C2551" s="1889"/>
      <c r="D2551" s="1890"/>
      <c r="E2551" s="1891"/>
      <c r="F2551" s="1897" t="s">
        <v>182</v>
      </c>
      <c r="G2551" s="1898"/>
      <c r="H2551" s="111" t="s">
        <v>179</v>
      </c>
      <c r="I2551" s="1732" t="s">
        <v>67</v>
      </c>
      <c r="J2551" s="1733"/>
      <c r="K2551" s="1733"/>
      <c r="L2551" s="1733"/>
      <c r="M2551" s="1733"/>
      <c r="N2551" s="1734"/>
    </row>
    <row r="2552" spans="1:14" ht="39.75" customHeight="1">
      <c r="A2552" s="1721"/>
      <c r="B2552" s="10" t="s">
        <v>69</v>
      </c>
      <c r="C2552" s="1889"/>
      <c r="D2552" s="1890"/>
      <c r="E2552" s="1891"/>
      <c r="F2552" s="1897" t="s">
        <v>185</v>
      </c>
      <c r="G2552" s="1898"/>
      <c r="H2552" s="111" t="s">
        <v>62</v>
      </c>
      <c r="I2552" s="1735"/>
      <c r="J2552" s="1736"/>
      <c r="K2552" s="1736"/>
      <c r="L2552" s="1736"/>
      <c r="M2552" s="1736"/>
      <c r="N2552" s="1737"/>
    </row>
    <row r="2553" spans="1:14" ht="39.75" customHeight="1">
      <c r="A2553" s="1721"/>
      <c r="B2553" s="10" t="s">
        <v>69</v>
      </c>
      <c r="C2553" s="1889"/>
      <c r="D2553" s="1890"/>
      <c r="E2553" s="1891"/>
      <c r="F2553" s="1897" t="s">
        <v>186</v>
      </c>
      <c r="G2553" s="1898"/>
      <c r="H2553" s="111" t="s">
        <v>63</v>
      </c>
      <c r="I2553" s="1735"/>
      <c r="J2553" s="1736"/>
      <c r="K2553" s="1736"/>
      <c r="L2553" s="1736"/>
      <c r="M2553" s="1736"/>
      <c r="N2553" s="1737"/>
    </row>
    <row r="2554" spans="1:14" ht="39.75" customHeight="1">
      <c r="A2554" s="1721"/>
      <c r="B2554" s="10" t="s">
        <v>69</v>
      </c>
      <c r="C2554" s="1889"/>
      <c r="D2554" s="1890"/>
      <c r="E2554" s="1891"/>
      <c r="F2554" s="1897" t="s">
        <v>183</v>
      </c>
      <c r="G2554" s="1898"/>
      <c r="H2554" s="111" t="s">
        <v>65</v>
      </c>
      <c r="I2554" s="1738" t="s">
        <v>80</v>
      </c>
      <c r="J2554" s="1739"/>
      <c r="K2554" s="1739"/>
      <c r="L2554" s="1739"/>
      <c r="M2554" s="1739"/>
      <c r="N2554" s="1740"/>
    </row>
    <row r="2555" spans="1:14" ht="39.75" customHeight="1" thickBot="1">
      <c r="A2555" s="1721"/>
      <c r="B2555" s="13" t="s">
        <v>69</v>
      </c>
      <c r="C2555" s="1892"/>
      <c r="D2555" s="1893"/>
      <c r="E2555" s="1894"/>
      <c r="F2555" s="1884" t="s">
        <v>184</v>
      </c>
      <c r="G2555" s="1885"/>
      <c r="H2555" s="112" t="s">
        <v>64</v>
      </c>
      <c r="I2555" s="1741"/>
      <c r="J2555" s="1742"/>
      <c r="K2555" s="1742"/>
      <c r="L2555" s="1742"/>
      <c r="M2555" s="1742"/>
      <c r="N2555" s="1743"/>
    </row>
    <row r="2556" spans="1:14" s="43" customFormat="1" ht="123.75" customHeight="1" thickTop="1">
      <c r="A2556" s="84"/>
      <c r="B2556" s="117"/>
      <c r="C2556" s="118"/>
      <c r="D2556" s="118"/>
      <c r="E2556" s="118"/>
      <c r="F2556" s="118"/>
      <c r="G2556" s="118"/>
      <c r="H2556" s="118"/>
      <c r="I2556" s="118"/>
      <c r="J2556" s="118"/>
      <c r="K2556" s="118"/>
      <c r="L2556" s="118"/>
      <c r="M2556" s="118"/>
      <c r="N2556" s="118"/>
    </row>
    <row r="2557" spans="1:14" ht="24.75" customHeight="1" thickBot="1">
      <c r="A2557" s="83">
        <f>A2521+1</f>
        <v>72</v>
      </c>
      <c r="B2557" s="1720" t="s">
        <v>50</v>
      </c>
      <c r="C2557" s="1720"/>
      <c r="D2557" s="1720"/>
      <c r="E2557" s="1720"/>
      <c r="F2557" s="1720"/>
      <c r="G2557" s="1720"/>
      <c r="H2557" s="1720"/>
      <c r="I2557" s="1720"/>
      <c r="J2557" s="1720"/>
      <c r="K2557" s="1720"/>
      <c r="L2557" s="1720"/>
      <c r="M2557" s="1720"/>
      <c r="N2557" s="1720"/>
    </row>
    <row r="2558" spans="1:14" ht="62.25" customHeight="1" thickTop="1">
      <c r="A2558" s="1721"/>
      <c r="B2558" s="1722"/>
      <c r="C2558" s="1723"/>
      <c r="D2558" s="1920" t="str">
        <f>Master!$E$8</f>
        <v xml:space="preserve">Govt. Sr. Secondary School </v>
      </c>
      <c r="E2558" s="1921"/>
      <c r="F2558" s="1921"/>
      <c r="G2558" s="1921"/>
      <c r="H2558" s="1921"/>
      <c r="I2558" s="1921"/>
      <c r="J2558" s="1921"/>
      <c r="K2558" s="1921"/>
      <c r="L2558" s="1921"/>
      <c r="M2558" s="1921"/>
      <c r="N2558" s="1922"/>
    </row>
    <row r="2559" spans="1:14" ht="33" customHeight="1" thickBot="1">
      <c r="A2559" s="1721"/>
      <c r="B2559" s="1724"/>
      <c r="C2559" s="1725"/>
      <c r="D2559" s="1729" t="str">
        <f>Master!$E$11</f>
        <v>P.S.-Bapini (Jodhpur)</v>
      </c>
      <c r="E2559" s="1730"/>
      <c r="F2559" s="1730"/>
      <c r="G2559" s="1730"/>
      <c r="H2559" s="1730"/>
      <c r="I2559" s="1730"/>
      <c r="J2559" s="1730"/>
      <c r="K2559" s="1730"/>
      <c r="L2559" s="1730"/>
      <c r="M2559" s="1730"/>
      <c r="N2559" s="1731"/>
    </row>
    <row r="2560" spans="1:14" ht="30" customHeight="1">
      <c r="A2560" s="1721"/>
      <c r="B2560" s="28"/>
      <c r="C2560" s="1849" t="s">
        <v>150</v>
      </c>
      <c r="D2560" s="1850"/>
      <c r="E2560" s="1850"/>
      <c r="F2560" s="1850"/>
      <c r="G2560" s="1851"/>
      <c r="H2560" s="1814" t="s">
        <v>127</v>
      </c>
      <c r="I2560" s="1814"/>
      <c r="J2560" s="1923">
        <f>VLOOKUP(A2557,'Result Entry'!$B$6:$K$108,6,0)</f>
        <v>0</v>
      </c>
      <c r="K2560" s="1820" t="s">
        <v>68</v>
      </c>
      <c r="L2560" s="1821"/>
      <c r="M2560" s="68">
        <f>Master!$E$14</f>
        <v>8151106901</v>
      </c>
      <c r="N2560" s="69"/>
    </row>
    <row r="2561" spans="1:15" ht="30" customHeight="1">
      <c r="A2561" s="1721"/>
      <c r="B2561" s="9"/>
      <c r="C2561" s="1852"/>
      <c r="D2561" s="1853"/>
      <c r="E2561" s="1853"/>
      <c r="F2561" s="1853"/>
      <c r="G2561" s="1854"/>
      <c r="H2561" s="1815"/>
      <c r="I2561" s="1815"/>
      <c r="J2561" s="1924"/>
      <c r="K2561" s="1822" t="s">
        <v>66</v>
      </c>
      <c r="L2561" s="1823"/>
      <c r="M2561" s="1824"/>
      <c r="N2561" s="1825"/>
      <c r="O2561" s="17" t="s">
        <v>156</v>
      </c>
    </row>
    <row r="2562" spans="1:15" ht="30" customHeight="1" thickBot="1">
      <c r="A2562" s="1721"/>
      <c r="B2562" s="9"/>
      <c r="C2562" s="1855"/>
      <c r="D2562" s="1856"/>
      <c r="E2562" s="1856"/>
      <c r="F2562" s="1856"/>
      <c r="G2562" s="1857"/>
      <c r="H2562" s="1816"/>
      <c r="I2562" s="1816"/>
      <c r="J2562" s="1925"/>
      <c r="K2562" s="1826" t="s">
        <v>51</v>
      </c>
      <c r="L2562" s="1827"/>
      <c r="M2562" s="1828" t="str">
        <f>Master!$E$6</f>
        <v>2023-24</v>
      </c>
      <c r="N2562" s="1829"/>
    </row>
    <row r="2563" spans="1:15" ht="39.75" customHeight="1">
      <c r="A2563" s="1721"/>
      <c r="B2563" s="10" t="s">
        <v>69</v>
      </c>
      <c r="C2563" s="1932" t="s">
        <v>20</v>
      </c>
      <c r="D2563" s="1977"/>
      <c r="E2563" s="1977"/>
      <c r="F2563" s="1978"/>
      <c r="G2563" s="87" t="s">
        <v>149</v>
      </c>
      <c r="H2563" s="1979">
        <f>VLOOKUP($A2557,'Result Entry'!$B$9:$FW$108,4,0)</f>
        <v>0</v>
      </c>
      <c r="I2563" s="1979"/>
      <c r="J2563" s="1979"/>
      <c r="K2563" s="1979"/>
      <c r="L2563" s="1979"/>
      <c r="M2563" s="1979"/>
      <c r="N2563" s="1980"/>
    </row>
    <row r="2564" spans="1:15" ht="39.75" customHeight="1">
      <c r="A2564" s="1721"/>
      <c r="B2564" s="10" t="s">
        <v>69</v>
      </c>
      <c r="C2564" s="1960" t="s">
        <v>22</v>
      </c>
      <c r="D2564" s="1961"/>
      <c r="E2564" s="1961"/>
      <c r="F2564" s="1962"/>
      <c r="G2564" s="88" t="s">
        <v>149</v>
      </c>
      <c r="H2564" s="1963">
        <f>VLOOKUP($A2557,'Result Entry'!$B$9:$FW$108,7,0)</f>
        <v>0</v>
      </c>
      <c r="I2564" s="1963"/>
      <c r="J2564" s="1963"/>
      <c r="K2564" s="1963"/>
      <c r="L2564" s="1963"/>
      <c r="M2564" s="1963"/>
      <c r="N2564" s="1964"/>
    </row>
    <row r="2565" spans="1:15" ht="39.75" customHeight="1">
      <c r="A2565" s="1721"/>
      <c r="B2565" s="10" t="s">
        <v>69</v>
      </c>
      <c r="C2565" s="1960" t="s">
        <v>23</v>
      </c>
      <c r="D2565" s="1961"/>
      <c r="E2565" s="1961"/>
      <c r="F2565" s="1962"/>
      <c r="G2565" s="88" t="s">
        <v>149</v>
      </c>
      <c r="H2565" s="1963">
        <f>VLOOKUP($A2557,'Result Entry'!$B$9:$FW$108,8,0)</f>
        <v>0</v>
      </c>
      <c r="I2565" s="1963"/>
      <c r="J2565" s="1963"/>
      <c r="K2565" s="1963"/>
      <c r="L2565" s="1963"/>
      <c r="M2565" s="1963"/>
      <c r="N2565" s="1964"/>
    </row>
    <row r="2566" spans="1:15" ht="39.75" customHeight="1">
      <c r="A2566" s="1721"/>
      <c r="B2566" s="10" t="s">
        <v>69</v>
      </c>
      <c r="C2566" s="1960" t="s">
        <v>52</v>
      </c>
      <c r="D2566" s="1961"/>
      <c r="E2566" s="1961"/>
      <c r="F2566" s="1962"/>
      <c r="G2566" s="88" t="s">
        <v>149</v>
      </c>
      <c r="H2566" s="1963">
        <f>VLOOKUP($A2557,'Result Entry'!$B$9:$FW$108,9,0)</f>
        <v>0</v>
      </c>
      <c r="I2566" s="1963"/>
      <c r="J2566" s="1963"/>
      <c r="K2566" s="1963"/>
      <c r="L2566" s="1963"/>
      <c r="M2566" s="1963"/>
      <c r="N2566" s="1964"/>
    </row>
    <row r="2567" spans="1:15" ht="39.75" customHeight="1">
      <c r="A2567" s="1721"/>
      <c r="B2567" s="10" t="s">
        <v>69</v>
      </c>
      <c r="C2567" s="1960" t="s">
        <v>53</v>
      </c>
      <c r="D2567" s="1961"/>
      <c r="E2567" s="1961"/>
      <c r="F2567" s="1962"/>
      <c r="G2567" s="88" t="s">
        <v>149</v>
      </c>
      <c r="H2567" s="1965" t="str">
        <f>CONCATENATE('Result Entry'!$G$4,'Result Entry'!$J$4)</f>
        <v>11(A)</v>
      </c>
      <c r="I2567" s="1963"/>
      <c r="J2567" s="1963"/>
      <c r="K2567" s="1963"/>
      <c r="L2567" s="1963"/>
      <c r="M2567" s="1963"/>
      <c r="N2567" s="1964"/>
    </row>
    <row r="2568" spans="1:15" ht="39.75" customHeight="1" thickBot="1">
      <c r="A2568" s="1721"/>
      <c r="B2568" s="10" t="s">
        <v>69</v>
      </c>
      <c r="C2568" s="1935" t="s">
        <v>25</v>
      </c>
      <c r="D2568" s="1936"/>
      <c r="E2568" s="1936"/>
      <c r="F2568" s="1937"/>
      <c r="G2568" s="89" t="s">
        <v>149</v>
      </c>
      <c r="H2568" s="1938">
        <f>VLOOKUP($A2557,'Result Entry'!$B$9:$FW$108,10,0)</f>
        <v>0</v>
      </c>
      <c r="I2568" s="1938"/>
      <c r="J2568" s="1938"/>
      <c r="K2568" s="1938"/>
      <c r="L2568" s="1938"/>
      <c r="M2568" s="1938"/>
      <c r="N2568" s="1939"/>
    </row>
    <row r="2569" spans="1:15" ht="30" customHeight="1">
      <c r="A2569" s="1721"/>
      <c r="B2569" s="11" t="s">
        <v>69</v>
      </c>
      <c r="C2569" s="1940" t="s">
        <v>167</v>
      </c>
      <c r="D2569" s="1941"/>
      <c r="E2569" s="1944" t="s">
        <v>72</v>
      </c>
      <c r="F2569" s="1946" t="s">
        <v>73</v>
      </c>
      <c r="G2569" s="1948" t="s">
        <v>168</v>
      </c>
      <c r="H2569" s="1950" t="s">
        <v>55</v>
      </c>
      <c r="I2569" s="1951"/>
      <c r="J2569" s="1954" t="s">
        <v>84</v>
      </c>
      <c r="K2569" s="1955"/>
      <c r="L2569" s="1958" t="s">
        <v>169</v>
      </c>
      <c r="M2569" s="1966" t="s">
        <v>76</v>
      </c>
      <c r="N2569" s="1926" t="s">
        <v>98</v>
      </c>
    </row>
    <row r="2570" spans="1:15" ht="30" customHeight="1">
      <c r="A2570" s="1721"/>
      <c r="B2570" s="11"/>
      <c r="C2570" s="1942"/>
      <c r="D2570" s="1943"/>
      <c r="E2570" s="1945"/>
      <c r="F2570" s="1947"/>
      <c r="G2570" s="1949"/>
      <c r="H2570" s="1952"/>
      <c r="I2570" s="1953"/>
      <c r="J2570" s="1956"/>
      <c r="K2570" s="1957"/>
      <c r="L2570" s="1959"/>
      <c r="M2570" s="1967"/>
      <c r="N2570" s="1927"/>
    </row>
    <row r="2571" spans="1:15" ht="39.75" customHeight="1" thickBot="1">
      <c r="A2571" s="1721"/>
      <c r="B2571" s="11" t="s">
        <v>69</v>
      </c>
      <c r="C2571" s="1866" t="s">
        <v>56</v>
      </c>
      <c r="D2571" s="1867"/>
      <c r="E2571" s="90">
        <f>'Result Entry'!$L$7</f>
        <v>10</v>
      </c>
      <c r="F2571" s="91">
        <f>'Result Entry'!$M$7</f>
        <v>10</v>
      </c>
      <c r="G2571" s="92">
        <f t="shared" ref="G2571:G2576" si="213">SUM(E2571:F2571)</f>
        <v>20</v>
      </c>
      <c r="H2571" s="1929">
        <f>'Result Entry'!$AU$7</f>
        <v>70</v>
      </c>
      <c r="I2571" s="1930"/>
      <c r="J2571" s="1931">
        <f>'Result Entry'!$AY$7</f>
        <v>100</v>
      </c>
      <c r="K2571" s="1930"/>
      <c r="L2571" s="92">
        <f t="shared" ref="L2571:L2576" si="214">SUM(H2571,J2571)</f>
        <v>170</v>
      </c>
      <c r="M2571" s="93">
        <f t="shared" ref="M2571:M2576" si="215">SUM(G2571,L2571)</f>
        <v>190</v>
      </c>
      <c r="N2571" s="1928"/>
    </row>
    <row r="2572" spans="1:15" s="52" customFormat="1" ht="54" customHeight="1">
      <c r="A2572" s="1721"/>
      <c r="B2572" s="50" t="s">
        <v>69</v>
      </c>
      <c r="C2572" s="1769" t="str">
        <f>'Result Entry'!$L$3</f>
        <v>HINDI Comp.</v>
      </c>
      <c r="D2572" s="1770"/>
      <c r="E2572" s="94">
        <f>IF($J2560="TC",0,IF($J2560="Nso",0,VLOOKUP($A2557,'Result Entry'!$B$9:$FW$108,11,0)))</f>
        <v>0</v>
      </c>
      <c r="F2572" s="95">
        <f>IF($J2560="TC",0,IF($J2560="Nso",0,VLOOKUP($A2557,'Result Entry'!$B$9:$FW$108,12,0)))</f>
        <v>0</v>
      </c>
      <c r="G2572" s="96">
        <f t="shared" si="213"/>
        <v>0</v>
      </c>
      <c r="H2572" s="1932">
        <f>IF($J2560="TC",0,IF($J2560="Nso",0,VLOOKUP($A2557,'Result Entry'!$B$9:$FW$108,16,0)))</f>
        <v>0</v>
      </c>
      <c r="I2572" s="1933"/>
      <c r="J2572" s="1934">
        <f>IF($J2560="TC",0,IF($J2560="Nso",0,VLOOKUP($A2557,'Result Entry'!$B$9:$FW$108,19,0)))</f>
        <v>0</v>
      </c>
      <c r="K2572" s="1933"/>
      <c r="L2572" s="97">
        <f t="shared" si="214"/>
        <v>0</v>
      </c>
      <c r="M2572" s="98">
        <f t="shared" si="215"/>
        <v>0</v>
      </c>
      <c r="N2572" s="99" t="str">
        <f>IF($J2560="TC",0,IF($J2560="Nso",0,VLOOKUP($A2557,'Result Entry'!$B$9:$FW$108,24,0)))</f>
        <v/>
      </c>
    </row>
    <row r="2573" spans="1:15" s="52" customFormat="1" ht="54" customHeight="1">
      <c r="A2573" s="1721"/>
      <c r="B2573" s="50" t="s">
        <v>69</v>
      </c>
      <c r="C2573" s="1717" t="str">
        <f>'Result Entry'!$Z$3</f>
        <v>ENGLISH Comp.</v>
      </c>
      <c r="D2573" s="1718"/>
      <c r="E2573" s="94">
        <f>IF($J2560="TC",0,IF($J2560="Nso",0,VLOOKUP($A2557,'Result Entry'!$B$9:$FW$108,25,0)))</f>
        <v>0</v>
      </c>
      <c r="F2573" s="95">
        <f>IF($J2560="TC",0,IF($J2560="Nso",0,VLOOKUP($A2557,'Result Entry'!$B$9:$FW$108,26,0)))</f>
        <v>0</v>
      </c>
      <c r="G2573" s="100">
        <f t="shared" si="213"/>
        <v>0</v>
      </c>
      <c r="H2573" s="1960">
        <f>IF($J2560="TC",0,IF($J2560="Nso",0,VLOOKUP($A2557,'Result Entry'!$B$9:$FW$108,30,0)))</f>
        <v>0</v>
      </c>
      <c r="I2573" s="1904"/>
      <c r="J2573" s="1903">
        <f>IF($J2560="TC",0,IF($J2560="Nso",0,VLOOKUP($A2557,'Result Entry'!$B$9:$FW$108,33,0)))</f>
        <v>0</v>
      </c>
      <c r="K2573" s="1904"/>
      <c r="L2573" s="97">
        <f t="shared" si="214"/>
        <v>0</v>
      </c>
      <c r="M2573" s="98">
        <f t="shared" si="215"/>
        <v>0</v>
      </c>
      <c r="N2573" s="99" t="str">
        <f>IF($J2560="TC",0,IF($J2560="Nso",0,VLOOKUP($A2557,'Result Entry'!$B$9:$FW$108,38,0)))</f>
        <v/>
      </c>
    </row>
    <row r="2574" spans="1:15" s="52" customFormat="1" ht="54" customHeight="1">
      <c r="A2574" s="1721"/>
      <c r="B2574" s="50" t="s">
        <v>69</v>
      </c>
      <c r="C2574" s="1717" t="str">
        <f>'Result Entry'!$AO$3</f>
        <v>PHYSICS</v>
      </c>
      <c r="D2574" s="1718"/>
      <c r="E2574" s="94">
        <f>IF($J2560="TC",0,IF($J2560="Nso",0,VLOOKUP($A2557,'Result Entry'!$B$9:$FW$108,39,0)))</f>
        <v>0</v>
      </c>
      <c r="F2574" s="95">
        <f>IF($J2560="TC",0,IF($J2560="Nso",0,VLOOKUP($A2557,'Result Entry'!$B$9:$FW$108,40,0)))</f>
        <v>0</v>
      </c>
      <c r="G2574" s="100">
        <f t="shared" si="213"/>
        <v>0</v>
      </c>
      <c r="H2574" s="1960">
        <f>IF($J2560="TC",0,IF($J2560="Nso",0,VLOOKUP($A2557,'Result Entry'!$B$9:$FW$108,45,0)))</f>
        <v>0</v>
      </c>
      <c r="I2574" s="1904"/>
      <c r="J2574" s="1903">
        <f>IF($J2560="TC",0,IF($J2560="Nso",0,VLOOKUP($A2557,'Result Entry'!$B$9:$FW$108,49,0)))</f>
        <v>0</v>
      </c>
      <c r="K2574" s="1904"/>
      <c r="L2574" s="97">
        <f t="shared" si="214"/>
        <v>0</v>
      </c>
      <c r="M2574" s="98">
        <f t="shared" si="215"/>
        <v>0</v>
      </c>
      <c r="N2574" s="99" t="str">
        <f>IF($J2560="TC",0,IF($J2560="Nso",0,VLOOKUP($A2557,'Result Entry'!$B$9:$FW$108,54,0)))</f>
        <v/>
      </c>
    </row>
    <row r="2575" spans="1:15" s="52" customFormat="1" ht="54" customHeight="1">
      <c r="A2575" s="1721"/>
      <c r="B2575" s="50" t="s">
        <v>69</v>
      </c>
      <c r="C2575" s="1717" t="str">
        <f>'Result Entry'!$BF$3</f>
        <v>CHEMISTRY</v>
      </c>
      <c r="D2575" s="1718"/>
      <c r="E2575" s="94" t="str">
        <f>IF($J2560="TC",0,IF($J2560="Nso",0,VLOOKUP($A2557,'Result Entry'!$B$9:$FW$108,55,0)))</f>
        <v/>
      </c>
      <c r="F2575" s="95">
        <f>IF($J2560="TC",0,IF($J2560="Nso",0,VLOOKUP($A2557,'Result Entry'!$B$9:$FW$108,56,0)))</f>
        <v>0</v>
      </c>
      <c r="G2575" s="100">
        <f t="shared" si="213"/>
        <v>0</v>
      </c>
      <c r="H2575" s="1960">
        <f>IF($J2560="TC",0,IF($J2560="Nso",0,VLOOKUP($A2557,'Result Entry'!$B$9:$FW$108,61,0)))</f>
        <v>0</v>
      </c>
      <c r="I2575" s="1904"/>
      <c r="J2575" s="1903">
        <f>IF($J2560="TC",0,IF($J2560="Nso",0,VLOOKUP($A2557,'Result Entry'!$B$9:$FW$108,65,0)))</f>
        <v>0</v>
      </c>
      <c r="K2575" s="1904"/>
      <c r="L2575" s="97">
        <f t="shared" si="214"/>
        <v>0</v>
      </c>
      <c r="M2575" s="98">
        <f t="shared" si="215"/>
        <v>0</v>
      </c>
      <c r="N2575" s="99" t="str">
        <f>IF($J2560="TC",0,IF($J2560="Nso",0,VLOOKUP($A2557,'Result Entry'!$B$9:$FW$108,70,0)))</f>
        <v/>
      </c>
    </row>
    <row r="2576" spans="1:15" s="52" customFormat="1" ht="54" customHeight="1" thickBot="1">
      <c r="A2576" s="1721"/>
      <c r="B2576" s="50" t="s">
        <v>69</v>
      </c>
      <c r="C2576" s="1717" t="str">
        <f>'Result Entry'!$BW$3</f>
        <v>BIOLOGY</v>
      </c>
      <c r="D2576" s="1718"/>
      <c r="E2576" s="101" t="str">
        <f>IF($J2560="TC",0,IF($J2560="Nso",0,VLOOKUP($A2557,'Result Entry'!$B$9:$FW$108,71,0)))</f>
        <v/>
      </c>
      <c r="F2576" s="102" t="str">
        <f>IF($J2560="TC",0,IF($J2560="Nso",0,VLOOKUP($A2557,'Result Entry'!$B$9:$FW$108,72,0)))</f>
        <v/>
      </c>
      <c r="G2576" s="103">
        <f t="shared" si="213"/>
        <v>0</v>
      </c>
      <c r="H2576" s="1905">
        <f>IF($J2560="TC",0,IF($J2560="Nso",0,VLOOKUP($A2557,'Result Entry'!$B$9:$FW$108,77,0)))</f>
        <v>0</v>
      </c>
      <c r="I2576" s="1906"/>
      <c r="J2576" s="1907">
        <f>IF($J2560="TC",0,IF($J2560="Nso",0,VLOOKUP($A2557,'Result Entry'!$B$9:$FW$108,81,0)))</f>
        <v>0</v>
      </c>
      <c r="K2576" s="1906"/>
      <c r="L2576" s="104">
        <f t="shared" si="214"/>
        <v>0</v>
      </c>
      <c r="M2576" s="105">
        <f t="shared" si="215"/>
        <v>0</v>
      </c>
      <c r="N2576" s="99">
        <f>IF($J2560="TC",0,IF($J2560="Nso",0,VLOOKUP($A2557,'Result Entry'!$B$9:$FW$108,86,0)))</f>
        <v>0</v>
      </c>
    </row>
    <row r="2577" spans="1:14" ht="39.75" customHeight="1">
      <c r="A2577" s="1721"/>
      <c r="B2577" s="11" t="s">
        <v>69</v>
      </c>
      <c r="C2577" s="1771" t="s">
        <v>77</v>
      </c>
      <c r="D2577" s="1772"/>
      <c r="E2577" s="1773"/>
      <c r="F2577" s="1968" t="s">
        <v>78</v>
      </c>
      <c r="G2577" s="1969"/>
      <c r="H2577" s="1968" t="s">
        <v>79</v>
      </c>
      <c r="I2577" s="1970"/>
      <c r="J2577" s="106" t="s">
        <v>41</v>
      </c>
      <c r="K2577" s="116" t="s">
        <v>91</v>
      </c>
      <c r="L2577" s="1971" t="s">
        <v>39</v>
      </c>
      <c r="M2577" s="1972"/>
      <c r="N2577" s="108" t="s">
        <v>43</v>
      </c>
    </row>
    <row r="2578" spans="1:14" ht="39.75" customHeight="1" thickBot="1">
      <c r="A2578" s="1721"/>
      <c r="B2578" s="11" t="s">
        <v>69</v>
      </c>
      <c r="C2578" s="1774"/>
      <c r="D2578" s="1775"/>
      <c r="E2578" s="1776"/>
      <c r="F2578" s="1973">
        <f>IF($J2560="TC",0,IF($J2560="Nso",0,VLOOKUP($A2557,'Result Entry'!$B$9:$FW$108,146,0)))</f>
        <v>0</v>
      </c>
      <c r="G2578" s="1974"/>
      <c r="H2578" s="1975">
        <f>IF($J2560="TC",0,IF($J2560="Nso",0,VLOOKUP($A2557,'Result Entry'!$B$9:$FW$108,147,0)))</f>
        <v>0</v>
      </c>
      <c r="I2578" s="1976"/>
      <c r="J2578" s="75">
        <f>IF($J2560="TC",0,IF($J2560="Nso",0,VLOOKUP($A2557,'Result Entry'!$B$9:$FW$108,148,0)))</f>
        <v>0</v>
      </c>
      <c r="K2578" s="85" t="str">
        <f>IF($J2560="TC",0,IF($J2560="Nso",0,VLOOKUP($A2557,'Result Entry'!$B$9:$FW$108,149,0)))</f>
        <v/>
      </c>
      <c r="L2578" s="1864">
        <f>IF($J2560="TC",0,IF($J2560="Nso",0,VLOOKUP($A2557,'Result Entry'!$B$9:$FW$108,150,0)))</f>
        <v>0</v>
      </c>
      <c r="M2578" s="1865"/>
      <c r="N2578" s="15">
        <f>IF($J2560="TC",0,IF($J2560="Nso",0,VLOOKUP($A2557,'Result Entry'!$B$9:$FW$108,152,0)))</f>
        <v>0</v>
      </c>
    </row>
    <row r="2579" spans="1:14" ht="39.75" customHeight="1">
      <c r="A2579" s="1721"/>
      <c r="B2579" s="11" t="s">
        <v>69</v>
      </c>
      <c r="C2579" s="1758" t="s">
        <v>58</v>
      </c>
      <c r="D2579" s="1759"/>
      <c r="E2579" s="1759"/>
      <c r="F2579" s="1759"/>
      <c r="G2579" s="1759"/>
      <c r="H2579" s="1760"/>
      <c r="I2579" s="1834" t="s">
        <v>59</v>
      </c>
      <c r="J2579" s="1835"/>
      <c r="K2579" s="1911">
        <f>VLOOKUP($A2557,'Result Entry'!$B$9:$FW$108,143,0)</f>
        <v>0</v>
      </c>
      <c r="L2579" s="1912"/>
      <c r="M2579" s="1839" t="s">
        <v>37</v>
      </c>
      <c r="N2579" s="1840"/>
    </row>
    <row r="2580" spans="1:14" ht="39.75" customHeight="1" thickBot="1">
      <c r="A2580" s="1721"/>
      <c r="B2580" s="11" t="s">
        <v>69</v>
      </c>
      <c r="C2580" s="1841" t="s">
        <v>54</v>
      </c>
      <c r="D2580" s="1842"/>
      <c r="E2580" s="1842"/>
      <c r="F2580" s="1843" t="s">
        <v>157</v>
      </c>
      <c r="G2580" s="1844"/>
      <c r="H2580" s="26" t="s">
        <v>47</v>
      </c>
      <c r="I2580" s="1847" t="s">
        <v>60</v>
      </c>
      <c r="J2580" s="1848"/>
      <c r="K2580" s="1913">
        <f>VLOOKUP($A2557,'Result Entry'!$B$9:$FW$108,144,0)</f>
        <v>0</v>
      </c>
      <c r="L2580" s="1914"/>
      <c r="M2580" s="1875">
        <f>VLOOKUP($A2557,'Result Entry'!$B$9:$FW$108,145,0)</f>
        <v>0</v>
      </c>
      <c r="N2580" s="1876"/>
    </row>
    <row r="2581" spans="1:14" ht="39.75" customHeight="1">
      <c r="A2581" s="1721"/>
      <c r="B2581" s="11" t="s">
        <v>69</v>
      </c>
      <c r="C2581" s="1841"/>
      <c r="D2581" s="1842"/>
      <c r="E2581" s="1842"/>
      <c r="F2581" s="1845"/>
      <c r="G2581" s="1846"/>
      <c r="H2581" s="27" t="s">
        <v>99</v>
      </c>
      <c r="I2581" s="1877" t="s">
        <v>61</v>
      </c>
      <c r="J2581" s="1878"/>
      <c r="K2581" s="1915">
        <f>IF($J2560="TC","Transferred",IF($J2560="Nso","NameSeparated",VLOOKUP($A2557,'Result Entry'!$B$9:$FW$108,153,0)))</f>
        <v>0</v>
      </c>
      <c r="L2581" s="1915"/>
      <c r="M2581" s="1915"/>
      <c r="N2581" s="1916"/>
    </row>
    <row r="2582" spans="1:14" ht="39.75" customHeight="1">
      <c r="A2582" s="1721"/>
      <c r="B2582" s="11" t="s">
        <v>69</v>
      </c>
      <c r="C2582" s="1917" t="str">
        <f>'Result Entry'!$DU$3</f>
        <v>Foundation Of Information Tech.</v>
      </c>
      <c r="D2582" s="1918"/>
      <c r="E2582" s="1919"/>
      <c r="F2582" s="1902" t="str">
        <f>IF($J2560="TC",0,IF($J2560="Nso",0,VLOOKUP($A2557,'Result Entry'!$B$9:$GS$108,170,0)))</f>
        <v/>
      </c>
      <c r="G2582" s="1902"/>
      <c r="H2582" s="109">
        <f>IF($J2560="TC",0,IF($J2560="Nso",0,VLOOKUP($A2557,'Result Entry'!$B$9:$GS$108,112,0)))</f>
        <v>0</v>
      </c>
      <c r="I2582" s="1748" t="s">
        <v>71</v>
      </c>
      <c r="J2582" s="1749"/>
      <c r="K2582" s="1908">
        <f>'Result Entry'!$T$2</f>
        <v>45419</v>
      </c>
      <c r="L2582" s="1909"/>
      <c r="M2582" s="1909"/>
      <c r="N2582" s="1910"/>
    </row>
    <row r="2583" spans="1:14" ht="39.75" customHeight="1">
      <c r="A2583" s="1721"/>
      <c r="B2583" s="11" t="s">
        <v>69</v>
      </c>
      <c r="C2583" s="1899" t="str">
        <f>'Result Entry'!$EI$3</f>
        <v>G.I.A.I.-II</v>
      </c>
      <c r="D2583" s="1900"/>
      <c r="E2583" s="1901"/>
      <c r="F2583" s="1902" t="str">
        <f>IF($J2560="TC",0,IF($J2560="Nso",0,VLOOKUP($A2557,'Result Entry'!$B$9:$GS$108,174,0)))</f>
        <v/>
      </c>
      <c r="G2583" s="1902"/>
      <c r="H2583" s="109">
        <f>IF($J2560="TC",0,IF($J2560="Nso",0,VLOOKUP($A2557,'Result Entry'!$B$9:$GS$108,124,0)))</f>
        <v>0</v>
      </c>
      <c r="I2583" s="1753"/>
      <c r="J2583" s="1754"/>
      <c r="K2583" s="1754"/>
      <c r="L2583" s="1754"/>
      <c r="M2583" s="1754"/>
      <c r="N2583" s="1755"/>
    </row>
    <row r="2584" spans="1:14" ht="39.75" customHeight="1">
      <c r="A2584" s="1721"/>
      <c r="B2584" s="11" t="s">
        <v>69</v>
      </c>
      <c r="C2584" s="1899" t="str">
        <f>'Result Entry'!$EU$3</f>
        <v>SOC.SER.PLAN</v>
      </c>
      <c r="D2584" s="1900"/>
      <c r="E2584" s="1901"/>
      <c r="F2584" s="1902">
        <f>IF($J2560="TC",0,IF($J2560="Nso",0,VLOOKUP($A2557,'Result Entry'!$B$9:$HS$108,178,0)))</f>
        <v>0</v>
      </c>
      <c r="G2584" s="1902"/>
      <c r="H2584" s="109">
        <f>IF($J2560="TC",0,IF($J2560="Nso",0,VLOOKUP($A2557,'Result Entry'!$B$9:$GS$108,136,0)))</f>
        <v>0</v>
      </c>
      <c r="I2584" s="1756" t="s">
        <v>174</v>
      </c>
      <c r="J2584" s="1757"/>
      <c r="K2584" s="113"/>
      <c r="L2584" s="114"/>
      <c r="M2584" s="114"/>
      <c r="N2584" s="115"/>
    </row>
    <row r="2585" spans="1:14" ht="39.75" customHeight="1" thickBot="1">
      <c r="A2585" s="1721"/>
      <c r="B2585" s="11" t="s">
        <v>69</v>
      </c>
      <c r="C2585" s="1899" t="str">
        <f>'Result Entry'!$FG$3</f>
        <v>Jeewan Kaushal</v>
      </c>
      <c r="D2585" s="1900"/>
      <c r="E2585" s="1901"/>
      <c r="F2585" s="1902" t="str">
        <f>IF($J2560="TC",0,IF($J2560="Nso",0,VLOOKUP($A2557,'Result Entry'!$B$9:$HS$108,182,0)))</f>
        <v/>
      </c>
      <c r="G2585" s="1902"/>
      <c r="H2585" s="109">
        <f>IF($J2560="TC",0,IF($J2560="Nso",0,VLOOKUP($A2557,'Result Entry'!$B$9:$HS$108,136,0)))</f>
        <v>0</v>
      </c>
      <c r="I2585" s="1756" t="s">
        <v>148</v>
      </c>
      <c r="J2585" s="1757"/>
      <c r="K2585" s="1757"/>
      <c r="L2585" s="1757"/>
      <c r="M2585" s="1757"/>
      <c r="N2585" s="1838"/>
    </row>
    <row r="2586" spans="1:14" ht="39.75" customHeight="1">
      <c r="A2586" s="1721"/>
      <c r="B2586" s="10" t="s">
        <v>69</v>
      </c>
      <c r="C2586" s="1886" t="s">
        <v>180</v>
      </c>
      <c r="D2586" s="1887"/>
      <c r="E2586" s="1888"/>
      <c r="F2586" s="1895" t="s">
        <v>181</v>
      </c>
      <c r="G2586" s="1896"/>
      <c r="H2586" s="110" t="s">
        <v>30</v>
      </c>
      <c r="I2586" s="1756" t="s">
        <v>175</v>
      </c>
      <c r="J2586" s="1757"/>
      <c r="K2586" s="1757"/>
      <c r="L2586" s="1757"/>
      <c r="M2586" s="1757"/>
      <c r="N2586" s="1838"/>
    </row>
    <row r="2587" spans="1:14" ht="39.75" customHeight="1">
      <c r="A2587" s="1721"/>
      <c r="B2587" s="10" t="s">
        <v>69</v>
      </c>
      <c r="C2587" s="1889"/>
      <c r="D2587" s="1890"/>
      <c r="E2587" s="1891"/>
      <c r="F2587" s="1897" t="s">
        <v>182</v>
      </c>
      <c r="G2587" s="1898"/>
      <c r="H2587" s="111" t="s">
        <v>179</v>
      </c>
      <c r="I2587" s="1732" t="s">
        <v>67</v>
      </c>
      <c r="J2587" s="1733"/>
      <c r="K2587" s="1733"/>
      <c r="L2587" s="1733"/>
      <c r="M2587" s="1733"/>
      <c r="N2587" s="1734"/>
    </row>
    <row r="2588" spans="1:14" ht="39.75" customHeight="1">
      <c r="A2588" s="1721"/>
      <c r="B2588" s="10" t="s">
        <v>69</v>
      </c>
      <c r="C2588" s="1889"/>
      <c r="D2588" s="1890"/>
      <c r="E2588" s="1891"/>
      <c r="F2588" s="1897" t="s">
        <v>185</v>
      </c>
      <c r="G2588" s="1898"/>
      <c r="H2588" s="111" t="s">
        <v>62</v>
      </c>
      <c r="I2588" s="1735"/>
      <c r="J2588" s="1736"/>
      <c r="K2588" s="1736"/>
      <c r="L2588" s="1736"/>
      <c r="M2588" s="1736"/>
      <c r="N2588" s="1737"/>
    </row>
    <row r="2589" spans="1:14" ht="39.75" customHeight="1">
      <c r="A2589" s="1721"/>
      <c r="B2589" s="10" t="s">
        <v>69</v>
      </c>
      <c r="C2589" s="1889"/>
      <c r="D2589" s="1890"/>
      <c r="E2589" s="1891"/>
      <c r="F2589" s="1897" t="s">
        <v>186</v>
      </c>
      <c r="G2589" s="1898"/>
      <c r="H2589" s="111" t="s">
        <v>63</v>
      </c>
      <c r="I2589" s="1735"/>
      <c r="J2589" s="1736"/>
      <c r="K2589" s="1736"/>
      <c r="L2589" s="1736"/>
      <c r="M2589" s="1736"/>
      <c r="N2589" s="1737"/>
    </row>
    <row r="2590" spans="1:14" ht="39.75" customHeight="1">
      <c r="A2590" s="1721"/>
      <c r="B2590" s="10" t="s">
        <v>69</v>
      </c>
      <c r="C2590" s="1889"/>
      <c r="D2590" s="1890"/>
      <c r="E2590" s="1891"/>
      <c r="F2590" s="1897" t="s">
        <v>183</v>
      </c>
      <c r="G2590" s="1898"/>
      <c r="H2590" s="111" t="s">
        <v>65</v>
      </c>
      <c r="I2590" s="1738" t="s">
        <v>80</v>
      </c>
      <c r="J2590" s="1739"/>
      <c r="K2590" s="1739"/>
      <c r="L2590" s="1739"/>
      <c r="M2590" s="1739"/>
      <c r="N2590" s="1740"/>
    </row>
    <row r="2591" spans="1:14" ht="39.75" customHeight="1" thickBot="1">
      <c r="A2591" s="1721"/>
      <c r="B2591" s="13" t="s">
        <v>69</v>
      </c>
      <c r="C2591" s="1892"/>
      <c r="D2591" s="1893"/>
      <c r="E2591" s="1894"/>
      <c r="F2591" s="1884" t="s">
        <v>184</v>
      </c>
      <c r="G2591" s="1885"/>
      <c r="H2591" s="112" t="s">
        <v>64</v>
      </c>
      <c r="I2591" s="1741"/>
      <c r="J2591" s="1742"/>
      <c r="K2591" s="1742"/>
      <c r="L2591" s="1742"/>
      <c r="M2591" s="1742"/>
      <c r="N2591" s="1743"/>
    </row>
    <row r="2592" spans="1:14" s="43" customFormat="1" ht="123.75" customHeight="1" thickTop="1">
      <c r="A2592" s="84"/>
      <c r="B2592" s="117"/>
      <c r="C2592" s="118"/>
      <c r="D2592" s="118"/>
      <c r="E2592" s="118"/>
      <c r="F2592" s="118"/>
      <c r="G2592" s="118"/>
      <c r="H2592" s="118"/>
      <c r="I2592" s="118"/>
      <c r="J2592" s="118"/>
      <c r="K2592" s="118"/>
      <c r="L2592" s="118"/>
      <c r="M2592" s="118"/>
      <c r="N2592" s="118"/>
    </row>
    <row r="2593" spans="1:15" ht="24.75" customHeight="1" thickBot="1">
      <c r="A2593" s="83">
        <f>A2557+1</f>
        <v>73</v>
      </c>
      <c r="B2593" s="1720" t="s">
        <v>50</v>
      </c>
      <c r="C2593" s="1720"/>
      <c r="D2593" s="1720"/>
      <c r="E2593" s="1720"/>
      <c r="F2593" s="1720"/>
      <c r="G2593" s="1720"/>
      <c r="H2593" s="1720"/>
      <c r="I2593" s="1720"/>
      <c r="J2593" s="1720"/>
      <c r="K2593" s="1720"/>
      <c r="L2593" s="1720"/>
      <c r="M2593" s="1720"/>
      <c r="N2593" s="1720"/>
    </row>
    <row r="2594" spans="1:15" ht="62.25" customHeight="1" thickTop="1">
      <c r="A2594" s="1721"/>
      <c r="B2594" s="1722"/>
      <c r="C2594" s="1723"/>
      <c r="D2594" s="1920" t="str">
        <f>Master!$E$8</f>
        <v xml:space="preserve">Govt. Sr. Secondary School </v>
      </c>
      <c r="E2594" s="1921"/>
      <c r="F2594" s="1921"/>
      <c r="G2594" s="1921"/>
      <c r="H2594" s="1921"/>
      <c r="I2594" s="1921"/>
      <c r="J2594" s="1921"/>
      <c r="K2594" s="1921"/>
      <c r="L2594" s="1921"/>
      <c r="M2594" s="1921"/>
      <c r="N2594" s="1922"/>
    </row>
    <row r="2595" spans="1:15" ht="33" customHeight="1" thickBot="1">
      <c r="A2595" s="1721"/>
      <c r="B2595" s="1724"/>
      <c r="C2595" s="1725"/>
      <c r="D2595" s="1729" t="str">
        <f>Master!$E$11</f>
        <v>P.S.-Bapini (Jodhpur)</v>
      </c>
      <c r="E2595" s="1730"/>
      <c r="F2595" s="1730"/>
      <c r="G2595" s="1730"/>
      <c r="H2595" s="1730"/>
      <c r="I2595" s="1730"/>
      <c r="J2595" s="1730"/>
      <c r="K2595" s="1730"/>
      <c r="L2595" s="1730"/>
      <c r="M2595" s="1730"/>
      <c r="N2595" s="1731"/>
    </row>
    <row r="2596" spans="1:15" ht="30" customHeight="1">
      <c r="A2596" s="1721"/>
      <c r="B2596" s="28"/>
      <c r="C2596" s="1849" t="s">
        <v>150</v>
      </c>
      <c r="D2596" s="1850"/>
      <c r="E2596" s="1850"/>
      <c r="F2596" s="1850"/>
      <c r="G2596" s="1851"/>
      <c r="H2596" s="1814" t="s">
        <v>127</v>
      </c>
      <c r="I2596" s="1814"/>
      <c r="J2596" s="1923">
        <f>VLOOKUP(A2593,'Result Entry'!$B$6:$K$108,6,0)</f>
        <v>0</v>
      </c>
      <c r="K2596" s="1820" t="s">
        <v>68</v>
      </c>
      <c r="L2596" s="1821"/>
      <c r="M2596" s="68">
        <f>Master!$E$14</f>
        <v>8151106901</v>
      </c>
      <c r="N2596" s="69"/>
    </row>
    <row r="2597" spans="1:15" ht="30" customHeight="1">
      <c r="A2597" s="1721"/>
      <c r="B2597" s="9"/>
      <c r="C2597" s="1852"/>
      <c r="D2597" s="1853"/>
      <c r="E2597" s="1853"/>
      <c r="F2597" s="1853"/>
      <c r="G2597" s="1854"/>
      <c r="H2597" s="1815"/>
      <c r="I2597" s="1815"/>
      <c r="J2597" s="1924"/>
      <c r="K2597" s="1822" t="s">
        <v>66</v>
      </c>
      <c r="L2597" s="1823"/>
      <c r="M2597" s="1824"/>
      <c r="N2597" s="1825"/>
      <c r="O2597" s="17" t="s">
        <v>156</v>
      </c>
    </row>
    <row r="2598" spans="1:15" ht="30" customHeight="1" thickBot="1">
      <c r="A2598" s="1721"/>
      <c r="B2598" s="9"/>
      <c r="C2598" s="1855"/>
      <c r="D2598" s="1856"/>
      <c r="E2598" s="1856"/>
      <c r="F2598" s="1856"/>
      <c r="G2598" s="1857"/>
      <c r="H2598" s="1816"/>
      <c r="I2598" s="1816"/>
      <c r="J2598" s="1925"/>
      <c r="K2598" s="1826" t="s">
        <v>51</v>
      </c>
      <c r="L2598" s="1827"/>
      <c r="M2598" s="1828" t="str">
        <f>Master!$E$6</f>
        <v>2023-24</v>
      </c>
      <c r="N2598" s="1829"/>
    </row>
    <row r="2599" spans="1:15" ht="39.75" customHeight="1">
      <c r="A2599" s="1721"/>
      <c r="B2599" s="10" t="s">
        <v>69</v>
      </c>
      <c r="C2599" s="1932" t="s">
        <v>20</v>
      </c>
      <c r="D2599" s="1977"/>
      <c r="E2599" s="1977"/>
      <c r="F2599" s="1978"/>
      <c r="G2599" s="87" t="s">
        <v>149</v>
      </c>
      <c r="H2599" s="1979">
        <f>VLOOKUP($A2593,'Result Entry'!$B$9:$FW$108,4,0)</f>
        <v>0</v>
      </c>
      <c r="I2599" s="1979"/>
      <c r="J2599" s="1979"/>
      <c r="K2599" s="1979"/>
      <c r="L2599" s="1979"/>
      <c r="M2599" s="1979"/>
      <c r="N2599" s="1980"/>
    </row>
    <row r="2600" spans="1:15" ht="39.75" customHeight="1">
      <c r="A2600" s="1721"/>
      <c r="B2600" s="10" t="s">
        <v>69</v>
      </c>
      <c r="C2600" s="1960" t="s">
        <v>22</v>
      </c>
      <c r="D2600" s="1961"/>
      <c r="E2600" s="1961"/>
      <c r="F2600" s="1962"/>
      <c r="G2600" s="88" t="s">
        <v>149</v>
      </c>
      <c r="H2600" s="1963">
        <f>VLOOKUP($A2593,'Result Entry'!$B$9:$FW$108,7,0)</f>
        <v>0</v>
      </c>
      <c r="I2600" s="1963"/>
      <c r="J2600" s="1963"/>
      <c r="K2600" s="1963"/>
      <c r="L2600" s="1963"/>
      <c r="M2600" s="1963"/>
      <c r="N2600" s="1964"/>
    </row>
    <row r="2601" spans="1:15" ht="39.75" customHeight="1">
      <c r="A2601" s="1721"/>
      <c r="B2601" s="10" t="s">
        <v>69</v>
      </c>
      <c r="C2601" s="1960" t="s">
        <v>23</v>
      </c>
      <c r="D2601" s="1961"/>
      <c r="E2601" s="1961"/>
      <c r="F2601" s="1962"/>
      <c r="G2601" s="88" t="s">
        <v>149</v>
      </c>
      <c r="H2601" s="1963">
        <f>VLOOKUP($A2593,'Result Entry'!$B$9:$FW$108,8,0)</f>
        <v>0</v>
      </c>
      <c r="I2601" s="1963"/>
      <c r="J2601" s="1963"/>
      <c r="K2601" s="1963"/>
      <c r="L2601" s="1963"/>
      <c r="M2601" s="1963"/>
      <c r="N2601" s="1964"/>
    </row>
    <row r="2602" spans="1:15" ht="39.75" customHeight="1">
      <c r="A2602" s="1721"/>
      <c r="B2602" s="10" t="s">
        <v>69</v>
      </c>
      <c r="C2602" s="1960" t="s">
        <v>52</v>
      </c>
      <c r="D2602" s="1961"/>
      <c r="E2602" s="1961"/>
      <c r="F2602" s="1962"/>
      <c r="G2602" s="88" t="s">
        <v>149</v>
      </c>
      <c r="H2602" s="1963">
        <f>VLOOKUP($A2593,'Result Entry'!$B$9:$FW$108,9,0)</f>
        <v>0</v>
      </c>
      <c r="I2602" s="1963"/>
      <c r="J2602" s="1963"/>
      <c r="K2602" s="1963"/>
      <c r="L2602" s="1963"/>
      <c r="M2602" s="1963"/>
      <c r="N2602" s="1964"/>
    </row>
    <row r="2603" spans="1:15" ht="39.75" customHeight="1">
      <c r="A2603" s="1721"/>
      <c r="B2603" s="10" t="s">
        <v>69</v>
      </c>
      <c r="C2603" s="1960" t="s">
        <v>53</v>
      </c>
      <c r="D2603" s="1961"/>
      <c r="E2603" s="1961"/>
      <c r="F2603" s="1962"/>
      <c r="G2603" s="88" t="s">
        <v>149</v>
      </c>
      <c r="H2603" s="1965" t="str">
        <f>CONCATENATE('Result Entry'!$G$4,'Result Entry'!$J$4)</f>
        <v>11(A)</v>
      </c>
      <c r="I2603" s="1963"/>
      <c r="J2603" s="1963"/>
      <c r="K2603" s="1963"/>
      <c r="L2603" s="1963"/>
      <c r="M2603" s="1963"/>
      <c r="N2603" s="1964"/>
    </row>
    <row r="2604" spans="1:15" ht="39.75" customHeight="1" thickBot="1">
      <c r="A2604" s="1721"/>
      <c r="B2604" s="10" t="s">
        <v>69</v>
      </c>
      <c r="C2604" s="1935" t="s">
        <v>25</v>
      </c>
      <c r="D2604" s="1936"/>
      <c r="E2604" s="1936"/>
      <c r="F2604" s="1937"/>
      <c r="G2604" s="89" t="s">
        <v>149</v>
      </c>
      <c r="H2604" s="1938">
        <f>VLOOKUP($A2593,'Result Entry'!$B$9:$FW$108,10,0)</f>
        <v>0</v>
      </c>
      <c r="I2604" s="1938"/>
      <c r="J2604" s="1938"/>
      <c r="K2604" s="1938"/>
      <c r="L2604" s="1938"/>
      <c r="M2604" s="1938"/>
      <c r="N2604" s="1939"/>
    </row>
    <row r="2605" spans="1:15" ht="30" customHeight="1">
      <c r="A2605" s="1721"/>
      <c r="B2605" s="11" t="s">
        <v>69</v>
      </c>
      <c r="C2605" s="1940" t="s">
        <v>167</v>
      </c>
      <c r="D2605" s="1941"/>
      <c r="E2605" s="1944" t="s">
        <v>72</v>
      </c>
      <c r="F2605" s="1946" t="s">
        <v>73</v>
      </c>
      <c r="G2605" s="1948" t="s">
        <v>168</v>
      </c>
      <c r="H2605" s="1950" t="s">
        <v>55</v>
      </c>
      <c r="I2605" s="1951"/>
      <c r="J2605" s="1954" t="s">
        <v>84</v>
      </c>
      <c r="K2605" s="1955"/>
      <c r="L2605" s="1958" t="s">
        <v>169</v>
      </c>
      <c r="M2605" s="1966" t="s">
        <v>76</v>
      </c>
      <c r="N2605" s="1926" t="s">
        <v>98</v>
      </c>
    </row>
    <row r="2606" spans="1:15" ht="30" customHeight="1">
      <c r="A2606" s="1721"/>
      <c r="B2606" s="11"/>
      <c r="C2606" s="1942"/>
      <c r="D2606" s="1943"/>
      <c r="E2606" s="1945"/>
      <c r="F2606" s="1947"/>
      <c r="G2606" s="1949"/>
      <c r="H2606" s="1952"/>
      <c r="I2606" s="1953"/>
      <c r="J2606" s="1956"/>
      <c r="K2606" s="1957"/>
      <c r="L2606" s="1959"/>
      <c r="M2606" s="1967"/>
      <c r="N2606" s="1927"/>
    </row>
    <row r="2607" spans="1:15" ht="39.75" customHeight="1" thickBot="1">
      <c r="A2607" s="1721"/>
      <c r="B2607" s="11" t="s">
        <v>69</v>
      </c>
      <c r="C2607" s="1866" t="s">
        <v>56</v>
      </c>
      <c r="D2607" s="1867"/>
      <c r="E2607" s="90">
        <f>'Result Entry'!$L$7</f>
        <v>10</v>
      </c>
      <c r="F2607" s="91">
        <f>'Result Entry'!$M$7</f>
        <v>10</v>
      </c>
      <c r="G2607" s="92">
        <f t="shared" ref="G2607:G2612" si="216">SUM(E2607:F2607)</f>
        <v>20</v>
      </c>
      <c r="H2607" s="1929">
        <f>'Result Entry'!$AU$7</f>
        <v>70</v>
      </c>
      <c r="I2607" s="1930"/>
      <c r="J2607" s="1931">
        <f>'Result Entry'!$AY$7</f>
        <v>100</v>
      </c>
      <c r="K2607" s="1930"/>
      <c r="L2607" s="92">
        <f t="shared" ref="L2607:L2612" si="217">SUM(H2607,J2607)</f>
        <v>170</v>
      </c>
      <c r="M2607" s="93">
        <f t="shared" ref="M2607:M2612" si="218">SUM(G2607,L2607)</f>
        <v>190</v>
      </c>
      <c r="N2607" s="1928"/>
    </row>
    <row r="2608" spans="1:15" s="52" customFormat="1" ht="54" customHeight="1">
      <c r="A2608" s="1721"/>
      <c r="B2608" s="50" t="s">
        <v>69</v>
      </c>
      <c r="C2608" s="1769" t="str">
        <f>'Result Entry'!$L$3</f>
        <v>HINDI Comp.</v>
      </c>
      <c r="D2608" s="1770"/>
      <c r="E2608" s="94">
        <f>IF($J2596="TC",0,IF($J2596="Nso",0,VLOOKUP($A2593,'Result Entry'!$B$9:$FW$108,11,0)))</f>
        <v>0</v>
      </c>
      <c r="F2608" s="95">
        <f>IF($J2596="TC",0,IF($J2596="Nso",0,VLOOKUP($A2593,'Result Entry'!$B$9:$FW$108,12,0)))</f>
        <v>0</v>
      </c>
      <c r="G2608" s="96">
        <f t="shared" si="216"/>
        <v>0</v>
      </c>
      <c r="H2608" s="1932">
        <f>IF($J2596="TC",0,IF($J2596="Nso",0,VLOOKUP($A2593,'Result Entry'!$B$9:$FW$108,16,0)))</f>
        <v>0</v>
      </c>
      <c r="I2608" s="1933"/>
      <c r="J2608" s="1934">
        <f>IF($J2596="TC",0,IF($J2596="Nso",0,VLOOKUP($A2593,'Result Entry'!$B$9:$FW$108,19,0)))</f>
        <v>0</v>
      </c>
      <c r="K2608" s="1933"/>
      <c r="L2608" s="97">
        <f t="shared" si="217"/>
        <v>0</v>
      </c>
      <c r="M2608" s="98">
        <f t="shared" si="218"/>
        <v>0</v>
      </c>
      <c r="N2608" s="99" t="str">
        <f>IF($J2596="TC",0,IF($J2596="Nso",0,VLOOKUP($A2593,'Result Entry'!$B$9:$FW$108,24,0)))</f>
        <v/>
      </c>
    </row>
    <row r="2609" spans="1:14" s="52" customFormat="1" ht="54" customHeight="1">
      <c r="A2609" s="1721"/>
      <c r="B2609" s="50" t="s">
        <v>69</v>
      </c>
      <c r="C2609" s="1717" t="str">
        <f>'Result Entry'!$Z$3</f>
        <v>ENGLISH Comp.</v>
      </c>
      <c r="D2609" s="1718"/>
      <c r="E2609" s="94">
        <f>IF($J2596="TC",0,IF($J2596="Nso",0,VLOOKUP($A2593,'Result Entry'!$B$9:$FW$108,25,0)))</f>
        <v>0</v>
      </c>
      <c r="F2609" s="95">
        <f>IF($J2596="TC",0,IF($J2596="Nso",0,VLOOKUP($A2593,'Result Entry'!$B$9:$FW$108,26,0)))</f>
        <v>0</v>
      </c>
      <c r="G2609" s="100">
        <f t="shared" si="216"/>
        <v>0</v>
      </c>
      <c r="H2609" s="1960">
        <f>IF($J2596="TC",0,IF($J2596="Nso",0,VLOOKUP($A2593,'Result Entry'!$B$9:$FW$108,30,0)))</f>
        <v>0</v>
      </c>
      <c r="I2609" s="1904"/>
      <c r="J2609" s="1903">
        <f>IF($J2596="TC",0,IF($J2596="Nso",0,VLOOKUP($A2593,'Result Entry'!$B$9:$FW$108,33,0)))</f>
        <v>0</v>
      </c>
      <c r="K2609" s="1904"/>
      <c r="L2609" s="97">
        <f t="shared" si="217"/>
        <v>0</v>
      </c>
      <c r="M2609" s="98">
        <f t="shared" si="218"/>
        <v>0</v>
      </c>
      <c r="N2609" s="99" t="str">
        <f>IF($J2596="TC",0,IF($J2596="Nso",0,VLOOKUP($A2593,'Result Entry'!$B$9:$FW$108,38,0)))</f>
        <v/>
      </c>
    </row>
    <row r="2610" spans="1:14" s="52" customFormat="1" ht="54" customHeight="1">
      <c r="A2610" s="1721"/>
      <c r="B2610" s="50" t="s">
        <v>69</v>
      </c>
      <c r="C2610" s="1717" t="str">
        <f>'Result Entry'!$AO$3</f>
        <v>PHYSICS</v>
      </c>
      <c r="D2610" s="1718"/>
      <c r="E2610" s="94">
        <f>IF($J2596="TC",0,IF($J2596="Nso",0,VLOOKUP($A2593,'Result Entry'!$B$9:$FW$108,39,0)))</f>
        <v>0</v>
      </c>
      <c r="F2610" s="95">
        <f>IF($J2596="TC",0,IF($J2596="Nso",0,VLOOKUP($A2593,'Result Entry'!$B$9:$FW$108,40,0)))</f>
        <v>0</v>
      </c>
      <c r="G2610" s="100">
        <f t="shared" si="216"/>
        <v>0</v>
      </c>
      <c r="H2610" s="1960">
        <f>IF($J2596="TC",0,IF($J2596="Nso",0,VLOOKUP($A2593,'Result Entry'!$B$9:$FW$108,45,0)))</f>
        <v>0</v>
      </c>
      <c r="I2610" s="1904"/>
      <c r="J2610" s="1903">
        <f>IF($J2596="TC",0,IF($J2596="Nso",0,VLOOKUP($A2593,'Result Entry'!$B$9:$FW$108,49,0)))</f>
        <v>0</v>
      </c>
      <c r="K2610" s="1904"/>
      <c r="L2610" s="97">
        <f t="shared" si="217"/>
        <v>0</v>
      </c>
      <c r="M2610" s="98">
        <f t="shared" si="218"/>
        <v>0</v>
      </c>
      <c r="N2610" s="99" t="str">
        <f>IF($J2596="TC",0,IF($J2596="Nso",0,VLOOKUP($A2593,'Result Entry'!$B$9:$FW$108,54,0)))</f>
        <v/>
      </c>
    </row>
    <row r="2611" spans="1:14" s="52" customFormat="1" ht="54" customHeight="1">
      <c r="A2611" s="1721"/>
      <c r="B2611" s="50" t="s">
        <v>69</v>
      </c>
      <c r="C2611" s="1717" t="str">
        <f>'Result Entry'!$BF$3</f>
        <v>CHEMISTRY</v>
      </c>
      <c r="D2611" s="1718"/>
      <c r="E2611" s="94" t="str">
        <f>IF($J2596="TC",0,IF($J2596="Nso",0,VLOOKUP($A2593,'Result Entry'!$B$9:$FW$108,55,0)))</f>
        <v/>
      </c>
      <c r="F2611" s="95">
        <f>IF($J2596="TC",0,IF($J2596="Nso",0,VLOOKUP($A2593,'Result Entry'!$B$9:$FW$108,56,0)))</f>
        <v>0</v>
      </c>
      <c r="G2611" s="100">
        <f t="shared" si="216"/>
        <v>0</v>
      </c>
      <c r="H2611" s="1960">
        <f>IF($J2596="TC",0,IF($J2596="Nso",0,VLOOKUP($A2593,'Result Entry'!$B$9:$FW$108,61,0)))</f>
        <v>0</v>
      </c>
      <c r="I2611" s="1904"/>
      <c r="J2611" s="1903">
        <f>IF($J2596="TC",0,IF($J2596="Nso",0,VLOOKUP($A2593,'Result Entry'!$B$9:$FW$108,65,0)))</f>
        <v>0</v>
      </c>
      <c r="K2611" s="1904"/>
      <c r="L2611" s="97">
        <f t="shared" si="217"/>
        <v>0</v>
      </c>
      <c r="M2611" s="98">
        <f t="shared" si="218"/>
        <v>0</v>
      </c>
      <c r="N2611" s="99" t="str">
        <f>IF($J2596="TC",0,IF($J2596="Nso",0,VLOOKUP($A2593,'Result Entry'!$B$9:$FW$108,70,0)))</f>
        <v/>
      </c>
    </row>
    <row r="2612" spans="1:14" s="52" customFormat="1" ht="54" customHeight="1" thickBot="1">
      <c r="A2612" s="1721"/>
      <c r="B2612" s="50" t="s">
        <v>69</v>
      </c>
      <c r="C2612" s="1717" t="str">
        <f>'Result Entry'!$BW$3</f>
        <v>BIOLOGY</v>
      </c>
      <c r="D2612" s="1718"/>
      <c r="E2612" s="101" t="str">
        <f>IF($J2596="TC",0,IF($J2596="Nso",0,VLOOKUP($A2593,'Result Entry'!$B$9:$FW$108,71,0)))</f>
        <v/>
      </c>
      <c r="F2612" s="102" t="str">
        <f>IF($J2596="TC",0,IF($J2596="Nso",0,VLOOKUP($A2593,'Result Entry'!$B$9:$FW$108,72,0)))</f>
        <v/>
      </c>
      <c r="G2612" s="103">
        <f t="shared" si="216"/>
        <v>0</v>
      </c>
      <c r="H2612" s="1905">
        <f>IF($J2596="TC",0,IF($J2596="Nso",0,VLOOKUP($A2593,'Result Entry'!$B$9:$FW$108,77,0)))</f>
        <v>0</v>
      </c>
      <c r="I2612" s="1906"/>
      <c r="J2612" s="1907">
        <f>IF($J2596="TC",0,IF($J2596="Nso",0,VLOOKUP($A2593,'Result Entry'!$B$9:$FW$108,81,0)))</f>
        <v>0</v>
      </c>
      <c r="K2612" s="1906"/>
      <c r="L2612" s="104">
        <f t="shared" si="217"/>
        <v>0</v>
      </c>
      <c r="M2612" s="105">
        <f t="shared" si="218"/>
        <v>0</v>
      </c>
      <c r="N2612" s="99">
        <f>IF($J2596="TC",0,IF($J2596="Nso",0,VLOOKUP($A2593,'Result Entry'!$B$9:$FW$108,86,0)))</f>
        <v>0</v>
      </c>
    </row>
    <row r="2613" spans="1:14" ht="39.75" customHeight="1">
      <c r="A2613" s="1721"/>
      <c r="B2613" s="11" t="s">
        <v>69</v>
      </c>
      <c r="C2613" s="1771" t="s">
        <v>77</v>
      </c>
      <c r="D2613" s="1772"/>
      <c r="E2613" s="1773"/>
      <c r="F2613" s="1968" t="s">
        <v>78</v>
      </c>
      <c r="G2613" s="1969"/>
      <c r="H2613" s="1968" t="s">
        <v>79</v>
      </c>
      <c r="I2613" s="1970"/>
      <c r="J2613" s="106" t="s">
        <v>41</v>
      </c>
      <c r="K2613" s="116" t="s">
        <v>91</v>
      </c>
      <c r="L2613" s="1971" t="s">
        <v>39</v>
      </c>
      <c r="M2613" s="1972"/>
      <c r="N2613" s="108" t="s">
        <v>43</v>
      </c>
    </row>
    <row r="2614" spans="1:14" ht="39.75" customHeight="1" thickBot="1">
      <c r="A2614" s="1721"/>
      <c r="B2614" s="11" t="s">
        <v>69</v>
      </c>
      <c r="C2614" s="1774"/>
      <c r="D2614" s="1775"/>
      <c r="E2614" s="1776"/>
      <c r="F2614" s="1973">
        <f>IF($J2596="TC",0,IF($J2596="Nso",0,VLOOKUP($A2593,'Result Entry'!$B$9:$FW$108,146,0)))</f>
        <v>0</v>
      </c>
      <c r="G2614" s="1974"/>
      <c r="H2614" s="1975">
        <f>IF($J2596="TC",0,IF($J2596="Nso",0,VLOOKUP($A2593,'Result Entry'!$B$9:$FW$108,147,0)))</f>
        <v>0</v>
      </c>
      <c r="I2614" s="1976"/>
      <c r="J2614" s="75">
        <f>IF($J2596="TC",0,IF($J2596="Nso",0,VLOOKUP($A2593,'Result Entry'!$B$9:$FW$108,148,0)))</f>
        <v>0</v>
      </c>
      <c r="K2614" s="85" t="str">
        <f>IF($J2596="TC",0,IF($J2596="Nso",0,VLOOKUP($A2593,'Result Entry'!$B$9:$FW$108,149,0)))</f>
        <v/>
      </c>
      <c r="L2614" s="1864">
        <f>IF($J2596="TC",0,IF($J2596="Nso",0,VLOOKUP($A2593,'Result Entry'!$B$9:$FW$108,150,0)))</f>
        <v>0</v>
      </c>
      <c r="M2614" s="1865"/>
      <c r="N2614" s="15">
        <f>IF($J2596="TC",0,IF($J2596="Nso",0,VLOOKUP($A2593,'Result Entry'!$B$9:$FW$108,152,0)))</f>
        <v>0</v>
      </c>
    </row>
    <row r="2615" spans="1:14" ht="39.75" customHeight="1">
      <c r="A2615" s="1721"/>
      <c r="B2615" s="11" t="s">
        <v>69</v>
      </c>
      <c r="C2615" s="1758" t="s">
        <v>58</v>
      </c>
      <c r="D2615" s="1759"/>
      <c r="E2615" s="1759"/>
      <c r="F2615" s="1759"/>
      <c r="G2615" s="1759"/>
      <c r="H2615" s="1760"/>
      <c r="I2615" s="1834" t="s">
        <v>59</v>
      </c>
      <c r="J2615" s="1835"/>
      <c r="K2615" s="1911">
        <f>VLOOKUP($A2593,'Result Entry'!$B$9:$FW$108,143,0)</f>
        <v>0</v>
      </c>
      <c r="L2615" s="1912"/>
      <c r="M2615" s="1839" t="s">
        <v>37</v>
      </c>
      <c r="N2615" s="1840"/>
    </row>
    <row r="2616" spans="1:14" ht="39.75" customHeight="1" thickBot="1">
      <c r="A2616" s="1721"/>
      <c r="B2616" s="11" t="s">
        <v>69</v>
      </c>
      <c r="C2616" s="1841" t="s">
        <v>54</v>
      </c>
      <c r="D2616" s="1842"/>
      <c r="E2616" s="1842"/>
      <c r="F2616" s="1843" t="s">
        <v>157</v>
      </c>
      <c r="G2616" s="1844"/>
      <c r="H2616" s="26" t="s">
        <v>47</v>
      </c>
      <c r="I2616" s="1847" t="s">
        <v>60</v>
      </c>
      <c r="J2616" s="1848"/>
      <c r="K2616" s="1913">
        <f>VLOOKUP($A2593,'Result Entry'!$B$9:$FW$108,144,0)</f>
        <v>0</v>
      </c>
      <c r="L2616" s="1914"/>
      <c r="M2616" s="1875">
        <f>VLOOKUP($A2593,'Result Entry'!$B$9:$FW$108,145,0)</f>
        <v>0</v>
      </c>
      <c r="N2616" s="1876"/>
    </row>
    <row r="2617" spans="1:14" ht="39.75" customHeight="1">
      <c r="A2617" s="1721"/>
      <c r="B2617" s="11" t="s">
        <v>69</v>
      </c>
      <c r="C2617" s="1841"/>
      <c r="D2617" s="1842"/>
      <c r="E2617" s="1842"/>
      <c r="F2617" s="1845"/>
      <c r="G2617" s="1846"/>
      <c r="H2617" s="27" t="s">
        <v>99</v>
      </c>
      <c r="I2617" s="1877" t="s">
        <v>61</v>
      </c>
      <c r="J2617" s="1878"/>
      <c r="K2617" s="1915">
        <f>IF($J2596="TC","Transferred",IF($J2596="Nso","NameSeparated",VLOOKUP($A2593,'Result Entry'!$B$9:$FW$108,153,0)))</f>
        <v>0</v>
      </c>
      <c r="L2617" s="1915"/>
      <c r="M2617" s="1915"/>
      <c r="N2617" s="1916"/>
    </row>
    <row r="2618" spans="1:14" ht="39.75" customHeight="1">
      <c r="A2618" s="1721"/>
      <c r="B2618" s="11" t="s">
        <v>69</v>
      </c>
      <c r="C2618" s="1917" t="str">
        <f>'Result Entry'!$DU$3</f>
        <v>Foundation Of Information Tech.</v>
      </c>
      <c r="D2618" s="1918"/>
      <c r="E2618" s="1919"/>
      <c r="F2618" s="1902" t="str">
        <f>IF($J2596="TC",0,IF($J2596="Nso",0,VLOOKUP($A2593,'Result Entry'!$B$9:$GS$108,170,0)))</f>
        <v/>
      </c>
      <c r="G2618" s="1902"/>
      <c r="H2618" s="109">
        <f>IF($J2596="TC",0,IF($J2596="Nso",0,VLOOKUP($A2593,'Result Entry'!$B$9:$GS$108,112,0)))</f>
        <v>0</v>
      </c>
      <c r="I2618" s="1748" t="s">
        <v>71</v>
      </c>
      <c r="J2618" s="1749"/>
      <c r="K2618" s="1908">
        <f>'Result Entry'!$T$2</f>
        <v>45419</v>
      </c>
      <c r="L2618" s="1909"/>
      <c r="M2618" s="1909"/>
      <c r="N2618" s="1910"/>
    </row>
    <row r="2619" spans="1:14" ht="39.75" customHeight="1">
      <c r="A2619" s="1721"/>
      <c r="B2619" s="11" t="s">
        <v>69</v>
      </c>
      <c r="C2619" s="1899" t="str">
        <f>'Result Entry'!$EI$3</f>
        <v>G.I.A.I.-II</v>
      </c>
      <c r="D2619" s="1900"/>
      <c r="E2619" s="1901"/>
      <c r="F2619" s="1902" t="str">
        <f>IF($J2596="TC",0,IF($J2596="Nso",0,VLOOKUP($A2593,'Result Entry'!$B$9:$GS$108,174,0)))</f>
        <v/>
      </c>
      <c r="G2619" s="1902"/>
      <c r="H2619" s="109">
        <f>IF($J2596="TC",0,IF($J2596="Nso",0,VLOOKUP($A2593,'Result Entry'!$B$9:$GS$108,124,0)))</f>
        <v>0</v>
      </c>
      <c r="I2619" s="1753"/>
      <c r="J2619" s="1754"/>
      <c r="K2619" s="1754"/>
      <c r="L2619" s="1754"/>
      <c r="M2619" s="1754"/>
      <c r="N2619" s="1755"/>
    </row>
    <row r="2620" spans="1:14" ht="39.75" customHeight="1">
      <c r="A2620" s="1721"/>
      <c r="B2620" s="11" t="s">
        <v>69</v>
      </c>
      <c r="C2620" s="1899" t="str">
        <f>'Result Entry'!$EU$3</f>
        <v>SOC.SER.PLAN</v>
      </c>
      <c r="D2620" s="1900"/>
      <c r="E2620" s="1901"/>
      <c r="F2620" s="1902">
        <f>IF($J2596="TC",0,IF($J2596="Nso",0,VLOOKUP($A2593,'Result Entry'!$B$9:$HS$108,178,0)))</f>
        <v>0</v>
      </c>
      <c r="G2620" s="1902"/>
      <c r="H2620" s="109">
        <f>IF($J2596="TC",0,IF($J2596="Nso",0,VLOOKUP($A2593,'Result Entry'!$B$9:$GS$108,136,0)))</f>
        <v>0</v>
      </c>
      <c r="I2620" s="1756" t="s">
        <v>174</v>
      </c>
      <c r="J2620" s="1757"/>
      <c r="K2620" s="113"/>
      <c r="L2620" s="114"/>
      <c r="M2620" s="114"/>
      <c r="N2620" s="115"/>
    </row>
    <row r="2621" spans="1:14" ht="39.75" customHeight="1" thickBot="1">
      <c r="A2621" s="1721"/>
      <c r="B2621" s="11" t="s">
        <v>69</v>
      </c>
      <c r="C2621" s="1899" t="str">
        <f>'Result Entry'!$FG$3</f>
        <v>Jeewan Kaushal</v>
      </c>
      <c r="D2621" s="1900"/>
      <c r="E2621" s="1901"/>
      <c r="F2621" s="1902" t="str">
        <f>IF($J2596="TC",0,IF($J2596="Nso",0,VLOOKUP($A2593,'Result Entry'!$B$9:$HS$108,182,0)))</f>
        <v/>
      </c>
      <c r="G2621" s="1902"/>
      <c r="H2621" s="109">
        <f>IF($J2596="TC",0,IF($J2596="Nso",0,VLOOKUP($A2593,'Result Entry'!$B$9:$HS$108,136,0)))</f>
        <v>0</v>
      </c>
      <c r="I2621" s="1756" t="s">
        <v>148</v>
      </c>
      <c r="J2621" s="1757"/>
      <c r="K2621" s="1757"/>
      <c r="L2621" s="1757"/>
      <c r="M2621" s="1757"/>
      <c r="N2621" s="1838"/>
    </row>
    <row r="2622" spans="1:14" ht="39.75" customHeight="1">
      <c r="A2622" s="1721"/>
      <c r="B2622" s="10" t="s">
        <v>69</v>
      </c>
      <c r="C2622" s="1886" t="s">
        <v>180</v>
      </c>
      <c r="D2622" s="1887"/>
      <c r="E2622" s="1888"/>
      <c r="F2622" s="1895" t="s">
        <v>181</v>
      </c>
      <c r="G2622" s="1896"/>
      <c r="H2622" s="110" t="s">
        <v>30</v>
      </c>
      <c r="I2622" s="1756" t="s">
        <v>175</v>
      </c>
      <c r="J2622" s="1757"/>
      <c r="K2622" s="1757"/>
      <c r="L2622" s="1757"/>
      <c r="M2622" s="1757"/>
      <c r="N2622" s="1838"/>
    </row>
    <row r="2623" spans="1:14" ht="39.75" customHeight="1">
      <c r="A2623" s="1721"/>
      <c r="B2623" s="10" t="s">
        <v>69</v>
      </c>
      <c r="C2623" s="1889"/>
      <c r="D2623" s="1890"/>
      <c r="E2623" s="1891"/>
      <c r="F2623" s="1897" t="s">
        <v>182</v>
      </c>
      <c r="G2623" s="1898"/>
      <c r="H2623" s="111" t="s">
        <v>179</v>
      </c>
      <c r="I2623" s="1732" t="s">
        <v>67</v>
      </c>
      <c r="J2623" s="1733"/>
      <c r="K2623" s="1733"/>
      <c r="L2623" s="1733"/>
      <c r="M2623" s="1733"/>
      <c r="N2623" s="1734"/>
    </row>
    <row r="2624" spans="1:14" ht="39.75" customHeight="1">
      <c r="A2624" s="1721"/>
      <c r="B2624" s="10" t="s">
        <v>69</v>
      </c>
      <c r="C2624" s="1889"/>
      <c r="D2624" s="1890"/>
      <c r="E2624" s="1891"/>
      <c r="F2624" s="1897" t="s">
        <v>185</v>
      </c>
      <c r="G2624" s="1898"/>
      <c r="H2624" s="111" t="s">
        <v>62</v>
      </c>
      <c r="I2624" s="1735"/>
      <c r="J2624" s="1736"/>
      <c r="K2624" s="1736"/>
      <c r="L2624" s="1736"/>
      <c r="M2624" s="1736"/>
      <c r="N2624" s="1737"/>
    </row>
    <row r="2625" spans="1:15" ht="39.75" customHeight="1">
      <c r="A2625" s="1721"/>
      <c r="B2625" s="10" t="s">
        <v>69</v>
      </c>
      <c r="C2625" s="1889"/>
      <c r="D2625" s="1890"/>
      <c r="E2625" s="1891"/>
      <c r="F2625" s="1897" t="s">
        <v>186</v>
      </c>
      <c r="G2625" s="1898"/>
      <c r="H2625" s="111" t="s">
        <v>63</v>
      </c>
      <c r="I2625" s="1735"/>
      <c r="J2625" s="1736"/>
      <c r="K2625" s="1736"/>
      <c r="L2625" s="1736"/>
      <c r="M2625" s="1736"/>
      <c r="N2625" s="1737"/>
    </row>
    <row r="2626" spans="1:15" ht="39.75" customHeight="1">
      <c r="A2626" s="1721"/>
      <c r="B2626" s="10" t="s">
        <v>69</v>
      </c>
      <c r="C2626" s="1889"/>
      <c r="D2626" s="1890"/>
      <c r="E2626" s="1891"/>
      <c r="F2626" s="1897" t="s">
        <v>183</v>
      </c>
      <c r="G2626" s="1898"/>
      <c r="H2626" s="111" t="s">
        <v>65</v>
      </c>
      <c r="I2626" s="1738" t="s">
        <v>80</v>
      </c>
      <c r="J2626" s="1739"/>
      <c r="K2626" s="1739"/>
      <c r="L2626" s="1739"/>
      <c r="M2626" s="1739"/>
      <c r="N2626" s="1740"/>
    </row>
    <row r="2627" spans="1:15" ht="39.75" customHeight="1" thickBot="1">
      <c r="A2627" s="1721"/>
      <c r="B2627" s="13" t="s">
        <v>69</v>
      </c>
      <c r="C2627" s="1892"/>
      <c r="D2627" s="1893"/>
      <c r="E2627" s="1894"/>
      <c r="F2627" s="1884" t="s">
        <v>184</v>
      </c>
      <c r="G2627" s="1885"/>
      <c r="H2627" s="112" t="s">
        <v>64</v>
      </c>
      <c r="I2627" s="1741"/>
      <c r="J2627" s="1742"/>
      <c r="K2627" s="1742"/>
      <c r="L2627" s="1742"/>
      <c r="M2627" s="1742"/>
      <c r="N2627" s="1743"/>
    </row>
    <row r="2628" spans="1:15" s="43" customFormat="1" ht="123.75" customHeight="1" thickTop="1">
      <c r="A2628" s="84"/>
      <c r="B2628" s="117"/>
      <c r="C2628" s="118"/>
      <c r="D2628" s="118"/>
      <c r="E2628" s="118"/>
      <c r="F2628" s="118"/>
      <c r="G2628" s="118"/>
      <c r="H2628" s="118"/>
      <c r="I2628" s="118"/>
      <c r="J2628" s="118"/>
      <c r="K2628" s="118"/>
      <c r="L2628" s="118"/>
      <c r="M2628" s="118"/>
      <c r="N2628" s="118"/>
    </row>
    <row r="2629" spans="1:15" ht="24.75" customHeight="1" thickBot="1">
      <c r="A2629" s="83">
        <f>A2593+1</f>
        <v>74</v>
      </c>
      <c r="B2629" s="1720" t="s">
        <v>50</v>
      </c>
      <c r="C2629" s="1720"/>
      <c r="D2629" s="1720"/>
      <c r="E2629" s="1720"/>
      <c r="F2629" s="1720"/>
      <c r="G2629" s="1720"/>
      <c r="H2629" s="1720"/>
      <c r="I2629" s="1720"/>
      <c r="J2629" s="1720"/>
      <c r="K2629" s="1720"/>
      <c r="L2629" s="1720"/>
      <c r="M2629" s="1720"/>
      <c r="N2629" s="1720"/>
    </row>
    <row r="2630" spans="1:15" ht="62.25" customHeight="1" thickTop="1">
      <c r="A2630" s="1721"/>
      <c r="B2630" s="1722"/>
      <c r="C2630" s="1723"/>
      <c r="D2630" s="1920" t="str">
        <f>Master!$E$8</f>
        <v xml:space="preserve">Govt. Sr. Secondary School </v>
      </c>
      <c r="E2630" s="1921"/>
      <c r="F2630" s="1921"/>
      <c r="G2630" s="1921"/>
      <c r="H2630" s="1921"/>
      <c r="I2630" s="1921"/>
      <c r="J2630" s="1921"/>
      <c r="K2630" s="1921"/>
      <c r="L2630" s="1921"/>
      <c r="M2630" s="1921"/>
      <c r="N2630" s="1922"/>
    </row>
    <row r="2631" spans="1:15" ht="33" customHeight="1" thickBot="1">
      <c r="A2631" s="1721"/>
      <c r="B2631" s="1724"/>
      <c r="C2631" s="1725"/>
      <c r="D2631" s="1729" t="str">
        <f>Master!$E$11</f>
        <v>P.S.-Bapini (Jodhpur)</v>
      </c>
      <c r="E2631" s="1730"/>
      <c r="F2631" s="1730"/>
      <c r="G2631" s="1730"/>
      <c r="H2631" s="1730"/>
      <c r="I2631" s="1730"/>
      <c r="J2631" s="1730"/>
      <c r="K2631" s="1730"/>
      <c r="L2631" s="1730"/>
      <c r="M2631" s="1730"/>
      <c r="N2631" s="1731"/>
    </row>
    <row r="2632" spans="1:15" ht="30" customHeight="1">
      <c r="A2632" s="1721"/>
      <c r="B2632" s="28"/>
      <c r="C2632" s="1849" t="s">
        <v>150</v>
      </c>
      <c r="D2632" s="1850"/>
      <c r="E2632" s="1850"/>
      <c r="F2632" s="1850"/>
      <c r="G2632" s="1851"/>
      <c r="H2632" s="1814" t="s">
        <v>127</v>
      </c>
      <c r="I2632" s="1814"/>
      <c r="J2632" s="1923">
        <f>VLOOKUP(A2629,'Result Entry'!$B$6:$K$108,6,0)</f>
        <v>0</v>
      </c>
      <c r="K2632" s="1820" t="s">
        <v>68</v>
      </c>
      <c r="L2632" s="1821"/>
      <c r="M2632" s="68">
        <f>Master!$E$14</f>
        <v>8151106901</v>
      </c>
      <c r="N2632" s="69"/>
    </row>
    <row r="2633" spans="1:15" ht="30" customHeight="1">
      <c r="A2633" s="1721"/>
      <c r="B2633" s="9"/>
      <c r="C2633" s="1852"/>
      <c r="D2633" s="1853"/>
      <c r="E2633" s="1853"/>
      <c r="F2633" s="1853"/>
      <c r="G2633" s="1854"/>
      <c r="H2633" s="1815"/>
      <c r="I2633" s="1815"/>
      <c r="J2633" s="1924"/>
      <c r="K2633" s="1822" t="s">
        <v>66</v>
      </c>
      <c r="L2633" s="1823"/>
      <c r="M2633" s="1824"/>
      <c r="N2633" s="1825"/>
      <c r="O2633" s="17" t="s">
        <v>156</v>
      </c>
    </row>
    <row r="2634" spans="1:15" ht="30" customHeight="1" thickBot="1">
      <c r="A2634" s="1721"/>
      <c r="B2634" s="9"/>
      <c r="C2634" s="1855"/>
      <c r="D2634" s="1856"/>
      <c r="E2634" s="1856"/>
      <c r="F2634" s="1856"/>
      <c r="G2634" s="1857"/>
      <c r="H2634" s="1816"/>
      <c r="I2634" s="1816"/>
      <c r="J2634" s="1925"/>
      <c r="K2634" s="1826" t="s">
        <v>51</v>
      </c>
      <c r="L2634" s="1827"/>
      <c r="M2634" s="1828" t="str">
        <f>Master!$E$6</f>
        <v>2023-24</v>
      </c>
      <c r="N2634" s="1829"/>
    </row>
    <row r="2635" spans="1:15" ht="39.75" customHeight="1">
      <c r="A2635" s="1721"/>
      <c r="B2635" s="10" t="s">
        <v>69</v>
      </c>
      <c r="C2635" s="1932" t="s">
        <v>20</v>
      </c>
      <c r="D2635" s="1977"/>
      <c r="E2635" s="1977"/>
      <c r="F2635" s="1978"/>
      <c r="G2635" s="87" t="s">
        <v>149</v>
      </c>
      <c r="H2635" s="1979">
        <f>VLOOKUP($A2629,'Result Entry'!$B$9:$FW$108,4,0)</f>
        <v>0</v>
      </c>
      <c r="I2635" s="1979"/>
      <c r="J2635" s="1979"/>
      <c r="K2635" s="1979"/>
      <c r="L2635" s="1979"/>
      <c r="M2635" s="1979"/>
      <c r="N2635" s="1980"/>
    </row>
    <row r="2636" spans="1:15" ht="39.75" customHeight="1">
      <c r="A2636" s="1721"/>
      <c r="B2636" s="10" t="s">
        <v>69</v>
      </c>
      <c r="C2636" s="1960" t="s">
        <v>22</v>
      </c>
      <c r="D2636" s="1961"/>
      <c r="E2636" s="1961"/>
      <c r="F2636" s="1962"/>
      <c r="G2636" s="88" t="s">
        <v>149</v>
      </c>
      <c r="H2636" s="1963">
        <f>VLOOKUP($A2629,'Result Entry'!$B$9:$FW$108,7,0)</f>
        <v>0</v>
      </c>
      <c r="I2636" s="1963"/>
      <c r="J2636" s="1963"/>
      <c r="K2636" s="1963"/>
      <c r="L2636" s="1963"/>
      <c r="M2636" s="1963"/>
      <c r="N2636" s="1964"/>
    </row>
    <row r="2637" spans="1:15" ht="39.75" customHeight="1">
      <c r="A2637" s="1721"/>
      <c r="B2637" s="10" t="s">
        <v>69</v>
      </c>
      <c r="C2637" s="1960" t="s">
        <v>23</v>
      </c>
      <c r="D2637" s="1961"/>
      <c r="E2637" s="1961"/>
      <c r="F2637" s="1962"/>
      <c r="G2637" s="88" t="s">
        <v>149</v>
      </c>
      <c r="H2637" s="1963">
        <f>VLOOKUP($A2629,'Result Entry'!$B$9:$FW$108,8,0)</f>
        <v>0</v>
      </c>
      <c r="I2637" s="1963"/>
      <c r="J2637" s="1963"/>
      <c r="K2637" s="1963"/>
      <c r="L2637" s="1963"/>
      <c r="M2637" s="1963"/>
      <c r="N2637" s="1964"/>
    </row>
    <row r="2638" spans="1:15" ht="39.75" customHeight="1">
      <c r="A2638" s="1721"/>
      <c r="B2638" s="10" t="s">
        <v>69</v>
      </c>
      <c r="C2638" s="1960" t="s">
        <v>52</v>
      </c>
      <c r="D2638" s="1961"/>
      <c r="E2638" s="1961"/>
      <c r="F2638" s="1962"/>
      <c r="G2638" s="88" t="s">
        <v>149</v>
      </c>
      <c r="H2638" s="1963">
        <f>VLOOKUP($A2629,'Result Entry'!$B$9:$FW$108,9,0)</f>
        <v>0</v>
      </c>
      <c r="I2638" s="1963"/>
      <c r="J2638" s="1963"/>
      <c r="K2638" s="1963"/>
      <c r="L2638" s="1963"/>
      <c r="M2638" s="1963"/>
      <c r="N2638" s="1964"/>
    </row>
    <row r="2639" spans="1:15" ht="39.75" customHeight="1">
      <c r="A2639" s="1721"/>
      <c r="B2639" s="10" t="s">
        <v>69</v>
      </c>
      <c r="C2639" s="1960" t="s">
        <v>53</v>
      </c>
      <c r="D2639" s="1961"/>
      <c r="E2639" s="1961"/>
      <c r="F2639" s="1962"/>
      <c r="G2639" s="88" t="s">
        <v>149</v>
      </c>
      <c r="H2639" s="1965" t="str">
        <f>CONCATENATE('Result Entry'!$G$4,'Result Entry'!$J$4)</f>
        <v>11(A)</v>
      </c>
      <c r="I2639" s="1963"/>
      <c r="J2639" s="1963"/>
      <c r="K2639" s="1963"/>
      <c r="L2639" s="1963"/>
      <c r="M2639" s="1963"/>
      <c r="N2639" s="1964"/>
    </row>
    <row r="2640" spans="1:15" ht="39.75" customHeight="1" thickBot="1">
      <c r="A2640" s="1721"/>
      <c r="B2640" s="10" t="s">
        <v>69</v>
      </c>
      <c r="C2640" s="1935" t="s">
        <v>25</v>
      </c>
      <c r="D2640" s="1936"/>
      <c r="E2640" s="1936"/>
      <c r="F2640" s="1937"/>
      <c r="G2640" s="89" t="s">
        <v>149</v>
      </c>
      <c r="H2640" s="1938">
        <f>VLOOKUP($A2629,'Result Entry'!$B$9:$FW$108,10,0)</f>
        <v>0</v>
      </c>
      <c r="I2640" s="1938"/>
      <c r="J2640" s="1938"/>
      <c r="K2640" s="1938"/>
      <c r="L2640" s="1938"/>
      <c r="M2640" s="1938"/>
      <c r="N2640" s="1939"/>
    </row>
    <row r="2641" spans="1:14" ht="30" customHeight="1">
      <c r="A2641" s="1721"/>
      <c r="B2641" s="11" t="s">
        <v>69</v>
      </c>
      <c r="C2641" s="1940" t="s">
        <v>167</v>
      </c>
      <c r="D2641" s="1941"/>
      <c r="E2641" s="1944" t="s">
        <v>72</v>
      </c>
      <c r="F2641" s="1946" t="s">
        <v>73</v>
      </c>
      <c r="G2641" s="1948" t="s">
        <v>168</v>
      </c>
      <c r="H2641" s="1950" t="s">
        <v>55</v>
      </c>
      <c r="I2641" s="1951"/>
      <c r="J2641" s="1954" t="s">
        <v>84</v>
      </c>
      <c r="K2641" s="1955"/>
      <c r="L2641" s="1958" t="s">
        <v>169</v>
      </c>
      <c r="M2641" s="1966" t="s">
        <v>76</v>
      </c>
      <c r="N2641" s="1926" t="s">
        <v>98</v>
      </c>
    </row>
    <row r="2642" spans="1:14" ht="30" customHeight="1">
      <c r="A2642" s="1721"/>
      <c r="B2642" s="11"/>
      <c r="C2642" s="1942"/>
      <c r="D2642" s="1943"/>
      <c r="E2642" s="1945"/>
      <c r="F2642" s="1947"/>
      <c r="G2642" s="1949"/>
      <c r="H2642" s="1952"/>
      <c r="I2642" s="1953"/>
      <c r="J2642" s="1956"/>
      <c r="K2642" s="1957"/>
      <c r="L2642" s="1959"/>
      <c r="M2642" s="1967"/>
      <c r="N2642" s="1927"/>
    </row>
    <row r="2643" spans="1:14" ht="39.75" customHeight="1" thickBot="1">
      <c r="A2643" s="1721"/>
      <c r="B2643" s="11" t="s">
        <v>69</v>
      </c>
      <c r="C2643" s="1866" t="s">
        <v>56</v>
      </c>
      <c r="D2643" s="1867"/>
      <c r="E2643" s="90">
        <f>'Result Entry'!$L$7</f>
        <v>10</v>
      </c>
      <c r="F2643" s="91">
        <f>'Result Entry'!$M$7</f>
        <v>10</v>
      </c>
      <c r="G2643" s="92">
        <f t="shared" ref="G2643:G2648" si="219">SUM(E2643:F2643)</f>
        <v>20</v>
      </c>
      <c r="H2643" s="1929">
        <f>'Result Entry'!$AU$7</f>
        <v>70</v>
      </c>
      <c r="I2643" s="1930"/>
      <c r="J2643" s="1931">
        <f>'Result Entry'!$AY$7</f>
        <v>100</v>
      </c>
      <c r="K2643" s="1930"/>
      <c r="L2643" s="92">
        <f t="shared" ref="L2643:L2648" si="220">SUM(H2643,J2643)</f>
        <v>170</v>
      </c>
      <c r="M2643" s="93">
        <f t="shared" ref="M2643:M2648" si="221">SUM(G2643,L2643)</f>
        <v>190</v>
      </c>
      <c r="N2643" s="1928"/>
    </row>
    <row r="2644" spans="1:14" s="52" customFormat="1" ht="54" customHeight="1">
      <c r="A2644" s="1721"/>
      <c r="B2644" s="50" t="s">
        <v>69</v>
      </c>
      <c r="C2644" s="1769" t="str">
        <f>'Result Entry'!$L$3</f>
        <v>HINDI Comp.</v>
      </c>
      <c r="D2644" s="1770"/>
      <c r="E2644" s="94">
        <f>IF($J2632="TC",0,IF($J2632="Nso",0,VLOOKUP($A2629,'Result Entry'!$B$9:$FW$108,11,0)))</f>
        <v>0</v>
      </c>
      <c r="F2644" s="95">
        <f>IF($J2632="TC",0,IF($J2632="Nso",0,VLOOKUP($A2629,'Result Entry'!$B$9:$FW$108,12,0)))</f>
        <v>0</v>
      </c>
      <c r="G2644" s="96">
        <f t="shared" si="219"/>
        <v>0</v>
      </c>
      <c r="H2644" s="1932">
        <f>IF($J2632="TC",0,IF($J2632="Nso",0,VLOOKUP($A2629,'Result Entry'!$B$9:$FW$108,16,0)))</f>
        <v>0</v>
      </c>
      <c r="I2644" s="1933"/>
      <c r="J2644" s="1934">
        <f>IF($J2632="TC",0,IF($J2632="Nso",0,VLOOKUP($A2629,'Result Entry'!$B$9:$FW$108,19,0)))</f>
        <v>0</v>
      </c>
      <c r="K2644" s="1933"/>
      <c r="L2644" s="97">
        <f t="shared" si="220"/>
        <v>0</v>
      </c>
      <c r="M2644" s="98">
        <f t="shared" si="221"/>
        <v>0</v>
      </c>
      <c r="N2644" s="99" t="str">
        <f>IF($J2632="TC",0,IF($J2632="Nso",0,VLOOKUP($A2629,'Result Entry'!$B$9:$FW$108,24,0)))</f>
        <v/>
      </c>
    </row>
    <row r="2645" spans="1:14" s="52" customFormat="1" ht="54" customHeight="1">
      <c r="A2645" s="1721"/>
      <c r="B2645" s="50" t="s">
        <v>69</v>
      </c>
      <c r="C2645" s="1717" t="str">
        <f>'Result Entry'!$Z$3</f>
        <v>ENGLISH Comp.</v>
      </c>
      <c r="D2645" s="1718"/>
      <c r="E2645" s="94">
        <f>IF($J2632="TC",0,IF($J2632="Nso",0,VLOOKUP($A2629,'Result Entry'!$B$9:$FW$108,25,0)))</f>
        <v>0</v>
      </c>
      <c r="F2645" s="95">
        <f>IF($J2632="TC",0,IF($J2632="Nso",0,VLOOKUP($A2629,'Result Entry'!$B$9:$FW$108,26,0)))</f>
        <v>0</v>
      </c>
      <c r="G2645" s="100">
        <f t="shared" si="219"/>
        <v>0</v>
      </c>
      <c r="H2645" s="1960">
        <f>IF($J2632="TC",0,IF($J2632="Nso",0,VLOOKUP($A2629,'Result Entry'!$B$9:$FW$108,30,0)))</f>
        <v>0</v>
      </c>
      <c r="I2645" s="1904"/>
      <c r="J2645" s="1903">
        <f>IF($J2632="TC",0,IF($J2632="Nso",0,VLOOKUP($A2629,'Result Entry'!$B$9:$FW$108,33,0)))</f>
        <v>0</v>
      </c>
      <c r="K2645" s="1904"/>
      <c r="L2645" s="97">
        <f t="shared" si="220"/>
        <v>0</v>
      </c>
      <c r="M2645" s="98">
        <f t="shared" si="221"/>
        <v>0</v>
      </c>
      <c r="N2645" s="99" t="str">
        <f>IF($J2632="TC",0,IF($J2632="Nso",0,VLOOKUP($A2629,'Result Entry'!$B$9:$FW$108,38,0)))</f>
        <v/>
      </c>
    </row>
    <row r="2646" spans="1:14" s="52" customFormat="1" ht="54" customHeight="1">
      <c r="A2646" s="1721"/>
      <c r="B2646" s="50" t="s">
        <v>69</v>
      </c>
      <c r="C2646" s="1717" t="str">
        <f>'Result Entry'!$AO$3</f>
        <v>PHYSICS</v>
      </c>
      <c r="D2646" s="1718"/>
      <c r="E2646" s="94">
        <f>IF($J2632="TC",0,IF($J2632="Nso",0,VLOOKUP($A2629,'Result Entry'!$B$9:$FW$108,39,0)))</f>
        <v>0</v>
      </c>
      <c r="F2646" s="95">
        <f>IF($J2632="TC",0,IF($J2632="Nso",0,VLOOKUP($A2629,'Result Entry'!$B$9:$FW$108,40,0)))</f>
        <v>0</v>
      </c>
      <c r="G2646" s="100">
        <f t="shared" si="219"/>
        <v>0</v>
      </c>
      <c r="H2646" s="1960">
        <f>IF($J2632="TC",0,IF($J2632="Nso",0,VLOOKUP($A2629,'Result Entry'!$B$9:$FW$108,45,0)))</f>
        <v>0</v>
      </c>
      <c r="I2646" s="1904"/>
      <c r="J2646" s="1903">
        <f>IF($J2632="TC",0,IF($J2632="Nso",0,VLOOKUP($A2629,'Result Entry'!$B$9:$FW$108,49,0)))</f>
        <v>0</v>
      </c>
      <c r="K2646" s="1904"/>
      <c r="L2646" s="97">
        <f t="shared" si="220"/>
        <v>0</v>
      </c>
      <c r="M2646" s="98">
        <f t="shared" si="221"/>
        <v>0</v>
      </c>
      <c r="N2646" s="99" t="str">
        <f>IF($J2632="TC",0,IF($J2632="Nso",0,VLOOKUP($A2629,'Result Entry'!$B$9:$FW$108,54,0)))</f>
        <v/>
      </c>
    </row>
    <row r="2647" spans="1:14" s="52" customFormat="1" ht="54" customHeight="1">
      <c r="A2647" s="1721"/>
      <c r="B2647" s="50" t="s">
        <v>69</v>
      </c>
      <c r="C2647" s="1717" t="str">
        <f>'Result Entry'!$BF$3</f>
        <v>CHEMISTRY</v>
      </c>
      <c r="D2647" s="1718"/>
      <c r="E2647" s="94" t="str">
        <f>IF($J2632="TC",0,IF($J2632="Nso",0,VLOOKUP($A2629,'Result Entry'!$B$9:$FW$108,55,0)))</f>
        <v/>
      </c>
      <c r="F2647" s="95">
        <f>IF($J2632="TC",0,IF($J2632="Nso",0,VLOOKUP($A2629,'Result Entry'!$B$9:$FW$108,56,0)))</f>
        <v>0</v>
      </c>
      <c r="G2647" s="100">
        <f t="shared" si="219"/>
        <v>0</v>
      </c>
      <c r="H2647" s="1960">
        <f>IF($J2632="TC",0,IF($J2632="Nso",0,VLOOKUP($A2629,'Result Entry'!$B$9:$FW$108,61,0)))</f>
        <v>0</v>
      </c>
      <c r="I2647" s="1904"/>
      <c r="J2647" s="1903">
        <f>IF($J2632="TC",0,IF($J2632="Nso",0,VLOOKUP($A2629,'Result Entry'!$B$9:$FW$108,65,0)))</f>
        <v>0</v>
      </c>
      <c r="K2647" s="1904"/>
      <c r="L2647" s="97">
        <f t="shared" si="220"/>
        <v>0</v>
      </c>
      <c r="M2647" s="98">
        <f t="shared" si="221"/>
        <v>0</v>
      </c>
      <c r="N2647" s="99" t="str">
        <f>IF($J2632="TC",0,IF($J2632="Nso",0,VLOOKUP($A2629,'Result Entry'!$B$9:$FW$108,70,0)))</f>
        <v/>
      </c>
    </row>
    <row r="2648" spans="1:14" s="52" customFormat="1" ht="54" customHeight="1" thickBot="1">
      <c r="A2648" s="1721"/>
      <c r="B2648" s="50" t="s">
        <v>69</v>
      </c>
      <c r="C2648" s="1717" t="str">
        <f>'Result Entry'!$BW$3</f>
        <v>BIOLOGY</v>
      </c>
      <c r="D2648" s="1718"/>
      <c r="E2648" s="101" t="str">
        <f>IF($J2632="TC",0,IF($J2632="Nso",0,VLOOKUP($A2629,'Result Entry'!$B$9:$FW$108,71,0)))</f>
        <v/>
      </c>
      <c r="F2648" s="102" t="str">
        <f>IF($J2632="TC",0,IF($J2632="Nso",0,VLOOKUP($A2629,'Result Entry'!$B$9:$FW$108,72,0)))</f>
        <v/>
      </c>
      <c r="G2648" s="103">
        <f t="shared" si="219"/>
        <v>0</v>
      </c>
      <c r="H2648" s="1905">
        <f>IF($J2632="TC",0,IF($J2632="Nso",0,VLOOKUP($A2629,'Result Entry'!$B$9:$FW$108,77,0)))</f>
        <v>0</v>
      </c>
      <c r="I2648" s="1906"/>
      <c r="J2648" s="1907">
        <f>IF($J2632="TC",0,IF($J2632="Nso",0,VLOOKUP($A2629,'Result Entry'!$B$9:$FW$108,81,0)))</f>
        <v>0</v>
      </c>
      <c r="K2648" s="1906"/>
      <c r="L2648" s="104">
        <f t="shared" si="220"/>
        <v>0</v>
      </c>
      <c r="M2648" s="105">
        <f t="shared" si="221"/>
        <v>0</v>
      </c>
      <c r="N2648" s="99">
        <f>IF($J2632="TC",0,IF($J2632="Nso",0,VLOOKUP($A2629,'Result Entry'!$B$9:$FW$108,86,0)))</f>
        <v>0</v>
      </c>
    </row>
    <row r="2649" spans="1:14" ht="39.75" customHeight="1">
      <c r="A2649" s="1721"/>
      <c r="B2649" s="11" t="s">
        <v>69</v>
      </c>
      <c r="C2649" s="1771" t="s">
        <v>77</v>
      </c>
      <c r="D2649" s="1772"/>
      <c r="E2649" s="1773"/>
      <c r="F2649" s="1968" t="s">
        <v>78</v>
      </c>
      <c r="G2649" s="1969"/>
      <c r="H2649" s="1968" t="s">
        <v>79</v>
      </c>
      <c r="I2649" s="1970"/>
      <c r="J2649" s="106" t="s">
        <v>41</v>
      </c>
      <c r="K2649" s="116" t="s">
        <v>91</v>
      </c>
      <c r="L2649" s="1971" t="s">
        <v>39</v>
      </c>
      <c r="M2649" s="1972"/>
      <c r="N2649" s="108" t="s">
        <v>43</v>
      </c>
    </row>
    <row r="2650" spans="1:14" ht="39.75" customHeight="1" thickBot="1">
      <c r="A2650" s="1721"/>
      <c r="B2650" s="11" t="s">
        <v>69</v>
      </c>
      <c r="C2650" s="1774"/>
      <c r="D2650" s="1775"/>
      <c r="E2650" s="1776"/>
      <c r="F2650" s="1973">
        <f>IF($J2632="TC",0,IF($J2632="Nso",0,VLOOKUP($A2629,'Result Entry'!$B$9:$FW$108,146,0)))</f>
        <v>0</v>
      </c>
      <c r="G2650" s="1974"/>
      <c r="H2650" s="1975">
        <f>IF($J2632="TC",0,IF($J2632="Nso",0,VLOOKUP($A2629,'Result Entry'!$B$9:$FW$108,147,0)))</f>
        <v>0</v>
      </c>
      <c r="I2650" s="1976"/>
      <c r="J2650" s="75">
        <f>IF($J2632="TC",0,IF($J2632="Nso",0,VLOOKUP($A2629,'Result Entry'!$B$9:$FW$108,148,0)))</f>
        <v>0</v>
      </c>
      <c r="K2650" s="85" t="str">
        <f>IF($J2632="TC",0,IF($J2632="Nso",0,VLOOKUP($A2629,'Result Entry'!$B$9:$FW$108,149,0)))</f>
        <v/>
      </c>
      <c r="L2650" s="1864">
        <f>IF($J2632="TC",0,IF($J2632="Nso",0,VLOOKUP($A2629,'Result Entry'!$B$9:$FW$108,150,0)))</f>
        <v>0</v>
      </c>
      <c r="M2650" s="1865"/>
      <c r="N2650" s="15">
        <f>IF($J2632="TC",0,IF($J2632="Nso",0,VLOOKUP($A2629,'Result Entry'!$B$9:$FW$108,152,0)))</f>
        <v>0</v>
      </c>
    </row>
    <row r="2651" spans="1:14" ht="39.75" customHeight="1">
      <c r="A2651" s="1721"/>
      <c r="B2651" s="11" t="s">
        <v>69</v>
      </c>
      <c r="C2651" s="1758" t="s">
        <v>58</v>
      </c>
      <c r="D2651" s="1759"/>
      <c r="E2651" s="1759"/>
      <c r="F2651" s="1759"/>
      <c r="G2651" s="1759"/>
      <c r="H2651" s="1760"/>
      <c r="I2651" s="1834" t="s">
        <v>59</v>
      </c>
      <c r="J2651" s="1835"/>
      <c r="K2651" s="1911">
        <f>VLOOKUP($A2629,'Result Entry'!$B$9:$FW$108,143,0)</f>
        <v>0</v>
      </c>
      <c r="L2651" s="1912"/>
      <c r="M2651" s="1839" t="s">
        <v>37</v>
      </c>
      <c r="N2651" s="1840"/>
    </row>
    <row r="2652" spans="1:14" ht="39.75" customHeight="1" thickBot="1">
      <c r="A2652" s="1721"/>
      <c r="B2652" s="11" t="s">
        <v>69</v>
      </c>
      <c r="C2652" s="1841" t="s">
        <v>54</v>
      </c>
      <c r="D2652" s="1842"/>
      <c r="E2652" s="1842"/>
      <c r="F2652" s="1843" t="s">
        <v>157</v>
      </c>
      <c r="G2652" s="1844"/>
      <c r="H2652" s="26" t="s">
        <v>47</v>
      </c>
      <c r="I2652" s="1847" t="s">
        <v>60</v>
      </c>
      <c r="J2652" s="1848"/>
      <c r="K2652" s="1913">
        <f>VLOOKUP($A2629,'Result Entry'!$B$9:$FW$108,144,0)</f>
        <v>0</v>
      </c>
      <c r="L2652" s="1914"/>
      <c r="M2652" s="1875">
        <f>VLOOKUP($A2629,'Result Entry'!$B$9:$FW$108,145,0)</f>
        <v>0</v>
      </c>
      <c r="N2652" s="1876"/>
    </row>
    <row r="2653" spans="1:14" ht="39.75" customHeight="1">
      <c r="A2653" s="1721"/>
      <c r="B2653" s="11" t="s">
        <v>69</v>
      </c>
      <c r="C2653" s="1841"/>
      <c r="D2653" s="1842"/>
      <c r="E2653" s="1842"/>
      <c r="F2653" s="1845"/>
      <c r="G2653" s="1846"/>
      <c r="H2653" s="27" t="s">
        <v>99</v>
      </c>
      <c r="I2653" s="1877" t="s">
        <v>61</v>
      </c>
      <c r="J2653" s="1878"/>
      <c r="K2653" s="1915">
        <f>IF($J2632="TC","Transferred",IF($J2632="Nso","NameSeparated",VLOOKUP($A2629,'Result Entry'!$B$9:$FW$108,153,0)))</f>
        <v>0</v>
      </c>
      <c r="L2653" s="1915"/>
      <c r="M2653" s="1915"/>
      <c r="N2653" s="1916"/>
    </row>
    <row r="2654" spans="1:14" ht="39.75" customHeight="1">
      <c r="A2654" s="1721"/>
      <c r="B2654" s="11" t="s">
        <v>69</v>
      </c>
      <c r="C2654" s="1917" t="str">
        <f>'Result Entry'!$DU$3</f>
        <v>Foundation Of Information Tech.</v>
      </c>
      <c r="D2654" s="1918"/>
      <c r="E2654" s="1919"/>
      <c r="F2654" s="1902" t="str">
        <f>IF($J2632="TC",0,IF($J2632="Nso",0,VLOOKUP($A2629,'Result Entry'!$B$9:$GS$108,170,0)))</f>
        <v/>
      </c>
      <c r="G2654" s="1902"/>
      <c r="H2654" s="109">
        <f>IF($J2632="TC",0,IF($J2632="Nso",0,VLOOKUP($A2629,'Result Entry'!$B$9:$GS$108,112,0)))</f>
        <v>0</v>
      </c>
      <c r="I2654" s="1748" t="s">
        <v>71</v>
      </c>
      <c r="J2654" s="1749"/>
      <c r="K2654" s="1908">
        <f>'Result Entry'!$T$2</f>
        <v>45419</v>
      </c>
      <c r="L2654" s="1909"/>
      <c r="M2654" s="1909"/>
      <c r="N2654" s="1910"/>
    </row>
    <row r="2655" spans="1:14" ht="39.75" customHeight="1">
      <c r="A2655" s="1721"/>
      <c r="B2655" s="11" t="s">
        <v>69</v>
      </c>
      <c r="C2655" s="1899" t="str">
        <f>'Result Entry'!$EI$3</f>
        <v>G.I.A.I.-II</v>
      </c>
      <c r="D2655" s="1900"/>
      <c r="E2655" s="1901"/>
      <c r="F2655" s="1902" t="str">
        <f>IF($J2632="TC",0,IF($J2632="Nso",0,VLOOKUP($A2629,'Result Entry'!$B$9:$GS$108,174,0)))</f>
        <v/>
      </c>
      <c r="G2655" s="1902"/>
      <c r="H2655" s="109">
        <f>IF($J2632="TC",0,IF($J2632="Nso",0,VLOOKUP($A2629,'Result Entry'!$B$9:$GS$108,124,0)))</f>
        <v>0</v>
      </c>
      <c r="I2655" s="1753"/>
      <c r="J2655" s="1754"/>
      <c r="K2655" s="1754"/>
      <c r="L2655" s="1754"/>
      <c r="M2655" s="1754"/>
      <c r="N2655" s="1755"/>
    </row>
    <row r="2656" spans="1:14" ht="39.75" customHeight="1">
      <c r="A2656" s="1721"/>
      <c r="B2656" s="11" t="s">
        <v>69</v>
      </c>
      <c r="C2656" s="1899" t="str">
        <f>'Result Entry'!$EU$3</f>
        <v>SOC.SER.PLAN</v>
      </c>
      <c r="D2656" s="1900"/>
      <c r="E2656" s="1901"/>
      <c r="F2656" s="1902">
        <f>IF($J2632="TC",0,IF($J2632="Nso",0,VLOOKUP($A2629,'Result Entry'!$B$9:$HS$108,178,0)))</f>
        <v>0</v>
      </c>
      <c r="G2656" s="1902"/>
      <c r="H2656" s="109">
        <f>IF($J2632="TC",0,IF($J2632="Nso",0,VLOOKUP($A2629,'Result Entry'!$B$9:$GS$108,136,0)))</f>
        <v>0</v>
      </c>
      <c r="I2656" s="1756" t="s">
        <v>174</v>
      </c>
      <c r="J2656" s="1757"/>
      <c r="K2656" s="113"/>
      <c r="L2656" s="114"/>
      <c r="M2656" s="114"/>
      <c r="N2656" s="115"/>
    </row>
    <row r="2657" spans="1:15" ht="39.75" customHeight="1" thickBot="1">
      <c r="A2657" s="1721"/>
      <c r="B2657" s="11" t="s">
        <v>69</v>
      </c>
      <c r="C2657" s="1899" t="str">
        <f>'Result Entry'!$FG$3</f>
        <v>Jeewan Kaushal</v>
      </c>
      <c r="D2657" s="1900"/>
      <c r="E2657" s="1901"/>
      <c r="F2657" s="1902" t="str">
        <f>IF($J2632="TC",0,IF($J2632="Nso",0,VLOOKUP($A2629,'Result Entry'!$B$9:$HS$108,182,0)))</f>
        <v/>
      </c>
      <c r="G2657" s="1902"/>
      <c r="H2657" s="109">
        <f>IF($J2632="TC",0,IF($J2632="Nso",0,VLOOKUP($A2629,'Result Entry'!$B$9:$HS$108,136,0)))</f>
        <v>0</v>
      </c>
      <c r="I2657" s="1756" t="s">
        <v>148</v>
      </c>
      <c r="J2657" s="1757"/>
      <c r="K2657" s="1757"/>
      <c r="L2657" s="1757"/>
      <c r="M2657" s="1757"/>
      <c r="N2657" s="1838"/>
    </row>
    <row r="2658" spans="1:15" ht="39.75" customHeight="1">
      <c r="A2658" s="1721"/>
      <c r="B2658" s="10" t="s">
        <v>69</v>
      </c>
      <c r="C2658" s="1886" t="s">
        <v>180</v>
      </c>
      <c r="D2658" s="1887"/>
      <c r="E2658" s="1888"/>
      <c r="F2658" s="1895" t="s">
        <v>181</v>
      </c>
      <c r="G2658" s="1896"/>
      <c r="H2658" s="110" t="s">
        <v>30</v>
      </c>
      <c r="I2658" s="1756" t="s">
        <v>175</v>
      </c>
      <c r="J2658" s="1757"/>
      <c r="K2658" s="1757"/>
      <c r="L2658" s="1757"/>
      <c r="M2658" s="1757"/>
      <c r="N2658" s="1838"/>
    </row>
    <row r="2659" spans="1:15" ht="39.75" customHeight="1">
      <c r="A2659" s="1721"/>
      <c r="B2659" s="10" t="s">
        <v>69</v>
      </c>
      <c r="C2659" s="1889"/>
      <c r="D2659" s="1890"/>
      <c r="E2659" s="1891"/>
      <c r="F2659" s="1897" t="s">
        <v>182</v>
      </c>
      <c r="G2659" s="1898"/>
      <c r="H2659" s="111" t="s">
        <v>179</v>
      </c>
      <c r="I2659" s="1732" t="s">
        <v>67</v>
      </c>
      <c r="J2659" s="1733"/>
      <c r="K2659" s="1733"/>
      <c r="L2659" s="1733"/>
      <c r="M2659" s="1733"/>
      <c r="N2659" s="1734"/>
    </row>
    <row r="2660" spans="1:15" ht="39.75" customHeight="1">
      <c r="A2660" s="1721"/>
      <c r="B2660" s="10" t="s">
        <v>69</v>
      </c>
      <c r="C2660" s="1889"/>
      <c r="D2660" s="1890"/>
      <c r="E2660" s="1891"/>
      <c r="F2660" s="1897" t="s">
        <v>185</v>
      </c>
      <c r="G2660" s="1898"/>
      <c r="H2660" s="111" t="s">
        <v>62</v>
      </c>
      <c r="I2660" s="1735"/>
      <c r="J2660" s="1736"/>
      <c r="K2660" s="1736"/>
      <c r="L2660" s="1736"/>
      <c r="M2660" s="1736"/>
      <c r="N2660" s="1737"/>
    </row>
    <row r="2661" spans="1:15" ht="39.75" customHeight="1">
      <c r="A2661" s="1721"/>
      <c r="B2661" s="10" t="s">
        <v>69</v>
      </c>
      <c r="C2661" s="1889"/>
      <c r="D2661" s="1890"/>
      <c r="E2661" s="1891"/>
      <c r="F2661" s="1897" t="s">
        <v>186</v>
      </c>
      <c r="G2661" s="1898"/>
      <c r="H2661" s="111" t="s">
        <v>63</v>
      </c>
      <c r="I2661" s="1735"/>
      <c r="J2661" s="1736"/>
      <c r="K2661" s="1736"/>
      <c r="L2661" s="1736"/>
      <c r="M2661" s="1736"/>
      <c r="N2661" s="1737"/>
    </row>
    <row r="2662" spans="1:15" ht="39.75" customHeight="1">
      <c r="A2662" s="1721"/>
      <c r="B2662" s="10" t="s">
        <v>69</v>
      </c>
      <c r="C2662" s="1889"/>
      <c r="D2662" s="1890"/>
      <c r="E2662" s="1891"/>
      <c r="F2662" s="1897" t="s">
        <v>183</v>
      </c>
      <c r="G2662" s="1898"/>
      <c r="H2662" s="111" t="s">
        <v>65</v>
      </c>
      <c r="I2662" s="1738" t="s">
        <v>80</v>
      </c>
      <c r="J2662" s="1739"/>
      <c r="K2662" s="1739"/>
      <c r="L2662" s="1739"/>
      <c r="M2662" s="1739"/>
      <c r="N2662" s="1740"/>
    </row>
    <row r="2663" spans="1:15" ht="39.75" customHeight="1" thickBot="1">
      <c r="A2663" s="1721"/>
      <c r="B2663" s="13" t="s">
        <v>69</v>
      </c>
      <c r="C2663" s="1892"/>
      <c r="D2663" s="1893"/>
      <c r="E2663" s="1894"/>
      <c r="F2663" s="1884" t="s">
        <v>184</v>
      </c>
      <c r="G2663" s="1885"/>
      <c r="H2663" s="112" t="s">
        <v>64</v>
      </c>
      <c r="I2663" s="1741"/>
      <c r="J2663" s="1742"/>
      <c r="K2663" s="1742"/>
      <c r="L2663" s="1742"/>
      <c r="M2663" s="1742"/>
      <c r="N2663" s="1743"/>
    </row>
    <row r="2664" spans="1:15" s="43" customFormat="1" ht="123.75" customHeight="1" thickTop="1">
      <c r="A2664" s="84"/>
      <c r="B2664" s="117"/>
      <c r="C2664" s="118"/>
      <c r="D2664" s="118"/>
      <c r="E2664" s="118"/>
      <c r="F2664" s="118"/>
      <c r="G2664" s="118"/>
      <c r="H2664" s="118"/>
      <c r="I2664" s="118"/>
      <c r="J2664" s="118"/>
      <c r="K2664" s="118"/>
      <c r="L2664" s="118"/>
      <c r="M2664" s="118"/>
      <c r="N2664" s="118"/>
    </row>
    <row r="2665" spans="1:15" ht="24.75" customHeight="1" thickBot="1">
      <c r="A2665" s="83">
        <f>A2629+1</f>
        <v>75</v>
      </c>
      <c r="B2665" s="1720" t="s">
        <v>50</v>
      </c>
      <c r="C2665" s="1720"/>
      <c r="D2665" s="1720"/>
      <c r="E2665" s="1720"/>
      <c r="F2665" s="1720"/>
      <c r="G2665" s="1720"/>
      <c r="H2665" s="1720"/>
      <c r="I2665" s="1720"/>
      <c r="J2665" s="1720"/>
      <c r="K2665" s="1720"/>
      <c r="L2665" s="1720"/>
      <c r="M2665" s="1720"/>
      <c r="N2665" s="1720"/>
    </row>
    <row r="2666" spans="1:15" ht="62.25" customHeight="1" thickTop="1">
      <c r="A2666" s="1721"/>
      <c r="B2666" s="1722"/>
      <c r="C2666" s="1723"/>
      <c r="D2666" s="1920" t="str">
        <f>Master!$E$8</f>
        <v xml:space="preserve">Govt. Sr. Secondary School </v>
      </c>
      <c r="E2666" s="1921"/>
      <c r="F2666" s="1921"/>
      <c r="G2666" s="1921"/>
      <c r="H2666" s="1921"/>
      <c r="I2666" s="1921"/>
      <c r="J2666" s="1921"/>
      <c r="K2666" s="1921"/>
      <c r="L2666" s="1921"/>
      <c r="M2666" s="1921"/>
      <c r="N2666" s="1922"/>
    </row>
    <row r="2667" spans="1:15" ht="33" customHeight="1" thickBot="1">
      <c r="A2667" s="1721"/>
      <c r="B2667" s="1724"/>
      <c r="C2667" s="1725"/>
      <c r="D2667" s="1729" t="str">
        <f>Master!$E$11</f>
        <v>P.S.-Bapini (Jodhpur)</v>
      </c>
      <c r="E2667" s="1730"/>
      <c r="F2667" s="1730"/>
      <c r="G2667" s="1730"/>
      <c r="H2667" s="1730"/>
      <c r="I2667" s="1730"/>
      <c r="J2667" s="1730"/>
      <c r="K2667" s="1730"/>
      <c r="L2667" s="1730"/>
      <c r="M2667" s="1730"/>
      <c r="N2667" s="1731"/>
    </row>
    <row r="2668" spans="1:15" ht="30" customHeight="1">
      <c r="A2668" s="1721"/>
      <c r="B2668" s="28"/>
      <c r="C2668" s="1849" t="s">
        <v>150</v>
      </c>
      <c r="D2668" s="1850"/>
      <c r="E2668" s="1850"/>
      <c r="F2668" s="1850"/>
      <c r="G2668" s="1851"/>
      <c r="H2668" s="1814" t="s">
        <v>127</v>
      </c>
      <c r="I2668" s="1814"/>
      <c r="J2668" s="1923">
        <f>VLOOKUP(A2665,'Result Entry'!$B$6:$K$108,6,0)</f>
        <v>0</v>
      </c>
      <c r="K2668" s="1820" t="s">
        <v>68</v>
      </c>
      <c r="L2668" s="1821"/>
      <c r="M2668" s="68">
        <f>Master!$E$14</f>
        <v>8151106901</v>
      </c>
      <c r="N2668" s="69"/>
    </row>
    <row r="2669" spans="1:15" ht="30" customHeight="1">
      <c r="A2669" s="1721"/>
      <c r="B2669" s="9"/>
      <c r="C2669" s="1852"/>
      <c r="D2669" s="1853"/>
      <c r="E2669" s="1853"/>
      <c r="F2669" s="1853"/>
      <c r="G2669" s="1854"/>
      <c r="H2669" s="1815"/>
      <c r="I2669" s="1815"/>
      <c r="J2669" s="1924"/>
      <c r="K2669" s="1822" t="s">
        <v>66</v>
      </c>
      <c r="L2669" s="1823"/>
      <c r="M2669" s="1824"/>
      <c r="N2669" s="1825"/>
      <c r="O2669" s="17" t="s">
        <v>156</v>
      </c>
    </row>
    <row r="2670" spans="1:15" ht="30" customHeight="1" thickBot="1">
      <c r="A2670" s="1721"/>
      <c r="B2670" s="9"/>
      <c r="C2670" s="1855"/>
      <c r="D2670" s="1856"/>
      <c r="E2670" s="1856"/>
      <c r="F2670" s="1856"/>
      <c r="G2670" s="1857"/>
      <c r="H2670" s="1816"/>
      <c r="I2670" s="1816"/>
      <c r="J2670" s="1925"/>
      <c r="K2670" s="1826" t="s">
        <v>51</v>
      </c>
      <c r="L2670" s="1827"/>
      <c r="M2670" s="1828" t="str">
        <f>Master!$E$6</f>
        <v>2023-24</v>
      </c>
      <c r="N2670" s="1829"/>
    </row>
    <row r="2671" spans="1:15" ht="39.75" customHeight="1">
      <c r="A2671" s="1721"/>
      <c r="B2671" s="10" t="s">
        <v>69</v>
      </c>
      <c r="C2671" s="1932" t="s">
        <v>20</v>
      </c>
      <c r="D2671" s="1977"/>
      <c r="E2671" s="1977"/>
      <c r="F2671" s="1978"/>
      <c r="G2671" s="87" t="s">
        <v>149</v>
      </c>
      <c r="H2671" s="1979">
        <f>VLOOKUP($A2665,'Result Entry'!$B$9:$FW$108,4,0)</f>
        <v>0</v>
      </c>
      <c r="I2671" s="1979"/>
      <c r="J2671" s="1979"/>
      <c r="K2671" s="1979"/>
      <c r="L2671" s="1979"/>
      <c r="M2671" s="1979"/>
      <c r="N2671" s="1980"/>
    </row>
    <row r="2672" spans="1:15" ht="39.75" customHeight="1">
      <c r="A2672" s="1721"/>
      <c r="B2672" s="10" t="s">
        <v>69</v>
      </c>
      <c r="C2672" s="1960" t="s">
        <v>22</v>
      </c>
      <c r="D2672" s="1961"/>
      <c r="E2672" s="1961"/>
      <c r="F2672" s="1962"/>
      <c r="G2672" s="88" t="s">
        <v>149</v>
      </c>
      <c r="H2672" s="1963">
        <f>VLOOKUP($A2665,'Result Entry'!$B$9:$FW$108,7,0)</f>
        <v>0</v>
      </c>
      <c r="I2672" s="1963"/>
      <c r="J2672" s="1963"/>
      <c r="K2672" s="1963"/>
      <c r="L2672" s="1963"/>
      <c r="M2672" s="1963"/>
      <c r="N2672" s="1964"/>
    </row>
    <row r="2673" spans="1:14" ht="39.75" customHeight="1">
      <c r="A2673" s="1721"/>
      <c r="B2673" s="10" t="s">
        <v>69</v>
      </c>
      <c r="C2673" s="1960" t="s">
        <v>23</v>
      </c>
      <c r="D2673" s="1961"/>
      <c r="E2673" s="1961"/>
      <c r="F2673" s="1962"/>
      <c r="G2673" s="88" t="s">
        <v>149</v>
      </c>
      <c r="H2673" s="1963">
        <f>VLOOKUP($A2665,'Result Entry'!$B$9:$FW$108,8,0)</f>
        <v>0</v>
      </c>
      <c r="I2673" s="1963"/>
      <c r="J2673" s="1963"/>
      <c r="K2673" s="1963"/>
      <c r="L2673" s="1963"/>
      <c r="M2673" s="1963"/>
      <c r="N2673" s="1964"/>
    </row>
    <row r="2674" spans="1:14" ht="39.75" customHeight="1">
      <c r="A2674" s="1721"/>
      <c r="B2674" s="10" t="s">
        <v>69</v>
      </c>
      <c r="C2674" s="1960" t="s">
        <v>52</v>
      </c>
      <c r="D2674" s="1961"/>
      <c r="E2674" s="1961"/>
      <c r="F2674" s="1962"/>
      <c r="G2674" s="88" t="s">
        <v>149</v>
      </c>
      <c r="H2674" s="1963">
        <f>VLOOKUP($A2665,'Result Entry'!$B$9:$FW$108,9,0)</f>
        <v>0</v>
      </c>
      <c r="I2674" s="1963"/>
      <c r="J2674" s="1963"/>
      <c r="K2674" s="1963"/>
      <c r="L2674" s="1963"/>
      <c r="M2674" s="1963"/>
      <c r="N2674" s="1964"/>
    </row>
    <row r="2675" spans="1:14" ht="39.75" customHeight="1">
      <c r="A2675" s="1721"/>
      <c r="B2675" s="10" t="s">
        <v>69</v>
      </c>
      <c r="C2675" s="1960" t="s">
        <v>53</v>
      </c>
      <c r="D2675" s="1961"/>
      <c r="E2675" s="1961"/>
      <c r="F2675" s="1962"/>
      <c r="G2675" s="88" t="s">
        <v>149</v>
      </c>
      <c r="H2675" s="1965" t="str">
        <f>CONCATENATE('Result Entry'!$G$4,'Result Entry'!$J$4)</f>
        <v>11(A)</v>
      </c>
      <c r="I2675" s="1963"/>
      <c r="J2675" s="1963"/>
      <c r="K2675" s="1963"/>
      <c r="L2675" s="1963"/>
      <c r="M2675" s="1963"/>
      <c r="N2675" s="1964"/>
    </row>
    <row r="2676" spans="1:14" ht="39.75" customHeight="1" thickBot="1">
      <c r="A2676" s="1721"/>
      <c r="B2676" s="10" t="s">
        <v>69</v>
      </c>
      <c r="C2676" s="1935" t="s">
        <v>25</v>
      </c>
      <c r="D2676" s="1936"/>
      <c r="E2676" s="1936"/>
      <c r="F2676" s="1937"/>
      <c r="G2676" s="89" t="s">
        <v>149</v>
      </c>
      <c r="H2676" s="1938">
        <f>VLOOKUP($A2665,'Result Entry'!$B$9:$FW$108,10,0)</f>
        <v>0</v>
      </c>
      <c r="I2676" s="1938"/>
      <c r="J2676" s="1938"/>
      <c r="K2676" s="1938"/>
      <c r="L2676" s="1938"/>
      <c r="M2676" s="1938"/>
      <c r="N2676" s="1939"/>
    </row>
    <row r="2677" spans="1:14" ht="30" customHeight="1">
      <c r="A2677" s="1721"/>
      <c r="B2677" s="11" t="s">
        <v>69</v>
      </c>
      <c r="C2677" s="1940" t="s">
        <v>167</v>
      </c>
      <c r="D2677" s="1941"/>
      <c r="E2677" s="1944" t="s">
        <v>72</v>
      </c>
      <c r="F2677" s="1946" t="s">
        <v>73</v>
      </c>
      <c r="G2677" s="1948" t="s">
        <v>168</v>
      </c>
      <c r="H2677" s="1950" t="s">
        <v>55</v>
      </c>
      <c r="I2677" s="1951"/>
      <c r="J2677" s="1954" t="s">
        <v>84</v>
      </c>
      <c r="K2677" s="1955"/>
      <c r="L2677" s="1958" t="s">
        <v>169</v>
      </c>
      <c r="M2677" s="1966" t="s">
        <v>76</v>
      </c>
      <c r="N2677" s="1926" t="s">
        <v>98</v>
      </c>
    </row>
    <row r="2678" spans="1:14" ht="30" customHeight="1">
      <c r="A2678" s="1721"/>
      <c r="B2678" s="11"/>
      <c r="C2678" s="1942"/>
      <c r="D2678" s="1943"/>
      <c r="E2678" s="1945"/>
      <c r="F2678" s="1947"/>
      <c r="G2678" s="1949"/>
      <c r="H2678" s="1952"/>
      <c r="I2678" s="1953"/>
      <c r="J2678" s="1956"/>
      <c r="K2678" s="1957"/>
      <c r="L2678" s="1959"/>
      <c r="M2678" s="1967"/>
      <c r="N2678" s="1927"/>
    </row>
    <row r="2679" spans="1:14" ht="39.75" customHeight="1" thickBot="1">
      <c r="A2679" s="1721"/>
      <c r="B2679" s="11" t="s">
        <v>69</v>
      </c>
      <c r="C2679" s="1866" t="s">
        <v>56</v>
      </c>
      <c r="D2679" s="1867"/>
      <c r="E2679" s="90">
        <f>'Result Entry'!$L$7</f>
        <v>10</v>
      </c>
      <c r="F2679" s="91">
        <f>'Result Entry'!$M$7</f>
        <v>10</v>
      </c>
      <c r="G2679" s="92">
        <f t="shared" ref="G2679:G2684" si="222">SUM(E2679:F2679)</f>
        <v>20</v>
      </c>
      <c r="H2679" s="1929">
        <f>'Result Entry'!$AU$7</f>
        <v>70</v>
      </c>
      <c r="I2679" s="1930"/>
      <c r="J2679" s="1931">
        <f>'Result Entry'!$AY$7</f>
        <v>100</v>
      </c>
      <c r="K2679" s="1930"/>
      <c r="L2679" s="92">
        <f t="shared" ref="L2679:L2684" si="223">SUM(H2679,J2679)</f>
        <v>170</v>
      </c>
      <c r="M2679" s="93">
        <f t="shared" ref="M2679:M2684" si="224">SUM(G2679,L2679)</f>
        <v>190</v>
      </c>
      <c r="N2679" s="1928"/>
    </row>
    <row r="2680" spans="1:14" s="52" customFormat="1" ht="54" customHeight="1">
      <c r="A2680" s="1721"/>
      <c r="B2680" s="50" t="s">
        <v>69</v>
      </c>
      <c r="C2680" s="1769" t="str">
        <f>'Result Entry'!$L$3</f>
        <v>HINDI Comp.</v>
      </c>
      <c r="D2680" s="1770"/>
      <c r="E2680" s="94">
        <f>IF($J2668="TC",0,IF($J2668="Nso",0,VLOOKUP($A2665,'Result Entry'!$B$9:$FW$108,11,0)))</f>
        <v>0</v>
      </c>
      <c r="F2680" s="95">
        <f>IF($J2668="TC",0,IF($J2668="Nso",0,VLOOKUP($A2665,'Result Entry'!$B$9:$FW$108,12,0)))</f>
        <v>0</v>
      </c>
      <c r="G2680" s="96">
        <f t="shared" si="222"/>
        <v>0</v>
      </c>
      <c r="H2680" s="1932">
        <f>IF($J2668="TC",0,IF($J2668="Nso",0,VLOOKUP($A2665,'Result Entry'!$B$9:$FW$108,16,0)))</f>
        <v>0</v>
      </c>
      <c r="I2680" s="1933"/>
      <c r="J2680" s="1934">
        <f>IF($J2668="TC",0,IF($J2668="Nso",0,VLOOKUP($A2665,'Result Entry'!$B$9:$FW$108,19,0)))</f>
        <v>0</v>
      </c>
      <c r="K2680" s="1933"/>
      <c r="L2680" s="97">
        <f t="shared" si="223"/>
        <v>0</v>
      </c>
      <c r="M2680" s="98">
        <f t="shared" si="224"/>
        <v>0</v>
      </c>
      <c r="N2680" s="99" t="str">
        <f>IF($J2668="TC",0,IF($J2668="Nso",0,VLOOKUP($A2665,'Result Entry'!$B$9:$FW$108,24,0)))</f>
        <v/>
      </c>
    </row>
    <row r="2681" spans="1:14" s="52" customFormat="1" ht="54" customHeight="1">
      <c r="A2681" s="1721"/>
      <c r="B2681" s="50" t="s">
        <v>69</v>
      </c>
      <c r="C2681" s="1717" t="str">
        <f>'Result Entry'!$Z$3</f>
        <v>ENGLISH Comp.</v>
      </c>
      <c r="D2681" s="1718"/>
      <c r="E2681" s="94">
        <f>IF($J2668="TC",0,IF($J2668="Nso",0,VLOOKUP($A2665,'Result Entry'!$B$9:$FW$108,25,0)))</f>
        <v>0</v>
      </c>
      <c r="F2681" s="95">
        <f>IF($J2668="TC",0,IF($J2668="Nso",0,VLOOKUP($A2665,'Result Entry'!$B$9:$FW$108,26,0)))</f>
        <v>0</v>
      </c>
      <c r="G2681" s="100">
        <f t="shared" si="222"/>
        <v>0</v>
      </c>
      <c r="H2681" s="1960">
        <f>IF($J2668="TC",0,IF($J2668="Nso",0,VLOOKUP($A2665,'Result Entry'!$B$9:$FW$108,30,0)))</f>
        <v>0</v>
      </c>
      <c r="I2681" s="1904"/>
      <c r="J2681" s="1903">
        <f>IF($J2668="TC",0,IF($J2668="Nso",0,VLOOKUP($A2665,'Result Entry'!$B$9:$FW$108,33,0)))</f>
        <v>0</v>
      </c>
      <c r="K2681" s="1904"/>
      <c r="L2681" s="97">
        <f t="shared" si="223"/>
        <v>0</v>
      </c>
      <c r="M2681" s="98">
        <f t="shared" si="224"/>
        <v>0</v>
      </c>
      <c r="N2681" s="99" t="str">
        <f>IF($J2668="TC",0,IF($J2668="Nso",0,VLOOKUP($A2665,'Result Entry'!$B$9:$FW$108,38,0)))</f>
        <v/>
      </c>
    </row>
    <row r="2682" spans="1:14" s="52" customFormat="1" ht="54" customHeight="1">
      <c r="A2682" s="1721"/>
      <c r="B2682" s="50" t="s">
        <v>69</v>
      </c>
      <c r="C2682" s="1717" t="str">
        <f>'Result Entry'!$AO$3</f>
        <v>PHYSICS</v>
      </c>
      <c r="D2682" s="1718"/>
      <c r="E2682" s="94">
        <f>IF($J2668="TC",0,IF($J2668="Nso",0,VLOOKUP($A2665,'Result Entry'!$B$9:$FW$108,39,0)))</f>
        <v>0</v>
      </c>
      <c r="F2682" s="95">
        <f>IF($J2668="TC",0,IF($J2668="Nso",0,VLOOKUP($A2665,'Result Entry'!$B$9:$FW$108,40,0)))</f>
        <v>0</v>
      </c>
      <c r="G2682" s="100">
        <f t="shared" si="222"/>
        <v>0</v>
      </c>
      <c r="H2682" s="1960">
        <f>IF($J2668="TC",0,IF($J2668="Nso",0,VLOOKUP($A2665,'Result Entry'!$B$9:$FW$108,45,0)))</f>
        <v>0</v>
      </c>
      <c r="I2682" s="1904"/>
      <c r="J2682" s="1903">
        <f>IF($J2668="TC",0,IF($J2668="Nso",0,VLOOKUP($A2665,'Result Entry'!$B$9:$FW$108,49,0)))</f>
        <v>0</v>
      </c>
      <c r="K2682" s="1904"/>
      <c r="L2682" s="97">
        <f t="shared" si="223"/>
        <v>0</v>
      </c>
      <c r="M2682" s="98">
        <f t="shared" si="224"/>
        <v>0</v>
      </c>
      <c r="N2682" s="99" t="str">
        <f>IF($J2668="TC",0,IF($J2668="Nso",0,VLOOKUP($A2665,'Result Entry'!$B$9:$FW$108,54,0)))</f>
        <v/>
      </c>
    </row>
    <row r="2683" spans="1:14" s="52" customFormat="1" ht="54" customHeight="1">
      <c r="A2683" s="1721"/>
      <c r="B2683" s="50" t="s">
        <v>69</v>
      </c>
      <c r="C2683" s="1717" t="str">
        <f>'Result Entry'!$BF$3</f>
        <v>CHEMISTRY</v>
      </c>
      <c r="D2683" s="1718"/>
      <c r="E2683" s="94" t="str">
        <f>IF($J2668="TC",0,IF($J2668="Nso",0,VLOOKUP($A2665,'Result Entry'!$B$9:$FW$108,55,0)))</f>
        <v/>
      </c>
      <c r="F2683" s="95">
        <f>IF($J2668="TC",0,IF($J2668="Nso",0,VLOOKUP($A2665,'Result Entry'!$B$9:$FW$108,56,0)))</f>
        <v>0</v>
      </c>
      <c r="G2683" s="100">
        <f t="shared" si="222"/>
        <v>0</v>
      </c>
      <c r="H2683" s="1960">
        <f>IF($J2668="TC",0,IF($J2668="Nso",0,VLOOKUP($A2665,'Result Entry'!$B$9:$FW$108,61,0)))</f>
        <v>0</v>
      </c>
      <c r="I2683" s="1904"/>
      <c r="J2683" s="1903">
        <f>IF($J2668="TC",0,IF($J2668="Nso",0,VLOOKUP($A2665,'Result Entry'!$B$9:$FW$108,65,0)))</f>
        <v>0</v>
      </c>
      <c r="K2683" s="1904"/>
      <c r="L2683" s="97">
        <f t="shared" si="223"/>
        <v>0</v>
      </c>
      <c r="M2683" s="98">
        <f t="shared" si="224"/>
        <v>0</v>
      </c>
      <c r="N2683" s="99" t="str">
        <f>IF($J2668="TC",0,IF($J2668="Nso",0,VLOOKUP($A2665,'Result Entry'!$B$9:$FW$108,70,0)))</f>
        <v/>
      </c>
    </row>
    <row r="2684" spans="1:14" s="52" customFormat="1" ht="54" customHeight="1" thickBot="1">
      <c r="A2684" s="1721"/>
      <c r="B2684" s="50" t="s">
        <v>69</v>
      </c>
      <c r="C2684" s="1717" t="str">
        <f>'Result Entry'!$BW$3</f>
        <v>BIOLOGY</v>
      </c>
      <c r="D2684" s="1718"/>
      <c r="E2684" s="101" t="str">
        <f>IF($J2668="TC",0,IF($J2668="Nso",0,VLOOKUP($A2665,'Result Entry'!$B$9:$FW$108,71,0)))</f>
        <v/>
      </c>
      <c r="F2684" s="102" t="str">
        <f>IF($J2668="TC",0,IF($J2668="Nso",0,VLOOKUP($A2665,'Result Entry'!$B$9:$FW$108,72,0)))</f>
        <v/>
      </c>
      <c r="G2684" s="103">
        <f t="shared" si="222"/>
        <v>0</v>
      </c>
      <c r="H2684" s="1905">
        <f>IF($J2668="TC",0,IF($J2668="Nso",0,VLOOKUP($A2665,'Result Entry'!$B$9:$FW$108,77,0)))</f>
        <v>0</v>
      </c>
      <c r="I2684" s="1906"/>
      <c r="J2684" s="1907">
        <f>IF($J2668="TC",0,IF($J2668="Nso",0,VLOOKUP($A2665,'Result Entry'!$B$9:$FW$108,81,0)))</f>
        <v>0</v>
      </c>
      <c r="K2684" s="1906"/>
      <c r="L2684" s="104">
        <f t="shared" si="223"/>
        <v>0</v>
      </c>
      <c r="M2684" s="105">
        <f t="shared" si="224"/>
        <v>0</v>
      </c>
      <c r="N2684" s="99">
        <f>IF($J2668="TC",0,IF($J2668="Nso",0,VLOOKUP($A2665,'Result Entry'!$B$9:$FW$108,86,0)))</f>
        <v>0</v>
      </c>
    </row>
    <row r="2685" spans="1:14" ht="39.75" customHeight="1">
      <c r="A2685" s="1721"/>
      <c r="B2685" s="11" t="s">
        <v>69</v>
      </c>
      <c r="C2685" s="1771" t="s">
        <v>77</v>
      </c>
      <c r="D2685" s="1772"/>
      <c r="E2685" s="1773"/>
      <c r="F2685" s="1968" t="s">
        <v>78</v>
      </c>
      <c r="G2685" s="1969"/>
      <c r="H2685" s="1968" t="s">
        <v>79</v>
      </c>
      <c r="I2685" s="1970"/>
      <c r="J2685" s="106" t="s">
        <v>41</v>
      </c>
      <c r="K2685" s="116" t="s">
        <v>91</v>
      </c>
      <c r="L2685" s="1971" t="s">
        <v>39</v>
      </c>
      <c r="M2685" s="1972"/>
      <c r="N2685" s="108" t="s">
        <v>43</v>
      </c>
    </row>
    <row r="2686" spans="1:14" ht="39.75" customHeight="1" thickBot="1">
      <c r="A2686" s="1721"/>
      <c r="B2686" s="11" t="s">
        <v>69</v>
      </c>
      <c r="C2686" s="1774"/>
      <c r="D2686" s="1775"/>
      <c r="E2686" s="1776"/>
      <c r="F2686" s="1973">
        <f>IF($J2668="TC",0,IF($J2668="Nso",0,VLOOKUP($A2665,'Result Entry'!$B$9:$FW$108,146,0)))</f>
        <v>0</v>
      </c>
      <c r="G2686" s="1974"/>
      <c r="H2686" s="1975">
        <f>IF($J2668="TC",0,IF($J2668="Nso",0,VLOOKUP($A2665,'Result Entry'!$B$9:$FW$108,147,0)))</f>
        <v>0</v>
      </c>
      <c r="I2686" s="1976"/>
      <c r="J2686" s="75">
        <f>IF($J2668="TC",0,IF($J2668="Nso",0,VLOOKUP($A2665,'Result Entry'!$B$9:$FW$108,148,0)))</f>
        <v>0</v>
      </c>
      <c r="K2686" s="85" t="str">
        <f>IF($J2668="TC",0,IF($J2668="Nso",0,VLOOKUP($A2665,'Result Entry'!$B$9:$FW$108,149,0)))</f>
        <v/>
      </c>
      <c r="L2686" s="1864">
        <f>IF($J2668="TC",0,IF($J2668="Nso",0,VLOOKUP($A2665,'Result Entry'!$B$9:$FW$108,150,0)))</f>
        <v>0</v>
      </c>
      <c r="M2686" s="1865"/>
      <c r="N2686" s="15">
        <f>IF($J2668="TC",0,IF($J2668="Nso",0,VLOOKUP($A2665,'Result Entry'!$B$9:$FW$108,152,0)))</f>
        <v>0</v>
      </c>
    </row>
    <row r="2687" spans="1:14" ht="39.75" customHeight="1">
      <c r="A2687" s="1721"/>
      <c r="B2687" s="11" t="s">
        <v>69</v>
      </c>
      <c r="C2687" s="1758" t="s">
        <v>58</v>
      </c>
      <c r="D2687" s="1759"/>
      <c r="E2687" s="1759"/>
      <c r="F2687" s="1759"/>
      <c r="G2687" s="1759"/>
      <c r="H2687" s="1760"/>
      <c r="I2687" s="1834" t="s">
        <v>59</v>
      </c>
      <c r="J2687" s="1835"/>
      <c r="K2687" s="1911">
        <f>VLOOKUP($A2665,'Result Entry'!$B$9:$FW$108,143,0)</f>
        <v>0</v>
      </c>
      <c r="L2687" s="1912"/>
      <c r="M2687" s="1839" t="s">
        <v>37</v>
      </c>
      <c r="N2687" s="1840"/>
    </row>
    <row r="2688" spans="1:14" ht="39.75" customHeight="1" thickBot="1">
      <c r="A2688" s="1721"/>
      <c r="B2688" s="11" t="s">
        <v>69</v>
      </c>
      <c r="C2688" s="1841" t="s">
        <v>54</v>
      </c>
      <c r="D2688" s="1842"/>
      <c r="E2688" s="1842"/>
      <c r="F2688" s="1843" t="s">
        <v>157</v>
      </c>
      <c r="G2688" s="1844"/>
      <c r="H2688" s="26" t="s">
        <v>47</v>
      </c>
      <c r="I2688" s="1847" t="s">
        <v>60</v>
      </c>
      <c r="J2688" s="1848"/>
      <c r="K2688" s="1913">
        <f>VLOOKUP($A2665,'Result Entry'!$B$9:$FW$108,144,0)</f>
        <v>0</v>
      </c>
      <c r="L2688" s="1914"/>
      <c r="M2688" s="1875">
        <f>VLOOKUP($A2665,'Result Entry'!$B$9:$FW$108,145,0)</f>
        <v>0</v>
      </c>
      <c r="N2688" s="1876"/>
    </row>
    <row r="2689" spans="1:14" ht="39.75" customHeight="1">
      <c r="A2689" s="1721"/>
      <c r="B2689" s="11" t="s">
        <v>69</v>
      </c>
      <c r="C2689" s="1841"/>
      <c r="D2689" s="1842"/>
      <c r="E2689" s="1842"/>
      <c r="F2689" s="1845"/>
      <c r="G2689" s="1846"/>
      <c r="H2689" s="27" t="s">
        <v>99</v>
      </c>
      <c r="I2689" s="1877" t="s">
        <v>61</v>
      </c>
      <c r="J2689" s="1878"/>
      <c r="K2689" s="1915">
        <f>IF($J2668="TC","Transferred",IF($J2668="Nso","NameSeparated",VLOOKUP($A2665,'Result Entry'!$B$9:$FW$108,153,0)))</f>
        <v>0</v>
      </c>
      <c r="L2689" s="1915"/>
      <c r="M2689" s="1915"/>
      <c r="N2689" s="1916"/>
    </row>
    <row r="2690" spans="1:14" ht="39.75" customHeight="1">
      <c r="A2690" s="1721"/>
      <c r="B2690" s="11" t="s">
        <v>69</v>
      </c>
      <c r="C2690" s="1917" t="str">
        <f>'Result Entry'!$DU$3</f>
        <v>Foundation Of Information Tech.</v>
      </c>
      <c r="D2690" s="1918"/>
      <c r="E2690" s="1919"/>
      <c r="F2690" s="1902" t="str">
        <f>IF($J2668="TC",0,IF($J2668="Nso",0,VLOOKUP($A2665,'Result Entry'!$B$9:$GS$108,170,0)))</f>
        <v/>
      </c>
      <c r="G2690" s="1902"/>
      <c r="H2690" s="109">
        <f>IF($J2668="TC",0,IF($J2668="Nso",0,VLOOKUP($A2665,'Result Entry'!$B$9:$GS$108,112,0)))</f>
        <v>0</v>
      </c>
      <c r="I2690" s="1748" t="s">
        <v>71</v>
      </c>
      <c r="J2690" s="1749"/>
      <c r="K2690" s="1908">
        <f>'Result Entry'!$T$2</f>
        <v>45419</v>
      </c>
      <c r="L2690" s="1909"/>
      <c r="M2690" s="1909"/>
      <c r="N2690" s="1910"/>
    </row>
    <row r="2691" spans="1:14" ht="39.75" customHeight="1">
      <c r="A2691" s="1721"/>
      <c r="B2691" s="11" t="s">
        <v>69</v>
      </c>
      <c r="C2691" s="1899" t="str">
        <f>'Result Entry'!$EI$3</f>
        <v>G.I.A.I.-II</v>
      </c>
      <c r="D2691" s="1900"/>
      <c r="E2691" s="1901"/>
      <c r="F2691" s="1902" t="str">
        <f>IF($J2668="TC",0,IF($J2668="Nso",0,VLOOKUP($A2665,'Result Entry'!$B$9:$GS$108,174,0)))</f>
        <v/>
      </c>
      <c r="G2691" s="1902"/>
      <c r="H2691" s="109">
        <f>IF($J2668="TC",0,IF($J2668="Nso",0,VLOOKUP($A2665,'Result Entry'!$B$9:$GS$108,124,0)))</f>
        <v>0</v>
      </c>
      <c r="I2691" s="1753"/>
      <c r="J2691" s="1754"/>
      <c r="K2691" s="1754"/>
      <c r="L2691" s="1754"/>
      <c r="M2691" s="1754"/>
      <c r="N2691" s="1755"/>
    </row>
    <row r="2692" spans="1:14" ht="39.75" customHeight="1">
      <c r="A2692" s="1721"/>
      <c r="B2692" s="11" t="s">
        <v>69</v>
      </c>
      <c r="C2692" s="1899" t="str">
        <f>'Result Entry'!$EU$3</f>
        <v>SOC.SER.PLAN</v>
      </c>
      <c r="D2692" s="1900"/>
      <c r="E2692" s="1901"/>
      <c r="F2692" s="1902">
        <f>IF($J2668="TC",0,IF($J2668="Nso",0,VLOOKUP($A2665,'Result Entry'!$B$9:$HS$108,178,0)))</f>
        <v>0</v>
      </c>
      <c r="G2692" s="1902"/>
      <c r="H2692" s="109">
        <f>IF($J2668="TC",0,IF($J2668="Nso",0,VLOOKUP($A2665,'Result Entry'!$B$9:$GS$108,136,0)))</f>
        <v>0</v>
      </c>
      <c r="I2692" s="1756" t="s">
        <v>174</v>
      </c>
      <c r="J2692" s="1757"/>
      <c r="K2692" s="113"/>
      <c r="L2692" s="114"/>
      <c r="M2692" s="114"/>
      <c r="N2692" s="115"/>
    </row>
    <row r="2693" spans="1:14" ht="39.75" customHeight="1" thickBot="1">
      <c r="A2693" s="1721"/>
      <c r="B2693" s="11" t="s">
        <v>69</v>
      </c>
      <c r="C2693" s="1899" t="str">
        <f>'Result Entry'!$FG$3</f>
        <v>Jeewan Kaushal</v>
      </c>
      <c r="D2693" s="1900"/>
      <c r="E2693" s="1901"/>
      <c r="F2693" s="1902" t="str">
        <f>IF($J2668="TC",0,IF($J2668="Nso",0,VLOOKUP($A2665,'Result Entry'!$B$9:$HS$108,182,0)))</f>
        <v/>
      </c>
      <c r="G2693" s="1902"/>
      <c r="H2693" s="109">
        <f>IF($J2668="TC",0,IF($J2668="Nso",0,VLOOKUP($A2665,'Result Entry'!$B$9:$HS$108,136,0)))</f>
        <v>0</v>
      </c>
      <c r="I2693" s="1756" t="s">
        <v>148</v>
      </c>
      <c r="J2693" s="1757"/>
      <c r="K2693" s="1757"/>
      <c r="L2693" s="1757"/>
      <c r="M2693" s="1757"/>
      <c r="N2693" s="1838"/>
    </row>
    <row r="2694" spans="1:14" ht="39.75" customHeight="1">
      <c r="A2694" s="1721"/>
      <c r="B2694" s="10" t="s">
        <v>69</v>
      </c>
      <c r="C2694" s="1886" t="s">
        <v>180</v>
      </c>
      <c r="D2694" s="1887"/>
      <c r="E2694" s="1888"/>
      <c r="F2694" s="1895" t="s">
        <v>181</v>
      </c>
      <c r="G2694" s="1896"/>
      <c r="H2694" s="110" t="s">
        <v>30</v>
      </c>
      <c r="I2694" s="1756" t="s">
        <v>175</v>
      </c>
      <c r="J2694" s="1757"/>
      <c r="K2694" s="1757"/>
      <c r="L2694" s="1757"/>
      <c r="M2694" s="1757"/>
      <c r="N2694" s="1838"/>
    </row>
    <row r="2695" spans="1:14" ht="39.75" customHeight="1">
      <c r="A2695" s="1721"/>
      <c r="B2695" s="10" t="s">
        <v>69</v>
      </c>
      <c r="C2695" s="1889"/>
      <c r="D2695" s="1890"/>
      <c r="E2695" s="1891"/>
      <c r="F2695" s="1897" t="s">
        <v>182</v>
      </c>
      <c r="G2695" s="1898"/>
      <c r="H2695" s="111" t="s">
        <v>179</v>
      </c>
      <c r="I2695" s="1732" t="s">
        <v>67</v>
      </c>
      <c r="J2695" s="1733"/>
      <c r="K2695" s="1733"/>
      <c r="L2695" s="1733"/>
      <c r="M2695" s="1733"/>
      <c r="N2695" s="1734"/>
    </row>
    <row r="2696" spans="1:14" ht="39.75" customHeight="1">
      <c r="A2696" s="1721"/>
      <c r="B2696" s="10" t="s">
        <v>69</v>
      </c>
      <c r="C2696" s="1889"/>
      <c r="D2696" s="1890"/>
      <c r="E2696" s="1891"/>
      <c r="F2696" s="1897" t="s">
        <v>185</v>
      </c>
      <c r="G2696" s="1898"/>
      <c r="H2696" s="111" t="s">
        <v>62</v>
      </c>
      <c r="I2696" s="1735"/>
      <c r="J2696" s="1736"/>
      <c r="K2696" s="1736"/>
      <c r="L2696" s="1736"/>
      <c r="M2696" s="1736"/>
      <c r="N2696" s="1737"/>
    </row>
    <row r="2697" spans="1:14" ht="39.75" customHeight="1">
      <c r="A2697" s="1721"/>
      <c r="B2697" s="10" t="s">
        <v>69</v>
      </c>
      <c r="C2697" s="1889"/>
      <c r="D2697" s="1890"/>
      <c r="E2697" s="1891"/>
      <c r="F2697" s="1897" t="s">
        <v>186</v>
      </c>
      <c r="G2697" s="1898"/>
      <c r="H2697" s="111" t="s">
        <v>63</v>
      </c>
      <c r="I2697" s="1735"/>
      <c r="J2697" s="1736"/>
      <c r="K2697" s="1736"/>
      <c r="L2697" s="1736"/>
      <c r="M2697" s="1736"/>
      <c r="N2697" s="1737"/>
    </row>
    <row r="2698" spans="1:14" ht="39.75" customHeight="1">
      <c r="A2698" s="1721"/>
      <c r="B2698" s="10" t="s">
        <v>69</v>
      </c>
      <c r="C2698" s="1889"/>
      <c r="D2698" s="1890"/>
      <c r="E2698" s="1891"/>
      <c r="F2698" s="1897" t="s">
        <v>183</v>
      </c>
      <c r="G2698" s="1898"/>
      <c r="H2698" s="111" t="s">
        <v>65</v>
      </c>
      <c r="I2698" s="1738" t="s">
        <v>80</v>
      </c>
      <c r="J2698" s="1739"/>
      <c r="K2698" s="1739"/>
      <c r="L2698" s="1739"/>
      <c r="M2698" s="1739"/>
      <c r="N2698" s="1740"/>
    </row>
    <row r="2699" spans="1:14" ht="39.75" customHeight="1" thickBot="1">
      <c r="A2699" s="1721"/>
      <c r="B2699" s="13" t="s">
        <v>69</v>
      </c>
      <c r="C2699" s="1892"/>
      <c r="D2699" s="1893"/>
      <c r="E2699" s="1894"/>
      <c r="F2699" s="1884" t="s">
        <v>184</v>
      </c>
      <c r="G2699" s="1885"/>
      <c r="H2699" s="112" t="s">
        <v>64</v>
      </c>
      <c r="I2699" s="1741"/>
      <c r="J2699" s="1742"/>
      <c r="K2699" s="1742"/>
      <c r="L2699" s="1742"/>
      <c r="M2699" s="1742"/>
      <c r="N2699" s="1743"/>
    </row>
    <row r="2700" spans="1:14" s="43" customFormat="1" ht="123.75" customHeight="1" thickTop="1">
      <c r="A2700" s="84"/>
      <c r="B2700" s="117"/>
      <c r="C2700" s="118"/>
      <c r="D2700" s="118"/>
      <c r="E2700" s="118"/>
      <c r="F2700" s="118"/>
      <c r="G2700" s="118"/>
      <c r="H2700" s="118"/>
      <c r="I2700" s="118"/>
      <c r="J2700" s="118"/>
      <c r="K2700" s="118"/>
      <c r="L2700" s="118"/>
      <c r="M2700" s="118"/>
      <c r="N2700" s="118"/>
    </row>
    <row r="2701" spans="1:14" ht="24.75" customHeight="1" thickBot="1">
      <c r="A2701" s="83">
        <f>A2665+1</f>
        <v>76</v>
      </c>
      <c r="B2701" s="1720" t="s">
        <v>50</v>
      </c>
      <c r="C2701" s="1720"/>
      <c r="D2701" s="1720"/>
      <c r="E2701" s="1720"/>
      <c r="F2701" s="1720"/>
      <c r="G2701" s="1720"/>
      <c r="H2701" s="1720"/>
      <c r="I2701" s="1720"/>
      <c r="J2701" s="1720"/>
      <c r="K2701" s="1720"/>
      <c r="L2701" s="1720"/>
      <c r="M2701" s="1720"/>
      <c r="N2701" s="1720"/>
    </row>
    <row r="2702" spans="1:14" ht="62.25" customHeight="1" thickTop="1">
      <c r="A2702" s="1721"/>
      <c r="B2702" s="1722"/>
      <c r="C2702" s="1723"/>
      <c r="D2702" s="1920" t="str">
        <f>Master!$E$8</f>
        <v xml:space="preserve">Govt. Sr. Secondary School </v>
      </c>
      <c r="E2702" s="1921"/>
      <c r="F2702" s="1921"/>
      <c r="G2702" s="1921"/>
      <c r="H2702" s="1921"/>
      <c r="I2702" s="1921"/>
      <c r="J2702" s="1921"/>
      <c r="K2702" s="1921"/>
      <c r="L2702" s="1921"/>
      <c r="M2702" s="1921"/>
      <c r="N2702" s="1922"/>
    </row>
    <row r="2703" spans="1:14" ht="33" customHeight="1" thickBot="1">
      <c r="A2703" s="1721"/>
      <c r="B2703" s="1724"/>
      <c r="C2703" s="1725"/>
      <c r="D2703" s="1729" t="str">
        <f>Master!$E$11</f>
        <v>P.S.-Bapini (Jodhpur)</v>
      </c>
      <c r="E2703" s="1730"/>
      <c r="F2703" s="1730"/>
      <c r="G2703" s="1730"/>
      <c r="H2703" s="1730"/>
      <c r="I2703" s="1730"/>
      <c r="J2703" s="1730"/>
      <c r="K2703" s="1730"/>
      <c r="L2703" s="1730"/>
      <c r="M2703" s="1730"/>
      <c r="N2703" s="1731"/>
    </row>
    <row r="2704" spans="1:14" ht="30" customHeight="1">
      <c r="A2704" s="1721"/>
      <c r="B2704" s="28"/>
      <c r="C2704" s="1849" t="s">
        <v>150</v>
      </c>
      <c r="D2704" s="1850"/>
      <c r="E2704" s="1850"/>
      <c r="F2704" s="1850"/>
      <c r="G2704" s="1851"/>
      <c r="H2704" s="1814" t="s">
        <v>127</v>
      </c>
      <c r="I2704" s="1814"/>
      <c r="J2704" s="1923">
        <f>VLOOKUP(A2701,'Result Entry'!$B$6:$K$108,6,0)</f>
        <v>0</v>
      </c>
      <c r="K2704" s="1820" t="s">
        <v>68</v>
      </c>
      <c r="L2704" s="1821"/>
      <c r="M2704" s="68">
        <f>Master!$E$14</f>
        <v>8151106901</v>
      </c>
      <c r="N2704" s="69"/>
    </row>
    <row r="2705" spans="1:15" ht="30" customHeight="1">
      <c r="A2705" s="1721"/>
      <c r="B2705" s="9"/>
      <c r="C2705" s="1852"/>
      <c r="D2705" s="1853"/>
      <c r="E2705" s="1853"/>
      <c r="F2705" s="1853"/>
      <c r="G2705" s="1854"/>
      <c r="H2705" s="1815"/>
      <c r="I2705" s="1815"/>
      <c r="J2705" s="1924"/>
      <c r="K2705" s="1822" t="s">
        <v>66</v>
      </c>
      <c r="L2705" s="1823"/>
      <c r="M2705" s="1824"/>
      <c r="N2705" s="1825"/>
      <c r="O2705" s="17" t="s">
        <v>156</v>
      </c>
    </row>
    <row r="2706" spans="1:15" ht="30" customHeight="1" thickBot="1">
      <c r="A2706" s="1721"/>
      <c r="B2706" s="9"/>
      <c r="C2706" s="1855"/>
      <c r="D2706" s="1856"/>
      <c r="E2706" s="1856"/>
      <c r="F2706" s="1856"/>
      <c r="G2706" s="1857"/>
      <c r="H2706" s="1816"/>
      <c r="I2706" s="1816"/>
      <c r="J2706" s="1925"/>
      <c r="K2706" s="1826" t="s">
        <v>51</v>
      </c>
      <c r="L2706" s="1827"/>
      <c r="M2706" s="1828" t="str">
        <f>Master!$E$6</f>
        <v>2023-24</v>
      </c>
      <c r="N2706" s="1829"/>
    </row>
    <row r="2707" spans="1:15" ht="39.75" customHeight="1">
      <c r="A2707" s="1721"/>
      <c r="B2707" s="10" t="s">
        <v>69</v>
      </c>
      <c r="C2707" s="1932" t="s">
        <v>20</v>
      </c>
      <c r="D2707" s="1977"/>
      <c r="E2707" s="1977"/>
      <c r="F2707" s="1978"/>
      <c r="G2707" s="87" t="s">
        <v>149</v>
      </c>
      <c r="H2707" s="1979">
        <f>VLOOKUP($A2701,'Result Entry'!$B$9:$FW$108,4,0)</f>
        <v>0</v>
      </c>
      <c r="I2707" s="1979"/>
      <c r="J2707" s="1979"/>
      <c r="K2707" s="1979"/>
      <c r="L2707" s="1979"/>
      <c r="M2707" s="1979"/>
      <c r="N2707" s="1980"/>
    </row>
    <row r="2708" spans="1:15" ht="39.75" customHeight="1">
      <c r="A2708" s="1721"/>
      <c r="B2708" s="10" t="s">
        <v>69</v>
      </c>
      <c r="C2708" s="1960" t="s">
        <v>22</v>
      </c>
      <c r="D2708" s="1961"/>
      <c r="E2708" s="1961"/>
      <c r="F2708" s="1962"/>
      <c r="G2708" s="88" t="s">
        <v>149</v>
      </c>
      <c r="H2708" s="1963">
        <f>VLOOKUP($A2701,'Result Entry'!$B$9:$FW$108,7,0)</f>
        <v>0</v>
      </c>
      <c r="I2708" s="1963"/>
      <c r="J2708" s="1963"/>
      <c r="K2708" s="1963"/>
      <c r="L2708" s="1963"/>
      <c r="M2708" s="1963"/>
      <c r="N2708" s="1964"/>
    </row>
    <row r="2709" spans="1:15" ht="39.75" customHeight="1">
      <c r="A2709" s="1721"/>
      <c r="B2709" s="10" t="s">
        <v>69</v>
      </c>
      <c r="C2709" s="1960" t="s">
        <v>23</v>
      </c>
      <c r="D2709" s="1961"/>
      <c r="E2709" s="1961"/>
      <c r="F2709" s="1962"/>
      <c r="G2709" s="88" t="s">
        <v>149</v>
      </c>
      <c r="H2709" s="1963">
        <f>VLOOKUP($A2701,'Result Entry'!$B$9:$FW$108,8,0)</f>
        <v>0</v>
      </c>
      <c r="I2709" s="1963"/>
      <c r="J2709" s="1963"/>
      <c r="K2709" s="1963"/>
      <c r="L2709" s="1963"/>
      <c r="M2709" s="1963"/>
      <c r="N2709" s="1964"/>
    </row>
    <row r="2710" spans="1:15" ht="39.75" customHeight="1">
      <c r="A2710" s="1721"/>
      <c r="B2710" s="10" t="s">
        <v>69</v>
      </c>
      <c r="C2710" s="1960" t="s">
        <v>52</v>
      </c>
      <c r="D2710" s="1961"/>
      <c r="E2710" s="1961"/>
      <c r="F2710" s="1962"/>
      <c r="G2710" s="88" t="s">
        <v>149</v>
      </c>
      <c r="H2710" s="1963">
        <f>VLOOKUP($A2701,'Result Entry'!$B$9:$FW$108,9,0)</f>
        <v>0</v>
      </c>
      <c r="I2710" s="1963"/>
      <c r="J2710" s="1963"/>
      <c r="K2710" s="1963"/>
      <c r="L2710" s="1963"/>
      <c r="M2710" s="1963"/>
      <c r="N2710" s="1964"/>
    </row>
    <row r="2711" spans="1:15" ht="39.75" customHeight="1">
      <c r="A2711" s="1721"/>
      <c r="B2711" s="10" t="s">
        <v>69</v>
      </c>
      <c r="C2711" s="1960" t="s">
        <v>53</v>
      </c>
      <c r="D2711" s="1961"/>
      <c r="E2711" s="1961"/>
      <c r="F2711" s="1962"/>
      <c r="G2711" s="88" t="s">
        <v>149</v>
      </c>
      <c r="H2711" s="1965" t="str">
        <f>CONCATENATE('Result Entry'!$G$4,'Result Entry'!$J$4)</f>
        <v>11(A)</v>
      </c>
      <c r="I2711" s="1963"/>
      <c r="J2711" s="1963"/>
      <c r="K2711" s="1963"/>
      <c r="L2711" s="1963"/>
      <c r="M2711" s="1963"/>
      <c r="N2711" s="1964"/>
    </row>
    <row r="2712" spans="1:15" ht="39.75" customHeight="1" thickBot="1">
      <c r="A2712" s="1721"/>
      <c r="B2712" s="10" t="s">
        <v>69</v>
      </c>
      <c r="C2712" s="1935" t="s">
        <v>25</v>
      </c>
      <c r="D2712" s="1936"/>
      <c r="E2712" s="1936"/>
      <c r="F2712" s="1937"/>
      <c r="G2712" s="89" t="s">
        <v>149</v>
      </c>
      <c r="H2712" s="1938">
        <f>VLOOKUP($A2701,'Result Entry'!$B$9:$FW$108,10,0)</f>
        <v>0</v>
      </c>
      <c r="I2712" s="1938"/>
      <c r="J2712" s="1938"/>
      <c r="K2712" s="1938"/>
      <c r="L2712" s="1938"/>
      <c r="M2712" s="1938"/>
      <c r="N2712" s="1939"/>
    </row>
    <row r="2713" spans="1:15" ht="30" customHeight="1">
      <c r="A2713" s="1721"/>
      <c r="B2713" s="11" t="s">
        <v>69</v>
      </c>
      <c r="C2713" s="1940" t="s">
        <v>167</v>
      </c>
      <c r="D2713" s="1941"/>
      <c r="E2713" s="1944" t="s">
        <v>72</v>
      </c>
      <c r="F2713" s="1946" t="s">
        <v>73</v>
      </c>
      <c r="G2713" s="1948" t="s">
        <v>168</v>
      </c>
      <c r="H2713" s="1950" t="s">
        <v>55</v>
      </c>
      <c r="I2713" s="1951"/>
      <c r="J2713" s="1954" t="s">
        <v>84</v>
      </c>
      <c r="K2713" s="1955"/>
      <c r="L2713" s="1958" t="s">
        <v>169</v>
      </c>
      <c r="M2713" s="1966" t="s">
        <v>76</v>
      </c>
      <c r="N2713" s="1926" t="s">
        <v>98</v>
      </c>
    </row>
    <row r="2714" spans="1:15" ht="30" customHeight="1">
      <c r="A2714" s="1721"/>
      <c r="B2714" s="11"/>
      <c r="C2714" s="1942"/>
      <c r="D2714" s="1943"/>
      <c r="E2714" s="1945"/>
      <c r="F2714" s="1947"/>
      <c r="G2714" s="1949"/>
      <c r="H2714" s="1952"/>
      <c r="I2714" s="1953"/>
      <c r="J2714" s="1956"/>
      <c r="K2714" s="1957"/>
      <c r="L2714" s="1959"/>
      <c r="M2714" s="1967"/>
      <c r="N2714" s="1927"/>
    </row>
    <row r="2715" spans="1:15" ht="39.75" customHeight="1" thickBot="1">
      <c r="A2715" s="1721"/>
      <c r="B2715" s="11" t="s">
        <v>69</v>
      </c>
      <c r="C2715" s="1866" t="s">
        <v>56</v>
      </c>
      <c r="D2715" s="1867"/>
      <c r="E2715" s="90">
        <f>'Result Entry'!$L$7</f>
        <v>10</v>
      </c>
      <c r="F2715" s="91">
        <f>'Result Entry'!$M$7</f>
        <v>10</v>
      </c>
      <c r="G2715" s="92">
        <f t="shared" ref="G2715:G2720" si="225">SUM(E2715:F2715)</f>
        <v>20</v>
      </c>
      <c r="H2715" s="1929">
        <f>'Result Entry'!$AU$7</f>
        <v>70</v>
      </c>
      <c r="I2715" s="1930"/>
      <c r="J2715" s="1931">
        <f>'Result Entry'!$AY$7</f>
        <v>100</v>
      </c>
      <c r="K2715" s="1930"/>
      <c r="L2715" s="92">
        <f t="shared" ref="L2715:L2720" si="226">SUM(H2715,J2715)</f>
        <v>170</v>
      </c>
      <c r="M2715" s="93">
        <f t="shared" ref="M2715:M2720" si="227">SUM(G2715,L2715)</f>
        <v>190</v>
      </c>
      <c r="N2715" s="1928"/>
    </row>
    <row r="2716" spans="1:15" s="52" customFormat="1" ht="54" customHeight="1">
      <c r="A2716" s="1721"/>
      <c r="B2716" s="50" t="s">
        <v>69</v>
      </c>
      <c r="C2716" s="1769" t="str">
        <f>'Result Entry'!$L$3</f>
        <v>HINDI Comp.</v>
      </c>
      <c r="D2716" s="1770"/>
      <c r="E2716" s="94">
        <f>IF($J2704="TC",0,IF($J2704="Nso",0,VLOOKUP($A2701,'Result Entry'!$B$9:$FW$108,11,0)))</f>
        <v>0</v>
      </c>
      <c r="F2716" s="95">
        <f>IF($J2704="TC",0,IF($J2704="Nso",0,VLOOKUP($A2701,'Result Entry'!$B$9:$FW$108,12,0)))</f>
        <v>0</v>
      </c>
      <c r="G2716" s="96">
        <f t="shared" si="225"/>
        <v>0</v>
      </c>
      <c r="H2716" s="1932">
        <f>IF($J2704="TC",0,IF($J2704="Nso",0,VLOOKUP($A2701,'Result Entry'!$B$9:$FW$108,16,0)))</f>
        <v>0</v>
      </c>
      <c r="I2716" s="1933"/>
      <c r="J2716" s="1934">
        <f>IF($J2704="TC",0,IF($J2704="Nso",0,VLOOKUP($A2701,'Result Entry'!$B$9:$FW$108,19,0)))</f>
        <v>0</v>
      </c>
      <c r="K2716" s="1933"/>
      <c r="L2716" s="97">
        <f t="shared" si="226"/>
        <v>0</v>
      </c>
      <c r="M2716" s="98">
        <f t="shared" si="227"/>
        <v>0</v>
      </c>
      <c r="N2716" s="99" t="str">
        <f>IF($J2704="TC",0,IF($J2704="Nso",0,VLOOKUP($A2701,'Result Entry'!$B$9:$FW$108,24,0)))</f>
        <v/>
      </c>
    </row>
    <row r="2717" spans="1:15" s="52" customFormat="1" ht="54" customHeight="1">
      <c r="A2717" s="1721"/>
      <c r="B2717" s="50" t="s">
        <v>69</v>
      </c>
      <c r="C2717" s="1717" t="str">
        <f>'Result Entry'!$Z$3</f>
        <v>ENGLISH Comp.</v>
      </c>
      <c r="D2717" s="1718"/>
      <c r="E2717" s="94">
        <f>IF($J2704="TC",0,IF($J2704="Nso",0,VLOOKUP($A2701,'Result Entry'!$B$9:$FW$108,25,0)))</f>
        <v>0</v>
      </c>
      <c r="F2717" s="95">
        <f>IF($J2704="TC",0,IF($J2704="Nso",0,VLOOKUP($A2701,'Result Entry'!$B$9:$FW$108,26,0)))</f>
        <v>0</v>
      </c>
      <c r="G2717" s="100">
        <f t="shared" si="225"/>
        <v>0</v>
      </c>
      <c r="H2717" s="1960">
        <f>IF($J2704="TC",0,IF($J2704="Nso",0,VLOOKUP($A2701,'Result Entry'!$B$9:$FW$108,30,0)))</f>
        <v>0</v>
      </c>
      <c r="I2717" s="1904"/>
      <c r="J2717" s="1903">
        <f>IF($J2704="TC",0,IF($J2704="Nso",0,VLOOKUP($A2701,'Result Entry'!$B$9:$FW$108,33,0)))</f>
        <v>0</v>
      </c>
      <c r="K2717" s="1904"/>
      <c r="L2717" s="97">
        <f t="shared" si="226"/>
        <v>0</v>
      </c>
      <c r="M2717" s="98">
        <f t="shared" si="227"/>
        <v>0</v>
      </c>
      <c r="N2717" s="99" t="str">
        <f>IF($J2704="TC",0,IF($J2704="Nso",0,VLOOKUP($A2701,'Result Entry'!$B$9:$FW$108,38,0)))</f>
        <v/>
      </c>
    </row>
    <row r="2718" spans="1:15" s="52" customFormat="1" ht="54" customHeight="1">
      <c r="A2718" s="1721"/>
      <c r="B2718" s="50" t="s">
        <v>69</v>
      </c>
      <c r="C2718" s="1717" t="str">
        <f>'Result Entry'!$AO$3</f>
        <v>PHYSICS</v>
      </c>
      <c r="D2718" s="1718"/>
      <c r="E2718" s="94">
        <f>IF($J2704="TC",0,IF($J2704="Nso",0,VLOOKUP($A2701,'Result Entry'!$B$9:$FW$108,39,0)))</f>
        <v>0</v>
      </c>
      <c r="F2718" s="95">
        <f>IF($J2704="TC",0,IF($J2704="Nso",0,VLOOKUP($A2701,'Result Entry'!$B$9:$FW$108,40,0)))</f>
        <v>0</v>
      </c>
      <c r="G2718" s="100">
        <f t="shared" si="225"/>
        <v>0</v>
      </c>
      <c r="H2718" s="1960">
        <f>IF($J2704="TC",0,IF($J2704="Nso",0,VLOOKUP($A2701,'Result Entry'!$B$9:$FW$108,45,0)))</f>
        <v>0</v>
      </c>
      <c r="I2718" s="1904"/>
      <c r="J2718" s="1903">
        <f>IF($J2704="TC",0,IF($J2704="Nso",0,VLOOKUP($A2701,'Result Entry'!$B$9:$FW$108,49,0)))</f>
        <v>0</v>
      </c>
      <c r="K2718" s="1904"/>
      <c r="L2718" s="97">
        <f t="shared" si="226"/>
        <v>0</v>
      </c>
      <c r="M2718" s="98">
        <f t="shared" si="227"/>
        <v>0</v>
      </c>
      <c r="N2718" s="99" t="str">
        <f>IF($J2704="TC",0,IF($J2704="Nso",0,VLOOKUP($A2701,'Result Entry'!$B$9:$FW$108,54,0)))</f>
        <v/>
      </c>
    </row>
    <row r="2719" spans="1:15" s="52" customFormat="1" ht="54" customHeight="1">
      <c r="A2719" s="1721"/>
      <c r="B2719" s="50" t="s">
        <v>69</v>
      </c>
      <c r="C2719" s="1717" t="str">
        <f>'Result Entry'!$BF$3</f>
        <v>CHEMISTRY</v>
      </c>
      <c r="D2719" s="1718"/>
      <c r="E2719" s="94" t="str">
        <f>IF($J2704="TC",0,IF($J2704="Nso",0,VLOOKUP($A2701,'Result Entry'!$B$9:$FW$108,55,0)))</f>
        <v/>
      </c>
      <c r="F2719" s="95">
        <f>IF($J2704="TC",0,IF($J2704="Nso",0,VLOOKUP($A2701,'Result Entry'!$B$9:$FW$108,56,0)))</f>
        <v>0</v>
      </c>
      <c r="G2719" s="100">
        <f t="shared" si="225"/>
        <v>0</v>
      </c>
      <c r="H2719" s="1960">
        <f>IF($J2704="TC",0,IF($J2704="Nso",0,VLOOKUP($A2701,'Result Entry'!$B$9:$FW$108,61,0)))</f>
        <v>0</v>
      </c>
      <c r="I2719" s="1904"/>
      <c r="J2719" s="1903">
        <f>IF($J2704="TC",0,IF($J2704="Nso",0,VLOOKUP($A2701,'Result Entry'!$B$9:$FW$108,65,0)))</f>
        <v>0</v>
      </c>
      <c r="K2719" s="1904"/>
      <c r="L2719" s="97">
        <f t="shared" si="226"/>
        <v>0</v>
      </c>
      <c r="M2719" s="98">
        <f t="shared" si="227"/>
        <v>0</v>
      </c>
      <c r="N2719" s="99" t="str">
        <f>IF($J2704="TC",0,IF($J2704="Nso",0,VLOOKUP($A2701,'Result Entry'!$B$9:$FW$108,70,0)))</f>
        <v/>
      </c>
    </row>
    <row r="2720" spans="1:15" s="52" customFormat="1" ht="54" customHeight="1" thickBot="1">
      <c r="A2720" s="1721"/>
      <c r="B2720" s="50" t="s">
        <v>69</v>
      </c>
      <c r="C2720" s="1717" t="str">
        <f>'Result Entry'!$BW$3</f>
        <v>BIOLOGY</v>
      </c>
      <c r="D2720" s="1718"/>
      <c r="E2720" s="101" t="str">
        <f>IF($J2704="TC",0,IF($J2704="Nso",0,VLOOKUP($A2701,'Result Entry'!$B$9:$FW$108,71,0)))</f>
        <v/>
      </c>
      <c r="F2720" s="102" t="str">
        <f>IF($J2704="TC",0,IF($J2704="Nso",0,VLOOKUP($A2701,'Result Entry'!$B$9:$FW$108,72,0)))</f>
        <v/>
      </c>
      <c r="G2720" s="103">
        <f t="shared" si="225"/>
        <v>0</v>
      </c>
      <c r="H2720" s="1905">
        <f>IF($J2704="TC",0,IF($J2704="Nso",0,VLOOKUP($A2701,'Result Entry'!$B$9:$FW$108,77,0)))</f>
        <v>0</v>
      </c>
      <c r="I2720" s="1906"/>
      <c r="J2720" s="1907">
        <f>IF($J2704="TC",0,IF($J2704="Nso",0,VLOOKUP($A2701,'Result Entry'!$B$9:$FW$108,81,0)))</f>
        <v>0</v>
      </c>
      <c r="K2720" s="1906"/>
      <c r="L2720" s="104">
        <f t="shared" si="226"/>
        <v>0</v>
      </c>
      <c r="M2720" s="105">
        <f t="shared" si="227"/>
        <v>0</v>
      </c>
      <c r="N2720" s="99">
        <f>IF($J2704="TC",0,IF($J2704="Nso",0,VLOOKUP($A2701,'Result Entry'!$B$9:$FW$108,86,0)))</f>
        <v>0</v>
      </c>
    </row>
    <row r="2721" spans="1:14" ht="39.75" customHeight="1">
      <c r="A2721" s="1721"/>
      <c r="B2721" s="11" t="s">
        <v>69</v>
      </c>
      <c r="C2721" s="1771" t="s">
        <v>77</v>
      </c>
      <c r="D2721" s="1772"/>
      <c r="E2721" s="1773"/>
      <c r="F2721" s="1968" t="s">
        <v>78</v>
      </c>
      <c r="G2721" s="1969"/>
      <c r="H2721" s="1968" t="s">
        <v>79</v>
      </c>
      <c r="I2721" s="1970"/>
      <c r="J2721" s="106" t="s">
        <v>41</v>
      </c>
      <c r="K2721" s="116" t="s">
        <v>91</v>
      </c>
      <c r="L2721" s="1971" t="s">
        <v>39</v>
      </c>
      <c r="M2721" s="1972"/>
      <c r="N2721" s="108" t="s">
        <v>43</v>
      </c>
    </row>
    <row r="2722" spans="1:14" ht="39.75" customHeight="1" thickBot="1">
      <c r="A2722" s="1721"/>
      <c r="B2722" s="11" t="s">
        <v>69</v>
      </c>
      <c r="C2722" s="1774"/>
      <c r="D2722" s="1775"/>
      <c r="E2722" s="1776"/>
      <c r="F2722" s="1973">
        <f>IF($J2704="TC",0,IF($J2704="Nso",0,VLOOKUP($A2701,'Result Entry'!$B$9:$FW$108,146,0)))</f>
        <v>0</v>
      </c>
      <c r="G2722" s="1974"/>
      <c r="H2722" s="1975">
        <f>IF($J2704="TC",0,IF($J2704="Nso",0,VLOOKUP($A2701,'Result Entry'!$B$9:$FW$108,147,0)))</f>
        <v>0</v>
      </c>
      <c r="I2722" s="1976"/>
      <c r="J2722" s="75">
        <f>IF($J2704="TC",0,IF($J2704="Nso",0,VLOOKUP($A2701,'Result Entry'!$B$9:$FW$108,148,0)))</f>
        <v>0</v>
      </c>
      <c r="K2722" s="85" t="str">
        <f>IF($J2704="TC",0,IF($J2704="Nso",0,VLOOKUP($A2701,'Result Entry'!$B$9:$FW$108,149,0)))</f>
        <v/>
      </c>
      <c r="L2722" s="1864">
        <f>IF($J2704="TC",0,IF($J2704="Nso",0,VLOOKUP($A2701,'Result Entry'!$B$9:$FW$108,150,0)))</f>
        <v>0</v>
      </c>
      <c r="M2722" s="1865"/>
      <c r="N2722" s="15">
        <f>IF($J2704="TC",0,IF($J2704="Nso",0,VLOOKUP($A2701,'Result Entry'!$B$9:$FW$108,152,0)))</f>
        <v>0</v>
      </c>
    </row>
    <row r="2723" spans="1:14" ht="39.75" customHeight="1">
      <c r="A2723" s="1721"/>
      <c r="B2723" s="11" t="s">
        <v>69</v>
      </c>
      <c r="C2723" s="1758" t="s">
        <v>58</v>
      </c>
      <c r="D2723" s="1759"/>
      <c r="E2723" s="1759"/>
      <c r="F2723" s="1759"/>
      <c r="G2723" s="1759"/>
      <c r="H2723" s="1760"/>
      <c r="I2723" s="1834" t="s">
        <v>59</v>
      </c>
      <c r="J2723" s="1835"/>
      <c r="K2723" s="1911">
        <f>VLOOKUP($A2701,'Result Entry'!$B$9:$FW$108,143,0)</f>
        <v>0</v>
      </c>
      <c r="L2723" s="1912"/>
      <c r="M2723" s="1839" t="s">
        <v>37</v>
      </c>
      <c r="N2723" s="1840"/>
    </row>
    <row r="2724" spans="1:14" ht="39.75" customHeight="1" thickBot="1">
      <c r="A2724" s="1721"/>
      <c r="B2724" s="11" t="s">
        <v>69</v>
      </c>
      <c r="C2724" s="1841" t="s">
        <v>54</v>
      </c>
      <c r="D2724" s="1842"/>
      <c r="E2724" s="1842"/>
      <c r="F2724" s="1843" t="s">
        <v>157</v>
      </c>
      <c r="G2724" s="1844"/>
      <c r="H2724" s="26" t="s">
        <v>47</v>
      </c>
      <c r="I2724" s="1847" t="s">
        <v>60</v>
      </c>
      <c r="J2724" s="1848"/>
      <c r="K2724" s="1913">
        <f>VLOOKUP($A2701,'Result Entry'!$B$9:$FW$108,144,0)</f>
        <v>0</v>
      </c>
      <c r="L2724" s="1914"/>
      <c r="M2724" s="1875">
        <f>VLOOKUP($A2701,'Result Entry'!$B$9:$FW$108,145,0)</f>
        <v>0</v>
      </c>
      <c r="N2724" s="1876"/>
    </row>
    <row r="2725" spans="1:14" ht="39.75" customHeight="1">
      <c r="A2725" s="1721"/>
      <c r="B2725" s="11" t="s">
        <v>69</v>
      </c>
      <c r="C2725" s="1841"/>
      <c r="D2725" s="1842"/>
      <c r="E2725" s="1842"/>
      <c r="F2725" s="1845"/>
      <c r="G2725" s="1846"/>
      <c r="H2725" s="27" t="s">
        <v>99</v>
      </c>
      <c r="I2725" s="1877" t="s">
        <v>61</v>
      </c>
      <c r="J2725" s="1878"/>
      <c r="K2725" s="1915">
        <f>IF($J2704="TC","Transferred",IF($J2704="Nso","NameSeparated",VLOOKUP($A2701,'Result Entry'!$B$9:$FW$108,153,0)))</f>
        <v>0</v>
      </c>
      <c r="L2725" s="1915"/>
      <c r="M2725" s="1915"/>
      <c r="N2725" s="1916"/>
    </row>
    <row r="2726" spans="1:14" ht="39.75" customHeight="1">
      <c r="A2726" s="1721"/>
      <c r="B2726" s="11" t="s">
        <v>69</v>
      </c>
      <c r="C2726" s="1917" t="str">
        <f>'Result Entry'!$DU$3</f>
        <v>Foundation Of Information Tech.</v>
      </c>
      <c r="D2726" s="1918"/>
      <c r="E2726" s="1919"/>
      <c r="F2726" s="1902" t="str">
        <f>IF($J2704="TC",0,IF($J2704="Nso",0,VLOOKUP($A2701,'Result Entry'!$B$9:$GS$108,170,0)))</f>
        <v/>
      </c>
      <c r="G2726" s="1902"/>
      <c r="H2726" s="109">
        <f>IF($J2704="TC",0,IF($J2704="Nso",0,VLOOKUP($A2701,'Result Entry'!$B$9:$GS$108,112,0)))</f>
        <v>0</v>
      </c>
      <c r="I2726" s="1748" t="s">
        <v>71</v>
      </c>
      <c r="J2726" s="1749"/>
      <c r="K2726" s="1908">
        <f>'Result Entry'!$T$2</f>
        <v>45419</v>
      </c>
      <c r="L2726" s="1909"/>
      <c r="M2726" s="1909"/>
      <c r="N2726" s="1910"/>
    </row>
    <row r="2727" spans="1:14" ht="39.75" customHeight="1">
      <c r="A2727" s="1721"/>
      <c r="B2727" s="11" t="s">
        <v>69</v>
      </c>
      <c r="C2727" s="1899" t="str">
        <f>'Result Entry'!$EI$3</f>
        <v>G.I.A.I.-II</v>
      </c>
      <c r="D2727" s="1900"/>
      <c r="E2727" s="1901"/>
      <c r="F2727" s="1902" t="str">
        <f>IF($J2704="TC",0,IF($J2704="Nso",0,VLOOKUP($A2701,'Result Entry'!$B$9:$GS$108,174,0)))</f>
        <v/>
      </c>
      <c r="G2727" s="1902"/>
      <c r="H2727" s="109">
        <f>IF($J2704="TC",0,IF($J2704="Nso",0,VLOOKUP($A2701,'Result Entry'!$B$9:$GS$108,124,0)))</f>
        <v>0</v>
      </c>
      <c r="I2727" s="1753"/>
      <c r="J2727" s="1754"/>
      <c r="K2727" s="1754"/>
      <c r="L2727" s="1754"/>
      <c r="M2727" s="1754"/>
      <c r="N2727" s="1755"/>
    </row>
    <row r="2728" spans="1:14" ht="39.75" customHeight="1">
      <c r="A2728" s="1721"/>
      <c r="B2728" s="11" t="s">
        <v>69</v>
      </c>
      <c r="C2728" s="1899" t="str">
        <f>'Result Entry'!$EU$3</f>
        <v>SOC.SER.PLAN</v>
      </c>
      <c r="D2728" s="1900"/>
      <c r="E2728" s="1901"/>
      <c r="F2728" s="1902">
        <f>IF($J2704="TC",0,IF($J2704="Nso",0,VLOOKUP($A2701,'Result Entry'!$B$9:$HS$108,178,0)))</f>
        <v>0</v>
      </c>
      <c r="G2728" s="1902"/>
      <c r="H2728" s="109">
        <f>IF($J2704="TC",0,IF($J2704="Nso",0,VLOOKUP($A2701,'Result Entry'!$B$9:$GS$108,136,0)))</f>
        <v>0</v>
      </c>
      <c r="I2728" s="1756" t="s">
        <v>174</v>
      </c>
      <c r="J2728" s="1757"/>
      <c r="K2728" s="113"/>
      <c r="L2728" s="114"/>
      <c r="M2728" s="114"/>
      <c r="N2728" s="115"/>
    </row>
    <row r="2729" spans="1:14" ht="39.75" customHeight="1" thickBot="1">
      <c r="A2729" s="1721"/>
      <c r="B2729" s="11" t="s">
        <v>69</v>
      </c>
      <c r="C2729" s="1899" t="str">
        <f>'Result Entry'!$FG$3</f>
        <v>Jeewan Kaushal</v>
      </c>
      <c r="D2729" s="1900"/>
      <c r="E2729" s="1901"/>
      <c r="F2729" s="1902" t="str">
        <f>IF($J2704="TC",0,IF($J2704="Nso",0,VLOOKUP($A2701,'Result Entry'!$B$9:$HS$108,182,0)))</f>
        <v/>
      </c>
      <c r="G2729" s="1902"/>
      <c r="H2729" s="109">
        <f>IF($J2704="TC",0,IF($J2704="Nso",0,VLOOKUP($A2701,'Result Entry'!$B$9:$HS$108,136,0)))</f>
        <v>0</v>
      </c>
      <c r="I2729" s="1756" t="s">
        <v>148</v>
      </c>
      <c r="J2729" s="1757"/>
      <c r="K2729" s="1757"/>
      <c r="L2729" s="1757"/>
      <c r="M2729" s="1757"/>
      <c r="N2729" s="1838"/>
    </row>
    <row r="2730" spans="1:14" ht="39.75" customHeight="1">
      <c r="A2730" s="1721"/>
      <c r="B2730" s="10" t="s">
        <v>69</v>
      </c>
      <c r="C2730" s="1886" t="s">
        <v>180</v>
      </c>
      <c r="D2730" s="1887"/>
      <c r="E2730" s="1888"/>
      <c r="F2730" s="1895" t="s">
        <v>181</v>
      </c>
      <c r="G2730" s="1896"/>
      <c r="H2730" s="110" t="s">
        <v>30</v>
      </c>
      <c r="I2730" s="1756" t="s">
        <v>175</v>
      </c>
      <c r="J2730" s="1757"/>
      <c r="K2730" s="1757"/>
      <c r="L2730" s="1757"/>
      <c r="M2730" s="1757"/>
      <c r="N2730" s="1838"/>
    </row>
    <row r="2731" spans="1:14" ht="39.75" customHeight="1">
      <c r="A2731" s="1721"/>
      <c r="B2731" s="10" t="s">
        <v>69</v>
      </c>
      <c r="C2731" s="1889"/>
      <c r="D2731" s="1890"/>
      <c r="E2731" s="1891"/>
      <c r="F2731" s="1897" t="s">
        <v>182</v>
      </c>
      <c r="G2731" s="1898"/>
      <c r="H2731" s="111" t="s">
        <v>179</v>
      </c>
      <c r="I2731" s="1732" t="s">
        <v>67</v>
      </c>
      <c r="J2731" s="1733"/>
      <c r="K2731" s="1733"/>
      <c r="L2731" s="1733"/>
      <c r="M2731" s="1733"/>
      <c r="N2731" s="1734"/>
    </row>
    <row r="2732" spans="1:14" ht="39.75" customHeight="1">
      <c r="A2732" s="1721"/>
      <c r="B2732" s="10" t="s">
        <v>69</v>
      </c>
      <c r="C2732" s="1889"/>
      <c r="D2732" s="1890"/>
      <c r="E2732" s="1891"/>
      <c r="F2732" s="1897" t="s">
        <v>185</v>
      </c>
      <c r="G2732" s="1898"/>
      <c r="H2732" s="111" t="s">
        <v>62</v>
      </c>
      <c r="I2732" s="1735"/>
      <c r="J2732" s="1736"/>
      <c r="K2732" s="1736"/>
      <c r="L2732" s="1736"/>
      <c r="M2732" s="1736"/>
      <c r="N2732" s="1737"/>
    </row>
    <row r="2733" spans="1:14" ht="39.75" customHeight="1">
      <c r="A2733" s="1721"/>
      <c r="B2733" s="10" t="s">
        <v>69</v>
      </c>
      <c r="C2733" s="1889"/>
      <c r="D2733" s="1890"/>
      <c r="E2733" s="1891"/>
      <c r="F2733" s="1897" t="s">
        <v>186</v>
      </c>
      <c r="G2733" s="1898"/>
      <c r="H2733" s="111" t="s">
        <v>63</v>
      </c>
      <c r="I2733" s="1735"/>
      <c r="J2733" s="1736"/>
      <c r="K2733" s="1736"/>
      <c r="L2733" s="1736"/>
      <c r="M2733" s="1736"/>
      <c r="N2733" s="1737"/>
    </row>
    <row r="2734" spans="1:14" ht="39.75" customHeight="1">
      <c r="A2734" s="1721"/>
      <c r="B2734" s="10" t="s">
        <v>69</v>
      </c>
      <c r="C2734" s="1889"/>
      <c r="D2734" s="1890"/>
      <c r="E2734" s="1891"/>
      <c r="F2734" s="1897" t="s">
        <v>183</v>
      </c>
      <c r="G2734" s="1898"/>
      <c r="H2734" s="111" t="s">
        <v>65</v>
      </c>
      <c r="I2734" s="1738" t="s">
        <v>80</v>
      </c>
      <c r="J2734" s="1739"/>
      <c r="K2734" s="1739"/>
      <c r="L2734" s="1739"/>
      <c r="M2734" s="1739"/>
      <c r="N2734" s="1740"/>
    </row>
    <row r="2735" spans="1:14" ht="39.75" customHeight="1" thickBot="1">
      <c r="A2735" s="1721"/>
      <c r="B2735" s="13" t="s">
        <v>69</v>
      </c>
      <c r="C2735" s="1892"/>
      <c r="D2735" s="1893"/>
      <c r="E2735" s="1894"/>
      <c r="F2735" s="1884" t="s">
        <v>184</v>
      </c>
      <c r="G2735" s="1885"/>
      <c r="H2735" s="112" t="s">
        <v>64</v>
      </c>
      <c r="I2735" s="1741"/>
      <c r="J2735" s="1742"/>
      <c r="K2735" s="1742"/>
      <c r="L2735" s="1742"/>
      <c r="M2735" s="1742"/>
      <c r="N2735" s="1743"/>
    </row>
    <row r="2736" spans="1:14" s="43" customFormat="1" ht="123.75" customHeight="1" thickTop="1">
      <c r="A2736" s="84"/>
      <c r="B2736" s="117"/>
      <c r="C2736" s="118"/>
      <c r="D2736" s="118"/>
      <c r="E2736" s="118"/>
      <c r="F2736" s="118"/>
      <c r="G2736" s="118"/>
      <c r="H2736" s="118"/>
      <c r="I2736" s="118"/>
      <c r="J2736" s="118"/>
      <c r="K2736" s="118"/>
      <c r="L2736" s="118"/>
      <c r="M2736" s="118"/>
      <c r="N2736" s="118"/>
    </row>
    <row r="2737" spans="1:15" ht="24.75" customHeight="1" thickBot="1">
      <c r="A2737" s="83">
        <f>A2701+1</f>
        <v>77</v>
      </c>
      <c r="B2737" s="1720" t="s">
        <v>50</v>
      </c>
      <c r="C2737" s="1720"/>
      <c r="D2737" s="1720"/>
      <c r="E2737" s="1720"/>
      <c r="F2737" s="1720"/>
      <c r="G2737" s="1720"/>
      <c r="H2737" s="1720"/>
      <c r="I2737" s="1720"/>
      <c r="J2737" s="1720"/>
      <c r="K2737" s="1720"/>
      <c r="L2737" s="1720"/>
      <c r="M2737" s="1720"/>
      <c r="N2737" s="1720"/>
    </row>
    <row r="2738" spans="1:15" ht="62.25" customHeight="1" thickTop="1">
      <c r="A2738" s="1721"/>
      <c r="B2738" s="1722"/>
      <c r="C2738" s="1723"/>
      <c r="D2738" s="1920" t="str">
        <f>Master!$E$8</f>
        <v xml:space="preserve">Govt. Sr. Secondary School </v>
      </c>
      <c r="E2738" s="1921"/>
      <c r="F2738" s="1921"/>
      <c r="G2738" s="1921"/>
      <c r="H2738" s="1921"/>
      <c r="I2738" s="1921"/>
      <c r="J2738" s="1921"/>
      <c r="K2738" s="1921"/>
      <c r="L2738" s="1921"/>
      <c r="M2738" s="1921"/>
      <c r="N2738" s="1922"/>
    </row>
    <row r="2739" spans="1:15" ht="33" customHeight="1" thickBot="1">
      <c r="A2739" s="1721"/>
      <c r="B2739" s="1724"/>
      <c r="C2739" s="1725"/>
      <c r="D2739" s="1729" t="str">
        <f>Master!$E$11</f>
        <v>P.S.-Bapini (Jodhpur)</v>
      </c>
      <c r="E2739" s="1730"/>
      <c r="F2739" s="1730"/>
      <c r="G2739" s="1730"/>
      <c r="H2739" s="1730"/>
      <c r="I2739" s="1730"/>
      <c r="J2739" s="1730"/>
      <c r="K2739" s="1730"/>
      <c r="L2739" s="1730"/>
      <c r="M2739" s="1730"/>
      <c r="N2739" s="1731"/>
    </row>
    <row r="2740" spans="1:15" ht="30" customHeight="1">
      <c r="A2740" s="1721"/>
      <c r="B2740" s="28"/>
      <c r="C2740" s="1849" t="s">
        <v>150</v>
      </c>
      <c r="D2740" s="1850"/>
      <c r="E2740" s="1850"/>
      <c r="F2740" s="1850"/>
      <c r="G2740" s="1851"/>
      <c r="H2740" s="1814" t="s">
        <v>127</v>
      </c>
      <c r="I2740" s="1814"/>
      <c r="J2740" s="1923">
        <f>VLOOKUP(A2737,'Result Entry'!$B$6:$K$108,6,0)</f>
        <v>0</v>
      </c>
      <c r="K2740" s="1820" t="s">
        <v>68</v>
      </c>
      <c r="L2740" s="1821"/>
      <c r="M2740" s="68">
        <f>Master!$E$14</f>
        <v>8151106901</v>
      </c>
      <c r="N2740" s="69"/>
    </row>
    <row r="2741" spans="1:15" ht="30" customHeight="1">
      <c r="A2741" s="1721"/>
      <c r="B2741" s="9"/>
      <c r="C2741" s="1852"/>
      <c r="D2741" s="1853"/>
      <c r="E2741" s="1853"/>
      <c r="F2741" s="1853"/>
      <c r="G2741" s="1854"/>
      <c r="H2741" s="1815"/>
      <c r="I2741" s="1815"/>
      <c r="J2741" s="1924"/>
      <c r="K2741" s="1822" t="s">
        <v>66</v>
      </c>
      <c r="L2741" s="1823"/>
      <c r="M2741" s="1824"/>
      <c r="N2741" s="1825"/>
      <c r="O2741" s="17" t="s">
        <v>156</v>
      </c>
    </row>
    <row r="2742" spans="1:15" ht="30" customHeight="1" thickBot="1">
      <c r="A2742" s="1721"/>
      <c r="B2742" s="9"/>
      <c r="C2742" s="1855"/>
      <c r="D2742" s="1856"/>
      <c r="E2742" s="1856"/>
      <c r="F2742" s="1856"/>
      <c r="G2742" s="1857"/>
      <c r="H2742" s="1816"/>
      <c r="I2742" s="1816"/>
      <c r="J2742" s="1925"/>
      <c r="K2742" s="1826" t="s">
        <v>51</v>
      </c>
      <c r="L2742" s="1827"/>
      <c r="M2742" s="1828" t="str">
        <f>Master!$E$6</f>
        <v>2023-24</v>
      </c>
      <c r="N2742" s="1829"/>
    </row>
    <row r="2743" spans="1:15" ht="39.75" customHeight="1">
      <c r="A2743" s="1721"/>
      <c r="B2743" s="10" t="s">
        <v>69</v>
      </c>
      <c r="C2743" s="1932" t="s">
        <v>20</v>
      </c>
      <c r="D2743" s="1977"/>
      <c r="E2743" s="1977"/>
      <c r="F2743" s="1978"/>
      <c r="G2743" s="87" t="s">
        <v>149</v>
      </c>
      <c r="H2743" s="1979">
        <f>VLOOKUP($A2737,'Result Entry'!$B$9:$FW$108,4,0)</f>
        <v>0</v>
      </c>
      <c r="I2743" s="1979"/>
      <c r="J2743" s="1979"/>
      <c r="K2743" s="1979"/>
      <c r="L2743" s="1979"/>
      <c r="M2743" s="1979"/>
      <c r="N2743" s="1980"/>
    </row>
    <row r="2744" spans="1:15" ht="39.75" customHeight="1">
      <c r="A2744" s="1721"/>
      <c r="B2744" s="10" t="s">
        <v>69</v>
      </c>
      <c r="C2744" s="1960" t="s">
        <v>22</v>
      </c>
      <c r="D2744" s="1961"/>
      <c r="E2744" s="1961"/>
      <c r="F2744" s="1962"/>
      <c r="G2744" s="88" t="s">
        <v>149</v>
      </c>
      <c r="H2744" s="1963">
        <f>VLOOKUP($A2737,'Result Entry'!$B$9:$FW$108,7,0)</f>
        <v>0</v>
      </c>
      <c r="I2744" s="1963"/>
      <c r="J2744" s="1963"/>
      <c r="K2744" s="1963"/>
      <c r="L2744" s="1963"/>
      <c r="M2744" s="1963"/>
      <c r="N2744" s="1964"/>
    </row>
    <row r="2745" spans="1:15" ht="39.75" customHeight="1">
      <c r="A2745" s="1721"/>
      <c r="B2745" s="10" t="s">
        <v>69</v>
      </c>
      <c r="C2745" s="1960" t="s">
        <v>23</v>
      </c>
      <c r="D2745" s="1961"/>
      <c r="E2745" s="1961"/>
      <c r="F2745" s="1962"/>
      <c r="G2745" s="88" t="s">
        <v>149</v>
      </c>
      <c r="H2745" s="1963">
        <f>VLOOKUP($A2737,'Result Entry'!$B$9:$FW$108,8,0)</f>
        <v>0</v>
      </c>
      <c r="I2745" s="1963"/>
      <c r="J2745" s="1963"/>
      <c r="K2745" s="1963"/>
      <c r="L2745" s="1963"/>
      <c r="M2745" s="1963"/>
      <c r="N2745" s="1964"/>
    </row>
    <row r="2746" spans="1:15" ht="39.75" customHeight="1">
      <c r="A2746" s="1721"/>
      <c r="B2746" s="10" t="s">
        <v>69</v>
      </c>
      <c r="C2746" s="1960" t="s">
        <v>52</v>
      </c>
      <c r="D2746" s="1961"/>
      <c r="E2746" s="1961"/>
      <c r="F2746" s="1962"/>
      <c r="G2746" s="88" t="s">
        <v>149</v>
      </c>
      <c r="H2746" s="1963">
        <f>VLOOKUP($A2737,'Result Entry'!$B$9:$FW$108,9,0)</f>
        <v>0</v>
      </c>
      <c r="I2746" s="1963"/>
      <c r="J2746" s="1963"/>
      <c r="K2746" s="1963"/>
      <c r="L2746" s="1963"/>
      <c r="M2746" s="1963"/>
      <c r="N2746" s="1964"/>
    </row>
    <row r="2747" spans="1:15" ht="39.75" customHeight="1">
      <c r="A2747" s="1721"/>
      <c r="B2747" s="10" t="s">
        <v>69</v>
      </c>
      <c r="C2747" s="1960" t="s">
        <v>53</v>
      </c>
      <c r="D2747" s="1961"/>
      <c r="E2747" s="1961"/>
      <c r="F2747" s="1962"/>
      <c r="G2747" s="88" t="s">
        <v>149</v>
      </c>
      <c r="H2747" s="1965" t="str">
        <f>CONCATENATE('Result Entry'!$G$4,'Result Entry'!$J$4)</f>
        <v>11(A)</v>
      </c>
      <c r="I2747" s="1963"/>
      <c r="J2747" s="1963"/>
      <c r="K2747" s="1963"/>
      <c r="L2747" s="1963"/>
      <c r="M2747" s="1963"/>
      <c r="N2747" s="1964"/>
    </row>
    <row r="2748" spans="1:15" ht="39.75" customHeight="1" thickBot="1">
      <c r="A2748" s="1721"/>
      <c r="B2748" s="10" t="s">
        <v>69</v>
      </c>
      <c r="C2748" s="1935" t="s">
        <v>25</v>
      </c>
      <c r="D2748" s="1936"/>
      <c r="E2748" s="1936"/>
      <c r="F2748" s="1937"/>
      <c r="G2748" s="89" t="s">
        <v>149</v>
      </c>
      <c r="H2748" s="1938">
        <f>VLOOKUP($A2737,'Result Entry'!$B$9:$FW$108,10,0)</f>
        <v>0</v>
      </c>
      <c r="I2748" s="1938"/>
      <c r="J2748" s="1938"/>
      <c r="K2748" s="1938"/>
      <c r="L2748" s="1938"/>
      <c r="M2748" s="1938"/>
      <c r="N2748" s="1939"/>
    </row>
    <row r="2749" spans="1:15" ht="30" customHeight="1">
      <c r="A2749" s="1721"/>
      <c r="B2749" s="11" t="s">
        <v>69</v>
      </c>
      <c r="C2749" s="1940" t="s">
        <v>167</v>
      </c>
      <c r="D2749" s="1941"/>
      <c r="E2749" s="1944" t="s">
        <v>72</v>
      </c>
      <c r="F2749" s="1946" t="s">
        <v>73</v>
      </c>
      <c r="G2749" s="1948" t="s">
        <v>168</v>
      </c>
      <c r="H2749" s="1950" t="s">
        <v>55</v>
      </c>
      <c r="I2749" s="1951"/>
      <c r="J2749" s="1954" t="s">
        <v>84</v>
      </c>
      <c r="K2749" s="1955"/>
      <c r="L2749" s="1958" t="s">
        <v>169</v>
      </c>
      <c r="M2749" s="1966" t="s">
        <v>76</v>
      </c>
      <c r="N2749" s="1926" t="s">
        <v>98</v>
      </c>
    </row>
    <row r="2750" spans="1:15" ht="30" customHeight="1">
      <c r="A2750" s="1721"/>
      <c r="B2750" s="11"/>
      <c r="C2750" s="1942"/>
      <c r="D2750" s="1943"/>
      <c r="E2750" s="1945"/>
      <c r="F2750" s="1947"/>
      <c r="G2750" s="1949"/>
      <c r="H2750" s="1952"/>
      <c r="I2750" s="1953"/>
      <c r="J2750" s="1956"/>
      <c r="K2750" s="1957"/>
      <c r="L2750" s="1959"/>
      <c r="M2750" s="1967"/>
      <c r="N2750" s="1927"/>
    </row>
    <row r="2751" spans="1:15" ht="39.75" customHeight="1" thickBot="1">
      <c r="A2751" s="1721"/>
      <c r="B2751" s="11" t="s">
        <v>69</v>
      </c>
      <c r="C2751" s="1866" t="s">
        <v>56</v>
      </c>
      <c r="D2751" s="1867"/>
      <c r="E2751" s="90">
        <f>'Result Entry'!$L$7</f>
        <v>10</v>
      </c>
      <c r="F2751" s="91">
        <f>'Result Entry'!$M$7</f>
        <v>10</v>
      </c>
      <c r="G2751" s="92">
        <f t="shared" ref="G2751:G2756" si="228">SUM(E2751:F2751)</f>
        <v>20</v>
      </c>
      <c r="H2751" s="1929">
        <f>'Result Entry'!$AU$7</f>
        <v>70</v>
      </c>
      <c r="I2751" s="1930"/>
      <c r="J2751" s="1931">
        <f>'Result Entry'!$AY$7</f>
        <v>100</v>
      </c>
      <c r="K2751" s="1930"/>
      <c r="L2751" s="92">
        <f t="shared" ref="L2751:L2756" si="229">SUM(H2751,J2751)</f>
        <v>170</v>
      </c>
      <c r="M2751" s="93">
        <f t="shared" ref="M2751:M2756" si="230">SUM(G2751,L2751)</f>
        <v>190</v>
      </c>
      <c r="N2751" s="1928"/>
    </row>
    <row r="2752" spans="1:15" s="52" customFormat="1" ht="54" customHeight="1">
      <c r="A2752" s="1721"/>
      <c r="B2752" s="50" t="s">
        <v>69</v>
      </c>
      <c r="C2752" s="1769" t="str">
        <f>'Result Entry'!$L$3</f>
        <v>HINDI Comp.</v>
      </c>
      <c r="D2752" s="1770"/>
      <c r="E2752" s="94">
        <f>IF($J2740="TC",0,IF($J2740="Nso",0,VLOOKUP($A2737,'Result Entry'!$B$9:$FW$108,11,0)))</f>
        <v>0</v>
      </c>
      <c r="F2752" s="95">
        <f>IF($J2740="TC",0,IF($J2740="Nso",0,VLOOKUP($A2737,'Result Entry'!$B$9:$FW$108,12,0)))</f>
        <v>0</v>
      </c>
      <c r="G2752" s="96">
        <f t="shared" si="228"/>
        <v>0</v>
      </c>
      <c r="H2752" s="1932">
        <f>IF($J2740="TC",0,IF($J2740="Nso",0,VLOOKUP($A2737,'Result Entry'!$B$9:$FW$108,16,0)))</f>
        <v>0</v>
      </c>
      <c r="I2752" s="1933"/>
      <c r="J2752" s="1934">
        <f>IF($J2740="TC",0,IF($J2740="Nso",0,VLOOKUP($A2737,'Result Entry'!$B$9:$FW$108,19,0)))</f>
        <v>0</v>
      </c>
      <c r="K2752" s="1933"/>
      <c r="L2752" s="97">
        <f t="shared" si="229"/>
        <v>0</v>
      </c>
      <c r="M2752" s="98">
        <f t="shared" si="230"/>
        <v>0</v>
      </c>
      <c r="N2752" s="99" t="str">
        <f>IF($J2740="TC",0,IF($J2740="Nso",0,VLOOKUP($A2737,'Result Entry'!$B$9:$FW$108,24,0)))</f>
        <v/>
      </c>
    </row>
    <row r="2753" spans="1:14" s="52" customFormat="1" ht="54" customHeight="1">
      <c r="A2753" s="1721"/>
      <c r="B2753" s="50" t="s">
        <v>69</v>
      </c>
      <c r="C2753" s="1717" t="str">
        <f>'Result Entry'!$Z$3</f>
        <v>ENGLISH Comp.</v>
      </c>
      <c r="D2753" s="1718"/>
      <c r="E2753" s="94">
        <f>IF($J2740="TC",0,IF($J2740="Nso",0,VLOOKUP($A2737,'Result Entry'!$B$9:$FW$108,25,0)))</f>
        <v>0</v>
      </c>
      <c r="F2753" s="95">
        <f>IF($J2740="TC",0,IF($J2740="Nso",0,VLOOKUP($A2737,'Result Entry'!$B$9:$FW$108,26,0)))</f>
        <v>0</v>
      </c>
      <c r="G2753" s="100">
        <f t="shared" si="228"/>
        <v>0</v>
      </c>
      <c r="H2753" s="1960">
        <f>IF($J2740="TC",0,IF($J2740="Nso",0,VLOOKUP($A2737,'Result Entry'!$B$9:$FW$108,30,0)))</f>
        <v>0</v>
      </c>
      <c r="I2753" s="1904"/>
      <c r="J2753" s="1903">
        <f>IF($J2740="TC",0,IF($J2740="Nso",0,VLOOKUP($A2737,'Result Entry'!$B$9:$FW$108,33,0)))</f>
        <v>0</v>
      </c>
      <c r="K2753" s="1904"/>
      <c r="L2753" s="97">
        <f t="shared" si="229"/>
        <v>0</v>
      </c>
      <c r="M2753" s="98">
        <f t="shared" si="230"/>
        <v>0</v>
      </c>
      <c r="N2753" s="99" t="str">
        <f>IF($J2740="TC",0,IF($J2740="Nso",0,VLOOKUP($A2737,'Result Entry'!$B$9:$FW$108,38,0)))</f>
        <v/>
      </c>
    </row>
    <row r="2754" spans="1:14" s="52" customFormat="1" ht="54" customHeight="1">
      <c r="A2754" s="1721"/>
      <c r="B2754" s="50" t="s">
        <v>69</v>
      </c>
      <c r="C2754" s="1717" t="str">
        <f>'Result Entry'!$AO$3</f>
        <v>PHYSICS</v>
      </c>
      <c r="D2754" s="1718"/>
      <c r="E2754" s="94">
        <f>IF($J2740="TC",0,IF($J2740="Nso",0,VLOOKUP($A2737,'Result Entry'!$B$9:$FW$108,39,0)))</f>
        <v>0</v>
      </c>
      <c r="F2754" s="95">
        <f>IF($J2740="TC",0,IF($J2740="Nso",0,VLOOKUP($A2737,'Result Entry'!$B$9:$FW$108,40,0)))</f>
        <v>0</v>
      </c>
      <c r="G2754" s="100">
        <f t="shared" si="228"/>
        <v>0</v>
      </c>
      <c r="H2754" s="1960">
        <f>IF($J2740="TC",0,IF($J2740="Nso",0,VLOOKUP($A2737,'Result Entry'!$B$9:$FW$108,45,0)))</f>
        <v>0</v>
      </c>
      <c r="I2754" s="1904"/>
      <c r="J2754" s="1903">
        <f>IF($J2740="TC",0,IF($J2740="Nso",0,VLOOKUP($A2737,'Result Entry'!$B$9:$FW$108,49,0)))</f>
        <v>0</v>
      </c>
      <c r="K2754" s="1904"/>
      <c r="L2754" s="97">
        <f t="shared" si="229"/>
        <v>0</v>
      </c>
      <c r="M2754" s="98">
        <f t="shared" si="230"/>
        <v>0</v>
      </c>
      <c r="N2754" s="99" t="str">
        <f>IF($J2740="TC",0,IF($J2740="Nso",0,VLOOKUP($A2737,'Result Entry'!$B$9:$FW$108,54,0)))</f>
        <v/>
      </c>
    </row>
    <row r="2755" spans="1:14" s="52" customFormat="1" ht="54" customHeight="1">
      <c r="A2755" s="1721"/>
      <c r="B2755" s="50" t="s">
        <v>69</v>
      </c>
      <c r="C2755" s="1717" t="str">
        <f>'Result Entry'!$BF$3</f>
        <v>CHEMISTRY</v>
      </c>
      <c r="D2755" s="1718"/>
      <c r="E2755" s="94" t="str">
        <f>IF($J2740="TC",0,IF($J2740="Nso",0,VLOOKUP($A2737,'Result Entry'!$B$9:$FW$108,55,0)))</f>
        <v/>
      </c>
      <c r="F2755" s="95">
        <f>IF($J2740="TC",0,IF($J2740="Nso",0,VLOOKUP($A2737,'Result Entry'!$B$9:$FW$108,56,0)))</f>
        <v>0</v>
      </c>
      <c r="G2755" s="100">
        <f t="shared" si="228"/>
        <v>0</v>
      </c>
      <c r="H2755" s="1960">
        <f>IF($J2740="TC",0,IF($J2740="Nso",0,VLOOKUP($A2737,'Result Entry'!$B$9:$FW$108,61,0)))</f>
        <v>0</v>
      </c>
      <c r="I2755" s="1904"/>
      <c r="J2755" s="1903">
        <f>IF($J2740="TC",0,IF($J2740="Nso",0,VLOOKUP($A2737,'Result Entry'!$B$9:$FW$108,65,0)))</f>
        <v>0</v>
      </c>
      <c r="K2755" s="1904"/>
      <c r="L2755" s="97">
        <f t="shared" si="229"/>
        <v>0</v>
      </c>
      <c r="M2755" s="98">
        <f t="shared" si="230"/>
        <v>0</v>
      </c>
      <c r="N2755" s="99" t="str">
        <f>IF($J2740="TC",0,IF($J2740="Nso",0,VLOOKUP($A2737,'Result Entry'!$B$9:$FW$108,70,0)))</f>
        <v/>
      </c>
    </row>
    <row r="2756" spans="1:14" s="52" customFormat="1" ht="54" customHeight="1" thickBot="1">
      <c r="A2756" s="1721"/>
      <c r="B2756" s="50" t="s">
        <v>69</v>
      </c>
      <c r="C2756" s="1717" t="str">
        <f>'Result Entry'!$BW$3</f>
        <v>BIOLOGY</v>
      </c>
      <c r="D2756" s="1718"/>
      <c r="E2756" s="101" t="str">
        <f>IF($J2740="TC",0,IF($J2740="Nso",0,VLOOKUP($A2737,'Result Entry'!$B$9:$FW$108,71,0)))</f>
        <v/>
      </c>
      <c r="F2756" s="102" t="str">
        <f>IF($J2740="TC",0,IF($J2740="Nso",0,VLOOKUP($A2737,'Result Entry'!$B$9:$FW$108,72,0)))</f>
        <v/>
      </c>
      <c r="G2756" s="103">
        <f t="shared" si="228"/>
        <v>0</v>
      </c>
      <c r="H2756" s="1905">
        <f>IF($J2740="TC",0,IF($J2740="Nso",0,VLOOKUP($A2737,'Result Entry'!$B$9:$FW$108,77,0)))</f>
        <v>0</v>
      </c>
      <c r="I2756" s="1906"/>
      <c r="J2756" s="1907">
        <f>IF($J2740="TC",0,IF($J2740="Nso",0,VLOOKUP($A2737,'Result Entry'!$B$9:$FW$108,81,0)))</f>
        <v>0</v>
      </c>
      <c r="K2756" s="1906"/>
      <c r="L2756" s="104">
        <f t="shared" si="229"/>
        <v>0</v>
      </c>
      <c r="M2756" s="105">
        <f t="shared" si="230"/>
        <v>0</v>
      </c>
      <c r="N2756" s="99">
        <f>IF($J2740="TC",0,IF($J2740="Nso",0,VLOOKUP($A2737,'Result Entry'!$B$9:$FW$108,86,0)))</f>
        <v>0</v>
      </c>
    </row>
    <row r="2757" spans="1:14" ht="39.75" customHeight="1">
      <c r="A2757" s="1721"/>
      <c r="B2757" s="11" t="s">
        <v>69</v>
      </c>
      <c r="C2757" s="1771" t="s">
        <v>77</v>
      </c>
      <c r="D2757" s="1772"/>
      <c r="E2757" s="1773"/>
      <c r="F2757" s="1968" t="s">
        <v>78</v>
      </c>
      <c r="G2757" s="1969"/>
      <c r="H2757" s="1968" t="s">
        <v>79</v>
      </c>
      <c r="I2757" s="1970"/>
      <c r="J2757" s="106" t="s">
        <v>41</v>
      </c>
      <c r="K2757" s="116" t="s">
        <v>91</v>
      </c>
      <c r="L2757" s="1971" t="s">
        <v>39</v>
      </c>
      <c r="M2757" s="1972"/>
      <c r="N2757" s="108" t="s">
        <v>43</v>
      </c>
    </row>
    <row r="2758" spans="1:14" ht="39.75" customHeight="1" thickBot="1">
      <c r="A2758" s="1721"/>
      <c r="B2758" s="11" t="s">
        <v>69</v>
      </c>
      <c r="C2758" s="1774"/>
      <c r="D2758" s="1775"/>
      <c r="E2758" s="1776"/>
      <c r="F2758" s="1973">
        <f>IF($J2740="TC",0,IF($J2740="Nso",0,VLOOKUP($A2737,'Result Entry'!$B$9:$FW$108,146,0)))</f>
        <v>0</v>
      </c>
      <c r="G2758" s="1974"/>
      <c r="H2758" s="1975">
        <f>IF($J2740="TC",0,IF($J2740="Nso",0,VLOOKUP($A2737,'Result Entry'!$B$9:$FW$108,147,0)))</f>
        <v>0</v>
      </c>
      <c r="I2758" s="1976"/>
      <c r="J2758" s="75">
        <f>IF($J2740="TC",0,IF($J2740="Nso",0,VLOOKUP($A2737,'Result Entry'!$B$9:$FW$108,148,0)))</f>
        <v>0</v>
      </c>
      <c r="K2758" s="85" t="str">
        <f>IF($J2740="TC",0,IF($J2740="Nso",0,VLOOKUP($A2737,'Result Entry'!$B$9:$FW$108,149,0)))</f>
        <v/>
      </c>
      <c r="L2758" s="1864">
        <f>IF($J2740="TC",0,IF($J2740="Nso",0,VLOOKUP($A2737,'Result Entry'!$B$9:$FW$108,150,0)))</f>
        <v>0</v>
      </c>
      <c r="M2758" s="1865"/>
      <c r="N2758" s="15">
        <f>IF($J2740="TC",0,IF($J2740="Nso",0,VLOOKUP($A2737,'Result Entry'!$B$9:$FW$108,152,0)))</f>
        <v>0</v>
      </c>
    </row>
    <row r="2759" spans="1:14" ht="39.75" customHeight="1">
      <c r="A2759" s="1721"/>
      <c r="B2759" s="11" t="s">
        <v>69</v>
      </c>
      <c r="C2759" s="1758" t="s">
        <v>58</v>
      </c>
      <c r="D2759" s="1759"/>
      <c r="E2759" s="1759"/>
      <c r="F2759" s="1759"/>
      <c r="G2759" s="1759"/>
      <c r="H2759" s="1760"/>
      <c r="I2759" s="1834" t="s">
        <v>59</v>
      </c>
      <c r="J2759" s="1835"/>
      <c r="K2759" s="1911">
        <f>VLOOKUP($A2737,'Result Entry'!$B$9:$FW$108,143,0)</f>
        <v>0</v>
      </c>
      <c r="L2759" s="1912"/>
      <c r="M2759" s="1839" t="s">
        <v>37</v>
      </c>
      <c r="N2759" s="1840"/>
    </row>
    <row r="2760" spans="1:14" ht="39.75" customHeight="1" thickBot="1">
      <c r="A2760" s="1721"/>
      <c r="B2760" s="11" t="s">
        <v>69</v>
      </c>
      <c r="C2760" s="1841" t="s">
        <v>54</v>
      </c>
      <c r="D2760" s="1842"/>
      <c r="E2760" s="1842"/>
      <c r="F2760" s="1843" t="s">
        <v>157</v>
      </c>
      <c r="G2760" s="1844"/>
      <c r="H2760" s="26" t="s">
        <v>47</v>
      </c>
      <c r="I2760" s="1847" t="s">
        <v>60</v>
      </c>
      <c r="J2760" s="1848"/>
      <c r="K2760" s="1913">
        <f>VLOOKUP($A2737,'Result Entry'!$B$9:$FW$108,144,0)</f>
        <v>0</v>
      </c>
      <c r="L2760" s="1914"/>
      <c r="M2760" s="1875">
        <f>VLOOKUP($A2737,'Result Entry'!$B$9:$FW$108,145,0)</f>
        <v>0</v>
      </c>
      <c r="N2760" s="1876"/>
    </row>
    <row r="2761" spans="1:14" ht="39.75" customHeight="1">
      <c r="A2761" s="1721"/>
      <c r="B2761" s="11" t="s">
        <v>69</v>
      </c>
      <c r="C2761" s="1841"/>
      <c r="D2761" s="1842"/>
      <c r="E2761" s="1842"/>
      <c r="F2761" s="1845"/>
      <c r="G2761" s="1846"/>
      <c r="H2761" s="27" t="s">
        <v>99</v>
      </c>
      <c r="I2761" s="1877" t="s">
        <v>61</v>
      </c>
      <c r="J2761" s="1878"/>
      <c r="K2761" s="1915">
        <f>IF($J2740="TC","Transferred",IF($J2740="Nso","NameSeparated",VLOOKUP($A2737,'Result Entry'!$B$9:$FW$108,153,0)))</f>
        <v>0</v>
      </c>
      <c r="L2761" s="1915"/>
      <c r="M2761" s="1915"/>
      <c r="N2761" s="1916"/>
    </row>
    <row r="2762" spans="1:14" ht="39.75" customHeight="1">
      <c r="A2762" s="1721"/>
      <c r="B2762" s="11" t="s">
        <v>69</v>
      </c>
      <c r="C2762" s="1917" t="str">
        <f>'Result Entry'!$DU$3</f>
        <v>Foundation Of Information Tech.</v>
      </c>
      <c r="D2762" s="1918"/>
      <c r="E2762" s="1919"/>
      <c r="F2762" s="1902" t="str">
        <f>IF($J2740="TC",0,IF($J2740="Nso",0,VLOOKUP($A2737,'Result Entry'!$B$9:$GS$108,170,0)))</f>
        <v/>
      </c>
      <c r="G2762" s="1902"/>
      <c r="H2762" s="109">
        <f>IF($J2740="TC",0,IF($J2740="Nso",0,VLOOKUP($A2737,'Result Entry'!$B$9:$GS$108,112,0)))</f>
        <v>0</v>
      </c>
      <c r="I2762" s="1748" t="s">
        <v>71</v>
      </c>
      <c r="J2762" s="1749"/>
      <c r="K2762" s="1908">
        <f>'Result Entry'!$T$2</f>
        <v>45419</v>
      </c>
      <c r="L2762" s="1909"/>
      <c r="M2762" s="1909"/>
      <c r="N2762" s="1910"/>
    </row>
    <row r="2763" spans="1:14" ht="39.75" customHeight="1">
      <c r="A2763" s="1721"/>
      <c r="B2763" s="11" t="s">
        <v>69</v>
      </c>
      <c r="C2763" s="1899" t="str">
        <f>'Result Entry'!$EI$3</f>
        <v>G.I.A.I.-II</v>
      </c>
      <c r="D2763" s="1900"/>
      <c r="E2763" s="1901"/>
      <c r="F2763" s="1902" t="str">
        <f>IF($J2740="TC",0,IF($J2740="Nso",0,VLOOKUP($A2737,'Result Entry'!$B$9:$GS$108,174,0)))</f>
        <v/>
      </c>
      <c r="G2763" s="1902"/>
      <c r="H2763" s="109">
        <f>IF($J2740="TC",0,IF($J2740="Nso",0,VLOOKUP($A2737,'Result Entry'!$B$9:$GS$108,124,0)))</f>
        <v>0</v>
      </c>
      <c r="I2763" s="1753"/>
      <c r="J2763" s="1754"/>
      <c r="K2763" s="1754"/>
      <c r="L2763" s="1754"/>
      <c r="M2763" s="1754"/>
      <c r="N2763" s="1755"/>
    </row>
    <row r="2764" spans="1:14" ht="39.75" customHeight="1">
      <c r="A2764" s="1721"/>
      <c r="B2764" s="11" t="s">
        <v>69</v>
      </c>
      <c r="C2764" s="1899" t="str">
        <f>'Result Entry'!$EU$3</f>
        <v>SOC.SER.PLAN</v>
      </c>
      <c r="D2764" s="1900"/>
      <c r="E2764" s="1901"/>
      <c r="F2764" s="1902">
        <f>IF($J2740="TC",0,IF($J2740="Nso",0,VLOOKUP($A2737,'Result Entry'!$B$9:$HS$108,178,0)))</f>
        <v>0</v>
      </c>
      <c r="G2764" s="1902"/>
      <c r="H2764" s="109">
        <f>IF($J2740="TC",0,IF($J2740="Nso",0,VLOOKUP($A2737,'Result Entry'!$B$9:$GS$108,136,0)))</f>
        <v>0</v>
      </c>
      <c r="I2764" s="1756" t="s">
        <v>174</v>
      </c>
      <c r="J2764" s="1757"/>
      <c r="K2764" s="113"/>
      <c r="L2764" s="114"/>
      <c r="M2764" s="114"/>
      <c r="N2764" s="115"/>
    </row>
    <row r="2765" spans="1:14" ht="39.75" customHeight="1" thickBot="1">
      <c r="A2765" s="1721"/>
      <c r="B2765" s="11" t="s">
        <v>69</v>
      </c>
      <c r="C2765" s="1899" t="str">
        <f>'Result Entry'!$FG$3</f>
        <v>Jeewan Kaushal</v>
      </c>
      <c r="D2765" s="1900"/>
      <c r="E2765" s="1901"/>
      <c r="F2765" s="1902" t="str">
        <f>IF($J2740="TC",0,IF($J2740="Nso",0,VLOOKUP($A2737,'Result Entry'!$B$9:$HS$108,182,0)))</f>
        <v/>
      </c>
      <c r="G2765" s="1902"/>
      <c r="H2765" s="109">
        <f>IF($J2740="TC",0,IF($J2740="Nso",0,VLOOKUP($A2737,'Result Entry'!$B$9:$HS$108,136,0)))</f>
        <v>0</v>
      </c>
      <c r="I2765" s="1756" t="s">
        <v>148</v>
      </c>
      <c r="J2765" s="1757"/>
      <c r="K2765" s="1757"/>
      <c r="L2765" s="1757"/>
      <c r="M2765" s="1757"/>
      <c r="N2765" s="1838"/>
    </row>
    <row r="2766" spans="1:14" ht="39.75" customHeight="1">
      <c r="A2766" s="1721"/>
      <c r="B2766" s="10" t="s">
        <v>69</v>
      </c>
      <c r="C2766" s="1886" t="s">
        <v>180</v>
      </c>
      <c r="D2766" s="1887"/>
      <c r="E2766" s="1888"/>
      <c r="F2766" s="1895" t="s">
        <v>181</v>
      </c>
      <c r="G2766" s="1896"/>
      <c r="H2766" s="110" t="s">
        <v>30</v>
      </c>
      <c r="I2766" s="1756" t="s">
        <v>175</v>
      </c>
      <c r="J2766" s="1757"/>
      <c r="K2766" s="1757"/>
      <c r="L2766" s="1757"/>
      <c r="M2766" s="1757"/>
      <c r="N2766" s="1838"/>
    </row>
    <row r="2767" spans="1:14" ht="39.75" customHeight="1">
      <c r="A2767" s="1721"/>
      <c r="B2767" s="10" t="s">
        <v>69</v>
      </c>
      <c r="C2767" s="1889"/>
      <c r="D2767" s="1890"/>
      <c r="E2767" s="1891"/>
      <c r="F2767" s="1897" t="s">
        <v>182</v>
      </c>
      <c r="G2767" s="1898"/>
      <c r="H2767" s="111" t="s">
        <v>179</v>
      </c>
      <c r="I2767" s="1732" t="s">
        <v>67</v>
      </c>
      <c r="J2767" s="1733"/>
      <c r="K2767" s="1733"/>
      <c r="L2767" s="1733"/>
      <c r="M2767" s="1733"/>
      <c r="N2767" s="1734"/>
    </row>
    <row r="2768" spans="1:14" ht="39.75" customHeight="1">
      <c r="A2768" s="1721"/>
      <c r="B2768" s="10" t="s">
        <v>69</v>
      </c>
      <c r="C2768" s="1889"/>
      <c r="D2768" s="1890"/>
      <c r="E2768" s="1891"/>
      <c r="F2768" s="1897" t="s">
        <v>185</v>
      </c>
      <c r="G2768" s="1898"/>
      <c r="H2768" s="111" t="s">
        <v>62</v>
      </c>
      <c r="I2768" s="1735"/>
      <c r="J2768" s="1736"/>
      <c r="K2768" s="1736"/>
      <c r="L2768" s="1736"/>
      <c r="M2768" s="1736"/>
      <c r="N2768" s="1737"/>
    </row>
    <row r="2769" spans="1:15" ht="39.75" customHeight="1">
      <c r="A2769" s="1721"/>
      <c r="B2769" s="10" t="s">
        <v>69</v>
      </c>
      <c r="C2769" s="1889"/>
      <c r="D2769" s="1890"/>
      <c r="E2769" s="1891"/>
      <c r="F2769" s="1897" t="s">
        <v>186</v>
      </c>
      <c r="G2769" s="1898"/>
      <c r="H2769" s="111" t="s">
        <v>63</v>
      </c>
      <c r="I2769" s="1735"/>
      <c r="J2769" s="1736"/>
      <c r="K2769" s="1736"/>
      <c r="L2769" s="1736"/>
      <c r="M2769" s="1736"/>
      <c r="N2769" s="1737"/>
    </row>
    <row r="2770" spans="1:15" ht="39.75" customHeight="1">
      <c r="A2770" s="1721"/>
      <c r="B2770" s="10" t="s">
        <v>69</v>
      </c>
      <c r="C2770" s="1889"/>
      <c r="D2770" s="1890"/>
      <c r="E2770" s="1891"/>
      <c r="F2770" s="1897" t="s">
        <v>183</v>
      </c>
      <c r="G2770" s="1898"/>
      <c r="H2770" s="111" t="s">
        <v>65</v>
      </c>
      <c r="I2770" s="1738" t="s">
        <v>80</v>
      </c>
      <c r="J2770" s="1739"/>
      <c r="K2770" s="1739"/>
      <c r="L2770" s="1739"/>
      <c r="M2770" s="1739"/>
      <c r="N2770" s="1740"/>
    </row>
    <row r="2771" spans="1:15" ht="39.75" customHeight="1" thickBot="1">
      <c r="A2771" s="1721"/>
      <c r="B2771" s="13" t="s">
        <v>69</v>
      </c>
      <c r="C2771" s="1892"/>
      <c r="D2771" s="1893"/>
      <c r="E2771" s="1894"/>
      <c r="F2771" s="1884" t="s">
        <v>184</v>
      </c>
      <c r="G2771" s="1885"/>
      <c r="H2771" s="112" t="s">
        <v>64</v>
      </c>
      <c r="I2771" s="1741"/>
      <c r="J2771" s="1742"/>
      <c r="K2771" s="1742"/>
      <c r="L2771" s="1742"/>
      <c r="M2771" s="1742"/>
      <c r="N2771" s="1743"/>
    </row>
    <row r="2772" spans="1:15" s="43" customFormat="1" ht="123.75" customHeight="1" thickTop="1">
      <c r="A2772" s="84"/>
      <c r="B2772" s="117"/>
      <c r="C2772" s="118"/>
      <c r="D2772" s="118"/>
      <c r="E2772" s="118"/>
      <c r="F2772" s="118"/>
      <c r="G2772" s="118"/>
      <c r="H2772" s="118"/>
      <c r="I2772" s="118"/>
      <c r="J2772" s="118"/>
      <c r="K2772" s="118"/>
      <c r="L2772" s="118"/>
      <c r="M2772" s="118"/>
      <c r="N2772" s="118"/>
    </row>
    <row r="2773" spans="1:15" ht="24.75" customHeight="1" thickBot="1">
      <c r="A2773" s="83">
        <f>A2737+1</f>
        <v>78</v>
      </c>
      <c r="B2773" s="1720" t="s">
        <v>50</v>
      </c>
      <c r="C2773" s="1720"/>
      <c r="D2773" s="1720"/>
      <c r="E2773" s="1720"/>
      <c r="F2773" s="1720"/>
      <c r="G2773" s="1720"/>
      <c r="H2773" s="1720"/>
      <c r="I2773" s="1720"/>
      <c r="J2773" s="1720"/>
      <c r="K2773" s="1720"/>
      <c r="L2773" s="1720"/>
      <c r="M2773" s="1720"/>
      <c r="N2773" s="1720"/>
    </row>
    <row r="2774" spans="1:15" ht="62.25" customHeight="1" thickTop="1">
      <c r="A2774" s="1721"/>
      <c r="B2774" s="1722"/>
      <c r="C2774" s="1723"/>
      <c r="D2774" s="1920" t="str">
        <f>Master!$E$8</f>
        <v xml:space="preserve">Govt. Sr. Secondary School </v>
      </c>
      <c r="E2774" s="1921"/>
      <c r="F2774" s="1921"/>
      <c r="G2774" s="1921"/>
      <c r="H2774" s="1921"/>
      <c r="I2774" s="1921"/>
      <c r="J2774" s="1921"/>
      <c r="K2774" s="1921"/>
      <c r="L2774" s="1921"/>
      <c r="M2774" s="1921"/>
      <c r="N2774" s="1922"/>
    </row>
    <row r="2775" spans="1:15" ht="33" customHeight="1" thickBot="1">
      <c r="A2775" s="1721"/>
      <c r="B2775" s="1724"/>
      <c r="C2775" s="1725"/>
      <c r="D2775" s="1729" t="str">
        <f>Master!$E$11</f>
        <v>P.S.-Bapini (Jodhpur)</v>
      </c>
      <c r="E2775" s="1730"/>
      <c r="F2775" s="1730"/>
      <c r="G2775" s="1730"/>
      <c r="H2775" s="1730"/>
      <c r="I2775" s="1730"/>
      <c r="J2775" s="1730"/>
      <c r="K2775" s="1730"/>
      <c r="L2775" s="1730"/>
      <c r="M2775" s="1730"/>
      <c r="N2775" s="1731"/>
    </row>
    <row r="2776" spans="1:15" ht="30" customHeight="1">
      <c r="A2776" s="1721"/>
      <c r="B2776" s="28"/>
      <c r="C2776" s="1849" t="s">
        <v>150</v>
      </c>
      <c r="D2776" s="1850"/>
      <c r="E2776" s="1850"/>
      <c r="F2776" s="1850"/>
      <c r="G2776" s="1851"/>
      <c r="H2776" s="1814" t="s">
        <v>127</v>
      </c>
      <c r="I2776" s="1814"/>
      <c r="J2776" s="1923">
        <f>VLOOKUP(A2773,'Result Entry'!$B$6:$K$108,6,0)</f>
        <v>0</v>
      </c>
      <c r="K2776" s="1820" t="s">
        <v>68</v>
      </c>
      <c r="L2776" s="1821"/>
      <c r="M2776" s="68">
        <f>Master!$E$14</f>
        <v>8151106901</v>
      </c>
      <c r="N2776" s="69"/>
    </row>
    <row r="2777" spans="1:15" ht="30" customHeight="1">
      <c r="A2777" s="1721"/>
      <c r="B2777" s="9"/>
      <c r="C2777" s="1852"/>
      <c r="D2777" s="1853"/>
      <c r="E2777" s="1853"/>
      <c r="F2777" s="1853"/>
      <c r="G2777" s="1854"/>
      <c r="H2777" s="1815"/>
      <c r="I2777" s="1815"/>
      <c r="J2777" s="1924"/>
      <c r="K2777" s="1822" t="s">
        <v>66</v>
      </c>
      <c r="L2777" s="1823"/>
      <c r="M2777" s="1824"/>
      <c r="N2777" s="1825"/>
      <c r="O2777" s="17" t="s">
        <v>156</v>
      </c>
    </row>
    <row r="2778" spans="1:15" ht="30" customHeight="1" thickBot="1">
      <c r="A2778" s="1721"/>
      <c r="B2778" s="9"/>
      <c r="C2778" s="1855"/>
      <c r="D2778" s="1856"/>
      <c r="E2778" s="1856"/>
      <c r="F2778" s="1856"/>
      <c r="G2778" s="1857"/>
      <c r="H2778" s="1816"/>
      <c r="I2778" s="1816"/>
      <c r="J2778" s="1925"/>
      <c r="K2778" s="1826" t="s">
        <v>51</v>
      </c>
      <c r="L2778" s="1827"/>
      <c r="M2778" s="1828" t="str">
        <f>Master!$E$6</f>
        <v>2023-24</v>
      </c>
      <c r="N2778" s="1829"/>
    </row>
    <row r="2779" spans="1:15" ht="39.75" customHeight="1">
      <c r="A2779" s="1721"/>
      <c r="B2779" s="10" t="s">
        <v>69</v>
      </c>
      <c r="C2779" s="1932" t="s">
        <v>20</v>
      </c>
      <c r="D2779" s="1977"/>
      <c r="E2779" s="1977"/>
      <c r="F2779" s="1978"/>
      <c r="G2779" s="87" t="s">
        <v>149</v>
      </c>
      <c r="H2779" s="1979">
        <f>VLOOKUP($A2773,'Result Entry'!$B$9:$FW$108,4,0)</f>
        <v>0</v>
      </c>
      <c r="I2779" s="1979"/>
      <c r="J2779" s="1979"/>
      <c r="K2779" s="1979"/>
      <c r="L2779" s="1979"/>
      <c r="M2779" s="1979"/>
      <c r="N2779" s="1980"/>
    </row>
    <row r="2780" spans="1:15" ht="39.75" customHeight="1">
      <c r="A2780" s="1721"/>
      <c r="B2780" s="10" t="s">
        <v>69</v>
      </c>
      <c r="C2780" s="1960" t="s">
        <v>22</v>
      </c>
      <c r="D2780" s="1961"/>
      <c r="E2780" s="1961"/>
      <c r="F2780" s="1962"/>
      <c r="G2780" s="88" t="s">
        <v>149</v>
      </c>
      <c r="H2780" s="1963">
        <f>VLOOKUP($A2773,'Result Entry'!$B$9:$FW$108,7,0)</f>
        <v>0</v>
      </c>
      <c r="I2780" s="1963"/>
      <c r="J2780" s="1963"/>
      <c r="K2780" s="1963"/>
      <c r="L2780" s="1963"/>
      <c r="M2780" s="1963"/>
      <c r="N2780" s="1964"/>
    </row>
    <row r="2781" spans="1:15" ht="39.75" customHeight="1">
      <c r="A2781" s="1721"/>
      <c r="B2781" s="10" t="s">
        <v>69</v>
      </c>
      <c r="C2781" s="1960" t="s">
        <v>23</v>
      </c>
      <c r="D2781" s="1961"/>
      <c r="E2781" s="1961"/>
      <c r="F2781" s="1962"/>
      <c r="G2781" s="88" t="s">
        <v>149</v>
      </c>
      <c r="H2781" s="1963">
        <f>VLOOKUP($A2773,'Result Entry'!$B$9:$FW$108,8,0)</f>
        <v>0</v>
      </c>
      <c r="I2781" s="1963"/>
      <c r="J2781" s="1963"/>
      <c r="K2781" s="1963"/>
      <c r="L2781" s="1963"/>
      <c r="M2781" s="1963"/>
      <c r="N2781" s="1964"/>
    </row>
    <row r="2782" spans="1:15" ht="39.75" customHeight="1">
      <c r="A2782" s="1721"/>
      <c r="B2782" s="10" t="s">
        <v>69</v>
      </c>
      <c r="C2782" s="1960" t="s">
        <v>52</v>
      </c>
      <c r="D2782" s="1961"/>
      <c r="E2782" s="1961"/>
      <c r="F2782" s="1962"/>
      <c r="G2782" s="88" t="s">
        <v>149</v>
      </c>
      <c r="H2782" s="1963">
        <f>VLOOKUP($A2773,'Result Entry'!$B$9:$FW$108,9,0)</f>
        <v>0</v>
      </c>
      <c r="I2782" s="1963"/>
      <c r="J2782" s="1963"/>
      <c r="K2782" s="1963"/>
      <c r="L2782" s="1963"/>
      <c r="M2782" s="1963"/>
      <c r="N2782" s="1964"/>
    </row>
    <row r="2783" spans="1:15" ht="39.75" customHeight="1">
      <c r="A2783" s="1721"/>
      <c r="B2783" s="10" t="s">
        <v>69</v>
      </c>
      <c r="C2783" s="1960" t="s">
        <v>53</v>
      </c>
      <c r="D2783" s="1961"/>
      <c r="E2783" s="1961"/>
      <c r="F2783" s="1962"/>
      <c r="G2783" s="88" t="s">
        <v>149</v>
      </c>
      <c r="H2783" s="1965" t="str">
        <f>CONCATENATE('Result Entry'!$G$4,'Result Entry'!$J$4)</f>
        <v>11(A)</v>
      </c>
      <c r="I2783" s="1963"/>
      <c r="J2783" s="1963"/>
      <c r="K2783" s="1963"/>
      <c r="L2783" s="1963"/>
      <c r="M2783" s="1963"/>
      <c r="N2783" s="1964"/>
    </row>
    <row r="2784" spans="1:15" ht="39.75" customHeight="1" thickBot="1">
      <c r="A2784" s="1721"/>
      <c r="B2784" s="10" t="s">
        <v>69</v>
      </c>
      <c r="C2784" s="1935" t="s">
        <v>25</v>
      </c>
      <c r="D2784" s="1936"/>
      <c r="E2784" s="1936"/>
      <c r="F2784" s="1937"/>
      <c r="G2784" s="89" t="s">
        <v>149</v>
      </c>
      <c r="H2784" s="1938">
        <f>VLOOKUP($A2773,'Result Entry'!$B$9:$FW$108,10,0)</f>
        <v>0</v>
      </c>
      <c r="I2784" s="1938"/>
      <c r="J2784" s="1938"/>
      <c r="K2784" s="1938"/>
      <c r="L2784" s="1938"/>
      <c r="M2784" s="1938"/>
      <c r="N2784" s="1939"/>
    </row>
    <row r="2785" spans="1:14" ht="30" customHeight="1">
      <c r="A2785" s="1721"/>
      <c r="B2785" s="11" t="s">
        <v>69</v>
      </c>
      <c r="C2785" s="1940" t="s">
        <v>167</v>
      </c>
      <c r="D2785" s="1941"/>
      <c r="E2785" s="1944" t="s">
        <v>72</v>
      </c>
      <c r="F2785" s="1946" t="s">
        <v>73</v>
      </c>
      <c r="G2785" s="1948" t="s">
        <v>168</v>
      </c>
      <c r="H2785" s="1950" t="s">
        <v>55</v>
      </c>
      <c r="I2785" s="1951"/>
      <c r="J2785" s="1954" t="s">
        <v>84</v>
      </c>
      <c r="K2785" s="1955"/>
      <c r="L2785" s="1958" t="s">
        <v>169</v>
      </c>
      <c r="M2785" s="1966" t="s">
        <v>76</v>
      </c>
      <c r="N2785" s="1926" t="s">
        <v>98</v>
      </c>
    </row>
    <row r="2786" spans="1:14" ht="30" customHeight="1">
      <c r="A2786" s="1721"/>
      <c r="B2786" s="11"/>
      <c r="C2786" s="1942"/>
      <c r="D2786" s="1943"/>
      <c r="E2786" s="1945"/>
      <c r="F2786" s="1947"/>
      <c r="G2786" s="1949"/>
      <c r="H2786" s="1952"/>
      <c r="I2786" s="1953"/>
      <c r="J2786" s="1956"/>
      <c r="K2786" s="1957"/>
      <c r="L2786" s="1959"/>
      <c r="M2786" s="1967"/>
      <c r="N2786" s="1927"/>
    </row>
    <row r="2787" spans="1:14" ht="39.75" customHeight="1" thickBot="1">
      <c r="A2787" s="1721"/>
      <c r="B2787" s="11" t="s">
        <v>69</v>
      </c>
      <c r="C2787" s="1866" t="s">
        <v>56</v>
      </c>
      <c r="D2787" s="1867"/>
      <c r="E2787" s="90">
        <f>'Result Entry'!$L$7</f>
        <v>10</v>
      </c>
      <c r="F2787" s="91">
        <f>'Result Entry'!$M$7</f>
        <v>10</v>
      </c>
      <c r="G2787" s="92">
        <f t="shared" ref="G2787:G2792" si="231">SUM(E2787:F2787)</f>
        <v>20</v>
      </c>
      <c r="H2787" s="1929">
        <f>'Result Entry'!$AU$7</f>
        <v>70</v>
      </c>
      <c r="I2787" s="1930"/>
      <c r="J2787" s="1931">
        <f>'Result Entry'!$AY$7</f>
        <v>100</v>
      </c>
      <c r="K2787" s="1930"/>
      <c r="L2787" s="92">
        <f t="shared" ref="L2787:L2792" si="232">SUM(H2787,J2787)</f>
        <v>170</v>
      </c>
      <c r="M2787" s="93">
        <f t="shared" ref="M2787:M2792" si="233">SUM(G2787,L2787)</f>
        <v>190</v>
      </c>
      <c r="N2787" s="1928"/>
    </row>
    <row r="2788" spans="1:14" s="52" customFormat="1" ht="54" customHeight="1">
      <c r="A2788" s="1721"/>
      <c r="B2788" s="50" t="s">
        <v>69</v>
      </c>
      <c r="C2788" s="1769" t="str">
        <f>'Result Entry'!$L$3</f>
        <v>HINDI Comp.</v>
      </c>
      <c r="D2788" s="1770"/>
      <c r="E2788" s="94">
        <f>IF($J2776="TC",0,IF($J2776="Nso",0,VLOOKUP($A2773,'Result Entry'!$B$9:$FW$108,11,0)))</f>
        <v>0</v>
      </c>
      <c r="F2788" s="95">
        <f>IF($J2776="TC",0,IF($J2776="Nso",0,VLOOKUP($A2773,'Result Entry'!$B$9:$FW$108,12,0)))</f>
        <v>0</v>
      </c>
      <c r="G2788" s="96">
        <f t="shared" si="231"/>
        <v>0</v>
      </c>
      <c r="H2788" s="1932">
        <f>IF($J2776="TC",0,IF($J2776="Nso",0,VLOOKUP($A2773,'Result Entry'!$B$9:$FW$108,16,0)))</f>
        <v>0</v>
      </c>
      <c r="I2788" s="1933"/>
      <c r="J2788" s="1934">
        <f>IF($J2776="TC",0,IF($J2776="Nso",0,VLOOKUP($A2773,'Result Entry'!$B$9:$FW$108,19,0)))</f>
        <v>0</v>
      </c>
      <c r="K2788" s="1933"/>
      <c r="L2788" s="97">
        <f t="shared" si="232"/>
        <v>0</v>
      </c>
      <c r="M2788" s="98">
        <f t="shared" si="233"/>
        <v>0</v>
      </c>
      <c r="N2788" s="99" t="str">
        <f>IF($J2776="TC",0,IF($J2776="Nso",0,VLOOKUP($A2773,'Result Entry'!$B$9:$FW$108,24,0)))</f>
        <v/>
      </c>
    </row>
    <row r="2789" spans="1:14" s="52" customFormat="1" ht="54" customHeight="1">
      <c r="A2789" s="1721"/>
      <c r="B2789" s="50" t="s">
        <v>69</v>
      </c>
      <c r="C2789" s="1717" t="str">
        <f>'Result Entry'!$Z$3</f>
        <v>ENGLISH Comp.</v>
      </c>
      <c r="D2789" s="1718"/>
      <c r="E2789" s="94">
        <f>IF($J2776="TC",0,IF($J2776="Nso",0,VLOOKUP($A2773,'Result Entry'!$B$9:$FW$108,25,0)))</f>
        <v>0</v>
      </c>
      <c r="F2789" s="95">
        <f>IF($J2776="TC",0,IF($J2776="Nso",0,VLOOKUP($A2773,'Result Entry'!$B$9:$FW$108,26,0)))</f>
        <v>0</v>
      </c>
      <c r="G2789" s="100">
        <f t="shared" si="231"/>
        <v>0</v>
      </c>
      <c r="H2789" s="1960">
        <f>IF($J2776="TC",0,IF($J2776="Nso",0,VLOOKUP($A2773,'Result Entry'!$B$9:$FW$108,30,0)))</f>
        <v>0</v>
      </c>
      <c r="I2789" s="1904"/>
      <c r="J2789" s="1903">
        <f>IF($J2776="TC",0,IF($J2776="Nso",0,VLOOKUP($A2773,'Result Entry'!$B$9:$FW$108,33,0)))</f>
        <v>0</v>
      </c>
      <c r="K2789" s="1904"/>
      <c r="L2789" s="97">
        <f t="shared" si="232"/>
        <v>0</v>
      </c>
      <c r="M2789" s="98">
        <f t="shared" si="233"/>
        <v>0</v>
      </c>
      <c r="N2789" s="99" t="str">
        <f>IF($J2776="TC",0,IF($J2776="Nso",0,VLOOKUP($A2773,'Result Entry'!$B$9:$FW$108,38,0)))</f>
        <v/>
      </c>
    </row>
    <row r="2790" spans="1:14" s="52" customFormat="1" ht="54" customHeight="1">
      <c r="A2790" s="1721"/>
      <c r="B2790" s="50" t="s">
        <v>69</v>
      </c>
      <c r="C2790" s="1717" t="str">
        <f>'Result Entry'!$AO$3</f>
        <v>PHYSICS</v>
      </c>
      <c r="D2790" s="1718"/>
      <c r="E2790" s="94">
        <f>IF($J2776="TC",0,IF($J2776="Nso",0,VLOOKUP($A2773,'Result Entry'!$B$9:$FW$108,39,0)))</f>
        <v>0</v>
      </c>
      <c r="F2790" s="95">
        <f>IF($J2776="TC",0,IF($J2776="Nso",0,VLOOKUP($A2773,'Result Entry'!$B$9:$FW$108,40,0)))</f>
        <v>0</v>
      </c>
      <c r="G2790" s="100">
        <f t="shared" si="231"/>
        <v>0</v>
      </c>
      <c r="H2790" s="1960">
        <f>IF($J2776="TC",0,IF($J2776="Nso",0,VLOOKUP($A2773,'Result Entry'!$B$9:$FW$108,45,0)))</f>
        <v>0</v>
      </c>
      <c r="I2790" s="1904"/>
      <c r="J2790" s="1903">
        <f>IF($J2776="TC",0,IF($J2776="Nso",0,VLOOKUP($A2773,'Result Entry'!$B$9:$FW$108,49,0)))</f>
        <v>0</v>
      </c>
      <c r="K2790" s="1904"/>
      <c r="L2790" s="97">
        <f t="shared" si="232"/>
        <v>0</v>
      </c>
      <c r="M2790" s="98">
        <f t="shared" si="233"/>
        <v>0</v>
      </c>
      <c r="N2790" s="99" t="str">
        <f>IF($J2776="TC",0,IF($J2776="Nso",0,VLOOKUP($A2773,'Result Entry'!$B$9:$FW$108,54,0)))</f>
        <v/>
      </c>
    </row>
    <row r="2791" spans="1:14" s="52" customFormat="1" ht="54" customHeight="1">
      <c r="A2791" s="1721"/>
      <c r="B2791" s="50" t="s">
        <v>69</v>
      </c>
      <c r="C2791" s="1717" t="str">
        <f>'Result Entry'!$BF$3</f>
        <v>CHEMISTRY</v>
      </c>
      <c r="D2791" s="1718"/>
      <c r="E2791" s="94" t="str">
        <f>IF($J2776="TC",0,IF($J2776="Nso",0,VLOOKUP($A2773,'Result Entry'!$B$9:$FW$108,55,0)))</f>
        <v/>
      </c>
      <c r="F2791" s="95">
        <f>IF($J2776="TC",0,IF($J2776="Nso",0,VLOOKUP($A2773,'Result Entry'!$B$9:$FW$108,56,0)))</f>
        <v>0</v>
      </c>
      <c r="G2791" s="100">
        <f t="shared" si="231"/>
        <v>0</v>
      </c>
      <c r="H2791" s="1960">
        <f>IF($J2776="TC",0,IF($J2776="Nso",0,VLOOKUP($A2773,'Result Entry'!$B$9:$FW$108,61,0)))</f>
        <v>0</v>
      </c>
      <c r="I2791" s="1904"/>
      <c r="J2791" s="1903">
        <f>IF($J2776="TC",0,IF($J2776="Nso",0,VLOOKUP($A2773,'Result Entry'!$B$9:$FW$108,65,0)))</f>
        <v>0</v>
      </c>
      <c r="K2791" s="1904"/>
      <c r="L2791" s="97">
        <f t="shared" si="232"/>
        <v>0</v>
      </c>
      <c r="M2791" s="98">
        <f t="shared" si="233"/>
        <v>0</v>
      </c>
      <c r="N2791" s="99" t="str">
        <f>IF($J2776="TC",0,IF($J2776="Nso",0,VLOOKUP($A2773,'Result Entry'!$B$9:$FW$108,70,0)))</f>
        <v/>
      </c>
    </row>
    <row r="2792" spans="1:14" s="52" customFormat="1" ht="54" customHeight="1" thickBot="1">
      <c r="A2792" s="1721"/>
      <c r="B2792" s="50" t="s">
        <v>69</v>
      </c>
      <c r="C2792" s="1717" t="str">
        <f>'Result Entry'!$BW$3</f>
        <v>BIOLOGY</v>
      </c>
      <c r="D2792" s="1718"/>
      <c r="E2792" s="101" t="str">
        <f>IF($J2776="TC",0,IF($J2776="Nso",0,VLOOKUP($A2773,'Result Entry'!$B$9:$FW$108,71,0)))</f>
        <v/>
      </c>
      <c r="F2792" s="102" t="str">
        <f>IF($J2776="TC",0,IF($J2776="Nso",0,VLOOKUP($A2773,'Result Entry'!$B$9:$FW$108,72,0)))</f>
        <v/>
      </c>
      <c r="G2792" s="103">
        <f t="shared" si="231"/>
        <v>0</v>
      </c>
      <c r="H2792" s="1905">
        <f>IF($J2776="TC",0,IF($J2776="Nso",0,VLOOKUP($A2773,'Result Entry'!$B$9:$FW$108,77,0)))</f>
        <v>0</v>
      </c>
      <c r="I2792" s="1906"/>
      <c r="J2792" s="1907">
        <f>IF($J2776="TC",0,IF($J2776="Nso",0,VLOOKUP($A2773,'Result Entry'!$B$9:$FW$108,81,0)))</f>
        <v>0</v>
      </c>
      <c r="K2792" s="1906"/>
      <c r="L2792" s="104">
        <f t="shared" si="232"/>
        <v>0</v>
      </c>
      <c r="M2792" s="105">
        <f t="shared" si="233"/>
        <v>0</v>
      </c>
      <c r="N2792" s="99">
        <f>IF($J2776="TC",0,IF($J2776="Nso",0,VLOOKUP($A2773,'Result Entry'!$B$9:$FW$108,86,0)))</f>
        <v>0</v>
      </c>
    </row>
    <row r="2793" spans="1:14" ht="39.75" customHeight="1">
      <c r="A2793" s="1721"/>
      <c r="B2793" s="11" t="s">
        <v>69</v>
      </c>
      <c r="C2793" s="1771" t="s">
        <v>77</v>
      </c>
      <c r="D2793" s="1772"/>
      <c r="E2793" s="1773"/>
      <c r="F2793" s="1968" t="s">
        <v>78</v>
      </c>
      <c r="G2793" s="1969"/>
      <c r="H2793" s="1968" t="s">
        <v>79</v>
      </c>
      <c r="I2793" s="1970"/>
      <c r="J2793" s="106" t="s">
        <v>41</v>
      </c>
      <c r="K2793" s="116" t="s">
        <v>91</v>
      </c>
      <c r="L2793" s="1971" t="s">
        <v>39</v>
      </c>
      <c r="M2793" s="1972"/>
      <c r="N2793" s="108" t="s">
        <v>43</v>
      </c>
    </row>
    <row r="2794" spans="1:14" ht="39.75" customHeight="1" thickBot="1">
      <c r="A2794" s="1721"/>
      <c r="B2794" s="11" t="s">
        <v>69</v>
      </c>
      <c r="C2794" s="1774"/>
      <c r="D2794" s="1775"/>
      <c r="E2794" s="1776"/>
      <c r="F2794" s="1973">
        <f>IF($J2776="TC",0,IF($J2776="Nso",0,VLOOKUP($A2773,'Result Entry'!$B$9:$FW$108,146,0)))</f>
        <v>0</v>
      </c>
      <c r="G2794" s="1974"/>
      <c r="H2794" s="1975">
        <f>IF($J2776="TC",0,IF($J2776="Nso",0,VLOOKUP($A2773,'Result Entry'!$B$9:$FW$108,147,0)))</f>
        <v>0</v>
      </c>
      <c r="I2794" s="1976"/>
      <c r="J2794" s="75">
        <f>IF($J2776="TC",0,IF($J2776="Nso",0,VLOOKUP($A2773,'Result Entry'!$B$9:$FW$108,148,0)))</f>
        <v>0</v>
      </c>
      <c r="K2794" s="85" t="str">
        <f>IF($J2776="TC",0,IF($J2776="Nso",0,VLOOKUP($A2773,'Result Entry'!$B$9:$FW$108,149,0)))</f>
        <v/>
      </c>
      <c r="L2794" s="1864">
        <f>IF($J2776="TC",0,IF($J2776="Nso",0,VLOOKUP($A2773,'Result Entry'!$B$9:$FW$108,150,0)))</f>
        <v>0</v>
      </c>
      <c r="M2794" s="1865"/>
      <c r="N2794" s="15">
        <f>IF($J2776="TC",0,IF($J2776="Nso",0,VLOOKUP($A2773,'Result Entry'!$B$9:$FW$108,152,0)))</f>
        <v>0</v>
      </c>
    </row>
    <row r="2795" spans="1:14" ht="39.75" customHeight="1">
      <c r="A2795" s="1721"/>
      <c r="B2795" s="11" t="s">
        <v>69</v>
      </c>
      <c r="C2795" s="1758" t="s">
        <v>58</v>
      </c>
      <c r="D2795" s="1759"/>
      <c r="E2795" s="1759"/>
      <c r="F2795" s="1759"/>
      <c r="G2795" s="1759"/>
      <c r="H2795" s="1760"/>
      <c r="I2795" s="1834" t="s">
        <v>59</v>
      </c>
      <c r="J2795" s="1835"/>
      <c r="K2795" s="1911">
        <f>VLOOKUP($A2773,'Result Entry'!$B$9:$FW$108,143,0)</f>
        <v>0</v>
      </c>
      <c r="L2795" s="1912"/>
      <c r="M2795" s="1839" t="s">
        <v>37</v>
      </c>
      <c r="N2795" s="1840"/>
    </row>
    <row r="2796" spans="1:14" ht="39.75" customHeight="1" thickBot="1">
      <c r="A2796" s="1721"/>
      <c r="B2796" s="11" t="s">
        <v>69</v>
      </c>
      <c r="C2796" s="1841" t="s">
        <v>54</v>
      </c>
      <c r="D2796" s="1842"/>
      <c r="E2796" s="1842"/>
      <c r="F2796" s="1843" t="s">
        <v>157</v>
      </c>
      <c r="G2796" s="1844"/>
      <c r="H2796" s="26" t="s">
        <v>47</v>
      </c>
      <c r="I2796" s="1847" t="s">
        <v>60</v>
      </c>
      <c r="J2796" s="1848"/>
      <c r="K2796" s="1913">
        <f>VLOOKUP($A2773,'Result Entry'!$B$9:$FW$108,144,0)</f>
        <v>0</v>
      </c>
      <c r="L2796" s="1914"/>
      <c r="M2796" s="1875">
        <f>VLOOKUP($A2773,'Result Entry'!$B$9:$FW$108,145,0)</f>
        <v>0</v>
      </c>
      <c r="N2796" s="1876"/>
    </row>
    <row r="2797" spans="1:14" ht="39.75" customHeight="1">
      <c r="A2797" s="1721"/>
      <c r="B2797" s="11" t="s">
        <v>69</v>
      </c>
      <c r="C2797" s="1841"/>
      <c r="D2797" s="1842"/>
      <c r="E2797" s="1842"/>
      <c r="F2797" s="1845"/>
      <c r="G2797" s="1846"/>
      <c r="H2797" s="27" t="s">
        <v>99</v>
      </c>
      <c r="I2797" s="1877" t="s">
        <v>61</v>
      </c>
      <c r="J2797" s="1878"/>
      <c r="K2797" s="1915">
        <f>IF($J2776="TC","Transferred",IF($J2776="Nso","NameSeparated",VLOOKUP($A2773,'Result Entry'!$B$9:$FW$108,153,0)))</f>
        <v>0</v>
      </c>
      <c r="L2797" s="1915"/>
      <c r="M2797" s="1915"/>
      <c r="N2797" s="1916"/>
    </row>
    <row r="2798" spans="1:14" ht="39.75" customHeight="1">
      <c r="A2798" s="1721"/>
      <c r="B2798" s="11" t="s">
        <v>69</v>
      </c>
      <c r="C2798" s="1917" t="str">
        <f>'Result Entry'!$DU$3</f>
        <v>Foundation Of Information Tech.</v>
      </c>
      <c r="D2798" s="1918"/>
      <c r="E2798" s="1919"/>
      <c r="F2798" s="1902" t="str">
        <f>IF($J2776="TC",0,IF($J2776="Nso",0,VLOOKUP($A2773,'Result Entry'!$B$9:$GS$108,170,0)))</f>
        <v/>
      </c>
      <c r="G2798" s="1902"/>
      <c r="H2798" s="109">
        <f>IF($J2776="TC",0,IF($J2776="Nso",0,VLOOKUP($A2773,'Result Entry'!$B$9:$GS$108,112,0)))</f>
        <v>0</v>
      </c>
      <c r="I2798" s="1748" t="s">
        <v>71</v>
      </c>
      <c r="J2798" s="1749"/>
      <c r="K2798" s="1908">
        <f>'Result Entry'!$T$2</f>
        <v>45419</v>
      </c>
      <c r="L2798" s="1909"/>
      <c r="M2798" s="1909"/>
      <c r="N2798" s="1910"/>
    </row>
    <row r="2799" spans="1:14" ht="39.75" customHeight="1">
      <c r="A2799" s="1721"/>
      <c r="B2799" s="11" t="s">
        <v>69</v>
      </c>
      <c r="C2799" s="1899" t="str">
        <f>'Result Entry'!$EI$3</f>
        <v>G.I.A.I.-II</v>
      </c>
      <c r="D2799" s="1900"/>
      <c r="E2799" s="1901"/>
      <c r="F2799" s="1902" t="str">
        <f>IF($J2776="TC",0,IF($J2776="Nso",0,VLOOKUP($A2773,'Result Entry'!$B$9:$GS$108,174,0)))</f>
        <v/>
      </c>
      <c r="G2799" s="1902"/>
      <c r="H2799" s="109">
        <f>IF($J2776="TC",0,IF($J2776="Nso",0,VLOOKUP($A2773,'Result Entry'!$B$9:$GS$108,124,0)))</f>
        <v>0</v>
      </c>
      <c r="I2799" s="1753"/>
      <c r="J2799" s="1754"/>
      <c r="K2799" s="1754"/>
      <c r="L2799" s="1754"/>
      <c r="M2799" s="1754"/>
      <c r="N2799" s="1755"/>
    </row>
    <row r="2800" spans="1:14" ht="39.75" customHeight="1">
      <c r="A2800" s="1721"/>
      <c r="B2800" s="11" t="s">
        <v>69</v>
      </c>
      <c r="C2800" s="1899" t="str">
        <f>'Result Entry'!$EU$3</f>
        <v>SOC.SER.PLAN</v>
      </c>
      <c r="D2800" s="1900"/>
      <c r="E2800" s="1901"/>
      <c r="F2800" s="1902">
        <f>IF($J2776="TC",0,IF($J2776="Nso",0,VLOOKUP($A2773,'Result Entry'!$B$9:$HS$108,178,0)))</f>
        <v>0</v>
      </c>
      <c r="G2800" s="1902"/>
      <c r="H2800" s="109">
        <f>IF($J2776="TC",0,IF($J2776="Nso",0,VLOOKUP($A2773,'Result Entry'!$B$9:$GS$108,136,0)))</f>
        <v>0</v>
      </c>
      <c r="I2800" s="1756" t="s">
        <v>174</v>
      </c>
      <c r="J2800" s="1757"/>
      <c r="K2800" s="113"/>
      <c r="L2800" s="114"/>
      <c r="M2800" s="114"/>
      <c r="N2800" s="115"/>
    </row>
    <row r="2801" spans="1:15" ht="39.75" customHeight="1" thickBot="1">
      <c r="A2801" s="1721"/>
      <c r="B2801" s="11" t="s">
        <v>69</v>
      </c>
      <c r="C2801" s="1899" t="str">
        <f>'Result Entry'!$FG$3</f>
        <v>Jeewan Kaushal</v>
      </c>
      <c r="D2801" s="1900"/>
      <c r="E2801" s="1901"/>
      <c r="F2801" s="1902" t="str">
        <f>IF($J2776="TC",0,IF($J2776="Nso",0,VLOOKUP($A2773,'Result Entry'!$B$9:$HS$108,182,0)))</f>
        <v/>
      </c>
      <c r="G2801" s="1902"/>
      <c r="H2801" s="109">
        <f>IF($J2776="TC",0,IF($J2776="Nso",0,VLOOKUP($A2773,'Result Entry'!$B$9:$HS$108,136,0)))</f>
        <v>0</v>
      </c>
      <c r="I2801" s="1756" t="s">
        <v>148</v>
      </c>
      <c r="J2801" s="1757"/>
      <c r="K2801" s="1757"/>
      <c r="L2801" s="1757"/>
      <c r="M2801" s="1757"/>
      <c r="N2801" s="1838"/>
    </row>
    <row r="2802" spans="1:15" ht="39.75" customHeight="1">
      <c r="A2802" s="1721"/>
      <c r="B2802" s="10" t="s">
        <v>69</v>
      </c>
      <c r="C2802" s="1886" t="s">
        <v>180</v>
      </c>
      <c r="D2802" s="1887"/>
      <c r="E2802" s="1888"/>
      <c r="F2802" s="1895" t="s">
        <v>181</v>
      </c>
      <c r="G2802" s="1896"/>
      <c r="H2802" s="110" t="s">
        <v>30</v>
      </c>
      <c r="I2802" s="1756" t="s">
        <v>175</v>
      </c>
      <c r="J2802" s="1757"/>
      <c r="K2802" s="1757"/>
      <c r="L2802" s="1757"/>
      <c r="M2802" s="1757"/>
      <c r="N2802" s="1838"/>
    </row>
    <row r="2803" spans="1:15" ht="39.75" customHeight="1">
      <c r="A2803" s="1721"/>
      <c r="B2803" s="10" t="s">
        <v>69</v>
      </c>
      <c r="C2803" s="1889"/>
      <c r="D2803" s="1890"/>
      <c r="E2803" s="1891"/>
      <c r="F2803" s="1897" t="s">
        <v>182</v>
      </c>
      <c r="G2803" s="1898"/>
      <c r="H2803" s="111" t="s">
        <v>179</v>
      </c>
      <c r="I2803" s="1732" t="s">
        <v>67</v>
      </c>
      <c r="J2803" s="1733"/>
      <c r="K2803" s="1733"/>
      <c r="L2803" s="1733"/>
      <c r="M2803" s="1733"/>
      <c r="N2803" s="1734"/>
    </row>
    <row r="2804" spans="1:15" ht="39.75" customHeight="1">
      <c r="A2804" s="1721"/>
      <c r="B2804" s="10" t="s">
        <v>69</v>
      </c>
      <c r="C2804" s="1889"/>
      <c r="D2804" s="1890"/>
      <c r="E2804" s="1891"/>
      <c r="F2804" s="1897" t="s">
        <v>185</v>
      </c>
      <c r="G2804" s="1898"/>
      <c r="H2804" s="111" t="s">
        <v>62</v>
      </c>
      <c r="I2804" s="1735"/>
      <c r="J2804" s="1736"/>
      <c r="K2804" s="1736"/>
      <c r="L2804" s="1736"/>
      <c r="M2804" s="1736"/>
      <c r="N2804" s="1737"/>
    </row>
    <row r="2805" spans="1:15" ht="39.75" customHeight="1">
      <c r="A2805" s="1721"/>
      <c r="B2805" s="10" t="s">
        <v>69</v>
      </c>
      <c r="C2805" s="1889"/>
      <c r="D2805" s="1890"/>
      <c r="E2805" s="1891"/>
      <c r="F2805" s="1897" t="s">
        <v>186</v>
      </c>
      <c r="G2805" s="1898"/>
      <c r="H2805" s="111" t="s">
        <v>63</v>
      </c>
      <c r="I2805" s="1735"/>
      <c r="J2805" s="1736"/>
      <c r="K2805" s="1736"/>
      <c r="L2805" s="1736"/>
      <c r="M2805" s="1736"/>
      <c r="N2805" s="1737"/>
    </row>
    <row r="2806" spans="1:15" ht="39.75" customHeight="1">
      <c r="A2806" s="1721"/>
      <c r="B2806" s="10" t="s">
        <v>69</v>
      </c>
      <c r="C2806" s="1889"/>
      <c r="D2806" s="1890"/>
      <c r="E2806" s="1891"/>
      <c r="F2806" s="1897" t="s">
        <v>183</v>
      </c>
      <c r="G2806" s="1898"/>
      <c r="H2806" s="111" t="s">
        <v>65</v>
      </c>
      <c r="I2806" s="1738" t="s">
        <v>80</v>
      </c>
      <c r="J2806" s="1739"/>
      <c r="K2806" s="1739"/>
      <c r="L2806" s="1739"/>
      <c r="M2806" s="1739"/>
      <c r="N2806" s="1740"/>
    </row>
    <row r="2807" spans="1:15" ht="39.75" customHeight="1" thickBot="1">
      <c r="A2807" s="1721"/>
      <c r="B2807" s="13" t="s">
        <v>69</v>
      </c>
      <c r="C2807" s="1892"/>
      <c r="D2807" s="1893"/>
      <c r="E2807" s="1894"/>
      <c r="F2807" s="1884" t="s">
        <v>184</v>
      </c>
      <c r="G2807" s="1885"/>
      <c r="H2807" s="112" t="s">
        <v>64</v>
      </c>
      <c r="I2807" s="1741"/>
      <c r="J2807" s="1742"/>
      <c r="K2807" s="1742"/>
      <c r="L2807" s="1742"/>
      <c r="M2807" s="1742"/>
      <c r="N2807" s="1743"/>
    </row>
    <row r="2808" spans="1:15" s="43" customFormat="1" ht="123.75" customHeight="1" thickTop="1">
      <c r="A2808" s="84"/>
      <c r="B2808" s="117"/>
      <c r="C2808" s="118"/>
      <c r="D2808" s="118"/>
      <c r="E2808" s="118"/>
      <c r="F2808" s="118"/>
      <c r="G2808" s="118"/>
      <c r="H2808" s="118"/>
      <c r="I2808" s="118"/>
      <c r="J2808" s="118"/>
      <c r="K2808" s="118"/>
      <c r="L2808" s="118"/>
      <c r="M2808" s="118"/>
      <c r="N2808" s="118"/>
    </row>
    <row r="2809" spans="1:15" ht="24.75" customHeight="1" thickBot="1">
      <c r="A2809" s="83">
        <f>A2773+1</f>
        <v>79</v>
      </c>
      <c r="B2809" s="1720" t="s">
        <v>50</v>
      </c>
      <c r="C2809" s="1720"/>
      <c r="D2809" s="1720"/>
      <c r="E2809" s="1720"/>
      <c r="F2809" s="1720"/>
      <c r="G2809" s="1720"/>
      <c r="H2809" s="1720"/>
      <c r="I2809" s="1720"/>
      <c r="J2809" s="1720"/>
      <c r="K2809" s="1720"/>
      <c r="L2809" s="1720"/>
      <c r="M2809" s="1720"/>
      <c r="N2809" s="1720"/>
    </row>
    <row r="2810" spans="1:15" ht="62.25" customHeight="1" thickTop="1">
      <c r="A2810" s="1721"/>
      <c r="B2810" s="1722"/>
      <c r="C2810" s="1723"/>
      <c r="D2810" s="1920" t="str">
        <f>Master!$E$8</f>
        <v xml:space="preserve">Govt. Sr. Secondary School </v>
      </c>
      <c r="E2810" s="1921"/>
      <c r="F2810" s="1921"/>
      <c r="G2810" s="1921"/>
      <c r="H2810" s="1921"/>
      <c r="I2810" s="1921"/>
      <c r="J2810" s="1921"/>
      <c r="K2810" s="1921"/>
      <c r="L2810" s="1921"/>
      <c r="M2810" s="1921"/>
      <c r="N2810" s="1922"/>
    </row>
    <row r="2811" spans="1:15" ht="33" customHeight="1" thickBot="1">
      <c r="A2811" s="1721"/>
      <c r="B2811" s="1724"/>
      <c r="C2811" s="1725"/>
      <c r="D2811" s="1729" t="str">
        <f>Master!$E$11</f>
        <v>P.S.-Bapini (Jodhpur)</v>
      </c>
      <c r="E2811" s="1730"/>
      <c r="F2811" s="1730"/>
      <c r="G2811" s="1730"/>
      <c r="H2811" s="1730"/>
      <c r="I2811" s="1730"/>
      <c r="J2811" s="1730"/>
      <c r="K2811" s="1730"/>
      <c r="L2811" s="1730"/>
      <c r="M2811" s="1730"/>
      <c r="N2811" s="1731"/>
    </row>
    <row r="2812" spans="1:15" ht="30" customHeight="1">
      <c r="A2812" s="1721"/>
      <c r="B2812" s="28"/>
      <c r="C2812" s="1849" t="s">
        <v>150</v>
      </c>
      <c r="D2812" s="1850"/>
      <c r="E2812" s="1850"/>
      <c r="F2812" s="1850"/>
      <c r="G2812" s="1851"/>
      <c r="H2812" s="1814" t="s">
        <v>127</v>
      </c>
      <c r="I2812" s="1814"/>
      <c r="J2812" s="1923">
        <f>VLOOKUP(A2809,'Result Entry'!$B$6:$K$108,6,0)</f>
        <v>0</v>
      </c>
      <c r="K2812" s="1820" t="s">
        <v>68</v>
      </c>
      <c r="L2812" s="1821"/>
      <c r="M2812" s="68">
        <f>Master!$E$14</f>
        <v>8151106901</v>
      </c>
      <c r="N2812" s="69"/>
    </row>
    <row r="2813" spans="1:15" ht="30" customHeight="1">
      <c r="A2813" s="1721"/>
      <c r="B2813" s="9"/>
      <c r="C2813" s="1852"/>
      <c r="D2813" s="1853"/>
      <c r="E2813" s="1853"/>
      <c r="F2813" s="1853"/>
      <c r="G2813" s="1854"/>
      <c r="H2813" s="1815"/>
      <c r="I2813" s="1815"/>
      <c r="J2813" s="1924"/>
      <c r="K2813" s="1822" t="s">
        <v>66</v>
      </c>
      <c r="L2813" s="1823"/>
      <c r="M2813" s="1824"/>
      <c r="N2813" s="1825"/>
      <c r="O2813" s="17" t="s">
        <v>156</v>
      </c>
    </row>
    <row r="2814" spans="1:15" ht="30" customHeight="1" thickBot="1">
      <c r="A2814" s="1721"/>
      <c r="B2814" s="9"/>
      <c r="C2814" s="1855"/>
      <c r="D2814" s="1856"/>
      <c r="E2814" s="1856"/>
      <c r="F2814" s="1856"/>
      <c r="G2814" s="1857"/>
      <c r="H2814" s="1816"/>
      <c r="I2814" s="1816"/>
      <c r="J2814" s="1925"/>
      <c r="K2814" s="1826" t="s">
        <v>51</v>
      </c>
      <c r="L2814" s="1827"/>
      <c r="M2814" s="1828" t="str">
        <f>Master!$E$6</f>
        <v>2023-24</v>
      </c>
      <c r="N2814" s="1829"/>
    </row>
    <row r="2815" spans="1:15" ht="39.75" customHeight="1">
      <c r="A2815" s="1721"/>
      <c r="B2815" s="10" t="s">
        <v>69</v>
      </c>
      <c r="C2815" s="1932" t="s">
        <v>20</v>
      </c>
      <c r="D2815" s="1977"/>
      <c r="E2815" s="1977"/>
      <c r="F2815" s="1978"/>
      <c r="G2815" s="87" t="s">
        <v>149</v>
      </c>
      <c r="H2815" s="1979">
        <f>VLOOKUP($A2809,'Result Entry'!$B$9:$FW$108,4,0)</f>
        <v>0</v>
      </c>
      <c r="I2815" s="1979"/>
      <c r="J2815" s="1979"/>
      <c r="K2815" s="1979"/>
      <c r="L2815" s="1979"/>
      <c r="M2815" s="1979"/>
      <c r="N2815" s="1980"/>
    </row>
    <row r="2816" spans="1:15" ht="39.75" customHeight="1">
      <c r="A2816" s="1721"/>
      <c r="B2816" s="10" t="s">
        <v>69</v>
      </c>
      <c r="C2816" s="1960" t="s">
        <v>22</v>
      </c>
      <c r="D2816" s="1961"/>
      <c r="E2816" s="1961"/>
      <c r="F2816" s="1962"/>
      <c r="G2816" s="88" t="s">
        <v>149</v>
      </c>
      <c r="H2816" s="1963">
        <f>VLOOKUP($A2809,'Result Entry'!$B$9:$FW$108,7,0)</f>
        <v>0</v>
      </c>
      <c r="I2816" s="1963"/>
      <c r="J2816" s="1963"/>
      <c r="K2816" s="1963"/>
      <c r="L2816" s="1963"/>
      <c r="M2816" s="1963"/>
      <c r="N2816" s="1964"/>
    </row>
    <row r="2817" spans="1:14" ht="39.75" customHeight="1">
      <c r="A2817" s="1721"/>
      <c r="B2817" s="10" t="s">
        <v>69</v>
      </c>
      <c r="C2817" s="1960" t="s">
        <v>23</v>
      </c>
      <c r="D2817" s="1961"/>
      <c r="E2817" s="1961"/>
      <c r="F2817" s="1962"/>
      <c r="G2817" s="88" t="s">
        <v>149</v>
      </c>
      <c r="H2817" s="1963">
        <f>VLOOKUP($A2809,'Result Entry'!$B$9:$FW$108,8,0)</f>
        <v>0</v>
      </c>
      <c r="I2817" s="1963"/>
      <c r="J2817" s="1963"/>
      <c r="K2817" s="1963"/>
      <c r="L2817" s="1963"/>
      <c r="M2817" s="1963"/>
      <c r="N2817" s="1964"/>
    </row>
    <row r="2818" spans="1:14" ht="39.75" customHeight="1">
      <c r="A2818" s="1721"/>
      <c r="B2818" s="10" t="s">
        <v>69</v>
      </c>
      <c r="C2818" s="1960" t="s">
        <v>52</v>
      </c>
      <c r="D2818" s="1961"/>
      <c r="E2818" s="1961"/>
      <c r="F2818" s="1962"/>
      <c r="G2818" s="88" t="s">
        <v>149</v>
      </c>
      <c r="H2818" s="1963">
        <f>VLOOKUP($A2809,'Result Entry'!$B$9:$FW$108,9,0)</f>
        <v>0</v>
      </c>
      <c r="I2818" s="1963"/>
      <c r="J2818" s="1963"/>
      <c r="K2818" s="1963"/>
      <c r="L2818" s="1963"/>
      <c r="M2818" s="1963"/>
      <c r="N2818" s="1964"/>
    </row>
    <row r="2819" spans="1:14" ht="39.75" customHeight="1">
      <c r="A2819" s="1721"/>
      <c r="B2819" s="10" t="s">
        <v>69</v>
      </c>
      <c r="C2819" s="1960" t="s">
        <v>53</v>
      </c>
      <c r="D2819" s="1961"/>
      <c r="E2819" s="1961"/>
      <c r="F2819" s="1962"/>
      <c r="G2819" s="88" t="s">
        <v>149</v>
      </c>
      <c r="H2819" s="1965" t="str">
        <f>CONCATENATE('Result Entry'!$G$4,'Result Entry'!$J$4)</f>
        <v>11(A)</v>
      </c>
      <c r="I2819" s="1963"/>
      <c r="J2819" s="1963"/>
      <c r="K2819" s="1963"/>
      <c r="L2819" s="1963"/>
      <c r="M2819" s="1963"/>
      <c r="N2819" s="1964"/>
    </row>
    <row r="2820" spans="1:14" ht="39.75" customHeight="1" thickBot="1">
      <c r="A2820" s="1721"/>
      <c r="B2820" s="10" t="s">
        <v>69</v>
      </c>
      <c r="C2820" s="1935" t="s">
        <v>25</v>
      </c>
      <c r="D2820" s="1936"/>
      <c r="E2820" s="1936"/>
      <c r="F2820" s="1937"/>
      <c r="G2820" s="89" t="s">
        <v>149</v>
      </c>
      <c r="H2820" s="1938">
        <f>VLOOKUP($A2809,'Result Entry'!$B$9:$FW$108,10,0)</f>
        <v>0</v>
      </c>
      <c r="I2820" s="1938"/>
      <c r="J2820" s="1938"/>
      <c r="K2820" s="1938"/>
      <c r="L2820" s="1938"/>
      <c r="M2820" s="1938"/>
      <c r="N2820" s="1939"/>
    </row>
    <row r="2821" spans="1:14" ht="30" customHeight="1">
      <c r="A2821" s="1721"/>
      <c r="B2821" s="11" t="s">
        <v>69</v>
      </c>
      <c r="C2821" s="1940" t="s">
        <v>167</v>
      </c>
      <c r="D2821" s="1941"/>
      <c r="E2821" s="1944" t="s">
        <v>72</v>
      </c>
      <c r="F2821" s="1946" t="s">
        <v>73</v>
      </c>
      <c r="G2821" s="1948" t="s">
        <v>168</v>
      </c>
      <c r="H2821" s="1950" t="s">
        <v>55</v>
      </c>
      <c r="I2821" s="1951"/>
      <c r="J2821" s="1954" t="s">
        <v>84</v>
      </c>
      <c r="K2821" s="1955"/>
      <c r="L2821" s="1958" t="s">
        <v>169</v>
      </c>
      <c r="M2821" s="1966" t="s">
        <v>76</v>
      </c>
      <c r="N2821" s="1926" t="s">
        <v>98</v>
      </c>
    </row>
    <row r="2822" spans="1:14" ht="30" customHeight="1">
      <c r="A2822" s="1721"/>
      <c r="B2822" s="11"/>
      <c r="C2822" s="1942"/>
      <c r="D2822" s="1943"/>
      <c r="E2822" s="1945"/>
      <c r="F2822" s="1947"/>
      <c r="G2822" s="1949"/>
      <c r="H2822" s="1952"/>
      <c r="I2822" s="1953"/>
      <c r="J2822" s="1956"/>
      <c r="K2822" s="1957"/>
      <c r="L2822" s="1959"/>
      <c r="M2822" s="1967"/>
      <c r="N2822" s="1927"/>
    </row>
    <row r="2823" spans="1:14" ht="39.75" customHeight="1" thickBot="1">
      <c r="A2823" s="1721"/>
      <c r="B2823" s="11" t="s">
        <v>69</v>
      </c>
      <c r="C2823" s="1866" t="s">
        <v>56</v>
      </c>
      <c r="D2823" s="1867"/>
      <c r="E2823" s="90">
        <f>'Result Entry'!$L$7</f>
        <v>10</v>
      </c>
      <c r="F2823" s="91">
        <f>'Result Entry'!$M$7</f>
        <v>10</v>
      </c>
      <c r="G2823" s="92">
        <f t="shared" ref="G2823:G2828" si="234">SUM(E2823:F2823)</f>
        <v>20</v>
      </c>
      <c r="H2823" s="1929">
        <f>'Result Entry'!$AU$7</f>
        <v>70</v>
      </c>
      <c r="I2823" s="1930"/>
      <c r="J2823" s="1931">
        <f>'Result Entry'!$AY$7</f>
        <v>100</v>
      </c>
      <c r="K2823" s="1930"/>
      <c r="L2823" s="92">
        <f t="shared" ref="L2823:L2828" si="235">SUM(H2823,J2823)</f>
        <v>170</v>
      </c>
      <c r="M2823" s="93">
        <f t="shared" ref="M2823:M2828" si="236">SUM(G2823,L2823)</f>
        <v>190</v>
      </c>
      <c r="N2823" s="1928"/>
    </row>
    <row r="2824" spans="1:14" s="52" customFormat="1" ht="54" customHeight="1">
      <c r="A2824" s="1721"/>
      <c r="B2824" s="50" t="s">
        <v>69</v>
      </c>
      <c r="C2824" s="1769" t="str">
        <f>'Result Entry'!$L$3</f>
        <v>HINDI Comp.</v>
      </c>
      <c r="D2824" s="1770"/>
      <c r="E2824" s="94">
        <f>IF($J2812="TC",0,IF($J2812="Nso",0,VLOOKUP($A2809,'Result Entry'!$B$9:$FW$108,11,0)))</f>
        <v>0</v>
      </c>
      <c r="F2824" s="95">
        <f>IF($J2812="TC",0,IF($J2812="Nso",0,VLOOKUP($A2809,'Result Entry'!$B$9:$FW$108,12,0)))</f>
        <v>0</v>
      </c>
      <c r="G2824" s="96">
        <f t="shared" si="234"/>
        <v>0</v>
      </c>
      <c r="H2824" s="1932">
        <f>IF($J2812="TC",0,IF($J2812="Nso",0,VLOOKUP($A2809,'Result Entry'!$B$9:$FW$108,16,0)))</f>
        <v>0</v>
      </c>
      <c r="I2824" s="1933"/>
      <c r="J2824" s="1934">
        <f>IF($J2812="TC",0,IF($J2812="Nso",0,VLOOKUP($A2809,'Result Entry'!$B$9:$FW$108,19,0)))</f>
        <v>0</v>
      </c>
      <c r="K2824" s="1933"/>
      <c r="L2824" s="97">
        <f t="shared" si="235"/>
        <v>0</v>
      </c>
      <c r="M2824" s="98">
        <f t="shared" si="236"/>
        <v>0</v>
      </c>
      <c r="N2824" s="99" t="str">
        <f>IF($J2812="TC",0,IF($J2812="Nso",0,VLOOKUP($A2809,'Result Entry'!$B$9:$FW$108,24,0)))</f>
        <v/>
      </c>
    </row>
    <row r="2825" spans="1:14" s="52" customFormat="1" ht="54" customHeight="1">
      <c r="A2825" s="1721"/>
      <c r="B2825" s="50" t="s">
        <v>69</v>
      </c>
      <c r="C2825" s="1717" t="str">
        <f>'Result Entry'!$Z$3</f>
        <v>ENGLISH Comp.</v>
      </c>
      <c r="D2825" s="1718"/>
      <c r="E2825" s="94">
        <f>IF($J2812="TC",0,IF($J2812="Nso",0,VLOOKUP($A2809,'Result Entry'!$B$9:$FW$108,25,0)))</f>
        <v>0</v>
      </c>
      <c r="F2825" s="95">
        <f>IF($J2812="TC",0,IF($J2812="Nso",0,VLOOKUP($A2809,'Result Entry'!$B$9:$FW$108,26,0)))</f>
        <v>0</v>
      </c>
      <c r="G2825" s="100">
        <f t="shared" si="234"/>
        <v>0</v>
      </c>
      <c r="H2825" s="1960">
        <f>IF($J2812="TC",0,IF($J2812="Nso",0,VLOOKUP($A2809,'Result Entry'!$B$9:$FW$108,30,0)))</f>
        <v>0</v>
      </c>
      <c r="I2825" s="1904"/>
      <c r="J2825" s="1903">
        <f>IF($J2812="TC",0,IF($J2812="Nso",0,VLOOKUP($A2809,'Result Entry'!$B$9:$FW$108,33,0)))</f>
        <v>0</v>
      </c>
      <c r="K2825" s="1904"/>
      <c r="L2825" s="97">
        <f t="shared" si="235"/>
        <v>0</v>
      </c>
      <c r="M2825" s="98">
        <f t="shared" si="236"/>
        <v>0</v>
      </c>
      <c r="N2825" s="99" t="str">
        <f>IF($J2812="TC",0,IF($J2812="Nso",0,VLOOKUP($A2809,'Result Entry'!$B$9:$FW$108,38,0)))</f>
        <v/>
      </c>
    </row>
    <row r="2826" spans="1:14" s="52" customFormat="1" ht="54" customHeight="1">
      <c r="A2826" s="1721"/>
      <c r="B2826" s="50" t="s">
        <v>69</v>
      </c>
      <c r="C2826" s="1717" t="str">
        <f>'Result Entry'!$AO$3</f>
        <v>PHYSICS</v>
      </c>
      <c r="D2826" s="1718"/>
      <c r="E2826" s="94">
        <f>IF($J2812="TC",0,IF($J2812="Nso",0,VLOOKUP($A2809,'Result Entry'!$B$9:$FW$108,39,0)))</f>
        <v>0</v>
      </c>
      <c r="F2826" s="95">
        <f>IF($J2812="TC",0,IF($J2812="Nso",0,VLOOKUP($A2809,'Result Entry'!$B$9:$FW$108,40,0)))</f>
        <v>0</v>
      </c>
      <c r="G2826" s="100">
        <f t="shared" si="234"/>
        <v>0</v>
      </c>
      <c r="H2826" s="1960">
        <f>IF($J2812="TC",0,IF($J2812="Nso",0,VLOOKUP($A2809,'Result Entry'!$B$9:$FW$108,45,0)))</f>
        <v>0</v>
      </c>
      <c r="I2826" s="1904"/>
      <c r="J2826" s="1903">
        <f>IF($J2812="TC",0,IF($J2812="Nso",0,VLOOKUP($A2809,'Result Entry'!$B$9:$FW$108,49,0)))</f>
        <v>0</v>
      </c>
      <c r="K2826" s="1904"/>
      <c r="L2826" s="97">
        <f t="shared" si="235"/>
        <v>0</v>
      </c>
      <c r="M2826" s="98">
        <f t="shared" si="236"/>
        <v>0</v>
      </c>
      <c r="N2826" s="99" t="str">
        <f>IF($J2812="TC",0,IF($J2812="Nso",0,VLOOKUP($A2809,'Result Entry'!$B$9:$FW$108,54,0)))</f>
        <v/>
      </c>
    </row>
    <row r="2827" spans="1:14" s="52" customFormat="1" ht="54" customHeight="1">
      <c r="A2827" s="1721"/>
      <c r="B2827" s="50" t="s">
        <v>69</v>
      </c>
      <c r="C2827" s="1717" t="str">
        <f>'Result Entry'!$BF$3</f>
        <v>CHEMISTRY</v>
      </c>
      <c r="D2827" s="1718"/>
      <c r="E2827" s="94" t="str">
        <f>IF($J2812="TC",0,IF($J2812="Nso",0,VLOOKUP($A2809,'Result Entry'!$B$9:$FW$108,55,0)))</f>
        <v/>
      </c>
      <c r="F2827" s="95">
        <f>IF($J2812="TC",0,IF($J2812="Nso",0,VLOOKUP($A2809,'Result Entry'!$B$9:$FW$108,56,0)))</f>
        <v>0</v>
      </c>
      <c r="G2827" s="100">
        <f t="shared" si="234"/>
        <v>0</v>
      </c>
      <c r="H2827" s="1960">
        <f>IF($J2812="TC",0,IF($J2812="Nso",0,VLOOKUP($A2809,'Result Entry'!$B$9:$FW$108,61,0)))</f>
        <v>0</v>
      </c>
      <c r="I2827" s="1904"/>
      <c r="J2827" s="1903">
        <f>IF($J2812="TC",0,IF($J2812="Nso",0,VLOOKUP($A2809,'Result Entry'!$B$9:$FW$108,65,0)))</f>
        <v>0</v>
      </c>
      <c r="K2827" s="1904"/>
      <c r="L2827" s="97">
        <f t="shared" si="235"/>
        <v>0</v>
      </c>
      <c r="M2827" s="98">
        <f t="shared" si="236"/>
        <v>0</v>
      </c>
      <c r="N2827" s="99" t="str">
        <f>IF($J2812="TC",0,IF($J2812="Nso",0,VLOOKUP($A2809,'Result Entry'!$B$9:$FW$108,70,0)))</f>
        <v/>
      </c>
    </row>
    <row r="2828" spans="1:14" s="52" customFormat="1" ht="54" customHeight="1" thickBot="1">
      <c r="A2828" s="1721"/>
      <c r="B2828" s="50" t="s">
        <v>69</v>
      </c>
      <c r="C2828" s="1717" t="str">
        <f>'Result Entry'!$BW$3</f>
        <v>BIOLOGY</v>
      </c>
      <c r="D2828" s="1718"/>
      <c r="E2828" s="101" t="str">
        <f>IF($J2812="TC",0,IF($J2812="Nso",0,VLOOKUP($A2809,'Result Entry'!$B$9:$FW$108,71,0)))</f>
        <v/>
      </c>
      <c r="F2828" s="102" t="str">
        <f>IF($J2812="TC",0,IF($J2812="Nso",0,VLOOKUP($A2809,'Result Entry'!$B$9:$FW$108,72,0)))</f>
        <v/>
      </c>
      <c r="G2828" s="103">
        <f t="shared" si="234"/>
        <v>0</v>
      </c>
      <c r="H2828" s="1905">
        <f>IF($J2812="TC",0,IF($J2812="Nso",0,VLOOKUP($A2809,'Result Entry'!$B$9:$FW$108,77,0)))</f>
        <v>0</v>
      </c>
      <c r="I2828" s="1906"/>
      <c r="J2828" s="1907">
        <f>IF($J2812="TC",0,IF($J2812="Nso",0,VLOOKUP($A2809,'Result Entry'!$B$9:$FW$108,81,0)))</f>
        <v>0</v>
      </c>
      <c r="K2828" s="1906"/>
      <c r="L2828" s="104">
        <f t="shared" si="235"/>
        <v>0</v>
      </c>
      <c r="M2828" s="105">
        <f t="shared" si="236"/>
        <v>0</v>
      </c>
      <c r="N2828" s="99">
        <f>IF($J2812="TC",0,IF($J2812="Nso",0,VLOOKUP($A2809,'Result Entry'!$B$9:$FW$108,86,0)))</f>
        <v>0</v>
      </c>
    </row>
    <row r="2829" spans="1:14" ht="39.75" customHeight="1">
      <c r="A2829" s="1721"/>
      <c r="B2829" s="11" t="s">
        <v>69</v>
      </c>
      <c r="C2829" s="1771" t="s">
        <v>77</v>
      </c>
      <c r="D2829" s="1772"/>
      <c r="E2829" s="1773"/>
      <c r="F2829" s="1968" t="s">
        <v>78</v>
      </c>
      <c r="G2829" s="1969"/>
      <c r="H2829" s="1968" t="s">
        <v>79</v>
      </c>
      <c r="I2829" s="1970"/>
      <c r="J2829" s="106" t="s">
        <v>41</v>
      </c>
      <c r="K2829" s="116" t="s">
        <v>91</v>
      </c>
      <c r="L2829" s="1971" t="s">
        <v>39</v>
      </c>
      <c r="M2829" s="1972"/>
      <c r="N2829" s="108" t="s">
        <v>43</v>
      </c>
    </row>
    <row r="2830" spans="1:14" ht="39.75" customHeight="1" thickBot="1">
      <c r="A2830" s="1721"/>
      <c r="B2830" s="11" t="s">
        <v>69</v>
      </c>
      <c r="C2830" s="1774"/>
      <c r="D2830" s="1775"/>
      <c r="E2830" s="1776"/>
      <c r="F2830" s="1973">
        <f>IF($J2812="TC",0,IF($J2812="Nso",0,VLOOKUP($A2809,'Result Entry'!$B$9:$FW$108,146,0)))</f>
        <v>0</v>
      </c>
      <c r="G2830" s="1974"/>
      <c r="H2830" s="1975">
        <f>IF($J2812="TC",0,IF($J2812="Nso",0,VLOOKUP($A2809,'Result Entry'!$B$9:$FW$108,147,0)))</f>
        <v>0</v>
      </c>
      <c r="I2830" s="1976"/>
      <c r="J2830" s="75">
        <f>IF($J2812="TC",0,IF($J2812="Nso",0,VLOOKUP($A2809,'Result Entry'!$B$9:$FW$108,148,0)))</f>
        <v>0</v>
      </c>
      <c r="K2830" s="85" t="str">
        <f>IF($J2812="TC",0,IF($J2812="Nso",0,VLOOKUP($A2809,'Result Entry'!$B$9:$FW$108,149,0)))</f>
        <v/>
      </c>
      <c r="L2830" s="1864">
        <f>IF($J2812="TC",0,IF($J2812="Nso",0,VLOOKUP($A2809,'Result Entry'!$B$9:$FW$108,150,0)))</f>
        <v>0</v>
      </c>
      <c r="M2830" s="1865"/>
      <c r="N2830" s="15">
        <f>IF($J2812="TC",0,IF($J2812="Nso",0,VLOOKUP($A2809,'Result Entry'!$B$9:$FW$108,152,0)))</f>
        <v>0</v>
      </c>
    </row>
    <row r="2831" spans="1:14" ht="39.75" customHeight="1">
      <c r="A2831" s="1721"/>
      <c r="B2831" s="11" t="s">
        <v>69</v>
      </c>
      <c r="C2831" s="1758" t="s">
        <v>58</v>
      </c>
      <c r="D2831" s="1759"/>
      <c r="E2831" s="1759"/>
      <c r="F2831" s="1759"/>
      <c r="G2831" s="1759"/>
      <c r="H2831" s="1760"/>
      <c r="I2831" s="1834" t="s">
        <v>59</v>
      </c>
      <c r="J2831" s="1835"/>
      <c r="K2831" s="1911">
        <f>VLOOKUP($A2809,'Result Entry'!$B$9:$FW$108,143,0)</f>
        <v>0</v>
      </c>
      <c r="L2831" s="1912"/>
      <c r="M2831" s="1839" t="s">
        <v>37</v>
      </c>
      <c r="N2831" s="1840"/>
    </row>
    <row r="2832" spans="1:14" ht="39.75" customHeight="1" thickBot="1">
      <c r="A2832" s="1721"/>
      <c r="B2832" s="11" t="s">
        <v>69</v>
      </c>
      <c r="C2832" s="1841" t="s">
        <v>54</v>
      </c>
      <c r="D2832" s="1842"/>
      <c r="E2832" s="1842"/>
      <c r="F2832" s="1843" t="s">
        <v>157</v>
      </c>
      <c r="G2832" s="1844"/>
      <c r="H2832" s="26" t="s">
        <v>47</v>
      </c>
      <c r="I2832" s="1847" t="s">
        <v>60</v>
      </c>
      <c r="J2832" s="1848"/>
      <c r="K2832" s="1913">
        <f>VLOOKUP($A2809,'Result Entry'!$B$9:$FW$108,144,0)</f>
        <v>0</v>
      </c>
      <c r="L2832" s="1914"/>
      <c r="M2832" s="1875">
        <f>VLOOKUP($A2809,'Result Entry'!$B$9:$FW$108,145,0)</f>
        <v>0</v>
      </c>
      <c r="N2832" s="1876"/>
    </row>
    <row r="2833" spans="1:14" ht="39.75" customHeight="1">
      <c r="A2833" s="1721"/>
      <c r="B2833" s="11" t="s">
        <v>69</v>
      </c>
      <c r="C2833" s="1841"/>
      <c r="D2833" s="1842"/>
      <c r="E2833" s="1842"/>
      <c r="F2833" s="1845"/>
      <c r="G2833" s="1846"/>
      <c r="H2833" s="27" t="s">
        <v>99</v>
      </c>
      <c r="I2833" s="1877" t="s">
        <v>61</v>
      </c>
      <c r="J2833" s="1878"/>
      <c r="K2833" s="1915">
        <f>IF($J2812="TC","Transferred",IF($J2812="Nso","NameSeparated",VLOOKUP($A2809,'Result Entry'!$B$9:$FW$108,153,0)))</f>
        <v>0</v>
      </c>
      <c r="L2833" s="1915"/>
      <c r="M2833" s="1915"/>
      <c r="N2833" s="1916"/>
    </row>
    <row r="2834" spans="1:14" ht="39.75" customHeight="1">
      <c r="A2834" s="1721"/>
      <c r="B2834" s="11" t="s">
        <v>69</v>
      </c>
      <c r="C2834" s="1917" t="str">
        <f>'Result Entry'!$DU$3</f>
        <v>Foundation Of Information Tech.</v>
      </c>
      <c r="D2834" s="1918"/>
      <c r="E2834" s="1919"/>
      <c r="F2834" s="1902" t="str">
        <f>IF($J2812="TC",0,IF($J2812="Nso",0,VLOOKUP($A2809,'Result Entry'!$B$9:$GS$108,170,0)))</f>
        <v/>
      </c>
      <c r="G2834" s="1902"/>
      <c r="H2834" s="109">
        <f>IF($J2812="TC",0,IF($J2812="Nso",0,VLOOKUP($A2809,'Result Entry'!$B$9:$GS$108,112,0)))</f>
        <v>0</v>
      </c>
      <c r="I2834" s="1748" t="s">
        <v>71</v>
      </c>
      <c r="J2834" s="1749"/>
      <c r="K2834" s="1908">
        <f>'Result Entry'!$T$2</f>
        <v>45419</v>
      </c>
      <c r="L2834" s="1909"/>
      <c r="M2834" s="1909"/>
      <c r="N2834" s="1910"/>
    </row>
    <row r="2835" spans="1:14" ht="39.75" customHeight="1">
      <c r="A2835" s="1721"/>
      <c r="B2835" s="11" t="s">
        <v>69</v>
      </c>
      <c r="C2835" s="1899" t="str">
        <f>'Result Entry'!$EI$3</f>
        <v>G.I.A.I.-II</v>
      </c>
      <c r="D2835" s="1900"/>
      <c r="E2835" s="1901"/>
      <c r="F2835" s="1902" t="str">
        <f>IF($J2812="TC",0,IF($J2812="Nso",0,VLOOKUP($A2809,'Result Entry'!$B$9:$GS$108,174,0)))</f>
        <v/>
      </c>
      <c r="G2835" s="1902"/>
      <c r="H2835" s="109">
        <f>IF($J2812="TC",0,IF($J2812="Nso",0,VLOOKUP($A2809,'Result Entry'!$B$9:$GS$108,124,0)))</f>
        <v>0</v>
      </c>
      <c r="I2835" s="1753"/>
      <c r="J2835" s="1754"/>
      <c r="K2835" s="1754"/>
      <c r="L2835" s="1754"/>
      <c r="M2835" s="1754"/>
      <c r="N2835" s="1755"/>
    </row>
    <row r="2836" spans="1:14" ht="39.75" customHeight="1">
      <c r="A2836" s="1721"/>
      <c r="B2836" s="11" t="s">
        <v>69</v>
      </c>
      <c r="C2836" s="1899" t="str">
        <f>'Result Entry'!$EU$3</f>
        <v>SOC.SER.PLAN</v>
      </c>
      <c r="D2836" s="1900"/>
      <c r="E2836" s="1901"/>
      <c r="F2836" s="1902">
        <f>IF($J2812="TC",0,IF($J2812="Nso",0,VLOOKUP($A2809,'Result Entry'!$B$9:$HS$108,178,0)))</f>
        <v>0</v>
      </c>
      <c r="G2836" s="1902"/>
      <c r="H2836" s="109">
        <f>IF($J2812="TC",0,IF($J2812="Nso",0,VLOOKUP($A2809,'Result Entry'!$B$9:$GS$108,136,0)))</f>
        <v>0</v>
      </c>
      <c r="I2836" s="1756" t="s">
        <v>174</v>
      </c>
      <c r="J2836" s="1757"/>
      <c r="K2836" s="113"/>
      <c r="L2836" s="114"/>
      <c r="M2836" s="114"/>
      <c r="N2836" s="115"/>
    </row>
    <row r="2837" spans="1:14" ht="39.75" customHeight="1" thickBot="1">
      <c r="A2837" s="1721"/>
      <c r="B2837" s="11" t="s">
        <v>69</v>
      </c>
      <c r="C2837" s="1899" t="str">
        <f>'Result Entry'!$FG$3</f>
        <v>Jeewan Kaushal</v>
      </c>
      <c r="D2837" s="1900"/>
      <c r="E2837" s="1901"/>
      <c r="F2837" s="1902" t="str">
        <f>IF($J2812="TC",0,IF($J2812="Nso",0,VLOOKUP($A2809,'Result Entry'!$B$9:$HS$108,182,0)))</f>
        <v/>
      </c>
      <c r="G2837" s="1902"/>
      <c r="H2837" s="109">
        <f>IF($J2812="TC",0,IF($J2812="Nso",0,VLOOKUP($A2809,'Result Entry'!$B$9:$HS$108,136,0)))</f>
        <v>0</v>
      </c>
      <c r="I2837" s="1756" t="s">
        <v>148</v>
      </c>
      <c r="J2837" s="1757"/>
      <c r="K2837" s="1757"/>
      <c r="L2837" s="1757"/>
      <c r="M2837" s="1757"/>
      <c r="N2837" s="1838"/>
    </row>
    <row r="2838" spans="1:14" ht="39.75" customHeight="1">
      <c r="A2838" s="1721"/>
      <c r="B2838" s="10" t="s">
        <v>69</v>
      </c>
      <c r="C2838" s="1886" t="s">
        <v>180</v>
      </c>
      <c r="D2838" s="1887"/>
      <c r="E2838" s="1888"/>
      <c r="F2838" s="1895" t="s">
        <v>181</v>
      </c>
      <c r="G2838" s="1896"/>
      <c r="H2838" s="110" t="s">
        <v>30</v>
      </c>
      <c r="I2838" s="1756" t="s">
        <v>175</v>
      </c>
      <c r="J2838" s="1757"/>
      <c r="K2838" s="1757"/>
      <c r="L2838" s="1757"/>
      <c r="M2838" s="1757"/>
      <c r="N2838" s="1838"/>
    </row>
    <row r="2839" spans="1:14" ht="39.75" customHeight="1">
      <c r="A2839" s="1721"/>
      <c r="B2839" s="10" t="s">
        <v>69</v>
      </c>
      <c r="C2839" s="1889"/>
      <c r="D2839" s="1890"/>
      <c r="E2839" s="1891"/>
      <c r="F2839" s="1897" t="s">
        <v>182</v>
      </c>
      <c r="G2839" s="1898"/>
      <c r="H2839" s="111" t="s">
        <v>179</v>
      </c>
      <c r="I2839" s="1732" t="s">
        <v>67</v>
      </c>
      <c r="J2839" s="1733"/>
      <c r="K2839" s="1733"/>
      <c r="L2839" s="1733"/>
      <c r="M2839" s="1733"/>
      <c r="N2839" s="1734"/>
    </row>
    <row r="2840" spans="1:14" ht="39.75" customHeight="1">
      <c r="A2840" s="1721"/>
      <c r="B2840" s="10" t="s">
        <v>69</v>
      </c>
      <c r="C2840" s="1889"/>
      <c r="D2840" s="1890"/>
      <c r="E2840" s="1891"/>
      <c r="F2840" s="1897" t="s">
        <v>185</v>
      </c>
      <c r="G2840" s="1898"/>
      <c r="H2840" s="111" t="s">
        <v>62</v>
      </c>
      <c r="I2840" s="1735"/>
      <c r="J2840" s="1736"/>
      <c r="K2840" s="1736"/>
      <c r="L2840" s="1736"/>
      <c r="M2840" s="1736"/>
      <c r="N2840" s="1737"/>
    </row>
    <row r="2841" spans="1:14" ht="39.75" customHeight="1">
      <c r="A2841" s="1721"/>
      <c r="B2841" s="10" t="s">
        <v>69</v>
      </c>
      <c r="C2841" s="1889"/>
      <c r="D2841" s="1890"/>
      <c r="E2841" s="1891"/>
      <c r="F2841" s="1897" t="s">
        <v>186</v>
      </c>
      <c r="G2841" s="1898"/>
      <c r="H2841" s="111" t="s">
        <v>63</v>
      </c>
      <c r="I2841" s="1735"/>
      <c r="J2841" s="1736"/>
      <c r="K2841" s="1736"/>
      <c r="L2841" s="1736"/>
      <c r="M2841" s="1736"/>
      <c r="N2841" s="1737"/>
    </row>
    <row r="2842" spans="1:14" ht="39.75" customHeight="1">
      <c r="A2842" s="1721"/>
      <c r="B2842" s="10" t="s">
        <v>69</v>
      </c>
      <c r="C2842" s="1889"/>
      <c r="D2842" s="1890"/>
      <c r="E2842" s="1891"/>
      <c r="F2842" s="1897" t="s">
        <v>183</v>
      </c>
      <c r="G2842" s="1898"/>
      <c r="H2842" s="111" t="s">
        <v>65</v>
      </c>
      <c r="I2842" s="1738" t="s">
        <v>80</v>
      </c>
      <c r="J2842" s="1739"/>
      <c r="K2842" s="1739"/>
      <c r="L2842" s="1739"/>
      <c r="M2842" s="1739"/>
      <c r="N2842" s="1740"/>
    </row>
    <row r="2843" spans="1:14" ht="39.75" customHeight="1" thickBot="1">
      <c r="A2843" s="1721"/>
      <c r="B2843" s="13" t="s">
        <v>69</v>
      </c>
      <c r="C2843" s="1892"/>
      <c r="D2843" s="1893"/>
      <c r="E2843" s="1894"/>
      <c r="F2843" s="1884" t="s">
        <v>184</v>
      </c>
      <c r="G2843" s="1885"/>
      <c r="H2843" s="112" t="s">
        <v>64</v>
      </c>
      <c r="I2843" s="1741"/>
      <c r="J2843" s="1742"/>
      <c r="K2843" s="1742"/>
      <c r="L2843" s="1742"/>
      <c r="M2843" s="1742"/>
      <c r="N2843" s="1743"/>
    </row>
    <row r="2844" spans="1:14" s="43" customFormat="1" ht="123.75" customHeight="1" thickTop="1">
      <c r="A2844" s="84"/>
      <c r="B2844" s="117"/>
      <c r="C2844" s="118"/>
      <c r="D2844" s="118"/>
      <c r="E2844" s="118"/>
      <c r="F2844" s="118"/>
      <c r="G2844" s="118"/>
      <c r="H2844" s="118"/>
      <c r="I2844" s="118"/>
      <c r="J2844" s="118"/>
      <c r="K2844" s="118"/>
      <c r="L2844" s="118"/>
      <c r="M2844" s="118"/>
      <c r="N2844" s="118"/>
    </row>
    <row r="2845" spans="1:14" ht="24.75" customHeight="1" thickBot="1">
      <c r="A2845" s="83">
        <f>A2809+1</f>
        <v>80</v>
      </c>
      <c r="B2845" s="1720" t="s">
        <v>50</v>
      </c>
      <c r="C2845" s="1720"/>
      <c r="D2845" s="1720"/>
      <c r="E2845" s="1720"/>
      <c r="F2845" s="1720"/>
      <c r="G2845" s="1720"/>
      <c r="H2845" s="1720"/>
      <c r="I2845" s="1720"/>
      <c r="J2845" s="1720"/>
      <c r="K2845" s="1720"/>
      <c r="L2845" s="1720"/>
      <c r="M2845" s="1720"/>
      <c r="N2845" s="1720"/>
    </row>
    <row r="2846" spans="1:14" ht="62.25" customHeight="1" thickTop="1">
      <c r="A2846" s="1721"/>
      <c r="B2846" s="1722"/>
      <c r="C2846" s="1723"/>
      <c r="D2846" s="1920" t="str">
        <f>Master!$E$8</f>
        <v xml:space="preserve">Govt. Sr. Secondary School </v>
      </c>
      <c r="E2846" s="1921"/>
      <c r="F2846" s="1921"/>
      <c r="G2846" s="1921"/>
      <c r="H2846" s="1921"/>
      <c r="I2846" s="1921"/>
      <c r="J2846" s="1921"/>
      <c r="K2846" s="1921"/>
      <c r="L2846" s="1921"/>
      <c r="M2846" s="1921"/>
      <c r="N2846" s="1922"/>
    </row>
    <row r="2847" spans="1:14" ht="33" customHeight="1" thickBot="1">
      <c r="A2847" s="1721"/>
      <c r="B2847" s="1724"/>
      <c r="C2847" s="1725"/>
      <c r="D2847" s="1729" t="str">
        <f>Master!$E$11</f>
        <v>P.S.-Bapini (Jodhpur)</v>
      </c>
      <c r="E2847" s="1730"/>
      <c r="F2847" s="1730"/>
      <c r="G2847" s="1730"/>
      <c r="H2847" s="1730"/>
      <c r="I2847" s="1730"/>
      <c r="J2847" s="1730"/>
      <c r="K2847" s="1730"/>
      <c r="L2847" s="1730"/>
      <c r="M2847" s="1730"/>
      <c r="N2847" s="1731"/>
    </row>
    <row r="2848" spans="1:14" ht="30" customHeight="1">
      <c r="A2848" s="1721"/>
      <c r="B2848" s="28"/>
      <c r="C2848" s="1849" t="s">
        <v>150</v>
      </c>
      <c r="D2848" s="1850"/>
      <c r="E2848" s="1850"/>
      <c r="F2848" s="1850"/>
      <c r="G2848" s="1851"/>
      <c r="H2848" s="1814" t="s">
        <v>127</v>
      </c>
      <c r="I2848" s="1814"/>
      <c r="J2848" s="1923">
        <f>VLOOKUP(A2845,'Result Entry'!$B$6:$K$108,6,0)</f>
        <v>0</v>
      </c>
      <c r="K2848" s="1820" t="s">
        <v>68</v>
      </c>
      <c r="L2848" s="1821"/>
      <c r="M2848" s="68">
        <f>Master!$E$14</f>
        <v>8151106901</v>
      </c>
      <c r="N2848" s="69"/>
    </row>
    <row r="2849" spans="1:15" ht="30" customHeight="1">
      <c r="A2849" s="1721"/>
      <c r="B2849" s="9"/>
      <c r="C2849" s="1852"/>
      <c r="D2849" s="1853"/>
      <c r="E2849" s="1853"/>
      <c r="F2849" s="1853"/>
      <c r="G2849" s="1854"/>
      <c r="H2849" s="1815"/>
      <c r="I2849" s="1815"/>
      <c r="J2849" s="1924"/>
      <c r="K2849" s="1822" t="s">
        <v>66</v>
      </c>
      <c r="L2849" s="1823"/>
      <c r="M2849" s="1824"/>
      <c r="N2849" s="1825"/>
      <c r="O2849" s="17" t="s">
        <v>156</v>
      </c>
    </row>
    <row r="2850" spans="1:15" ht="30" customHeight="1" thickBot="1">
      <c r="A2850" s="1721"/>
      <c r="B2850" s="9"/>
      <c r="C2850" s="1855"/>
      <c r="D2850" s="1856"/>
      <c r="E2850" s="1856"/>
      <c r="F2850" s="1856"/>
      <c r="G2850" s="1857"/>
      <c r="H2850" s="1816"/>
      <c r="I2850" s="1816"/>
      <c r="J2850" s="1925"/>
      <c r="K2850" s="1826" t="s">
        <v>51</v>
      </c>
      <c r="L2850" s="1827"/>
      <c r="M2850" s="1828" t="str">
        <f>Master!$E$6</f>
        <v>2023-24</v>
      </c>
      <c r="N2850" s="1829"/>
    </row>
    <row r="2851" spans="1:15" ht="39.75" customHeight="1">
      <c r="A2851" s="1721"/>
      <c r="B2851" s="10" t="s">
        <v>69</v>
      </c>
      <c r="C2851" s="1932" t="s">
        <v>20</v>
      </c>
      <c r="D2851" s="1977"/>
      <c r="E2851" s="1977"/>
      <c r="F2851" s="1978"/>
      <c r="G2851" s="87" t="s">
        <v>149</v>
      </c>
      <c r="H2851" s="1979">
        <f>VLOOKUP($A2845,'Result Entry'!$B$9:$FW$108,4,0)</f>
        <v>0</v>
      </c>
      <c r="I2851" s="1979"/>
      <c r="J2851" s="1979"/>
      <c r="K2851" s="1979"/>
      <c r="L2851" s="1979"/>
      <c r="M2851" s="1979"/>
      <c r="N2851" s="1980"/>
    </row>
    <row r="2852" spans="1:15" ht="39.75" customHeight="1">
      <c r="A2852" s="1721"/>
      <c r="B2852" s="10" t="s">
        <v>69</v>
      </c>
      <c r="C2852" s="1960" t="s">
        <v>22</v>
      </c>
      <c r="D2852" s="1961"/>
      <c r="E2852" s="1961"/>
      <c r="F2852" s="1962"/>
      <c r="G2852" s="88" t="s">
        <v>149</v>
      </c>
      <c r="H2852" s="1963">
        <f>VLOOKUP($A2845,'Result Entry'!$B$9:$FW$108,7,0)</f>
        <v>0</v>
      </c>
      <c r="I2852" s="1963"/>
      <c r="J2852" s="1963"/>
      <c r="K2852" s="1963"/>
      <c r="L2852" s="1963"/>
      <c r="M2852" s="1963"/>
      <c r="N2852" s="1964"/>
    </row>
    <row r="2853" spans="1:15" ht="39.75" customHeight="1">
      <c r="A2853" s="1721"/>
      <c r="B2853" s="10" t="s">
        <v>69</v>
      </c>
      <c r="C2853" s="1960" t="s">
        <v>23</v>
      </c>
      <c r="D2853" s="1961"/>
      <c r="E2853" s="1961"/>
      <c r="F2853" s="1962"/>
      <c r="G2853" s="88" t="s">
        <v>149</v>
      </c>
      <c r="H2853" s="1963">
        <f>VLOOKUP($A2845,'Result Entry'!$B$9:$FW$108,8,0)</f>
        <v>0</v>
      </c>
      <c r="I2853" s="1963"/>
      <c r="J2853" s="1963"/>
      <c r="K2853" s="1963"/>
      <c r="L2853" s="1963"/>
      <c r="M2853" s="1963"/>
      <c r="N2853" s="1964"/>
    </row>
    <row r="2854" spans="1:15" ht="39.75" customHeight="1">
      <c r="A2854" s="1721"/>
      <c r="B2854" s="10" t="s">
        <v>69</v>
      </c>
      <c r="C2854" s="1960" t="s">
        <v>52</v>
      </c>
      <c r="D2854" s="1961"/>
      <c r="E2854" s="1961"/>
      <c r="F2854" s="1962"/>
      <c r="G2854" s="88" t="s">
        <v>149</v>
      </c>
      <c r="H2854" s="1963">
        <f>VLOOKUP($A2845,'Result Entry'!$B$9:$FW$108,9,0)</f>
        <v>0</v>
      </c>
      <c r="I2854" s="1963"/>
      <c r="J2854" s="1963"/>
      <c r="K2854" s="1963"/>
      <c r="L2854" s="1963"/>
      <c r="M2854" s="1963"/>
      <c r="N2854" s="1964"/>
    </row>
    <row r="2855" spans="1:15" ht="39.75" customHeight="1">
      <c r="A2855" s="1721"/>
      <c r="B2855" s="10" t="s">
        <v>69</v>
      </c>
      <c r="C2855" s="1960" t="s">
        <v>53</v>
      </c>
      <c r="D2855" s="1961"/>
      <c r="E2855" s="1961"/>
      <c r="F2855" s="1962"/>
      <c r="G2855" s="88" t="s">
        <v>149</v>
      </c>
      <c r="H2855" s="1965" t="str">
        <f>CONCATENATE('Result Entry'!$G$4,'Result Entry'!$J$4)</f>
        <v>11(A)</v>
      </c>
      <c r="I2855" s="1963"/>
      <c r="J2855" s="1963"/>
      <c r="K2855" s="1963"/>
      <c r="L2855" s="1963"/>
      <c r="M2855" s="1963"/>
      <c r="N2855" s="1964"/>
    </row>
    <row r="2856" spans="1:15" ht="39.75" customHeight="1" thickBot="1">
      <c r="A2856" s="1721"/>
      <c r="B2856" s="10" t="s">
        <v>69</v>
      </c>
      <c r="C2856" s="1935" t="s">
        <v>25</v>
      </c>
      <c r="D2856" s="1936"/>
      <c r="E2856" s="1936"/>
      <c r="F2856" s="1937"/>
      <c r="G2856" s="89" t="s">
        <v>149</v>
      </c>
      <c r="H2856" s="1938">
        <f>VLOOKUP($A2845,'Result Entry'!$B$9:$FW$108,10,0)</f>
        <v>0</v>
      </c>
      <c r="I2856" s="1938"/>
      <c r="J2856" s="1938"/>
      <c r="K2856" s="1938"/>
      <c r="L2856" s="1938"/>
      <c r="M2856" s="1938"/>
      <c r="N2856" s="1939"/>
    </row>
    <row r="2857" spans="1:15" ht="30" customHeight="1">
      <c r="A2857" s="1721"/>
      <c r="B2857" s="11" t="s">
        <v>69</v>
      </c>
      <c r="C2857" s="1940" t="s">
        <v>167</v>
      </c>
      <c r="D2857" s="1941"/>
      <c r="E2857" s="1944" t="s">
        <v>72</v>
      </c>
      <c r="F2857" s="1946" t="s">
        <v>73</v>
      </c>
      <c r="G2857" s="1948" t="s">
        <v>168</v>
      </c>
      <c r="H2857" s="1950" t="s">
        <v>55</v>
      </c>
      <c r="I2857" s="1951"/>
      <c r="J2857" s="1954" t="s">
        <v>84</v>
      </c>
      <c r="K2857" s="1955"/>
      <c r="L2857" s="1958" t="s">
        <v>169</v>
      </c>
      <c r="M2857" s="1966" t="s">
        <v>76</v>
      </c>
      <c r="N2857" s="1926" t="s">
        <v>98</v>
      </c>
    </row>
    <row r="2858" spans="1:15" ht="30" customHeight="1">
      <c r="A2858" s="1721"/>
      <c r="B2858" s="11"/>
      <c r="C2858" s="1942"/>
      <c r="D2858" s="1943"/>
      <c r="E2858" s="1945"/>
      <c r="F2858" s="1947"/>
      <c r="G2858" s="1949"/>
      <c r="H2858" s="1952"/>
      <c r="I2858" s="1953"/>
      <c r="J2858" s="1956"/>
      <c r="K2858" s="1957"/>
      <c r="L2858" s="1959"/>
      <c r="M2858" s="1967"/>
      <c r="N2858" s="1927"/>
    </row>
    <row r="2859" spans="1:15" ht="39.75" customHeight="1" thickBot="1">
      <c r="A2859" s="1721"/>
      <c r="B2859" s="11" t="s">
        <v>69</v>
      </c>
      <c r="C2859" s="1866" t="s">
        <v>56</v>
      </c>
      <c r="D2859" s="1867"/>
      <c r="E2859" s="90">
        <f>'Result Entry'!$L$7</f>
        <v>10</v>
      </c>
      <c r="F2859" s="91">
        <f>'Result Entry'!$M$7</f>
        <v>10</v>
      </c>
      <c r="G2859" s="92">
        <f t="shared" ref="G2859:G2864" si="237">SUM(E2859:F2859)</f>
        <v>20</v>
      </c>
      <c r="H2859" s="1929">
        <f>'Result Entry'!$AU$7</f>
        <v>70</v>
      </c>
      <c r="I2859" s="1930"/>
      <c r="J2859" s="1931">
        <f>'Result Entry'!$AY$7</f>
        <v>100</v>
      </c>
      <c r="K2859" s="1930"/>
      <c r="L2859" s="92">
        <f t="shared" ref="L2859:L2864" si="238">SUM(H2859,J2859)</f>
        <v>170</v>
      </c>
      <c r="M2859" s="93">
        <f t="shared" ref="M2859:M2864" si="239">SUM(G2859,L2859)</f>
        <v>190</v>
      </c>
      <c r="N2859" s="1928"/>
    </row>
    <row r="2860" spans="1:15" s="52" customFormat="1" ht="54" customHeight="1">
      <c r="A2860" s="1721"/>
      <c r="B2860" s="50" t="s">
        <v>69</v>
      </c>
      <c r="C2860" s="1769" t="str">
        <f>'Result Entry'!$L$3</f>
        <v>HINDI Comp.</v>
      </c>
      <c r="D2860" s="1770"/>
      <c r="E2860" s="94">
        <f>IF($J2848="TC",0,IF($J2848="Nso",0,VLOOKUP($A2845,'Result Entry'!$B$9:$FW$108,11,0)))</f>
        <v>0</v>
      </c>
      <c r="F2860" s="95">
        <f>IF($J2848="TC",0,IF($J2848="Nso",0,VLOOKUP($A2845,'Result Entry'!$B$9:$FW$108,12,0)))</f>
        <v>0</v>
      </c>
      <c r="G2860" s="96">
        <f t="shared" si="237"/>
        <v>0</v>
      </c>
      <c r="H2860" s="1932">
        <f>IF($J2848="TC",0,IF($J2848="Nso",0,VLOOKUP($A2845,'Result Entry'!$B$9:$FW$108,16,0)))</f>
        <v>0</v>
      </c>
      <c r="I2860" s="1933"/>
      <c r="J2860" s="1934">
        <f>IF($J2848="TC",0,IF($J2848="Nso",0,VLOOKUP($A2845,'Result Entry'!$B$9:$FW$108,19,0)))</f>
        <v>0</v>
      </c>
      <c r="K2860" s="1933"/>
      <c r="L2860" s="97">
        <f t="shared" si="238"/>
        <v>0</v>
      </c>
      <c r="M2860" s="98">
        <f t="shared" si="239"/>
        <v>0</v>
      </c>
      <c r="N2860" s="99" t="str">
        <f>IF($J2848="TC",0,IF($J2848="Nso",0,VLOOKUP($A2845,'Result Entry'!$B$9:$FW$108,24,0)))</f>
        <v/>
      </c>
    </row>
    <row r="2861" spans="1:15" s="52" customFormat="1" ht="54" customHeight="1">
      <c r="A2861" s="1721"/>
      <c r="B2861" s="50" t="s">
        <v>69</v>
      </c>
      <c r="C2861" s="1717" t="str">
        <f>'Result Entry'!$Z$3</f>
        <v>ENGLISH Comp.</v>
      </c>
      <c r="D2861" s="1718"/>
      <c r="E2861" s="94">
        <f>IF($J2848="TC",0,IF($J2848="Nso",0,VLOOKUP($A2845,'Result Entry'!$B$9:$FW$108,25,0)))</f>
        <v>0</v>
      </c>
      <c r="F2861" s="95">
        <f>IF($J2848="TC",0,IF($J2848="Nso",0,VLOOKUP($A2845,'Result Entry'!$B$9:$FW$108,26,0)))</f>
        <v>0</v>
      </c>
      <c r="G2861" s="100">
        <f t="shared" si="237"/>
        <v>0</v>
      </c>
      <c r="H2861" s="1960">
        <f>IF($J2848="TC",0,IF($J2848="Nso",0,VLOOKUP($A2845,'Result Entry'!$B$9:$FW$108,30,0)))</f>
        <v>0</v>
      </c>
      <c r="I2861" s="1904"/>
      <c r="J2861" s="1903">
        <f>IF($J2848="TC",0,IF($J2848="Nso",0,VLOOKUP($A2845,'Result Entry'!$B$9:$FW$108,33,0)))</f>
        <v>0</v>
      </c>
      <c r="K2861" s="1904"/>
      <c r="L2861" s="97">
        <f t="shared" si="238"/>
        <v>0</v>
      </c>
      <c r="M2861" s="98">
        <f t="shared" si="239"/>
        <v>0</v>
      </c>
      <c r="N2861" s="99" t="str">
        <f>IF($J2848="TC",0,IF($J2848="Nso",0,VLOOKUP($A2845,'Result Entry'!$B$9:$FW$108,38,0)))</f>
        <v/>
      </c>
    </row>
    <row r="2862" spans="1:15" s="52" customFormat="1" ht="54" customHeight="1">
      <c r="A2862" s="1721"/>
      <c r="B2862" s="50" t="s">
        <v>69</v>
      </c>
      <c r="C2862" s="1717" t="str">
        <f>'Result Entry'!$AO$3</f>
        <v>PHYSICS</v>
      </c>
      <c r="D2862" s="1718"/>
      <c r="E2862" s="94">
        <f>IF($J2848="TC",0,IF($J2848="Nso",0,VLOOKUP($A2845,'Result Entry'!$B$9:$FW$108,39,0)))</f>
        <v>0</v>
      </c>
      <c r="F2862" s="95">
        <f>IF($J2848="TC",0,IF($J2848="Nso",0,VLOOKUP($A2845,'Result Entry'!$B$9:$FW$108,40,0)))</f>
        <v>0</v>
      </c>
      <c r="G2862" s="100">
        <f t="shared" si="237"/>
        <v>0</v>
      </c>
      <c r="H2862" s="1960">
        <f>IF($J2848="TC",0,IF($J2848="Nso",0,VLOOKUP($A2845,'Result Entry'!$B$9:$FW$108,45,0)))</f>
        <v>0</v>
      </c>
      <c r="I2862" s="1904"/>
      <c r="J2862" s="1903">
        <f>IF($J2848="TC",0,IF($J2848="Nso",0,VLOOKUP($A2845,'Result Entry'!$B$9:$FW$108,49,0)))</f>
        <v>0</v>
      </c>
      <c r="K2862" s="1904"/>
      <c r="L2862" s="97">
        <f t="shared" si="238"/>
        <v>0</v>
      </c>
      <c r="M2862" s="98">
        <f t="shared" si="239"/>
        <v>0</v>
      </c>
      <c r="N2862" s="99" t="str">
        <f>IF($J2848="TC",0,IF($J2848="Nso",0,VLOOKUP($A2845,'Result Entry'!$B$9:$FW$108,54,0)))</f>
        <v/>
      </c>
    </row>
    <row r="2863" spans="1:15" s="52" customFormat="1" ht="54" customHeight="1">
      <c r="A2863" s="1721"/>
      <c r="B2863" s="50" t="s">
        <v>69</v>
      </c>
      <c r="C2863" s="1717" t="str">
        <f>'Result Entry'!$BF$3</f>
        <v>CHEMISTRY</v>
      </c>
      <c r="D2863" s="1718"/>
      <c r="E2863" s="94" t="str">
        <f>IF($J2848="TC",0,IF($J2848="Nso",0,VLOOKUP($A2845,'Result Entry'!$B$9:$FW$108,55,0)))</f>
        <v/>
      </c>
      <c r="F2863" s="95">
        <f>IF($J2848="TC",0,IF($J2848="Nso",0,VLOOKUP($A2845,'Result Entry'!$B$9:$FW$108,56,0)))</f>
        <v>0</v>
      </c>
      <c r="G2863" s="100">
        <f t="shared" si="237"/>
        <v>0</v>
      </c>
      <c r="H2863" s="1960">
        <f>IF($J2848="TC",0,IF($J2848="Nso",0,VLOOKUP($A2845,'Result Entry'!$B$9:$FW$108,61,0)))</f>
        <v>0</v>
      </c>
      <c r="I2863" s="1904"/>
      <c r="J2863" s="1903">
        <f>IF($J2848="TC",0,IF($J2848="Nso",0,VLOOKUP($A2845,'Result Entry'!$B$9:$FW$108,65,0)))</f>
        <v>0</v>
      </c>
      <c r="K2863" s="1904"/>
      <c r="L2863" s="97">
        <f t="shared" si="238"/>
        <v>0</v>
      </c>
      <c r="M2863" s="98">
        <f t="shared" si="239"/>
        <v>0</v>
      </c>
      <c r="N2863" s="99" t="str">
        <f>IF($J2848="TC",0,IF($J2848="Nso",0,VLOOKUP($A2845,'Result Entry'!$B$9:$FW$108,70,0)))</f>
        <v/>
      </c>
    </row>
    <row r="2864" spans="1:15" s="52" customFormat="1" ht="54" customHeight="1" thickBot="1">
      <c r="A2864" s="1721"/>
      <c r="B2864" s="50" t="s">
        <v>69</v>
      </c>
      <c r="C2864" s="1717" t="str">
        <f>'Result Entry'!$BW$3</f>
        <v>BIOLOGY</v>
      </c>
      <c r="D2864" s="1718"/>
      <c r="E2864" s="101" t="str">
        <f>IF($J2848="TC",0,IF($J2848="Nso",0,VLOOKUP($A2845,'Result Entry'!$B$9:$FW$108,71,0)))</f>
        <v/>
      </c>
      <c r="F2864" s="102" t="str">
        <f>IF($J2848="TC",0,IF($J2848="Nso",0,VLOOKUP($A2845,'Result Entry'!$B$9:$FW$108,72,0)))</f>
        <v/>
      </c>
      <c r="G2864" s="103">
        <f t="shared" si="237"/>
        <v>0</v>
      </c>
      <c r="H2864" s="1905">
        <f>IF($J2848="TC",0,IF($J2848="Nso",0,VLOOKUP($A2845,'Result Entry'!$B$9:$FW$108,77,0)))</f>
        <v>0</v>
      </c>
      <c r="I2864" s="1906"/>
      <c r="J2864" s="1907">
        <f>IF($J2848="TC",0,IF($J2848="Nso",0,VLOOKUP($A2845,'Result Entry'!$B$9:$FW$108,81,0)))</f>
        <v>0</v>
      </c>
      <c r="K2864" s="1906"/>
      <c r="L2864" s="104">
        <f t="shared" si="238"/>
        <v>0</v>
      </c>
      <c r="M2864" s="105">
        <f t="shared" si="239"/>
        <v>0</v>
      </c>
      <c r="N2864" s="99">
        <f>IF($J2848="TC",0,IF($J2848="Nso",0,VLOOKUP($A2845,'Result Entry'!$B$9:$FW$108,86,0)))</f>
        <v>0</v>
      </c>
    </row>
    <row r="2865" spans="1:14" ht="39.75" customHeight="1">
      <c r="A2865" s="1721"/>
      <c r="B2865" s="11" t="s">
        <v>69</v>
      </c>
      <c r="C2865" s="1771" t="s">
        <v>77</v>
      </c>
      <c r="D2865" s="1772"/>
      <c r="E2865" s="1773"/>
      <c r="F2865" s="1968" t="s">
        <v>78</v>
      </c>
      <c r="G2865" s="1969"/>
      <c r="H2865" s="1968" t="s">
        <v>79</v>
      </c>
      <c r="I2865" s="1970"/>
      <c r="J2865" s="106" t="s">
        <v>41</v>
      </c>
      <c r="K2865" s="116" t="s">
        <v>91</v>
      </c>
      <c r="L2865" s="1971" t="s">
        <v>39</v>
      </c>
      <c r="M2865" s="1972"/>
      <c r="N2865" s="108" t="s">
        <v>43</v>
      </c>
    </row>
    <row r="2866" spans="1:14" ht="39.75" customHeight="1" thickBot="1">
      <c r="A2866" s="1721"/>
      <c r="B2866" s="11" t="s">
        <v>69</v>
      </c>
      <c r="C2866" s="1774"/>
      <c r="D2866" s="1775"/>
      <c r="E2866" s="1776"/>
      <c r="F2866" s="1973">
        <f>IF($J2848="TC",0,IF($J2848="Nso",0,VLOOKUP($A2845,'Result Entry'!$B$9:$FW$108,146,0)))</f>
        <v>0</v>
      </c>
      <c r="G2866" s="1974"/>
      <c r="H2866" s="1975">
        <f>IF($J2848="TC",0,IF($J2848="Nso",0,VLOOKUP($A2845,'Result Entry'!$B$9:$FW$108,147,0)))</f>
        <v>0</v>
      </c>
      <c r="I2866" s="1976"/>
      <c r="J2866" s="75">
        <f>IF($J2848="TC",0,IF($J2848="Nso",0,VLOOKUP($A2845,'Result Entry'!$B$9:$FW$108,148,0)))</f>
        <v>0</v>
      </c>
      <c r="K2866" s="85" t="str">
        <f>IF($J2848="TC",0,IF($J2848="Nso",0,VLOOKUP($A2845,'Result Entry'!$B$9:$FW$108,149,0)))</f>
        <v/>
      </c>
      <c r="L2866" s="1864">
        <f>IF($J2848="TC",0,IF($J2848="Nso",0,VLOOKUP($A2845,'Result Entry'!$B$9:$FW$108,150,0)))</f>
        <v>0</v>
      </c>
      <c r="M2866" s="1865"/>
      <c r="N2866" s="15">
        <f>IF($J2848="TC",0,IF($J2848="Nso",0,VLOOKUP($A2845,'Result Entry'!$B$9:$FW$108,152,0)))</f>
        <v>0</v>
      </c>
    </row>
    <row r="2867" spans="1:14" ht="39.75" customHeight="1">
      <c r="A2867" s="1721"/>
      <c r="B2867" s="11" t="s">
        <v>69</v>
      </c>
      <c r="C2867" s="1758" t="s">
        <v>58</v>
      </c>
      <c r="D2867" s="1759"/>
      <c r="E2867" s="1759"/>
      <c r="F2867" s="1759"/>
      <c r="G2867" s="1759"/>
      <c r="H2867" s="1760"/>
      <c r="I2867" s="1834" t="s">
        <v>59</v>
      </c>
      <c r="J2867" s="1835"/>
      <c r="K2867" s="1911">
        <f>VLOOKUP($A2845,'Result Entry'!$B$9:$FW$108,143,0)</f>
        <v>0</v>
      </c>
      <c r="L2867" s="1912"/>
      <c r="M2867" s="1839" t="s">
        <v>37</v>
      </c>
      <c r="N2867" s="1840"/>
    </row>
    <row r="2868" spans="1:14" ht="39.75" customHeight="1" thickBot="1">
      <c r="A2868" s="1721"/>
      <c r="B2868" s="11" t="s">
        <v>69</v>
      </c>
      <c r="C2868" s="1841" t="s">
        <v>54</v>
      </c>
      <c r="D2868" s="1842"/>
      <c r="E2868" s="1842"/>
      <c r="F2868" s="1843" t="s">
        <v>157</v>
      </c>
      <c r="G2868" s="1844"/>
      <c r="H2868" s="26" t="s">
        <v>47</v>
      </c>
      <c r="I2868" s="1847" t="s">
        <v>60</v>
      </c>
      <c r="J2868" s="1848"/>
      <c r="K2868" s="1913">
        <f>VLOOKUP($A2845,'Result Entry'!$B$9:$FW$108,144,0)</f>
        <v>0</v>
      </c>
      <c r="L2868" s="1914"/>
      <c r="M2868" s="1875">
        <f>VLOOKUP($A2845,'Result Entry'!$B$9:$FW$108,145,0)</f>
        <v>0</v>
      </c>
      <c r="N2868" s="1876"/>
    </row>
    <row r="2869" spans="1:14" ht="39.75" customHeight="1">
      <c r="A2869" s="1721"/>
      <c r="B2869" s="11" t="s">
        <v>69</v>
      </c>
      <c r="C2869" s="1841"/>
      <c r="D2869" s="1842"/>
      <c r="E2869" s="1842"/>
      <c r="F2869" s="1845"/>
      <c r="G2869" s="1846"/>
      <c r="H2869" s="27" t="s">
        <v>99</v>
      </c>
      <c r="I2869" s="1877" t="s">
        <v>61</v>
      </c>
      <c r="J2869" s="1878"/>
      <c r="K2869" s="1915">
        <f>IF($J2848="TC","Transferred",IF($J2848="Nso","NameSeparated",VLOOKUP($A2845,'Result Entry'!$B$9:$FW$108,153,0)))</f>
        <v>0</v>
      </c>
      <c r="L2869" s="1915"/>
      <c r="M2869" s="1915"/>
      <c r="N2869" s="1916"/>
    </row>
    <row r="2870" spans="1:14" ht="39.75" customHeight="1">
      <c r="A2870" s="1721"/>
      <c r="B2870" s="11" t="s">
        <v>69</v>
      </c>
      <c r="C2870" s="1917" t="str">
        <f>'Result Entry'!$DU$3</f>
        <v>Foundation Of Information Tech.</v>
      </c>
      <c r="D2870" s="1918"/>
      <c r="E2870" s="1919"/>
      <c r="F2870" s="1902" t="str">
        <f>IF($J2848="TC",0,IF($J2848="Nso",0,VLOOKUP($A2845,'Result Entry'!$B$9:$GS$108,170,0)))</f>
        <v/>
      </c>
      <c r="G2870" s="1902"/>
      <c r="H2870" s="109">
        <f>IF($J2848="TC",0,IF($J2848="Nso",0,VLOOKUP($A2845,'Result Entry'!$B$9:$GS$108,112,0)))</f>
        <v>0</v>
      </c>
      <c r="I2870" s="1748" t="s">
        <v>71</v>
      </c>
      <c r="J2870" s="1749"/>
      <c r="K2870" s="1908">
        <f>'Result Entry'!$T$2</f>
        <v>45419</v>
      </c>
      <c r="L2870" s="1909"/>
      <c r="M2870" s="1909"/>
      <c r="N2870" s="1910"/>
    </row>
    <row r="2871" spans="1:14" ht="39.75" customHeight="1">
      <c r="A2871" s="1721"/>
      <c r="B2871" s="11" t="s">
        <v>69</v>
      </c>
      <c r="C2871" s="1899" t="str">
        <f>'Result Entry'!$EI$3</f>
        <v>G.I.A.I.-II</v>
      </c>
      <c r="D2871" s="1900"/>
      <c r="E2871" s="1901"/>
      <c r="F2871" s="1902" t="str">
        <f>IF($J2848="TC",0,IF($J2848="Nso",0,VLOOKUP($A2845,'Result Entry'!$B$9:$GS$108,174,0)))</f>
        <v/>
      </c>
      <c r="G2871" s="1902"/>
      <c r="H2871" s="109">
        <f>IF($J2848="TC",0,IF($J2848="Nso",0,VLOOKUP($A2845,'Result Entry'!$B$9:$GS$108,124,0)))</f>
        <v>0</v>
      </c>
      <c r="I2871" s="1753"/>
      <c r="J2871" s="1754"/>
      <c r="K2871" s="1754"/>
      <c r="L2871" s="1754"/>
      <c r="M2871" s="1754"/>
      <c r="N2871" s="1755"/>
    </row>
    <row r="2872" spans="1:14" ht="39.75" customHeight="1">
      <c r="A2872" s="1721"/>
      <c r="B2872" s="11" t="s">
        <v>69</v>
      </c>
      <c r="C2872" s="1899" t="str">
        <f>'Result Entry'!$EU$3</f>
        <v>SOC.SER.PLAN</v>
      </c>
      <c r="D2872" s="1900"/>
      <c r="E2872" s="1901"/>
      <c r="F2872" s="1902">
        <f>IF($J2848="TC",0,IF($J2848="Nso",0,VLOOKUP($A2845,'Result Entry'!$B$9:$HS$108,178,0)))</f>
        <v>0</v>
      </c>
      <c r="G2872" s="1902"/>
      <c r="H2872" s="109">
        <f>IF($J2848="TC",0,IF($J2848="Nso",0,VLOOKUP($A2845,'Result Entry'!$B$9:$GS$108,136,0)))</f>
        <v>0</v>
      </c>
      <c r="I2872" s="1756" t="s">
        <v>174</v>
      </c>
      <c r="J2872" s="1757"/>
      <c r="K2872" s="113"/>
      <c r="L2872" s="114"/>
      <c r="M2872" s="114"/>
      <c r="N2872" s="115"/>
    </row>
    <row r="2873" spans="1:14" ht="39.75" customHeight="1" thickBot="1">
      <c r="A2873" s="1721"/>
      <c r="B2873" s="11" t="s">
        <v>69</v>
      </c>
      <c r="C2873" s="1899" t="str">
        <f>'Result Entry'!$FG$3</f>
        <v>Jeewan Kaushal</v>
      </c>
      <c r="D2873" s="1900"/>
      <c r="E2873" s="1901"/>
      <c r="F2873" s="1902" t="str">
        <f>IF($J2848="TC",0,IF($J2848="Nso",0,VLOOKUP($A2845,'Result Entry'!$B$9:$HS$108,182,0)))</f>
        <v/>
      </c>
      <c r="G2873" s="1902"/>
      <c r="H2873" s="109">
        <f>IF($J2848="TC",0,IF($J2848="Nso",0,VLOOKUP($A2845,'Result Entry'!$B$9:$HS$108,136,0)))</f>
        <v>0</v>
      </c>
      <c r="I2873" s="1756" t="s">
        <v>148</v>
      </c>
      <c r="J2873" s="1757"/>
      <c r="K2873" s="1757"/>
      <c r="L2873" s="1757"/>
      <c r="M2873" s="1757"/>
      <c r="N2873" s="1838"/>
    </row>
    <row r="2874" spans="1:14" ht="39.75" customHeight="1">
      <c r="A2874" s="1721"/>
      <c r="B2874" s="10" t="s">
        <v>69</v>
      </c>
      <c r="C2874" s="1886" t="s">
        <v>180</v>
      </c>
      <c r="D2874" s="1887"/>
      <c r="E2874" s="1888"/>
      <c r="F2874" s="1895" t="s">
        <v>181</v>
      </c>
      <c r="G2874" s="1896"/>
      <c r="H2874" s="110" t="s">
        <v>30</v>
      </c>
      <c r="I2874" s="1756" t="s">
        <v>175</v>
      </c>
      <c r="J2874" s="1757"/>
      <c r="K2874" s="1757"/>
      <c r="L2874" s="1757"/>
      <c r="M2874" s="1757"/>
      <c r="N2874" s="1838"/>
    </row>
    <row r="2875" spans="1:14" ht="39.75" customHeight="1">
      <c r="A2875" s="1721"/>
      <c r="B2875" s="10" t="s">
        <v>69</v>
      </c>
      <c r="C2875" s="1889"/>
      <c r="D2875" s="1890"/>
      <c r="E2875" s="1891"/>
      <c r="F2875" s="1897" t="s">
        <v>182</v>
      </c>
      <c r="G2875" s="1898"/>
      <c r="H2875" s="111" t="s">
        <v>179</v>
      </c>
      <c r="I2875" s="1732" t="s">
        <v>67</v>
      </c>
      <c r="J2875" s="1733"/>
      <c r="K2875" s="1733"/>
      <c r="L2875" s="1733"/>
      <c r="M2875" s="1733"/>
      <c r="N2875" s="1734"/>
    </row>
    <row r="2876" spans="1:14" ht="39.75" customHeight="1">
      <c r="A2876" s="1721"/>
      <c r="B2876" s="10" t="s">
        <v>69</v>
      </c>
      <c r="C2876" s="1889"/>
      <c r="D2876" s="1890"/>
      <c r="E2876" s="1891"/>
      <c r="F2876" s="1897" t="s">
        <v>185</v>
      </c>
      <c r="G2876" s="1898"/>
      <c r="H2876" s="111" t="s">
        <v>62</v>
      </c>
      <c r="I2876" s="1735"/>
      <c r="J2876" s="1736"/>
      <c r="K2876" s="1736"/>
      <c r="L2876" s="1736"/>
      <c r="M2876" s="1736"/>
      <c r="N2876" s="1737"/>
    </row>
    <row r="2877" spans="1:14" ht="39.75" customHeight="1">
      <c r="A2877" s="1721"/>
      <c r="B2877" s="10" t="s">
        <v>69</v>
      </c>
      <c r="C2877" s="1889"/>
      <c r="D2877" s="1890"/>
      <c r="E2877" s="1891"/>
      <c r="F2877" s="1897" t="s">
        <v>186</v>
      </c>
      <c r="G2877" s="1898"/>
      <c r="H2877" s="111" t="s">
        <v>63</v>
      </c>
      <c r="I2877" s="1735"/>
      <c r="J2877" s="1736"/>
      <c r="K2877" s="1736"/>
      <c r="L2877" s="1736"/>
      <c r="M2877" s="1736"/>
      <c r="N2877" s="1737"/>
    </row>
    <row r="2878" spans="1:14" ht="39.75" customHeight="1">
      <c r="A2878" s="1721"/>
      <c r="B2878" s="10" t="s">
        <v>69</v>
      </c>
      <c r="C2878" s="1889"/>
      <c r="D2878" s="1890"/>
      <c r="E2878" s="1891"/>
      <c r="F2878" s="1897" t="s">
        <v>183</v>
      </c>
      <c r="G2878" s="1898"/>
      <c r="H2878" s="111" t="s">
        <v>65</v>
      </c>
      <c r="I2878" s="1738" t="s">
        <v>80</v>
      </c>
      <c r="J2878" s="1739"/>
      <c r="K2878" s="1739"/>
      <c r="L2878" s="1739"/>
      <c r="M2878" s="1739"/>
      <c r="N2878" s="1740"/>
    </row>
    <row r="2879" spans="1:14" ht="39.75" customHeight="1" thickBot="1">
      <c r="A2879" s="1721"/>
      <c r="B2879" s="13" t="s">
        <v>69</v>
      </c>
      <c r="C2879" s="1892"/>
      <c r="D2879" s="1893"/>
      <c r="E2879" s="1894"/>
      <c r="F2879" s="1884" t="s">
        <v>184</v>
      </c>
      <c r="G2879" s="1885"/>
      <c r="H2879" s="112" t="s">
        <v>64</v>
      </c>
      <c r="I2879" s="1741"/>
      <c r="J2879" s="1742"/>
      <c r="K2879" s="1742"/>
      <c r="L2879" s="1742"/>
      <c r="M2879" s="1742"/>
      <c r="N2879" s="1743"/>
    </row>
    <row r="2880" spans="1:14" s="43" customFormat="1" ht="123.75" customHeight="1" thickTop="1">
      <c r="A2880" s="84"/>
      <c r="B2880" s="117"/>
      <c r="C2880" s="118"/>
      <c r="D2880" s="118"/>
      <c r="E2880" s="118"/>
      <c r="F2880" s="118"/>
      <c r="G2880" s="118"/>
      <c r="H2880" s="118"/>
      <c r="I2880" s="118"/>
      <c r="J2880" s="118"/>
      <c r="K2880" s="118"/>
      <c r="L2880" s="118"/>
      <c r="M2880" s="118"/>
      <c r="N2880" s="118"/>
    </row>
    <row r="2881" spans="1:15" ht="24.75" customHeight="1" thickBot="1">
      <c r="A2881" s="83">
        <f>A2845+1</f>
        <v>81</v>
      </c>
      <c r="B2881" s="1720" t="s">
        <v>50</v>
      </c>
      <c r="C2881" s="1720"/>
      <c r="D2881" s="1720"/>
      <c r="E2881" s="1720"/>
      <c r="F2881" s="1720"/>
      <c r="G2881" s="1720"/>
      <c r="H2881" s="1720"/>
      <c r="I2881" s="1720"/>
      <c r="J2881" s="1720"/>
      <c r="K2881" s="1720"/>
      <c r="L2881" s="1720"/>
      <c r="M2881" s="1720"/>
      <c r="N2881" s="1720"/>
    </row>
    <row r="2882" spans="1:15" ht="62.25" customHeight="1" thickTop="1">
      <c r="A2882" s="1721"/>
      <c r="B2882" s="1722"/>
      <c r="C2882" s="1723"/>
      <c r="D2882" s="1920" t="str">
        <f>Master!$E$8</f>
        <v xml:space="preserve">Govt. Sr. Secondary School </v>
      </c>
      <c r="E2882" s="1921"/>
      <c r="F2882" s="1921"/>
      <c r="G2882" s="1921"/>
      <c r="H2882" s="1921"/>
      <c r="I2882" s="1921"/>
      <c r="J2882" s="1921"/>
      <c r="K2882" s="1921"/>
      <c r="L2882" s="1921"/>
      <c r="M2882" s="1921"/>
      <c r="N2882" s="1922"/>
    </row>
    <row r="2883" spans="1:15" ht="33" customHeight="1" thickBot="1">
      <c r="A2883" s="1721"/>
      <c r="B2883" s="1724"/>
      <c r="C2883" s="1725"/>
      <c r="D2883" s="1729" t="str">
        <f>Master!$E$11</f>
        <v>P.S.-Bapini (Jodhpur)</v>
      </c>
      <c r="E2883" s="1730"/>
      <c r="F2883" s="1730"/>
      <c r="G2883" s="1730"/>
      <c r="H2883" s="1730"/>
      <c r="I2883" s="1730"/>
      <c r="J2883" s="1730"/>
      <c r="K2883" s="1730"/>
      <c r="L2883" s="1730"/>
      <c r="M2883" s="1730"/>
      <c r="N2883" s="1731"/>
    </row>
    <row r="2884" spans="1:15" ht="30" customHeight="1">
      <c r="A2884" s="1721"/>
      <c r="B2884" s="28"/>
      <c r="C2884" s="1849" t="s">
        <v>150</v>
      </c>
      <c r="D2884" s="1850"/>
      <c r="E2884" s="1850"/>
      <c r="F2884" s="1850"/>
      <c r="G2884" s="1851"/>
      <c r="H2884" s="1814" t="s">
        <v>127</v>
      </c>
      <c r="I2884" s="1814"/>
      <c r="J2884" s="1923">
        <f>VLOOKUP(A2881,'Result Entry'!$B$6:$K$108,6,0)</f>
        <v>0</v>
      </c>
      <c r="K2884" s="1820" t="s">
        <v>68</v>
      </c>
      <c r="L2884" s="1821"/>
      <c r="M2884" s="68">
        <f>Master!$E$14</f>
        <v>8151106901</v>
      </c>
      <c r="N2884" s="69"/>
    </row>
    <row r="2885" spans="1:15" ht="30" customHeight="1">
      <c r="A2885" s="1721"/>
      <c r="B2885" s="9"/>
      <c r="C2885" s="1852"/>
      <c r="D2885" s="1853"/>
      <c r="E2885" s="1853"/>
      <c r="F2885" s="1853"/>
      <c r="G2885" s="1854"/>
      <c r="H2885" s="1815"/>
      <c r="I2885" s="1815"/>
      <c r="J2885" s="1924"/>
      <c r="K2885" s="1822" t="s">
        <v>66</v>
      </c>
      <c r="L2885" s="1823"/>
      <c r="M2885" s="1824"/>
      <c r="N2885" s="1825"/>
      <c r="O2885" s="17" t="s">
        <v>156</v>
      </c>
    </row>
    <row r="2886" spans="1:15" ht="30" customHeight="1" thickBot="1">
      <c r="A2886" s="1721"/>
      <c r="B2886" s="9"/>
      <c r="C2886" s="1855"/>
      <c r="D2886" s="1856"/>
      <c r="E2886" s="1856"/>
      <c r="F2886" s="1856"/>
      <c r="G2886" s="1857"/>
      <c r="H2886" s="1816"/>
      <c r="I2886" s="1816"/>
      <c r="J2886" s="1925"/>
      <c r="K2886" s="1826" t="s">
        <v>51</v>
      </c>
      <c r="L2886" s="1827"/>
      <c r="M2886" s="1828" t="str">
        <f>Master!$E$6</f>
        <v>2023-24</v>
      </c>
      <c r="N2886" s="1829"/>
    </row>
    <row r="2887" spans="1:15" ht="39.75" customHeight="1">
      <c r="A2887" s="1721"/>
      <c r="B2887" s="10" t="s">
        <v>69</v>
      </c>
      <c r="C2887" s="1932" t="s">
        <v>20</v>
      </c>
      <c r="D2887" s="1977"/>
      <c r="E2887" s="1977"/>
      <c r="F2887" s="1978"/>
      <c r="G2887" s="87" t="s">
        <v>149</v>
      </c>
      <c r="H2887" s="1979">
        <f>VLOOKUP($A2881,'Result Entry'!$B$9:$FW$108,4,0)</f>
        <v>0</v>
      </c>
      <c r="I2887" s="1979"/>
      <c r="J2887" s="1979"/>
      <c r="K2887" s="1979"/>
      <c r="L2887" s="1979"/>
      <c r="M2887" s="1979"/>
      <c r="N2887" s="1980"/>
    </row>
    <row r="2888" spans="1:15" ht="39.75" customHeight="1">
      <c r="A2888" s="1721"/>
      <c r="B2888" s="10" t="s">
        <v>69</v>
      </c>
      <c r="C2888" s="1960" t="s">
        <v>22</v>
      </c>
      <c r="D2888" s="1961"/>
      <c r="E2888" s="1961"/>
      <c r="F2888" s="1962"/>
      <c r="G2888" s="88" t="s">
        <v>149</v>
      </c>
      <c r="H2888" s="1963">
        <f>VLOOKUP($A2881,'Result Entry'!$B$9:$FW$108,7,0)</f>
        <v>0</v>
      </c>
      <c r="I2888" s="1963"/>
      <c r="J2888" s="1963"/>
      <c r="K2888" s="1963"/>
      <c r="L2888" s="1963"/>
      <c r="M2888" s="1963"/>
      <c r="N2888" s="1964"/>
    </row>
    <row r="2889" spans="1:15" ht="39.75" customHeight="1">
      <c r="A2889" s="1721"/>
      <c r="B2889" s="10" t="s">
        <v>69</v>
      </c>
      <c r="C2889" s="1960" t="s">
        <v>23</v>
      </c>
      <c r="D2889" s="1961"/>
      <c r="E2889" s="1961"/>
      <c r="F2889" s="1962"/>
      <c r="G2889" s="88" t="s">
        <v>149</v>
      </c>
      <c r="H2889" s="1963">
        <f>VLOOKUP($A2881,'Result Entry'!$B$9:$FW$108,8,0)</f>
        <v>0</v>
      </c>
      <c r="I2889" s="1963"/>
      <c r="J2889" s="1963"/>
      <c r="K2889" s="1963"/>
      <c r="L2889" s="1963"/>
      <c r="M2889" s="1963"/>
      <c r="N2889" s="1964"/>
    </row>
    <row r="2890" spans="1:15" ht="39.75" customHeight="1">
      <c r="A2890" s="1721"/>
      <c r="B2890" s="10" t="s">
        <v>69</v>
      </c>
      <c r="C2890" s="1960" t="s">
        <v>52</v>
      </c>
      <c r="D2890" s="1961"/>
      <c r="E2890" s="1961"/>
      <c r="F2890" s="1962"/>
      <c r="G2890" s="88" t="s">
        <v>149</v>
      </c>
      <c r="H2890" s="1963">
        <f>VLOOKUP($A2881,'Result Entry'!$B$9:$FW$108,9,0)</f>
        <v>0</v>
      </c>
      <c r="I2890" s="1963"/>
      <c r="J2890" s="1963"/>
      <c r="K2890" s="1963"/>
      <c r="L2890" s="1963"/>
      <c r="M2890" s="1963"/>
      <c r="N2890" s="1964"/>
    </row>
    <row r="2891" spans="1:15" ht="39.75" customHeight="1">
      <c r="A2891" s="1721"/>
      <c r="B2891" s="10" t="s">
        <v>69</v>
      </c>
      <c r="C2891" s="1960" t="s">
        <v>53</v>
      </c>
      <c r="D2891" s="1961"/>
      <c r="E2891" s="1961"/>
      <c r="F2891" s="1962"/>
      <c r="G2891" s="88" t="s">
        <v>149</v>
      </c>
      <c r="H2891" s="1965" t="str">
        <f>CONCATENATE('Result Entry'!$G$4,'Result Entry'!$J$4)</f>
        <v>11(A)</v>
      </c>
      <c r="I2891" s="1963"/>
      <c r="J2891" s="1963"/>
      <c r="K2891" s="1963"/>
      <c r="L2891" s="1963"/>
      <c r="M2891" s="1963"/>
      <c r="N2891" s="1964"/>
    </row>
    <row r="2892" spans="1:15" ht="39.75" customHeight="1" thickBot="1">
      <c r="A2892" s="1721"/>
      <c r="B2892" s="10" t="s">
        <v>69</v>
      </c>
      <c r="C2892" s="1935" t="s">
        <v>25</v>
      </c>
      <c r="D2892" s="1936"/>
      <c r="E2892" s="1936"/>
      <c r="F2892" s="1937"/>
      <c r="G2892" s="89" t="s">
        <v>149</v>
      </c>
      <c r="H2892" s="1938">
        <f>VLOOKUP($A2881,'Result Entry'!$B$9:$FW$108,10,0)</f>
        <v>0</v>
      </c>
      <c r="I2892" s="1938"/>
      <c r="J2892" s="1938"/>
      <c r="K2892" s="1938"/>
      <c r="L2892" s="1938"/>
      <c r="M2892" s="1938"/>
      <c r="N2892" s="1939"/>
    </row>
    <row r="2893" spans="1:15" ht="30" customHeight="1">
      <c r="A2893" s="1721"/>
      <c r="B2893" s="11" t="s">
        <v>69</v>
      </c>
      <c r="C2893" s="1940" t="s">
        <v>167</v>
      </c>
      <c r="D2893" s="1941"/>
      <c r="E2893" s="1944" t="s">
        <v>72</v>
      </c>
      <c r="F2893" s="1946" t="s">
        <v>73</v>
      </c>
      <c r="G2893" s="1948" t="s">
        <v>168</v>
      </c>
      <c r="H2893" s="1950" t="s">
        <v>55</v>
      </c>
      <c r="I2893" s="1951"/>
      <c r="J2893" s="1954" t="s">
        <v>84</v>
      </c>
      <c r="K2893" s="1955"/>
      <c r="L2893" s="1958" t="s">
        <v>169</v>
      </c>
      <c r="M2893" s="1966" t="s">
        <v>76</v>
      </c>
      <c r="N2893" s="1926" t="s">
        <v>98</v>
      </c>
    </row>
    <row r="2894" spans="1:15" ht="30" customHeight="1">
      <c r="A2894" s="1721"/>
      <c r="B2894" s="11"/>
      <c r="C2894" s="1942"/>
      <c r="D2894" s="1943"/>
      <c r="E2894" s="1945"/>
      <c r="F2894" s="1947"/>
      <c r="G2894" s="1949"/>
      <c r="H2894" s="1952"/>
      <c r="I2894" s="1953"/>
      <c r="J2894" s="1956"/>
      <c r="K2894" s="1957"/>
      <c r="L2894" s="1959"/>
      <c r="M2894" s="1967"/>
      <c r="N2894" s="1927"/>
    </row>
    <row r="2895" spans="1:15" ht="39.75" customHeight="1" thickBot="1">
      <c r="A2895" s="1721"/>
      <c r="B2895" s="11" t="s">
        <v>69</v>
      </c>
      <c r="C2895" s="1866" t="s">
        <v>56</v>
      </c>
      <c r="D2895" s="1867"/>
      <c r="E2895" s="90">
        <f>'Result Entry'!$L$7</f>
        <v>10</v>
      </c>
      <c r="F2895" s="91">
        <f>'Result Entry'!$M$7</f>
        <v>10</v>
      </c>
      <c r="G2895" s="92">
        <f t="shared" ref="G2895:G2900" si="240">SUM(E2895:F2895)</f>
        <v>20</v>
      </c>
      <c r="H2895" s="1929">
        <f>'Result Entry'!$AU$7</f>
        <v>70</v>
      </c>
      <c r="I2895" s="1930"/>
      <c r="J2895" s="1931">
        <f>'Result Entry'!$AY$7</f>
        <v>100</v>
      </c>
      <c r="K2895" s="1930"/>
      <c r="L2895" s="92">
        <f t="shared" ref="L2895:L2900" si="241">SUM(H2895,J2895)</f>
        <v>170</v>
      </c>
      <c r="M2895" s="93">
        <f t="shared" ref="M2895:M2900" si="242">SUM(G2895,L2895)</f>
        <v>190</v>
      </c>
      <c r="N2895" s="1928"/>
    </row>
    <row r="2896" spans="1:15" s="52" customFormat="1" ht="54" customHeight="1">
      <c r="A2896" s="1721"/>
      <c r="B2896" s="50" t="s">
        <v>69</v>
      </c>
      <c r="C2896" s="1769" t="str">
        <f>'Result Entry'!$L$3</f>
        <v>HINDI Comp.</v>
      </c>
      <c r="D2896" s="1770"/>
      <c r="E2896" s="94">
        <f>IF($J2884="TC",0,IF($J2884="Nso",0,VLOOKUP($A2881,'Result Entry'!$B$9:$FW$108,11,0)))</f>
        <v>0</v>
      </c>
      <c r="F2896" s="95">
        <f>IF($J2884="TC",0,IF($J2884="Nso",0,VLOOKUP($A2881,'Result Entry'!$B$9:$FW$108,12,0)))</f>
        <v>0</v>
      </c>
      <c r="G2896" s="96">
        <f t="shared" si="240"/>
        <v>0</v>
      </c>
      <c r="H2896" s="1932">
        <f>IF($J2884="TC",0,IF($J2884="Nso",0,VLOOKUP($A2881,'Result Entry'!$B$9:$FW$108,16,0)))</f>
        <v>0</v>
      </c>
      <c r="I2896" s="1933"/>
      <c r="J2896" s="1934">
        <f>IF($J2884="TC",0,IF($J2884="Nso",0,VLOOKUP($A2881,'Result Entry'!$B$9:$FW$108,19,0)))</f>
        <v>0</v>
      </c>
      <c r="K2896" s="1933"/>
      <c r="L2896" s="97">
        <f t="shared" si="241"/>
        <v>0</v>
      </c>
      <c r="M2896" s="98">
        <f t="shared" si="242"/>
        <v>0</v>
      </c>
      <c r="N2896" s="99" t="str">
        <f>IF($J2884="TC",0,IF($J2884="Nso",0,VLOOKUP($A2881,'Result Entry'!$B$9:$FW$108,24,0)))</f>
        <v/>
      </c>
    </row>
    <row r="2897" spans="1:14" s="52" customFormat="1" ht="54" customHeight="1">
      <c r="A2897" s="1721"/>
      <c r="B2897" s="50" t="s">
        <v>69</v>
      </c>
      <c r="C2897" s="1717" t="str">
        <f>'Result Entry'!$Z$3</f>
        <v>ENGLISH Comp.</v>
      </c>
      <c r="D2897" s="1718"/>
      <c r="E2897" s="94">
        <f>IF($J2884="TC",0,IF($J2884="Nso",0,VLOOKUP($A2881,'Result Entry'!$B$9:$FW$108,25,0)))</f>
        <v>0</v>
      </c>
      <c r="F2897" s="95">
        <f>IF($J2884="TC",0,IF($J2884="Nso",0,VLOOKUP($A2881,'Result Entry'!$B$9:$FW$108,26,0)))</f>
        <v>0</v>
      </c>
      <c r="G2897" s="100">
        <f t="shared" si="240"/>
        <v>0</v>
      </c>
      <c r="H2897" s="1960">
        <f>IF($J2884="TC",0,IF($J2884="Nso",0,VLOOKUP($A2881,'Result Entry'!$B$9:$FW$108,30,0)))</f>
        <v>0</v>
      </c>
      <c r="I2897" s="1904"/>
      <c r="J2897" s="1903">
        <f>IF($J2884="TC",0,IF($J2884="Nso",0,VLOOKUP($A2881,'Result Entry'!$B$9:$FW$108,33,0)))</f>
        <v>0</v>
      </c>
      <c r="K2897" s="1904"/>
      <c r="L2897" s="97">
        <f t="shared" si="241"/>
        <v>0</v>
      </c>
      <c r="M2897" s="98">
        <f t="shared" si="242"/>
        <v>0</v>
      </c>
      <c r="N2897" s="99" t="str">
        <f>IF($J2884="TC",0,IF($J2884="Nso",0,VLOOKUP($A2881,'Result Entry'!$B$9:$FW$108,38,0)))</f>
        <v/>
      </c>
    </row>
    <row r="2898" spans="1:14" s="52" customFormat="1" ht="54" customHeight="1">
      <c r="A2898" s="1721"/>
      <c r="B2898" s="50" t="s">
        <v>69</v>
      </c>
      <c r="C2898" s="1717" t="str">
        <f>'Result Entry'!$AO$3</f>
        <v>PHYSICS</v>
      </c>
      <c r="D2898" s="1718"/>
      <c r="E2898" s="94">
        <f>IF($J2884="TC",0,IF($J2884="Nso",0,VLOOKUP($A2881,'Result Entry'!$B$9:$FW$108,39,0)))</f>
        <v>0</v>
      </c>
      <c r="F2898" s="95">
        <f>IF($J2884="TC",0,IF($J2884="Nso",0,VLOOKUP($A2881,'Result Entry'!$B$9:$FW$108,40,0)))</f>
        <v>0</v>
      </c>
      <c r="G2898" s="100">
        <f t="shared" si="240"/>
        <v>0</v>
      </c>
      <c r="H2898" s="1960">
        <f>IF($J2884="TC",0,IF($J2884="Nso",0,VLOOKUP($A2881,'Result Entry'!$B$9:$FW$108,45,0)))</f>
        <v>0</v>
      </c>
      <c r="I2898" s="1904"/>
      <c r="J2898" s="1903">
        <f>IF($J2884="TC",0,IF($J2884="Nso",0,VLOOKUP($A2881,'Result Entry'!$B$9:$FW$108,49,0)))</f>
        <v>0</v>
      </c>
      <c r="K2898" s="1904"/>
      <c r="L2898" s="97">
        <f t="shared" si="241"/>
        <v>0</v>
      </c>
      <c r="M2898" s="98">
        <f t="shared" si="242"/>
        <v>0</v>
      </c>
      <c r="N2898" s="99" t="str">
        <f>IF($J2884="TC",0,IF($J2884="Nso",0,VLOOKUP($A2881,'Result Entry'!$B$9:$FW$108,54,0)))</f>
        <v/>
      </c>
    </row>
    <row r="2899" spans="1:14" s="52" customFormat="1" ht="54" customHeight="1">
      <c r="A2899" s="1721"/>
      <c r="B2899" s="50" t="s">
        <v>69</v>
      </c>
      <c r="C2899" s="1717" t="str">
        <f>'Result Entry'!$BF$3</f>
        <v>CHEMISTRY</v>
      </c>
      <c r="D2899" s="1718"/>
      <c r="E2899" s="94" t="str">
        <f>IF($J2884="TC",0,IF($J2884="Nso",0,VLOOKUP($A2881,'Result Entry'!$B$9:$FW$108,55,0)))</f>
        <v/>
      </c>
      <c r="F2899" s="95">
        <f>IF($J2884="TC",0,IF($J2884="Nso",0,VLOOKUP($A2881,'Result Entry'!$B$9:$FW$108,56,0)))</f>
        <v>0</v>
      </c>
      <c r="G2899" s="100">
        <f t="shared" si="240"/>
        <v>0</v>
      </c>
      <c r="H2899" s="1960">
        <f>IF($J2884="TC",0,IF($J2884="Nso",0,VLOOKUP($A2881,'Result Entry'!$B$9:$FW$108,61,0)))</f>
        <v>0</v>
      </c>
      <c r="I2899" s="1904"/>
      <c r="J2899" s="1903">
        <f>IF($J2884="TC",0,IF($J2884="Nso",0,VLOOKUP($A2881,'Result Entry'!$B$9:$FW$108,65,0)))</f>
        <v>0</v>
      </c>
      <c r="K2899" s="1904"/>
      <c r="L2899" s="97">
        <f t="shared" si="241"/>
        <v>0</v>
      </c>
      <c r="M2899" s="98">
        <f t="shared" si="242"/>
        <v>0</v>
      </c>
      <c r="N2899" s="99" t="str">
        <f>IF($J2884="TC",0,IF($J2884="Nso",0,VLOOKUP($A2881,'Result Entry'!$B$9:$FW$108,70,0)))</f>
        <v/>
      </c>
    </row>
    <row r="2900" spans="1:14" s="52" customFormat="1" ht="54" customHeight="1" thickBot="1">
      <c r="A2900" s="1721"/>
      <c r="B2900" s="50" t="s">
        <v>69</v>
      </c>
      <c r="C2900" s="1717" t="str">
        <f>'Result Entry'!$BW$3</f>
        <v>BIOLOGY</v>
      </c>
      <c r="D2900" s="1718"/>
      <c r="E2900" s="101" t="str">
        <f>IF($J2884="TC",0,IF($J2884="Nso",0,VLOOKUP($A2881,'Result Entry'!$B$9:$FW$108,71,0)))</f>
        <v/>
      </c>
      <c r="F2900" s="102" t="str">
        <f>IF($J2884="TC",0,IF($J2884="Nso",0,VLOOKUP($A2881,'Result Entry'!$B$9:$FW$108,72,0)))</f>
        <v/>
      </c>
      <c r="G2900" s="103">
        <f t="shared" si="240"/>
        <v>0</v>
      </c>
      <c r="H2900" s="1905">
        <f>IF($J2884="TC",0,IF($J2884="Nso",0,VLOOKUP($A2881,'Result Entry'!$B$9:$FW$108,77,0)))</f>
        <v>0</v>
      </c>
      <c r="I2900" s="1906"/>
      <c r="J2900" s="1907">
        <f>IF($J2884="TC",0,IF($J2884="Nso",0,VLOOKUP($A2881,'Result Entry'!$B$9:$FW$108,81,0)))</f>
        <v>0</v>
      </c>
      <c r="K2900" s="1906"/>
      <c r="L2900" s="104">
        <f t="shared" si="241"/>
        <v>0</v>
      </c>
      <c r="M2900" s="105">
        <f t="shared" si="242"/>
        <v>0</v>
      </c>
      <c r="N2900" s="99">
        <f>IF($J2884="TC",0,IF($J2884="Nso",0,VLOOKUP($A2881,'Result Entry'!$B$9:$FW$108,86,0)))</f>
        <v>0</v>
      </c>
    </row>
    <row r="2901" spans="1:14" ht="39.75" customHeight="1">
      <c r="A2901" s="1721"/>
      <c r="B2901" s="11" t="s">
        <v>69</v>
      </c>
      <c r="C2901" s="1771" t="s">
        <v>77</v>
      </c>
      <c r="D2901" s="1772"/>
      <c r="E2901" s="1773"/>
      <c r="F2901" s="1968" t="s">
        <v>78</v>
      </c>
      <c r="G2901" s="1969"/>
      <c r="H2901" s="1968" t="s">
        <v>79</v>
      </c>
      <c r="I2901" s="1970"/>
      <c r="J2901" s="106" t="s">
        <v>41</v>
      </c>
      <c r="K2901" s="116" t="s">
        <v>91</v>
      </c>
      <c r="L2901" s="1971" t="s">
        <v>39</v>
      </c>
      <c r="M2901" s="1972"/>
      <c r="N2901" s="108" t="s">
        <v>43</v>
      </c>
    </row>
    <row r="2902" spans="1:14" ht="39.75" customHeight="1" thickBot="1">
      <c r="A2902" s="1721"/>
      <c r="B2902" s="11" t="s">
        <v>69</v>
      </c>
      <c r="C2902" s="1774"/>
      <c r="D2902" s="1775"/>
      <c r="E2902" s="1776"/>
      <c r="F2902" s="1973">
        <f>IF($J2884="TC",0,IF($J2884="Nso",0,VLOOKUP($A2881,'Result Entry'!$B$9:$FW$108,146,0)))</f>
        <v>0</v>
      </c>
      <c r="G2902" s="1974"/>
      <c r="H2902" s="1975">
        <f>IF($J2884="TC",0,IF($J2884="Nso",0,VLOOKUP($A2881,'Result Entry'!$B$9:$FW$108,147,0)))</f>
        <v>0</v>
      </c>
      <c r="I2902" s="1976"/>
      <c r="J2902" s="75">
        <f>IF($J2884="TC",0,IF($J2884="Nso",0,VLOOKUP($A2881,'Result Entry'!$B$9:$FW$108,148,0)))</f>
        <v>0</v>
      </c>
      <c r="K2902" s="85" t="str">
        <f>IF($J2884="TC",0,IF($J2884="Nso",0,VLOOKUP($A2881,'Result Entry'!$B$9:$FW$108,149,0)))</f>
        <v/>
      </c>
      <c r="L2902" s="1864">
        <f>IF($J2884="TC",0,IF($J2884="Nso",0,VLOOKUP($A2881,'Result Entry'!$B$9:$FW$108,150,0)))</f>
        <v>0</v>
      </c>
      <c r="M2902" s="1865"/>
      <c r="N2902" s="15">
        <f>IF($J2884="TC",0,IF($J2884="Nso",0,VLOOKUP($A2881,'Result Entry'!$B$9:$FW$108,152,0)))</f>
        <v>0</v>
      </c>
    </row>
    <row r="2903" spans="1:14" ht="39.75" customHeight="1">
      <c r="A2903" s="1721"/>
      <c r="B2903" s="11" t="s">
        <v>69</v>
      </c>
      <c r="C2903" s="1758" t="s">
        <v>58</v>
      </c>
      <c r="D2903" s="1759"/>
      <c r="E2903" s="1759"/>
      <c r="F2903" s="1759"/>
      <c r="G2903" s="1759"/>
      <c r="H2903" s="1760"/>
      <c r="I2903" s="1834" t="s">
        <v>59</v>
      </c>
      <c r="J2903" s="1835"/>
      <c r="K2903" s="1911">
        <f>VLOOKUP($A2881,'Result Entry'!$B$9:$FW$108,143,0)</f>
        <v>0</v>
      </c>
      <c r="L2903" s="1912"/>
      <c r="M2903" s="1839" t="s">
        <v>37</v>
      </c>
      <c r="N2903" s="1840"/>
    </row>
    <row r="2904" spans="1:14" ht="39.75" customHeight="1" thickBot="1">
      <c r="A2904" s="1721"/>
      <c r="B2904" s="11" t="s">
        <v>69</v>
      </c>
      <c r="C2904" s="1841" t="s">
        <v>54</v>
      </c>
      <c r="D2904" s="1842"/>
      <c r="E2904" s="1842"/>
      <c r="F2904" s="1843" t="s">
        <v>157</v>
      </c>
      <c r="G2904" s="1844"/>
      <c r="H2904" s="26" t="s">
        <v>47</v>
      </c>
      <c r="I2904" s="1847" t="s">
        <v>60</v>
      </c>
      <c r="J2904" s="1848"/>
      <c r="K2904" s="1913">
        <f>VLOOKUP($A2881,'Result Entry'!$B$9:$FW$108,144,0)</f>
        <v>0</v>
      </c>
      <c r="L2904" s="1914"/>
      <c r="M2904" s="1875">
        <f>VLOOKUP($A2881,'Result Entry'!$B$9:$FW$108,145,0)</f>
        <v>0</v>
      </c>
      <c r="N2904" s="1876"/>
    </row>
    <row r="2905" spans="1:14" ht="39.75" customHeight="1">
      <c r="A2905" s="1721"/>
      <c r="B2905" s="11" t="s">
        <v>69</v>
      </c>
      <c r="C2905" s="1841"/>
      <c r="D2905" s="1842"/>
      <c r="E2905" s="1842"/>
      <c r="F2905" s="1845"/>
      <c r="G2905" s="1846"/>
      <c r="H2905" s="27" t="s">
        <v>99</v>
      </c>
      <c r="I2905" s="1877" t="s">
        <v>61</v>
      </c>
      <c r="J2905" s="1878"/>
      <c r="K2905" s="1915">
        <f>IF($J2884="TC","Transferred",IF($J2884="Nso","NameSeparated",VLOOKUP($A2881,'Result Entry'!$B$9:$FW$108,153,0)))</f>
        <v>0</v>
      </c>
      <c r="L2905" s="1915"/>
      <c r="M2905" s="1915"/>
      <c r="N2905" s="1916"/>
    </row>
    <row r="2906" spans="1:14" ht="39.75" customHeight="1">
      <c r="A2906" s="1721"/>
      <c r="B2906" s="11" t="s">
        <v>69</v>
      </c>
      <c r="C2906" s="1917" t="str">
        <f>'Result Entry'!$DU$3</f>
        <v>Foundation Of Information Tech.</v>
      </c>
      <c r="D2906" s="1918"/>
      <c r="E2906" s="1919"/>
      <c r="F2906" s="1902" t="str">
        <f>IF($J2884="TC",0,IF($J2884="Nso",0,VLOOKUP($A2881,'Result Entry'!$B$9:$GS$108,170,0)))</f>
        <v/>
      </c>
      <c r="G2906" s="1902"/>
      <c r="H2906" s="109">
        <f>IF($J2884="TC",0,IF($J2884="Nso",0,VLOOKUP($A2881,'Result Entry'!$B$9:$GS$108,112,0)))</f>
        <v>0</v>
      </c>
      <c r="I2906" s="1748" t="s">
        <v>71</v>
      </c>
      <c r="J2906" s="1749"/>
      <c r="K2906" s="1908">
        <f>'Result Entry'!$T$2</f>
        <v>45419</v>
      </c>
      <c r="L2906" s="1909"/>
      <c r="M2906" s="1909"/>
      <c r="N2906" s="1910"/>
    </row>
    <row r="2907" spans="1:14" ht="39.75" customHeight="1">
      <c r="A2907" s="1721"/>
      <c r="B2907" s="11" t="s">
        <v>69</v>
      </c>
      <c r="C2907" s="1899" t="str">
        <f>'Result Entry'!$EI$3</f>
        <v>G.I.A.I.-II</v>
      </c>
      <c r="D2907" s="1900"/>
      <c r="E2907" s="1901"/>
      <c r="F2907" s="1902" t="str">
        <f>IF($J2884="TC",0,IF($J2884="Nso",0,VLOOKUP($A2881,'Result Entry'!$B$9:$GS$108,174,0)))</f>
        <v/>
      </c>
      <c r="G2907" s="1902"/>
      <c r="H2907" s="109">
        <f>IF($J2884="TC",0,IF($J2884="Nso",0,VLOOKUP($A2881,'Result Entry'!$B$9:$GS$108,124,0)))</f>
        <v>0</v>
      </c>
      <c r="I2907" s="1753"/>
      <c r="J2907" s="1754"/>
      <c r="K2907" s="1754"/>
      <c r="L2907" s="1754"/>
      <c r="M2907" s="1754"/>
      <c r="N2907" s="1755"/>
    </row>
    <row r="2908" spans="1:14" ht="39.75" customHeight="1">
      <c r="A2908" s="1721"/>
      <c r="B2908" s="11" t="s">
        <v>69</v>
      </c>
      <c r="C2908" s="1899" t="str">
        <f>'Result Entry'!$EU$3</f>
        <v>SOC.SER.PLAN</v>
      </c>
      <c r="D2908" s="1900"/>
      <c r="E2908" s="1901"/>
      <c r="F2908" s="1902">
        <f>IF($J2884="TC",0,IF($J2884="Nso",0,VLOOKUP($A2881,'Result Entry'!$B$9:$HS$108,178,0)))</f>
        <v>0</v>
      </c>
      <c r="G2908" s="1902"/>
      <c r="H2908" s="109">
        <f>IF($J2884="TC",0,IF($J2884="Nso",0,VLOOKUP($A2881,'Result Entry'!$B$9:$GS$108,136,0)))</f>
        <v>0</v>
      </c>
      <c r="I2908" s="1756" t="s">
        <v>174</v>
      </c>
      <c r="J2908" s="1757"/>
      <c r="K2908" s="113"/>
      <c r="L2908" s="114"/>
      <c r="M2908" s="114"/>
      <c r="N2908" s="115"/>
    </row>
    <row r="2909" spans="1:14" ht="39.75" customHeight="1" thickBot="1">
      <c r="A2909" s="1721"/>
      <c r="B2909" s="11" t="s">
        <v>69</v>
      </c>
      <c r="C2909" s="1899" t="str">
        <f>'Result Entry'!$FG$3</f>
        <v>Jeewan Kaushal</v>
      </c>
      <c r="D2909" s="1900"/>
      <c r="E2909" s="1901"/>
      <c r="F2909" s="1902" t="str">
        <f>IF($J2884="TC",0,IF($J2884="Nso",0,VLOOKUP($A2881,'Result Entry'!$B$9:$HS$108,182,0)))</f>
        <v/>
      </c>
      <c r="G2909" s="1902"/>
      <c r="H2909" s="109">
        <f>IF($J2884="TC",0,IF($J2884="Nso",0,VLOOKUP($A2881,'Result Entry'!$B$9:$HS$108,136,0)))</f>
        <v>0</v>
      </c>
      <c r="I2909" s="1756" t="s">
        <v>148</v>
      </c>
      <c r="J2909" s="1757"/>
      <c r="K2909" s="1757"/>
      <c r="L2909" s="1757"/>
      <c r="M2909" s="1757"/>
      <c r="N2909" s="1838"/>
    </row>
    <row r="2910" spans="1:14" ht="39.75" customHeight="1">
      <c r="A2910" s="1721"/>
      <c r="B2910" s="10" t="s">
        <v>69</v>
      </c>
      <c r="C2910" s="1886" t="s">
        <v>180</v>
      </c>
      <c r="D2910" s="1887"/>
      <c r="E2910" s="1888"/>
      <c r="F2910" s="1895" t="s">
        <v>181</v>
      </c>
      <c r="G2910" s="1896"/>
      <c r="H2910" s="110" t="s">
        <v>30</v>
      </c>
      <c r="I2910" s="1756" t="s">
        <v>175</v>
      </c>
      <c r="J2910" s="1757"/>
      <c r="K2910" s="1757"/>
      <c r="L2910" s="1757"/>
      <c r="M2910" s="1757"/>
      <c r="N2910" s="1838"/>
    </row>
    <row r="2911" spans="1:14" ht="39.75" customHeight="1">
      <c r="A2911" s="1721"/>
      <c r="B2911" s="10" t="s">
        <v>69</v>
      </c>
      <c r="C2911" s="1889"/>
      <c r="D2911" s="1890"/>
      <c r="E2911" s="1891"/>
      <c r="F2911" s="1897" t="s">
        <v>182</v>
      </c>
      <c r="G2911" s="1898"/>
      <c r="H2911" s="111" t="s">
        <v>179</v>
      </c>
      <c r="I2911" s="1732" t="s">
        <v>67</v>
      </c>
      <c r="J2911" s="1733"/>
      <c r="K2911" s="1733"/>
      <c r="L2911" s="1733"/>
      <c r="M2911" s="1733"/>
      <c r="N2911" s="1734"/>
    </row>
    <row r="2912" spans="1:14" ht="39.75" customHeight="1">
      <c r="A2912" s="1721"/>
      <c r="B2912" s="10" t="s">
        <v>69</v>
      </c>
      <c r="C2912" s="1889"/>
      <c r="D2912" s="1890"/>
      <c r="E2912" s="1891"/>
      <c r="F2912" s="1897" t="s">
        <v>185</v>
      </c>
      <c r="G2912" s="1898"/>
      <c r="H2912" s="111" t="s">
        <v>62</v>
      </c>
      <c r="I2912" s="1735"/>
      <c r="J2912" s="1736"/>
      <c r="K2912" s="1736"/>
      <c r="L2912" s="1736"/>
      <c r="M2912" s="1736"/>
      <c r="N2912" s="1737"/>
    </row>
    <row r="2913" spans="1:15" ht="39.75" customHeight="1">
      <c r="A2913" s="1721"/>
      <c r="B2913" s="10" t="s">
        <v>69</v>
      </c>
      <c r="C2913" s="1889"/>
      <c r="D2913" s="1890"/>
      <c r="E2913" s="1891"/>
      <c r="F2913" s="1897" t="s">
        <v>186</v>
      </c>
      <c r="G2913" s="1898"/>
      <c r="H2913" s="111" t="s">
        <v>63</v>
      </c>
      <c r="I2913" s="1735"/>
      <c r="J2913" s="1736"/>
      <c r="K2913" s="1736"/>
      <c r="L2913" s="1736"/>
      <c r="M2913" s="1736"/>
      <c r="N2913" s="1737"/>
    </row>
    <row r="2914" spans="1:15" ht="39.75" customHeight="1">
      <c r="A2914" s="1721"/>
      <c r="B2914" s="10" t="s">
        <v>69</v>
      </c>
      <c r="C2914" s="1889"/>
      <c r="D2914" s="1890"/>
      <c r="E2914" s="1891"/>
      <c r="F2914" s="1897" t="s">
        <v>183</v>
      </c>
      <c r="G2914" s="1898"/>
      <c r="H2914" s="111" t="s">
        <v>65</v>
      </c>
      <c r="I2914" s="1738" t="s">
        <v>80</v>
      </c>
      <c r="J2914" s="1739"/>
      <c r="K2914" s="1739"/>
      <c r="L2914" s="1739"/>
      <c r="M2914" s="1739"/>
      <c r="N2914" s="1740"/>
    </row>
    <row r="2915" spans="1:15" ht="39.75" customHeight="1" thickBot="1">
      <c r="A2915" s="1721"/>
      <c r="B2915" s="13" t="s">
        <v>69</v>
      </c>
      <c r="C2915" s="1892"/>
      <c r="D2915" s="1893"/>
      <c r="E2915" s="1894"/>
      <c r="F2915" s="1884" t="s">
        <v>184</v>
      </c>
      <c r="G2915" s="1885"/>
      <c r="H2915" s="112" t="s">
        <v>64</v>
      </c>
      <c r="I2915" s="1741"/>
      <c r="J2915" s="1742"/>
      <c r="K2915" s="1742"/>
      <c r="L2915" s="1742"/>
      <c r="M2915" s="1742"/>
      <c r="N2915" s="1743"/>
    </row>
    <row r="2916" spans="1:15" s="43" customFormat="1" ht="123.75" customHeight="1" thickTop="1">
      <c r="A2916" s="84"/>
      <c r="B2916" s="117"/>
      <c r="C2916" s="118"/>
      <c r="D2916" s="118"/>
      <c r="E2916" s="118"/>
      <c r="F2916" s="118"/>
      <c r="G2916" s="118"/>
      <c r="H2916" s="118"/>
      <c r="I2916" s="118"/>
      <c r="J2916" s="118"/>
      <c r="K2916" s="118"/>
      <c r="L2916" s="118"/>
      <c r="M2916" s="118"/>
      <c r="N2916" s="118"/>
    </row>
    <row r="2917" spans="1:15" ht="24.75" customHeight="1" thickBot="1">
      <c r="A2917" s="83">
        <f>A2881+1</f>
        <v>82</v>
      </c>
      <c r="B2917" s="1720" t="s">
        <v>50</v>
      </c>
      <c r="C2917" s="1720"/>
      <c r="D2917" s="1720"/>
      <c r="E2917" s="1720"/>
      <c r="F2917" s="1720"/>
      <c r="G2917" s="1720"/>
      <c r="H2917" s="1720"/>
      <c r="I2917" s="1720"/>
      <c r="J2917" s="1720"/>
      <c r="K2917" s="1720"/>
      <c r="L2917" s="1720"/>
      <c r="M2917" s="1720"/>
      <c r="N2917" s="1720"/>
    </row>
    <row r="2918" spans="1:15" ht="62.25" customHeight="1" thickTop="1">
      <c r="A2918" s="1721"/>
      <c r="B2918" s="1722"/>
      <c r="C2918" s="1723"/>
      <c r="D2918" s="1920" t="str">
        <f>Master!$E$8</f>
        <v xml:space="preserve">Govt. Sr. Secondary School </v>
      </c>
      <c r="E2918" s="1921"/>
      <c r="F2918" s="1921"/>
      <c r="G2918" s="1921"/>
      <c r="H2918" s="1921"/>
      <c r="I2918" s="1921"/>
      <c r="J2918" s="1921"/>
      <c r="K2918" s="1921"/>
      <c r="L2918" s="1921"/>
      <c r="M2918" s="1921"/>
      <c r="N2918" s="1922"/>
    </row>
    <row r="2919" spans="1:15" ht="33" customHeight="1" thickBot="1">
      <c r="A2919" s="1721"/>
      <c r="B2919" s="1724"/>
      <c r="C2919" s="1725"/>
      <c r="D2919" s="1729" t="str">
        <f>Master!$E$11</f>
        <v>P.S.-Bapini (Jodhpur)</v>
      </c>
      <c r="E2919" s="1730"/>
      <c r="F2919" s="1730"/>
      <c r="G2919" s="1730"/>
      <c r="H2919" s="1730"/>
      <c r="I2919" s="1730"/>
      <c r="J2919" s="1730"/>
      <c r="K2919" s="1730"/>
      <c r="L2919" s="1730"/>
      <c r="M2919" s="1730"/>
      <c r="N2919" s="1731"/>
    </row>
    <row r="2920" spans="1:15" ht="30" customHeight="1">
      <c r="A2920" s="1721"/>
      <c r="B2920" s="28"/>
      <c r="C2920" s="1849" t="s">
        <v>150</v>
      </c>
      <c r="D2920" s="1850"/>
      <c r="E2920" s="1850"/>
      <c r="F2920" s="1850"/>
      <c r="G2920" s="1851"/>
      <c r="H2920" s="1814" t="s">
        <v>127</v>
      </c>
      <c r="I2920" s="1814"/>
      <c r="J2920" s="1923">
        <f>VLOOKUP(A2917,'Result Entry'!$B$6:$K$108,6,0)</f>
        <v>0</v>
      </c>
      <c r="K2920" s="1820" t="s">
        <v>68</v>
      </c>
      <c r="L2920" s="1821"/>
      <c r="M2920" s="68">
        <f>Master!$E$14</f>
        <v>8151106901</v>
      </c>
      <c r="N2920" s="69"/>
    </row>
    <row r="2921" spans="1:15" ht="30" customHeight="1">
      <c r="A2921" s="1721"/>
      <c r="B2921" s="9"/>
      <c r="C2921" s="1852"/>
      <c r="D2921" s="1853"/>
      <c r="E2921" s="1853"/>
      <c r="F2921" s="1853"/>
      <c r="G2921" s="1854"/>
      <c r="H2921" s="1815"/>
      <c r="I2921" s="1815"/>
      <c r="J2921" s="1924"/>
      <c r="K2921" s="1822" t="s">
        <v>66</v>
      </c>
      <c r="L2921" s="1823"/>
      <c r="M2921" s="1824"/>
      <c r="N2921" s="1825"/>
      <c r="O2921" s="17" t="s">
        <v>156</v>
      </c>
    </row>
    <row r="2922" spans="1:15" ht="30" customHeight="1" thickBot="1">
      <c r="A2922" s="1721"/>
      <c r="B2922" s="9"/>
      <c r="C2922" s="1855"/>
      <c r="D2922" s="1856"/>
      <c r="E2922" s="1856"/>
      <c r="F2922" s="1856"/>
      <c r="G2922" s="1857"/>
      <c r="H2922" s="1816"/>
      <c r="I2922" s="1816"/>
      <c r="J2922" s="1925"/>
      <c r="K2922" s="1826" t="s">
        <v>51</v>
      </c>
      <c r="L2922" s="1827"/>
      <c r="M2922" s="1828" t="str">
        <f>Master!$E$6</f>
        <v>2023-24</v>
      </c>
      <c r="N2922" s="1829"/>
    </row>
    <row r="2923" spans="1:15" ht="39.75" customHeight="1">
      <c r="A2923" s="1721"/>
      <c r="B2923" s="10" t="s">
        <v>69</v>
      </c>
      <c r="C2923" s="1932" t="s">
        <v>20</v>
      </c>
      <c r="D2923" s="1977"/>
      <c r="E2923" s="1977"/>
      <c r="F2923" s="1978"/>
      <c r="G2923" s="87" t="s">
        <v>149</v>
      </c>
      <c r="H2923" s="1979">
        <f>VLOOKUP($A2917,'Result Entry'!$B$9:$FW$108,4,0)</f>
        <v>0</v>
      </c>
      <c r="I2923" s="1979"/>
      <c r="J2923" s="1979"/>
      <c r="K2923" s="1979"/>
      <c r="L2923" s="1979"/>
      <c r="M2923" s="1979"/>
      <c r="N2923" s="1980"/>
    </row>
    <row r="2924" spans="1:15" ht="39.75" customHeight="1">
      <c r="A2924" s="1721"/>
      <c r="B2924" s="10" t="s">
        <v>69</v>
      </c>
      <c r="C2924" s="1960" t="s">
        <v>22</v>
      </c>
      <c r="D2924" s="1961"/>
      <c r="E2924" s="1961"/>
      <c r="F2924" s="1962"/>
      <c r="G2924" s="88" t="s">
        <v>149</v>
      </c>
      <c r="H2924" s="1963">
        <f>VLOOKUP($A2917,'Result Entry'!$B$9:$FW$108,7,0)</f>
        <v>0</v>
      </c>
      <c r="I2924" s="1963"/>
      <c r="J2924" s="1963"/>
      <c r="K2924" s="1963"/>
      <c r="L2924" s="1963"/>
      <c r="M2924" s="1963"/>
      <c r="N2924" s="1964"/>
    </row>
    <row r="2925" spans="1:15" ht="39.75" customHeight="1">
      <c r="A2925" s="1721"/>
      <c r="B2925" s="10" t="s">
        <v>69</v>
      </c>
      <c r="C2925" s="1960" t="s">
        <v>23</v>
      </c>
      <c r="D2925" s="1961"/>
      <c r="E2925" s="1961"/>
      <c r="F2925" s="1962"/>
      <c r="G2925" s="88" t="s">
        <v>149</v>
      </c>
      <c r="H2925" s="1963">
        <f>VLOOKUP($A2917,'Result Entry'!$B$9:$FW$108,8,0)</f>
        <v>0</v>
      </c>
      <c r="I2925" s="1963"/>
      <c r="J2925" s="1963"/>
      <c r="K2925" s="1963"/>
      <c r="L2925" s="1963"/>
      <c r="M2925" s="1963"/>
      <c r="N2925" s="1964"/>
    </row>
    <row r="2926" spans="1:15" ht="39.75" customHeight="1">
      <c r="A2926" s="1721"/>
      <c r="B2926" s="10" t="s">
        <v>69</v>
      </c>
      <c r="C2926" s="1960" t="s">
        <v>52</v>
      </c>
      <c r="D2926" s="1961"/>
      <c r="E2926" s="1961"/>
      <c r="F2926" s="1962"/>
      <c r="G2926" s="88" t="s">
        <v>149</v>
      </c>
      <c r="H2926" s="1963">
        <f>VLOOKUP($A2917,'Result Entry'!$B$9:$FW$108,9,0)</f>
        <v>0</v>
      </c>
      <c r="I2926" s="1963"/>
      <c r="J2926" s="1963"/>
      <c r="K2926" s="1963"/>
      <c r="L2926" s="1963"/>
      <c r="M2926" s="1963"/>
      <c r="N2926" s="1964"/>
    </row>
    <row r="2927" spans="1:15" ht="39.75" customHeight="1">
      <c r="A2927" s="1721"/>
      <c r="B2927" s="10" t="s">
        <v>69</v>
      </c>
      <c r="C2927" s="1960" t="s">
        <v>53</v>
      </c>
      <c r="D2927" s="1961"/>
      <c r="E2927" s="1961"/>
      <c r="F2927" s="1962"/>
      <c r="G2927" s="88" t="s">
        <v>149</v>
      </c>
      <c r="H2927" s="1965" t="str">
        <f>CONCATENATE('Result Entry'!$G$4,'Result Entry'!$J$4)</f>
        <v>11(A)</v>
      </c>
      <c r="I2927" s="1963"/>
      <c r="J2927" s="1963"/>
      <c r="K2927" s="1963"/>
      <c r="L2927" s="1963"/>
      <c r="M2927" s="1963"/>
      <c r="N2927" s="1964"/>
    </row>
    <row r="2928" spans="1:15" ht="39.75" customHeight="1" thickBot="1">
      <c r="A2928" s="1721"/>
      <c r="B2928" s="10" t="s">
        <v>69</v>
      </c>
      <c r="C2928" s="1935" t="s">
        <v>25</v>
      </c>
      <c r="D2928" s="1936"/>
      <c r="E2928" s="1936"/>
      <c r="F2928" s="1937"/>
      <c r="G2928" s="89" t="s">
        <v>149</v>
      </c>
      <c r="H2928" s="1938">
        <f>VLOOKUP($A2917,'Result Entry'!$B$9:$FW$108,10,0)</f>
        <v>0</v>
      </c>
      <c r="I2928" s="1938"/>
      <c r="J2928" s="1938"/>
      <c r="K2928" s="1938"/>
      <c r="L2928" s="1938"/>
      <c r="M2928" s="1938"/>
      <c r="N2928" s="1939"/>
    </row>
    <row r="2929" spans="1:14" ht="30" customHeight="1">
      <c r="A2929" s="1721"/>
      <c r="B2929" s="11" t="s">
        <v>69</v>
      </c>
      <c r="C2929" s="1940" t="s">
        <v>167</v>
      </c>
      <c r="D2929" s="1941"/>
      <c r="E2929" s="1944" t="s">
        <v>72</v>
      </c>
      <c r="F2929" s="1946" t="s">
        <v>73</v>
      </c>
      <c r="G2929" s="1948" t="s">
        <v>168</v>
      </c>
      <c r="H2929" s="1950" t="s">
        <v>55</v>
      </c>
      <c r="I2929" s="1951"/>
      <c r="J2929" s="1954" t="s">
        <v>84</v>
      </c>
      <c r="K2929" s="1955"/>
      <c r="L2929" s="1958" t="s">
        <v>169</v>
      </c>
      <c r="M2929" s="1966" t="s">
        <v>76</v>
      </c>
      <c r="N2929" s="1926" t="s">
        <v>98</v>
      </c>
    </row>
    <row r="2930" spans="1:14" ht="30" customHeight="1">
      <c r="A2930" s="1721"/>
      <c r="B2930" s="11"/>
      <c r="C2930" s="1942"/>
      <c r="D2930" s="1943"/>
      <c r="E2930" s="1945"/>
      <c r="F2930" s="1947"/>
      <c r="G2930" s="1949"/>
      <c r="H2930" s="1952"/>
      <c r="I2930" s="1953"/>
      <c r="J2930" s="1956"/>
      <c r="K2930" s="1957"/>
      <c r="L2930" s="1959"/>
      <c r="M2930" s="1967"/>
      <c r="N2930" s="1927"/>
    </row>
    <row r="2931" spans="1:14" ht="39.75" customHeight="1" thickBot="1">
      <c r="A2931" s="1721"/>
      <c r="B2931" s="11" t="s">
        <v>69</v>
      </c>
      <c r="C2931" s="1866" t="s">
        <v>56</v>
      </c>
      <c r="D2931" s="1867"/>
      <c r="E2931" s="90">
        <f>'Result Entry'!$L$7</f>
        <v>10</v>
      </c>
      <c r="F2931" s="91">
        <f>'Result Entry'!$M$7</f>
        <v>10</v>
      </c>
      <c r="G2931" s="92">
        <f t="shared" ref="G2931:G2936" si="243">SUM(E2931:F2931)</f>
        <v>20</v>
      </c>
      <c r="H2931" s="1929">
        <f>'Result Entry'!$AU$7</f>
        <v>70</v>
      </c>
      <c r="I2931" s="1930"/>
      <c r="J2931" s="1931">
        <f>'Result Entry'!$AY$7</f>
        <v>100</v>
      </c>
      <c r="K2931" s="1930"/>
      <c r="L2931" s="92">
        <f t="shared" ref="L2931:L2936" si="244">SUM(H2931,J2931)</f>
        <v>170</v>
      </c>
      <c r="M2931" s="93">
        <f t="shared" ref="M2931:M2936" si="245">SUM(G2931,L2931)</f>
        <v>190</v>
      </c>
      <c r="N2931" s="1928"/>
    </row>
    <row r="2932" spans="1:14" s="52" customFormat="1" ht="54" customHeight="1">
      <c r="A2932" s="1721"/>
      <c r="B2932" s="50" t="s">
        <v>69</v>
      </c>
      <c r="C2932" s="1769" t="str">
        <f>'Result Entry'!$L$3</f>
        <v>HINDI Comp.</v>
      </c>
      <c r="D2932" s="1770"/>
      <c r="E2932" s="94">
        <f>IF($J2920="TC",0,IF($J2920="Nso",0,VLOOKUP($A2917,'Result Entry'!$B$9:$FW$108,11,0)))</f>
        <v>0</v>
      </c>
      <c r="F2932" s="95">
        <f>IF($J2920="TC",0,IF($J2920="Nso",0,VLOOKUP($A2917,'Result Entry'!$B$9:$FW$108,12,0)))</f>
        <v>0</v>
      </c>
      <c r="G2932" s="96">
        <f t="shared" si="243"/>
        <v>0</v>
      </c>
      <c r="H2932" s="1932">
        <f>IF($J2920="TC",0,IF($J2920="Nso",0,VLOOKUP($A2917,'Result Entry'!$B$9:$FW$108,16,0)))</f>
        <v>0</v>
      </c>
      <c r="I2932" s="1933"/>
      <c r="J2932" s="1934">
        <f>IF($J2920="TC",0,IF($J2920="Nso",0,VLOOKUP($A2917,'Result Entry'!$B$9:$FW$108,19,0)))</f>
        <v>0</v>
      </c>
      <c r="K2932" s="1933"/>
      <c r="L2932" s="97">
        <f t="shared" si="244"/>
        <v>0</v>
      </c>
      <c r="M2932" s="98">
        <f t="shared" si="245"/>
        <v>0</v>
      </c>
      <c r="N2932" s="99" t="str">
        <f>IF($J2920="TC",0,IF($J2920="Nso",0,VLOOKUP($A2917,'Result Entry'!$B$9:$FW$108,24,0)))</f>
        <v/>
      </c>
    </row>
    <row r="2933" spans="1:14" s="52" customFormat="1" ht="54" customHeight="1">
      <c r="A2933" s="1721"/>
      <c r="B2933" s="50" t="s">
        <v>69</v>
      </c>
      <c r="C2933" s="1717" t="str">
        <f>'Result Entry'!$Z$3</f>
        <v>ENGLISH Comp.</v>
      </c>
      <c r="D2933" s="1718"/>
      <c r="E2933" s="94">
        <f>IF($J2920="TC",0,IF($J2920="Nso",0,VLOOKUP($A2917,'Result Entry'!$B$9:$FW$108,25,0)))</f>
        <v>0</v>
      </c>
      <c r="F2933" s="95">
        <f>IF($J2920="TC",0,IF($J2920="Nso",0,VLOOKUP($A2917,'Result Entry'!$B$9:$FW$108,26,0)))</f>
        <v>0</v>
      </c>
      <c r="G2933" s="100">
        <f t="shared" si="243"/>
        <v>0</v>
      </c>
      <c r="H2933" s="1960">
        <f>IF($J2920="TC",0,IF($J2920="Nso",0,VLOOKUP($A2917,'Result Entry'!$B$9:$FW$108,30,0)))</f>
        <v>0</v>
      </c>
      <c r="I2933" s="1904"/>
      <c r="J2933" s="1903">
        <f>IF($J2920="TC",0,IF($J2920="Nso",0,VLOOKUP($A2917,'Result Entry'!$B$9:$FW$108,33,0)))</f>
        <v>0</v>
      </c>
      <c r="K2933" s="1904"/>
      <c r="L2933" s="97">
        <f t="shared" si="244"/>
        <v>0</v>
      </c>
      <c r="M2933" s="98">
        <f t="shared" si="245"/>
        <v>0</v>
      </c>
      <c r="N2933" s="99" t="str">
        <f>IF($J2920="TC",0,IF($J2920="Nso",0,VLOOKUP($A2917,'Result Entry'!$B$9:$FW$108,38,0)))</f>
        <v/>
      </c>
    </row>
    <row r="2934" spans="1:14" s="52" customFormat="1" ht="54" customHeight="1">
      <c r="A2934" s="1721"/>
      <c r="B2934" s="50" t="s">
        <v>69</v>
      </c>
      <c r="C2934" s="1717" t="str">
        <f>'Result Entry'!$AO$3</f>
        <v>PHYSICS</v>
      </c>
      <c r="D2934" s="1718"/>
      <c r="E2934" s="94">
        <f>IF($J2920="TC",0,IF($J2920="Nso",0,VLOOKUP($A2917,'Result Entry'!$B$9:$FW$108,39,0)))</f>
        <v>0</v>
      </c>
      <c r="F2934" s="95">
        <f>IF($J2920="TC",0,IF($J2920="Nso",0,VLOOKUP($A2917,'Result Entry'!$B$9:$FW$108,40,0)))</f>
        <v>0</v>
      </c>
      <c r="G2934" s="100">
        <f t="shared" si="243"/>
        <v>0</v>
      </c>
      <c r="H2934" s="1960">
        <f>IF($J2920="TC",0,IF($J2920="Nso",0,VLOOKUP($A2917,'Result Entry'!$B$9:$FW$108,45,0)))</f>
        <v>0</v>
      </c>
      <c r="I2934" s="1904"/>
      <c r="J2934" s="1903">
        <f>IF($J2920="TC",0,IF($J2920="Nso",0,VLOOKUP($A2917,'Result Entry'!$B$9:$FW$108,49,0)))</f>
        <v>0</v>
      </c>
      <c r="K2934" s="1904"/>
      <c r="L2934" s="97">
        <f t="shared" si="244"/>
        <v>0</v>
      </c>
      <c r="M2934" s="98">
        <f t="shared" si="245"/>
        <v>0</v>
      </c>
      <c r="N2934" s="99" t="str">
        <f>IF($J2920="TC",0,IF($J2920="Nso",0,VLOOKUP($A2917,'Result Entry'!$B$9:$FW$108,54,0)))</f>
        <v/>
      </c>
    </row>
    <row r="2935" spans="1:14" s="52" customFormat="1" ht="54" customHeight="1">
      <c r="A2935" s="1721"/>
      <c r="B2935" s="50" t="s">
        <v>69</v>
      </c>
      <c r="C2935" s="1717" t="str">
        <f>'Result Entry'!$BF$3</f>
        <v>CHEMISTRY</v>
      </c>
      <c r="D2935" s="1718"/>
      <c r="E2935" s="94" t="str">
        <f>IF($J2920="TC",0,IF($J2920="Nso",0,VLOOKUP($A2917,'Result Entry'!$B$9:$FW$108,55,0)))</f>
        <v/>
      </c>
      <c r="F2935" s="95">
        <f>IF($J2920="TC",0,IF($J2920="Nso",0,VLOOKUP($A2917,'Result Entry'!$B$9:$FW$108,56,0)))</f>
        <v>0</v>
      </c>
      <c r="G2935" s="100">
        <f t="shared" si="243"/>
        <v>0</v>
      </c>
      <c r="H2935" s="1960">
        <f>IF($J2920="TC",0,IF($J2920="Nso",0,VLOOKUP($A2917,'Result Entry'!$B$9:$FW$108,61,0)))</f>
        <v>0</v>
      </c>
      <c r="I2935" s="1904"/>
      <c r="J2935" s="1903">
        <f>IF($J2920="TC",0,IF($J2920="Nso",0,VLOOKUP($A2917,'Result Entry'!$B$9:$FW$108,65,0)))</f>
        <v>0</v>
      </c>
      <c r="K2935" s="1904"/>
      <c r="L2935" s="97">
        <f t="shared" si="244"/>
        <v>0</v>
      </c>
      <c r="M2935" s="98">
        <f t="shared" si="245"/>
        <v>0</v>
      </c>
      <c r="N2935" s="99" t="str">
        <f>IF($J2920="TC",0,IF($J2920="Nso",0,VLOOKUP($A2917,'Result Entry'!$B$9:$FW$108,70,0)))</f>
        <v/>
      </c>
    </row>
    <row r="2936" spans="1:14" s="52" customFormat="1" ht="54" customHeight="1" thickBot="1">
      <c r="A2936" s="1721"/>
      <c r="B2936" s="50" t="s">
        <v>69</v>
      </c>
      <c r="C2936" s="1717" t="str">
        <f>'Result Entry'!$BW$3</f>
        <v>BIOLOGY</v>
      </c>
      <c r="D2936" s="1718"/>
      <c r="E2936" s="101" t="str">
        <f>IF($J2920="TC",0,IF($J2920="Nso",0,VLOOKUP($A2917,'Result Entry'!$B$9:$FW$108,71,0)))</f>
        <v/>
      </c>
      <c r="F2936" s="102" t="str">
        <f>IF($J2920="TC",0,IF($J2920="Nso",0,VLOOKUP($A2917,'Result Entry'!$B$9:$FW$108,72,0)))</f>
        <v/>
      </c>
      <c r="G2936" s="103">
        <f t="shared" si="243"/>
        <v>0</v>
      </c>
      <c r="H2936" s="1905">
        <f>IF($J2920="TC",0,IF($J2920="Nso",0,VLOOKUP($A2917,'Result Entry'!$B$9:$FW$108,77,0)))</f>
        <v>0</v>
      </c>
      <c r="I2936" s="1906"/>
      <c r="J2936" s="1907">
        <f>IF($J2920="TC",0,IF($J2920="Nso",0,VLOOKUP($A2917,'Result Entry'!$B$9:$FW$108,81,0)))</f>
        <v>0</v>
      </c>
      <c r="K2936" s="1906"/>
      <c r="L2936" s="104">
        <f t="shared" si="244"/>
        <v>0</v>
      </c>
      <c r="M2936" s="105">
        <f t="shared" si="245"/>
        <v>0</v>
      </c>
      <c r="N2936" s="99">
        <f>IF($J2920="TC",0,IF($J2920="Nso",0,VLOOKUP($A2917,'Result Entry'!$B$9:$FW$108,86,0)))</f>
        <v>0</v>
      </c>
    </row>
    <row r="2937" spans="1:14" ht="39.75" customHeight="1">
      <c r="A2937" s="1721"/>
      <c r="B2937" s="11" t="s">
        <v>69</v>
      </c>
      <c r="C2937" s="1771" t="s">
        <v>77</v>
      </c>
      <c r="D2937" s="1772"/>
      <c r="E2937" s="1773"/>
      <c r="F2937" s="1968" t="s">
        <v>78</v>
      </c>
      <c r="G2937" s="1969"/>
      <c r="H2937" s="1968" t="s">
        <v>79</v>
      </c>
      <c r="I2937" s="1970"/>
      <c r="J2937" s="106" t="s">
        <v>41</v>
      </c>
      <c r="K2937" s="116" t="s">
        <v>91</v>
      </c>
      <c r="L2937" s="1971" t="s">
        <v>39</v>
      </c>
      <c r="M2937" s="1972"/>
      <c r="N2937" s="108" t="s">
        <v>43</v>
      </c>
    </row>
    <row r="2938" spans="1:14" ht="39.75" customHeight="1" thickBot="1">
      <c r="A2938" s="1721"/>
      <c r="B2938" s="11" t="s">
        <v>69</v>
      </c>
      <c r="C2938" s="1774"/>
      <c r="D2938" s="1775"/>
      <c r="E2938" s="1776"/>
      <c r="F2938" s="1973">
        <f>IF($J2920="TC",0,IF($J2920="Nso",0,VLOOKUP($A2917,'Result Entry'!$B$9:$FW$108,146,0)))</f>
        <v>0</v>
      </c>
      <c r="G2938" s="1974"/>
      <c r="H2938" s="1975">
        <f>IF($J2920="TC",0,IF($J2920="Nso",0,VLOOKUP($A2917,'Result Entry'!$B$9:$FW$108,147,0)))</f>
        <v>0</v>
      </c>
      <c r="I2938" s="1976"/>
      <c r="J2938" s="75">
        <f>IF($J2920="TC",0,IF($J2920="Nso",0,VLOOKUP($A2917,'Result Entry'!$B$9:$FW$108,148,0)))</f>
        <v>0</v>
      </c>
      <c r="K2938" s="85" t="str">
        <f>IF($J2920="TC",0,IF($J2920="Nso",0,VLOOKUP($A2917,'Result Entry'!$B$9:$FW$108,149,0)))</f>
        <v/>
      </c>
      <c r="L2938" s="1864">
        <f>IF($J2920="TC",0,IF($J2920="Nso",0,VLOOKUP($A2917,'Result Entry'!$B$9:$FW$108,150,0)))</f>
        <v>0</v>
      </c>
      <c r="M2938" s="1865"/>
      <c r="N2938" s="15">
        <f>IF($J2920="TC",0,IF($J2920="Nso",0,VLOOKUP($A2917,'Result Entry'!$B$9:$FW$108,152,0)))</f>
        <v>0</v>
      </c>
    </row>
    <row r="2939" spans="1:14" ht="39.75" customHeight="1">
      <c r="A2939" s="1721"/>
      <c r="B2939" s="11" t="s">
        <v>69</v>
      </c>
      <c r="C2939" s="1758" t="s">
        <v>58</v>
      </c>
      <c r="D2939" s="1759"/>
      <c r="E2939" s="1759"/>
      <c r="F2939" s="1759"/>
      <c r="G2939" s="1759"/>
      <c r="H2939" s="1760"/>
      <c r="I2939" s="1834" t="s">
        <v>59</v>
      </c>
      <c r="J2939" s="1835"/>
      <c r="K2939" s="1911">
        <f>VLOOKUP($A2917,'Result Entry'!$B$9:$FW$108,143,0)</f>
        <v>0</v>
      </c>
      <c r="L2939" s="1912"/>
      <c r="M2939" s="1839" t="s">
        <v>37</v>
      </c>
      <c r="N2939" s="1840"/>
    </row>
    <row r="2940" spans="1:14" ht="39.75" customHeight="1" thickBot="1">
      <c r="A2940" s="1721"/>
      <c r="B2940" s="11" t="s">
        <v>69</v>
      </c>
      <c r="C2940" s="1841" t="s">
        <v>54</v>
      </c>
      <c r="D2940" s="1842"/>
      <c r="E2940" s="1842"/>
      <c r="F2940" s="1843" t="s">
        <v>157</v>
      </c>
      <c r="G2940" s="1844"/>
      <c r="H2940" s="26" t="s">
        <v>47</v>
      </c>
      <c r="I2940" s="1847" t="s">
        <v>60</v>
      </c>
      <c r="J2940" s="1848"/>
      <c r="K2940" s="1913">
        <f>VLOOKUP($A2917,'Result Entry'!$B$9:$FW$108,144,0)</f>
        <v>0</v>
      </c>
      <c r="L2940" s="1914"/>
      <c r="M2940" s="1875">
        <f>VLOOKUP($A2917,'Result Entry'!$B$9:$FW$108,145,0)</f>
        <v>0</v>
      </c>
      <c r="N2940" s="1876"/>
    </row>
    <row r="2941" spans="1:14" ht="39.75" customHeight="1">
      <c r="A2941" s="1721"/>
      <c r="B2941" s="11" t="s">
        <v>69</v>
      </c>
      <c r="C2941" s="1841"/>
      <c r="D2941" s="1842"/>
      <c r="E2941" s="1842"/>
      <c r="F2941" s="1845"/>
      <c r="G2941" s="1846"/>
      <c r="H2941" s="27" t="s">
        <v>99</v>
      </c>
      <c r="I2941" s="1877" t="s">
        <v>61</v>
      </c>
      <c r="J2941" s="1878"/>
      <c r="K2941" s="1915">
        <f>IF($J2920="TC","Transferred",IF($J2920="Nso","NameSeparated",VLOOKUP($A2917,'Result Entry'!$B$9:$FW$108,153,0)))</f>
        <v>0</v>
      </c>
      <c r="L2941" s="1915"/>
      <c r="M2941" s="1915"/>
      <c r="N2941" s="1916"/>
    </row>
    <row r="2942" spans="1:14" ht="39.75" customHeight="1">
      <c r="A2942" s="1721"/>
      <c r="B2942" s="11" t="s">
        <v>69</v>
      </c>
      <c r="C2942" s="1917" t="str">
        <f>'Result Entry'!$DU$3</f>
        <v>Foundation Of Information Tech.</v>
      </c>
      <c r="D2942" s="1918"/>
      <c r="E2942" s="1919"/>
      <c r="F2942" s="1902" t="str">
        <f>IF($J2920="TC",0,IF($J2920="Nso",0,VLOOKUP($A2917,'Result Entry'!$B$9:$GS$108,170,0)))</f>
        <v/>
      </c>
      <c r="G2942" s="1902"/>
      <c r="H2942" s="109">
        <f>IF($J2920="TC",0,IF($J2920="Nso",0,VLOOKUP($A2917,'Result Entry'!$B$9:$GS$108,112,0)))</f>
        <v>0</v>
      </c>
      <c r="I2942" s="1748" t="s">
        <v>71</v>
      </c>
      <c r="J2942" s="1749"/>
      <c r="K2942" s="1908">
        <f>'Result Entry'!$T$2</f>
        <v>45419</v>
      </c>
      <c r="L2942" s="1909"/>
      <c r="M2942" s="1909"/>
      <c r="N2942" s="1910"/>
    </row>
    <row r="2943" spans="1:14" ht="39.75" customHeight="1">
      <c r="A2943" s="1721"/>
      <c r="B2943" s="11" t="s">
        <v>69</v>
      </c>
      <c r="C2943" s="1899" t="str">
        <f>'Result Entry'!$EI$3</f>
        <v>G.I.A.I.-II</v>
      </c>
      <c r="D2943" s="1900"/>
      <c r="E2943" s="1901"/>
      <c r="F2943" s="1902" t="str">
        <f>IF($J2920="TC",0,IF($J2920="Nso",0,VLOOKUP($A2917,'Result Entry'!$B$9:$GS$108,174,0)))</f>
        <v/>
      </c>
      <c r="G2943" s="1902"/>
      <c r="H2943" s="109">
        <f>IF($J2920="TC",0,IF($J2920="Nso",0,VLOOKUP($A2917,'Result Entry'!$B$9:$GS$108,124,0)))</f>
        <v>0</v>
      </c>
      <c r="I2943" s="1753"/>
      <c r="J2943" s="1754"/>
      <c r="K2943" s="1754"/>
      <c r="L2943" s="1754"/>
      <c r="M2943" s="1754"/>
      <c r="N2943" s="1755"/>
    </row>
    <row r="2944" spans="1:14" ht="39.75" customHeight="1">
      <c r="A2944" s="1721"/>
      <c r="B2944" s="11" t="s">
        <v>69</v>
      </c>
      <c r="C2944" s="1899" t="str">
        <f>'Result Entry'!$EU$3</f>
        <v>SOC.SER.PLAN</v>
      </c>
      <c r="D2944" s="1900"/>
      <c r="E2944" s="1901"/>
      <c r="F2944" s="1902">
        <f>IF($J2920="TC",0,IF($J2920="Nso",0,VLOOKUP($A2917,'Result Entry'!$B$9:$HS$108,178,0)))</f>
        <v>0</v>
      </c>
      <c r="G2944" s="1902"/>
      <c r="H2944" s="109">
        <f>IF($J2920="TC",0,IF($J2920="Nso",0,VLOOKUP($A2917,'Result Entry'!$B$9:$GS$108,136,0)))</f>
        <v>0</v>
      </c>
      <c r="I2944" s="1756" t="s">
        <v>174</v>
      </c>
      <c r="J2944" s="1757"/>
      <c r="K2944" s="113"/>
      <c r="L2944" s="114"/>
      <c r="M2944" s="114"/>
      <c r="N2944" s="115"/>
    </row>
    <row r="2945" spans="1:15" ht="39.75" customHeight="1" thickBot="1">
      <c r="A2945" s="1721"/>
      <c r="B2945" s="11" t="s">
        <v>69</v>
      </c>
      <c r="C2945" s="1899" t="str">
        <f>'Result Entry'!$FG$3</f>
        <v>Jeewan Kaushal</v>
      </c>
      <c r="D2945" s="1900"/>
      <c r="E2945" s="1901"/>
      <c r="F2945" s="1902" t="str">
        <f>IF($J2920="TC",0,IF($J2920="Nso",0,VLOOKUP($A2917,'Result Entry'!$B$9:$HS$108,182,0)))</f>
        <v/>
      </c>
      <c r="G2945" s="1902"/>
      <c r="H2945" s="109">
        <f>IF($J2920="TC",0,IF($J2920="Nso",0,VLOOKUP($A2917,'Result Entry'!$B$9:$HS$108,136,0)))</f>
        <v>0</v>
      </c>
      <c r="I2945" s="1756" t="s">
        <v>148</v>
      </c>
      <c r="J2945" s="1757"/>
      <c r="K2945" s="1757"/>
      <c r="L2945" s="1757"/>
      <c r="M2945" s="1757"/>
      <c r="N2945" s="1838"/>
    </row>
    <row r="2946" spans="1:15" ht="39.75" customHeight="1">
      <c r="A2946" s="1721"/>
      <c r="B2946" s="10" t="s">
        <v>69</v>
      </c>
      <c r="C2946" s="1886" t="s">
        <v>180</v>
      </c>
      <c r="D2946" s="1887"/>
      <c r="E2946" s="1888"/>
      <c r="F2946" s="1895" t="s">
        <v>181</v>
      </c>
      <c r="G2946" s="1896"/>
      <c r="H2946" s="110" t="s">
        <v>30</v>
      </c>
      <c r="I2946" s="1756" t="s">
        <v>175</v>
      </c>
      <c r="J2946" s="1757"/>
      <c r="K2946" s="1757"/>
      <c r="L2946" s="1757"/>
      <c r="M2946" s="1757"/>
      <c r="N2946" s="1838"/>
    </row>
    <row r="2947" spans="1:15" ht="39.75" customHeight="1">
      <c r="A2947" s="1721"/>
      <c r="B2947" s="10" t="s">
        <v>69</v>
      </c>
      <c r="C2947" s="1889"/>
      <c r="D2947" s="1890"/>
      <c r="E2947" s="1891"/>
      <c r="F2947" s="1897" t="s">
        <v>182</v>
      </c>
      <c r="G2947" s="1898"/>
      <c r="H2947" s="111" t="s">
        <v>179</v>
      </c>
      <c r="I2947" s="1732" t="s">
        <v>67</v>
      </c>
      <c r="J2947" s="1733"/>
      <c r="K2947" s="1733"/>
      <c r="L2947" s="1733"/>
      <c r="M2947" s="1733"/>
      <c r="N2947" s="1734"/>
    </row>
    <row r="2948" spans="1:15" ht="39.75" customHeight="1">
      <c r="A2948" s="1721"/>
      <c r="B2948" s="10" t="s">
        <v>69</v>
      </c>
      <c r="C2948" s="1889"/>
      <c r="D2948" s="1890"/>
      <c r="E2948" s="1891"/>
      <c r="F2948" s="1897" t="s">
        <v>185</v>
      </c>
      <c r="G2948" s="1898"/>
      <c r="H2948" s="111" t="s">
        <v>62</v>
      </c>
      <c r="I2948" s="1735"/>
      <c r="J2948" s="1736"/>
      <c r="K2948" s="1736"/>
      <c r="L2948" s="1736"/>
      <c r="M2948" s="1736"/>
      <c r="N2948" s="1737"/>
    </row>
    <row r="2949" spans="1:15" ht="39.75" customHeight="1">
      <c r="A2949" s="1721"/>
      <c r="B2949" s="10" t="s">
        <v>69</v>
      </c>
      <c r="C2949" s="1889"/>
      <c r="D2949" s="1890"/>
      <c r="E2949" s="1891"/>
      <c r="F2949" s="1897" t="s">
        <v>186</v>
      </c>
      <c r="G2949" s="1898"/>
      <c r="H2949" s="111" t="s">
        <v>63</v>
      </c>
      <c r="I2949" s="1735"/>
      <c r="J2949" s="1736"/>
      <c r="K2949" s="1736"/>
      <c r="L2949" s="1736"/>
      <c r="M2949" s="1736"/>
      <c r="N2949" s="1737"/>
    </row>
    <row r="2950" spans="1:15" ht="39.75" customHeight="1">
      <c r="A2950" s="1721"/>
      <c r="B2950" s="10" t="s">
        <v>69</v>
      </c>
      <c r="C2950" s="1889"/>
      <c r="D2950" s="1890"/>
      <c r="E2950" s="1891"/>
      <c r="F2950" s="1897" t="s">
        <v>183</v>
      </c>
      <c r="G2950" s="1898"/>
      <c r="H2950" s="111" t="s">
        <v>65</v>
      </c>
      <c r="I2950" s="1738" t="s">
        <v>80</v>
      </c>
      <c r="J2950" s="1739"/>
      <c r="K2950" s="1739"/>
      <c r="L2950" s="1739"/>
      <c r="M2950" s="1739"/>
      <c r="N2950" s="1740"/>
    </row>
    <row r="2951" spans="1:15" ht="39.75" customHeight="1" thickBot="1">
      <c r="A2951" s="1721"/>
      <c r="B2951" s="13" t="s">
        <v>69</v>
      </c>
      <c r="C2951" s="1892"/>
      <c r="D2951" s="1893"/>
      <c r="E2951" s="1894"/>
      <c r="F2951" s="1884" t="s">
        <v>184</v>
      </c>
      <c r="G2951" s="1885"/>
      <c r="H2951" s="112" t="s">
        <v>64</v>
      </c>
      <c r="I2951" s="1741"/>
      <c r="J2951" s="1742"/>
      <c r="K2951" s="1742"/>
      <c r="L2951" s="1742"/>
      <c r="M2951" s="1742"/>
      <c r="N2951" s="1743"/>
    </row>
    <row r="2952" spans="1:15" s="43" customFormat="1" ht="123.75" customHeight="1" thickTop="1">
      <c r="A2952" s="84"/>
      <c r="B2952" s="117"/>
      <c r="C2952" s="118"/>
      <c r="D2952" s="118"/>
      <c r="E2952" s="118"/>
      <c r="F2952" s="118"/>
      <c r="G2952" s="118"/>
      <c r="H2952" s="118"/>
      <c r="I2952" s="118"/>
      <c r="J2952" s="118"/>
      <c r="K2952" s="118"/>
      <c r="L2952" s="118"/>
      <c r="M2952" s="118"/>
      <c r="N2952" s="118"/>
    </row>
    <row r="2953" spans="1:15" ht="24.75" customHeight="1" thickBot="1">
      <c r="A2953" s="83">
        <f>A2917+1</f>
        <v>83</v>
      </c>
      <c r="B2953" s="1720" t="s">
        <v>50</v>
      </c>
      <c r="C2953" s="1720"/>
      <c r="D2953" s="1720"/>
      <c r="E2953" s="1720"/>
      <c r="F2953" s="1720"/>
      <c r="G2953" s="1720"/>
      <c r="H2953" s="1720"/>
      <c r="I2953" s="1720"/>
      <c r="J2953" s="1720"/>
      <c r="K2953" s="1720"/>
      <c r="L2953" s="1720"/>
      <c r="M2953" s="1720"/>
      <c r="N2953" s="1720"/>
    </row>
    <row r="2954" spans="1:15" ht="62.25" customHeight="1" thickTop="1">
      <c r="A2954" s="1721"/>
      <c r="B2954" s="1722"/>
      <c r="C2954" s="1723"/>
      <c r="D2954" s="1920" t="str">
        <f>Master!$E$8</f>
        <v xml:space="preserve">Govt. Sr. Secondary School </v>
      </c>
      <c r="E2954" s="1921"/>
      <c r="F2954" s="1921"/>
      <c r="G2954" s="1921"/>
      <c r="H2954" s="1921"/>
      <c r="I2954" s="1921"/>
      <c r="J2954" s="1921"/>
      <c r="K2954" s="1921"/>
      <c r="L2954" s="1921"/>
      <c r="M2954" s="1921"/>
      <c r="N2954" s="1922"/>
    </row>
    <row r="2955" spans="1:15" ht="33" customHeight="1" thickBot="1">
      <c r="A2955" s="1721"/>
      <c r="B2955" s="1724"/>
      <c r="C2955" s="1725"/>
      <c r="D2955" s="1729" t="str">
        <f>Master!$E$11</f>
        <v>P.S.-Bapini (Jodhpur)</v>
      </c>
      <c r="E2955" s="1730"/>
      <c r="F2955" s="1730"/>
      <c r="G2955" s="1730"/>
      <c r="H2955" s="1730"/>
      <c r="I2955" s="1730"/>
      <c r="J2955" s="1730"/>
      <c r="K2955" s="1730"/>
      <c r="L2955" s="1730"/>
      <c r="M2955" s="1730"/>
      <c r="N2955" s="1731"/>
    </row>
    <row r="2956" spans="1:15" ht="30" customHeight="1">
      <c r="A2956" s="1721"/>
      <c r="B2956" s="28"/>
      <c r="C2956" s="1849" t="s">
        <v>150</v>
      </c>
      <c r="D2956" s="1850"/>
      <c r="E2956" s="1850"/>
      <c r="F2956" s="1850"/>
      <c r="G2956" s="1851"/>
      <c r="H2956" s="1814" t="s">
        <v>127</v>
      </c>
      <c r="I2956" s="1814"/>
      <c r="J2956" s="1923">
        <f>VLOOKUP(A2953,'Result Entry'!$B$6:$K$108,6,0)</f>
        <v>0</v>
      </c>
      <c r="K2956" s="1820" t="s">
        <v>68</v>
      </c>
      <c r="L2956" s="1821"/>
      <c r="M2956" s="68">
        <f>Master!$E$14</f>
        <v>8151106901</v>
      </c>
      <c r="N2956" s="69"/>
    </row>
    <row r="2957" spans="1:15" ht="30" customHeight="1">
      <c r="A2957" s="1721"/>
      <c r="B2957" s="9"/>
      <c r="C2957" s="1852"/>
      <c r="D2957" s="1853"/>
      <c r="E2957" s="1853"/>
      <c r="F2957" s="1853"/>
      <c r="G2957" s="1854"/>
      <c r="H2957" s="1815"/>
      <c r="I2957" s="1815"/>
      <c r="J2957" s="1924"/>
      <c r="K2957" s="1822" t="s">
        <v>66</v>
      </c>
      <c r="L2957" s="1823"/>
      <c r="M2957" s="1824"/>
      <c r="N2957" s="1825"/>
      <c r="O2957" s="17" t="s">
        <v>156</v>
      </c>
    </row>
    <row r="2958" spans="1:15" ht="30" customHeight="1" thickBot="1">
      <c r="A2958" s="1721"/>
      <c r="B2958" s="9"/>
      <c r="C2958" s="1855"/>
      <c r="D2958" s="1856"/>
      <c r="E2958" s="1856"/>
      <c r="F2958" s="1856"/>
      <c r="G2958" s="1857"/>
      <c r="H2958" s="1816"/>
      <c r="I2958" s="1816"/>
      <c r="J2958" s="1925"/>
      <c r="K2958" s="1826" t="s">
        <v>51</v>
      </c>
      <c r="L2958" s="1827"/>
      <c r="M2958" s="1828" t="str">
        <f>Master!$E$6</f>
        <v>2023-24</v>
      </c>
      <c r="N2958" s="1829"/>
    </row>
    <row r="2959" spans="1:15" ht="39.75" customHeight="1">
      <c r="A2959" s="1721"/>
      <c r="B2959" s="10" t="s">
        <v>69</v>
      </c>
      <c r="C2959" s="1932" t="s">
        <v>20</v>
      </c>
      <c r="D2959" s="1977"/>
      <c r="E2959" s="1977"/>
      <c r="F2959" s="1978"/>
      <c r="G2959" s="87" t="s">
        <v>149</v>
      </c>
      <c r="H2959" s="1979">
        <f>VLOOKUP($A2953,'Result Entry'!$B$9:$FW$108,4,0)</f>
        <v>0</v>
      </c>
      <c r="I2959" s="1979"/>
      <c r="J2959" s="1979"/>
      <c r="K2959" s="1979"/>
      <c r="L2959" s="1979"/>
      <c r="M2959" s="1979"/>
      <c r="N2959" s="1980"/>
    </row>
    <row r="2960" spans="1:15" ht="39.75" customHeight="1">
      <c r="A2960" s="1721"/>
      <c r="B2960" s="10" t="s">
        <v>69</v>
      </c>
      <c r="C2960" s="1960" t="s">
        <v>22</v>
      </c>
      <c r="D2960" s="1961"/>
      <c r="E2960" s="1961"/>
      <c r="F2960" s="1962"/>
      <c r="G2960" s="88" t="s">
        <v>149</v>
      </c>
      <c r="H2960" s="1963">
        <f>VLOOKUP($A2953,'Result Entry'!$B$9:$FW$108,7,0)</f>
        <v>0</v>
      </c>
      <c r="I2960" s="1963"/>
      <c r="J2960" s="1963"/>
      <c r="K2960" s="1963"/>
      <c r="L2960" s="1963"/>
      <c r="M2960" s="1963"/>
      <c r="N2960" s="1964"/>
    </row>
    <row r="2961" spans="1:14" ht="39.75" customHeight="1">
      <c r="A2961" s="1721"/>
      <c r="B2961" s="10" t="s">
        <v>69</v>
      </c>
      <c r="C2961" s="1960" t="s">
        <v>23</v>
      </c>
      <c r="D2961" s="1961"/>
      <c r="E2961" s="1961"/>
      <c r="F2961" s="1962"/>
      <c r="G2961" s="88" t="s">
        <v>149</v>
      </c>
      <c r="H2961" s="1963">
        <f>VLOOKUP($A2953,'Result Entry'!$B$9:$FW$108,8,0)</f>
        <v>0</v>
      </c>
      <c r="I2961" s="1963"/>
      <c r="J2961" s="1963"/>
      <c r="K2961" s="1963"/>
      <c r="L2961" s="1963"/>
      <c r="M2961" s="1963"/>
      <c r="N2961" s="1964"/>
    </row>
    <row r="2962" spans="1:14" ht="39.75" customHeight="1">
      <c r="A2962" s="1721"/>
      <c r="B2962" s="10" t="s">
        <v>69</v>
      </c>
      <c r="C2962" s="1960" t="s">
        <v>52</v>
      </c>
      <c r="D2962" s="1961"/>
      <c r="E2962" s="1961"/>
      <c r="F2962" s="1962"/>
      <c r="G2962" s="88" t="s">
        <v>149</v>
      </c>
      <c r="H2962" s="1963">
        <f>VLOOKUP($A2953,'Result Entry'!$B$9:$FW$108,9,0)</f>
        <v>0</v>
      </c>
      <c r="I2962" s="1963"/>
      <c r="J2962" s="1963"/>
      <c r="K2962" s="1963"/>
      <c r="L2962" s="1963"/>
      <c r="M2962" s="1963"/>
      <c r="N2962" s="1964"/>
    </row>
    <row r="2963" spans="1:14" ht="39.75" customHeight="1">
      <c r="A2963" s="1721"/>
      <c r="B2963" s="10" t="s">
        <v>69</v>
      </c>
      <c r="C2963" s="1960" t="s">
        <v>53</v>
      </c>
      <c r="D2963" s="1961"/>
      <c r="E2963" s="1961"/>
      <c r="F2963" s="1962"/>
      <c r="G2963" s="88" t="s">
        <v>149</v>
      </c>
      <c r="H2963" s="1965" t="str">
        <f>CONCATENATE('Result Entry'!$G$4,'Result Entry'!$J$4)</f>
        <v>11(A)</v>
      </c>
      <c r="I2963" s="1963"/>
      <c r="J2963" s="1963"/>
      <c r="K2963" s="1963"/>
      <c r="L2963" s="1963"/>
      <c r="M2963" s="1963"/>
      <c r="N2963" s="1964"/>
    </row>
    <row r="2964" spans="1:14" ht="39.75" customHeight="1" thickBot="1">
      <c r="A2964" s="1721"/>
      <c r="B2964" s="10" t="s">
        <v>69</v>
      </c>
      <c r="C2964" s="1935" t="s">
        <v>25</v>
      </c>
      <c r="D2964" s="1936"/>
      <c r="E2964" s="1936"/>
      <c r="F2964" s="1937"/>
      <c r="G2964" s="89" t="s">
        <v>149</v>
      </c>
      <c r="H2964" s="1938">
        <f>VLOOKUP($A2953,'Result Entry'!$B$9:$FW$108,10,0)</f>
        <v>0</v>
      </c>
      <c r="I2964" s="1938"/>
      <c r="J2964" s="1938"/>
      <c r="K2964" s="1938"/>
      <c r="L2964" s="1938"/>
      <c r="M2964" s="1938"/>
      <c r="N2964" s="1939"/>
    </row>
    <row r="2965" spans="1:14" ht="30" customHeight="1">
      <c r="A2965" s="1721"/>
      <c r="B2965" s="11" t="s">
        <v>69</v>
      </c>
      <c r="C2965" s="1940" t="s">
        <v>167</v>
      </c>
      <c r="D2965" s="1941"/>
      <c r="E2965" s="1944" t="s">
        <v>72</v>
      </c>
      <c r="F2965" s="1946" t="s">
        <v>73</v>
      </c>
      <c r="G2965" s="1948" t="s">
        <v>168</v>
      </c>
      <c r="H2965" s="1950" t="s">
        <v>55</v>
      </c>
      <c r="I2965" s="1951"/>
      <c r="J2965" s="1954" t="s">
        <v>84</v>
      </c>
      <c r="K2965" s="1955"/>
      <c r="L2965" s="1958" t="s">
        <v>169</v>
      </c>
      <c r="M2965" s="1966" t="s">
        <v>76</v>
      </c>
      <c r="N2965" s="1926" t="s">
        <v>98</v>
      </c>
    </row>
    <row r="2966" spans="1:14" ht="30" customHeight="1">
      <c r="A2966" s="1721"/>
      <c r="B2966" s="11"/>
      <c r="C2966" s="1942"/>
      <c r="D2966" s="1943"/>
      <c r="E2966" s="1945"/>
      <c r="F2966" s="1947"/>
      <c r="G2966" s="1949"/>
      <c r="H2966" s="1952"/>
      <c r="I2966" s="1953"/>
      <c r="J2966" s="1956"/>
      <c r="K2966" s="1957"/>
      <c r="L2966" s="1959"/>
      <c r="M2966" s="1967"/>
      <c r="N2966" s="1927"/>
    </row>
    <row r="2967" spans="1:14" ht="39.75" customHeight="1" thickBot="1">
      <c r="A2967" s="1721"/>
      <c r="B2967" s="11" t="s">
        <v>69</v>
      </c>
      <c r="C2967" s="1866" t="s">
        <v>56</v>
      </c>
      <c r="D2967" s="1867"/>
      <c r="E2967" s="90">
        <f>'Result Entry'!$L$7</f>
        <v>10</v>
      </c>
      <c r="F2967" s="91">
        <f>'Result Entry'!$M$7</f>
        <v>10</v>
      </c>
      <c r="G2967" s="92">
        <f t="shared" ref="G2967:G2972" si="246">SUM(E2967:F2967)</f>
        <v>20</v>
      </c>
      <c r="H2967" s="1929">
        <f>'Result Entry'!$AU$7</f>
        <v>70</v>
      </c>
      <c r="I2967" s="1930"/>
      <c r="J2967" s="1931">
        <f>'Result Entry'!$AY$7</f>
        <v>100</v>
      </c>
      <c r="K2967" s="1930"/>
      <c r="L2967" s="92">
        <f t="shared" ref="L2967:L2972" si="247">SUM(H2967,J2967)</f>
        <v>170</v>
      </c>
      <c r="M2967" s="93">
        <f t="shared" ref="M2967:M2972" si="248">SUM(G2967,L2967)</f>
        <v>190</v>
      </c>
      <c r="N2967" s="1928"/>
    </row>
    <row r="2968" spans="1:14" s="52" customFormat="1" ht="54" customHeight="1">
      <c r="A2968" s="1721"/>
      <c r="B2968" s="50" t="s">
        <v>69</v>
      </c>
      <c r="C2968" s="1769" t="str">
        <f>'Result Entry'!$L$3</f>
        <v>HINDI Comp.</v>
      </c>
      <c r="D2968" s="1770"/>
      <c r="E2968" s="94">
        <f>IF($J2956="TC",0,IF($J2956="Nso",0,VLOOKUP($A2953,'Result Entry'!$B$9:$FW$108,11,0)))</f>
        <v>0</v>
      </c>
      <c r="F2968" s="95">
        <f>IF($J2956="TC",0,IF($J2956="Nso",0,VLOOKUP($A2953,'Result Entry'!$B$9:$FW$108,12,0)))</f>
        <v>0</v>
      </c>
      <c r="G2968" s="96">
        <f t="shared" si="246"/>
        <v>0</v>
      </c>
      <c r="H2968" s="1932">
        <f>IF($J2956="TC",0,IF($J2956="Nso",0,VLOOKUP($A2953,'Result Entry'!$B$9:$FW$108,16,0)))</f>
        <v>0</v>
      </c>
      <c r="I2968" s="1933"/>
      <c r="J2968" s="1934">
        <f>IF($J2956="TC",0,IF($J2956="Nso",0,VLOOKUP($A2953,'Result Entry'!$B$9:$FW$108,19,0)))</f>
        <v>0</v>
      </c>
      <c r="K2968" s="1933"/>
      <c r="L2968" s="97">
        <f t="shared" si="247"/>
        <v>0</v>
      </c>
      <c r="M2968" s="98">
        <f t="shared" si="248"/>
        <v>0</v>
      </c>
      <c r="N2968" s="99" t="str">
        <f>IF($J2956="TC",0,IF($J2956="Nso",0,VLOOKUP($A2953,'Result Entry'!$B$9:$FW$108,24,0)))</f>
        <v/>
      </c>
    </row>
    <row r="2969" spans="1:14" s="52" customFormat="1" ht="54" customHeight="1">
      <c r="A2969" s="1721"/>
      <c r="B2969" s="50" t="s">
        <v>69</v>
      </c>
      <c r="C2969" s="1717" t="str">
        <f>'Result Entry'!$Z$3</f>
        <v>ENGLISH Comp.</v>
      </c>
      <c r="D2969" s="1718"/>
      <c r="E2969" s="94">
        <f>IF($J2956="TC",0,IF($J2956="Nso",0,VLOOKUP($A2953,'Result Entry'!$B$9:$FW$108,25,0)))</f>
        <v>0</v>
      </c>
      <c r="F2969" s="95">
        <f>IF($J2956="TC",0,IF($J2956="Nso",0,VLOOKUP($A2953,'Result Entry'!$B$9:$FW$108,26,0)))</f>
        <v>0</v>
      </c>
      <c r="G2969" s="100">
        <f t="shared" si="246"/>
        <v>0</v>
      </c>
      <c r="H2969" s="1960">
        <f>IF($J2956="TC",0,IF($J2956="Nso",0,VLOOKUP($A2953,'Result Entry'!$B$9:$FW$108,30,0)))</f>
        <v>0</v>
      </c>
      <c r="I2969" s="1904"/>
      <c r="J2969" s="1903">
        <f>IF($J2956="TC",0,IF($J2956="Nso",0,VLOOKUP($A2953,'Result Entry'!$B$9:$FW$108,33,0)))</f>
        <v>0</v>
      </c>
      <c r="K2969" s="1904"/>
      <c r="L2969" s="97">
        <f t="shared" si="247"/>
        <v>0</v>
      </c>
      <c r="M2969" s="98">
        <f t="shared" si="248"/>
        <v>0</v>
      </c>
      <c r="N2969" s="99" t="str">
        <f>IF($J2956="TC",0,IF($J2956="Nso",0,VLOOKUP($A2953,'Result Entry'!$B$9:$FW$108,38,0)))</f>
        <v/>
      </c>
    </row>
    <row r="2970" spans="1:14" s="52" customFormat="1" ht="54" customHeight="1">
      <c r="A2970" s="1721"/>
      <c r="B2970" s="50" t="s">
        <v>69</v>
      </c>
      <c r="C2970" s="1717" t="str">
        <f>'Result Entry'!$AO$3</f>
        <v>PHYSICS</v>
      </c>
      <c r="D2970" s="1718"/>
      <c r="E2970" s="94">
        <f>IF($J2956="TC",0,IF($J2956="Nso",0,VLOOKUP($A2953,'Result Entry'!$B$9:$FW$108,39,0)))</f>
        <v>0</v>
      </c>
      <c r="F2970" s="95">
        <f>IF($J2956="TC",0,IF($J2956="Nso",0,VLOOKUP($A2953,'Result Entry'!$B$9:$FW$108,40,0)))</f>
        <v>0</v>
      </c>
      <c r="G2970" s="100">
        <f t="shared" si="246"/>
        <v>0</v>
      </c>
      <c r="H2970" s="1960">
        <f>IF($J2956="TC",0,IF($J2956="Nso",0,VLOOKUP($A2953,'Result Entry'!$B$9:$FW$108,45,0)))</f>
        <v>0</v>
      </c>
      <c r="I2970" s="1904"/>
      <c r="J2970" s="1903">
        <f>IF($J2956="TC",0,IF($J2956="Nso",0,VLOOKUP($A2953,'Result Entry'!$B$9:$FW$108,49,0)))</f>
        <v>0</v>
      </c>
      <c r="K2970" s="1904"/>
      <c r="L2970" s="97">
        <f t="shared" si="247"/>
        <v>0</v>
      </c>
      <c r="M2970" s="98">
        <f t="shared" si="248"/>
        <v>0</v>
      </c>
      <c r="N2970" s="99" t="str">
        <f>IF($J2956="TC",0,IF($J2956="Nso",0,VLOOKUP($A2953,'Result Entry'!$B$9:$FW$108,54,0)))</f>
        <v/>
      </c>
    </row>
    <row r="2971" spans="1:14" s="52" customFormat="1" ht="54" customHeight="1">
      <c r="A2971" s="1721"/>
      <c r="B2971" s="50" t="s">
        <v>69</v>
      </c>
      <c r="C2971" s="1717" t="str">
        <f>'Result Entry'!$BF$3</f>
        <v>CHEMISTRY</v>
      </c>
      <c r="D2971" s="1718"/>
      <c r="E2971" s="94" t="str">
        <f>IF($J2956="TC",0,IF($J2956="Nso",0,VLOOKUP($A2953,'Result Entry'!$B$9:$FW$108,55,0)))</f>
        <v/>
      </c>
      <c r="F2971" s="95">
        <f>IF($J2956="TC",0,IF($J2956="Nso",0,VLOOKUP($A2953,'Result Entry'!$B$9:$FW$108,56,0)))</f>
        <v>0</v>
      </c>
      <c r="G2971" s="100">
        <f t="shared" si="246"/>
        <v>0</v>
      </c>
      <c r="H2971" s="1960">
        <f>IF($J2956="TC",0,IF($J2956="Nso",0,VLOOKUP($A2953,'Result Entry'!$B$9:$FW$108,61,0)))</f>
        <v>0</v>
      </c>
      <c r="I2971" s="1904"/>
      <c r="J2971" s="1903">
        <f>IF($J2956="TC",0,IF($J2956="Nso",0,VLOOKUP($A2953,'Result Entry'!$B$9:$FW$108,65,0)))</f>
        <v>0</v>
      </c>
      <c r="K2971" s="1904"/>
      <c r="L2971" s="97">
        <f t="shared" si="247"/>
        <v>0</v>
      </c>
      <c r="M2971" s="98">
        <f t="shared" si="248"/>
        <v>0</v>
      </c>
      <c r="N2971" s="99" t="str">
        <f>IF($J2956="TC",0,IF($J2956="Nso",0,VLOOKUP($A2953,'Result Entry'!$B$9:$FW$108,70,0)))</f>
        <v/>
      </c>
    </row>
    <row r="2972" spans="1:14" s="52" customFormat="1" ht="54" customHeight="1" thickBot="1">
      <c r="A2972" s="1721"/>
      <c r="B2972" s="50" t="s">
        <v>69</v>
      </c>
      <c r="C2972" s="1717" t="str">
        <f>'Result Entry'!$BW$3</f>
        <v>BIOLOGY</v>
      </c>
      <c r="D2972" s="1718"/>
      <c r="E2972" s="101" t="str">
        <f>IF($J2956="TC",0,IF($J2956="Nso",0,VLOOKUP($A2953,'Result Entry'!$B$9:$FW$108,71,0)))</f>
        <v/>
      </c>
      <c r="F2972" s="102" t="str">
        <f>IF($J2956="TC",0,IF($J2956="Nso",0,VLOOKUP($A2953,'Result Entry'!$B$9:$FW$108,72,0)))</f>
        <v/>
      </c>
      <c r="G2972" s="103">
        <f t="shared" si="246"/>
        <v>0</v>
      </c>
      <c r="H2972" s="1905">
        <f>IF($J2956="TC",0,IF($J2956="Nso",0,VLOOKUP($A2953,'Result Entry'!$B$9:$FW$108,77,0)))</f>
        <v>0</v>
      </c>
      <c r="I2972" s="1906"/>
      <c r="J2972" s="1907">
        <f>IF($J2956="TC",0,IF($J2956="Nso",0,VLOOKUP($A2953,'Result Entry'!$B$9:$FW$108,81,0)))</f>
        <v>0</v>
      </c>
      <c r="K2972" s="1906"/>
      <c r="L2972" s="104">
        <f t="shared" si="247"/>
        <v>0</v>
      </c>
      <c r="M2972" s="105">
        <f t="shared" si="248"/>
        <v>0</v>
      </c>
      <c r="N2972" s="99">
        <f>IF($J2956="TC",0,IF($J2956="Nso",0,VLOOKUP($A2953,'Result Entry'!$B$9:$FW$108,86,0)))</f>
        <v>0</v>
      </c>
    </row>
    <row r="2973" spans="1:14" ht="39.75" customHeight="1">
      <c r="A2973" s="1721"/>
      <c r="B2973" s="11" t="s">
        <v>69</v>
      </c>
      <c r="C2973" s="1771" t="s">
        <v>77</v>
      </c>
      <c r="D2973" s="1772"/>
      <c r="E2973" s="1773"/>
      <c r="F2973" s="1968" t="s">
        <v>78</v>
      </c>
      <c r="G2973" s="1969"/>
      <c r="H2973" s="1968" t="s">
        <v>79</v>
      </c>
      <c r="I2973" s="1970"/>
      <c r="J2973" s="106" t="s">
        <v>41</v>
      </c>
      <c r="K2973" s="116" t="s">
        <v>91</v>
      </c>
      <c r="L2973" s="1971" t="s">
        <v>39</v>
      </c>
      <c r="M2973" s="1972"/>
      <c r="N2973" s="108" t="s">
        <v>43</v>
      </c>
    </row>
    <row r="2974" spans="1:14" ht="39.75" customHeight="1" thickBot="1">
      <c r="A2974" s="1721"/>
      <c r="B2974" s="11" t="s">
        <v>69</v>
      </c>
      <c r="C2974" s="1774"/>
      <c r="D2974" s="1775"/>
      <c r="E2974" s="1776"/>
      <c r="F2974" s="1973">
        <f>IF($J2956="TC",0,IF($J2956="Nso",0,VLOOKUP($A2953,'Result Entry'!$B$9:$FW$108,146,0)))</f>
        <v>0</v>
      </c>
      <c r="G2974" s="1974"/>
      <c r="H2974" s="1975">
        <f>IF($J2956="TC",0,IF($J2956="Nso",0,VLOOKUP($A2953,'Result Entry'!$B$9:$FW$108,147,0)))</f>
        <v>0</v>
      </c>
      <c r="I2974" s="1976"/>
      <c r="J2974" s="75">
        <f>IF($J2956="TC",0,IF($J2956="Nso",0,VLOOKUP($A2953,'Result Entry'!$B$9:$FW$108,148,0)))</f>
        <v>0</v>
      </c>
      <c r="K2974" s="85" t="str">
        <f>IF($J2956="TC",0,IF($J2956="Nso",0,VLOOKUP($A2953,'Result Entry'!$B$9:$FW$108,149,0)))</f>
        <v/>
      </c>
      <c r="L2974" s="1864">
        <f>IF($J2956="TC",0,IF($J2956="Nso",0,VLOOKUP($A2953,'Result Entry'!$B$9:$FW$108,150,0)))</f>
        <v>0</v>
      </c>
      <c r="M2974" s="1865"/>
      <c r="N2974" s="15">
        <f>IF($J2956="TC",0,IF($J2956="Nso",0,VLOOKUP($A2953,'Result Entry'!$B$9:$FW$108,152,0)))</f>
        <v>0</v>
      </c>
    </row>
    <row r="2975" spans="1:14" ht="39.75" customHeight="1">
      <c r="A2975" s="1721"/>
      <c r="B2975" s="11" t="s">
        <v>69</v>
      </c>
      <c r="C2975" s="1758" t="s">
        <v>58</v>
      </c>
      <c r="D2975" s="1759"/>
      <c r="E2975" s="1759"/>
      <c r="F2975" s="1759"/>
      <c r="G2975" s="1759"/>
      <c r="H2975" s="1760"/>
      <c r="I2975" s="1834" t="s">
        <v>59</v>
      </c>
      <c r="J2975" s="1835"/>
      <c r="K2975" s="1911">
        <f>VLOOKUP($A2953,'Result Entry'!$B$9:$FW$108,143,0)</f>
        <v>0</v>
      </c>
      <c r="L2975" s="1912"/>
      <c r="M2975" s="1839" t="s">
        <v>37</v>
      </c>
      <c r="N2975" s="1840"/>
    </row>
    <row r="2976" spans="1:14" ht="39.75" customHeight="1" thickBot="1">
      <c r="A2976" s="1721"/>
      <c r="B2976" s="11" t="s">
        <v>69</v>
      </c>
      <c r="C2976" s="1841" t="s">
        <v>54</v>
      </c>
      <c r="D2976" s="1842"/>
      <c r="E2976" s="1842"/>
      <c r="F2976" s="1843" t="s">
        <v>157</v>
      </c>
      <c r="G2976" s="1844"/>
      <c r="H2976" s="26" t="s">
        <v>47</v>
      </c>
      <c r="I2976" s="1847" t="s">
        <v>60</v>
      </c>
      <c r="J2976" s="1848"/>
      <c r="K2976" s="1913">
        <f>VLOOKUP($A2953,'Result Entry'!$B$9:$FW$108,144,0)</f>
        <v>0</v>
      </c>
      <c r="L2976" s="1914"/>
      <c r="M2976" s="1875">
        <f>VLOOKUP($A2953,'Result Entry'!$B$9:$FW$108,145,0)</f>
        <v>0</v>
      </c>
      <c r="N2976" s="1876"/>
    </row>
    <row r="2977" spans="1:14" ht="39.75" customHeight="1">
      <c r="A2977" s="1721"/>
      <c r="B2977" s="11" t="s">
        <v>69</v>
      </c>
      <c r="C2977" s="1841"/>
      <c r="D2977" s="1842"/>
      <c r="E2977" s="1842"/>
      <c r="F2977" s="1845"/>
      <c r="G2977" s="1846"/>
      <c r="H2977" s="27" t="s">
        <v>99</v>
      </c>
      <c r="I2977" s="1877" t="s">
        <v>61</v>
      </c>
      <c r="J2977" s="1878"/>
      <c r="K2977" s="1915">
        <f>IF($J2956="TC","Transferred",IF($J2956="Nso","NameSeparated",VLOOKUP($A2953,'Result Entry'!$B$9:$FW$108,153,0)))</f>
        <v>0</v>
      </c>
      <c r="L2977" s="1915"/>
      <c r="M2977" s="1915"/>
      <c r="N2977" s="1916"/>
    </row>
    <row r="2978" spans="1:14" ht="39.75" customHeight="1">
      <c r="A2978" s="1721"/>
      <c r="B2978" s="11" t="s">
        <v>69</v>
      </c>
      <c r="C2978" s="1917" t="str">
        <f>'Result Entry'!$DU$3</f>
        <v>Foundation Of Information Tech.</v>
      </c>
      <c r="D2978" s="1918"/>
      <c r="E2978" s="1919"/>
      <c r="F2978" s="1902" t="str">
        <f>IF($J2956="TC",0,IF($J2956="Nso",0,VLOOKUP($A2953,'Result Entry'!$B$9:$GS$108,170,0)))</f>
        <v/>
      </c>
      <c r="G2978" s="1902"/>
      <c r="H2978" s="109">
        <f>IF($J2956="TC",0,IF($J2956="Nso",0,VLOOKUP($A2953,'Result Entry'!$B$9:$GS$108,112,0)))</f>
        <v>0</v>
      </c>
      <c r="I2978" s="1748" t="s">
        <v>71</v>
      </c>
      <c r="J2978" s="1749"/>
      <c r="K2978" s="1908">
        <f>'Result Entry'!$T$2</f>
        <v>45419</v>
      </c>
      <c r="L2978" s="1909"/>
      <c r="M2978" s="1909"/>
      <c r="N2978" s="1910"/>
    </row>
    <row r="2979" spans="1:14" ht="39.75" customHeight="1">
      <c r="A2979" s="1721"/>
      <c r="B2979" s="11" t="s">
        <v>69</v>
      </c>
      <c r="C2979" s="1899" t="str">
        <f>'Result Entry'!$EI$3</f>
        <v>G.I.A.I.-II</v>
      </c>
      <c r="D2979" s="1900"/>
      <c r="E2979" s="1901"/>
      <c r="F2979" s="1902" t="str">
        <f>IF($J2956="TC",0,IF($J2956="Nso",0,VLOOKUP($A2953,'Result Entry'!$B$9:$GS$108,174,0)))</f>
        <v/>
      </c>
      <c r="G2979" s="1902"/>
      <c r="H2979" s="109">
        <f>IF($J2956="TC",0,IF($J2956="Nso",0,VLOOKUP($A2953,'Result Entry'!$B$9:$GS$108,124,0)))</f>
        <v>0</v>
      </c>
      <c r="I2979" s="1753"/>
      <c r="J2979" s="1754"/>
      <c r="K2979" s="1754"/>
      <c r="L2979" s="1754"/>
      <c r="M2979" s="1754"/>
      <c r="N2979" s="1755"/>
    </row>
    <row r="2980" spans="1:14" ht="39.75" customHeight="1">
      <c r="A2980" s="1721"/>
      <c r="B2980" s="11" t="s">
        <v>69</v>
      </c>
      <c r="C2980" s="1899" t="str">
        <f>'Result Entry'!$EU$3</f>
        <v>SOC.SER.PLAN</v>
      </c>
      <c r="D2980" s="1900"/>
      <c r="E2980" s="1901"/>
      <c r="F2980" s="1902">
        <f>IF($J2956="TC",0,IF($J2956="Nso",0,VLOOKUP($A2953,'Result Entry'!$B$9:$HS$108,178,0)))</f>
        <v>0</v>
      </c>
      <c r="G2980" s="1902"/>
      <c r="H2980" s="109">
        <f>IF($J2956="TC",0,IF($J2956="Nso",0,VLOOKUP($A2953,'Result Entry'!$B$9:$GS$108,136,0)))</f>
        <v>0</v>
      </c>
      <c r="I2980" s="1756" t="s">
        <v>174</v>
      </c>
      <c r="J2980" s="1757"/>
      <c r="K2980" s="113"/>
      <c r="L2980" s="114"/>
      <c r="M2980" s="114"/>
      <c r="N2980" s="115"/>
    </row>
    <row r="2981" spans="1:14" ht="39.75" customHeight="1" thickBot="1">
      <c r="A2981" s="1721"/>
      <c r="B2981" s="11" t="s">
        <v>69</v>
      </c>
      <c r="C2981" s="1899" t="str">
        <f>'Result Entry'!$FG$3</f>
        <v>Jeewan Kaushal</v>
      </c>
      <c r="D2981" s="1900"/>
      <c r="E2981" s="1901"/>
      <c r="F2981" s="1902" t="str">
        <f>IF($J2956="TC",0,IF($J2956="Nso",0,VLOOKUP($A2953,'Result Entry'!$B$9:$HS$108,182,0)))</f>
        <v/>
      </c>
      <c r="G2981" s="1902"/>
      <c r="H2981" s="109">
        <f>IF($J2956="TC",0,IF($J2956="Nso",0,VLOOKUP($A2953,'Result Entry'!$B$9:$HS$108,136,0)))</f>
        <v>0</v>
      </c>
      <c r="I2981" s="1756" t="s">
        <v>148</v>
      </c>
      <c r="J2981" s="1757"/>
      <c r="K2981" s="1757"/>
      <c r="L2981" s="1757"/>
      <c r="M2981" s="1757"/>
      <c r="N2981" s="1838"/>
    </row>
    <row r="2982" spans="1:14" ht="39.75" customHeight="1">
      <c r="A2982" s="1721"/>
      <c r="B2982" s="10" t="s">
        <v>69</v>
      </c>
      <c r="C2982" s="1886" t="s">
        <v>180</v>
      </c>
      <c r="D2982" s="1887"/>
      <c r="E2982" s="1888"/>
      <c r="F2982" s="1895" t="s">
        <v>181</v>
      </c>
      <c r="G2982" s="1896"/>
      <c r="H2982" s="110" t="s">
        <v>30</v>
      </c>
      <c r="I2982" s="1756" t="s">
        <v>175</v>
      </c>
      <c r="J2982" s="1757"/>
      <c r="K2982" s="1757"/>
      <c r="L2982" s="1757"/>
      <c r="M2982" s="1757"/>
      <c r="N2982" s="1838"/>
    </row>
    <row r="2983" spans="1:14" ht="39.75" customHeight="1">
      <c r="A2983" s="1721"/>
      <c r="B2983" s="10" t="s">
        <v>69</v>
      </c>
      <c r="C2983" s="1889"/>
      <c r="D2983" s="1890"/>
      <c r="E2983" s="1891"/>
      <c r="F2983" s="1897" t="s">
        <v>182</v>
      </c>
      <c r="G2983" s="1898"/>
      <c r="H2983" s="111" t="s">
        <v>179</v>
      </c>
      <c r="I2983" s="1732" t="s">
        <v>67</v>
      </c>
      <c r="J2983" s="1733"/>
      <c r="K2983" s="1733"/>
      <c r="L2983" s="1733"/>
      <c r="M2983" s="1733"/>
      <c r="N2983" s="1734"/>
    </row>
    <row r="2984" spans="1:14" ht="39.75" customHeight="1">
      <c r="A2984" s="1721"/>
      <c r="B2984" s="10" t="s">
        <v>69</v>
      </c>
      <c r="C2984" s="1889"/>
      <c r="D2984" s="1890"/>
      <c r="E2984" s="1891"/>
      <c r="F2984" s="1897" t="s">
        <v>185</v>
      </c>
      <c r="G2984" s="1898"/>
      <c r="H2984" s="111" t="s">
        <v>62</v>
      </c>
      <c r="I2984" s="1735"/>
      <c r="J2984" s="1736"/>
      <c r="K2984" s="1736"/>
      <c r="L2984" s="1736"/>
      <c r="M2984" s="1736"/>
      <c r="N2984" s="1737"/>
    </row>
    <row r="2985" spans="1:14" ht="39.75" customHeight="1">
      <c r="A2985" s="1721"/>
      <c r="B2985" s="10" t="s">
        <v>69</v>
      </c>
      <c r="C2985" s="1889"/>
      <c r="D2985" s="1890"/>
      <c r="E2985" s="1891"/>
      <c r="F2985" s="1897" t="s">
        <v>186</v>
      </c>
      <c r="G2985" s="1898"/>
      <c r="H2985" s="111" t="s">
        <v>63</v>
      </c>
      <c r="I2985" s="1735"/>
      <c r="J2985" s="1736"/>
      <c r="K2985" s="1736"/>
      <c r="L2985" s="1736"/>
      <c r="M2985" s="1736"/>
      <c r="N2985" s="1737"/>
    </row>
    <row r="2986" spans="1:14" ht="39.75" customHeight="1">
      <c r="A2986" s="1721"/>
      <c r="B2986" s="10" t="s">
        <v>69</v>
      </c>
      <c r="C2986" s="1889"/>
      <c r="D2986" s="1890"/>
      <c r="E2986" s="1891"/>
      <c r="F2986" s="1897" t="s">
        <v>183</v>
      </c>
      <c r="G2986" s="1898"/>
      <c r="H2986" s="111" t="s">
        <v>65</v>
      </c>
      <c r="I2986" s="1738" t="s">
        <v>80</v>
      </c>
      <c r="J2986" s="1739"/>
      <c r="K2986" s="1739"/>
      <c r="L2986" s="1739"/>
      <c r="M2986" s="1739"/>
      <c r="N2986" s="1740"/>
    </row>
    <row r="2987" spans="1:14" ht="39.75" customHeight="1" thickBot="1">
      <c r="A2987" s="1721"/>
      <c r="B2987" s="13" t="s">
        <v>69</v>
      </c>
      <c r="C2987" s="1892"/>
      <c r="D2987" s="1893"/>
      <c r="E2987" s="1894"/>
      <c r="F2987" s="1884" t="s">
        <v>184</v>
      </c>
      <c r="G2987" s="1885"/>
      <c r="H2987" s="112" t="s">
        <v>64</v>
      </c>
      <c r="I2987" s="1741"/>
      <c r="J2987" s="1742"/>
      <c r="K2987" s="1742"/>
      <c r="L2987" s="1742"/>
      <c r="M2987" s="1742"/>
      <c r="N2987" s="1743"/>
    </row>
    <row r="2988" spans="1:14" s="43" customFormat="1" ht="123.75" customHeight="1" thickTop="1">
      <c r="A2988" s="84"/>
      <c r="B2988" s="117"/>
      <c r="C2988" s="118"/>
      <c r="D2988" s="118"/>
      <c r="E2988" s="118"/>
      <c r="F2988" s="118"/>
      <c r="G2988" s="118"/>
      <c r="H2988" s="118"/>
      <c r="I2988" s="118"/>
      <c r="J2988" s="118"/>
      <c r="K2988" s="118"/>
      <c r="L2988" s="118"/>
      <c r="M2988" s="118"/>
      <c r="N2988" s="118"/>
    </row>
    <row r="2989" spans="1:14" ht="24.75" customHeight="1" thickBot="1">
      <c r="A2989" s="83">
        <f>A2953+1</f>
        <v>84</v>
      </c>
      <c r="B2989" s="1720" t="s">
        <v>50</v>
      </c>
      <c r="C2989" s="1720"/>
      <c r="D2989" s="1720"/>
      <c r="E2989" s="1720"/>
      <c r="F2989" s="1720"/>
      <c r="G2989" s="1720"/>
      <c r="H2989" s="1720"/>
      <c r="I2989" s="1720"/>
      <c r="J2989" s="1720"/>
      <c r="K2989" s="1720"/>
      <c r="L2989" s="1720"/>
      <c r="M2989" s="1720"/>
      <c r="N2989" s="1720"/>
    </row>
    <row r="2990" spans="1:14" ht="62.25" customHeight="1" thickTop="1">
      <c r="A2990" s="1721"/>
      <c r="B2990" s="1722"/>
      <c r="C2990" s="1723"/>
      <c r="D2990" s="1920" t="str">
        <f>Master!$E$8</f>
        <v xml:space="preserve">Govt. Sr. Secondary School </v>
      </c>
      <c r="E2990" s="1921"/>
      <c r="F2990" s="1921"/>
      <c r="G2990" s="1921"/>
      <c r="H2990" s="1921"/>
      <c r="I2990" s="1921"/>
      <c r="J2990" s="1921"/>
      <c r="K2990" s="1921"/>
      <c r="L2990" s="1921"/>
      <c r="M2990" s="1921"/>
      <c r="N2990" s="1922"/>
    </row>
    <row r="2991" spans="1:14" ht="33" customHeight="1" thickBot="1">
      <c r="A2991" s="1721"/>
      <c r="B2991" s="1724"/>
      <c r="C2991" s="1725"/>
      <c r="D2991" s="1729" t="str">
        <f>Master!$E$11</f>
        <v>P.S.-Bapini (Jodhpur)</v>
      </c>
      <c r="E2991" s="1730"/>
      <c r="F2991" s="1730"/>
      <c r="G2991" s="1730"/>
      <c r="H2991" s="1730"/>
      <c r="I2991" s="1730"/>
      <c r="J2991" s="1730"/>
      <c r="K2991" s="1730"/>
      <c r="L2991" s="1730"/>
      <c r="M2991" s="1730"/>
      <c r="N2991" s="1731"/>
    </row>
    <row r="2992" spans="1:14" ht="30" customHeight="1">
      <c r="A2992" s="1721"/>
      <c r="B2992" s="28"/>
      <c r="C2992" s="1849" t="s">
        <v>150</v>
      </c>
      <c r="D2992" s="1850"/>
      <c r="E2992" s="1850"/>
      <c r="F2992" s="1850"/>
      <c r="G2992" s="1851"/>
      <c r="H2992" s="1814" t="s">
        <v>127</v>
      </c>
      <c r="I2992" s="1814"/>
      <c r="J2992" s="1923">
        <f>VLOOKUP(A2989,'Result Entry'!$B$6:$K$108,6,0)</f>
        <v>0</v>
      </c>
      <c r="K2992" s="1820" t="s">
        <v>68</v>
      </c>
      <c r="L2992" s="1821"/>
      <c r="M2992" s="68">
        <f>Master!$E$14</f>
        <v>8151106901</v>
      </c>
      <c r="N2992" s="69"/>
    </row>
    <row r="2993" spans="1:15" ht="30" customHeight="1">
      <c r="A2993" s="1721"/>
      <c r="B2993" s="9"/>
      <c r="C2993" s="1852"/>
      <c r="D2993" s="1853"/>
      <c r="E2993" s="1853"/>
      <c r="F2993" s="1853"/>
      <c r="G2993" s="1854"/>
      <c r="H2993" s="1815"/>
      <c r="I2993" s="1815"/>
      <c r="J2993" s="1924"/>
      <c r="K2993" s="1822" t="s">
        <v>66</v>
      </c>
      <c r="L2993" s="1823"/>
      <c r="M2993" s="1824"/>
      <c r="N2993" s="1825"/>
      <c r="O2993" s="17" t="s">
        <v>156</v>
      </c>
    </row>
    <row r="2994" spans="1:15" ht="30" customHeight="1" thickBot="1">
      <c r="A2994" s="1721"/>
      <c r="B2994" s="9"/>
      <c r="C2994" s="1855"/>
      <c r="D2994" s="1856"/>
      <c r="E2994" s="1856"/>
      <c r="F2994" s="1856"/>
      <c r="G2994" s="1857"/>
      <c r="H2994" s="1816"/>
      <c r="I2994" s="1816"/>
      <c r="J2994" s="1925"/>
      <c r="K2994" s="1826" t="s">
        <v>51</v>
      </c>
      <c r="L2994" s="1827"/>
      <c r="M2994" s="1828" t="str">
        <f>Master!$E$6</f>
        <v>2023-24</v>
      </c>
      <c r="N2994" s="1829"/>
    </row>
    <row r="2995" spans="1:15" ht="39.75" customHeight="1">
      <c r="A2995" s="1721"/>
      <c r="B2995" s="10" t="s">
        <v>69</v>
      </c>
      <c r="C2995" s="1932" t="s">
        <v>20</v>
      </c>
      <c r="D2995" s="1977"/>
      <c r="E2995" s="1977"/>
      <c r="F2995" s="1978"/>
      <c r="G2995" s="87" t="s">
        <v>149</v>
      </c>
      <c r="H2995" s="1979">
        <f>VLOOKUP($A2989,'Result Entry'!$B$9:$FW$108,4,0)</f>
        <v>0</v>
      </c>
      <c r="I2995" s="1979"/>
      <c r="J2995" s="1979"/>
      <c r="K2995" s="1979"/>
      <c r="L2995" s="1979"/>
      <c r="M2995" s="1979"/>
      <c r="N2995" s="1980"/>
    </row>
    <row r="2996" spans="1:15" ht="39.75" customHeight="1">
      <c r="A2996" s="1721"/>
      <c r="B2996" s="10" t="s">
        <v>69</v>
      </c>
      <c r="C2996" s="1960" t="s">
        <v>22</v>
      </c>
      <c r="D2996" s="1961"/>
      <c r="E2996" s="1961"/>
      <c r="F2996" s="1962"/>
      <c r="G2996" s="88" t="s">
        <v>149</v>
      </c>
      <c r="H2996" s="1963">
        <f>VLOOKUP($A2989,'Result Entry'!$B$9:$FW$108,7,0)</f>
        <v>0</v>
      </c>
      <c r="I2996" s="1963"/>
      <c r="J2996" s="1963"/>
      <c r="K2996" s="1963"/>
      <c r="L2996" s="1963"/>
      <c r="M2996" s="1963"/>
      <c r="N2996" s="1964"/>
    </row>
    <row r="2997" spans="1:15" ht="39.75" customHeight="1">
      <c r="A2997" s="1721"/>
      <c r="B2997" s="10" t="s">
        <v>69</v>
      </c>
      <c r="C2997" s="1960" t="s">
        <v>23</v>
      </c>
      <c r="D2997" s="1961"/>
      <c r="E2997" s="1961"/>
      <c r="F2997" s="1962"/>
      <c r="G2997" s="88" t="s">
        <v>149</v>
      </c>
      <c r="H2997" s="1963">
        <f>VLOOKUP($A2989,'Result Entry'!$B$9:$FW$108,8,0)</f>
        <v>0</v>
      </c>
      <c r="I2997" s="1963"/>
      <c r="J2997" s="1963"/>
      <c r="K2997" s="1963"/>
      <c r="L2997" s="1963"/>
      <c r="M2997" s="1963"/>
      <c r="N2997" s="1964"/>
    </row>
    <row r="2998" spans="1:15" ht="39.75" customHeight="1">
      <c r="A2998" s="1721"/>
      <c r="B2998" s="10" t="s">
        <v>69</v>
      </c>
      <c r="C2998" s="1960" t="s">
        <v>52</v>
      </c>
      <c r="D2998" s="1961"/>
      <c r="E2998" s="1961"/>
      <c r="F2998" s="1962"/>
      <c r="G2998" s="88" t="s">
        <v>149</v>
      </c>
      <c r="H2998" s="1963">
        <f>VLOOKUP($A2989,'Result Entry'!$B$9:$FW$108,9,0)</f>
        <v>0</v>
      </c>
      <c r="I2998" s="1963"/>
      <c r="J2998" s="1963"/>
      <c r="K2998" s="1963"/>
      <c r="L2998" s="1963"/>
      <c r="M2998" s="1963"/>
      <c r="N2998" s="1964"/>
    </row>
    <row r="2999" spans="1:15" ht="39.75" customHeight="1">
      <c r="A2999" s="1721"/>
      <c r="B2999" s="10" t="s">
        <v>69</v>
      </c>
      <c r="C2999" s="1960" t="s">
        <v>53</v>
      </c>
      <c r="D2999" s="1961"/>
      <c r="E2999" s="1961"/>
      <c r="F2999" s="1962"/>
      <c r="G2999" s="88" t="s">
        <v>149</v>
      </c>
      <c r="H2999" s="1965" t="str">
        <f>CONCATENATE('Result Entry'!$G$4,'Result Entry'!$J$4)</f>
        <v>11(A)</v>
      </c>
      <c r="I2999" s="1963"/>
      <c r="J2999" s="1963"/>
      <c r="K2999" s="1963"/>
      <c r="L2999" s="1963"/>
      <c r="M2999" s="1963"/>
      <c r="N2999" s="1964"/>
    </row>
    <row r="3000" spans="1:15" ht="39.75" customHeight="1" thickBot="1">
      <c r="A3000" s="1721"/>
      <c r="B3000" s="10" t="s">
        <v>69</v>
      </c>
      <c r="C3000" s="1935" t="s">
        <v>25</v>
      </c>
      <c r="D3000" s="1936"/>
      <c r="E3000" s="1936"/>
      <c r="F3000" s="1937"/>
      <c r="G3000" s="89" t="s">
        <v>149</v>
      </c>
      <c r="H3000" s="1938">
        <f>VLOOKUP($A2989,'Result Entry'!$B$9:$FW$108,10,0)</f>
        <v>0</v>
      </c>
      <c r="I3000" s="1938"/>
      <c r="J3000" s="1938"/>
      <c r="K3000" s="1938"/>
      <c r="L3000" s="1938"/>
      <c r="M3000" s="1938"/>
      <c r="N3000" s="1939"/>
    </row>
    <row r="3001" spans="1:15" ht="30" customHeight="1">
      <c r="A3001" s="1721"/>
      <c r="B3001" s="11" t="s">
        <v>69</v>
      </c>
      <c r="C3001" s="1940" t="s">
        <v>167</v>
      </c>
      <c r="D3001" s="1941"/>
      <c r="E3001" s="1944" t="s">
        <v>72</v>
      </c>
      <c r="F3001" s="1946" t="s">
        <v>73</v>
      </c>
      <c r="G3001" s="1948" t="s">
        <v>168</v>
      </c>
      <c r="H3001" s="1950" t="s">
        <v>55</v>
      </c>
      <c r="I3001" s="1951"/>
      <c r="J3001" s="1954" t="s">
        <v>84</v>
      </c>
      <c r="K3001" s="1955"/>
      <c r="L3001" s="1958" t="s">
        <v>169</v>
      </c>
      <c r="M3001" s="1966" t="s">
        <v>76</v>
      </c>
      <c r="N3001" s="1926" t="s">
        <v>98</v>
      </c>
    </row>
    <row r="3002" spans="1:15" ht="30" customHeight="1">
      <c r="A3002" s="1721"/>
      <c r="B3002" s="11"/>
      <c r="C3002" s="1942"/>
      <c r="D3002" s="1943"/>
      <c r="E3002" s="1945"/>
      <c r="F3002" s="1947"/>
      <c r="G3002" s="1949"/>
      <c r="H3002" s="1952"/>
      <c r="I3002" s="1953"/>
      <c r="J3002" s="1956"/>
      <c r="K3002" s="1957"/>
      <c r="L3002" s="1959"/>
      <c r="M3002" s="1967"/>
      <c r="N3002" s="1927"/>
    </row>
    <row r="3003" spans="1:15" ht="39.75" customHeight="1" thickBot="1">
      <c r="A3003" s="1721"/>
      <c r="B3003" s="11" t="s">
        <v>69</v>
      </c>
      <c r="C3003" s="1866" t="s">
        <v>56</v>
      </c>
      <c r="D3003" s="1867"/>
      <c r="E3003" s="90">
        <f>'Result Entry'!$L$7</f>
        <v>10</v>
      </c>
      <c r="F3003" s="91">
        <f>'Result Entry'!$M$7</f>
        <v>10</v>
      </c>
      <c r="G3003" s="92">
        <f t="shared" ref="G3003:G3008" si="249">SUM(E3003:F3003)</f>
        <v>20</v>
      </c>
      <c r="H3003" s="1929">
        <f>'Result Entry'!$AU$7</f>
        <v>70</v>
      </c>
      <c r="I3003" s="1930"/>
      <c r="J3003" s="1931">
        <f>'Result Entry'!$AY$7</f>
        <v>100</v>
      </c>
      <c r="K3003" s="1930"/>
      <c r="L3003" s="92">
        <f t="shared" ref="L3003:L3008" si="250">SUM(H3003,J3003)</f>
        <v>170</v>
      </c>
      <c r="M3003" s="93">
        <f t="shared" ref="M3003:M3008" si="251">SUM(G3003,L3003)</f>
        <v>190</v>
      </c>
      <c r="N3003" s="1928"/>
    </row>
    <row r="3004" spans="1:15" s="52" customFormat="1" ht="54" customHeight="1">
      <c r="A3004" s="1721"/>
      <c r="B3004" s="50" t="s">
        <v>69</v>
      </c>
      <c r="C3004" s="1769" t="str">
        <f>'Result Entry'!$L$3</f>
        <v>HINDI Comp.</v>
      </c>
      <c r="D3004" s="1770"/>
      <c r="E3004" s="94">
        <f>IF($J2992="TC",0,IF($J2992="Nso",0,VLOOKUP($A2989,'Result Entry'!$B$9:$FW$108,11,0)))</f>
        <v>0</v>
      </c>
      <c r="F3004" s="95">
        <f>IF($J2992="TC",0,IF($J2992="Nso",0,VLOOKUP($A2989,'Result Entry'!$B$9:$FW$108,12,0)))</f>
        <v>0</v>
      </c>
      <c r="G3004" s="96">
        <f t="shared" si="249"/>
        <v>0</v>
      </c>
      <c r="H3004" s="1932">
        <f>IF($J2992="TC",0,IF($J2992="Nso",0,VLOOKUP($A2989,'Result Entry'!$B$9:$FW$108,16,0)))</f>
        <v>0</v>
      </c>
      <c r="I3004" s="1933"/>
      <c r="J3004" s="1934">
        <f>IF($J2992="TC",0,IF($J2992="Nso",0,VLOOKUP($A2989,'Result Entry'!$B$9:$FW$108,19,0)))</f>
        <v>0</v>
      </c>
      <c r="K3004" s="1933"/>
      <c r="L3004" s="97">
        <f t="shared" si="250"/>
        <v>0</v>
      </c>
      <c r="M3004" s="98">
        <f t="shared" si="251"/>
        <v>0</v>
      </c>
      <c r="N3004" s="99" t="str">
        <f>IF($J2992="TC",0,IF($J2992="Nso",0,VLOOKUP($A2989,'Result Entry'!$B$9:$FW$108,24,0)))</f>
        <v/>
      </c>
    </row>
    <row r="3005" spans="1:15" s="52" customFormat="1" ht="54" customHeight="1">
      <c r="A3005" s="1721"/>
      <c r="B3005" s="50" t="s">
        <v>69</v>
      </c>
      <c r="C3005" s="1717" t="str">
        <f>'Result Entry'!$Z$3</f>
        <v>ENGLISH Comp.</v>
      </c>
      <c r="D3005" s="1718"/>
      <c r="E3005" s="94">
        <f>IF($J2992="TC",0,IF($J2992="Nso",0,VLOOKUP($A2989,'Result Entry'!$B$9:$FW$108,25,0)))</f>
        <v>0</v>
      </c>
      <c r="F3005" s="95">
        <f>IF($J2992="TC",0,IF($J2992="Nso",0,VLOOKUP($A2989,'Result Entry'!$B$9:$FW$108,26,0)))</f>
        <v>0</v>
      </c>
      <c r="G3005" s="100">
        <f t="shared" si="249"/>
        <v>0</v>
      </c>
      <c r="H3005" s="1960">
        <f>IF($J2992="TC",0,IF($J2992="Nso",0,VLOOKUP($A2989,'Result Entry'!$B$9:$FW$108,30,0)))</f>
        <v>0</v>
      </c>
      <c r="I3005" s="1904"/>
      <c r="J3005" s="1903">
        <f>IF($J2992="TC",0,IF($J2992="Nso",0,VLOOKUP($A2989,'Result Entry'!$B$9:$FW$108,33,0)))</f>
        <v>0</v>
      </c>
      <c r="K3005" s="1904"/>
      <c r="L3005" s="97">
        <f t="shared" si="250"/>
        <v>0</v>
      </c>
      <c r="M3005" s="98">
        <f t="shared" si="251"/>
        <v>0</v>
      </c>
      <c r="N3005" s="99" t="str">
        <f>IF($J2992="TC",0,IF($J2992="Nso",0,VLOOKUP($A2989,'Result Entry'!$B$9:$FW$108,38,0)))</f>
        <v/>
      </c>
    </row>
    <row r="3006" spans="1:15" s="52" customFormat="1" ht="54" customHeight="1">
      <c r="A3006" s="1721"/>
      <c r="B3006" s="50" t="s">
        <v>69</v>
      </c>
      <c r="C3006" s="1717" t="str">
        <f>'Result Entry'!$AO$3</f>
        <v>PHYSICS</v>
      </c>
      <c r="D3006" s="1718"/>
      <c r="E3006" s="94">
        <f>IF($J2992="TC",0,IF($J2992="Nso",0,VLOOKUP($A2989,'Result Entry'!$B$9:$FW$108,39,0)))</f>
        <v>0</v>
      </c>
      <c r="F3006" s="95">
        <f>IF($J2992="TC",0,IF($J2992="Nso",0,VLOOKUP($A2989,'Result Entry'!$B$9:$FW$108,40,0)))</f>
        <v>0</v>
      </c>
      <c r="G3006" s="100">
        <f t="shared" si="249"/>
        <v>0</v>
      </c>
      <c r="H3006" s="1960">
        <f>IF($J2992="TC",0,IF($J2992="Nso",0,VLOOKUP($A2989,'Result Entry'!$B$9:$FW$108,45,0)))</f>
        <v>0</v>
      </c>
      <c r="I3006" s="1904"/>
      <c r="J3006" s="1903">
        <f>IF($J2992="TC",0,IF($J2992="Nso",0,VLOOKUP($A2989,'Result Entry'!$B$9:$FW$108,49,0)))</f>
        <v>0</v>
      </c>
      <c r="K3006" s="1904"/>
      <c r="L3006" s="97">
        <f t="shared" si="250"/>
        <v>0</v>
      </c>
      <c r="M3006" s="98">
        <f t="shared" si="251"/>
        <v>0</v>
      </c>
      <c r="N3006" s="99" t="str">
        <f>IF($J2992="TC",0,IF($J2992="Nso",0,VLOOKUP($A2989,'Result Entry'!$B$9:$FW$108,54,0)))</f>
        <v/>
      </c>
    </row>
    <row r="3007" spans="1:15" s="52" customFormat="1" ht="54" customHeight="1">
      <c r="A3007" s="1721"/>
      <c r="B3007" s="50" t="s">
        <v>69</v>
      </c>
      <c r="C3007" s="1717" t="str">
        <f>'Result Entry'!$BF$3</f>
        <v>CHEMISTRY</v>
      </c>
      <c r="D3007" s="1718"/>
      <c r="E3007" s="94" t="str">
        <f>IF($J2992="TC",0,IF($J2992="Nso",0,VLOOKUP($A2989,'Result Entry'!$B$9:$FW$108,55,0)))</f>
        <v/>
      </c>
      <c r="F3007" s="95">
        <f>IF($J2992="TC",0,IF($J2992="Nso",0,VLOOKUP($A2989,'Result Entry'!$B$9:$FW$108,56,0)))</f>
        <v>0</v>
      </c>
      <c r="G3007" s="100">
        <f t="shared" si="249"/>
        <v>0</v>
      </c>
      <c r="H3007" s="1960">
        <f>IF($J2992="TC",0,IF($J2992="Nso",0,VLOOKUP($A2989,'Result Entry'!$B$9:$FW$108,61,0)))</f>
        <v>0</v>
      </c>
      <c r="I3007" s="1904"/>
      <c r="J3007" s="1903">
        <f>IF($J2992="TC",0,IF($J2992="Nso",0,VLOOKUP($A2989,'Result Entry'!$B$9:$FW$108,65,0)))</f>
        <v>0</v>
      </c>
      <c r="K3007" s="1904"/>
      <c r="L3007" s="97">
        <f t="shared" si="250"/>
        <v>0</v>
      </c>
      <c r="M3007" s="98">
        <f t="shared" si="251"/>
        <v>0</v>
      </c>
      <c r="N3007" s="99" t="str">
        <f>IF($J2992="TC",0,IF($J2992="Nso",0,VLOOKUP($A2989,'Result Entry'!$B$9:$FW$108,70,0)))</f>
        <v/>
      </c>
    </row>
    <row r="3008" spans="1:15" s="52" customFormat="1" ht="54" customHeight="1" thickBot="1">
      <c r="A3008" s="1721"/>
      <c r="B3008" s="50" t="s">
        <v>69</v>
      </c>
      <c r="C3008" s="1717" t="str">
        <f>'Result Entry'!$BW$3</f>
        <v>BIOLOGY</v>
      </c>
      <c r="D3008" s="1718"/>
      <c r="E3008" s="101" t="str">
        <f>IF($J2992="TC",0,IF($J2992="Nso",0,VLOOKUP($A2989,'Result Entry'!$B$9:$FW$108,71,0)))</f>
        <v/>
      </c>
      <c r="F3008" s="102" t="str">
        <f>IF($J2992="TC",0,IF($J2992="Nso",0,VLOOKUP($A2989,'Result Entry'!$B$9:$FW$108,72,0)))</f>
        <v/>
      </c>
      <c r="G3008" s="103">
        <f t="shared" si="249"/>
        <v>0</v>
      </c>
      <c r="H3008" s="1905">
        <f>IF($J2992="TC",0,IF($J2992="Nso",0,VLOOKUP($A2989,'Result Entry'!$B$9:$FW$108,77,0)))</f>
        <v>0</v>
      </c>
      <c r="I3008" s="1906"/>
      <c r="J3008" s="1907">
        <f>IF($J2992="TC",0,IF($J2992="Nso",0,VLOOKUP($A2989,'Result Entry'!$B$9:$FW$108,81,0)))</f>
        <v>0</v>
      </c>
      <c r="K3008" s="1906"/>
      <c r="L3008" s="104">
        <f t="shared" si="250"/>
        <v>0</v>
      </c>
      <c r="M3008" s="105">
        <f t="shared" si="251"/>
        <v>0</v>
      </c>
      <c r="N3008" s="99">
        <f>IF($J2992="TC",0,IF($J2992="Nso",0,VLOOKUP($A2989,'Result Entry'!$B$9:$FW$108,86,0)))</f>
        <v>0</v>
      </c>
    </row>
    <row r="3009" spans="1:14" ht="39.75" customHeight="1">
      <c r="A3009" s="1721"/>
      <c r="B3009" s="11" t="s">
        <v>69</v>
      </c>
      <c r="C3009" s="1771" t="s">
        <v>77</v>
      </c>
      <c r="D3009" s="1772"/>
      <c r="E3009" s="1773"/>
      <c r="F3009" s="1968" t="s">
        <v>78</v>
      </c>
      <c r="G3009" s="1969"/>
      <c r="H3009" s="1968" t="s">
        <v>79</v>
      </c>
      <c r="I3009" s="1970"/>
      <c r="J3009" s="106" t="s">
        <v>41</v>
      </c>
      <c r="K3009" s="116" t="s">
        <v>91</v>
      </c>
      <c r="L3009" s="1971" t="s">
        <v>39</v>
      </c>
      <c r="M3009" s="1972"/>
      <c r="N3009" s="108" t="s">
        <v>43</v>
      </c>
    </row>
    <row r="3010" spans="1:14" ht="39.75" customHeight="1" thickBot="1">
      <c r="A3010" s="1721"/>
      <c r="B3010" s="11" t="s">
        <v>69</v>
      </c>
      <c r="C3010" s="1774"/>
      <c r="D3010" s="1775"/>
      <c r="E3010" s="1776"/>
      <c r="F3010" s="1973">
        <f>IF($J2992="TC",0,IF($J2992="Nso",0,VLOOKUP($A2989,'Result Entry'!$B$9:$FW$108,146,0)))</f>
        <v>0</v>
      </c>
      <c r="G3010" s="1974"/>
      <c r="H3010" s="1975">
        <f>IF($J2992="TC",0,IF($J2992="Nso",0,VLOOKUP($A2989,'Result Entry'!$B$9:$FW$108,147,0)))</f>
        <v>0</v>
      </c>
      <c r="I3010" s="1976"/>
      <c r="J3010" s="75">
        <f>IF($J2992="TC",0,IF($J2992="Nso",0,VLOOKUP($A2989,'Result Entry'!$B$9:$FW$108,148,0)))</f>
        <v>0</v>
      </c>
      <c r="K3010" s="85" t="str">
        <f>IF($J2992="TC",0,IF($J2992="Nso",0,VLOOKUP($A2989,'Result Entry'!$B$9:$FW$108,149,0)))</f>
        <v/>
      </c>
      <c r="L3010" s="1864">
        <f>IF($J2992="TC",0,IF($J2992="Nso",0,VLOOKUP($A2989,'Result Entry'!$B$9:$FW$108,150,0)))</f>
        <v>0</v>
      </c>
      <c r="M3010" s="1865"/>
      <c r="N3010" s="15">
        <f>IF($J2992="TC",0,IF($J2992="Nso",0,VLOOKUP($A2989,'Result Entry'!$B$9:$FW$108,152,0)))</f>
        <v>0</v>
      </c>
    </row>
    <row r="3011" spans="1:14" ht="39.75" customHeight="1">
      <c r="A3011" s="1721"/>
      <c r="B3011" s="11" t="s">
        <v>69</v>
      </c>
      <c r="C3011" s="1758" t="s">
        <v>58</v>
      </c>
      <c r="D3011" s="1759"/>
      <c r="E3011" s="1759"/>
      <c r="F3011" s="1759"/>
      <c r="G3011" s="1759"/>
      <c r="H3011" s="1760"/>
      <c r="I3011" s="1834" t="s">
        <v>59</v>
      </c>
      <c r="J3011" s="1835"/>
      <c r="K3011" s="1911">
        <f>VLOOKUP($A2989,'Result Entry'!$B$9:$FW$108,143,0)</f>
        <v>0</v>
      </c>
      <c r="L3011" s="1912"/>
      <c r="M3011" s="1839" t="s">
        <v>37</v>
      </c>
      <c r="N3011" s="1840"/>
    </row>
    <row r="3012" spans="1:14" ht="39.75" customHeight="1" thickBot="1">
      <c r="A3012" s="1721"/>
      <c r="B3012" s="11" t="s">
        <v>69</v>
      </c>
      <c r="C3012" s="1841" t="s">
        <v>54</v>
      </c>
      <c r="D3012" s="1842"/>
      <c r="E3012" s="1842"/>
      <c r="F3012" s="1843" t="s">
        <v>157</v>
      </c>
      <c r="G3012" s="1844"/>
      <c r="H3012" s="26" t="s">
        <v>47</v>
      </c>
      <c r="I3012" s="1847" t="s">
        <v>60</v>
      </c>
      <c r="J3012" s="1848"/>
      <c r="K3012" s="1913">
        <f>VLOOKUP($A2989,'Result Entry'!$B$9:$FW$108,144,0)</f>
        <v>0</v>
      </c>
      <c r="L3012" s="1914"/>
      <c r="M3012" s="1875">
        <f>VLOOKUP($A2989,'Result Entry'!$B$9:$FW$108,145,0)</f>
        <v>0</v>
      </c>
      <c r="N3012" s="1876"/>
    </row>
    <row r="3013" spans="1:14" ht="39.75" customHeight="1">
      <c r="A3013" s="1721"/>
      <c r="B3013" s="11" t="s">
        <v>69</v>
      </c>
      <c r="C3013" s="1841"/>
      <c r="D3013" s="1842"/>
      <c r="E3013" s="1842"/>
      <c r="F3013" s="1845"/>
      <c r="G3013" s="1846"/>
      <c r="H3013" s="27" t="s">
        <v>99</v>
      </c>
      <c r="I3013" s="1877" t="s">
        <v>61</v>
      </c>
      <c r="J3013" s="1878"/>
      <c r="K3013" s="1915">
        <f>IF($J2992="TC","Transferred",IF($J2992="Nso","NameSeparated",VLOOKUP($A2989,'Result Entry'!$B$9:$FW$108,153,0)))</f>
        <v>0</v>
      </c>
      <c r="L3013" s="1915"/>
      <c r="M3013" s="1915"/>
      <c r="N3013" s="1916"/>
    </row>
    <row r="3014" spans="1:14" ht="39.75" customHeight="1">
      <c r="A3014" s="1721"/>
      <c r="B3014" s="11" t="s">
        <v>69</v>
      </c>
      <c r="C3014" s="1917" t="str">
        <f>'Result Entry'!$DU$3</f>
        <v>Foundation Of Information Tech.</v>
      </c>
      <c r="D3014" s="1918"/>
      <c r="E3014" s="1919"/>
      <c r="F3014" s="1902" t="str">
        <f>IF($J2992="TC",0,IF($J2992="Nso",0,VLOOKUP($A2989,'Result Entry'!$B$9:$GS$108,170,0)))</f>
        <v/>
      </c>
      <c r="G3014" s="1902"/>
      <c r="H3014" s="109">
        <f>IF($J2992="TC",0,IF($J2992="Nso",0,VLOOKUP($A2989,'Result Entry'!$B$9:$GS$108,112,0)))</f>
        <v>0</v>
      </c>
      <c r="I3014" s="1748" t="s">
        <v>71</v>
      </c>
      <c r="J3014" s="1749"/>
      <c r="K3014" s="1908">
        <f>'Result Entry'!$T$2</f>
        <v>45419</v>
      </c>
      <c r="L3014" s="1909"/>
      <c r="M3014" s="1909"/>
      <c r="N3014" s="1910"/>
    </row>
    <row r="3015" spans="1:14" ht="39.75" customHeight="1">
      <c r="A3015" s="1721"/>
      <c r="B3015" s="11" t="s">
        <v>69</v>
      </c>
      <c r="C3015" s="1899" t="str">
        <f>'Result Entry'!$EI$3</f>
        <v>G.I.A.I.-II</v>
      </c>
      <c r="D3015" s="1900"/>
      <c r="E3015" s="1901"/>
      <c r="F3015" s="1902" t="str">
        <f>IF($J2992="TC",0,IF($J2992="Nso",0,VLOOKUP($A2989,'Result Entry'!$B$9:$GS$108,174,0)))</f>
        <v/>
      </c>
      <c r="G3015" s="1902"/>
      <c r="H3015" s="109">
        <f>IF($J2992="TC",0,IF($J2992="Nso",0,VLOOKUP($A2989,'Result Entry'!$B$9:$GS$108,124,0)))</f>
        <v>0</v>
      </c>
      <c r="I3015" s="1753"/>
      <c r="J3015" s="1754"/>
      <c r="K3015" s="1754"/>
      <c r="L3015" s="1754"/>
      <c r="M3015" s="1754"/>
      <c r="N3015" s="1755"/>
    </row>
    <row r="3016" spans="1:14" ht="39.75" customHeight="1">
      <c r="A3016" s="1721"/>
      <c r="B3016" s="11" t="s">
        <v>69</v>
      </c>
      <c r="C3016" s="1899" t="str">
        <f>'Result Entry'!$EU$3</f>
        <v>SOC.SER.PLAN</v>
      </c>
      <c r="D3016" s="1900"/>
      <c r="E3016" s="1901"/>
      <c r="F3016" s="1902">
        <f>IF($J2992="TC",0,IF($J2992="Nso",0,VLOOKUP($A2989,'Result Entry'!$B$9:$HS$108,178,0)))</f>
        <v>0</v>
      </c>
      <c r="G3016" s="1902"/>
      <c r="H3016" s="109">
        <f>IF($J2992="TC",0,IF($J2992="Nso",0,VLOOKUP($A2989,'Result Entry'!$B$9:$GS$108,136,0)))</f>
        <v>0</v>
      </c>
      <c r="I3016" s="1756" t="s">
        <v>174</v>
      </c>
      <c r="J3016" s="1757"/>
      <c r="K3016" s="113"/>
      <c r="L3016" s="114"/>
      <c r="M3016" s="114"/>
      <c r="N3016" s="115"/>
    </row>
    <row r="3017" spans="1:14" ht="39.75" customHeight="1" thickBot="1">
      <c r="A3017" s="1721"/>
      <c r="B3017" s="11" t="s">
        <v>69</v>
      </c>
      <c r="C3017" s="1899" t="str">
        <f>'Result Entry'!$FG$3</f>
        <v>Jeewan Kaushal</v>
      </c>
      <c r="D3017" s="1900"/>
      <c r="E3017" s="1901"/>
      <c r="F3017" s="1902" t="str">
        <f>IF($J2992="TC",0,IF($J2992="Nso",0,VLOOKUP($A2989,'Result Entry'!$B$9:$HS$108,182,0)))</f>
        <v/>
      </c>
      <c r="G3017" s="1902"/>
      <c r="H3017" s="109">
        <f>IF($J2992="TC",0,IF($J2992="Nso",0,VLOOKUP($A2989,'Result Entry'!$B$9:$HS$108,136,0)))</f>
        <v>0</v>
      </c>
      <c r="I3017" s="1756" t="s">
        <v>148</v>
      </c>
      <c r="J3017" s="1757"/>
      <c r="K3017" s="1757"/>
      <c r="L3017" s="1757"/>
      <c r="M3017" s="1757"/>
      <c r="N3017" s="1838"/>
    </row>
    <row r="3018" spans="1:14" ht="39.75" customHeight="1">
      <c r="A3018" s="1721"/>
      <c r="B3018" s="10" t="s">
        <v>69</v>
      </c>
      <c r="C3018" s="1886" t="s">
        <v>180</v>
      </c>
      <c r="D3018" s="1887"/>
      <c r="E3018" s="1888"/>
      <c r="F3018" s="1895" t="s">
        <v>181</v>
      </c>
      <c r="G3018" s="1896"/>
      <c r="H3018" s="110" t="s">
        <v>30</v>
      </c>
      <c r="I3018" s="1756" t="s">
        <v>175</v>
      </c>
      <c r="J3018" s="1757"/>
      <c r="K3018" s="1757"/>
      <c r="L3018" s="1757"/>
      <c r="M3018" s="1757"/>
      <c r="N3018" s="1838"/>
    </row>
    <row r="3019" spans="1:14" ht="39.75" customHeight="1">
      <c r="A3019" s="1721"/>
      <c r="B3019" s="10" t="s">
        <v>69</v>
      </c>
      <c r="C3019" s="1889"/>
      <c r="D3019" s="1890"/>
      <c r="E3019" s="1891"/>
      <c r="F3019" s="1897" t="s">
        <v>182</v>
      </c>
      <c r="G3019" s="1898"/>
      <c r="H3019" s="111" t="s">
        <v>179</v>
      </c>
      <c r="I3019" s="1732" t="s">
        <v>67</v>
      </c>
      <c r="J3019" s="1733"/>
      <c r="K3019" s="1733"/>
      <c r="L3019" s="1733"/>
      <c r="M3019" s="1733"/>
      <c r="N3019" s="1734"/>
    </row>
    <row r="3020" spans="1:14" ht="39.75" customHeight="1">
      <c r="A3020" s="1721"/>
      <c r="B3020" s="10" t="s">
        <v>69</v>
      </c>
      <c r="C3020" s="1889"/>
      <c r="D3020" s="1890"/>
      <c r="E3020" s="1891"/>
      <c r="F3020" s="1897" t="s">
        <v>185</v>
      </c>
      <c r="G3020" s="1898"/>
      <c r="H3020" s="111" t="s">
        <v>62</v>
      </c>
      <c r="I3020" s="1735"/>
      <c r="J3020" s="1736"/>
      <c r="K3020" s="1736"/>
      <c r="L3020" s="1736"/>
      <c r="M3020" s="1736"/>
      <c r="N3020" s="1737"/>
    </row>
    <row r="3021" spans="1:14" ht="39.75" customHeight="1">
      <c r="A3021" s="1721"/>
      <c r="B3021" s="10" t="s">
        <v>69</v>
      </c>
      <c r="C3021" s="1889"/>
      <c r="D3021" s="1890"/>
      <c r="E3021" s="1891"/>
      <c r="F3021" s="1897" t="s">
        <v>186</v>
      </c>
      <c r="G3021" s="1898"/>
      <c r="H3021" s="111" t="s">
        <v>63</v>
      </c>
      <c r="I3021" s="1735"/>
      <c r="J3021" s="1736"/>
      <c r="K3021" s="1736"/>
      <c r="L3021" s="1736"/>
      <c r="M3021" s="1736"/>
      <c r="N3021" s="1737"/>
    </row>
    <row r="3022" spans="1:14" ht="39.75" customHeight="1">
      <c r="A3022" s="1721"/>
      <c r="B3022" s="10" t="s">
        <v>69</v>
      </c>
      <c r="C3022" s="1889"/>
      <c r="D3022" s="1890"/>
      <c r="E3022" s="1891"/>
      <c r="F3022" s="1897" t="s">
        <v>183</v>
      </c>
      <c r="G3022" s="1898"/>
      <c r="H3022" s="111" t="s">
        <v>65</v>
      </c>
      <c r="I3022" s="1738" t="s">
        <v>80</v>
      </c>
      <c r="J3022" s="1739"/>
      <c r="K3022" s="1739"/>
      <c r="L3022" s="1739"/>
      <c r="M3022" s="1739"/>
      <c r="N3022" s="1740"/>
    </row>
    <row r="3023" spans="1:14" ht="39.75" customHeight="1" thickBot="1">
      <c r="A3023" s="1721"/>
      <c r="B3023" s="13" t="s">
        <v>69</v>
      </c>
      <c r="C3023" s="1892"/>
      <c r="D3023" s="1893"/>
      <c r="E3023" s="1894"/>
      <c r="F3023" s="1884" t="s">
        <v>184</v>
      </c>
      <c r="G3023" s="1885"/>
      <c r="H3023" s="112" t="s">
        <v>64</v>
      </c>
      <c r="I3023" s="1741"/>
      <c r="J3023" s="1742"/>
      <c r="K3023" s="1742"/>
      <c r="L3023" s="1742"/>
      <c r="M3023" s="1742"/>
      <c r="N3023" s="1743"/>
    </row>
    <row r="3024" spans="1:14" s="43" customFormat="1" ht="123.75" customHeight="1" thickTop="1">
      <c r="A3024" s="84"/>
      <c r="B3024" s="117"/>
      <c r="C3024" s="118"/>
      <c r="D3024" s="118"/>
      <c r="E3024" s="118"/>
      <c r="F3024" s="118"/>
      <c r="G3024" s="118"/>
      <c r="H3024" s="118"/>
      <c r="I3024" s="118"/>
      <c r="J3024" s="118"/>
      <c r="K3024" s="118"/>
      <c r="L3024" s="118"/>
      <c r="M3024" s="118"/>
      <c r="N3024" s="118"/>
    </row>
    <row r="3025" spans="1:15" ht="24.75" customHeight="1" thickBot="1">
      <c r="A3025" s="83">
        <f>A2989+1</f>
        <v>85</v>
      </c>
      <c r="B3025" s="1720" t="s">
        <v>50</v>
      </c>
      <c r="C3025" s="1720"/>
      <c r="D3025" s="1720"/>
      <c r="E3025" s="1720"/>
      <c r="F3025" s="1720"/>
      <c r="G3025" s="1720"/>
      <c r="H3025" s="1720"/>
      <c r="I3025" s="1720"/>
      <c r="J3025" s="1720"/>
      <c r="K3025" s="1720"/>
      <c r="L3025" s="1720"/>
      <c r="M3025" s="1720"/>
      <c r="N3025" s="1720"/>
    </row>
    <row r="3026" spans="1:15" ht="62.25" customHeight="1" thickTop="1">
      <c r="A3026" s="1721"/>
      <c r="B3026" s="1722"/>
      <c r="C3026" s="1723"/>
      <c r="D3026" s="1920" t="str">
        <f>Master!$E$8</f>
        <v xml:space="preserve">Govt. Sr. Secondary School </v>
      </c>
      <c r="E3026" s="1921"/>
      <c r="F3026" s="1921"/>
      <c r="G3026" s="1921"/>
      <c r="H3026" s="1921"/>
      <c r="I3026" s="1921"/>
      <c r="J3026" s="1921"/>
      <c r="K3026" s="1921"/>
      <c r="L3026" s="1921"/>
      <c r="M3026" s="1921"/>
      <c r="N3026" s="1922"/>
    </row>
    <row r="3027" spans="1:15" ht="33" customHeight="1" thickBot="1">
      <c r="A3027" s="1721"/>
      <c r="B3027" s="1724"/>
      <c r="C3027" s="1725"/>
      <c r="D3027" s="1729" t="str">
        <f>Master!$E$11</f>
        <v>P.S.-Bapini (Jodhpur)</v>
      </c>
      <c r="E3027" s="1730"/>
      <c r="F3027" s="1730"/>
      <c r="G3027" s="1730"/>
      <c r="H3027" s="1730"/>
      <c r="I3027" s="1730"/>
      <c r="J3027" s="1730"/>
      <c r="K3027" s="1730"/>
      <c r="L3027" s="1730"/>
      <c r="M3027" s="1730"/>
      <c r="N3027" s="1731"/>
    </row>
    <row r="3028" spans="1:15" ht="30" customHeight="1">
      <c r="A3028" s="1721"/>
      <c r="B3028" s="28"/>
      <c r="C3028" s="1849" t="s">
        <v>150</v>
      </c>
      <c r="D3028" s="1850"/>
      <c r="E3028" s="1850"/>
      <c r="F3028" s="1850"/>
      <c r="G3028" s="1851"/>
      <c r="H3028" s="1814" t="s">
        <v>127</v>
      </c>
      <c r="I3028" s="1814"/>
      <c r="J3028" s="1923">
        <f>VLOOKUP(A3025,'Result Entry'!$B$6:$K$108,6,0)</f>
        <v>0</v>
      </c>
      <c r="K3028" s="1820" t="s">
        <v>68</v>
      </c>
      <c r="L3028" s="1821"/>
      <c r="M3028" s="68">
        <f>Master!$E$14</f>
        <v>8151106901</v>
      </c>
      <c r="N3028" s="69"/>
    </row>
    <row r="3029" spans="1:15" ht="30" customHeight="1">
      <c r="A3029" s="1721"/>
      <c r="B3029" s="9"/>
      <c r="C3029" s="1852"/>
      <c r="D3029" s="1853"/>
      <c r="E3029" s="1853"/>
      <c r="F3029" s="1853"/>
      <c r="G3029" s="1854"/>
      <c r="H3029" s="1815"/>
      <c r="I3029" s="1815"/>
      <c r="J3029" s="1924"/>
      <c r="K3029" s="1822" t="s">
        <v>66</v>
      </c>
      <c r="L3029" s="1823"/>
      <c r="M3029" s="1824"/>
      <c r="N3029" s="1825"/>
      <c r="O3029" s="17" t="s">
        <v>156</v>
      </c>
    </row>
    <row r="3030" spans="1:15" ht="30" customHeight="1" thickBot="1">
      <c r="A3030" s="1721"/>
      <c r="B3030" s="9"/>
      <c r="C3030" s="1855"/>
      <c r="D3030" s="1856"/>
      <c r="E3030" s="1856"/>
      <c r="F3030" s="1856"/>
      <c r="G3030" s="1857"/>
      <c r="H3030" s="1816"/>
      <c r="I3030" s="1816"/>
      <c r="J3030" s="1925"/>
      <c r="K3030" s="1826" t="s">
        <v>51</v>
      </c>
      <c r="L3030" s="1827"/>
      <c r="M3030" s="1828" t="str">
        <f>Master!$E$6</f>
        <v>2023-24</v>
      </c>
      <c r="N3030" s="1829"/>
    </row>
    <row r="3031" spans="1:15" ht="39.75" customHeight="1">
      <c r="A3031" s="1721"/>
      <c r="B3031" s="10" t="s">
        <v>69</v>
      </c>
      <c r="C3031" s="1932" t="s">
        <v>20</v>
      </c>
      <c r="D3031" s="1977"/>
      <c r="E3031" s="1977"/>
      <c r="F3031" s="1978"/>
      <c r="G3031" s="87" t="s">
        <v>149</v>
      </c>
      <c r="H3031" s="1979">
        <f>VLOOKUP($A3025,'Result Entry'!$B$9:$FW$108,4,0)</f>
        <v>0</v>
      </c>
      <c r="I3031" s="1979"/>
      <c r="J3031" s="1979"/>
      <c r="K3031" s="1979"/>
      <c r="L3031" s="1979"/>
      <c r="M3031" s="1979"/>
      <c r="N3031" s="1980"/>
    </row>
    <row r="3032" spans="1:15" ht="39.75" customHeight="1">
      <c r="A3032" s="1721"/>
      <c r="B3032" s="10" t="s">
        <v>69</v>
      </c>
      <c r="C3032" s="1960" t="s">
        <v>22</v>
      </c>
      <c r="D3032" s="1961"/>
      <c r="E3032" s="1961"/>
      <c r="F3032" s="1962"/>
      <c r="G3032" s="88" t="s">
        <v>149</v>
      </c>
      <c r="H3032" s="1963">
        <f>VLOOKUP($A3025,'Result Entry'!$B$9:$FW$108,7,0)</f>
        <v>0</v>
      </c>
      <c r="I3032" s="1963"/>
      <c r="J3032" s="1963"/>
      <c r="K3032" s="1963"/>
      <c r="L3032" s="1963"/>
      <c r="M3032" s="1963"/>
      <c r="N3032" s="1964"/>
    </row>
    <row r="3033" spans="1:15" ht="39.75" customHeight="1">
      <c r="A3033" s="1721"/>
      <c r="B3033" s="10" t="s">
        <v>69</v>
      </c>
      <c r="C3033" s="1960" t="s">
        <v>23</v>
      </c>
      <c r="D3033" s="1961"/>
      <c r="E3033" s="1961"/>
      <c r="F3033" s="1962"/>
      <c r="G3033" s="88" t="s">
        <v>149</v>
      </c>
      <c r="H3033" s="1963">
        <f>VLOOKUP($A3025,'Result Entry'!$B$9:$FW$108,8,0)</f>
        <v>0</v>
      </c>
      <c r="I3033" s="1963"/>
      <c r="J3033" s="1963"/>
      <c r="K3033" s="1963"/>
      <c r="L3033" s="1963"/>
      <c r="M3033" s="1963"/>
      <c r="N3033" s="1964"/>
    </row>
    <row r="3034" spans="1:15" ht="39.75" customHeight="1">
      <c r="A3034" s="1721"/>
      <c r="B3034" s="10" t="s">
        <v>69</v>
      </c>
      <c r="C3034" s="1960" t="s">
        <v>52</v>
      </c>
      <c r="D3034" s="1961"/>
      <c r="E3034" s="1961"/>
      <c r="F3034" s="1962"/>
      <c r="G3034" s="88" t="s">
        <v>149</v>
      </c>
      <c r="H3034" s="1963">
        <f>VLOOKUP($A3025,'Result Entry'!$B$9:$FW$108,9,0)</f>
        <v>0</v>
      </c>
      <c r="I3034" s="1963"/>
      <c r="J3034" s="1963"/>
      <c r="K3034" s="1963"/>
      <c r="L3034" s="1963"/>
      <c r="M3034" s="1963"/>
      <c r="N3034" s="1964"/>
    </row>
    <row r="3035" spans="1:15" ht="39.75" customHeight="1">
      <c r="A3035" s="1721"/>
      <c r="B3035" s="10" t="s">
        <v>69</v>
      </c>
      <c r="C3035" s="1960" t="s">
        <v>53</v>
      </c>
      <c r="D3035" s="1961"/>
      <c r="E3035" s="1961"/>
      <c r="F3035" s="1962"/>
      <c r="G3035" s="88" t="s">
        <v>149</v>
      </c>
      <c r="H3035" s="1965" t="str">
        <f>CONCATENATE('Result Entry'!$G$4,'Result Entry'!$J$4)</f>
        <v>11(A)</v>
      </c>
      <c r="I3035" s="1963"/>
      <c r="J3035" s="1963"/>
      <c r="K3035" s="1963"/>
      <c r="L3035" s="1963"/>
      <c r="M3035" s="1963"/>
      <c r="N3035" s="1964"/>
    </row>
    <row r="3036" spans="1:15" ht="39.75" customHeight="1" thickBot="1">
      <c r="A3036" s="1721"/>
      <c r="B3036" s="10" t="s">
        <v>69</v>
      </c>
      <c r="C3036" s="1935" t="s">
        <v>25</v>
      </c>
      <c r="D3036" s="1936"/>
      <c r="E3036" s="1936"/>
      <c r="F3036" s="1937"/>
      <c r="G3036" s="89" t="s">
        <v>149</v>
      </c>
      <c r="H3036" s="1938">
        <f>VLOOKUP($A3025,'Result Entry'!$B$9:$FW$108,10,0)</f>
        <v>0</v>
      </c>
      <c r="I3036" s="1938"/>
      <c r="J3036" s="1938"/>
      <c r="K3036" s="1938"/>
      <c r="L3036" s="1938"/>
      <c r="M3036" s="1938"/>
      <c r="N3036" s="1939"/>
    </row>
    <row r="3037" spans="1:15" ht="30" customHeight="1">
      <c r="A3037" s="1721"/>
      <c r="B3037" s="11" t="s">
        <v>69</v>
      </c>
      <c r="C3037" s="1940" t="s">
        <v>167</v>
      </c>
      <c r="D3037" s="1941"/>
      <c r="E3037" s="1944" t="s">
        <v>72</v>
      </c>
      <c r="F3037" s="1946" t="s">
        <v>73</v>
      </c>
      <c r="G3037" s="1948" t="s">
        <v>168</v>
      </c>
      <c r="H3037" s="1950" t="s">
        <v>55</v>
      </c>
      <c r="I3037" s="1951"/>
      <c r="J3037" s="1954" t="s">
        <v>84</v>
      </c>
      <c r="K3037" s="1955"/>
      <c r="L3037" s="1958" t="s">
        <v>169</v>
      </c>
      <c r="M3037" s="1966" t="s">
        <v>76</v>
      </c>
      <c r="N3037" s="1926" t="s">
        <v>98</v>
      </c>
    </row>
    <row r="3038" spans="1:15" ht="30" customHeight="1">
      <c r="A3038" s="1721"/>
      <c r="B3038" s="11"/>
      <c r="C3038" s="1942"/>
      <c r="D3038" s="1943"/>
      <c r="E3038" s="1945"/>
      <c r="F3038" s="1947"/>
      <c r="G3038" s="1949"/>
      <c r="H3038" s="1952"/>
      <c r="I3038" s="1953"/>
      <c r="J3038" s="1956"/>
      <c r="K3038" s="1957"/>
      <c r="L3038" s="1959"/>
      <c r="M3038" s="1967"/>
      <c r="N3038" s="1927"/>
    </row>
    <row r="3039" spans="1:15" ht="39.75" customHeight="1" thickBot="1">
      <c r="A3039" s="1721"/>
      <c r="B3039" s="11" t="s">
        <v>69</v>
      </c>
      <c r="C3039" s="1866" t="s">
        <v>56</v>
      </c>
      <c r="D3039" s="1867"/>
      <c r="E3039" s="90">
        <f>'Result Entry'!$L$7</f>
        <v>10</v>
      </c>
      <c r="F3039" s="91">
        <f>'Result Entry'!$M$7</f>
        <v>10</v>
      </c>
      <c r="G3039" s="92">
        <f t="shared" ref="G3039:G3044" si="252">SUM(E3039:F3039)</f>
        <v>20</v>
      </c>
      <c r="H3039" s="1929">
        <f>'Result Entry'!$AU$7</f>
        <v>70</v>
      </c>
      <c r="I3039" s="1930"/>
      <c r="J3039" s="1931">
        <f>'Result Entry'!$AY$7</f>
        <v>100</v>
      </c>
      <c r="K3039" s="1930"/>
      <c r="L3039" s="92">
        <f t="shared" ref="L3039:L3044" si="253">SUM(H3039,J3039)</f>
        <v>170</v>
      </c>
      <c r="M3039" s="93">
        <f t="shared" ref="M3039:M3044" si="254">SUM(G3039,L3039)</f>
        <v>190</v>
      </c>
      <c r="N3039" s="1928"/>
    </row>
    <row r="3040" spans="1:15" s="52" customFormat="1" ht="54" customHeight="1">
      <c r="A3040" s="1721"/>
      <c r="B3040" s="50" t="s">
        <v>69</v>
      </c>
      <c r="C3040" s="1769" t="str">
        <f>'Result Entry'!$L$3</f>
        <v>HINDI Comp.</v>
      </c>
      <c r="D3040" s="1770"/>
      <c r="E3040" s="94">
        <f>IF($J3028="TC",0,IF($J3028="Nso",0,VLOOKUP($A3025,'Result Entry'!$B$9:$FW$108,11,0)))</f>
        <v>0</v>
      </c>
      <c r="F3040" s="95">
        <f>IF($J3028="TC",0,IF($J3028="Nso",0,VLOOKUP($A3025,'Result Entry'!$B$9:$FW$108,12,0)))</f>
        <v>0</v>
      </c>
      <c r="G3040" s="96">
        <f t="shared" si="252"/>
        <v>0</v>
      </c>
      <c r="H3040" s="1932">
        <f>IF($J3028="TC",0,IF($J3028="Nso",0,VLOOKUP($A3025,'Result Entry'!$B$9:$FW$108,16,0)))</f>
        <v>0</v>
      </c>
      <c r="I3040" s="1933"/>
      <c r="J3040" s="1934">
        <f>IF($J3028="TC",0,IF($J3028="Nso",0,VLOOKUP($A3025,'Result Entry'!$B$9:$FW$108,19,0)))</f>
        <v>0</v>
      </c>
      <c r="K3040" s="1933"/>
      <c r="L3040" s="97">
        <f t="shared" si="253"/>
        <v>0</v>
      </c>
      <c r="M3040" s="98">
        <f t="shared" si="254"/>
        <v>0</v>
      </c>
      <c r="N3040" s="99" t="str">
        <f>IF($J3028="TC",0,IF($J3028="Nso",0,VLOOKUP($A3025,'Result Entry'!$B$9:$FW$108,24,0)))</f>
        <v/>
      </c>
    </row>
    <row r="3041" spans="1:14" s="52" customFormat="1" ht="54" customHeight="1">
      <c r="A3041" s="1721"/>
      <c r="B3041" s="50" t="s">
        <v>69</v>
      </c>
      <c r="C3041" s="1717" t="str">
        <f>'Result Entry'!$Z$3</f>
        <v>ENGLISH Comp.</v>
      </c>
      <c r="D3041" s="1718"/>
      <c r="E3041" s="94">
        <f>IF($J3028="TC",0,IF($J3028="Nso",0,VLOOKUP($A3025,'Result Entry'!$B$9:$FW$108,25,0)))</f>
        <v>0</v>
      </c>
      <c r="F3041" s="95">
        <f>IF($J3028="TC",0,IF($J3028="Nso",0,VLOOKUP($A3025,'Result Entry'!$B$9:$FW$108,26,0)))</f>
        <v>0</v>
      </c>
      <c r="G3041" s="100">
        <f t="shared" si="252"/>
        <v>0</v>
      </c>
      <c r="H3041" s="1960">
        <f>IF($J3028="TC",0,IF($J3028="Nso",0,VLOOKUP($A3025,'Result Entry'!$B$9:$FW$108,30,0)))</f>
        <v>0</v>
      </c>
      <c r="I3041" s="1904"/>
      <c r="J3041" s="1903">
        <f>IF($J3028="TC",0,IF($J3028="Nso",0,VLOOKUP($A3025,'Result Entry'!$B$9:$FW$108,33,0)))</f>
        <v>0</v>
      </c>
      <c r="K3041" s="1904"/>
      <c r="L3041" s="97">
        <f t="shared" si="253"/>
        <v>0</v>
      </c>
      <c r="M3041" s="98">
        <f t="shared" si="254"/>
        <v>0</v>
      </c>
      <c r="N3041" s="99" t="str">
        <f>IF($J3028="TC",0,IF($J3028="Nso",0,VLOOKUP($A3025,'Result Entry'!$B$9:$FW$108,38,0)))</f>
        <v/>
      </c>
    </row>
    <row r="3042" spans="1:14" s="52" customFormat="1" ht="54" customHeight="1">
      <c r="A3042" s="1721"/>
      <c r="B3042" s="50" t="s">
        <v>69</v>
      </c>
      <c r="C3042" s="1717" t="str">
        <f>'Result Entry'!$AO$3</f>
        <v>PHYSICS</v>
      </c>
      <c r="D3042" s="1718"/>
      <c r="E3042" s="94">
        <f>IF($J3028="TC",0,IF($J3028="Nso",0,VLOOKUP($A3025,'Result Entry'!$B$9:$FW$108,39,0)))</f>
        <v>0</v>
      </c>
      <c r="F3042" s="95">
        <f>IF($J3028="TC",0,IF($J3028="Nso",0,VLOOKUP($A3025,'Result Entry'!$B$9:$FW$108,40,0)))</f>
        <v>0</v>
      </c>
      <c r="G3042" s="100">
        <f t="shared" si="252"/>
        <v>0</v>
      </c>
      <c r="H3042" s="1960">
        <f>IF($J3028="TC",0,IF($J3028="Nso",0,VLOOKUP($A3025,'Result Entry'!$B$9:$FW$108,45,0)))</f>
        <v>0</v>
      </c>
      <c r="I3042" s="1904"/>
      <c r="J3042" s="1903">
        <f>IF($J3028="TC",0,IF($J3028="Nso",0,VLOOKUP($A3025,'Result Entry'!$B$9:$FW$108,49,0)))</f>
        <v>0</v>
      </c>
      <c r="K3042" s="1904"/>
      <c r="L3042" s="97">
        <f t="shared" si="253"/>
        <v>0</v>
      </c>
      <c r="M3042" s="98">
        <f t="shared" si="254"/>
        <v>0</v>
      </c>
      <c r="N3042" s="99" t="str">
        <f>IF($J3028="TC",0,IF($J3028="Nso",0,VLOOKUP($A3025,'Result Entry'!$B$9:$FW$108,54,0)))</f>
        <v/>
      </c>
    </row>
    <row r="3043" spans="1:14" s="52" customFormat="1" ht="54" customHeight="1">
      <c r="A3043" s="1721"/>
      <c r="B3043" s="50" t="s">
        <v>69</v>
      </c>
      <c r="C3043" s="1717" t="str">
        <f>'Result Entry'!$BF$3</f>
        <v>CHEMISTRY</v>
      </c>
      <c r="D3043" s="1718"/>
      <c r="E3043" s="94" t="str">
        <f>IF($J3028="TC",0,IF($J3028="Nso",0,VLOOKUP($A3025,'Result Entry'!$B$9:$FW$108,55,0)))</f>
        <v/>
      </c>
      <c r="F3043" s="95">
        <f>IF($J3028="TC",0,IF($J3028="Nso",0,VLOOKUP($A3025,'Result Entry'!$B$9:$FW$108,56,0)))</f>
        <v>0</v>
      </c>
      <c r="G3043" s="100">
        <f t="shared" si="252"/>
        <v>0</v>
      </c>
      <c r="H3043" s="1960">
        <f>IF($J3028="TC",0,IF($J3028="Nso",0,VLOOKUP($A3025,'Result Entry'!$B$9:$FW$108,61,0)))</f>
        <v>0</v>
      </c>
      <c r="I3043" s="1904"/>
      <c r="J3043" s="1903">
        <f>IF($J3028="TC",0,IF($J3028="Nso",0,VLOOKUP($A3025,'Result Entry'!$B$9:$FW$108,65,0)))</f>
        <v>0</v>
      </c>
      <c r="K3043" s="1904"/>
      <c r="L3043" s="97">
        <f t="shared" si="253"/>
        <v>0</v>
      </c>
      <c r="M3043" s="98">
        <f t="shared" si="254"/>
        <v>0</v>
      </c>
      <c r="N3043" s="99" t="str">
        <f>IF($J3028="TC",0,IF($J3028="Nso",0,VLOOKUP($A3025,'Result Entry'!$B$9:$FW$108,70,0)))</f>
        <v/>
      </c>
    </row>
    <row r="3044" spans="1:14" s="52" customFormat="1" ht="54" customHeight="1" thickBot="1">
      <c r="A3044" s="1721"/>
      <c r="B3044" s="50" t="s">
        <v>69</v>
      </c>
      <c r="C3044" s="1717" t="str">
        <f>'Result Entry'!$BW$3</f>
        <v>BIOLOGY</v>
      </c>
      <c r="D3044" s="1718"/>
      <c r="E3044" s="101" t="str">
        <f>IF($J3028="TC",0,IF($J3028="Nso",0,VLOOKUP($A3025,'Result Entry'!$B$9:$FW$108,71,0)))</f>
        <v/>
      </c>
      <c r="F3044" s="102" t="str">
        <f>IF($J3028="TC",0,IF($J3028="Nso",0,VLOOKUP($A3025,'Result Entry'!$B$9:$FW$108,72,0)))</f>
        <v/>
      </c>
      <c r="G3044" s="103">
        <f t="shared" si="252"/>
        <v>0</v>
      </c>
      <c r="H3044" s="1905">
        <f>IF($J3028="TC",0,IF($J3028="Nso",0,VLOOKUP($A3025,'Result Entry'!$B$9:$FW$108,77,0)))</f>
        <v>0</v>
      </c>
      <c r="I3044" s="1906"/>
      <c r="J3044" s="1907">
        <f>IF($J3028="TC",0,IF($J3028="Nso",0,VLOOKUP($A3025,'Result Entry'!$B$9:$FW$108,81,0)))</f>
        <v>0</v>
      </c>
      <c r="K3044" s="1906"/>
      <c r="L3044" s="104">
        <f t="shared" si="253"/>
        <v>0</v>
      </c>
      <c r="M3044" s="105">
        <f t="shared" si="254"/>
        <v>0</v>
      </c>
      <c r="N3044" s="99">
        <f>IF($J3028="TC",0,IF($J3028="Nso",0,VLOOKUP($A3025,'Result Entry'!$B$9:$FW$108,86,0)))</f>
        <v>0</v>
      </c>
    </row>
    <row r="3045" spans="1:14" ht="39.75" customHeight="1">
      <c r="A3045" s="1721"/>
      <c r="B3045" s="11" t="s">
        <v>69</v>
      </c>
      <c r="C3045" s="1771" t="s">
        <v>77</v>
      </c>
      <c r="D3045" s="1772"/>
      <c r="E3045" s="1773"/>
      <c r="F3045" s="1968" t="s">
        <v>78</v>
      </c>
      <c r="G3045" s="1969"/>
      <c r="H3045" s="1968" t="s">
        <v>79</v>
      </c>
      <c r="I3045" s="1970"/>
      <c r="J3045" s="106" t="s">
        <v>41</v>
      </c>
      <c r="K3045" s="116" t="s">
        <v>91</v>
      </c>
      <c r="L3045" s="1971" t="s">
        <v>39</v>
      </c>
      <c r="M3045" s="1972"/>
      <c r="N3045" s="108" t="s">
        <v>43</v>
      </c>
    </row>
    <row r="3046" spans="1:14" ht="39.75" customHeight="1" thickBot="1">
      <c r="A3046" s="1721"/>
      <c r="B3046" s="11" t="s">
        <v>69</v>
      </c>
      <c r="C3046" s="1774"/>
      <c r="D3046" s="1775"/>
      <c r="E3046" s="1776"/>
      <c r="F3046" s="1973">
        <f>IF($J3028="TC",0,IF($J3028="Nso",0,VLOOKUP($A3025,'Result Entry'!$B$9:$FW$108,146,0)))</f>
        <v>0</v>
      </c>
      <c r="G3046" s="1974"/>
      <c r="H3046" s="1975">
        <f>IF($J3028="TC",0,IF($J3028="Nso",0,VLOOKUP($A3025,'Result Entry'!$B$9:$FW$108,147,0)))</f>
        <v>0</v>
      </c>
      <c r="I3046" s="1976"/>
      <c r="J3046" s="75">
        <f>IF($J3028="TC",0,IF($J3028="Nso",0,VLOOKUP($A3025,'Result Entry'!$B$9:$FW$108,148,0)))</f>
        <v>0</v>
      </c>
      <c r="K3046" s="85" t="str">
        <f>IF($J3028="TC",0,IF($J3028="Nso",0,VLOOKUP($A3025,'Result Entry'!$B$9:$FW$108,149,0)))</f>
        <v/>
      </c>
      <c r="L3046" s="1864">
        <f>IF($J3028="TC",0,IF($J3028="Nso",0,VLOOKUP($A3025,'Result Entry'!$B$9:$FW$108,150,0)))</f>
        <v>0</v>
      </c>
      <c r="M3046" s="1865"/>
      <c r="N3046" s="15">
        <f>IF($J3028="TC",0,IF($J3028="Nso",0,VLOOKUP($A3025,'Result Entry'!$B$9:$FW$108,152,0)))</f>
        <v>0</v>
      </c>
    </row>
    <row r="3047" spans="1:14" ht="39.75" customHeight="1">
      <c r="A3047" s="1721"/>
      <c r="B3047" s="11" t="s">
        <v>69</v>
      </c>
      <c r="C3047" s="1758" t="s">
        <v>58</v>
      </c>
      <c r="D3047" s="1759"/>
      <c r="E3047" s="1759"/>
      <c r="F3047" s="1759"/>
      <c r="G3047" s="1759"/>
      <c r="H3047" s="1760"/>
      <c r="I3047" s="1834" t="s">
        <v>59</v>
      </c>
      <c r="J3047" s="1835"/>
      <c r="K3047" s="1911">
        <f>VLOOKUP($A3025,'Result Entry'!$B$9:$FW$108,143,0)</f>
        <v>0</v>
      </c>
      <c r="L3047" s="1912"/>
      <c r="M3047" s="1839" t="s">
        <v>37</v>
      </c>
      <c r="N3047" s="1840"/>
    </row>
    <row r="3048" spans="1:14" ht="39.75" customHeight="1" thickBot="1">
      <c r="A3048" s="1721"/>
      <c r="B3048" s="11" t="s">
        <v>69</v>
      </c>
      <c r="C3048" s="1841" t="s">
        <v>54</v>
      </c>
      <c r="D3048" s="1842"/>
      <c r="E3048" s="1842"/>
      <c r="F3048" s="1843" t="s">
        <v>157</v>
      </c>
      <c r="G3048" s="1844"/>
      <c r="H3048" s="26" t="s">
        <v>47</v>
      </c>
      <c r="I3048" s="1847" t="s">
        <v>60</v>
      </c>
      <c r="J3048" s="1848"/>
      <c r="K3048" s="1913">
        <f>VLOOKUP($A3025,'Result Entry'!$B$9:$FW$108,144,0)</f>
        <v>0</v>
      </c>
      <c r="L3048" s="1914"/>
      <c r="M3048" s="1875">
        <f>VLOOKUP($A3025,'Result Entry'!$B$9:$FW$108,145,0)</f>
        <v>0</v>
      </c>
      <c r="N3048" s="1876"/>
    </row>
    <row r="3049" spans="1:14" ht="39.75" customHeight="1">
      <c r="A3049" s="1721"/>
      <c r="B3049" s="11" t="s">
        <v>69</v>
      </c>
      <c r="C3049" s="1841"/>
      <c r="D3049" s="1842"/>
      <c r="E3049" s="1842"/>
      <c r="F3049" s="1845"/>
      <c r="G3049" s="1846"/>
      <c r="H3049" s="27" t="s">
        <v>99</v>
      </c>
      <c r="I3049" s="1877" t="s">
        <v>61</v>
      </c>
      <c r="J3049" s="1878"/>
      <c r="K3049" s="1915">
        <f>IF($J3028="TC","Transferred",IF($J3028="Nso","NameSeparated",VLOOKUP($A3025,'Result Entry'!$B$9:$FW$108,153,0)))</f>
        <v>0</v>
      </c>
      <c r="L3049" s="1915"/>
      <c r="M3049" s="1915"/>
      <c r="N3049" s="1916"/>
    </row>
    <row r="3050" spans="1:14" ht="39.75" customHeight="1">
      <c r="A3050" s="1721"/>
      <c r="B3050" s="11" t="s">
        <v>69</v>
      </c>
      <c r="C3050" s="1917" t="str">
        <f>'Result Entry'!$DU$3</f>
        <v>Foundation Of Information Tech.</v>
      </c>
      <c r="D3050" s="1918"/>
      <c r="E3050" s="1919"/>
      <c r="F3050" s="1902" t="str">
        <f>IF($J3028="TC",0,IF($J3028="Nso",0,VLOOKUP($A3025,'Result Entry'!$B$9:$GS$108,170,0)))</f>
        <v/>
      </c>
      <c r="G3050" s="1902"/>
      <c r="H3050" s="109">
        <f>IF($J3028="TC",0,IF($J3028="Nso",0,VLOOKUP($A3025,'Result Entry'!$B$9:$GS$108,112,0)))</f>
        <v>0</v>
      </c>
      <c r="I3050" s="1748" t="s">
        <v>71</v>
      </c>
      <c r="J3050" s="1749"/>
      <c r="K3050" s="1908">
        <f>'Result Entry'!$T$2</f>
        <v>45419</v>
      </c>
      <c r="L3050" s="1909"/>
      <c r="M3050" s="1909"/>
      <c r="N3050" s="1910"/>
    </row>
    <row r="3051" spans="1:14" ht="39.75" customHeight="1">
      <c r="A3051" s="1721"/>
      <c r="B3051" s="11" t="s">
        <v>69</v>
      </c>
      <c r="C3051" s="1899" t="str">
        <f>'Result Entry'!$EI$3</f>
        <v>G.I.A.I.-II</v>
      </c>
      <c r="D3051" s="1900"/>
      <c r="E3051" s="1901"/>
      <c r="F3051" s="1902" t="str">
        <f>IF($J3028="TC",0,IF($J3028="Nso",0,VLOOKUP($A3025,'Result Entry'!$B$9:$GS$108,174,0)))</f>
        <v/>
      </c>
      <c r="G3051" s="1902"/>
      <c r="H3051" s="109">
        <f>IF($J3028="TC",0,IF($J3028="Nso",0,VLOOKUP($A3025,'Result Entry'!$B$9:$GS$108,124,0)))</f>
        <v>0</v>
      </c>
      <c r="I3051" s="1753"/>
      <c r="J3051" s="1754"/>
      <c r="K3051" s="1754"/>
      <c r="L3051" s="1754"/>
      <c r="M3051" s="1754"/>
      <c r="N3051" s="1755"/>
    </row>
    <row r="3052" spans="1:14" ht="39.75" customHeight="1">
      <c r="A3052" s="1721"/>
      <c r="B3052" s="11" t="s">
        <v>69</v>
      </c>
      <c r="C3052" s="1899" t="str">
        <f>'Result Entry'!$EU$3</f>
        <v>SOC.SER.PLAN</v>
      </c>
      <c r="D3052" s="1900"/>
      <c r="E3052" s="1901"/>
      <c r="F3052" s="1902">
        <f>IF($J3028="TC",0,IF($J3028="Nso",0,VLOOKUP($A3025,'Result Entry'!$B$9:$HS$108,178,0)))</f>
        <v>0</v>
      </c>
      <c r="G3052" s="1902"/>
      <c r="H3052" s="109">
        <f>IF($J3028="TC",0,IF($J3028="Nso",0,VLOOKUP($A3025,'Result Entry'!$B$9:$GS$108,136,0)))</f>
        <v>0</v>
      </c>
      <c r="I3052" s="1756" t="s">
        <v>174</v>
      </c>
      <c r="J3052" s="1757"/>
      <c r="K3052" s="113"/>
      <c r="L3052" s="114"/>
      <c r="M3052" s="114"/>
      <c r="N3052" s="115"/>
    </row>
    <row r="3053" spans="1:14" ht="39.75" customHeight="1" thickBot="1">
      <c r="A3053" s="1721"/>
      <c r="B3053" s="11" t="s">
        <v>69</v>
      </c>
      <c r="C3053" s="1899" t="str">
        <f>'Result Entry'!$FG$3</f>
        <v>Jeewan Kaushal</v>
      </c>
      <c r="D3053" s="1900"/>
      <c r="E3053" s="1901"/>
      <c r="F3053" s="1902" t="str">
        <f>IF($J3028="TC",0,IF($J3028="Nso",0,VLOOKUP($A3025,'Result Entry'!$B$9:$HS$108,182,0)))</f>
        <v/>
      </c>
      <c r="G3053" s="1902"/>
      <c r="H3053" s="109">
        <f>IF($J3028="TC",0,IF($J3028="Nso",0,VLOOKUP($A3025,'Result Entry'!$B$9:$HS$108,136,0)))</f>
        <v>0</v>
      </c>
      <c r="I3053" s="1756" t="s">
        <v>148</v>
      </c>
      <c r="J3053" s="1757"/>
      <c r="K3053" s="1757"/>
      <c r="L3053" s="1757"/>
      <c r="M3053" s="1757"/>
      <c r="N3053" s="1838"/>
    </row>
    <row r="3054" spans="1:14" ht="39.75" customHeight="1">
      <c r="A3054" s="1721"/>
      <c r="B3054" s="10" t="s">
        <v>69</v>
      </c>
      <c r="C3054" s="1886" t="s">
        <v>180</v>
      </c>
      <c r="D3054" s="1887"/>
      <c r="E3054" s="1888"/>
      <c r="F3054" s="1895" t="s">
        <v>181</v>
      </c>
      <c r="G3054" s="1896"/>
      <c r="H3054" s="110" t="s">
        <v>30</v>
      </c>
      <c r="I3054" s="1756" t="s">
        <v>175</v>
      </c>
      <c r="J3054" s="1757"/>
      <c r="K3054" s="1757"/>
      <c r="L3054" s="1757"/>
      <c r="M3054" s="1757"/>
      <c r="N3054" s="1838"/>
    </row>
    <row r="3055" spans="1:14" ht="39.75" customHeight="1">
      <c r="A3055" s="1721"/>
      <c r="B3055" s="10" t="s">
        <v>69</v>
      </c>
      <c r="C3055" s="1889"/>
      <c r="D3055" s="1890"/>
      <c r="E3055" s="1891"/>
      <c r="F3055" s="1897" t="s">
        <v>182</v>
      </c>
      <c r="G3055" s="1898"/>
      <c r="H3055" s="111" t="s">
        <v>179</v>
      </c>
      <c r="I3055" s="1732" t="s">
        <v>67</v>
      </c>
      <c r="J3055" s="1733"/>
      <c r="K3055" s="1733"/>
      <c r="L3055" s="1733"/>
      <c r="M3055" s="1733"/>
      <c r="N3055" s="1734"/>
    </row>
    <row r="3056" spans="1:14" ht="39.75" customHeight="1">
      <c r="A3056" s="1721"/>
      <c r="B3056" s="10" t="s">
        <v>69</v>
      </c>
      <c r="C3056" s="1889"/>
      <c r="D3056" s="1890"/>
      <c r="E3056" s="1891"/>
      <c r="F3056" s="1897" t="s">
        <v>185</v>
      </c>
      <c r="G3056" s="1898"/>
      <c r="H3056" s="111" t="s">
        <v>62</v>
      </c>
      <c r="I3056" s="1735"/>
      <c r="J3056" s="1736"/>
      <c r="K3056" s="1736"/>
      <c r="L3056" s="1736"/>
      <c r="M3056" s="1736"/>
      <c r="N3056" s="1737"/>
    </row>
    <row r="3057" spans="1:15" ht="39.75" customHeight="1">
      <c r="A3057" s="1721"/>
      <c r="B3057" s="10" t="s">
        <v>69</v>
      </c>
      <c r="C3057" s="1889"/>
      <c r="D3057" s="1890"/>
      <c r="E3057" s="1891"/>
      <c r="F3057" s="1897" t="s">
        <v>186</v>
      </c>
      <c r="G3057" s="1898"/>
      <c r="H3057" s="111" t="s">
        <v>63</v>
      </c>
      <c r="I3057" s="1735"/>
      <c r="J3057" s="1736"/>
      <c r="K3057" s="1736"/>
      <c r="L3057" s="1736"/>
      <c r="M3057" s="1736"/>
      <c r="N3057" s="1737"/>
    </row>
    <row r="3058" spans="1:15" ht="39.75" customHeight="1">
      <c r="A3058" s="1721"/>
      <c r="B3058" s="10" t="s">
        <v>69</v>
      </c>
      <c r="C3058" s="1889"/>
      <c r="D3058" s="1890"/>
      <c r="E3058" s="1891"/>
      <c r="F3058" s="1897" t="s">
        <v>183</v>
      </c>
      <c r="G3058" s="1898"/>
      <c r="H3058" s="111" t="s">
        <v>65</v>
      </c>
      <c r="I3058" s="1738" t="s">
        <v>80</v>
      </c>
      <c r="J3058" s="1739"/>
      <c r="K3058" s="1739"/>
      <c r="L3058" s="1739"/>
      <c r="M3058" s="1739"/>
      <c r="N3058" s="1740"/>
    </row>
    <row r="3059" spans="1:15" ht="39.75" customHeight="1" thickBot="1">
      <c r="A3059" s="1721"/>
      <c r="B3059" s="13" t="s">
        <v>69</v>
      </c>
      <c r="C3059" s="1892"/>
      <c r="D3059" s="1893"/>
      <c r="E3059" s="1894"/>
      <c r="F3059" s="1884" t="s">
        <v>184</v>
      </c>
      <c r="G3059" s="1885"/>
      <c r="H3059" s="112" t="s">
        <v>64</v>
      </c>
      <c r="I3059" s="1741"/>
      <c r="J3059" s="1742"/>
      <c r="K3059" s="1742"/>
      <c r="L3059" s="1742"/>
      <c r="M3059" s="1742"/>
      <c r="N3059" s="1743"/>
    </row>
    <row r="3060" spans="1:15" s="43" customFormat="1" ht="123.75" customHeight="1" thickTop="1">
      <c r="A3060" s="84"/>
      <c r="B3060" s="117"/>
      <c r="C3060" s="118"/>
      <c r="D3060" s="118"/>
      <c r="E3060" s="118"/>
      <c r="F3060" s="118"/>
      <c r="G3060" s="118"/>
      <c r="H3060" s="118"/>
      <c r="I3060" s="118"/>
      <c r="J3060" s="118"/>
      <c r="K3060" s="118"/>
      <c r="L3060" s="118"/>
      <c r="M3060" s="118"/>
      <c r="N3060" s="118"/>
    </row>
    <row r="3061" spans="1:15" ht="24.75" customHeight="1" thickBot="1">
      <c r="A3061" s="83">
        <f>A3025+1</f>
        <v>86</v>
      </c>
      <c r="B3061" s="1720" t="s">
        <v>50</v>
      </c>
      <c r="C3061" s="1720"/>
      <c r="D3061" s="1720"/>
      <c r="E3061" s="1720"/>
      <c r="F3061" s="1720"/>
      <c r="G3061" s="1720"/>
      <c r="H3061" s="1720"/>
      <c r="I3061" s="1720"/>
      <c r="J3061" s="1720"/>
      <c r="K3061" s="1720"/>
      <c r="L3061" s="1720"/>
      <c r="M3061" s="1720"/>
      <c r="N3061" s="1720"/>
    </row>
    <row r="3062" spans="1:15" ht="62.25" customHeight="1" thickTop="1">
      <c r="A3062" s="1721"/>
      <c r="B3062" s="1722"/>
      <c r="C3062" s="1723"/>
      <c r="D3062" s="1920" t="str">
        <f>Master!$E$8</f>
        <v xml:space="preserve">Govt. Sr. Secondary School </v>
      </c>
      <c r="E3062" s="1921"/>
      <c r="F3062" s="1921"/>
      <c r="G3062" s="1921"/>
      <c r="H3062" s="1921"/>
      <c r="I3062" s="1921"/>
      <c r="J3062" s="1921"/>
      <c r="K3062" s="1921"/>
      <c r="L3062" s="1921"/>
      <c r="M3062" s="1921"/>
      <c r="N3062" s="1922"/>
    </row>
    <row r="3063" spans="1:15" ht="33" customHeight="1" thickBot="1">
      <c r="A3063" s="1721"/>
      <c r="B3063" s="1724"/>
      <c r="C3063" s="1725"/>
      <c r="D3063" s="1729" t="str">
        <f>Master!$E$11</f>
        <v>P.S.-Bapini (Jodhpur)</v>
      </c>
      <c r="E3063" s="1730"/>
      <c r="F3063" s="1730"/>
      <c r="G3063" s="1730"/>
      <c r="H3063" s="1730"/>
      <c r="I3063" s="1730"/>
      <c r="J3063" s="1730"/>
      <c r="K3063" s="1730"/>
      <c r="L3063" s="1730"/>
      <c r="M3063" s="1730"/>
      <c r="N3063" s="1731"/>
    </row>
    <row r="3064" spans="1:15" ht="30" customHeight="1">
      <c r="A3064" s="1721"/>
      <c r="B3064" s="28"/>
      <c r="C3064" s="1849" t="s">
        <v>150</v>
      </c>
      <c r="D3064" s="1850"/>
      <c r="E3064" s="1850"/>
      <c r="F3064" s="1850"/>
      <c r="G3064" s="1851"/>
      <c r="H3064" s="1814" t="s">
        <v>127</v>
      </c>
      <c r="I3064" s="1814"/>
      <c r="J3064" s="1923">
        <f>VLOOKUP(A3061,'Result Entry'!$B$6:$K$108,6,0)</f>
        <v>0</v>
      </c>
      <c r="K3064" s="1820" t="s">
        <v>68</v>
      </c>
      <c r="L3064" s="1821"/>
      <c r="M3064" s="68">
        <f>Master!$E$14</f>
        <v>8151106901</v>
      </c>
      <c r="N3064" s="69"/>
    </row>
    <row r="3065" spans="1:15" ht="30" customHeight="1">
      <c r="A3065" s="1721"/>
      <c r="B3065" s="9"/>
      <c r="C3065" s="1852"/>
      <c r="D3065" s="1853"/>
      <c r="E3065" s="1853"/>
      <c r="F3065" s="1853"/>
      <c r="G3065" s="1854"/>
      <c r="H3065" s="1815"/>
      <c r="I3065" s="1815"/>
      <c r="J3065" s="1924"/>
      <c r="K3065" s="1822" t="s">
        <v>66</v>
      </c>
      <c r="L3065" s="1823"/>
      <c r="M3065" s="1824"/>
      <c r="N3065" s="1825"/>
      <c r="O3065" s="17" t="s">
        <v>156</v>
      </c>
    </row>
    <row r="3066" spans="1:15" ht="30" customHeight="1" thickBot="1">
      <c r="A3066" s="1721"/>
      <c r="B3066" s="9"/>
      <c r="C3066" s="1855"/>
      <c r="D3066" s="1856"/>
      <c r="E3066" s="1856"/>
      <c r="F3066" s="1856"/>
      <c r="G3066" s="1857"/>
      <c r="H3066" s="1816"/>
      <c r="I3066" s="1816"/>
      <c r="J3066" s="1925"/>
      <c r="K3066" s="1826" t="s">
        <v>51</v>
      </c>
      <c r="L3066" s="1827"/>
      <c r="M3066" s="1828" t="str">
        <f>Master!$E$6</f>
        <v>2023-24</v>
      </c>
      <c r="N3066" s="1829"/>
    </row>
    <row r="3067" spans="1:15" ht="39.75" customHeight="1">
      <c r="A3067" s="1721"/>
      <c r="B3067" s="10" t="s">
        <v>69</v>
      </c>
      <c r="C3067" s="1932" t="s">
        <v>20</v>
      </c>
      <c r="D3067" s="1977"/>
      <c r="E3067" s="1977"/>
      <c r="F3067" s="1978"/>
      <c r="G3067" s="87" t="s">
        <v>149</v>
      </c>
      <c r="H3067" s="1979">
        <f>VLOOKUP($A3061,'Result Entry'!$B$9:$FW$108,4,0)</f>
        <v>0</v>
      </c>
      <c r="I3067" s="1979"/>
      <c r="J3067" s="1979"/>
      <c r="K3067" s="1979"/>
      <c r="L3067" s="1979"/>
      <c r="M3067" s="1979"/>
      <c r="N3067" s="1980"/>
    </row>
    <row r="3068" spans="1:15" ht="39.75" customHeight="1">
      <c r="A3068" s="1721"/>
      <c r="B3068" s="10" t="s">
        <v>69</v>
      </c>
      <c r="C3068" s="1960" t="s">
        <v>22</v>
      </c>
      <c r="D3068" s="1961"/>
      <c r="E3068" s="1961"/>
      <c r="F3068" s="1962"/>
      <c r="G3068" s="88" t="s">
        <v>149</v>
      </c>
      <c r="H3068" s="1963">
        <f>VLOOKUP($A3061,'Result Entry'!$B$9:$FW$108,7,0)</f>
        <v>0</v>
      </c>
      <c r="I3068" s="1963"/>
      <c r="J3068" s="1963"/>
      <c r="K3068" s="1963"/>
      <c r="L3068" s="1963"/>
      <c r="M3068" s="1963"/>
      <c r="N3068" s="1964"/>
    </row>
    <row r="3069" spans="1:15" ht="39.75" customHeight="1">
      <c r="A3069" s="1721"/>
      <c r="B3069" s="10" t="s">
        <v>69</v>
      </c>
      <c r="C3069" s="1960" t="s">
        <v>23</v>
      </c>
      <c r="D3069" s="1961"/>
      <c r="E3069" s="1961"/>
      <c r="F3069" s="1962"/>
      <c r="G3069" s="88" t="s">
        <v>149</v>
      </c>
      <c r="H3069" s="1963">
        <f>VLOOKUP($A3061,'Result Entry'!$B$9:$FW$108,8,0)</f>
        <v>0</v>
      </c>
      <c r="I3069" s="1963"/>
      <c r="J3069" s="1963"/>
      <c r="K3069" s="1963"/>
      <c r="L3069" s="1963"/>
      <c r="M3069" s="1963"/>
      <c r="N3069" s="1964"/>
    </row>
    <row r="3070" spans="1:15" ht="39.75" customHeight="1">
      <c r="A3070" s="1721"/>
      <c r="B3070" s="10" t="s">
        <v>69</v>
      </c>
      <c r="C3070" s="1960" t="s">
        <v>52</v>
      </c>
      <c r="D3070" s="1961"/>
      <c r="E3070" s="1961"/>
      <c r="F3070" s="1962"/>
      <c r="G3070" s="88" t="s">
        <v>149</v>
      </c>
      <c r="H3070" s="1963">
        <f>VLOOKUP($A3061,'Result Entry'!$B$9:$FW$108,9,0)</f>
        <v>0</v>
      </c>
      <c r="I3070" s="1963"/>
      <c r="J3070" s="1963"/>
      <c r="K3070" s="1963"/>
      <c r="L3070" s="1963"/>
      <c r="M3070" s="1963"/>
      <c r="N3070" s="1964"/>
    </row>
    <row r="3071" spans="1:15" ht="39.75" customHeight="1">
      <c r="A3071" s="1721"/>
      <c r="B3071" s="10" t="s">
        <v>69</v>
      </c>
      <c r="C3071" s="1960" t="s">
        <v>53</v>
      </c>
      <c r="D3071" s="1961"/>
      <c r="E3071" s="1961"/>
      <c r="F3071" s="1962"/>
      <c r="G3071" s="88" t="s">
        <v>149</v>
      </c>
      <c r="H3071" s="1965" t="str">
        <f>CONCATENATE('Result Entry'!$G$4,'Result Entry'!$J$4)</f>
        <v>11(A)</v>
      </c>
      <c r="I3071" s="1963"/>
      <c r="J3071" s="1963"/>
      <c r="K3071" s="1963"/>
      <c r="L3071" s="1963"/>
      <c r="M3071" s="1963"/>
      <c r="N3071" s="1964"/>
    </row>
    <row r="3072" spans="1:15" ht="39.75" customHeight="1" thickBot="1">
      <c r="A3072" s="1721"/>
      <c r="B3072" s="10" t="s">
        <v>69</v>
      </c>
      <c r="C3072" s="1935" t="s">
        <v>25</v>
      </c>
      <c r="D3072" s="1936"/>
      <c r="E3072" s="1936"/>
      <c r="F3072" s="1937"/>
      <c r="G3072" s="89" t="s">
        <v>149</v>
      </c>
      <c r="H3072" s="1938">
        <f>VLOOKUP($A3061,'Result Entry'!$B$9:$FW$108,10,0)</f>
        <v>0</v>
      </c>
      <c r="I3072" s="1938"/>
      <c r="J3072" s="1938"/>
      <c r="K3072" s="1938"/>
      <c r="L3072" s="1938"/>
      <c r="M3072" s="1938"/>
      <c r="N3072" s="1939"/>
    </row>
    <row r="3073" spans="1:14" ht="30" customHeight="1">
      <c r="A3073" s="1721"/>
      <c r="B3073" s="11" t="s">
        <v>69</v>
      </c>
      <c r="C3073" s="1940" t="s">
        <v>167</v>
      </c>
      <c r="D3073" s="1941"/>
      <c r="E3073" s="1944" t="s">
        <v>72</v>
      </c>
      <c r="F3073" s="1946" t="s">
        <v>73</v>
      </c>
      <c r="G3073" s="1948" t="s">
        <v>168</v>
      </c>
      <c r="H3073" s="1950" t="s">
        <v>55</v>
      </c>
      <c r="I3073" s="1951"/>
      <c r="J3073" s="1954" t="s">
        <v>84</v>
      </c>
      <c r="K3073" s="1955"/>
      <c r="L3073" s="1958" t="s">
        <v>169</v>
      </c>
      <c r="M3073" s="1966" t="s">
        <v>76</v>
      </c>
      <c r="N3073" s="1926" t="s">
        <v>98</v>
      </c>
    </row>
    <row r="3074" spans="1:14" ht="30" customHeight="1">
      <c r="A3074" s="1721"/>
      <c r="B3074" s="11"/>
      <c r="C3074" s="1942"/>
      <c r="D3074" s="1943"/>
      <c r="E3074" s="1945"/>
      <c r="F3074" s="1947"/>
      <c r="G3074" s="1949"/>
      <c r="H3074" s="1952"/>
      <c r="I3074" s="1953"/>
      <c r="J3074" s="1956"/>
      <c r="K3074" s="1957"/>
      <c r="L3074" s="1959"/>
      <c r="M3074" s="1967"/>
      <c r="N3074" s="1927"/>
    </row>
    <row r="3075" spans="1:14" ht="39.75" customHeight="1" thickBot="1">
      <c r="A3075" s="1721"/>
      <c r="B3075" s="11" t="s">
        <v>69</v>
      </c>
      <c r="C3075" s="1866" t="s">
        <v>56</v>
      </c>
      <c r="D3075" s="1867"/>
      <c r="E3075" s="90">
        <f>'Result Entry'!$L$7</f>
        <v>10</v>
      </c>
      <c r="F3075" s="91">
        <f>'Result Entry'!$M$7</f>
        <v>10</v>
      </c>
      <c r="G3075" s="92">
        <f t="shared" ref="G3075:G3080" si="255">SUM(E3075:F3075)</f>
        <v>20</v>
      </c>
      <c r="H3075" s="1929">
        <f>'Result Entry'!$AU$7</f>
        <v>70</v>
      </c>
      <c r="I3075" s="1930"/>
      <c r="J3075" s="1931">
        <f>'Result Entry'!$AY$7</f>
        <v>100</v>
      </c>
      <c r="K3075" s="1930"/>
      <c r="L3075" s="92">
        <f t="shared" ref="L3075:L3080" si="256">SUM(H3075,J3075)</f>
        <v>170</v>
      </c>
      <c r="M3075" s="93">
        <f t="shared" ref="M3075:M3080" si="257">SUM(G3075,L3075)</f>
        <v>190</v>
      </c>
      <c r="N3075" s="1928"/>
    </row>
    <row r="3076" spans="1:14" s="52" customFormat="1" ht="54" customHeight="1">
      <c r="A3076" s="1721"/>
      <c r="B3076" s="50" t="s">
        <v>69</v>
      </c>
      <c r="C3076" s="1769" t="str">
        <f>'Result Entry'!$L$3</f>
        <v>HINDI Comp.</v>
      </c>
      <c r="D3076" s="1770"/>
      <c r="E3076" s="94">
        <f>IF($J3064="TC",0,IF($J3064="Nso",0,VLOOKUP($A3061,'Result Entry'!$B$9:$FW$108,11,0)))</f>
        <v>0</v>
      </c>
      <c r="F3076" s="95">
        <f>IF($J3064="TC",0,IF($J3064="Nso",0,VLOOKUP($A3061,'Result Entry'!$B$9:$FW$108,12,0)))</f>
        <v>0</v>
      </c>
      <c r="G3076" s="96">
        <f t="shared" si="255"/>
        <v>0</v>
      </c>
      <c r="H3076" s="1932">
        <f>IF($J3064="TC",0,IF($J3064="Nso",0,VLOOKUP($A3061,'Result Entry'!$B$9:$FW$108,16,0)))</f>
        <v>0</v>
      </c>
      <c r="I3076" s="1933"/>
      <c r="J3076" s="1934">
        <f>IF($J3064="TC",0,IF($J3064="Nso",0,VLOOKUP($A3061,'Result Entry'!$B$9:$FW$108,19,0)))</f>
        <v>0</v>
      </c>
      <c r="K3076" s="1933"/>
      <c r="L3076" s="97">
        <f t="shared" si="256"/>
        <v>0</v>
      </c>
      <c r="M3076" s="98">
        <f t="shared" si="257"/>
        <v>0</v>
      </c>
      <c r="N3076" s="99" t="str">
        <f>IF($J3064="TC",0,IF($J3064="Nso",0,VLOOKUP($A3061,'Result Entry'!$B$9:$FW$108,24,0)))</f>
        <v/>
      </c>
    </row>
    <row r="3077" spans="1:14" s="52" customFormat="1" ht="54" customHeight="1">
      <c r="A3077" s="1721"/>
      <c r="B3077" s="50" t="s">
        <v>69</v>
      </c>
      <c r="C3077" s="1717" t="str">
        <f>'Result Entry'!$Z$3</f>
        <v>ENGLISH Comp.</v>
      </c>
      <c r="D3077" s="1718"/>
      <c r="E3077" s="94">
        <f>IF($J3064="TC",0,IF($J3064="Nso",0,VLOOKUP($A3061,'Result Entry'!$B$9:$FW$108,25,0)))</f>
        <v>0</v>
      </c>
      <c r="F3077" s="95">
        <f>IF($J3064="TC",0,IF($J3064="Nso",0,VLOOKUP($A3061,'Result Entry'!$B$9:$FW$108,26,0)))</f>
        <v>0</v>
      </c>
      <c r="G3077" s="100">
        <f t="shared" si="255"/>
        <v>0</v>
      </c>
      <c r="H3077" s="1960">
        <f>IF($J3064="TC",0,IF($J3064="Nso",0,VLOOKUP($A3061,'Result Entry'!$B$9:$FW$108,30,0)))</f>
        <v>0</v>
      </c>
      <c r="I3077" s="1904"/>
      <c r="J3077" s="1903">
        <f>IF($J3064="TC",0,IF($J3064="Nso",0,VLOOKUP($A3061,'Result Entry'!$B$9:$FW$108,33,0)))</f>
        <v>0</v>
      </c>
      <c r="K3077" s="1904"/>
      <c r="L3077" s="97">
        <f t="shared" si="256"/>
        <v>0</v>
      </c>
      <c r="M3077" s="98">
        <f t="shared" si="257"/>
        <v>0</v>
      </c>
      <c r="N3077" s="99" t="str">
        <f>IF($J3064="TC",0,IF($J3064="Nso",0,VLOOKUP($A3061,'Result Entry'!$B$9:$FW$108,38,0)))</f>
        <v/>
      </c>
    </row>
    <row r="3078" spans="1:14" s="52" customFormat="1" ht="54" customHeight="1">
      <c r="A3078" s="1721"/>
      <c r="B3078" s="50" t="s">
        <v>69</v>
      </c>
      <c r="C3078" s="1717" t="str">
        <f>'Result Entry'!$AO$3</f>
        <v>PHYSICS</v>
      </c>
      <c r="D3078" s="1718"/>
      <c r="E3078" s="94">
        <f>IF($J3064="TC",0,IF($J3064="Nso",0,VLOOKUP($A3061,'Result Entry'!$B$9:$FW$108,39,0)))</f>
        <v>0</v>
      </c>
      <c r="F3078" s="95">
        <f>IF($J3064="TC",0,IF($J3064="Nso",0,VLOOKUP($A3061,'Result Entry'!$B$9:$FW$108,40,0)))</f>
        <v>0</v>
      </c>
      <c r="G3078" s="100">
        <f t="shared" si="255"/>
        <v>0</v>
      </c>
      <c r="H3078" s="1960">
        <f>IF($J3064="TC",0,IF($J3064="Nso",0,VLOOKUP($A3061,'Result Entry'!$B$9:$FW$108,45,0)))</f>
        <v>0</v>
      </c>
      <c r="I3078" s="1904"/>
      <c r="J3078" s="1903">
        <f>IF($J3064="TC",0,IF($J3064="Nso",0,VLOOKUP($A3061,'Result Entry'!$B$9:$FW$108,49,0)))</f>
        <v>0</v>
      </c>
      <c r="K3078" s="1904"/>
      <c r="L3078" s="97">
        <f t="shared" si="256"/>
        <v>0</v>
      </c>
      <c r="M3078" s="98">
        <f t="shared" si="257"/>
        <v>0</v>
      </c>
      <c r="N3078" s="99" t="str">
        <f>IF($J3064="TC",0,IF($J3064="Nso",0,VLOOKUP($A3061,'Result Entry'!$B$9:$FW$108,54,0)))</f>
        <v/>
      </c>
    </row>
    <row r="3079" spans="1:14" s="52" customFormat="1" ht="54" customHeight="1">
      <c r="A3079" s="1721"/>
      <c r="B3079" s="50" t="s">
        <v>69</v>
      </c>
      <c r="C3079" s="1717" t="str">
        <f>'Result Entry'!$BF$3</f>
        <v>CHEMISTRY</v>
      </c>
      <c r="D3079" s="1718"/>
      <c r="E3079" s="94" t="str">
        <f>IF($J3064="TC",0,IF($J3064="Nso",0,VLOOKUP($A3061,'Result Entry'!$B$9:$FW$108,55,0)))</f>
        <v/>
      </c>
      <c r="F3079" s="95">
        <f>IF($J3064="TC",0,IF($J3064="Nso",0,VLOOKUP($A3061,'Result Entry'!$B$9:$FW$108,56,0)))</f>
        <v>0</v>
      </c>
      <c r="G3079" s="100">
        <f t="shared" si="255"/>
        <v>0</v>
      </c>
      <c r="H3079" s="1960">
        <f>IF($J3064="TC",0,IF($J3064="Nso",0,VLOOKUP($A3061,'Result Entry'!$B$9:$FW$108,61,0)))</f>
        <v>0</v>
      </c>
      <c r="I3079" s="1904"/>
      <c r="J3079" s="1903">
        <f>IF($J3064="TC",0,IF($J3064="Nso",0,VLOOKUP($A3061,'Result Entry'!$B$9:$FW$108,65,0)))</f>
        <v>0</v>
      </c>
      <c r="K3079" s="1904"/>
      <c r="L3079" s="97">
        <f t="shared" si="256"/>
        <v>0</v>
      </c>
      <c r="M3079" s="98">
        <f t="shared" si="257"/>
        <v>0</v>
      </c>
      <c r="N3079" s="99" t="str">
        <f>IF($J3064="TC",0,IF($J3064="Nso",0,VLOOKUP($A3061,'Result Entry'!$B$9:$FW$108,70,0)))</f>
        <v/>
      </c>
    </row>
    <row r="3080" spans="1:14" s="52" customFormat="1" ht="54" customHeight="1" thickBot="1">
      <c r="A3080" s="1721"/>
      <c r="B3080" s="50" t="s">
        <v>69</v>
      </c>
      <c r="C3080" s="1717" t="str">
        <f>'Result Entry'!$BW$3</f>
        <v>BIOLOGY</v>
      </c>
      <c r="D3080" s="1718"/>
      <c r="E3080" s="101" t="str">
        <f>IF($J3064="TC",0,IF($J3064="Nso",0,VLOOKUP($A3061,'Result Entry'!$B$9:$FW$108,71,0)))</f>
        <v/>
      </c>
      <c r="F3080" s="102" t="str">
        <f>IF($J3064="TC",0,IF($J3064="Nso",0,VLOOKUP($A3061,'Result Entry'!$B$9:$FW$108,72,0)))</f>
        <v/>
      </c>
      <c r="G3080" s="103">
        <f t="shared" si="255"/>
        <v>0</v>
      </c>
      <c r="H3080" s="1905">
        <f>IF($J3064="TC",0,IF($J3064="Nso",0,VLOOKUP($A3061,'Result Entry'!$B$9:$FW$108,77,0)))</f>
        <v>0</v>
      </c>
      <c r="I3080" s="1906"/>
      <c r="J3080" s="1907">
        <f>IF($J3064="TC",0,IF($J3064="Nso",0,VLOOKUP($A3061,'Result Entry'!$B$9:$FW$108,81,0)))</f>
        <v>0</v>
      </c>
      <c r="K3080" s="1906"/>
      <c r="L3080" s="104">
        <f t="shared" si="256"/>
        <v>0</v>
      </c>
      <c r="M3080" s="105">
        <f t="shared" si="257"/>
        <v>0</v>
      </c>
      <c r="N3080" s="99">
        <f>IF($J3064="TC",0,IF($J3064="Nso",0,VLOOKUP($A3061,'Result Entry'!$B$9:$FW$108,86,0)))</f>
        <v>0</v>
      </c>
    </row>
    <row r="3081" spans="1:14" ht="39.75" customHeight="1">
      <c r="A3081" s="1721"/>
      <c r="B3081" s="11" t="s">
        <v>69</v>
      </c>
      <c r="C3081" s="1771" t="s">
        <v>77</v>
      </c>
      <c r="D3081" s="1772"/>
      <c r="E3081" s="1773"/>
      <c r="F3081" s="1968" t="s">
        <v>78</v>
      </c>
      <c r="G3081" s="1969"/>
      <c r="H3081" s="1968" t="s">
        <v>79</v>
      </c>
      <c r="I3081" s="1970"/>
      <c r="J3081" s="106" t="s">
        <v>41</v>
      </c>
      <c r="K3081" s="116" t="s">
        <v>91</v>
      </c>
      <c r="L3081" s="1971" t="s">
        <v>39</v>
      </c>
      <c r="M3081" s="1972"/>
      <c r="N3081" s="108" t="s">
        <v>43</v>
      </c>
    </row>
    <row r="3082" spans="1:14" ht="39.75" customHeight="1" thickBot="1">
      <c r="A3082" s="1721"/>
      <c r="B3082" s="11" t="s">
        <v>69</v>
      </c>
      <c r="C3082" s="1774"/>
      <c r="D3082" s="1775"/>
      <c r="E3082" s="1776"/>
      <c r="F3082" s="1973">
        <f>IF($J3064="TC",0,IF($J3064="Nso",0,VLOOKUP($A3061,'Result Entry'!$B$9:$FW$108,146,0)))</f>
        <v>0</v>
      </c>
      <c r="G3082" s="1974"/>
      <c r="H3082" s="1975">
        <f>IF($J3064="TC",0,IF($J3064="Nso",0,VLOOKUP($A3061,'Result Entry'!$B$9:$FW$108,147,0)))</f>
        <v>0</v>
      </c>
      <c r="I3082" s="1976"/>
      <c r="J3082" s="75">
        <f>IF($J3064="TC",0,IF($J3064="Nso",0,VLOOKUP($A3061,'Result Entry'!$B$9:$FW$108,148,0)))</f>
        <v>0</v>
      </c>
      <c r="K3082" s="85" t="str">
        <f>IF($J3064="TC",0,IF($J3064="Nso",0,VLOOKUP($A3061,'Result Entry'!$B$9:$FW$108,149,0)))</f>
        <v/>
      </c>
      <c r="L3082" s="1864">
        <f>IF($J3064="TC",0,IF($J3064="Nso",0,VLOOKUP($A3061,'Result Entry'!$B$9:$FW$108,150,0)))</f>
        <v>0</v>
      </c>
      <c r="M3082" s="1865"/>
      <c r="N3082" s="15">
        <f>IF($J3064="TC",0,IF($J3064="Nso",0,VLOOKUP($A3061,'Result Entry'!$B$9:$FW$108,152,0)))</f>
        <v>0</v>
      </c>
    </row>
    <row r="3083" spans="1:14" ht="39.75" customHeight="1">
      <c r="A3083" s="1721"/>
      <c r="B3083" s="11" t="s">
        <v>69</v>
      </c>
      <c r="C3083" s="1758" t="s">
        <v>58</v>
      </c>
      <c r="D3083" s="1759"/>
      <c r="E3083" s="1759"/>
      <c r="F3083" s="1759"/>
      <c r="G3083" s="1759"/>
      <c r="H3083" s="1760"/>
      <c r="I3083" s="1834" t="s">
        <v>59</v>
      </c>
      <c r="J3083" s="1835"/>
      <c r="K3083" s="1911">
        <f>VLOOKUP($A3061,'Result Entry'!$B$9:$FW$108,143,0)</f>
        <v>0</v>
      </c>
      <c r="L3083" s="1912"/>
      <c r="M3083" s="1839" t="s">
        <v>37</v>
      </c>
      <c r="N3083" s="1840"/>
    </row>
    <row r="3084" spans="1:14" ht="39.75" customHeight="1" thickBot="1">
      <c r="A3084" s="1721"/>
      <c r="B3084" s="11" t="s">
        <v>69</v>
      </c>
      <c r="C3084" s="1841" t="s">
        <v>54</v>
      </c>
      <c r="D3084" s="1842"/>
      <c r="E3084" s="1842"/>
      <c r="F3084" s="1843" t="s">
        <v>157</v>
      </c>
      <c r="G3084" s="1844"/>
      <c r="H3084" s="26" t="s">
        <v>47</v>
      </c>
      <c r="I3084" s="1847" t="s">
        <v>60</v>
      </c>
      <c r="J3084" s="1848"/>
      <c r="K3084" s="1913">
        <f>VLOOKUP($A3061,'Result Entry'!$B$9:$FW$108,144,0)</f>
        <v>0</v>
      </c>
      <c r="L3084" s="1914"/>
      <c r="M3084" s="1875">
        <f>VLOOKUP($A3061,'Result Entry'!$B$9:$FW$108,145,0)</f>
        <v>0</v>
      </c>
      <c r="N3084" s="1876"/>
    </row>
    <row r="3085" spans="1:14" ht="39.75" customHeight="1">
      <c r="A3085" s="1721"/>
      <c r="B3085" s="11" t="s">
        <v>69</v>
      </c>
      <c r="C3085" s="1841"/>
      <c r="D3085" s="1842"/>
      <c r="E3085" s="1842"/>
      <c r="F3085" s="1845"/>
      <c r="G3085" s="1846"/>
      <c r="H3085" s="27" t="s">
        <v>99</v>
      </c>
      <c r="I3085" s="1877" t="s">
        <v>61</v>
      </c>
      <c r="J3085" s="1878"/>
      <c r="K3085" s="1915">
        <f>IF($J3064="TC","Transferred",IF($J3064="Nso","NameSeparated",VLOOKUP($A3061,'Result Entry'!$B$9:$FW$108,153,0)))</f>
        <v>0</v>
      </c>
      <c r="L3085" s="1915"/>
      <c r="M3085" s="1915"/>
      <c r="N3085" s="1916"/>
    </row>
    <row r="3086" spans="1:14" ht="39.75" customHeight="1">
      <c r="A3086" s="1721"/>
      <c r="B3086" s="11" t="s">
        <v>69</v>
      </c>
      <c r="C3086" s="1917" t="str">
        <f>'Result Entry'!$DU$3</f>
        <v>Foundation Of Information Tech.</v>
      </c>
      <c r="D3086" s="1918"/>
      <c r="E3086" s="1919"/>
      <c r="F3086" s="1902" t="str">
        <f>IF($J3064="TC",0,IF($J3064="Nso",0,VLOOKUP($A3061,'Result Entry'!$B$9:$GS$108,170,0)))</f>
        <v/>
      </c>
      <c r="G3086" s="1902"/>
      <c r="H3086" s="109">
        <f>IF($J3064="TC",0,IF($J3064="Nso",0,VLOOKUP($A3061,'Result Entry'!$B$9:$GS$108,112,0)))</f>
        <v>0</v>
      </c>
      <c r="I3086" s="1748" t="s">
        <v>71</v>
      </c>
      <c r="J3086" s="1749"/>
      <c r="K3086" s="1908">
        <f>'Result Entry'!$T$2</f>
        <v>45419</v>
      </c>
      <c r="L3086" s="1909"/>
      <c r="M3086" s="1909"/>
      <c r="N3086" s="1910"/>
    </row>
    <row r="3087" spans="1:14" ht="39.75" customHeight="1">
      <c r="A3087" s="1721"/>
      <c r="B3087" s="11" t="s">
        <v>69</v>
      </c>
      <c r="C3087" s="1899" t="str">
        <f>'Result Entry'!$EI$3</f>
        <v>G.I.A.I.-II</v>
      </c>
      <c r="D3087" s="1900"/>
      <c r="E3087" s="1901"/>
      <c r="F3087" s="1902" t="str">
        <f>IF($J3064="TC",0,IF($J3064="Nso",0,VLOOKUP($A3061,'Result Entry'!$B$9:$GS$108,174,0)))</f>
        <v/>
      </c>
      <c r="G3087" s="1902"/>
      <c r="H3087" s="109">
        <f>IF($J3064="TC",0,IF($J3064="Nso",0,VLOOKUP($A3061,'Result Entry'!$B$9:$GS$108,124,0)))</f>
        <v>0</v>
      </c>
      <c r="I3087" s="1753"/>
      <c r="J3087" s="1754"/>
      <c r="K3087" s="1754"/>
      <c r="L3087" s="1754"/>
      <c r="M3087" s="1754"/>
      <c r="N3087" s="1755"/>
    </row>
    <row r="3088" spans="1:14" ht="39.75" customHeight="1">
      <c r="A3088" s="1721"/>
      <c r="B3088" s="11" t="s">
        <v>69</v>
      </c>
      <c r="C3088" s="1899" t="str">
        <f>'Result Entry'!$EU$3</f>
        <v>SOC.SER.PLAN</v>
      </c>
      <c r="D3088" s="1900"/>
      <c r="E3088" s="1901"/>
      <c r="F3088" s="1902">
        <f>IF($J3064="TC",0,IF($J3064="Nso",0,VLOOKUP($A3061,'Result Entry'!$B$9:$HS$108,178,0)))</f>
        <v>0</v>
      </c>
      <c r="G3088" s="1902"/>
      <c r="H3088" s="109">
        <f>IF($J3064="TC",0,IF($J3064="Nso",0,VLOOKUP($A3061,'Result Entry'!$B$9:$GS$108,136,0)))</f>
        <v>0</v>
      </c>
      <c r="I3088" s="1756" t="s">
        <v>174</v>
      </c>
      <c r="J3088" s="1757"/>
      <c r="K3088" s="113"/>
      <c r="L3088" s="114"/>
      <c r="M3088" s="114"/>
      <c r="N3088" s="115"/>
    </row>
    <row r="3089" spans="1:15" ht="39.75" customHeight="1" thickBot="1">
      <c r="A3089" s="1721"/>
      <c r="B3089" s="11" t="s">
        <v>69</v>
      </c>
      <c r="C3089" s="1899" t="str">
        <f>'Result Entry'!$FG$3</f>
        <v>Jeewan Kaushal</v>
      </c>
      <c r="D3089" s="1900"/>
      <c r="E3089" s="1901"/>
      <c r="F3089" s="1902" t="str">
        <f>IF($J3064="TC",0,IF($J3064="Nso",0,VLOOKUP($A3061,'Result Entry'!$B$9:$HS$108,182,0)))</f>
        <v/>
      </c>
      <c r="G3089" s="1902"/>
      <c r="H3089" s="109">
        <f>IF($J3064="TC",0,IF($J3064="Nso",0,VLOOKUP($A3061,'Result Entry'!$B$9:$HS$108,136,0)))</f>
        <v>0</v>
      </c>
      <c r="I3089" s="1756" t="s">
        <v>148</v>
      </c>
      <c r="J3089" s="1757"/>
      <c r="K3089" s="1757"/>
      <c r="L3089" s="1757"/>
      <c r="M3089" s="1757"/>
      <c r="N3089" s="1838"/>
    </row>
    <row r="3090" spans="1:15" ht="39.75" customHeight="1">
      <c r="A3090" s="1721"/>
      <c r="B3090" s="10" t="s">
        <v>69</v>
      </c>
      <c r="C3090" s="1886" t="s">
        <v>180</v>
      </c>
      <c r="D3090" s="1887"/>
      <c r="E3090" s="1888"/>
      <c r="F3090" s="1895" t="s">
        <v>181</v>
      </c>
      <c r="G3090" s="1896"/>
      <c r="H3090" s="110" t="s">
        <v>30</v>
      </c>
      <c r="I3090" s="1756" t="s">
        <v>175</v>
      </c>
      <c r="J3090" s="1757"/>
      <c r="K3090" s="1757"/>
      <c r="L3090" s="1757"/>
      <c r="M3090" s="1757"/>
      <c r="N3090" s="1838"/>
    </row>
    <row r="3091" spans="1:15" ht="39.75" customHeight="1">
      <c r="A3091" s="1721"/>
      <c r="B3091" s="10" t="s">
        <v>69</v>
      </c>
      <c r="C3091" s="1889"/>
      <c r="D3091" s="1890"/>
      <c r="E3091" s="1891"/>
      <c r="F3091" s="1897" t="s">
        <v>182</v>
      </c>
      <c r="G3091" s="1898"/>
      <c r="H3091" s="111" t="s">
        <v>179</v>
      </c>
      <c r="I3091" s="1732" t="s">
        <v>67</v>
      </c>
      <c r="J3091" s="1733"/>
      <c r="K3091" s="1733"/>
      <c r="L3091" s="1733"/>
      <c r="M3091" s="1733"/>
      <c r="N3091" s="1734"/>
    </row>
    <row r="3092" spans="1:15" ht="39.75" customHeight="1">
      <c r="A3092" s="1721"/>
      <c r="B3092" s="10" t="s">
        <v>69</v>
      </c>
      <c r="C3092" s="1889"/>
      <c r="D3092" s="1890"/>
      <c r="E3092" s="1891"/>
      <c r="F3092" s="1897" t="s">
        <v>185</v>
      </c>
      <c r="G3092" s="1898"/>
      <c r="H3092" s="111" t="s">
        <v>62</v>
      </c>
      <c r="I3092" s="1735"/>
      <c r="J3092" s="1736"/>
      <c r="K3092" s="1736"/>
      <c r="L3092" s="1736"/>
      <c r="M3092" s="1736"/>
      <c r="N3092" s="1737"/>
    </row>
    <row r="3093" spans="1:15" ht="39.75" customHeight="1">
      <c r="A3093" s="1721"/>
      <c r="B3093" s="10" t="s">
        <v>69</v>
      </c>
      <c r="C3093" s="1889"/>
      <c r="D3093" s="1890"/>
      <c r="E3093" s="1891"/>
      <c r="F3093" s="1897" t="s">
        <v>186</v>
      </c>
      <c r="G3093" s="1898"/>
      <c r="H3093" s="111" t="s">
        <v>63</v>
      </c>
      <c r="I3093" s="1735"/>
      <c r="J3093" s="1736"/>
      <c r="K3093" s="1736"/>
      <c r="L3093" s="1736"/>
      <c r="M3093" s="1736"/>
      <c r="N3093" s="1737"/>
    </row>
    <row r="3094" spans="1:15" ht="39.75" customHeight="1">
      <c r="A3094" s="1721"/>
      <c r="B3094" s="10" t="s">
        <v>69</v>
      </c>
      <c r="C3094" s="1889"/>
      <c r="D3094" s="1890"/>
      <c r="E3094" s="1891"/>
      <c r="F3094" s="1897" t="s">
        <v>183</v>
      </c>
      <c r="G3094" s="1898"/>
      <c r="H3094" s="111" t="s">
        <v>65</v>
      </c>
      <c r="I3094" s="1738" t="s">
        <v>80</v>
      </c>
      <c r="J3094" s="1739"/>
      <c r="K3094" s="1739"/>
      <c r="L3094" s="1739"/>
      <c r="M3094" s="1739"/>
      <c r="N3094" s="1740"/>
    </row>
    <row r="3095" spans="1:15" ht="39.75" customHeight="1" thickBot="1">
      <c r="A3095" s="1721"/>
      <c r="B3095" s="13" t="s">
        <v>69</v>
      </c>
      <c r="C3095" s="1892"/>
      <c r="D3095" s="1893"/>
      <c r="E3095" s="1894"/>
      <c r="F3095" s="1884" t="s">
        <v>184</v>
      </c>
      <c r="G3095" s="1885"/>
      <c r="H3095" s="112" t="s">
        <v>64</v>
      </c>
      <c r="I3095" s="1741"/>
      <c r="J3095" s="1742"/>
      <c r="K3095" s="1742"/>
      <c r="L3095" s="1742"/>
      <c r="M3095" s="1742"/>
      <c r="N3095" s="1743"/>
    </row>
    <row r="3096" spans="1:15" s="43" customFormat="1" ht="123.75" customHeight="1" thickTop="1">
      <c r="A3096" s="84"/>
      <c r="B3096" s="117"/>
      <c r="C3096" s="118"/>
      <c r="D3096" s="118"/>
      <c r="E3096" s="118"/>
      <c r="F3096" s="118"/>
      <c r="G3096" s="118"/>
      <c r="H3096" s="118"/>
      <c r="I3096" s="118"/>
      <c r="J3096" s="118"/>
      <c r="K3096" s="118"/>
      <c r="L3096" s="118"/>
      <c r="M3096" s="118"/>
      <c r="N3096" s="118"/>
    </row>
    <row r="3097" spans="1:15" ht="24.75" customHeight="1" thickBot="1">
      <c r="A3097" s="83">
        <f>A3061+1</f>
        <v>87</v>
      </c>
      <c r="B3097" s="1720" t="s">
        <v>50</v>
      </c>
      <c r="C3097" s="1720"/>
      <c r="D3097" s="1720"/>
      <c r="E3097" s="1720"/>
      <c r="F3097" s="1720"/>
      <c r="G3097" s="1720"/>
      <c r="H3097" s="1720"/>
      <c r="I3097" s="1720"/>
      <c r="J3097" s="1720"/>
      <c r="K3097" s="1720"/>
      <c r="L3097" s="1720"/>
      <c r="M3097" s="1720"/>
      <c r="N3097" s="1720"/>
    </row>
    <row r="3098" spans="1:15" ht="62.25" customHeight="1" thickTop="1">
      <c r="A3098" s="1721"/>
      <c r="B3098" s="1722"/>
      <c r="C3098" s="1723"/>
      <c r="D3098" s="1920" t="str">
        <f>Master!$E$8</f>
        <v xml:space="preserve">Govt. Sr. Secondary School </v>
      </c>
      <c r="E3098" s="1921"/>
      <c r="F3098" s="1921"/>
      <c r="G3098" s="1921"/>
      <c r="H3098" s="1921"/>
      <c r="I3098" s="1921"/>
      <c r="J3098" s="1921"/>
      <c r="K3098" s="1921"/>
      <c r="L3098" s="1921"/>
      <c r="M3098" s="1921"/>
      <c r="N3098" s="1922"/>
    </row>
    <row r="3099" spans="1:15" ht="33" customHeight="1" thickBot="1">
      <c r="A3099" s="1721"/>
      <c r="B3099" s="1724"/>
      <c r="C3099" s="1725"/>
      <c r="D3099" s="1729" t="str">
        <f>Master!$E$11</f>
        <v>P.S.-Bapini (Jodhpur)</v>
      </c>
      <c r="E3099" s="1730"/>
      <c r="F3099" s="1730"/>
      <c r="G3099" s="1730"/>
      <c r="H3099" s="1730"/>
      <c r="I3099" s="1730"/>
      <c r="J3099" s="1730"/>
      <c r="K3099" s="1730"/>
      <c r="L3099" s="1730"/>
      <c r="M3099" s="1730"/>
      <c r="N3099" s="1731"/>
    </row>
    <row r="3100" spans="1:15" ht="30" customHeight="1">
      <c r="A3100" s="1721"/>
      <c r="B3100" s="28"/>
      <c r="C3100" s="1849" t="s">
        <v>150</v>
      </c>
      <c r="D3100" s="1850"/>
      <c r="E3100" s="1850"/>
      <c r="F3100" s="1850"/>
      <c r="G3100" s="1851"/>
      <c r="H3100" s="1814" t="s">
        <v>127</v>
      </c>
      <c r="I3100" s="1814"/>
      <c r="J3100" s="1923">
        <f>VLOOKUP(A3097,'Result Entry'!$B$6:$K$108,6,0)</f>
        <v>0</v>
      </c>
      <c r="K3100" s="1820" t="s">
        <v>68</v>
      </c>
      <c r="L3100" s="1821"/>
      <c r="M3100" s="68">
        <f>Master!$E$14</f>
        <v>8151106901</v>
      </c>
      <c r="N3100" s="69"/>
    </row>
    <row r="3101" spans="1:15" ht="30" customHeight="1">
      <c r="A3101" s="1721"/>
      <c r="B3101" s="9"/>
      <c r="C3101" s="1852"/>
      <c r="D3101" s="1853"/>
      <c r="E3101" s="1853"/>
      <c r="F3101" s="1853"/>
      <c r="G3101" s="1854"/>
      <c r="H3101" s="1815"/>
      <c r="I3101" s="1815"/>
      <c r="J3101" s="1924"/>
      <c r="K3101" s="1822" t="s">
        <v>66</v>
      </c>
      <c r="L3101" s="1823"/>
      <c r="M3101" s="1824"/>
      <c r="N3101" s="1825"/>
      <c r="O3101" s="17" t="s">
        <v>156</v>
      </c>
    </row>
    <row r="3102" spans="1:15" ht="30" customHeight="1" thickBot="1">
      <c r="A3102" s="1721"/>
      <c r="B3102" s="9"/>
      <c r="C3102" s="1855"/>
      <c r="D3102" s="1856"/>
      <c r="E3102" s="1856"/>
      <c r="F3102" s="1856"/>
      <c r="G3102" s="1857"/>
      <c r="H3102" s="1816"/>
      <c r="I3102" s="1816"/>
      <c r="J3102" s="1925"/>
      <c r="K3102" s="1826" t="s">
        <v>51</v>
      </c>
      <c r="L3102" s="1827"/>
      <c r="M3102" s="1828" t="str">
        <f>Master!$E$6</f>
        <v>2023-24</v>
      </c>
      <c r="N3102" s="1829"/>
    </row>
    <row r="3103" spans="1:15" ht="39.75" customHeight="1">
      <c r="A3103" s="1721"/>
      <c r="B3103" s="10" t="s">
        <v>69</v>
      </c>
      <c r="C3103" s="1932" t="s">
        <v>20</v>
      </c>
      <c r="D3103" s="1977"/>
      <c r="E3103" s="1977"/>
      <c r="F3103" s="1978"/>
      <c r="G3103" s="87" t="s">
        <v>149</v>
      </c>
      <c r="H3103" s="1979">
        <f>VLOOKUP($A3097,'Result Entry'!$B$9:$FW$108,4,0)</f>
        <v>0</v>
      </c>
      <c r="I3103" s="1979"/>
      <c r="J3103" s="1979"/>
      <c r="K3103" s="1979"/>
      <c r="L3103" s="1979"/>
      <c r="M3103" s="1979"/>
      <c r="N3103" s="1980"/>
    </row>
    <row r="3104" spans="1:15" ht="39.75" customHeight="1">
      <c r="A3104" s="1721"/>
      <c r="B3104" s="10" t="s">
        <v>69</v>
      </c>
      <c r="C3104" s="1960" t="s">
        <v>22</v>
      </c>
      <c r="D3104" s="1961"/>
      <c r="E3104" s="1961"/>
      <c r="F3104" s="1962"/>
      <c r="G3104" s="88" t="s">
        <v>149</v>
      </c>
      <c r="H3104" s="1963">
        <f>VLOOKUP($A3097,'Result Entry'!$B$9:$FW$108,7,0)</f>
        <v>0</v>
      </c>
      <c r="I3104" s="1963"/>
      <c r="J3104" s="1963"/>
      <c r="K3104" s="1963"/>
      <c r="L3104" s="1963"/>
      <c r="M3104" s="1963"/>
      <c r="N3104" s="1964"/>
    </row>
    <row r="3105" spans="1:14" ht="39.75" customHeight="1">
      <c r="A3105" s="1721"/>
      <c r="B3105" s="10" t="s">
        <v>69</v>
      </c>
      <c r="C3105" s="1960" t="s">
        <v>23</v>
      </c>
      <c r="D3105" s="1961"/>
      <c r="E3105" s="1961"/>
      <c r="F3105" s="1962"/>
      <c r="G3105" s="88" t="s">
        <v>149</v>
      </c>
      <c r="H3105" s="1963">
        <f>VLOOKUP($A3097,'Result Entry'!$B$9:$FW$108,8,0)</f>
        <v>0</v>
      </c>
      <c r="I3105" s="1963"/>
      <c r="J3105" s="1963"/>
      <c r="K3105" s="1963"/>
      <c r="L3105" s="1963"/>
      <c r="M3105" s="1963"/>
      <c r="N3105" s="1964"/>
    </row>
    <row r="3106" spans="1:14" ht="39.75" customHeight="1">
      <c r="A3106" s="1721"/>
      <c r="B3106" s="10" t="s">
        <v>69</v>
      </c>
      <c r="C3106" s="1960" t="s">
        <v>52</v>
      </c>
      <c r="D3106" s="1961"/>
      <c r="E3106" s="1961"/>
      <c r="F3106" s="1962"/>
      <c r="G3106" s="88" t="s">
        <v>149</v>
      </c>
      <c r="H3106" s="1963">
        <f>VLOOKUP($A3097,'Result Entry'!$B$9:$FW$108,9,0)</f>
        <v>0</v>
      </c>
      <c r="I3106" s="1963"/>
      <c r="J3106" s="1963"/>
      <c r="K3106" s="1963"/>
      <c r="L3106" s="1963"/>
      <c r="M3106" s="1963"/>
      <c r="N3106" s="1964"/>
    </row>
    <row r="3107" spans="1:14" ht="39.75" customHeight="1">
      <c r="A3107" s="1721"/>
      <c r="B3107" s="10" t="s">
        <v>69</v>
      </c>
      <c r="C3107" s="1960" t="s">
        <v>53</v>
      </c>
      <c r="D3107" s="1961"/>
      <c r="E3107" s="1961"/>
      <c r="F3107" s="1962"/>
      <c r="G3107" s="88" t="s">
        <v>149</v>
      </c>
      <c r="H3107" s="1965" t="str">
        <f>CONCATENATE('Result Entry'!$G$4,'Result Entry'!$J$4)</f>
        <v>11(A)</v>
      </c>
      <c r="I3107" s="1963"/>
      <c r="J3107" s="1963"/>
      <c r="K3107" s="1963"/>
      <c r="L3107" s="1963"/>
      <c r="M3107" s="1963"/>
      <c r="N3107" s="1964"/>
    </row>
    <row r="3108" spans="1:14" ht="39.75" customHeight="1" thickBot="1">
      <c r="A3108" s="1721"/>
      <c r="B3108" s="10" t="s">
        <v>69</v>
      </c>
      <c r="C3108" s="1935" t="s">
        <v>25</v>
      </c>
      <c r="D3108" s="1936"/>
      <c r="E3108" s="1936"/>
      <c r="F3108" s="1937"/>
      <c r="G3108" s="89" t="s">
        <v>149</v>
      </c>
      <c r="H3108" s="1938">
        <f>VLOOKUP($A3097,'Result Entry'!$B$9:$FW$108,10,0)</f>
        <v>0</v>
      </c>
      <c r="I3108" s="1938"/>
      <c r="J3108" s="1938"/>
      <c r="K3108" s="1938"/>
      <c r="L3108" s="1938"/>
      <c r="M3108" s="1938"/>
      <c r="N3108" s="1939"/>
    </row>
    <row r="3109" spans="1:14" ht="30" customHeight="1">
      <c r="A3109" s="1721"/>
      <c r="B3109" s="11" t="s">
        <v>69</v>
      </c>
      <c r="C3109" s="1940" t="s">
        <v>167</v>
      </c>
      <c r="D3109" s="1941"/>
      <c r="E3109" s="1944" t="s">
        <v>72</v>
      </c>
      <c r="F3109" s="1946" t="s">
        <v>73</v>
      </c>
      <c r="G3109" s="1948" t="s">
        <v>168</v>
      </c>
      <c r="H3109" s="1950" t="s">
        <v>55</v>
      </c>
      <c r="I3109" s="1951"/>
      <c r="J3109" s="1954" t="s">
        <v>84</v>
      </c>
      <c r="K3109" s="1955"/>
      <c r="L3109" s="1958" t="s">
        <v>169</v>
      </c>
      <c r="M3109" s="1966" t="s">
        <v>76</v>
      </c>
      <c r="N3109" s="1926" t="s">
        <v>98</v>
      </c>
    </row>
    <row r="3110" spans="1:14" ht="30" customHeight="1">
      <c r="A3110" s="1721"/>
      <c r="B3110" s="11"/>
      <c r="C3110" s="1942"/>
      <c r="D3110" s="1943"/>
      <c r="E3110" s="1945"/>
      <c r="F3110" s="1947"/>
      <c r="G3110" s="1949"/>
      <c r="H3110" s="1952"/>
      <c r="I3110" s="1953"/>
      <c r="J3110" s="1956"/>
      <c r="K3110" s="1957"/>
      <c r="L3110" s="1959"/>
      <c r="M3110" s="1967"/>
      <c r="N3110" s="1927"/>
    </row>
    <row r="3111" spans="1:14" ht="39.75" customHeight="1" thickBot="1">
      <c r="A3111" s="1721"/>
      <c r="B3111" s="11" t="s">
        <v>69</v>
      </c>
      <c r="C3111" s="1866" t="s">
        <v>56</v>
      </c>
      <c r="D3111" s="1867"/>
      <c r="E3111" s="90">
        <f>'Result Entry'!$L$7</f>
        <v>10</v>
      </c>
      <c r="F3111" s="91">
        <f>'Result Entry'!$M$7</f>
        <v>10</v>
      </c>
      <c r="G3111" s="92">
        <f t="shared" ref="G3111:G3116" si="258">SUM(E3111:F3111)</f>
        <v>20</v>
      </c>
      <c r="H3111" s="1929">
        <f>'Result Entry'!$AU$7</f>
        <v>70</v>
      </c>
      <c r="I3111" s="1930"/>
      <c r="J3111" s="1931">
        <f>'Result Entry'!$AY$7</f>
        <v>100</v>
      </c>
      <c r="K3111" s="1930"/>
      <c r="L3111" s="92">
        <f t="shared" ref="L3111:L3116" si="259">SUM(H3111,J3111)</f>
        <v>170</v>
      </c>
      <c r="M3111" s="93">
        <f t="shared" ref="M3111:M3116" si="260">SUM(G3111,L3111)</f>
        <v>190</v>
      </c>
      <c r="N3111" s="1928"/>
    </row>
    <row r="3112" spans="1:14" s="52" customFormat="1" ht="54" customHeight="1">
      <c r="A3112" s="1721"/>
      <c r="B3112" s="50" t="s">
        <v>69</v>
      </c>
      <c r="C3112" s="1769" t="str">
        <f>'Result Entry'!$L$3</f>
        <v>HINDI Comp.</v>
      </c>
      <c r="D3112" s="1770"/>
      <c r="E3112" s="94">
        <f>IF($J3100="TC",0,IF($J3100="Nso",0,VLOOKUP($A3097,'Result Entry'!$B$9:$FW$108,11,0)))</f>
        <v>0</v>
      </c>
      <c r="F3112" s="95">
        <f>IF($J3100="TC",0,IF($J3100="Nso",0,VLOOKUP($A3097,'Result Entry'!$B$9:$FW$108,12,0)))</f>
        <v>0</v>
      </c>
      <c r="G3112" s="96">
        <f t="shared" si="258"/>
        <v>0</v>
      </c>
      <c r="H3112" s="1932">
        <f>IF($J3100="TC",0,IF($J3100="Nso",0,VLOOKUP($A3097,'Result Entry'!$B$9:$FW$108,16,0)))</f>
        <v>0</v>
      </c>
      <c r="I3112" s="1933"/>
      <c r="J3112" s="1934">
        <f>IF($J3100="TC",0,IF($J3100="Nso",0,VLOOKUP($A3097,'Result Entry'!$B$9:$FW$108,19,0)))</f>
        <v>0</v>
      </c>
      <c r="K3112" s="1933"/>
      <c r="L3112" s="97">
        <f t="shared" si="259"/>
        <v>0</v>
      </c>
      <c r="M3112" s="98">
        <f t="shared" si="260"/>
        <v>0</v>
      </c>
      <c r="N3112" s="99" t="str">
        <f>IF($J3100="TC",0,IF($J3100="Nso",0,VLOOKUP($A3097,'Result Entry'!$B$9:$FW$108,24,0)))</f>
        <v/>
      </c>
    </row>
    <row r="3113" spans="1:14" s="52" customFormat="1" ht="54" customHeight="1">
      <c r="A3113" s="1721"/>
      <c r="B3113" s="50" t="s">
        <v>69</v>
      </c>
      <c r="C3113" s="1717" t="str">
        <f>'Result Entry'!$Z$3</f>
        <v>ENGLISH Comp.</v>
      </c>
      <c r="D3113" s="1718"/>
      <c r="E3113" s="94">
        <f>IF($J3100="TC",0,IF($J3100="Nso",0,VLOOKUP($A3097,'Result Entry'!$B$9:$FW$108,25,0)))</f>
        <v>0</v>
      </c>
      <c r="F3113" s="95">
        <f>IF($J3100="TC",0,IF($J3100="Nso",0,VLOOKUP($A3097,'Result Entry'!$B$9:$FW$108,26,0)))</f>
        <v>0</v>
      </c>
      <c r="G3113" s="100">
        <f t="shared" si="258"/>
        <v>0</v>
      </c>
      <c r="H3113" s="1960">
        <f>IF($J3100="TC",0,IF($J3100="Nso",0,VLOOKUP($A3097,'Result Entry'!$B$9:$FW$108,30,0)))</f>
        <v>0</v>
      </c>
      <c r="I3113" s="1904"/>
      <c r="J3113" s="1903">
        <f>IF($J3100="TC",0,IF($J3100="Nso",0,VLOOKUP($A3097,'Result Entry'!$B$9:$FW$108,33,0)))</f>
        <v>0</v>
      </c>
      <c r="K3113" s="1904"/>
      <c r="L3113" s="97">
        <f t="shared" si="259"/>
        <v>0</v>
      </c>
      <c r="M3113" s="98">
        <f t="shared" si="260"/>
        <v>0</v>
      </c>
      <c r="N3113" s="99" t="str">
        <f>IF($J3100="TC",0,IF($J3100="Nso",0,VLOOKUP($A3097,'Result Entry'!$B$9:$FW$108,38,0)))</f>
        <v/>
      </c>
    </row>
    <row r="3114" spans="1:14" s="52" customFormat="1" ht="54" customHeight="1">
      <c r="A3114" s="1721"/>
      <c r="B3114" s="50" t="s">
        <v>69</v>
      </c>
      <c r="C3114" s="1717" t="str">
        <f>'Result Entry'!$AO$3</f>
        <v>PHYSICS</v>
      </c>
      <c r="D3114" s="1718"/>
      <c r="E3114" s="94">
        <f>IF($J3100="TC",0,IF($J3100="Nso",0,VLOOKUP($A3097,'Result Entry'!$B$9:$FW$108,39,0)))</f>
        <v>0</v>
      </c>
      <c r="F3114" s="95">
        <f>IF($J3100="TC",0,IF($J3100="Nso",0,VLOOKUP($A3097,'Result Entry'!$B$9:$FW$108,40,0)))</f>
        <v>0</v>
      </c>
      <c r="G3114" s="100">
        <f t="shared" si="258"/>
        <v>0</v>
      </c>
      <c r="H3114" s="1960">
        <f>IF($J3100="TC",0,IF($J3100="Nso",0,VLOOKUP($A3097,'Result Entry'!$B$9:$FW$108,45,0)))</f>
        <v>0</v>
      </c>
      <c r="I3114" s="1904"/>
      <c r="J3114" s="1903">
        <f>IF($J3100="TC",0,IF($J3100="Nso",0,VLOOKUP($A3097,'Result Entry'!$B$9:$FW$108,49,0)))</f>
        <v>0</v>
      </c>
      <c r="K3114" s="1904"/>
      <c r="L3114" s="97">
        <f t="shared" si="259"/>
        <v>0</v>
      </c>
      <c r="M3114" s="98">
        <f t="shared" si="260"/>
        <v>0</v>
      </c>
      <c r="N3114" s="99" t="str">
        <f>IF($J3100="TC",0,IF($J3100="Nso",0,VLOOKUP($A3097,'Result Entry'!$B$9:$FW$108,54,0)))</f>
        <v/>
      </c>
    </row>
    <row r="3115" spans="1:14" s="52" customFormat="1" ht="54" customHeight="1">
      <c r="A3115" s="1721"/>
      <c r="B3115" s="50" t="s">
        <v>69</v>
      </c>
      <c r="C3115" s="1717" t="str">
        <f>'Result Entry'!$BF$3</f>
        <v>CHEMISTRY</v>
      </c>
      <c r="D3115" s="1718"/>
      <c r="E3115" s="94" t="str">
        <f>IF($J3100="TC",0,IF($J3100="Nso",0,VLOOKUP($A3097,'Result Entry'!$B$9:$FW$108,55,0)))</f>
        <v/>
      </c>
      <c r="F3115" s="95">
        <f>IF($J3100="TC",0,IF($J3100="Nso",0,VLOOKUP($A3097,'Result Entry'!$B$9:$FW$108,56,0)))</f>
        <v>0</v>
      </c>
      <c r="G3115" s="100">
        <f t="shared" si="258"/>
        <v>0</v>
      </c>
      <c r="H3115" s="1960">
        <f>IF($J3100="TC",0,IF($J3100="Nso",0,VLOOKUP($A3097,'Result Entry'!$B$9:$FW$108,61,0)))</f>
        <v>0</v>
      </c>
      <c r="I3115" s="1904"/>
      <c r="J3115" s="1903">
        <f>IF($J3100="TC",0,IF($J3100="Nso",0,VLOOKUP($A3097,'Result Entry'!$B$9:$FW$108,65,0)))</f>
        <v>0</v>
      </c>
      <c r="K3115" s="1904"/>
      <c r="L3115" s="97">
        <f t="shared" si="259"/>
        <v>0</v>
      </c>
      <c r="M3115" s="98">
        <f t="shared" si="260"/>
        <v>0</v>
      </c>
      <c r="N3115" s="99" t="str">
        <f>IF($J3100="TC",0,IF($J3100="Nso",0,VLOOKUP($A3097,'Result Entry'!$B$9:$FW$108,70,0)))</f>
        <v/>
      </c>
    </row>
    <row r="3116" spans="1:14" s="52" customFormat="1" ht="54" customHeight="1" thickBot="1">
      <c r="A3116" s="1721"/>
      <c r="B3116" s="50" t="s">
        <v>69</v>
      </c>
      <c r="C3116" s="1717" t="str">
        <f>'Result Entry'!$BW$3</f>
        <v>BIOLOGY</v>
      </c>
      <c r="D3116" s="1718"/>
      <c r="E3116" s="101" t="str">
        <f>IF($J3100="TC",0,IF($J3100="Nso",0,VLOOKUP($A3097,'Result Entry'!$B$9:$FW$108,71,0)))</f>
        <v/>
      </c>
      <c r="F3116" s="102" t="str">
        <f>IF($J3100="TC",0,IF($J3100="Nso",0,VLOOKUP($A3097,'Result Entry'!$B$9:$FW$108,72,0)))</f>
        <v/>
      </c>
      <c r="G3116" s="103">
        <f t="shared" si="258"/>
        <v>0</v>
      </c>
      <c r="H3116" s="1905">
        <f>IF($J3100="TC",0,IF($J3100="Nso",0,VLOOKUP($A3097,'Result Entry'!$B$9:$FW$108,77,0)))</f>
        <v>0</v>
      </c>
      <c r="I3116" s="1906"/>
      <c r="J3116" s="1907">
        <f>IF($J3100="TC",0,IF($J3100="Nso",0,VLOOKUP($A3097,'Result Entry'!$B$9:$FW$108,81,0)))</f>
        <v>0</v>
      </c>
      <c r="K3116" s="1906"/>
      <c r="L3116" s="104">
        <f t="shared" si="259"/>
        <v>0</v>
      </c>
      <c r="M3116" s="105">
        <f t="shared" si="260"/>
        <v>0</v>
      </c>
      <c r="N3116" s="99">
        <f>IF($J3100="TC",0,IF($J3100="Nso",0,VLOOKUP($A3097,'Result Entry'!$B$9:$FW$108,86,0)))</f>
        <v>0</v>
      </c>
    </row>
    <row r="3117" spans="1:14" ht="39.75" customHeight="1">
      <c r="A3117" s="1721"/>
      <c r="B3117" s="11" t="s">
        <v>69</v>
      </c>
      <c r="C3117" s="1771" t="s">
        <v>77</v>
      </c>
      <c r="D3117" s="1772"/>
      <c r="E3117" s="1773"/>
      <c r="F3117" s="1968" t="s">
        <v>78</v>
      </c>
      <c r="G3117" s="1969"/>
      <c r="H3117" s="1968" t="s">
        <v>79</v>
      </c>
      <c r="I3117" s="1970"/>
      <c r="J3117" s="106" t="s">
        <v>41</v>
      </c>
      <c r="K3117" s="116" t="s">
        <v>91</v>
      </c>
      <c r="L3117" s="1971" t="s">
        <v>39</v>
      </c>
      <c r="M3117" s="1972"/>
      <c r="N3117" s="108" t="s">
        <v>43</v>
      </c>
    </row>
    <row r="3118" spans="1:14" ht="39.75" customHeight="1" thickBot="1">
      <c r="A3118" s="1721"/>
      <c r="B3118" s="11" t="s">
        <v>69</v>
      </c>
      <c r="C3118" s="1774"/>
      <c r="D3118" s="1775"/>
      <c r="E3118" s="1776"/>
      <c r="F3118" s="1973">
        <f>IF($J3100="TC",0,IF($J3100="Nso",0,VLOOKUP($A3097,'Result Entry'!$B$9:$FW$108,146,0)))</f>
        <v>0</v>
      </c>
      <c r="G3118" s="1974"/>
      <c r="H3118" s="1975">
        <f>IF($J3100="TC",0,IF($J3100="Nso",0,VLOOKUP($A3097,'Result Entry'!$B$9:$FW$108,147,0)))</f>
        <v>0</v>
      </c>
      <c r="I3118" s="1976"/>
      <c r="J3118" s="75">
        <f>IF($J3100="TC",0,IF($J3100="Nso",0,VLOOKUP($A3097,'Result Entry'!$B$9:$FW$108,148,0)))</f>
        <v>0</v>
      </c>
      <c r="K3118" s="85" t="str">
        <f>IF($J3100="TC",0,IF($J3100="Nso",0,VLOOKUP($A3097,'Result Entry'!$B$9:$FW$108,149,0)))</f>
        <v/>
      </c>
      <c r="L3118" s="1864">
        <f>IF($J3100="TC",0,IF($J3100="Nso",0,VLOOKUP($A3097,'Result Entry'!$B$9:$FW$108,150,0)))</f>
        <v>0</v>
      </c>
      <c r="M3118" s="1865"/>
      <c r="N3118" s="15">
        <f>IF($J3100="TC",0,IF($J3100="Nso",0,VLOOKUP($A3097,'Result Entry'!$B$9:$FW$108,152,0)))</f>
        <v>0</v>
      </c>
    </row>
    <row r="3119" spans="1:14" ht="39.75" customHeight="1">
      <c r="A3119" s="1721"/>
      <c r="B3119" s="11" t="s">
        <v>69</v>
      </c>
      <c r="C3119" s="1758" t="s">
        <v>58</v>
      </c>
      <c r="D3119" s="1759"/>
      <c r="E3119" s="1759"/>
      <c r="F3119" s="1759"/>
      <c r="G3119" s="1759"/>
      <c r="H3119" s="1760"/>
      <c r="I3119" s="1834" t="s">
        <v>59</v>
      </c>
      <c r="J3119" s="1835"/>
      <c r="K3119" s="1911">
        <f>VLOOKUP($A3097,'Result Entry'!$B$9:$FW$108,143,0)</f>
        <v>0</v>
      </c>
      <c r="L3119" s="1912"/>
      <c r="M3119" s="1839" t="s">
        <v>37</v>
      </c>
      <c r="N3119" s="1840"/>
    </row>
    <row r="3120" spans="1:14" ht="39.75" customHeight="1" thickBot="1">
      <c r="A3120" s="1721"/>
      <c r="B3120" s="11" t="s">
        <v>69</v>
      </c>
      <c r="C3120" s="1841" t="s">
        <v>54</v>
      </c>
      <c r="D3120" s="1842"/>
      <c r="E3120" s="1842"/>
      <c r="F3120" s="1843" t="s">
        <v>157</v>
      </c>
      <c r="G3120" s="1844"/>
      <c r="H3120" s="26" t="s">
        <v>47</v>
      </c>
      <c r="I3120" s="1847" t="s">
        <v>60</v>
      </c>
      <c r="J3120" s="1848"/>
      <c r="K3120" s="1913">
        <f>VLOOKUP($A3097,'Result Entry'!$B$9:$FW$108,144,0)</f>
        <v>0</v>
      </c>
      <c r="L3120" s="1914"/>
      <c r="M3120" s="1875">
        <f>VLOOKUP($A3097,'Result Entry'!$B$9:$FW$108,145,0)</f>
        <v>0</v>
      </c>
      <c r="N3120" s="1876"/>
    </row>
    <row r="3121" spans="1:14" ht="39.75" customHeight="1">
      <c r="A3121" s="1721"/>
      <c r="B3121" s="11" t="s">
        <v>69</v>
      </c>
      <c r="C3121" s="1841"/>
      <c r="D3121" s="1842"/>
      <c r="E3121" s="1842"/>
      <c r="F3121" s="1845"/>
      <c r="G3121" s="1846"/>
      <c r="H3121" s="27" t="s">
        <v>99</v>
      </c>
      <c r="I3121" s="1877" t="s">
        <v>61</v>
      </c>
      <c r="J3121" s="1878"/>
      <c r="K3121" s="1915">
        <f>IF($J3100="TC","Transferred",IF($J3100="Nso","NameSeparated",VLOOKUP($A3097,'Result Entry'!$B$9:$FW$108,153,0)))</f>
        <v>0</v>
      </c>
      <c r="L3121" s="1915"/>
      <c r="M3121" s="1915"/>
      <c r="N3121" s="1916"/>
    </row>
    <row r="3122" spans="1:14" ht="39.75" customHeight="1">
      <c r="A3122" s="1721"/>
      <c r="B3122" s="11" t="s">
        <v>69</v>
      </c>
      <c r="C3122" s="1917" t="str">
        <f>'Result Entry'!$DU$3</f>
        <v>Foundation Of Information Tech.</v>
      </c>
      <c r="D3122" s="1918"/>
      <c r="E3122" s="1919"/>
      <c r="F3122" s="1902" t="str">
        <f>IF($J3100="TC",0,IF($J3100="Nso",0,VLOOKUP($A3097,'Result Entry'!$B$9:$GS$108,170,0)))</f>
        <v/>
      </c>
      <c r="G3122" s="1902"/>
      <c r="H3122" s="109">
        <f>IF($J3100="TC",0,IF($J3100="Nso",0,VLOOKUP($A3097,'Result Entry'!$B$9:$GS$108,112,0)))</f>
        <v>0</v>
      </c>
      <c r="I3122" s="1748" t="s">
        <v>71</v>
      </c>
      <c r="J3122" s="1749"/>
      <c r="K3122" s="1908">
        <f>'Result Entry'!$T$2</f>
        <v>45419</v>
      </c>
      <c r="L3122" s="1909"/>
      <c r="M3122" s="1909"/>
      <c r="N3122" s="1910"/>
    </row>
    <row r="3123" spans="1:14" ht="39.75" customHeight="1">
      <c r="A3123" s="1721"/>
      <c r="B3123" s="11" t="s">
        <v>69</v>
      </c>
      <c r="C3123" s="1899" t="str">
        <f>'Result Entry'!$EI$3</f>
        <v>G.I.A.I.-II</v>
      </c>
      <c r="D3123" s="1900"/>
      <c r="E3123" s="1901"/>
      <c r="F3123" s="1902" t="str">
        <f>IF($J3100="TC",0,IF($J3100="Nso",0,VLOOKUP($A3097,'Result Entry'!$B$9:$GS$108,174,0)))</f>
        <v/>
      </c>
      <c r="G3123" s="1902"/>
      <c r="H3123" s="109">
        <f>IF($J3100="TC",0,IF($J3100="Nso",0,VLOOKUP($A3097,'Result Entry'!$B$9:$GS$108,124,0)))</f>
        <v>0</v>
      </c>
      <c r="I3123" s="1753"/>
      <c r="J3123" s="1754"/>
      <c r="K3123" s="1754"/>
      <c r="L3123" s="1754"/>
      <c r="M3123" s="1754"/>
      <c r="N3123" s="1755"/>
    </row>
    <row r="3124" spans="1:14" ht="39.75" customHeight="1">
      <c r="A3124" s="1721"/>
      <c r="B3124" s="11" t="s">
        <v>69</v>
      </c>
      <c r="C3124" s="1899" t="str">
        <f>'Result Entry'!$EU$3</f>
        <v>SOC.SER.PLAN</v>
      </c>
      <c r="D3124" s="1900"/>
      <c r="E3124" s="1901"/>
      <c r="F3124" s="1902">
        <f>IF($J3100="TC",0,IF($J3100="Nso",0,VLOOKUP($A3097,'Result Entry'!$B$9:$HS$108,178,0)))</f>
        <v>0</v>
      </c>
      <c r="G3124" s="1902"/>
      <c r="H3124" s="109">
        <f>IF($J3100="TC",0,IF($J3100="Nso",0,VLOOKUP($A3097,'Result Entry'!$B$9:$GS$108,136,0)))</f>
        <v>0</v>
      </c>
      <c r="I3124" s="1756" t="s">
        <v>174</v>
      </c>
      <c r="J3124" s="1757"/>
      <c r="K3124" s="113"/>
      <c r="L3124" s="114"/>
      <c r="M3124" s="114"/>
      <c r="N3124" s="115"/>
    </row>
    <row r="3125" spans="1:14" ht="39.75" customHeight="1" thickBot="1">
      <c r="A3125" s="1721"/>
      <c r="B3125" s="11" t="s">
        <v>69</v>
      </c>
      <c r="C3125" s="1899" t="str">
        <f>'Result Entry'!$FG$3</f>
        <v>Jeewan Kaushal</v>
      </c>
      <c r="D3125" s="1900"/>
      <c r="E3125" s="1901"/>
      <c r="F3125" s="1902" t="str">
        <f>IF($J3100="TC",0,IF($J3100="Nso",0,VLOOKUP($A3097,'Result Entry'!$B$9:$HS$108,182,0)))</f>
        <v/>
      </c>
      <c r="G3125" s="1902"/>
      <c r="H3125" s="109">
        <f>IF($J3100="TC",0,IF($J3100="Nso",0,VLOOKUP($A3097,'Result Entry'!$B$9:$HS$108,136,0)))</f>
        <v>0</v>
      </c>
      <c r="I3125" s="1756" t="s">
        <v>148</v>
      </c>
      <c r="J3125" s="1757"/>
      <c r="K3125" s="1757"/>
      <c r="L3125" s="1757"/>
      <c r="M3125" s="1757"/>
      <c r="N3125" s="1838"/>
    </row>
    <row r="3126" spans="1:14" ht="39.75" customHeight="1">
      <c r="A3126" s="1721"/>
      <c r="B3126" s="10" t="s">
        <v>69</v>
      </c>
      <c r="C3126" s="1886" t="s">
        <v>180</v>
      </c>
      <c r="D3126" s="1887"/>
      <c r="E3126" s="1888"/>
      <c r="F3126" s="1895" t="s">
        <v>181</v>
      </c>
      <c r="G3126" s="1896"/>
      <c r="H3126" s="110" t="s">
        <v>30</v>
      </c>
      <c r="I3126" s="1756" t="s">
        <v>175</v>
      </c>
      <c r="J3126" s="1757"/>
      <c r="K3126" s="1757"/>
      <c r="L3126" s="1757"/>
      <c r="M3126" s="1757"/>
      <c r="N3126" s="1838"/>
    </row>
    <row r="3127" spans="1:14" ht="39.75" customHeight="1">
      <c r="A3127" s="1721"/>
      <c r="B3127" s="10" t="s">
        <v>69</v>
      </c>
      <c r="C3127" s="1889"/>
      <c r="D3127" s="1890"/>
      <c r="E3127" s="1891"/>
      <c r="F3127" s="1897" t="s">
        <v>182</v>
      </c>
      <c r="G3127" s="1898"/>
      <c r="H3127" s="111" t="s">
        <v>179</v>
      </c>
      <c r="I3127" s="1732" t="s">
        <v>67</v>
      </c>
      <c r="J3127" s="1733"/>
      <c r="K3127" s="1733"/>
      <c r="L3127" s="1733"/>
      <c r="M3127" s="1733"/>
      <c r="N3127" s="1734"/>
    </row>
    <row r="3128" spans="1:14" ht="39.75" customHeight="1">
      <c r="A3128" s="1721"/>
      <c r="B3128" s="10" t="s">
        <v>69</v>
      </c>
      <c r="C3128" s="1889"/>
      <c r="D3128" s="1890"/>
      <c r="E3128" s="1891"/>
      <c r="F3128" s="1897" t="s">
        <v>185</v>
      </c>
      <c r="G3128" s="1898"/>
      <c r="H3128" s="111" t="s">
        <v>62</v>
      </c>
      <c r="I3128" s="1735"/>
      <c r="J3128" s="1736"/>
      <c r="K3128" s="1736"/>
      <c r="L3128" s="1736"/>
      <c r="M3128" s="1736"/>
      <c r="N3128" s="1737"/>
    </row>
    <row r="3129" spans="1:14" ht="39.75" customHeight="1">
      <c r="A3129" s="1721"/>
      <c r="B3129" s="10" t="s">
        <v>69</v>
      </c>
      <c r="C3129" s="1889"/>
      <c r="D3129" s="1890"/>
      <c r="E3129" s="1891"/>
      <c r="F3129" s="1897" t="s">
        <v>186</v>
      </c>
      <c r="G3129" s="1898"/>
      <c r="H3129" s="111" t="s">
        <v>63</v>
      </c>
      <c r="I3129" s="1735"/>
      <c r="J3129" s="1736"/>
      <c r="K3129" s="1736"/>
      <c r="L3129" s="1736"/>
      <c r="M3129" s="1736"/>
      <c r="N3129" s="1737"/>
    </row>
    <row r="3130" spans="1:14" ht="39.75" customHeight="1">
      <c r="A3130" s="1721"/>
      <c r="B3130" s="10" t="s">
        <v>69</v>
      </c>
      <c r="C3130" s="1889"/>
      <c r="D3130" s="1890"/>
      <c r="E3130" s="1891"/>
      <c r="F3130" s="1897" t="s">
        <v>183</v>
      </c>
      <c r="G3130" s="1898"/>
      <c r="H3130" s="111" t="s">
        <v>65</v>
      </c>
      <c r="I3130" s="1738" t="s">
        <v>80</v>
      </c>
      <c r="J3130" s="1739"/>
      <c r="K3130" s="1739"/>
      <c r="L3130" s="1739"/>
      <c r="M3130" s="1739"/>
      <c r="N3130" s="1740"/>
    </row>
    <row r="3131" spans="1:14" ht="39.75" customHeight="1" thickBot="1">
      <c r="A3131" s="1721"/>
      <c r="B3131" s="13" t="s">
        <v>69</v>
      </c>
      <c r="C3131" s="1892"/>
      <c r="D3131" s="1893"/>
      <c r="E3131" s="1894"/>
      <c r="F3131" s="1884" t="s">
        <v>184</v>
      </c>
      <c r="G3131" s="1885"/>
      <c r="H3131" s="112" t="s">
        <v>64</v>
      </c>
      <c r="I3131" s="1741"/>
      <c r="J3131" s="1742"/>
      <c r="K3131" s="1742"/>
      <c r="L3131" s="1742"/>
      <c r="M3131" s="1742"/>
      <c r="N3131" s="1743"/>
    </row>
    <row r="3132" spans="1:14" s="43" customFormat="1" ht="123.75" customHeight="1" thickTop="1">
      <c r="A3132" s="84"/>
      <c r="B3132" s="117"/>
      <c r="C3132" s="118"/>
      <c r="D3132" s="118"/>
      <c r="E3132" s="118"/>
      <c r="F3132" s="118"/>
      <c r="G3132" s="118"/>
      <c r="H3132" s="118"/>
      <c r="I3132" s="118"/>
      <c r="J3132" s="118"/>
      <c r="K3132" s="118"/>
      <c r="L3132" s="118"/>
      <c r="M3132" s="118"/>
      <c r="N3132" s="118"/>
    </row>
    <row r="3133" spans="1:14" ht="24.75" customHeight="1" thickBot="1">
      <c r="A3133" s="83">
        <f>A3097+1</f>
        <v>88</v>
      </c>
      <c r="B3133" s="1720" t="s">
        <v>50</v>
      </c>
      <c r="C3133" s="1720"/>
      <c r="D3133" s="1720"/>
      <c r="E3133" s="1720"/>
      <c r="F3133" s="1720"/>
      <c r="G3133" s="1720"/>
      <c r="H3133" s="1720"/>
      <c r="I3133" s="1720"/>
      <c r="J3133" s="1720"/>
      <c r="K3133" s="1720"/>
      <c r="L3133" s="1720"/>
      <c r="M3133" s="1720"/>
      <c r="N3133" s="1720"/>
    </row>
    <row r="3134" spans="1:14" ht="62.25" customHeight="1" thickTop="1">
      <c r="A3134" s="1721"/>
      <c r="B3134" s="1722"/>
      <c r="C3134" s="1723"/>
      <c r="D3134" s="1920" t="str">
        <f>Master!$E$8</f>
        <v xml:space="preserve">Govt. Sr. Secondary School </v>
      </c>
      <c r="E3134" s="1921"/>
      <c r="F3134" s="1921"/>
      <c r="G3134" s="1921"/>
      <c r="H3134" s="1921"/>
      <c r="I3134" s="1921"/>
      <c r="J3134" s="1921"/>
      <c r="K3134" s="1921"/>
      <c r="L3134" s="1921"/>
      <c r="M3134" s="1921"/>
      <c r="N3134" s="1922"/>
    </row>
    <row r="3135" spans="1:14" ht="33" customHeight="1" thickBot="1">
      <c r="A3135" s="1721"/>
      <c r="B3135" s="1724"/>
      <c r="C3135" s="1725"/>
      <c r="D3135" s="1729" t="str">
        <f>Master!$E$11</f>
        <v>P.S.-Bapini (Jodhpur)</v>
      </c>
      <c r="E3135" s="1730"/>
      <c r="F3135" s="1730"/>
      <c r="G3135" s="1730"/>
      <c r="H3135" s="1730"/>
      <c r="I3135" s="1730"/>
      <c r="J3135" s="1730"/>
      <c r="K3135" s="1730"/>
      <c r="L3135" s="1730"/>
      <c r="M3135" s="1730"/>
      <c r="N3135" s="1731"/>
    </row>
    <row r="3136" spans="1:14" ht="30" customHeight="1">
      <c r="A3136" s="1721"/>
      <c r="B3136" s="28"/>
      <c r="C3136" s="1849" t="s">
        <v>150</v>
      </c>
      <c r="D3136" s="1850"/>
      <c r="E3136" s="1850"/>
      <c r="F3136" s="1850"/>
      <c r="G3136" s="1851"/>
      <c r="H3136" s="1814" t="s">
        <v>127</v>
      </c>
      <c r="I3136" s="1814"/>
      <c r="J3136" s="1923">
        <f>VLOOKUP(A3133,'Result Entry'!$B$6:$K$108,6,0)</f>
        <v>0</v>
      </c>
      <c r="K3136" s="1820" t="s">
        <v>68</v>
      </c>
      <c r="L3136" s="1821"/>
      <c r="M3136" s="68">
        <f>Master!$E$14</f>
        <v>8151106901</v>
      </c>
      <c r="N3136" s="69"/>
    </row>
    <row r="3137" spans="1:15" ht="30" customHeight="1">
      <c r="A3137" s="1721"/>
      <c r="B3137" s="9"/>
      <c r="C3137" s="1852"/>
      <c r="D3137" s="1853"/>
      <c r="E3137" s="1853"/>
      <c r="F3137" s="1853"/>
      <c r="G3137" s="1854"/>
      <c r="H3137" s="1815"/>
      <c r="I3137" s="1815"/>
      <c r="J3137" s="1924"/>
      <c r="K3137" s="1822" t="s">
        <v>66</v>
      </c>
      <c r="L3137" s="1823"/>
      <c r="M3137" s="1824"/>
      <c r="N3137" s="1825"/>
      <c r="O3137" s="17" t="s">
        <v>156</v>
      </c>
    </row>
    <row r="3138" spans="1:15" ht="30" customHeight="1" thickBot="1">
      <c r="A3138" s="1721"/>
      <c r="B3138" s="9"/>
      <c r="C3138" s="1855"/>
      <c r="D3138" s="1856"/>
      <c r="E3138" s="1856"/>
      <c r="F3138" s="1856"/>
      <c r="G3138" s="1857"/>
      <c r="H3138" s="1816"/>
      <c r="I3138" s="1816"/>
      <c r="J3138" s="1925"/>
      <c r="K3138" s="1826" t="s">
        <v>51</v>
      </c>
      <c r="L3138" s="1827"/>
      <c r="M3138" s="1828" t="str">
        <f>Master!$E$6</f>
        <v>2023-24</v>
      </c>
      <c r="N3138" s="1829"/>
    </row>
    <row r="3139" spans="1:15" ht="39.75" customHeight="1">
      <c r="A3139" s="1721"/>
      <c r="B3139" s="10" t="s">
        <v>69</v>
      </c>
      <c r="C3139" s="1932" t="s">
        <v>20</v>
      </c>
      <c r="D3139" s="1977"/>
      <c r="E3139" s="1977"/>
      <c r="F3139" s="1978"/>
      <c r="G3139" s="87" t="s">
        <v>149</v>
      </c>
      <c r="H3139" s="1979">
        <f>VLOOKUP($A3133,'Result Entry'!$B$9:$FW$108,4,0)</f>
        <v>0</v>
      </c>
      <c r="I3139" s="1979"/>
      <c r="J3139" s="1979"/>
      <c r="K3139" s="1979"/>
      <c r="L3139" s="1979"/>
      <c r="M3139" s="1979"/>
      <c r="N3139" s="1980"/>
    </row>
    <row r="3140" spans="1:15" ht="39.75" customHeight="1">
      <c r="A3140" s="1721"/>
      <c r="B3140" s="10" t="s">
        <v>69</v>
      </c>
      <c r="C3140" s="1960" t="s">
        <v>22</v>
      </c>
      <c r="D3140" s="1961"/>
      <c r="E3140" s="1961"/>
      <c r="F3140" s="1962"/>
      <c r="G3140" s="88" t="s">
        <v>149</v>
      </c>
      <c r="H3140" s="1963">
        <f>VLOOKUP($A3133,'Result Entry'!$B$9:$FW$108,7,0)</f>
        <v>0</v>
      </c>
      <c r="I3140" s="1963"/>
      <c r="J3140" s="1963"/>
      <c r="K3140" s="1963"/>
      <c r="L3140" s="1963"/>
      <c r="M3140" s="1963"/>
      <c r="N3140" s="1964"/>
    </row>
    <row r="3141" spans="1:15" ht="39.75" customHeight="1">
      <c r="A3141" s="1721"/>
      <c r="B3141" s="10" t="s">
        <v>69</v>
      </c>
      <c r="C3141" s="1960" t="s">
        <v>23</v>
      </c>
      <c r="D3141" s="1961"/>
      <c r="E3141" s="1961"/>
      <c r="F3141" s="1962"/>
      <c r="G3141" s="88" t="s">
        <v>149</v>
      </c>
      <c r="H3141" s="1963">
        <f>VLOOKUP($A3133,'Result Entry'!$B$9:$FW$108,8,0)</f>
        <v>0</v>
      </c>
      <c r="I3141" s="1963"/>
      <c r="J3141" s="1963"/>
      <c r="K3141" s="1963"/>
      <c r="L3141" s="1963"/>
      <c r="M3141" s="1963"/>
      <c r="N3141" s="1964"/>
    </row>
    <row r="3142" spans="1:15" ht="39.75" customHeight="1">
      <c r="A3142" s="1721"/>
      <c r="B3142" s="10" t="s">
        <v>69</v>
      </c>
      <c r="C3142" s="1960" t="s">
        <v>52</v>
      </c>
      <c r="D3142" s="1961"/>
      <c r="E3142" s="1961"/>
      <c r="F3142" s="1962"/>
      <c r="G3142" s="88" t="s">
        <v>149</v>
      </c>
      <c r="H3142" s="1963">
        <f>VLOOKUP($A3133,'Result Entry'!$B$9:$FW$108,9,0)</f>
        <v>0</v>
      </c>
      <c r="I3142" s="1963"/>
      <c r="J3142" s="1963"/>
      <c r="K3142" s="1963"/>
      <c r="L3142" s="1963"/>
      <c r="M3142" s="1963"/>
      <c r="N3142" s="1964"/>
    </row>
    <row r="3143" spans="1:15" ht="39.75" customHeight="1">
      <c r="A3143" s="1721"/>
      <c r="B3143" s="10" t="s">
        <v>69</v>
      </c>
      <c r="C3143" s="1960" t="s">
        <v>53</v>
      </c>
      <c r="D3143" s="1961"/>
      <c r="E3143" s="1961"/>
      <c r="F3143" s="1962"/>
      <c r="G3143" s="88" t="s">
        <v>149</v>
      </c>
      <c r="H3143" s="1965" t="str">
        <f>CONCATENATE('Result Entry'!$G$4,'Result Entry'!$J$4)</f>
        <v>11(A)</v>
      </c>
      <c r="I3143" s="1963"/>
      <c r="J3143" s="1963"/>
      <c r="K3143" s="1963"/>
      <c r="L3143" s="1963"/>
      <c r="M3143" s="1963"/>
      <c r="N3143" s="1964"/>
    </row>
    <row r="3144" spans="1:15" ht="39.75" customHeight="1" thickBot="1">
      <c r="A3144" s="1721"/>
      <c r="B3144" s="10" t="s">
        <v>69</v>
      </c>
      <c r="C3144" s="1935" t="s">
        <v>25</v>
      </c>
      <c r="D3144" s="1936"/>
      <c r="E3144" s="1936"/>
      <c r="F3144" s="1937"/>
      <c r="G3144" s="89" t="s">
        <v>149</v>
      </c>
      <c r="H3144" s="1938">
        <f>VLOOKUP($A3133,'Result Entry'!$B$9:$FW$108,10,0)</f>
        <v>0</v>
      </c>
      <c r="I3144" s="1938"/>
      <c r="J3144" s="1938"/>
      <c r="K3144" s="1938"/>
      <c r="L3144" s="1938"/>
      <c r="M3144" s="1938"/>
      <c r="N3144" s="1939"/>
    </row>
    <row r="3145" spans="1:15" ht="30" customHeight="1">
      <c r="A3145" s="1721"/>
      <c r="B3145" s="11" t="s">
        <v>69</v>
      </c>
      <c r="C3145" s="1940" t="s">
        <v>167</v>
      </c>
      <c r="D3145" s="1941"/>
      <c r="E3145" s="1944" t="s">
        <v>72</v>
      </c>
      <c r="F3145" s="1946" t="s">
        <v>73</v>
      </c>
      <c r="G3145" s="1948" t="s">
        <v>168</v>
      </c>
      <c r="H3145" s="1950" t="s">
        <v>55</v>
      </c>
      <c r="I3145" s="1951"/>
      <c r="J3145" s="1954" t="s">
        <v>84</v>
      </c>
      <c r="K3145" s="1955"/>
      <c r="L3145" s="1958" t="s">
        <v>169</v>
      </c>
      <c r="M3145" s="1966" t="s">
        <v>76</v>
      </c>
      <c r="N3145" s="1926" t="s">
        <v>98</v>
      </c>
    </row>
    <row r="3146" spans="1:15" ht="30" customHeight="1">
      <c r="A3146" s="1721"/>
      <c r="B3146" s="11"/>
      <c r="C3146" s="1942"/>
      <c r="D3146" s="1943"/>
      <c r="E3146" s="1945"/>
      <c r="F3146" s="1947"/>
      <c r="G3146" s="1949"/>
      <c r="H3146" s="1952"/>
      <c r="I3146" s="1953"/>
      <c r="J3146" s="1956"/>
      <c r="K3146" s="1957"/>
      <c r="L3146" s="1959"/>
      <c r="M3146" s="1967"/>
      <c r="N3146" s="1927"/>
    </row>
    <row r="3147" spans="1:15" ht="39.75" customHeight="1" thickBot="1">
      <c r="A3147" s="1721"/>
      <c r="B3147" s="11" t="s">
        <v>69</v>
      </c>
      <c r="C3147" s="1866" t="s">
        <v>56</v>
      </c>
      <c r="D3147" s="1867"/>
      <c r="E3147" s="90">
        <f>'Result Entry'!$L$7</f>
        <v>10</v>
      </c>
      <c r="F3147" s="91">
        <f>'Result Entry'!$M$7</f>
        <v>10</v>
      </c>
      <c r="G3147" s="92">
        <f t="shared" ref="G3147:G3152" si="261">SUM(E3147:F3147)</f>
        <v>20</v>
      </c>
      <c r="H3147" s="1929">
        <f>'Result Entry'!$AU$7</f>
        <v>70</v>
      </c>
      <c r="I3147" s="1930"/>
      <c r="J3147" s="1931">
        <f>'Result Entry'!$AY$7</f>
        <v>100</v>
      </c>
      <c r="K3147" s="1930"/>
      <c r="L3147" s="92">
        <f t="shared" ref="L3147:L3152" si="262">SUM(H3147,J3147)</f>
        <v>170</v>
      </c>
      <c r="M3147" s="93">
        <f t="shared" ref="M3147:M3152" si="263">SUM(G3147,L3147)</f>
        <v>190</v>
      </c>
      <c r="N3147" s="1928"/>
    </row>
    <row r="3148" spans="1:15" s="52" customFormat="1" ht="54" customHeight="1">
      <c r="A3148" s="1721"/>
      <c r="B3148" s="50" t="s">
        <v>69</v>
      </c>
      <c r="C3148" s="1769" t="str">
        <f>'Result Entry'!$L$3</f>
        <v>HINDI Comp.</v>
      </c>
      <c r="D3148" s="1770"/>
      <c r="E3148" s="94">
        <f>IF($J3136="TC",0,IF($J3136="Nso",0,VLOOKUP($A3133,'Result Entry'!$B$9:$FW$108,11,0)))</f>
        <v>0</v>
      </c>
      <c r="F3148" s="95">
        <f>IF($J3136="TC",0,IF($J3136="Nso",0,VLOOKUP($A3133,'Result Entry'!$B$9:$FW$108,12,0)))</f>
        <v>0</v>
      </c>
      <c r="G3148" s="96">
        <f t="shared" si="261"/>
        <v>0</v>
      </c>
      <c r="H3148" s="1932">
        <f>IF($J3136="TC",0,IF($J3136="Nso",0,VLOOKUP($A3133,'Result Entry'!$B$9:$FW$108,16,0)))</f>
        <v>0</v>
      </c>
      <c r="I3148" s="1933"/>
      <c r="J3148" s="1934">
        <f>IF($J3136="TC",0,IF($J3136="Nso",0,VLOOKUP($A3133,'Result Entry'!$B$9:$FW$108,19,0)))</f>
        <v>0</v>
      </c>
      <c r="K3148" s="1933"/>
      <c r="L3148" s="97">
        <f t="shared" si="262"/>
        <v>0</v>
      </c>
      <c r="M3148" s="98">
        <f t="shared" si="263"/>
        <v>0</v>
      </c>
      <c r="N3148" s="99" t="str">
        <f>IF($J3136="TC",0,IF($J3136="Nso",0,VLOOKUP($A3133,'Result Entry'!$B$9:$FW$108,24,0)))</f>
        <v/>
      </c>
    </row>
    <row r="3149" spans="1:15" s="52" customFormat="1" ht="54" customHeight="1">
      <c r="A3149" s="1721"/>
      <c r="B3149" s="50" t="s">
        <v>69</v>
      </c>
      <c r="C3149" s="1717" t="str">
        <f>'Result Entry'!$Z$3</f>
        <v>ENGLISH Comp.</v>
      </c>
      <c r="D3149" s="1718"/>
      <c r="E3149" s="94">
        <f>IF($J3136="TC",0,IF($J3136="Nso",0,VLOOKUP($A3133,'Result Entry'!$B$9:$FW$108,25,0)))</f>
        <v>0</v>
      </c>
      <c r="F3149" s="95">
        <f>IF($J3136="TC",0,IF($J3136="Nso",0,VLOOKUP($A3133,'Result Entry'!$B$9:$FW$108,26,0)))</f>
        <v>0</v>
      </c>
      <c r="G3149" s="100">
        <f t="shared" si="261"/>
        <v>0</v>
      </c>
      <c r="H3149" s="1960">
        <f>IF($J3136="TC",0,IF($J3136="Nso",0,VLOOKUP($A3133,'Result Entry'!$B$9:$FW$108,30,0)))</f>
        <v>0</v>
      </c>
      <c r="I3149" s="1904"/>
      <c r="J3149" s="1903">
        <f>IF($J3136="TC",0,IF($J3136="Nso",0,VLOOKUP($A3133,'Result Entry'!$B$9:$FW$108,33,0)))</f>
        <v>0</v>
      </c>
      <c r="K3149" s="1904"/>
      <c r="L3149" s="97">
        <f t="shared" si="262"/>
        <v>0</v>
      </c>
      <c r="M3149" s="98">
        <f t="shared" si="263"/>
        <v>0</v>
      </c>
      <c r="N3149" s="99" t="str">
        <f>IF($J3136="TC",0,IF($J3136="Nso",0,VLOOKUP($A3133,'Result Entry'!$B$9:$FW$108,38,0)))</f>
        <v/>
      </c>
    </row>
    <row r="3150" spans="1:15" s="52" customFormat="1" ht="54" customHeight="1">
      <c r="A3150" s="1721"/>
      <c r="B3150" s="50" t="s">
        <v>69</v>
      </c>
      <c r="C3150" s="1717" t="str">
        <f>'Result Entry'!$AO$3</f>
        <v>PHYSICS</v>
      </c>
      <c r="D3150" s="1718"/>
      <c r="E3150" s="94">
        <f>IF($J3136="TC",0,IF($J3136="Nso",0,VLOOKUP($A3133,'Result Entry'!$B$9:$FW$108,39,0)))</f>
        <v>0</v>
      </c>
      <c r="F3150" s="95">
        <f>IF($J3136="TC",0,IF($J3136="Nso",0,VLOOKUP($A3133,'Result Entry'!$B$9:$FW$108,40,0)))</f>
        <v>0</v>
      </c>
      <c r="G3150" s="100">
        <f t="shared" si="261"/>
        <v>0</v>
      </c>
      <c r="H3150" s="1960">
        <f>IF($J3136="TC",0,IF($J3136="Nso",0,VLOOKUP($A3133,'Result Entry'!$B$9:$FW$108,45,0)))</f>
        <v>0</v>
      </c>
      <c r="I3150" s="1904"/>
      <c r="J3150" s="1903">
        <f>IF($J3136="TC",0,IF($J3136="Nso",0,VLOOKUP($A3133,'Result Entry'!$B$9:$FW$108,49,0)))</f>
        <v>0</v>
      </c>
      <c r="K3150" s="1904"/>
      <c r="L3150" s="97">
        <f t="shared" si="262"/>
        <v>0</v>
      </c>
      <c r="M3150" s="98">
        <f t="shared" si="263"/>
        <v>0</v>
      </c>
      <c r="N3150" s="99" t="str">
        <f>IF($J3136="TC",0,IF($J3136="Nso",0,VLOOKUP($A3133,'Result Entry'!$B$9:$FW$108,54,0)))</f>
        <v/>
      </c>
    </row>
    <row r="3151" spans="1:15" s="52" customFormat="1" ht="54" customHeight="1">
      <c r="A3151" s="1721"/>
      <c r="B3151" s="50" t="s">
        <v>69</v>
      </c>
      <c r="C3151" s="1717" t="str">
        <f>'Result Entry'!$BF$3</f>
        <v>CHEMISTRY</v>
      </c>
      <c r="D3151" s="1718"/>
      <c r="E3151" s="94" t="str">
        <f>IF($J3136="TC",0,IF($J3136="Nso",0,VLOOKUP($A3133,'Result Entry'!$B$9:$FW$108,55,0)))</f>
        <v/>
      </c>
      <c r="F3151" s="95">
        <f>IF($J3136="TC",0,IF($J3136="Nso",0,VLOOKUP($A3133,'Result Entry'!$B$9:$FW$108,56,0)))</f>
        <v>0</v>
      </c>
      <c r="G3151" s="100">
        <f t="shared" si="261"/>
        <v>0</v>
      </c>
      <c r="H3151" s="1960">
        <f>IF($J3136="TC",0,IF($J3136="Nso",0,VLOOKUP($A3133,'Result Entry'!$B$9:$FW$108,61,0)))</f>
        <v>0</v>
      </c>
      <c r="I3151" s="1904"/>
      <c r="J3151" s="1903">
        <f>IF($J3136="TC",0,IF($J3136="Nso",0,VLOOKUP($A3133,'Result Entry'!$B$9:$FW$108,65,0)))</f>
        <v>0</v>
      </c>
      <c r="K3151" s="1904"/>
      <c r="L3151" s="97">
        <f t="shared" si="262"/>
        <v>0</v>
      </c>
      <c r="M3151" s="98">
        <f t="shared" si="263"/>
        <v>0</v>
      </c>
      <c r="N3151" s="99" t="str">
        <f>IF($J3136="TC",0,IF($J3136="Nso",0,VLOOKUP($A3133,'Result Entry'!$B$9:$FW$108,70,0)))</f>
        <v/>
      </c>
    </row>
    <row r="3152" spans="1:15" s="52" customFormat="1" ht="54" customHeight="1" thickBot="1">
      <c r="A3152" s="1721"/>
      <c r="B3152" s="50" t="s">
        <v>69</v>
      </c>
      <c r="C3152" s="1717" t="str">
        <f>'Result Entry'!$BW$3</f>
        <v>BIOLOGY</v>
      </c>
      <c r="D3152" s="1718"/>
      <c r="E3152" s="101" t="str">
        <f>IF($J3136="TC",0,IF($J3136="Nso",0,VLOOKUP($A3133,'Result Entry'!$B$9:$FW$108,71,0)))</f>
        <v/>
      </c>
      <c r="F3152" s="102" t="str">
        <f>IF($J3136="TC",0,IF($J3136="Nso",0,VLOOKUP($A3133,'Result Entry'!$B$9:$FW$108,72,0)))</f>
        <v/>
      </c>
      <c r="G3152" s="103">
        <f t="shared" si="261"/>
        <v>0</v>
      </c>
      <c r="H3152" s="1905">
        <f>IF($J3136="TC",0,IF($J3136="Nso",0,VLOOKUP($A3133,'Result Entry'!$B$9:$FW$108,77,0)))</f>
        <v>0</v>
      </c>
      <c r="I3152" s="1906"/>
      <c r="J3152" s="1907">
        <f>IF($J3136="TC",0,IF($J3136="Nso",0,VLOOKUP($A3133,'Result Entry'!$B$9:$FW$108,81,0)))</f>
        <v>0</v>
      </c>
      <c r="K3152" s="1906"/>
      <c r="L3152" s="104">
        <f t="shared" si="262"/>
        <v>0</v>
      </c>
      <c r="M3152" s="105">
        <f t="shared" si="263"/>
        <v>0</v>
      </c>
      <c r="N3152" s="99">
        <f>IF($J3136="TC",0,IF($J3136="Nso",0,VLOOKUP($A3133,'Result Entry'!$B$9:$FW$108,86,0)))</f>
        <v>0</v>
      </c>
    </row>
    <row r="3153" spans="1:14" ht="39.75" customHeight="1">
      <c r="A3153" s="1721"/>
      <c r="B3153" s="11" t="s">
        <v>69</v>
      </c>
      <c r="C3153" s="1771" t="s">
        <v>77</v>
      </c>
      <c r="D3153" s="1772"/>
      <c r="E3153" s="1773"/>
      <c r="F3153" s="1968" t="s">
        <v>78</v>
      </c>
      <c r="G3153" s="1969"/>
      <c r="H3153" s="1968" t="s">
        <v>79</v>
      </c>
      <c r="I3153" s="1970"/>
      <c r="J3153" s="106" t="s">
        <v>41</v>
      </c>
      <c r="K3153" s="116" t="s">
        <v>91</v>
      </c>
      <c r="L3153" s="1971" t="s">
        <v>39</v>
      </c>
      <c r="M3153" s="1972"/>
      <c r="N3153" s="108" t="s">
        <v>43</v>
      </c>
    </row>
    <row r="3154" spans="1:14" ht="39.75" customHeight="1" thickBot="1">
      <c r="A3154" s="1721"/>
      <c r="B3154" s="11" t="s">
        <v>69</v>
      </c>
      <c r="C3154" s="1774"/>
      <c r="D3154" s="1775"/>
      <c r="E3154" s="1776"/>
      <c r="F3154" s="1973">
        <f>IF($J3136="TC",0,IF($J3136="Nso",0,VLOOKUP($A3133,'Result Entry'!$B$9:$FW$108,146,0)))</f>
        <v>0</v>
      </c>
      <c r="G3154" s="1974"/>
      <c r="H3154" s="1975">
        <f>IF($J3136="TC",0,IF($J3136="Nso",0,VLOOKUP($A3133,'Result Entry'!$B$9:$FW$108,147,0)))</f>
        <v>0</v>
      </c>
      <c r="I3154" s="1976"/>
      <c r="J3154" s="75">
        <f>IF($J3136="TC",0,IF($J3136="Nso",0,VLOOKUP($A3133,'Result Entry'!$B$9:$FW$108,148,0)))</f>
        <v>0</v>
      </c>
      <c r="K3154" s="85" t="str">
        <f>IF($J3136="TC",0,IF($J3136="Nso",0,VLOOKUP($A3133,'Result Entry'!$B$9:$FW$108,149,0)))</f>
        <v/>
      </c>
      <c r="L3154" s="1864">
        <f>IF($J3136="TC",0,IF($J3136="Nso",0,VLOOKUP($A3133,'Result Entry'!$B$9:$FW$108,150,0)))</f>
        <v>0</v>
      </c>
      <c r="M3154" s="1865"/>
      <c r="N3154" s="15">
        <f>IF($J3136="TC",0,IF($J3136="Nso",0,VLOOKUP($A3133,'Result Entry'!$B$9:$FW$108,152,0)))</f>
        <v>0</v>
      </c>
    </row>
    <row r="3155" spans="1:14" ht="39.75" customHeight="1">
      <c r="A3155" s="1721"/>
      <c r="B3155" s="11" t="s">
        <v>69</v>
      </c>
      <c r="C3155" s="1758" t="s">
        <v>58</v>
      </c>
      <c r="D3155" s="1759"/>
      <c r="E3155" s="1759"/>
      <c r="F3155" s="1759"/>
      <c r="G3155" s="1759"/>
      <c r="H3155" s="1760"/>
      <c r="I3155" s="1834" t="s">
        <v>59</v>
      </c>
      <c r="J3155" s="1835"/>
      <c r="K3155" s="1911">
        <f>VLOOKUP($A3133,'Result Entry'!$B$9:$FW$108,143,0)</f>
        <v>0</v>
      </c>
      <c r="L3155" s="1912"/>
      <c r="M3155" s="1839" t="s">
        <v>37</v>
      </c>
      <c r="N3155" s="1840"/>
    </row>
    <row r="3156" spans="1:14" ht="39.75" customHeight="1" thickBot="1">
      <c r="A3156" s="1721"/>
      <c r="B3156" s="11" t="s">
        <v>69</v>
      </c>
      <c r="C3156" s="1841" t="s">
        <v>54</v>
      </c>
      <c r="D3156" s="1842"/>
      <c r="E3156" s="1842"/>
      <c r="F3156" s="1843" t="s">
        <v>157</v>
      </c>
      <c r="G3156" s="1844"/>
      <c r="H3156" s="26" t="s">
        <v>47</v>
      </c>
      <c r="I3156" s="1847" t="s">
        <v>60</v>
      </c>
      <c r="J3156" s="1848"/>
      <c r="K3156" s="1913">
        <f>VLOOKUP($A3133,'Result Entry'!$B$9:$FW$108,144,0)</f>
        <v>0</v>
      </c>
      <c r="L3156" s="1914"/>
      <c r="M3156" s="1875">
        <f>VLOOKUP($A3133,'Result Entry'!$B$9:$FW$108,145,0)</f>
        <v>0</v>
      </c>
      <c r="N3156" s="1876"/>
    </row>
    <row r="3157" spans="1:14" ht="39.75" customHeight="1">
      <c r="A3157" s="1721"/>
      <c r="B3157" s="11" t="s">
        <v>69</v>
      </c>
      <c r="C3157" s="1841"/>
      <c r="D3157" s="1842"/>
      <c r="E3157" s="1842"/>
      <c r="F3157" s="1845"/>
      <c r="G3157" s="1846"/>
      <c r="H3157" s="27" t="s">
        <v>99</v>
      </c>
      <c r="I3157" s="1877" t="s">
        <v>61</v>
      </c>
      <c r="J3157" s="1878"/>
      <c r="K3157" s="1915">
        <f>IF($J3136="TC","Transferred",IF($J3136="Nso","NameSeparated",VLOOKUP($A3133,'Result Entry'!$B$9:$FW$108,153,0)))</f>
        <v>0</v>
      </c>
      <c r="L3157" s="1915"/>
      <c r="M3157" s="1915"/>
      <c r="N3157" s="1916"/>
    </row>
    <row r="3158" spans="1:14" ht="39.75" customHeight="1">
      <c r="A3158" s="1721"/>
      <c r="B3158" s="11" t="s">
        <v>69</v>
      </c>
      <c r="C3158" s="1917" t="str">
        <f>'Result Entry'!$DU$3</f>
        <v>Foundation Of Information Tech.</v>
      </c>
      <c r="D3158" s="1918"/>
      <c r="E3158" s="1919"/>
      <c r="F3158" s="1902" t="str">
        <f>IF($J3136="TC",0,IF($J3136="Nso",0,VLOOKUP($A3133,'Result Entry'!$B$9:$GS$108,170,0)))</f>
        <v/>
      </c>
      <c r="G3158" s="1902"/>
      <c r="H3158" s="109">
        <f>IF($J3136="TC",0,IF($J3136="Nso",0,VLOOKUP($A3133,'Result Entry'!$B$9:$GS$108,112,0)))</f>
        <v>0</v>
      </c>
      <c r="I3158" s="1748" t="s">
        <v>71</v>
      </c>
      <c r="J3158" s="1749"/>
      <c r="K3158" s="1908">
        <f>'Result Entry'!$T$2</f>
        <v>45419</v>
      </c>
      <c r="L3158" s="1909"/>
      <c r="M3158" s="1909"/>
      <c r="N3158" s="1910"/>
    </row>
    <row r="3159" spans="1:14" ht="39.75" customHeight="1">
      <c r="A3159" s="1721"/>
      <c r="B3159" s="11" t="s">
        <v>69</v>
      </c>
      <c r="C3159" s="1899" t="str">
        <f>'Result Entry'!$EI$3</f>
        <v>G.I.A.I.-II</v>
      </c>
      <c r="D3159" s="1900"/>
      <c r="E3159" s="1901"/>
      <c r="F3159" s="1902" t="str">
        <f>IF($J3136="TC",0,IF($J3136="Nso",0,VLOOKUP($A3133,'Result Entry'!$B$9:$GS$108,174,0)))</f>
        <v/>
      </c>
      <c r="G3159" s="1902"/>
      <c r="H3159" s="109">
        <f>IF($J3136="TC",0,IF($J3136="Nso",0,VLOOKUP($A3133,'Result Entry'!$B$9:$GS$108,124,0)))</f>
        <v>0</v>
      </c>
      <c r="I3159" s="1753"/>
      <c r="J3159" s="1754"/>
      <c r="K3159" s="1754"/>
      <c r="L3159" s="1754"/>
      <c r="M3159" s="1754"/>
      <c r="N3159" s="1755"/>
    </row>
    <row r="3160" spans="1:14" ht="39.75" customHeight="1">
      <c r="A3160" s="1721"/>
      <c r="B3160" s="11" t="s">
        <v>69</v>
      </c>
      <c r="C3160" s="1899" t="str">
        <f>'Result Entry'!$EU$3</f>
        <v>SOC.SER.PLAN</v>
      </c>
      <c r="D3160" s="1900"/>
      <c r="E3160" s="1901"/>
      <c r="F3160" s="1902">
        <f>IF($J3136="TC",0,IF($J3136="Nso",0,VLOOKUP($A3133,'Result Entry'!$B$9:$HS$108,178,0)))</f>
        <v>0</v>
      </c>
      <c r="G3160" s="1902"/>
      <c r="H3160" s="109">
        <f>IF($J3136="TC",0,IF($J3136="Nso",0,VLOOKUP($A3133,'Result Entry'!$B$9:$GS$108,136,0)))</f>
        <v>0</v>
      </c>
      <c r="I3160" s="1756" t="s">
        <v>174</v>
      </c>
      <c r="J3160" s="1757"/>
      <c r="K3160" s="113"/>
      <c r="L3160" s="114"/>
      <c r="M3160" s="114"/>
      <c r="N3160" s="115"/>
    </row>
    <row r="3161" spans="1:14" ht="39.75" customHeight="1" thickBot="1">
      <c r="A3161" s="1721"/>
      <c r="B3161" s="11" t="s">
        <v>69</v>
      </c>
      <c r="C3161" s="1899" t="str">
        <f>'Result Entry'!$FG$3</f>
        <v>Jeewan Kaushal</v>
      </c>
      <c r="D3161" s="1900"/>
      <c r="E3161" s="1901"/>
      <c r="F3161" s="1902" t="str">
        <f>IF($J3136="TC",0,IF($J3136="Nso",0,VLOOKUP($A3133,'Result Entry'!$B$9:$HS$108,182,0)))</f>
        <v/>
      </c>
      <c r="G3161" s="1902"/>
      <c r="H3161" s="109">
        <f>IF($J3136="TC",0,IF($J3136="Nso",0,VLOOKUP($A3133,'Result Entry'!$B$9:$HS$108,136,0)))</f>
        <v>0</v>
      </c>
      <c r="I3161" s="1756" t="s">
        <v>148</v>
      </c>
      <c r="J3161" s="1757"/>
      <c r="K3161" s="1757"/>
      <c r="L3161" s="1757"/>
      <c r="M3161" s="1757"/>
      <c r="N3161" s="1838"/>
    </row>
    <row r="3162" spans="1:14" ht="39.75" customHeight="1">
      <c r="A3162" s="1721"/>
      <c r="B3162" s="10" t="s">
        <v>69</v>
      </c>
      <c r="C3162" s="1886" t="s">
        <v>180</v>
      </c>
      <c r="D3162" s="1887"/>
      <c r="E3162" s="1888"/>
      <c r="F3162" s="1895" t="s">
        <v>181</v>
      </c>
      <c r="G3162" s="1896"/>
      <c r="H3162" s="110" t="s">
        <v>30</v>
      </c>
      <c r="I3162" s="1756" t="s">
        <v>175</v>
      </c>
      <c r="J3162" s="1757"/>
      <c r="K3162" s="1757"/>
      <c r="L3162" s="1757"/>
      <c r="M3162" s="1757"/>
      <c r="N3162" s="1838"/>
    </row>
    <row r="3163" spans="1:14" ht="39.75" customHeight="1">
      <c r="A3163" s="1721"/>
      <c r="B3163" s="10" t="s">
        <v>69</v>
      </c>
      <c r="C3163" s="1889"/>
      <c r="D3163" s="1890"/>
      <c r="E3163" s="1891"/>
      <c r="F3163" s="1897" t="s">
        <v>182</v>
      </c>
      <c r="G3163" s="1898"/>
      <c r="H3163" s="111" t="s">
        <v>179</v>
      </c>
      <c r="I3163" s="1732" t="s">
        <v>67</v>
      </c>
      <c r="J3163" s="1733"/>
      <c r="K3163" s="1733"/>
      <c r="L3163" s="1733"/>
      <c r="M3163" s="1733"/>
      <c r="N3163" s="1734"/>
    </row>
    <row r="3164" spans="1:14" ht="39.75" customHeight="1">
      <c r="A3164" s="1721"/>
      <c r="B3164" s="10" t="s">
        <v>69</v>
      </c>
      <c r="C3164" s="1889"/>
      <c r="D3164" s="1890"/>
      <c r="E3164" s="1891"/>
      <c r="F3164" s="1897" t="s">
        <v>185</v>
      </c>
      <c r="G3164" s="1898"/>
      <c r="H3164" s="111" t="s">
        <v>62</v>
      </c>
      <c r="I3164" s="1735"/>
      <c r="J3164" s="1736"/>
      <c r="K3164" s="1736"/>
      <c r="L3164" s="1736"/>
      <c r="M3164" s="1736"/>
      <c r="N3164" s="1737"/>
    </row>
    <row r="3165" spans="1:14" ht="39.75" customHeight="1">
      <c r="A3165" s="1721"/>
      <c r="B3165" s="10" t="s">
        <v>69</v>
      </c>
      <c r="C3165" s="1889"/>
      <c r="D3165" s="1890"/>
      <c r="E3165" s="1891"/>
      <c r="F3165" s="1897" t="s">
        <v>186</v>
      </c>
      <c r="G3165" s="1898"/>
      <c r="H3165" s="111" t="s">
        <v>63</v>
      </c>
      <c r="I3165" s="1735"/>
      <c r="J3165" s="1736"/>
      <c r="K3165" s="1736"/>
      <c r="L3165" s="1736"/>
      <c r="M3165" s="1736"/>
      <c r="N3165" s="1737"/>
    </row>
    <row r="3166" spans="1:14" ht="39.75" customHeight="1">
      <c r="A3166" s="1721"/>
      <c r="B3166" s="10" t="s">
        <v>69</v>
      </c>
      <c r="C3166" s="1889"/>
      <c r="D3166" s="1890"/>
      <c r="E3166" s="1891"/>
      <c r="F3166" s="1897" t="s">
        <v>183</v>
      </c>
      <c r="G3166" s="1898"/>
      <c r="H3166" s="111" t="s">
        <v>65</v>
      </c>
      <c r="I3166" s="1738" t="s">
        <v>80</v>
      </c>
      <c r="J3166" s="1739"/>
      <c r="K3166" s="1739"/>
      <c r="L3166" s="1739"/>
      <c r="M3166" s="1739"/>
      <c r="N3166" s="1740"/>
    </row>
    <row r="3167" spans="1:14" ht="39.75" customHeight="1" thickBot="1">
      <c r="A3167" s="1721"/>
      <c r="B3167" s="13" t="s">
        <v>69</v>
      </c>
      <c r="C3167" s="1892"/>
      <c r="D3167" s="1893"/>
      <c r="E3167" s="1894"/>
      <c r="F3167" s="1884" t="s">
        <v>184</v>
      </c>
      <c r="G3167" s="1885"/>
      <c r="H3167" s="112" t="s">
        <v>64</v>
      </c>
      <c r="I3167" s="1741"/>
      <c r="J3167" s="1742"/>
      <c r="K3167" s="1742"/>
      <c r="L3167" s="1742"/>
      <c r="M3167" s="1742"/>
      <c r="N3167" s="1743"/>
    </row>
    <row r="3168" spans="1:14" s="43" customFormat="1" ht="123.75" customHeight="1" thickTop="1">
      <c r="A3168" s="84"/>
      <c r="B3168" s="117"/>
      <c r="C3168" s="118"/>
      <c r="D3168" s="118"/>
      <c r="E3168" s="118"/>
      <c r="F3168" s="118"/>
      <c r="G3168" s="118"/>
      <c r="H3168" s="118"/>
      <c r="I3168" s="118"/>
      <c r="J3168" s="118"/>
      <c r="K3168" s="118"/>
      <c r="L3168" s="118"/>
      <c r="M3168" s="118"/>
      <c r="N3168" s="118"/>
    </row>
    <row r="3169" spans="1:15" ht="24.75" customHeight="1" thickBot="1">
      <c r="A3169" s="83">
        <f>A3133+1</f>
        <v>89</v>
      </c>
      <c r="B3169" s="1720" t="s">
        <v>50</v>
      </c>
      <c r="C3169" s="1720"/>
      <c r="D3169" s="1720"/>
      <c r="E3169" s="1720"/>
      <c r="F3169" s="1720"/>
      <c r="G3169" s="1720"/>
      <c r="H3169" s="1720"/>
      <c r="I3169" s="1720"/>
      <c r="J3169" s="1720"/>
      <c r="K3169" s="1720"/>
      <c r="L3169" s="1720"/>
      <c r="M3169" s="1720"/>
      <c r="N3169" s="1720"/>
    </row>
    <row r="3170" spans="1:15" ht="62.25" customHeight="1" thickTop="1">
      <c r="A3170" s="1721"/>
      <c r="B3170" s="1722"/>
      <c r="C3170" s="1723"/>
      <c r="D3170" s="1920" t="str">
        <f>Master!$E$8</f>
        <v xml:space="preserve">Govt. Sr. Secondary School </v>
      </c>
      <c r="E3170" s="1921"/>
      <c r="F3170" s="1921"/>
      <c r="G3170" s="1921"/>
      <c r="H3170" s="1921"/>
      <c r="I3170" s="1921"/>
      <c r="J3170" s="1921"/>
      <c r="K3170" s="1921"/>
      <c r="L3170" s="1921"/>
      <c r="M3170" s="1921"/>
      <c r="N3170" s="1922"/>
    </row>
    <row r="3171" spans="1:15" ht="33" customHeight="1" thickBot="1">
      <c r="A3171" s="1721"/>
      <c r="B3171" s="1724"/>
      <c r="C3171" s="1725"/>
      <c r="D3171" s="1729" t="str">
        <f>Master!$E$11</f>
        <v>P.S.-Bapini (Jodhpur)</v>
      </c>
      <c r="E3171" s="1730"/>
      <c r="F3171" s="1730"/>
      <c r="G3171" s="1730"/>
      <c r="H3171" s="1730"/>
      <c r="I3171" s="1730"/>
      <c r="J3171" s="1730"/>
      <c r="K3171" s="1730"/>
      <c r="L3171" s="1730"/>
      <c r="M3171" s="1730"/>
      <c r="N3171" s="1731"/>
    </row>
    <row r="3172" spans="1:15" ht="30" customHeight="1">
      <c r="A3172" s="1721"/>
      <c r="B3172" s="28"/>
      <c r="C3172" s="1849" t="s">
        <v>150</v>
      </c>
      <c r="D3172" s="1850"/>
      <c r="E3172" s="1850"/>
      <c r="F3172" s="1850"/>
      <c r="G3172" s="1851"/>
      <c r="H3172" s="1814" t="s">
        <v>127</v>
      </c>
      <c r="I3172" s="1814"/>
      <c r="J3172" s="1923">
        <f>VLOOKUP(A3169,'Result Entry'!$B$6:$K$108,6,0)</f>
        <v>0</v>
      </c>
      <c r="K3172" s="1820" t="s">
        <v>68</v>
      </c>
      <c r="L3172" s="1821"/>
      <c r="M3172" s="68">
        <f>Master!$E$14</f>
        <v>8151106901</v>
      </c>
      <c r="N3172" s="69"/>
    </row>
    <row r="3173" spans="1:15" ht="30" customHeight="1">
      <c r="A3173" s="1721"/>
      <c r="B3173" s="9"/>
      <c r="C3173" s="1852"/>
      <c r="D3173" s="1853"/>
      <c r="E3173" s="1853"/>
      <c r="F3173" s="1853"/>
      <c r="G3173" s="1854"/>
      <c r="H3173" s="1815"/>
      <c r="I3173" s="1815"/>
      <c r="J3173" s="1924"/>
      <c r="K3173" s="1822" t="s">
        <v>66</v>
      </c>
      <c r="L3173" s="1823"/>
      <c r="M3173" s="1824"/>
      <c r="N3173" s="1825"/>
      <c r="O3173" s="17" t="s">
        <v>156</v>
      </c>
    </row>
    <row r="3174" spans="1:15" ht="30" customHeight="1" thickBot="1">
      <c r="A3174" s="1721"/>
      <c r="B3174" s="9"/>
      <c r="C3174" s="1855"/>
      <c r="D3174" s="1856"/>
      <c r="E3174" s="1856"/>
      <c r="F3174" s="1856"/>
      <c r="G3174" s="1857"/>
      <c r="H3174" s="1816"/>
      <c r="I3174" s="1816"/>
      <c r="J3174" s="1925"/>
      <c r="K3174" s="1826" t="s">
        <v>51</v>
      </c>
      <c r="L3174" s="1827"/>
      <c r="M3174" s="1828" t="str">
        <f>Master!$E$6</f>
        <v>2023-24</v>
      </c>
      <c r="N3174" s="1829"/>
    </row>
    <row r="3175" spans="1:15" ht="39.75" customHeight="1">
      <c r="A3175" s="1721"/>
      <c r="B3175" s="10" t="s">
        <v>69</v>
      </c>
      <c r="C3175" s="1932" t="s">
        <v>20</v>
      </c>
      <c r="D3175" s="1977"/>
      <c r="E3175" s="1977"/>
      <c r="F3175" s="1978"/>
      <c r="G3175" s="87" t="s">
        <v>149</v>
      </c>
      <c r="H3175" s="1979">
        <f>VLOOKUP($A3169,'Result Entry'!$B$9:$FW$108,4,0)</f>
        <v>0</v>
      </c>
      <c r="I3175" s="1979"/>
      <c r="J3175" s="1979"/>
      <c r="K3175" s="1979"/>
      <c r="L3175" s="1979"/>
      <c r="M3175" s="1979"/>
      <c r="N3175" s="1980"/>
    </row>
    <row r="3176" spans="1:15" ht="39.75" customHeight="1">
      <c r="A3176" s="1721"/>
      <c r="B3176" s="10" t="s">
        <v>69</v>
      </c>
      <c r="C3176" s="1960" t="s">
        <v>22</v>
      </c>
      <c r="D3176" s="1961"/>
      <c r="E3176" s="1961"/>
      <c r="F3176" s="1962"/>
      <c r="G3176" s="88" t="s">
        <v>149</v>
      </c>
      <c r="H3176" s="1963">
        <f>VLOOKUP($A3169,'Result Entry'!$B$9:$FW$108,7,0)</f>
        <v>0</v>
      </c>
      <c r="I3176" s="1963"/>
      <c r="J3176" s="1963"/>
      <c r="K3176" s="1963"/>
      <c r="L3176" s="1963"/>
      <c r="M3176" s="1963"/>
      <c r="N3176" s="1964"/>
    </row>
    <row r="3177" spans="1:15" ht="39.75" customHeight="1">
      <c r="A3177" s="1721"/>
      <c r="B3177" s="10" t="s">
        <v>69</v>
      </c>
      <c r="C3177" s="1960" t="s">
        <v>23</v>
      </c>
      <c r="D3177" s="1961"/>
      <c r="E3177" s="1961"/>
      <c r="F3177" s="1962"/>
      <c r="G3177" s="88" t="s">
        <v>149</v>
      </c>
      <c r="H3177" s="1963">
        <f>VLOOKUP($A3169,'Result Entry'!$B$9:$FW$108,8,0)</f>
        <v>0</v>
      </c>
      <c r="I3177" s="1963"/>
      <c r="J3177" s="1963"/>
      <c r="K3177" s="1963"/>
      <c r="L3177" s="1963"/>
      <c r="M3177" s="1963"/>
      <c r="N3177" s="1964"/>
    </row>
    <row r="3178" spans="1:15" ht="39.75" customHeight="1">
      <c r="A3178" s="1721"/>
      <c r="B3178" s="10" t="s">
        <v>69</v>
      </c>
      <c r="C3178" s="1960" t="s">
        <v>52</v>
      </c>
      <c r="D3178" s="1961"/>
      <c r="E3178" s="1961"/>
      <c r="F3178" s="1962"/>
      <c r="G3178" s="88" t="s">
        <v>149</v>
      </c>
      <c r="H3178" s="1963">
        <f>VLOOKUP($A3169,'Result Entry'!$B$9:$FW$108,9,0)</f>
        <v>0</v>
      </c>
      <c r="I3178" s="1963"/>
      <c r="J3178" s="1963"/>
      <c r="K3178" s="1963"/>
      <c r="L3178" s="1963"/>
      <c r="M3178" s="1963"/>
      <c r="N3178" s="1964"/>
    </row>
    <row r="3179" spans="1:15" ht="39.75" customHeight="1">
      <c r="A3179" s="1721"/>
      <c r="B3179" s="10" t="s">
        <v>69</v>
      </c>
      <c r="C3179" s="1960" t="s">
        <v>53</v>
      </c>
      <c r="D3179" s="1961"/>
      <c r="E3179" s="1961"/>
      <c r="F3179" s="1962"/>
      <c r="G3179" s="88" t="s">
        <v>149</v>
      </c>
      <c r="H3179" s="1965" t="str">
        <f>CONCATENATE('Result Entry'!$G$4,'Result Entry'!$J$4)</f>
        <v>11(A)</v>
      </c>
      <c r="I3179" s="1963"/>
      <c r="J3179" s="1963"/>
      <c r="K3179" s="1963"/>
      <c r="L3179" s="1963"/>
      <c r="M3179" s="1963"/>
      <c r="N3179" s="1964"/>
    </row>
    <row r="3180" spans="1:15" ht="39.75" customHeight="1" thickBot="1">
      <c r="A3180" s="1721"/>
      <c r="B3180" s="10" t="s">
        <v>69</v>
      </c>
      <c r="C3180" s="1935" t="s">
        <v>25</v>
      </c>
      <c r="D3180" s="1936"/>
      <c r="E3180" s="1936"/>
      <c r="F3180" s="1937"/>
      <c r="G3180" s="89" t="s">
        <v>149</v>
      </c>
      <c r="H3180" s="1938">
        <f>VLOOKUP($A3169,'Result Entry'!$B$9:$FW$108,10,0)</f>
        <v>0</v>
      </c>
      <c r="I3180" s="1938"/>
      <c r="J3180" s="1938"/>
      <c r="K3180" s="1938"/>
      <c r="L3180" s="1938"/>
      <c r="M3180" s="1938"/>
      <c r="N3180" s="1939"/>
    </row>
    <row r="3181" spans="1:15" ht="30" customHeight="1">
      <c r="A3181" s="1721"/>
      <c r="B3181" s="11" t="s">
        <v>69</v>
      </c>
      <c r="C3181" s="1940" t="s">
        <v>167</v>
      </c>
      <c r="D3181" s="1941"/>
      <c r="E3181" s="1944" t="s">
        <v>72</v>
      </c>
      <c r="F3181" s="1946" t="s">
        <v>73</v>
      </c>
      <c r="G3181" s="1948" t="s">
        <v>168</v>
      </c>
      <c r="H3181" s="1950" t="s">
        <v>55</v>
      </c>
      <c r="I3181" s="1951"/>
      <c r="J3181" s="1954" t="s">
        <v>84</v>
      </c>
      <c r="K3181" s="1955"/>
      <c r="L3181" s="1958" t="s">
        <v>169</v>
      </c>
      <c r="M3181" s="1966" t="s">
        <v>76</v>
      </c>
      <c r="N3181" s="1926" t="s">
        <v>98</v>
      </c>
    </row>
    <row r="3182" spans="1:15" ht="30" customHeight="1">
      <c r="A3182" s="1721"/>
      <c r="B3182" s="11"/>
      <c r="C3182" s="1942"/>
      <c r="D3182" s="1943"/>
      <c r="E3182" s="1945"/>
      <c r="F3182" s="1947"/>
      <c r="G3182" s="1949"/>
      <c r="H3182" s="1952"/>
      <c r="I3182" s="1953"/>
      <c r="J3182" s="1956"/>
      <c r="K3182" s="1957"/>
      <c r="L3182" s="1959"/>
      <c r="M3182" s="1967"/>
      <c r="N3182" s="1927"/>
    </row>
    <row r="3183" spans="1:15" ht="39.75" customHeight="1" thickBot="1">
      <c r="A3183" s="1721"/>
      <c r="B3183" s="11" t="s">
        <v>69</v>
      </c>
      <c r="C3183" s="1866" t="s">
        <v>56</v>
      </c>
      <c r="D3183" s="1867"/>
      <c r="E3183" s="90">
        <f>'Result Entry'!$L$7</f>
        <v>10</v>
      </c>
      <c r="F3183" s="91">
        <f>'Result Entry'!$M$7</f>
        <v>10</v>
      </c>
      <c r="G3183" s="92">
        <f t="shared" ref="G3183:G3188" si="264">SUM(E3183:F3183)</f>
        <v>20</v>
      </c>
      <c r="H3183" s="1929">
        <f>'Result Entry'!$AU$7</f>
        <v>70</v>
      </c>
      <c r="I3183" s="1930"/>
      <c r="J3183" s="1931">
        <f>'Result Entry'!$AY$7</f>
        <v>100</v>
      </c>
      <c r="K3183" s="1930"/>
      <c r="L3183" s="92">
        <f t="shared" ref="L3183:L3188" si="265">SUM(H3183,J3183)</f>
        <v>170</v>
      </c>
      <c r="M3183" s="93">
        <f t="shared" ref="M3183:M3188" si="266">SUM(G3183,L3183)</f>
        <v>190</v>
      </c>
      <c r="N3183" s="1928"/>
    </row>
    <row r="3184" spans="1:15" s="52" customFormat="1" ht="54" customHeight="1">
      <c r="A3184" s="1721"/>
      <c r="B3184" s="50" t="s">
        <v>69</v>
      </c>
      <c r="C3184" s="1769" t="str">
        <f>'Result Entry'!$L$3</f>
        <v>HINDI Comp.</v>
      </c>
      <c r="D3184" s="1770"/>
      <c r="E3184" s="94">
        <f>IF($J3172="TC",0,IF($J3172="Nso",0,VLOOKUP($A3169,'Result Entry'!$B$9:$FW$108,11,0)))</f>
        <v>0</v>
      </c>
      <c r="F3184" s="95">
        <f>IF($J3172="TC",0,IF($J3172="Nso",0,VLOOKUP($A3169,'Result Entry'!$B$9:$FW$108,12,0)))</f>
        <v>0</v>
      </c>
      <c r="G3184" s="96">
        <f t="shared" si="264"/>
        <v>0</v>
      </c>
      <c r="H3184" s="1932">
        <f>IF($J3172="TC",0,IF($J3172="Nso",0,VLOOKUP($A3169,'Result Entry'!$B$9:$FW$108,16,0)))</f>
        <v>0</v>
      </c>
      <c r="I3184" s="1933"/>
      <c r="J3184" s="1934">
        <f>IF($J3172="TC",0,IF($J3172="Nso",0,VLOOKUP($A3169,'Result Entry'!$B$9:$FW$108,19,0)))</f>
        <v>0</v>
      </c>
      <c r="K3184" s="1933"/>
      <c r="L3184" s="97">
        <f t="shared" si="265"/>
        <v>0</v>
      </c>
      <c r="M3184" s="98">
        <f t="shared" si="266"/>
        <v>0</v>
      </c>
      <c r="N3184" s="99" t="str">
        <f>IF($J3172="TC",0,IF($J3172="Nso",0,VLOOKUP($A3169,'Result Entry'!$B$9:$FW$108,24,0)))</f>
        <v/>
      </c>
    </row>
    <row r="3185" spans="1:14" s="52" customFormat="1" ht="54" customHeight="1">
      <c r="A3185" s="1721"/>
      <c r="B3185" s="50" t="s">
        <v>69</v>
      </c>
      <c r="C3185" s="1717" t="str">
        <f>'Result Entry'!$Z$3</f>
        <v>ENGLISH Comp.</v>
      </c>
      <c r="D3185" s="1718"/>
      <c r="E3185" s="94">
        <f>IF($J3172="TC",0,IF($J3172="Nso",0,VLOOKUP($A3169,'Result Entry'!$B$9:$FW$108,25,0)))</f>
        <v>0</v>
      </c>
      <c r="F3185" s="95">
        <f>IF($J3172="TC",0,IF($J3172="Nso",0,VLOOKUP($A3169,'Result Entry'!$B$9:$FW$108,26,0)))</f>
        <v>0</v>
      </c>
      <c r="G3185" s="100">
        <f t="shared" si="264"/>
        <v>0</v>
      </c>
      <c r="H3185" s="1960">
        <f>IF($J3172="TC",0,IF($J3172="Nso",0,VLOOKUP($A3169,'Result Entry'!$B$9:$FW$108,30,0)))</f>
        <v>0</v>
      </c>
      <c r="I3185" s="1904"/>
      <c r="J3185" s="1903">
        <f>IF($J3172="TC",0,IF($J3172="Nso",0,VLOOKUP($A3169,'Result Entry'!$B$9:$FW$108,33,0)))</f>
        <v>0</v>
      </c>
      <c r="K3185" s="1904"/>
      <c r="L3185" s="97">
        <f t="shared" si="265"/>
        <v>0</v>
      </c>
      <c r="M3185" s="98">
        <f t="shared" si="266"/>
        <v>0</v>
      </c>
      <c r="N3185" s="99" t="str">
        <f>IF($J3172="TC",0,IF($J3172="Nso",0,VLOOKUP($A3169,'Result Entry'!$B$9:$FW$108,38,0)))</f>
        <v/>
      </c>
    </row>
    <row r="3186" spans="1:14" s="52" customFormat="1" ht="54" customHeight="1">
      <c r="A3186" s="1721"/>
      <c r="B3186" s="50" t="s">
        <v>69</v>
      </c>
      <c r="C3186" s="1717" t="str">
        <f>'Result Entry'!$AO$3</f>
        <v>PHYSICS</v>
      </c>
      <c r="D3186" s="1718"/>
      <c r="E3186" s="94">
        <f>IF($J3172="TC",0,IF($J3172="Nso",0,VLOOKUP($A3169,'Result Entry'!$B$9:$FW$108,39,0)))</f>
        <v>0</v>
      </c>
      <c r="F3186" s="95">
        <f>IF($J3172="TC",0,IF($J3172="Nso",0,VLOOKUP($A3169,'Result Entry'!$B$9:$FW$108,40,0)))</f>
        <v>0</v>
      </c>
      <c r="G3186" s="100">
        <f t="shared" si="264"/>
        <v>0</v>
      </c>
      <c r="H3186" s="1960">
        <f>IF($J3172="TC",0,IF($J3172="Nso",0,VLOOKUP($A3169,'Result Entry'!$B$9:$FW$108,45,0)))</f>
        <v>0</v>
      </c>
      <c r="I3186" s="1904"/>
      <c r="J3186" s="1903">
        <f>IF($J3172="TC",0,IF($J3172="Nso",0,VLOOKUP($A3169,'Result Entry'!$B$9:$FW$108,49,0)))</f>
        <v>0</v>
      </c>
      <c r="K3186" s="1904"/>
      <c r="L3186" s="97">
        <f t="shared" si="265"/>
        <v>0</v>
      </c>
      <c r="M3186" s="98">
        <f t="shared" si="266"/>
        <v>0</v>
      </c>
      <c r="N3186" s="99" t="str">
        <f>IF($J3172="TC",0,IF($J3172="Nso",0,VLOOKUP($A3169,'Result Entry'!$B$9:$FW$108,54,0)))</f>
        <v/>
      </c>
    </row>
    <row r="3187" spans="1:14" s="52" customFormat="1" ht="54" customHeight="1">
      <c r="A3187" s="1721"/>
      <c r="B3187" s="50" t="s">
        <v>69</v>
      </c>
      <c r="C3187" s="1717" t="str">
        <f>'Result Entry'!$BF$3</f>
        <v>CHEMISTRY</v>
      </c>
      <c r="D3187" s="1718"/>
      <c r="E3187" s="94" t="str">
        <f>IF($J3172="TC",0,IF($J3172="Nso",0,VLOOKUP($A3169,'Result Entry'!$B$9:$FW$108,55,0)))</f>
        <v/>
      </c>
      <c r="F3187" s="95">
        <f>IF($J3172="TC",0,IF($J3172="Nso",0,VLOOKUP($A3169,'Result Entry'!$B$9:$FW$108,56,0)))</f>
        <v>0</v>
      </c>
      <c r="G3187" s="100">
        <f t="shared" si="264"/>
        <v>0</v>
      </c>
      <c r="H3187" s="1960">
        <f>IF($J3172="TC",0,IF($J3172="Nso",0,VLOOKUP($A3169,'Result Entry'!$B$9:$FW$108,61,0)))</f>
        <v>0</v>
      </c>
      <c r="I3187" s="1904"/>
      <c r="J3187" s="1903">
        <f>IF($J3172="TC",0,IF($J3172="Nso",0,VLOOKUP($A3169,'Result Entry'!$B$9:$FW$108,65,0)))</f>
        <v>0</v>
      </c>
      <c r="K3187" s="1904"/>
      <c r="L3187" s="97">
        <f t="shared" si="265"/>
        <v>0</v>
      </c>
      <c r="M3187" s="98">
        <f t="shared" si="266"/>
        <v>0</v>
      </c>
      <c r="N3187" s="99" t="str">
        <f>IF($J3172="TC",0,IF($J3172="Nso",0,VLOOKUP($A3169,'Result Entry'!$B$9:$FW$108,70,0)))</f>
        <v/>
      </c>
    </row>
    <row r="3188" spans="1:14" s="52" customFormat="1" ht="54" customHeight="1" thickBot="1">
      <c r="A3188" s="1721"/>
      <c r="B3188" s="50" t="s">
        <v>69</v>
      </c>
      <c r="C3188" s="1717" t="str">
        <f>'Result Entry'!$BW$3</f>
        <v>BIOLOGY</v>
      </c>
      <c r="D3188" s="1718"/>
      <c r="E3188" s="101" t="str">
        <f>IF($J3172="TC",0,IF($J3172="Nso",0,VLOOKUP($A3169,'Result Entry'!$B$9:$FW$108,71,0)))</f>
        <v/>
      </c>
      <c r="F3188" s="102" t="str">
        <f>IF($J3172="TC",0,IF($J3172="Nso",0,VLOOKUP($A3169,'Result Entry'!$B$9:$FW$108,72,0)))</f>
        <v/>
      </c>
      <c r="G3188" s="103">
        <f t="shared" si="264"/>
        <v>0</v>
      </c>
      <c r="H3188" s="1905">
        <f>IF($J3172="TC",0,IF($J3172="Nso",0,VLOOKUP($A3169,'Result Entry'!$B$9:$FW$108,77,0)))</f>
        <v>0</v>
      </c>
      <c r="I3188" s="1906"/>
      <c r="J3188" s="1907">
        <f>IF($J3172="TC",0,IF($J3172="Nso",0,VLOOKUP($A3169,'Result Entry'!$B$9:$FW$108,81,0)))</f>
        <v>0</v>
      </c>
      <c r="K3188" s="1906"/>
      <c r="L3188" s="104">
        <f t="shared" si="265"/>
        <v>0</v>
      </c>
      <c r="M3188" s="105">
        <f t="shared" si="266"/>
        <v>0</v>
      </c>
      <c r="N3188" s="99">
        <f>IF($J3172="TC",0,IF($J3172="Nso",0,VLOOKUP($A3169,'Result Entry'!$B$9:$FW$108,86,0)))</f>
        <v>0</v>
      </c>
    </row>
    <row r="3189" spans="1:14" ht="39.75" customHeight="1">
      <c r="A3189" s="1721"/>
      <c r="B3189" s="11" t="s">
        <v>69</v>
      </c>
      <c r="C3189" s="1771" t="s">
        <v>77</v>
      </c>
      <c r="D3189" s="1772"/>
      <c r="E3189" s="1773"/>
      <c r="F3189" s="1968" t="s">
        <v>78</v>
      </c>
      <c r="G3189" s="1969"/>
      <c r="H3189" s="1968" t="s">
        <v>79</v>
      </c>
      <c r="I3189" s="1970"/>
      <c r="J3189" s="106" t="s">
        <v>41</v>
      </c>
      <c r="K3189" s="116" t="s">
        <v>91</v>
      </c>
      <c r="L3189" s="1971" t="s">
        <v>39</v>
      </c>
      <c r="M3189" s="1972"/>
      <c r="N3189" s="108" t="s">
        <v>43</v>
      </c>
    </row>
    <row r="3190" spans="1:14" ht="39.75" customHeight="1" thickBot="1">
      <c r="A3190" s="1721"/>
      <c r="B3190" s="11" t="s">
        <v>69</v>
      </c>
      <c r="C3190" s="1774"/>
      <c r="D3190" s="1775"/>
      <c r="E3190" s="1776"/>
      <c r="F3190" s="1973">
        <f>IF($J3172="TC",0,IF($J3172="Nso",0,VLOOKUP($A3169,'Result Entry'!$B$9:$FW$108,146,0)))</f>
        <v>0</v>
      </c>
      <c r="G3190" s="1974"/>
      <c r="H3190" s="1975">
        <f>IF($J3172="TC",0,IF($J3172="Nso",0,VLOOKUP($A3169,'Result Entry'!$B$9:$FW$108,147,0)))</f>
        <v>0</v>
      </c>
      <c r="I3190" s="1976"/>
      <c r="J3190" s="75">
        <f>IF($J3172="TC",0,IF($J3172="Nso",0,VLOOKUP($A3169,'Result Entry'!$B$9:$FW$108,148,0)))</f>
        <v>0</v>
      </c>
      <c r="K3190" s="85" t="str">
        <f>IF($J3172="TC",0,IF($J3172="Nso",0,VLOOKUP($A3169,'Result Entry'!$B$9:$FW$108,149,0)))</f>
        <v/>
      </c>
      <c r="L3190" s="1864">
        <f>IF($J3172="TC",0,IF($J3172="Nso",0,VLOOKUP($A3169,'Result Entry'!$B$9:$FW$108,150,0)))</f>
        <v>0</v>
      </c>
      <c r="M3190" s="1865"/>
      <c r="N3190" s="15">
        <f>IF($J3172="TC",0,IF($J3172="Nso",0,VLOOKUP($A3169,'Result Entry'!$B$9:$FW$108,152,0)))</f>
        <v>0</v>
      </c>
    </row>
    <row r="3191" spans="1:14" ht="39.75" customHeight="1">
      <c r="A3191" s="1721"/>
      <c r="B3191" s="11" t="s">
        <v>69</v>
      </c>
      <c r="C3191" s="1758" t="s">
        <v>58</v>
      </c>
      <c r="D3191" s="1759"/>
      <c r="E3191" s="1759"/>
      <c r="F3191" s="1759"/>
      <c r="G3191" s="1759"/>
      <c r="H3191" s="1760"/>
      <c r="I3191" s="1834" t="s">
        <v>59</v>
      </c>
      <c r="J3191" s="1835"/>
      <c r="K3191" s="1911">
        <f>VLOOKUP($A3169,'Result Entry'!$B$9:$FW$108,143,0)</f>
        <v>0</v>
      </c>
      <c r="L3191" s="1912"/>
      <c r="M3191" s="1839" t="s">
        <v>37</v>
      </c>
      <c r="N3191" s="1840"/>
    </row>
    <row r="3192" spans="1:14" ht="39.75" customHeight="1" thickBot="1">
      <c r="A3192" s="1721"/>
      <c r="B3192" s="11" t="s">
        <v>69</v>
      </c>
      <c r="C3192" s="1841" t="s">
        <v>54</v>
      </c>
      <c r="D3192" s="1842"/>
      <c r="E3192" s="1842"/>
      <c r="F3192" s="1843" t="s">
        <v>157</v>
      </c>
      <c r="G3192" s="1844"/>
      <c r="H3192" s="26" t="s">
        <v>47</v>
      </c>
      <c r="I3192" s="1847" t="s">
        <v>60</v>
      </c>
      <c r="J3192" s="1848"/>
      <c r="K3192" s="1913">
        <f>VLOOKUP($A3169,'Result Entry'!$B$9:$FW$108,144,0)</f>
        <v>0</v>
      </c>
      <c r="L3192" s="1914"/>
      <c r="M3192" s="1875">
        <f>VLOOKUP($A3169,'Result Entry'!$B$9:$FW$108,145,0)</f>
        <v>0</v>
      </c>
      <c r="N3192" s="1876"/>
    </row>
    <row r="3193" spans="1:14" ht="39.75" customHeight="1">
      <c r="A3193" s="1721"/>
      <c r="B3193" s="11" t="s">
        <v>69</v>
      </c>
      <c r="C3193" s="1841"/>
      <c r="D3193" s="1842"/>
      <c r="E3193" s="1842"/>
      <c r="F3193" s="1845"/>
      <c r="G3193" s="1846"/>
      <c r="H3193" s="27" t="s">
        <v>99</v>
      </c>
      <c r="I3193" s="1877" t="s">
        <v>61</v>
      </c>
      <c r="J3193" s="1878"/>
      <c r="K3193" s="1915">
        <f>IF($J3172="TC","Transferred",IF($J3172="Nso","NameSeparated",VLOOKUP($A3169,'Result Entry'!$B$9:$FW$108,153,0)))</f>
        <v>0</v>
      </c>
      <c r="L3193" s="1915"/>
      <c r="M3193" s="1915"/>
      <c r="N3193" s="1916"/>
    </row>
    <row r="3194" spans="1:14" ht="39.75" customHeight="1">
      <c r="A3194" s="1721"/>
      <c r="B3194" s="11" t="s">
        <v>69</v>
      </c>
      <c r="C3194" s="1917" t="str">
        <f>'Result Entry'!$DU$3</f>
        <v>Foundation Of Information Tech.</v>
      </c>
      <c r="D3194" s="1918"/>
      <c r="E3194" s="1919"/>
      <c r="F3194" s="1902" t="str">
        <f>IF($J3172="TC",0,IF($J3172="Nso",0,VLOOKUP($A3169,'Result Entry'!$B$9:$GS$108,170,0)))</f>
        <v/>
      </c>
      <c r="G3194" s="1902"/>
      <c r="H3194" s="109">
        <f>IF($J3172="TC",0,IF($J3172="Nso",0,VLOOKUP($A3169,'Result Entry'!$B$9:$GS$108,112,0)))</f>
        <v>0</v>
      </c>
      <c r="I3194" s="1748" t="s">
        <v>71</v>
      </c>
      <c r="J3194" s="1749"/>
      <c r="K3194" s="1908">
        <f>'Result Entry'!$T$2</f>
        <v>45419</v>
      </c>
      <c r="L3194" s="1909"/>
      <c r="M3194" s="1909"/>
      <c r="N3194" s="1910"/>
    </row>
    <row r="3195" spans="1:14" ht="39.75" customHeight="1">
      <c r="A3195" s="1721"/>
      <c r="B3195" s="11" t="s">
        <v>69</v>
      </c>
      <c r="C3195" s="1899" t="str">
        <f>'Result Entry'!$EI$3</f>
        <v>G.I.A.I.-II</v>
      </c>
      <c r="D3195" s="1900"/>
      <c r="E3195" s="1901"/>
      <c r="F3195" s="1902" t="str">
        <f>IF($J3172="TC",0,IF($J3172="Nso",0,VLOOKUP($A3169,'Result Entry'!$B$9:$GS$108,174,0)))</f>
        <v/>
      </c>
      <c r="G3195" s="1902"/>
      <c r="H3195" s="109">
        <f>IF($J3172="TC",0,IF($J3172="Nso",0,VLOOKUP($A3169,'Result Entry'!$B$9:$GS$108,124,0)))</f>
        <v>0</v>
      </c>
      <c r="I3195" s="1753"/>
      <c r="J3195" s="1754"/>
      <c r="K3195" s="1754"/>
      <c r="L3195" s="1754"/>
      <c r="M3195" s="1754"/>
      <c r="N3195" s="1755"/>
    </row>
    <row r="3196" spans="1:14" ht="39.75" customHeight="1">
      <c r="A3196" s="1721"/>
      <c r="B3196" s="11" t="s">
        <v>69</v>
      </c>
      <c r="C3196" s="1899" t="str">
        <f>'Result Entry'!$EU$3</f>
        <v>SOC.SER.PLAN</v>
      </c>
      <c r="D3196" s="1900"/>
      <c r="E3196" s="1901"/>
      <c r="F3196" s="1902">
        <f>IF($J3172="TC",0,IF($J3172="Nso",0,VLOOKUP($A3169,'Result Entry'!$B$9:$HS$108,178,0)))</f>
        <v>0</v>
      </c>
      <c r="G3196" s="1902"/>
      <c r="H3196" s="109">
        <f>IF($J3172="TC",0,IF($J3172="Nso",0,VLOOKUP($A3169,'Result Entry'!$B$9:$GS$108,136,0)))</f>
        <v>0</v>
      </c>
      <c r="I3196" s="1756" t="s">
        <v>174</v>
      </c>
      <c r="J3196" s="1757"/>
      <c r="K3196" s="113"/>
      <c r="L3196" s="114"/>
      <c r="M3196" s="114"/>
      <c r="N3196" s="115"/>
    </row>
    <row r="3197" spans="1:14" ht="39.75" customHeight="1" thickBot="1">
      <c r="A3197" s="1721"/>
      <c r="B3197" s="11" t="s">
        <v>69</v>
      </c>
      <c r="C3197" s="1899" t="str">
        <f>'Result Entry'!$FG$3</f>
        <v>Jeewan Kaushal</v>
      </c>
      <c r="D3197" s="1900"/>
      <c r="E3197" s="1901"/>
      <c r="F3197" s="1902" t="str">
        <f>IF($J3172="TC",0,IF($J3172="Nso",0,VLOOKUP($A3169,'Result Entry'!$B$9:$HS$108,182,0)))</f>
        <v/>
      </c>
      <c r="G3197" s="1902"/>
      <c r="H3197" s="109">
        <f>IF($J3172="TC",0,IF($J3172="Nso",0,VLOOKUP($A3169,'Result Entry'!$B$9:$HS$108,136,0)))</f>
        <v>0</v>
      </c>
      <c r="I3197" s="1756" t="s">
        <v>148</v>
      </c>
      <c r="J3197" s="1757"/>
      <c r="K3197" s="1757"/>
      <c r="L3197" s="1757"/>
      <c r="M3197" s="1757"/>
      <c r="N3197" s="1838"/>
    </row>
    <row r="3198" spans="1:14" ht="39.75" customHeight="1">
      <c r="A3198" s="1721"/>
      <c r="B3198" s="10" t="s">
        <v>69</v>
      </c>
      <c r="C3198" s="1886" t="s">
        <v>180</v>
      </c>
      <c r="D3198" s="1887"/>
      <c r="E3198" s="1888"/>
      <c r="F3198" s="1895" t="s">
        <v>181</v>
      </c>
      <c r="G3198" s="1896"/>
      <c r="H3198" s="110" t="s">
        <v>30</v>
      </c>
      <c r="I3198" s="1756" t="s">
        <v>175</v>
      </c>
      <c r="J3198" s="1757"/>
      <c r="K3198" s="1757"/>
      <c r="L3198" s="1757"/>
      <c r="M3198" s="1757"/>
      <c r="N3198" s="1838"/>
    </row>
    <row r="3199" spans="1:14" ht="39.75" customHeight="1">
      <c r="A3199" s="1721"/>
      <c r="B3199" s="10" t="s">
        <v>69</v>
      </c>
      <c r="C3199" s="1889"/>
      <c r="D3199" s="1890"/>
      <c r="E3199" s="1891"/>
      <c r="F3199" s="1897" t="s">
        <v>182</v>
      </c>
      <c r="G3199" s="1898"/>
      <c r="H3199" s="111" t="s">
        <v>179</v>
      </c>
      <c r="I3199" s="1732" t="s">
        <v>67</v>
      </c>
      <c r="J3199" s="1733"/>
      <c r="K3199" s="1733"/>
      <c r="L3199" s="1733"/>
      <c r="M3199" s="1733"/>
      <c r="N3199" s="1734"/>
    </row>
    <row r="3200" spans="1:14" ht="39.75" customHeight="1">
      <c r="A3200" s="1721"/>
      <c r="B3200" s="10" t="s">
        <v>69</v>
      </c>
      <c r="C3200" s="1889"/>
      <c r="D3200" s="1890"/>
      <c r="E3200" s="1891"/>
      <c r="F3200" s="1897" t="s">
        <v>185</v>
      </c>
      <c r="G3200" s="1898"/>
      <c r="H3200" s="111" t="s">
        <v>62</v>
      </c>
      <c r="I3200" s="1735"/>
      <c r="J3200" s="1736"/>
      <c r="K3200" s="1736"/>
      <c r="L3200" s="1736"/>
      <c r="M3200" s="1736"/>
      <c r="N3200" s="1737"/>
    </row>
    <row r="3201" spans="1:15" ht="39.75" customHeight="1">
      <c r="A3201" s="1721"/>
      <c r="B3201" s="10" t="s">
        <v>69</v>
      </c>
      <c r="C3201" s="1889"/>
      <c r="D3201" s="1890"/>
      <c r="E3201" s="1891"/>
      <c r="F3201" s="1897" t="s">
        <v>186</v>
      </c>
      <c r="G3201" s="1898"/>
      <c r="H3201" s="111" t="s">
        <v>63</v>
      </c>
      <c r="I3201" s="1735"/>
      <c r="J3201" s="1736"/>
      <c r="K3201" s="1736"/>
      <c r="L3201" s="1736"/>
      <c r="M3201" s="1736"/>
      <c r="N3201" s="1737"/>
    </row>
    <row r="3202" spans="1:15" ht="39.75" customHeight="1">
      <c r="A3202" s="1721"/>
      <c r="B3202" s="10" t="s">
        <v>69</v>
      </c>
      <c r="C3202" s="1889"/>
      <c r="D3202" s="1890"/>
      <c r="E3202" s="1891"/>
      <c r="F3202" s="1897" t="s">
        <v>183</v>
      </c>
      <c r="G3202" s="1898"/>
      <c r="H3202" s="111" t="s">
        <v>65</v>
      </c>
      <c r="I3202" s="1738" t="s">
        <v>80</v>
      </c>
      <c r="J3202" s="1739"/>
      <c r="K3202" s="1739"/>
      <c r="L3202" s="1739"/>
      <c r="M3202" s="1739"/>
      <c r="N3202" s="1740"/>
    </row>
    <row r="3203" spans="1:15" ht="39.75" customHeight="1" thickBot="1">
      <c r="A3203" s="1721"/>
      <c r="B3203" s="13" t="s">
        <v>69</v>
      </c>
      <c r="C3203" s="1892"/>
      <c r="D3203" s="1893"/>
      <c r="E3203" s="1894"/>
      <c r="F3203" s="1884" t="s">
        <v>184</v>
      </c>
      <c r="G3203" s="1885"/>
      <c r="H3203" s="112" t="s">
        <v>64</v>
      </c>
      <c r="I3203" s="1741"/>
      <c r="J3203" s="1742"/>
      <c r="K3203" s="1742"/>
      <c r="L3203" s="1742"/>
      <c r="M3203" s="1742"/>
      <c r="N3203" s="1743"/>
    </row>
    <row r="3204" spans="1:15" s="43" customFormat="1" ht="123.75" customHeight="1" thickTop="1">
      <c r="A3204" s="84"/>
      <c r="B3204" s="117"/>
      <c r="C3204" s="118"/>
      <c r="D3204" s="118"/>
      <c r="E3204" s="118"/>
      <c r="F3204" s="118"/>
      <c r="G3204" s="118"/>
      <c r="H3204" s="118"/>
      <c r="I3204" s="118"/>
      <c r="J3204" s="118"/>
      <c r="K3204" s="118"/>
      <c r="L3204" s="118"/>
      <c r="M3204" s="118"/>
      <c r="N3204" s="118"/>
    </row>
    <row r="3205" spans="1:15" ht="24.75" customHeight="1" thickBot="1">
      <c r="A3205" s="83">
        <f>A3169+1</f>
        <v>90</v>
      </c>
      <c r="B3205" s="1720" t="s">
        <v>50</v>
      </c>
      <c r="C3205" s="1720"/>
      <c r="D3205" s="1720"/>
      <c r="E3205" s="1720"/>
      <c r="F3205" s="1720"/>
      <c r="G3205" s="1720"/>
      <c r="H3205" s="1720"/>
      <c r="I3205" s="1720"/>
      <c r="J3205" s="1720"/>
      <c r="K3205" s="1720"/>
      <c r="L3205" s="1720"/>
      <c r="M3205" s="1720"/>
      <c r="N3205" s="1720"/>
    </row>
    <row r="3206" spans="1:15" ht="62.25" customHeight="1" thickTop="1">
      <c r="A3206" s="1721"/>
      <c r="B3206" s="1722"/>
      <c r="C3206" s="1723"/>
      <c r="D3206" s="1920" t="str">
        <f>Master!$E$8</f>
        <v xml:space="preserve">Govt. Sr. Secondary School </v>
      </c>
      <c r="E3206" s="1921"/>
      <c r="F3206" s="1921"/>
      <c r="G3206" s="1921"/>
      <c r="H3206" s="1921"/>
      <c r="I3206" s="1921"/>
      <c r="J3206" s="1921"/>
      <c r="K3206" s="1921"/>
      <c r="L3206" s="1921"/>
      <c r="M3206" s="1921"/>
      <c r="N3206" s="1922"/>
    </row>
    <row r="3207" spans="1:15" ht="33" customHeight="1" thickBot="1">
      <c r="A3207" s="1721"/>
      <c r="B3207" s="1724"/>
      <c r="C3207" s="1725"/>
      <c r="D3207" s="1729" t="str">
        <f>Master!$E$11</f>
        <v>P.S.-Bapini (Jodhpur)</v>
      </c>
      <c r="E3207" s="1730"/>
      <c r="F3207" s="1730"/>
      <c r="G3207" s="1730"/>
      <c r="H3207" s="1730"/>
      <c r="I3207" s="1730"/>
      <c r="J3207" s="1730"/>
      <c r="K3207" s="1730"/>
      <c r="L3207" s="1730"/>
      <c r="M3207" s="1730"/>
      <c r="N3207" s="1731"/>
    </row>
    <row r="3208" spans="1:15" ht="30" customHeight="1">
      <c r="A3208" s="1721"/>
      <c r="B3208" s="28"/>
      <c r="C3208" s="1849" t="s">
        <v>150</v>
      </c>
      <c r="D3208" s="1850"/>
      <c r="E3208" s="1850"/>
      <c r="F3208" s="1850"/>
      <c r="G3208" s="1851"/>
      <c r="H3208" s="1814" t="s">
        <v>127</v>
      </c>
      <c r="I3208" s="1814"/>
      <c r="J3208" s="1923">
        <f>VLOOKUP(A3205,'Result Entry'!$B$6:$K$108,6,0)</f>
        <v>0</v>
      </c>
      <c r="K3208" s="1820" t="s">
        <v>68</v>
      </c>
      <c r="L3208" s="1821"/>
      <c r="M3208" s="68">
        <f>Master!$E$14</f>
        <v>8151106901</v>
      </c>
      <c r="N3208" s="69"/>
    </row>
    <row r="3209" spans="1:15" ht="30" customHeight="1">
      <c r="A3209" s="1721"/>
      <c r="B3209" s="9"/>
      <c r="C3209" s="1852"/>
      <c r="D3209" s="1853"/>
      <c r="E3209" s="1853"/>
      <c r="F3209" s="1853"/>
      <c r="G3209" s="1854"/>
      <c r="H3209" s="1815"/>
      <c r="I3209" s="1815"/>
      <c r="J3209" s="1924"/>
      <c r="K3209" s="1822" t="s">
        <v>66</v>
      </c>
      <c r="L3209" s="1823"/>
      <c r="M3209" s="1824"/>
      <c r="N3209" s="1825"/>
      <c r="O3209" s="17" t="s">
        <v>156</v>
      </c>
    </row>
    <row r="3210" spans="1:15" ht="30" customHeight="1" thickBot="1">
      <c r="A3210" s="1721"/>
      <c r="B3210" s="9"/>
      <c r="C3210" s="1855"/>
      <c r="D3210" s="1856"/>
      <c r="E3210" s="1856"/>
      <c r="F3210" s="1856"/>
      <c r="G3210" s="1857"/>
      <c r="H3210" s="1816"/>
      <c r="I3210" s="1816"/>
      <c r="J3210" s="1925"/>
      <c r="K3210" s="1826" t="s">
        <v>51</v>
      </c>
      <c r="L3210" s="1827"/>
      <c r="M3210" s="1828" t="str">
        <f>Master!$E$6</f>
        <v>2023-24</v>
      </c>
      <c r="N3210" s="1829"/>
    </row>
    <row r="3211" spans="1:15" ht="39.75" customHeight="1">
      <c r="A3211" s="1721"/>
      <c r="B3211" s="10" t="s">
        <v>69</v>
      </c>
      <c r="C3211" s="1932" t="s">
        <v>20</v>
      </c>
      <c r="D3211" s="1977"/>
      <c r="E3211" s="1977"/>
      <c r="F3211" s="1978"/>
      <c r="G3211" s="87" t="s">
        <v>149</v>
      </c>
      <c r="H3211" s="1979">
        <f>VLOOKUP($A3205,'Result Entry'!$B$9:$FW$108,4,0)</f>
        <v>0</v>
      </c>
      <c r="I3211" s="1979"/>
      <c r="J3211" s="1979"/>
      <c r="K3211" s="1979"/>
      <c r="L3211" s="1979"/>
      <c r="M3211" s="1979"/>
      <c r="N3211" s="1980"/>
    </row>
    <row r="3212" spans="1:15" ht="39.75" customHeight="1">
      <c r="A3212" s="1721"/>
      <c r="B3212" s="10" t="s">
        <v>69</v>
      </c>
      <c r="C3212" s="1960" t="s">
        <v>22</v>
      </c>
      <c r="D3212" s="1961"/>
      <c r="E3212" s="1961"/>
      <c r="F3212" s="1962"/>
      <c r="G3212" s="88" t="s">
        <v>149</v>
      </c>
      <c r="H3212" s="1963">
        <f>VLOOKUP($A3205,'Result Entry'!$B$9:$FW$108,7,0)</f>
        <v>0</v>
      </c>
      <c r="I3212" s="1963"/>
      <c r="J3212" s="1963"/>
      <c r="K3212" s="1963"/>
      <c r="L3212" s="1963"/>
      <c r="M3212" s="1963"/>
      <c r="N3212" s="1964"/>
    </row>
    <row r="3213" spans="1:15" ht="39.75" customHeight="1">
      <c r="A3213" s="1721"/>
      <c r="B3213" s="10" t="s">
        <v>69</v>
      </c>
      <c r="C3213" s="1960" t="s">
        <v>23</v>
      </c>
      <c r="D3213" s="1961"/>
      <c r="E3213" s="1961"/>
      <c r="F3213" s="1962"/>
      <c r="G3213" s="88" t="s">
        <v>149</v>
      </c>
      <c r="H3213" s="1963">
        <f>VLOOKUP($A3205,'Result Entry'!$B$9:$FW$108,8,0)</f>
        <v>0</v>
      </c>
      <c r="I3213" s="1963"/>
      <c r="J3213" s="1963"/>
      <c r="K3213" s="1963"/>
      <c r="L3213" s="1963"/>
      <c r="M3213" s="1963"/>
      <c r="N3213" s="1964"/>
    </row>
    <row r="3214" spans="1:15" ht="39.75" customHeight="1">
      <c r="A3214" s="1721"/>
      <c r="B3214" s="10" t="s">
        <v>69</v>
      </c>
      <c r="C3214" s="1960" t="s">
        <v>52</v>
      </c>
      <c r="D3214" s="1961"/>
      <c r="E3214" s="1961"/>
      <c r="F3214" s="1962"/>
      <c r="G3214" s="88" t="s">
        <v>149</v>
      </c>
      <c r="H3214" s="1963">
        <f>VLOOKUP($A3205,'Result Entry'!$B$9:$FW$108,9,0)</f>
        <v>0</v>
      </c>
      <c r="I3214" s="1963"/>
      <c r="J3214" s="1963"/>
      <c r="K3214" s="1963"/>
      <c r="L3214" s="1963"/>
      <c r="M3214" s="1963"/>
      <c r="N3214" s="1964"/>
    </row>
    <row r="3215" spans="1:15" ht="39.75" customHeight="1">
      <c r="A3215" s="1721"/>
      <c r="B3215" s="10" t="s">
        <v>69</v>
      </c>
      <c r="C3215" s="1960" t="s">
        <v>53</v>
      </c>
      <c r="D3215" s="1961"/>
      <c r="E3215" s="1961"/>
      <c r="F3215" s="1962"/>
      <c r="G3215" s="88" t="s">
        <v>149</v>
      </c>
      <c r="H3215" s="1965" t="str">
        <f>CONCATENATE('Result Entry'!$G$4,'Result Entry'!$J$4)</f>
        <v>11(A)</v>
      </c>
      <c r="I3215" s="1963"/>
      <c r="J3215" s="1963"/>
      <c r="K3215" s="1963"/>
      <c r="L3215" s="1963"/>
      <c r="M3215" s="1963"/>
      <c r="N3215" s="1964"/>
    </row>
    <row r="3216" spans="1:15" ht="39.75" customHeight="1" thickBot="1">
      <c r="A3216" s="1721"/>
      <c r="B3216" s="10" t="s">
        <v>69</v>
      </c>
      <c r="C3216" s="1935" t="s">
        <v>25</v>
      </c>
      <c r="D3216" s="1936"/>
      <c r="E3216" s="1936"/>
      <c r="F3216" s="1937"/>
      <c r="G3216" s="89" t="s">
        <v>149</v>
      </c>
      <c r="H3216" s="1938">
        <f>VLOOKUP($A3205,'Result Entry'!$B$9:$FW$108,10,0)</f>
        <v>0</v>
      </c>
      <c r="I3216" s="1938"/>
      <c r="J3216" s="1938"/>
      <c r="K3216" s="1938"/>
      <c r="L3216" s="1938"/>
      <c r="M3216" s="1938"/>
      <c r="N3216" s="1939"/>
    </row>
    <row r="3217" spans="1:14" ht="30" customHeight="1">
      <c r="A3217" s="1721"/>
      <c r="B3217" s="11" t="s">
        <v>69</v>
      </c>
      <c r="C3217" s="1940" t="s">
        <v>167</v>
      </c>
      <c r="D3217" s="1941"/>
      <c r="E3217" s="1944" t="s">
        <v>72</v>
      </c>
      <c r="F3217" s="1946" t="s">
        <v>73</v>
      </c>
      <c r="G3217" s="1948" t="s">
        <v>168</v>
      </c>
      <c r="H3217" s="1950" t="s">
        <v>55</v>
      </c>
      <c r="I3217" s="1951"/>
      <c r="J3217" s="1954" t="s">
        <v>84</v>
      </c>
      <c r="K3217" s="1955"/>
      <c r="L3217" s="1958" t="s">
        <v>169</v>
      </c>
      <c r="M3217" s="1966" t="s">
        <v>76</v>
      </c>
      <c r="N3217" s="1926" t="s">
        <v>98</v>
      </c>
    </row>
    <row r="3218" spans="1:14" ht="30" customHeight="1">
      <c r="A3218" s="1721"/>
      <c r="B3218" s="11"/>
      <c r="C3218" s="1942"/>
      <c r="D3218" s="1943"/>
      <c r="E3218" s="1945"/>
      <c r="F3218" s="1947"/>
      <c r="G3218" s="1949"/>
      <c r="H3218" s="1952"/>
      <c r="I3218" s="1953"/>
      <c r="J3218" s="1956"/>
      <c r="K3218" s="1957"/>
      <c r="L3218" s="1959"/>
      <c r="M3218" s="1967"/>
      <c r="N3218" s="1927"/>
    </row>
    <row r="3219" spans="1:14" ht="39.75" customHeight="1" thickBot="1">
      <c r="A3219" s="1721"/>
      <c r="B3219" s="11" t="s">
        <v>69</v>
      </c>
      <c r="C3219" s="1866" t="s">
        <v>56</v>
      </c>
      <c r="D3219" s="1867"/>
      <c r="E3219" s="90">
        <f>'Result Entry'!$L$7</f>
        <v>10</v>
      </c>
      <c r="F3219" s="91">
        <f>'Result Entry'!$M$7</f>
        <v>10</v>
      </c>
      <c r="G3219" s="92">
        <f t="shared" ref="G3219:G3224" si="267">SUM(E3219:F3219)</f>
        <v>20</v>
      </c>
      <c r="H3219" s="1929">
        <f>'Result Entry'!$AU$7</f>
        <v>70</v>
      </c>
      <c r="I3219" s="1930"/>
      <c r="J3219" s="1931">
        <f>'Result Entry'!$AY$7</f>
        <v>100</v>
      </c>
      <c r="K3219" s="1930"/>
      <c r="L3219" s="92">
        <f t="shared" ref="L3219:L3224" si="268">SUM(H3219,J3219)</f>
        <v>170</v>
      </c>
      <c r="M3219" s="93">
        <f t="shared" ref="M3219:M3224" si="269">SUM(G3219,L3219)</f>
        <v>190</v>
      </c>
      <c r="N3219" s="1928"/>
    </row>
    <row r="3220" spans="1:14" s="52" customFormat="1" ht="54" customHeight="1">
      <c r="A3220" s="1721"/>
      <c r="B3220" s="50" t="s">
        <v>69</v>
      </c>
      <c r="C3220" s="1769" t="str">
        <f>'Result Entry'!$L$3</f>
        <v>HINDI Comp.</v>
      </c>
      <c r="D3220" s="1770"/>
      <c r="E3220" s="94">
        <f>IF($J3208="TC",0,IF($J3208="Nso",0,VLOOKUP($A3205,'Result Entry'!$B$9:$FW$108,11,0)))</f>
        <v>0</v>
      </c>
      <c r="F3220" s="95">
        <f>IF($J3208="TC",0,IF($J3208="Nso",0,VLOOKUP($A3205,'Result Entry'!$B$9:$FW$108,12,0)))</f>
        <v>0</v>
      </c>
      <c r="G3220" s="96">
        <f t="shared" si="267"/>
        <v>0</v>
      </c>
      <c r="H3220" s="1932">
        <f>IF($J3208="TC",0,IF($J3208="Nso",0,VLOOKUP($A3205,'Result Entry'!$B$9:$FW$108,16,0)))</f>
        <v>0</v>
      </c>
      <c r="I3220" s="1933"/>
      <c r="J3220" s="1934">
        <f>IF($J3208="TC",0,IF($J3208="Nso",0,VLOOKUP($A3205,'Result Entry'!$B$9:$FW$108,19,0)))</f>
        <v>0</v>
      </c>
      <c r="K3220" s="1933"/>
      <c r="L3220" s="97">
        <f t="shared" si="268"/>
        <v>0</v>
      </c>
      <c r="M3220" s="98">
        <f t="shared" si="269"/>
        <v>0</v>
      </c>
      <c r="N3220" s="99" t="str">
        <f>IF($J3208="TC",0,IF($J3208="Nso",0,VLOOKUP($A3205,'Result Entry'!$B$9:$FW$108,24,0)))</f>
        <v/>
      </c>
    </row>
    <row r="3221" spans="1:14" s="52" customFormat="1" ht="54" customHeight="1">
      <c r="A3221" s="1721"/>
      <c r="B3221" s="50" t="s">
        <v>69</v>
      </c>
      <c r="C3221" s="1717" t="str">
        <f>'Result Entry'!$Z$3</f>
        <v>ENGLISH Comp.</v>
      </c>
      <c r="D3221" s="1718"/>
      <c r="E3221" s="94">
        <f>IF($J3208="TC",0,IF($J3208="Nso",0,VLOOKUP($A3205,'Result Entry'!$B$9:$FW$108,25,0)))</f>
        <v>0</v>
      </c>
      <c r="F3221" s="95">
        <f>IF($J3208="TC",0,IF($J3208="Nso",0,VLOOKUP($A3205,'Result Entry'!$B$9:$FW$108,26,0)))</f>
        <v>0</v>
      </c>
      <c r="G3221" s="100">
        <f t="shared" si="267"/>
        <v>0</v>
      </c>
      <c r="H3221" s="1960">
        <f>IF($J3208="TC",0,IF($J3208="Nso",0,VLOOKUP($A3205,'Result Entry'!$B$9:$FW$108,30,0)))</f>
        <v>0</v>
      </c>
      <c r="I3221" s="1904"/>
      <c r="J3221" s="1903">
        <f>IF($J3208="TC",0,IF($J3208="Nso",0,VLOOKUP($A3205,'Result Entry'!$B$9:$FW$108,33,0)))</f>
        <v>0</v>
      </c>
      <c r="K3221" s="1904"/>
      <c r="L3221" s="97">
        <f t="shared" si="268"/>
        <v>0</v>
      </c>
      <c r="M3221" s="98">
        <f t="shared" si="269"/>
        <v>0</v>
      </c>
      <c r="N3221" s="99" t="str">
        <f>IF($J3208="TC",0,IF($J3208="Nso",0,VLOOKUP($A3205,'Result Entry'!$B$9:$FW$108,38,0)))</f>
        <v/>
      </c>
    </row>
    <row r="3222" spans="1:14" s="52" customFormat="1" ht="54" customHeight="1">
      <c r="A3222" s="1721"/>
      <c r="B3222" s="50" t="s">
        <v>69</v>
      </c>
      <c r="C3222" s="1717" t="str">
        <f>'Result Entry'!$AO$3</f>
        <v>PHYSICS</v>
      </c>
      <c r="D3222" s="1718"/>
      <c r="E3222" s="94">
        <f>IF($J3208="TC",0,IF($J3208="Nso",0,VLOOKUP($A3205,'Result Entry'!$B$9:$FW$108,39,0)))</f>
        <v>0</v>
      </c>
      <c r="F3222" s="95">
        <f>IF($J3208="TC",0,IF($J3208="Nso",0,VLOOKUP($A3205,'Result Entry'!$B$9:$FW$108,40,0)))</f>
        <v>0</v>
      </c>
      <c r="G3222" s="100">
        <f t="shared" si="267"/>
        <v>0</v>
      </c>
      <c r="H3222" s="1960">
        <f>IF($J3208="TC",0,IF($J3208="Nso",0,VLOOKUP($A3205,'Result Entry'!$B$9:$FW$108,45,0)))</f>
        <v>0</v>
      </c>
      <c r="I3222" s="1904"/>
      <c r="J3222" s="1903">
        <f>IF($J3208="TC",0,IF($J3208="Nso",0,VLOOKUP($A3205,'Result Entry'!$B$9:$FW$108,49,0)))</f>
        <v>0</v>
      </c>
      <c r="K3222" s="1904"/>
      <c r="L3222" s="97">
        <f t="shared" si="268"/>
        <v>0</v>
      </c>
      <c r="M3222" s="98">
        <f t="shared" si="269"/>
        <v>0</v>
      </c>
      <c r="N3222" s="99" t="str">
        <f>IF($J3208="TC",0,IF($J3208="Nso",0,VLOOKUP($A3205,'Result Entry'!$B$9:$FW$108,54,0)))</f>
        <v/>
      </c>
    </row>
    <row r="3223" spans="1:14" s="52" customFormat="1" ht="54" customHeight="1">
      <c r="A3223" s="1721"/>
      <c r="B3223" s="50" t="s">
        <v>69</v>
      </c>
      <c r="C3223" s="1717" t="str">
        <f>'Result Entry'!$BF$3</f>
        <v>CHEMISTRY</v>
      </c>
      <c r="D3223" s="1718"/>
      <c r="E3223" s="94" t="str">
        <f>IF($J3208="TC",0,IF($J3208="Nso",0,VLOOKUP($A3205,'Result Entry'!$B$9:$FW$108,55,0)))</f>
        <v/>
      </c>
      <c r="F3223" s="95">
        <f>IF($J3208="TC",0,IF($J3208="Nso",0,VLOOKUP($A3205,'Result Entry'!$B$9:$FW$108,56,0)))</f>
        <v>0</v>
      </c>
      <c r="G3223" s="100">
        <f t="shared" si="267"/>
        <v>0</v>
      </c>
      <c r="H3223" s="1960">
        <f>IF($J3208="TC",0,IF($J3208="Nso",0,VLOOKUP($A3205,'Result Entry'!$B$9:$FW$108,61,0)))</f>
        <v>0</v>
      </c>
      <c r="I3223" s="1904"/>
      <c r="J3223" s="1903">
        <f>IF($J3208="TC",0,IF($J3208="Nso",0,VLOOKUP($A3205,'Result Entry'!$B$9:$FW$108,65,0)))</f>
        <v>0</v>
      </c>
      <c r="K3223" s="1904"/>
      <c r="L3223" s="97">
        <f t="shared" si="268"/>
        <v>0</v>
      </c>
      <c r="M3223" s="98">
        <f t="shared" si="269"/>
        <v>0</v>
      </c>
      <c r="N3223" s="99" t="str">
        <f>IF($J3208="TC",0,IF($J3208="Nso",0,VLOOKUP($A3205,'Result Entry'!$B$9:$FW$108,70,0)))</f>
        <v/>
      </c>
    </row>
    <row r="3224" spans="1:14" s="52" customFormat="1" ht="54" customHeight="1" thickBot="1">
      <c r="A3224" s="1721"/>
      <c r="B3224" s="50" t="s">
        <v>69</v>
      </c>
      <c r="C3224" s="1717" t="str">
        <f>'Result Entry'!$BW$3</f>
        <v>BIOLOGY</v>
      </c>
      <c r="D3224" s="1718"/>
      <c r="E3224" s="101" t="str">
        <f>IF($J3208="TC",0,IF($J3208="Nso",0,VLOOKUP($A3205,'Result Entry'!$B$9:$FW$108,71,0)))</f>
        <v/>
      </c>
      <c r="F3224" s="102" t="str">
        <f>IF($J3208="TC",0,IF($J3208="Nso",0,VLOOKUP($A3205,'Result Entry'!$B$9:$FW$108,72,0)))</f>
        <v/>
      </c>
      <c r="G3224" s="103">
        <f t="shared" si="267"/>
        <v>0</v>
      </c>
      <c r="H3224" s="1905">
        <f>IF($J3208="TC",0,IF($J3208="Nso",0,VLOOKUP($A3205,'Result Entry'!$B$9:$FW$108,77,0)))</f>
        <v>0</v>
      </c>
      <c r="I3224" s="1906"/>
      <c r="J3224" s="1907">
        <f>IF($J3208="TC",0,IF($J3208="Nso",0,VLOOKUP($A3205,'Result Entry'!$B$9:$FW$108,81,0)))</f>
        <v>0</v>
      </c>
      <c r="K3224" s="1906"/>
      <c r="L3224" s="104">
        <f t="shared" si="268"/>
        <v>0</v>
      </c>
      <c r="M3224" s="105">
        <f t="shared" si="269"/>
        <v>0</v>
      </c>
      <c r="N3224" s="99">
        <f>IF($J3208="TC",0,IF($J3208="Nso",0,VLOOKUP($A3205,'Result Entry'!$B$9:$FW$108,86,0)))</f>
        <v>0</v>
      </c>
    </row>
    <row r="3225" spans="1:14" ht="39.75" customHeight="1">
      <c r="A3225" s="1721"/>
      <c r="B3225" s="11" t="s">
        <v>69</v>
      </c>
      <c r="C3225" s="1771" t="s">
        <v>77</v>
      </c>
      <c r="D3225" s="1772"/>
      <c r="E3225" s="1773"/>
      <c r="F3225" s="1968" t="s">
        <v>78</v>
      </c>
      <c r="G3225" s="1969"/>
      <c r="H3225" s="1968" t="s">
        <v>79</v>
      </c>
      <c r="I3225" s="1970"/>
      <c r="J3225" s="106" t="s">
        <v>41</v>
      </c>
      <c r="K3225" s="116" t="s">
        <v>91</v>
      </c>
      <c r="L3225" s="1971" t="s">
        <v>39</v>
      </c>
      <c r="M3225" s="1972"/>
      <c r="N3225" s="108" t="s">
        <v>43</v>
      </c>
    </row>
    <row r="3226" spans="1:14" ht="39.75" customHeight="1" thickBot="1">
      <c r="A3226" s="1721"/>
      <c r="B3226" s="11" t="s">
        <v>69</v>
      </c>
      <c r="C3226" s="1774"/>
      <c r="D3226" s="1775"/>
      <c r="E3226" s="1776"/>
      <c r="F3226" s="1973">
        <f>IF($J3208="TC",0,IF($J3208="Nso",0,VLOOKUP($A3205,'Result Entry'!$B$9:$FW$108,146,0)))</f>
        <v>0</v>
      </c>
      <c r="G3226" s="1974"/>
      <c r="H3226" s="1975">
        <f>IF($J3208="TC",0,IF($J3208="Nso",0,VLOOKUP($A3205,'Result Entry'!$B$9:$FW$108,147,0)))</f>
        <v>0</v>
      </c>
      <c r="I3226" s="1976"/>
      <c r="J3226" s="75">
        <f>IF($J3208="TC",0,IF($J3208="Nso",0,VLOOKUP($A3205,'Result Entry'!$B$9:$FW$108,148,0)))</f>
        <v>0</v>
      </c>
      <c r="K3226" s="85" t="str">
        <f>IF($J3208="TC",0,IF($J3208="Nso",0,VLOOKUP($A3205,'Result Entry'!$B$9:$FW$108,149,0)))</f>
        <v/>
      </c>
      <c r="L3226" s="1864">
        <f>IF($J3208="TC",0,IF($J3208="Nso",0,VLOOKUP($A3205,'Result Entry'!$B$9:$FW$108,150,0)))</f>
        <v>0</v>
      </c>
      <c r="M3226" s="1865"/>
      <c r="N3226" s="15">
        <f>IF($J3208="TC",0,IF($J3208="Nso",0,VLOOKUP($A3205,'Result Entry'!$B$9:$FW$108,152,0)))</f>
        <v>0</v>
      </c>
    </row>
    <row r="3227" spans="1:14" ht="39.75" customHeight="1">
      <c r="A3227" s="1721"/>
      <c r="B3227" s="11" t="s">
        <v>69</v>
      </c>
      <c r="C3227" s="1758" t="s">
        <v>58</v>
      </c>
      <c r="D3227" s="1759"/>
      <c r="E3227" s="1759"/>
      <c r="F3227" s="1759"/>
      <c r="G3227" s="1759"/>
      <c r="H3227" s="1760"/>
      <c r="I3227" s="1834" t="s">
        <v>59</v>
      </c>
      <c r="J3227" s="1835"/>
      <c r="K3227" s="1911">
        <f>VLOOKUP($A3205,'Result Entry'!$B$9:$FW$108,143,0)</f>
        <v>0</v>
      </c>
      <c r="L3227" s="1912"/>
      <c r="M3227" s="1839" t="s">
        <v>37</v>
      </c>
      <c r="N3227" s="1840"/>
    </row>
    <row r="3228" spans="1:14" ht="39.75" customHeight="1" thickBot="1">
      <c r="A3228" s="1721"/>
      <c r="B3228" s="11" t="s">
        <v>69</v>
      </c>
      <c r="C3228" s="1841" t="s">
        <v>54</v>
      </c>
      <c r="D3228" s="1842"/>
      <c r="E3228" s="1842"/>
      <c r="F3228" s="1843" t="s">
        <v>157</v>
      </c>
      <c r="G3228" s="1844"/>
      <c r="H3228" s="26" t="s">
        <v>47</v>
      </c>
      <c r="I3228" s="1847" t="s">
        <v>60</v>
      </c>
      <c r="J3228" s="1848"/>
      <c r="K3228" s="1913">
        <f>VLOOKUP($A3205,'Result Entry'!$B$9:$FW$108,144,0)</f>
        <v>0</v>
      </c>
      <c r="L3228" s="1914"/>
      <c r="M3228" s="1875">
        <f>VLOOKUP($A3205,'Result Entry'!$B$9:$FW$108,145,0)</f>
        <v>0</v>
      </c>
      <c r="N3228" s="1876"/>
    </row>
    <row r="3229" spans="1:14" ht="39.75" customHeight="1">
      <c r="A3229" s="1721"/>
      <c r="B3229" s="11" t="s">
        <v>69</v>
      </c>
      <c r="C3229" s="1841"/>
      <c r="D3229" s="1842"/>
      <c r="E3229" s="1842"/>
      <c r="F3229" s="1845"/>
      <c r="G3229" s="1846"/>
      <c r="H3229" s="27" t="s">
        <v>99</v>
      </c>
      <c r="I3229" s="1877" t="s">
        <v>61</v>
      </c>
      <c r="J3229" s="1878"/>
      <c r="K3229" s="1915">
        <f>IF($J3208="TC","Transferred",IF($J3208="Nso","NameSeparated",VLOOKUP($A3205,'Result Entry'!$B$9:$FW$108,153,0)))</f>
        <v>0</v>
      </c>
      <c r="L3229" s="1915"/>
      <c r="M3229" s="1915"/>
      <c r="N3229" s="1916"/>
    </row>
    <row r="3230" spans="1:14" ht="39.75" customHeight="1">
      <c r="A3230" s="1721"/>
      <c r="B3230" s="11" t="s">
        <v>69</v>
      </c>
      <c r="C3230" s="1917" t="str">
        <f>'Result Entry'!$DU$3</f>
        <v>Foundation Of Information Tech.</v>
      </c>
      <c r="D3230" s="1918"/>
      <c r="E3230" s="1919"/>
      <c r="F3230" s="1902" t="str">
        <f>IF($J3208="TC",0,IF($J3208="Nso",0,VLOOKUP($A3205,'Result Entry'!$B$9:$GS$108,170,0)))</f>
        <v/>
      </c>
      <c r="G3230" s="1902"/>
      <c r="H3230" s="109">
        <f>IF($J3208="TC",0,IF($J3208="Nso",0,VLOOKUP($A3205,'Result Entry'!$B$9:$GS$108,112,0)))</f>
        <v>0</v>
      </c>
      <c r="I3230" s="1748" t="s">
        <v>71</v>
      </c>
      <c r="J3230" s="1749"/>
      <c r="K3230" s="1908">
        <f>'Result Entry'!$T$2</f>
        <v>45419</v>
      </c>
      <c r="L3230" s="1909"/>
      <c r="M3230" s="1909"/>
      <c r="N3230" s="1910"/>
    </row>
    <row r="3231" spans="1:14" ht="39.75" customHeight="1">
      <c r="A3231" s="1721"/>
      <c r="B3231" s="11" t="s">
        <v>69</v>
      </c>
      <c r="C3231" s="1899" t="str">
        <f>'Result Entry'!$EI$3</f>
        <v>G.I.A.I.-II</v>
      </c>
      <c r="D3231" s="1900"/>
      <c r="E3231" s="1901"/>
      <c r="F3231" s="1902" t="str">
        <f>IF($J3208="TC",0,IF($J3208="Nso",0,VLOOKUP($A3205,'Result Entry'!$B$9:$GS$108,174,0)))</f>
        <v/>
      </c>
      <c r="G3231" s="1902"/>
      <c r="H3231" s="109">
        <f>IF($J3208="TC",0,IF($J3208="Nso",0,VLOOKUP($A3205,'Result Entry'!$B$9:$GS$108,124,0)))</f>
        <v>0</v>
      </c>
      <c r="I3231" s="1753"/>
      <c r="J3231" s="1754"/>
      <c r="K3231" s="1754"/>
      <c r="L3231" s="1754"/>
      <c r="M3231" s="1754"/>
      <c r="N3231" s="1755"/>
    </row>
    <row r="3232" spans="1:14" ht="39.75" customHeight="1">
      <c r="A3232" s="1721"/>
      <c r="B3232" s="11" t="s">
        <v>69</v>
      </c>
      <c r="C3232" s="1899" t="str">
        <f>'Result Entry'!$EU$3</f>
        <v>SOC.SER.PLAN</v>
      </c>
      <c r="D3232" s="1900"/>
      <c r="E3232" s="1901"/>
      <c r="F3232" s="1902">
        <f>IF($J3208="TC",0,IF($J3208="Nso",0,VLOOKUP($A3205,'Result Entry'!$B$9:$HS$108,178,0)))</f>
        <v>0</v>
      </c>
      <c r="G3232" s="1902"/>
      <c r="H3232" s="109">
        <f>IF($J3208="TC",0,IF($J3208="Nso",0,VLOOKUP($A3205,'Result Entry'!$B$9:$GS$108,136,0)))</f>
        <v>0</v>
      </c>
      <c r="I3232" s="1756" t="s">
        <v>174</v>
      </c>
      <c r="J3232" s="1757"/>
      <c r="K3232" s="113"/>
      <c r="L3232" s="114"/>
      <c r="M3232" s="114"/>
      <c r="N3232" s="115"/>
    </row>
    <row r="3233" spans="1:15" ht="39.75" customHeight="1" thickBot="1">
      <c r="A3233" s="1721"/>
      <c r="B3233" s="11" t="s">
        <v>69</v>
      </c>
      <c r="C3233" s="1899" t="str">
        <f>'Result Entry'!$FG$3</f>
        <v>Jeewan Kaushal</v>
      </c>
      <c r="D3233" s="1900"/>
      <c r="E3233" s="1901"/>
      <c r="F3233" s="1902" t="str">
        <f>IF($J3208="TC",0,IF($J3208="Nso",0,VLOOKUP($A3205,'Result Entry'!$B$9:$HS$108,182,0)))</f>
        <v/>
      </c>
      <c r="G3233" s="1902"/>
      <c r="H3233" s="109">
        <f>IF($J3208="TC",0,IF($J3208="Nso",0,VLOOKUP($A3205,'Result Entry'!$B$9:$HS$108,136,0)))</f>
        <v>0</v>
      </c>
      <c r="I3233" s="1756" t="s">
        <v>148</v>
      </c>
      <c r="J3233" s="1757"/>
      <c r="K3233" s="1757"/>
      <c r="L3233" s="1757"/>
      <c r="M3233" s="1757"/>
      <c r="N3233" s="1838"/>
    </row>
    <row r="3234" spans="1:15" ht="39.75" customHeight="1">
      <c r="A3234" s="1721"/>
      <c r="B3234" s="10" t="s">
        <v>69</v>
      </c>
      <c r="C3234" s="1886" t="s">
        <v>180</v>
      </c>
      <c r="D3234" s="1887"/>
      <c r="E3234" s="1888"/>
      <c r="F3234" s="1895" t="s">
        <v>181</v>
      </c>
      <c r="G3234" s="1896"/>
      <c r="H3234" s="110" t="s">
        <v>30</v>
      </c>
      <c r="I3234" s="1756" t="s">
        <v>175</v>
      </c>
      <c r="J3234" s="1757"/>
      <c r="K3234" s="1757"/>
      <c r="L3234" s="1757"/>
      <c r="M3234" s="1757"/>
      <c r="N3234" s="1838"/>
    </row>
    <row r="3235" spans="1:15" ht="39.75" customHeight="1">
      <c r="A3235" s="1721"/>
      <c r="B3235" s="10" t="s">
        <v>69</v>
      </c>
      <c r="C3235" s="1889"/>
      <c r="D3235" s="1890"/>
      <c r="E3235" s="1891"/>
      <c r="F3235" s="1897" t="s">
        <v>182</v>
      </c>
      <c r="G3235" s="1898"/>
      <c r="H3235" s="111" t="s">
        <v>179</v>
      </c>
      <c r="I3235" s="1732" t="s">
        <v>67</v>
      </c>
      <c r="J3235" s="1733"/>
      <c r="K3235" s="1733"/>
      <c r="L3235" s="1733"/>
      <c r="M3235" s="1733"/>
      <c r="N3235" s="1734"/>
    </row>
    <row r="3236" spans="1:15" ht="39.75" customHeight="1">
      <c r="A3236" s="1721"/>
      <c r="B3236" s="10" t="s">
        <v>69</v>
      </c>
      <c r="C3236" s="1889"/>
      <c r="D3236" s="1890"/>
      <c r="E3236" s="1891"/>
      <c r="F3236" s="1897" t="s">
        <v>185</v>
      </c>
      <c r="G3236" s="1898"/>
      <c r="H3236" s="111" t="s">
        <v>62</v>
      </c>
      <c r="I3236" s="1735"/>
      <c r="J3236" s="1736"/>
      <c r="K3236" s="1736"/>
      <c r="L3236" s="1736"/>
      <c r="M3236" s="1736"/>
      <c r="N3236" s="1737"/>
    </row>
    <row r="3237" spans="1:15" ht="39.75" customHeight="1">
      <c r="A3237" s="1721"/>
      <c r="B3237" s="10" t="s">
        <v>69</v>
      </c>
      <c r="C3237" s="1889"/>
      <c r="D3237" s="1890"/>
      <c r="E3237" s="1891"/>
      <c r="F3237" s="1897" t="s">
        <v>186</v>
      </c>
      <c r="G3237" s="1898"/>
      <c r="H3237" s="111" t="s">
        <v>63</v>
      </c>
      <c r="I3237" s="1735"/>
      <c r="J3237" s="1736"/>
      <c r="K3237" s="1736"/>
      <c r="L3237" s="1736"/>
      <c r="M3237" s="1736"/>
      <c r="N3237" s="1737"/>
    </row>
    <row r="3238" spans="1:15" ht="39.75" customHeight="1">
      <c r="A3238" s="1721"/>
      <c r="B3238" s="10" t="s">
        <v>69</v>
      </c>
      <c r="C3238" s="1889"/>
      <c r="D3238" s="1890"/>
      <c r="E3238" s="1891"/>
      <c r="F3238" s="1897" t="s">
        <v>183</v>
      </c>
      <c r="G3238" s="1898"/>
      <c r="H3238" s="111" t="s">
        <v>65</v>
      </c>
      <c r="I3238" s="1738" t="s">
        <v>80</v>
      </c>
      <c r="J3238" s="1739"/>
      <c r="K3238" s="1739"/>
      <c r="L3238" s="1739"/>
      <c r="M3238" s="1739"/>
      <c r="N3238" s="1740"/>
    </row>
    <row r="3239" spans="1:15" ht="39.75" customHeight="1" thickBot="1">
      <c r="A3239" s="1721"/>
      <c r="B3239" s="13" t="s">
        <v>69</v>
      </c>
      <c r="C3239" s="1892"/>
      <c r="D3239" s="1893"/>
      <c r="E3239" s="1894"/>
      <c r="F3239" s="1884" t="s">
        <v>184</v>
      </c>
      <c r="G3239" s="1885"/>
      <c r="H3239" s="112" t="s">
        <v>64</v>
      </c>
      <c r="I3239" s="1741"/>
      <c r="J3239" s="1742"/>
      <c r="K3239" s="1742"/>
      <c r="L3239" s="1742"/>
      <c r="M3239" s="1742"/>
      <c r="N3239" s="1743"/>
    </row>
    <row r="3240" spans="1:15" s="43" customFormat="1" ht="123.75" customHeight="1" thickTop="1">
      <c r="A3240" s="84"/>
      <c r="B3240" s="117"/>
      <c r="C3240" s="118"/>
      <c r="D3240" s="118"/>
      <c r="E3240" s="118"/>
      <c r="F3240" s="118"/>
      <c r="G3240" s="118"/>
      <c r="H3240" s="118"/>
      <c r="I3240" s="118"/>
      <c r="J3240" s="118"/>
      <c r="K3240" s="118"/>
      <c r="L3240" s="118"/>
      <c r="M3240" s="118"/>
      <c r="N3240" s="118"/>
    </row>
    <row r="3241" spans="1:15" ht="24.75" customHeight="1" thickBot="1">
      <c r="A3241" s="83">
        <f>A3205+1</f>
        <v>91</v>
      </c>
      <c r="B3241" s="1720" t="s">
        <v>50</v>
      </c>
      <c r="C3241" s="1720"/>
      <c r="D3241" s="1720"/>
      <c r="E3241" s="1720"/>
      <c r="F3241" s="1720"/>
      <c r="G3241" s="1720"/>
      <c r="H3241" s="1720"/>
      <c r="I3241" s="1720"/>
      <c r="J3241" s="1720"/>
      <c r="K3241" s="1720"/>
      <c r="L3241" s="1720"/>
      <c r="M3241" s="1720"/>
      <c r="N3241" s="1720"/>
    </row>
    <row r="3242" spans="1:15" ht="62.25" customHeight="1" thickTop="1">
      <c r="A3242" s="1721"/>
      <c r="B3242" s="1722"/>
      <c r="C3242" s="1723"/>
      <c r="D3242" s="1920" t="str">
        <f>Master!$E$8</f>
        <v xml:space="preserve">Govt. Sr. Secondary School </v>
      </c>
      <c r="E3242" s="1921"/>
      <c r="F3242" s="1921"/>
      <c r="G3242" s="1921"/>
      <c r="H3242" s="1921"/>
      <c r="I3242" s="1921"/>
      <c r="J3242" s="1921"/>
      <c r="K3242" s="1921"/>
      <c r="L3242" s="1921"/>
      <c r="M3242" s="1921"/>
      <c r="N3242" s="1922"/>
    </row>
    <row r="3243" spans="1:15" ht="33" customHeight="1" thickBot="1">
      <c r="A3243" s="1721"/>
      <c r="B3243" s="1724"/>
      <c r="C3243" s="1725"/>
      <c r="D3243" s="1729" t="str">
        <f>Master!$E$11</f>
        <v>P.S.-Bapini (Jodhpur)</v>
      </c>
      <c r="E3243" s="1730"/>
      <c r="F3243" s="1730"/>
      <c r="G3243" s="1730"/>
      <c r="H3243" s="1730"/>
      <c r="I3243" s="1730"/>
      <c r="J3243" s="1730"/>
      <c r="K3243" s="1730"/>
      <c r="L3243" s="1730"/>
      <c r="M3243" s="1730"/>
      <c r="N3243" s="1731"/>
    </row>
    <row r="3244" spans="1:15" ht="30" customHeight="1">
      <c r="A3244" s="1721"/>
      <c r="B3244" s="28"/>
      <c r="C3244" s="1849" t="s">
        <v>150</v>
      </c>
      <c r="D3244" s="1850"/>
      <c r="E3244" s="1850"/>
      <c r="F3244" s="1850"/>
      <c r="G3244" s="1851"/>
      <c r="H3244" s="1814" t="s">
        <v>127</v>
      </c>
      <c r="I3244" s="1814"/>
      <c r="J3244" s="1923">
        <f>VLOOKUP(A3241,'Result Entry'!$B$6:$K$108,6,0)</f>
        <v>0</v>
      </c>
      <c r="K3244" s="1820" t="s">
        <v>68</v>
      </c>
      <c r="L3244" s="1821"/>
      <c r="M3244" s="68">
        <f>Master!$E$14</f>
        <v>8151106901</v>
      </c>
      <c r="N3244" s="69"/>
    </row>
    <row r="3245" spans="1:15" ht="30" customHeight="1">
      <c r="A3245" s="1721"/>
      <c r="B3245" s="9"/>
      <c r="C3245" s="1852"/>
      <c r="D3245" s="1853"/>
      <c r="E3245" s="1853"/>
      <c r="F3245" s="1853"/>
      <c r="G3245" s="1854"/>
      <c r="H3245" s="1815"/>
      <c r="I3245" s="1815"/>
      <c r="J3245" s="1924"/>
      <c r="K3245" s="1822" t="s">
        <v>66</v>
      </c>
      <c r="L3245" s="1823"/>
      <c r="M3245" s="1824"/>
      <c r="N3245" s="1825"/>
      <c r="O3245" s="17" t="s">
        <v>156</v>
      </c>
    </row>
    <row r="3246" spans="1:15" ht="30" customHeight="1" thickBot="1">
      <c r="A3246" s="1721"/>
      <c r="B3246" s="9"/>
      <c r="C3246" s="1855"/>
      <c r="D3246" s="1856"/>
      <c r="E3246" s="1856"/>
      <c r="F3246" s="1856"/>
      <c r="G3246" s="1857"/>
      <c r="H3246" s="1816"/>
      <c r="I3246" s="1816"/>
      <c r="J3246" s="1925"/>
      <c r="K3246" s="1826" t="s">
        <v>51</v>
      </c>
      <c r="L3246" s="1827"/>
      <c r="M3246" s="1828" t="str">
        <f>Master!$E$6</f>
        <v>2023-24</v>
      </c>
      <c r="N3246" s="1829"/>
    </row>
    <row r="3247" spans="1:15" ht="39.75" customHeight="1">
      <c r="A3247" s="1721"/>
      <c r="B3247" s="10" t="s">
        <v>69</v>
      </c>
      <c r="C3247" s="1932" t="s">
        <v>20</v>
      </c>
      <c r="D3247" s="1977"/>
      <c r="E3247" s="1977"/>
      <c r="F3247" s="1978"/>
      <c r="G3247" s="87" t="s">
        <v>149</v>
      </c>
      <c r="H3247" s="1979">
        <f>VLOOKUP($A3241,'Result Entry'!$B$9:$FW$108,4,0)</f>
        <v>0</v>
      </c>
      <c r="I3247" s="1979"/>
      <c r="J3247" s="1979"/>
      <c r="K3247" s="1979"/>
      <c r="L3247" s="1979"/>
      <c r="M3247" s="1979"/>
      <c r="N3247" s="1980"/>
    </row>
    <row r="3248" spans="1:15" ht="39.75" customHeight="1">
      <c r="A3248" s="1721"/>
      <c r="B3248" s="10" t="s">
        <v>69</v>
      </c>
      <c r="C3248" s="1960" t="s">
        <v>22</v>
      </c>
      <c r="D3248" s="1961"/>
      <c r="E3248" s="1961"/>
      <c r="F3248" s="1962"/>
      <c r="G3248" s="88" t="s">
        <v>149</v>
      </c>
      <c r="H3248" s="1963">
        <f>VLOOKUP($A3241,'Result Entry'!$B$9:$FW$108,7,0)</f>
        <v>0</v>
      </c>
      <c r="I3248" s="1963"/>
      <c r="J3248" s="1963"/>
      <c r="K3248" s="1963"/>
      <c r="L3248" s="1963"/>
      <c r="M3248" s="1963"/>
      <c r="N3248" s="1964"/>
    </row>
    <row r="3249" spans="1:14" ht="39.75" customHeight="1">
      <c r="A3249" s="1721"/>
      <c r="B3249" s="10" t="s">
        <v>69</v>
      </c>
      <c r="C3249" s="1960" t="s">
        <v>23</v>
      </c>
      <c r="D3249" s="1961"/>
      <c r="E3249" s="1961"/>
      <c r="F3249" s="1962"/>
      <c r="G3249" s="88" t="s">
        <v>149</v>
      </c>
      <c r="H3249" s="1963">
        <f>VLOOKUP($A3241,'Result Entry'!$B$9:$FW$108,8,0)</f>
        <v>0</v>
      </c>
      <c r="I3249" s="1963"/>
      <c r="J3249" s="1963"/>
      <c r="K3249" s="1963"/>
      <c r="L3249" s="1963"/>
      <c r="M3249" s="1963"/>
      <c r="N3249" s="1964"/>
    </row>
    <row r="3250" spans="1:14" ht="39.75" customHeight="1">
      <c r="A3250" s="1721"/>
      <c r="B3250" s="10" t="s">
        <v>69</v>
      </c>
      <c r="C3250" s="1960" t="s">
        <v>52</v>
      </c>
      <c r="D3250" s="1961"/>
      <c r="E3250" s="1961"/>
      <c r="F3250" s="1962"/>
      <c r="G3250" s="88" t="s">
        <v>149</v>
      </c>
      <c r="H3250" s="1963">
        <f>VLOOKUP($A3241,'Result Entry'!$B$9:$FW$108,9,0)</f>
        <v>0</v>
      </c>
      <c r="I3250" s="1963"/>
      <c r="J3250" s="1963"/>
      <c r="K3250" s="1963"/>
      <c r="L3250" s="1963"/>
      <c r="M3250" s="1963"/>
      <c r="N3250" s="1964"/>
    </row>
    <row r="3251" spans="1:14" ht="39.75" customHeight="1">
      <c r="A3251" s="1721"/>
      <c r="B3251" s="10" t="s">
        <v>69</v>
      </c>
      <c r="C3251" s="1960" t="s">
        <v>53</v>
      </c>
      <c r="D3251" s="1961"/>
      <c r="E3251" s="1961"/>
      <c r="F3251" s="1962"/>
      <c r="G3251" s="88" t="s">
        <v>149</v>
      </c>
      <c r="H3251" s="1965" t="str">
        <f>CONCATENATE('Result Entry'!$G$4,'Result Entry'!$J$4)</f>
        <v>11(A)</v>
      </c>
      <c r="I3251" s="1963"/>
      <c r="J3251" s="1963"/>
      <c r="K3251" s="1963"/>
      <c r="L3251" s="1963"/>
      <c r="M3251" s="1963"/>
      <c r="N3251" s="1964"/>
    </row>
    <row r="3252" spans="1:14" ht="39.75" customHeight="1" thickBot="1">
      <c r="A3252" s="1721"/>
      <c r="B3252" s="10" t="s">
        <v>69</v>
      </c>
      <c r="C3252" s="1935" t="s">
        <v>25</v>
      </c>
      <c r="D3252" s="1936"/>
      <c r="E3252" s="1936"/>
      <c r="F3252" s="1937"/>
      <c r="G3252" s="89" t="s">
        <v>149</v>
      </c>
      <c r="H3252" s="1938">
        <f>VLOOKUP($A3241,'Result Entry'!$B$9:$FW$108,10,0)</f>
        <v>0</v>
      </c>
      <c r="I3252" s="1938"/>
      <c r="J3252" s="1938"/>
      <c r="K3252" s="1938"/>
      <c r="L3252" s="1938"/>
      <c r="M3252" s="1938"/>
      <c r="N3252" s="1939"/>
    </row>
    <row r="3253" spans="1:14" ht="30" customHeight="1">
      <c r="A3253" s="1721"/>
      <c r="B3253" s="11" t="s">
        <v>69</v>
      </c>
      <c r="C3253" s="1940" t="s">
        <v>167</v>
      </c>
      <c r="D3253" s="1941"/>
      <c r="E3253" s="1944" t="s">
        <v>72</v>
      </c>
      <c r="F3253" s="1946" t="s">
        <v>73</v>
      </c>
      <c r="G3253" s="1948" t="s">
        <v>168</v>
      </c>
      <c r="H3253" s="1950" t="s">
        <v>55</v>
      </c>
      <c r="I3253" s="1951"/>
      <c r="J3253" s="1954" t="s">
        <v>84</v>
      </c>
      <c r="K3253" s="1955"/>
      <c r="L3253" s="1958" t="s">
        <v>169</v>
      </c>
      <c r="M3253" s="1966" t="s">
        <v>76</v>
      </c>
      <c r="N3253" s="1926" t="s">
        <v>98</v>
      </c>
    </row>
    <row r="3254" spans="1:14" ht="30" customHeight="1">
      <c r="A3254" s="1721"/>
      <c r="B3254" s="11"/>
      <c r="C3254" s="1942"/>
      <c r="D3254" s="1943"/>
      <c r="E3254" s="1945"/>
      <c r="F3254" s="1947"/>
      <c r="G3254" s="1949"/>
      <c r="H3254" s="1952"/>
      <c r="I3254" s="1953"/>
      <c r="J3254" s="1956"/>
      <c r="K3254" s="1957"/>
      <c r="L3254" s="1959"/>
      <c r="M3254" s="1967"/>
      <c r="N3254" s="1927"/>
    </row>
    <row r="3255" spans="1:14" ht="39.75" customHeight="1" thickBot="1">
      <c r="A3255" s="1721"/>
      <c r="B3255" s="11" t="s">
        <v>69</v>
      </c>
      <c r="C3255" s="1866" t="s">
        <v>56</v>
      </c>
      <c r="D3255" s="1867"/>
      <c r="E3255" s="90">
        <f>'Result Entry'!$L$7</f>
        <v>10</v>
      </c>
      <c r="F3255" s="91">
        <f>'Result Entry'!$M$7</f>
        <v>10</v>
      </c>
      <c r="G3255" s="92">
        <f t="shared" ref="G3255:G3260" si="270">SUM(E3255:F3255)</f>
        <v>20</v>
      </c>
      <c r="H3255" s="1929">
        <f>'Result Entry'!$AU$7</f>
        <v>70</v>
      </c>
      <c r="I3255" s="1930"/>
      <c r="J3255" s="1931">
        <f>'Result Entry'!$AY$7</f>
        <v>100</v>
      </c>
      <c r="K3255" s="1930"/>
      <c r="L3255" s="92">
        <f t="shared" ref="L3255:L3260" si="271">SUM(H3255,J3255)</f>
        <v>170</v>
      </c>
      <c r="M3255" s="93">
        <f t="shared" ref="M3255:M3260" si="272">SUM(G3255,L3255)</f>
        <v>190</v>
      </c>
      <c r="N3255" s="1928"/>
    </row>
    <row r="3256" spans="1:14" s="52" customFormat="1" ht="54" customHeight="1">
      <c r="A3256" s="1721"/>
      <c r="B3256" s="50" t="s">
        <v>69</v>
      </c>
      <c r="C3256" s="1769" t="str">
        <f>'Result Entry'!$L$3</f>
        <v>HINDI Comp.</v>
      </c>
      <c r="D3256" s="1770"/>
      <c r="E3256" s="94">
        <f>IF($J3244="TC",0,IF($J3244="Nso",0,VLOOKUP($A3241,'Result Entry'!$B$9:$FW$108,11,0)))</f>
        <v>0</v>
      </c>
      <c r="F3256" s="95">
        <f>IF($J3244="TC",0,IF($J3244="Nso",0,VLOOKUP($A3241,'Result Entry'!$B$9:$FW$108,12,0)))</f>
        <v>0</v>
      </c>
      <c r="G3256" s="96">
        <f t="shared" si="270"/>
        <v>0</v>
      </c>
      <c r="H3256" s="1932">
        <f>IF($J3244="TC",0,IF($J3244="Nso",0,VLOOKUP($A3241,'Result Entry'!$B$9:$FW$108,16,0)))</f>
        <v>0</v>
      </c>
      <c r="I3256" s="1933"/>
      <c r="J3256" s="1934">
        <f>IF($J3244="TC",0,IF($J3244="Nso",0,VLOOKUP($A3241,'Result Entry'!$B$9:$FW$108,19,0)))</f>
        <v>0</v>
      </c>
      <c r="K3256" s="1933"/>
      <c r="L3256" s="97">
        <f t="shared" si="271"/>
        <v>0</v>
      </c>
      <c r="M3256" s="98">
        <f t="shared" si="272"/>
        <v>0</v>
      </c>
      <c r="N3256" s="99" t="str">
        <f>IF($J3244="TC",0,IF($J3244="Nso",0,VLOOKUP($A3241,'Result Entry'!$B$9:$FW$108,24,0)))</f>
        <v/>
      </c>
    </row>
    <row r="3257" spans="1:14" s="52" customFormat="1" ht="54" customHeight="1">
      <c r="A3257" s="1721"/>
      <c r="B3257" s="50" t="s">
        <v>69</v>
      </c>
      <c r="C3257" s="1717" t="str">
        <f>'Result Entry'!$Z$3</f>
        <v>ENGLISH Comp.</v>
      </c>
      <c r="D3257" s="1718"/>
      <c r="E3257" s="94">
        <f>IF($J3244="TC",0,IF($J3244="Nso",0,VLOOKUP($A3241,'Result Entry'!$B$9:$FW$108,25,0)))</f>
        <v>0</v>
      </c>
      <c r="F3257" s="95">
        <f>IF($J3244="TC",0,IF($J3244="Nso",0,VLOOKUP($A3241,'Result Entry'!$B$9:$FW$108,26,0)))</f>
        <v>0</v>
      </c>
      <c r="G3257" s="100">
        <f t="shared" si="270"/>
        <v>0</v>
      </c>
      <c r="H3257" s="1960">
        <f>IF($J3244="TC",0,IF($J3244="Nso",0,VLOOKUP($A3241,'Result Entry'!$B$9:$FW$108,30,0)))</f>
        <v>0</v>
      </c>
      <c r="I3257" s="1904"/>
      <c r="J3257" s="1903">
        <f>IF($J3244="TC",0,IF($J3244="Nso",0,VLOOKUP($A3241,'Result Entry'!$B$9:$FW$108,33,0)))</f>
        <v>0</v>
      </c>
      <c r="K3257" s="1904"/>
      <c r="L3257" s="97">
        <f t="shared" si="271"/>
        <v>0</v>
      </c>
      <c r="M3257" s="98">
        <f t="shared" si="272"/>
        <v>0</v>
      </c>
      <c r="N3257" s="99" t="str">
        <f>IF($J3244="TC",0,IF($J3244="Nso",0,VLOOKUP($A3241,'Result Entry'!$B$9:$FW$108,38,0)))</f>
        <v/>
      </c>
    </row>
    <row r="3258" spans="1:14" s="52" customFormat="1" ht="54" customHeight="1">
      <c r="A3258" s="1721"/>
      <c r="B3258" s="50" t="s">
        <v>69</v>
      </c>
      <c r="C3258" s="1717" t="str">
        <f>'Result Entry'!$AO$3</f>
        <v>PHYSICS</v>
      </c>
      <c r="D3258" s="1718"/>
      <c r="E3258" s="94">
        <f>IF($J3244="TC",0,IF($J3244="Nso",0,VLOOKUP($A3241,'Result Entry'!$B$9:$FW$108,39,0)))</f>
        <v>0</v>
      </c>
      <c r="F3258" s="95">
        <f>IF($J3244="TC",0,IF($J3244="Nso",0,VLOOKUP($A3241,'Result Entry'!$B$9:$FW$108,40,0)))</f>
        <v>0</v>
      </c>
      <c r="G3258" s="100">
        <f t="shared" si="270"/>
        <v>0</v>
      </c>
      <c r="H3258" s="1960">
        <f>IF($J3244="TC",0,IF($J3244="Nso",0,VLOOKUP($A3241,'Result Entry'!$B$9:$FW$108,45,0)))</f>
        <v>0</v>
      </c>
      <c r="I3258" s="1904"/>
      <c r="J3258" s="1903">
        <f>IF($J3244="TC",0,IF($J3244="Nso",0,VLOOKUP($A3241,'Result Entry'!$B$9:$FW$108,49,0)))</f>
        <v>0</v>
      </c>
      <c r="K3258" s="1904"/>
      <c r="L3258" s="97">
        <f t="shared" si="271"/>
        <v>0</v>
      </c>
      <c r="M3258" s="98">
        <f t="shared" si="272"/>
        <v>0</v>
      </c>
      <c r="N3258" s="99" t="str">
        <f>IF($J3244="TC",0,IF($J3244="Nso",0,VLOOKUP($A3241,'Result Entry'!$B$9:$FW$108,54,0)))</f>
        <v/>
      </c>
    </row>
    <row r="3259" spans="1:14" s="52" customFormat="1" ht="54" customHeight="1">
      <c r="A3259" s="1721"/>
      <c r="B3259" s="50" t="s">
        <v>69</v>
      </c>
      <c r="C3259" s="1717" t="str">
        <f>'Result Entry'!$BF$3</f>
        <v>CHEMISTRY</v>
      </c>
      <c r="D3259" s="1718"/>
      <c r="E3259" s="94" t="str">
        <f>IF($J3244="TC",0,IF($J3244="Nso",0,VLOOKUP($A3241,'Result Entry'!$B$9:$FW$108,55,0)))</f>
        <v/>
      </c>
      <c r="F3259" s="95">
        <f>IF($J3244="TC",0,IF($J3244="Nso",0,VLOOKUP($A3241,'Result Entry'!$B$9:$FW$108,56,0)))</f>
        <v>0</v>
      </c>
      <c r="G3259" s="100">
        <f t="shared" si="270"/>
        <v>0</v>
      </c>
      <c r="H3259" s="1960">
        <f>IF($J3244="TC",0,IF($J3244="Nso",0,VLOOKUP($A3241,'Result Entry'!$B$9:$FW$108,61,0)))</f>
        <v>0</v>
      </c>
      <c r="I3259" s="1904"/>
      <c r="J3259" s="1903">
        <f>IF($J3244="TC",0,IF($J3244="Nso",0,VLOOKUP($A3241,'Result Entry'!$B$9:$FW$108,65,0)))</f>
        <v>0</v>
      </c>
      <c r="K3259" s="1904"/>
      <c r="L3259" s="97">
        <f t="shared" si="271"/>
        <v>0</v>
      </c>
      <c r="M3259" s="98">
        <f t="shared" si="272"/>
        <v>0</v>
      </c>
      <c r="N3259" s="99" t="str">
        <f>IF($J3244="TC",0,IF($J3244="Nso",0,VLOOKUP($A3241,'Result Entry'!$B$9:$FW$108,70,0)))</f>
        <v/>
      </c>
    </row>
    <row r="3260" spans="1:14" s="52" customFormat="1" ht="54" customHeight="1" thickBot="1">
      <c r="A3260" s="1721"/>
      <c r="B3260" s="50" t="s">
        <v>69</v>
      </c>
      <c r="C3260" s="1717" t="str">
        <f>'Result Entry'!$BW$3</f>
        <v>BIOLOGY</v>
      </c>
      <c r="D3260" s="1718"/>
      <c r="E3260" s="101" t="str">
        <f>IF($J3244="TC",0,IF($J3244="Nso",0,VLOOKUP($A3241,'Result Entry'!$B$9:$FW$108,71,0)))</f>
        <v/>
      </c>
      <c r="F3260" s="102" t="str">
        <f>IF($J3244="TC",0,IF($J3244="Nso",0,VLOOKUP($A3241,'Result Entry'!$B$9:$FW$108,72,0)))</f>
        <v/>
      </c>
      <c r="G3260" s="103">
        <f t="shared" si="270"/>
        <v>0</v>
      </c>
      <c r="H3260" s="1905">
        <f>IF($J3244="TC",0,IF($J3244="Nso",0,VLOOKUP($A3241,'Result Entry'!$B$9:$FW$108,77,0)))</f>
        <v>0</v>
      </c>
      <c r="I3260" s="1906"/>
      <c r="J3260" s="1907">
        <f>IF($J3244="TC",0,IF($J3244="Nso",0,VLOOKUP($A3241,'Result Entry'!$B$9:$FW$108,81,0)))</f>
        <v>0</v>
      </c>
      <c r="K3260" s="1906"/>
      <c r="L3260" s="104">
        <f t="shared" si="271"/>
        <v>0</v>
      </c>
      <c r="M3260" s="105">
        <f t="shared" si="272"/>
        <v>0</v>
      </c>
      <c r="N3260" s="99">
        <f>IF($J3244="TC",0,IF($J3244="Nso",0,VLOOKUP($A3241,'Result Entry'!$B$9:$FW$108,86,0)))</f>
        <v>0</v>
      </c>
    </row>
    <row r="3261" spans="1:14" ht="39.75" customHeight="1">
      <c r="A3261" s="1721"/>
      <c r="B3261" s="11" t="s">
        <v>69</v>
      </c>
      <c r="C3261" s="1771" t="s">
        <v>77</v>
      </c>
      <c r="D3261" s="1772"/>
      <c r="E3261" s="1773"/>
      <c r="F3261" s="1968" t="s">
        <v>78</v>
      </c>
      <c r="G3261" s="1969"/>
      <c r="H3261" s="1968" t="s">
        <v>79</v>
      </c>
      <c r="I3261" s="1970"/>
      <c r="J3261" s="106" t="s">
        <v>41</v>
      </c>
      <c r="K3261" s="116" t="s">
        <v>91</v>
      </c>
      <c r="L3261" s="1971" t="s">
        <v>39</v>
      </c>
      <c r="M3261" s="1972"/>
      <c r="N3261" s="108" t="s">
        <v>43</v>
      </c>
    </row>
    <row r="3262" spans="1:14" ht="39.75" customHeight="1" thickBot="1">
      <c r="A3262" s="1721"/>
      <c r="B3262" s="11" t="s">
        <v>69</v>
      </c>
      <c r="C3262" s="1774"/>
      <c r="D3262" s="1775"/>
      <c r="E3262" s="1776"/>
      <c r="F3262" s="1973">
        <f>IF($J3244="TC",0,IF($J3244="Nso",0,VLOOKUP($A3241,'Result Entry'!$B$9:$FW$108,146,0)))</f>
        <v>0</v>
      </c>
      <c r="G3262" s="1974"/>
      <c r="H3262" s="1975">
        <f>IF($J3244="TC",0,IF($J3244="Nso",0,VLOOKUP($A3241,'Result Entry'!$B$9:$FW$108,147,0)))</f>
        <v>0</v>
      </c>
      <c r="I3262" s="1976"/>
      <c r="J3262" s="75">
        <f>IF($J3244="TC",0,IF($J3244="Nso",0,VLOOKUP($A3241,'Result Entry'!$B$9:$FW$108,148,0)))</f>
        <v>0</v>
      </c>
      <c r="K3262" s="85" t="str">
        <f>IF($J3244="TC",0,IF($J3244="Nso",0,VLOOKUP($A3241,'Result Entry'!$B$9:$FW$108,149,0)))</f>
        <v/>
      </c>
      <c r="L3262" s="1864">
        <f>IF($J3244="TC",0,IF($J3244="Nso",0,VLOOKUP($A3241,'Result Entry'!$B$9:$FW$108,150,0)))</f>
        <v>0</v>
      </c>
      <c r="M3262" s="1865"/>
      <c r="N3262" s="15">
        <f>IF($J3244="TC",0,IF($J3244="Nso",0,VLOOKUP($A3241,'Result Entry'!$B$9:$FW$108,152,0)))</f>
        <v>0</v>
      </c>
    </row>
    <row r="3263" spans="1:14" ht="39.75" customHeight="1">
      <c r="A3263" s="1721"/>
      <c r="B3263" s="11" t="s">
        <v>69</v>
      </c>
      <c r="C3263" s="1758" t="s">
        <v>58</v>
      </c>
      <c r="D3263" s="1759"/>
      <c r="E3263" s="1759"/>
      <c r="F3263" s="1759"/>
      <c r="G3263" s="1759"/>
      <c r="H3263" s="1760"/>
      <c r="I3263" s="1834" t="s">
        <v>59</v>
      </c>
      <c r="J3263" s="1835"/>
      <c r="K3263" s="1911">
        <f>VLOOKUP($A3241,'Result Entry'!$B$9:$FW$108,143,0)</f>
        <v>0</v>
      </c>
      <c r="L3263" s="1912"/>
      <c r="M3263" s="1839" t="s">
        <v>37</v>
      </c>
      <c r="N3263" s="1840"/>
    </row>
    <row r="3264" spans="1:14" ht="39.75" customHeight="1" thickBot="1">
      <c r="A3264" s="1721"/>
      <c r="B3264" s="11" t="s">
        <v>69</v>
      </c>
      <c r="C3264" s="1841" t="s">
        <v>54</v>
      </c>
      <c r="D3264" s="1842"/>
      <c r="E3264" s="1842"/>
      <c r="F3264" s="1843" t="s">
        <v>157</v>
      </c>
      <c r="G3264" s="1844"/>
      <c r="H3264" s="26" t="s">
        <v>47</v>
      </c>
      <c r="I3264" s="1847" t="s">
        <v>60</v>
      </c>
      <c r="J3264" s="1848"/>
      <c r="K3264" s="1913">
        <f>VLOOKUP($A3241,'Result Entry'!$B$9:$FW$108,144,0)</f>
        <v>0</v>
      </c>
      <c r="L3264" s="1914"/>
      <c r="M3264" s="1875">
        <f>VLOOKUP($A3241,'Result Entry'!$B$9:$FW$108,145,0)</f>
        <v>0</v>
      </c>
      <c r="N3264" s="1876"/>
    </row>
    <row r="3265" spans="1:14" ht="39.75" customHeight="1">
      <c r="A3265" s="1721"/>
      <c r="B3265" s="11" t="s">
        <v>69</v>
      </c>
      <c r="C3265" s="1841"/>
      <c r="D3265" s="1842"/>
      <c r="E3265" s="1842"/>
      <c r="F3265" s="1845"/>
      <c r="G3265" s="1846"/>
      <c r="H3265" s="27" t="s">
        <v>99</v>
      </c>
      <c r="I3265" s="1877" t="s">
        <v>61</v>
      </c>
      <c r="J3265" s="1878"/>
      <c r="K3265" s="1915">
        <f>IF($J3244="TC","Transferred",IF($J3244="Nso","NameSeparated",VLOOKUP($A3241,'Result Entry'!$B$9:$FW$108,153,0)))</f>
        <v>0</v>
      </c>
      <c r="L3265" s="1915"/>
      <c r="M3265" s="1915"/>
      <c r="N3265" s="1916"/>
    </row>
    <row r="3266" spans="1:14" ht="39.75" customHeight="1">
      <c r="A3266" s="1721"/>
      <c r="B3266" s="11" t="s">
        <v>69</v>
      </c>
      <c r="C3266" s="1917" t="str">
        <f>'Result Entry'!$DU$3</f>
        <v>Foundation Of Information Tech.</v>
      </c>
      <c r="D3266" s="1918"/>
      <c r="E3266" s="1919"/>
      <c r="F3266" s="1902" t="str">
        <f>IF($J3244="TC",0,IF($J3244="Nso",0,VLOOKUP($A3241,'Result Entry'!$B$9:$GS$108,170,0)))</f>
        <v/>
      </c>
      <c r="G3266" s="1902"/>
      <c r="H3266" s="109">
        <f>IF($J3244="TC",0,IF($J3244="Nso",0,VLOOKUP($A3241,'Result Entry'!$B$9:$GS$108,112,0)))</f>
        <v>0</v>
      </c>
      <c r="I3266" s="1748" t="s">
        <v>71</v>
      </c>
      <c r="J3266" s="1749"/>
      <c r="K3266" s="1908">
        <f>'Result Entry'!$T$2</f>
        <v>45419</v>
      </c>
      <c r="L3266" s="1909"/>
      <c r="M3266" s="1909"/>
      <c r="N3266" s="1910"/>
    </row>
    <row r="3267" spans="1:14" ht="39.75" customHeight="1">
      <c r="A3267" s="1721"/>
      <c r="B3267" s="11" t="s">
        <v>69</v>
      </c>
      <c r="C3267" s="1899" t="str">
        <f>'Result Entry'!$EI$3</f>
        <v>G.I.A.I.-II</v>
      </c>
      <c r="D3267" s="1900"/>
      <c r="E3267" s="1901"/>
      <c r="F3267" s="1902" t="str">
        <f>IF($J3244="TC",0,IF($J3244="Nso",0,VLOOKUP($A3241,'Result Entry'!$B$9:$GS$108,174,0)))</f>
        <v/>
      </c>
      <c r="G3267" s="1902"/>
      <c r="H3267" s="109">
        <f>IF($J3244="TC",0,IF($J3244="Nso",0,VLOOKUP($A3241,'Result Entry'!$B$9:$GS$108,124,0)))</f>
        <v>0</v>
      </c>
      <c r="I3267" s="1753"/>
      <c r="J3267" s="1754"/>
      <c r="K3267" s="1754"/>
      <c r="L3267" s="1754"/>
      <c r="M3267" s="1754"/>
      <c r="N3267" s="1755"/>
    </row>
    <row r="3268" spans="1:14" ht="39.75" customHeight="1">
      <c r="A3268" s="1721"/>
      <c r="B3268" s="11" t="s">
        <v>69</v>
      </c>
      <c r="C3268" s="1899" t="str">
        <f>'Result Entry'!$EU$3</f>
        <v>SOC.SER.PLAN</v>
      </c>
      <c r="D3268" s="1900"/>
      <c r="E3268" s="1901"/>
      <c r="F3268" s="1902">
        <f>IF($J3244="TC",0,IF($J3244="Nso",0,VLOOKUP($A3241,'Result Entry'!$B$9:$HS$108,178,0)))</f>
        <v>0</v>
      </c>
      <c r="G3268" s="1902"/>
      <c r="H3268" s="109">
        <f>IF($J3244="TC",0,IF($J3244="Nso",0,VLOOKUP($A3241,'Result Entry'!$B$9:$GS$108,136,0)))</f>
        <v>0</v>
      </c>
      <c r="I3268" s="1756" t="s">
        <v>174</v>
      </c>
      <c r="J3268" s="1757"/>
      <c r="K3268" s="113"/>
      <c r="L3268" s="114"/>
      <c r="M3268" s="114"/>
      <c r="N3268" s="115"/>
    </row>
    <row r="3269" spans="1:14" ht="39.75" customHeight="1" thickBot="1">
      <c r="A3269" s="1721"/>
      <c r="B3269" s="11" t="s">
        <v>69</v>
      </c>
      <c r="C3269" s="1899" t="str">
        <f>'Result Entry'!$FG$3</f>
        <v>Jeewan Kaushal</v>
      </c>
      <c r="D3269" s="1900"/>
      <c r="E3269" s="1901"/>
      <c r="F3269" s="1902" t="str">
        <f>IF($J3244="TC",0,IF($J3244="Nso",0,VLOOKUP($A3241,'Result Entry'!$B$9:$HS$108,182,0)))</f>
        <v/>
      </c>
      <c r="G3269" s="1902"/>
      <c r="H3269" s="109">
        <f>IF($J3244="TC",0,IF($J3244="Nso",0,VLOOKUP($A3241,'Result Entry'!$B$9:$HS$108,136,0)))</f>
        <v>0</v>
      </c>
      <c r="I3269" s="1756" t="s">
        <v>148</v>
      </c>
      <c r="J3269" s="1757"/>
      <c r="K3269" s="1757"/>
      <c r="L3269" s="1757"/>
      <c r="M3269" s="1757"/>
      <c r="N3269" s="1838"/>
    </row>
    <row r="3270" spans="1:14" ht="39.75" customHeight="1">
      <c r="A3270" s="1721"/>
      <c r="B3270" s="10" t="s">
        <v>69</v>
      </c>
      <c r="C3270" s="1886" t="s">
        <v>180</v>
      </c>
      <c r="D3270" s="1887"/>
      <c r="E3270" s="1888"/>
      <c r="F3270" s="1895" t="s">
        <v>181</v>
      </c>
      <c r="G3270" s="1896"/>
      <c r="H3270" s="110" t="s">
        <v>30</v>
      </c>
      <c r="I3270" s="1756" t="s">
        <v>175</v>
      </c>
      <c r="J3270" s="1757"/>
      <c r="K3270" s="1757"/>
      <c r="L3270" s="1757"/>
      <c r="M3270" s="1757"/>
      <c r="N3270" s="1838"/>
    </row>
    <row r="3271" spans="1:14" ht="39.75" customHeight="1">
      <c r="A3271" s="1721"/>
      <c r="B3271" s="10" t="s">
        <v>69</v>
      </c>
      <c r="C3271" s="1889"/>
      <c r="D3271" s="1890"/>
      <c r="E3271" s="1891"/>
      <c r="F3271" s="1897" t="s">
        <v>182</v>
      </c>
      <c r="G3271" s="1898"/>
      <c r="H3271" s="111" t="s">
        <v>179</v>
      </c>
      <c r="I3271" s="1732" t="s">
        <v>67</v>
      </c>
      <c r="J3271" s="1733"/>
      <c r="K3271" s="1733"/>
      <c r="L3271" s="1733"/>
      <c r="M3271" s="1733"/>
      <c r="N3271" s="1734"/>
    </row>
    <row r="3272" spans="1:14" ht="39.75" customHeight="1">
      <c r="A3272" s="1721"/>
      <c r="B3272" s="10" t="s">
        <v>69</v>
      </c>
      <c r="C3272" s="1889"/>
      <c r="D3272" s="1890"/>
      <c r="E3272" s="1891"/>
      <c r="F3272" s="1897" t="s">
        <v>185</v>
      </c>
      <c r="G3272" s="1898"/>
      <c r="H3272" s="111" t="s">
        <v>62</v>
      </c>
      <c r="I3272" s="1735"/>
      <c r="J3272" s="1736"/>
      <c r="K3272" s="1736"/>
      <c r="L3272" s="1736"/>
      <c r="M3272" s="1736"/>
      <c r="N3272" s="1737"/>
    </row>
    <row r="3273" spans="1:14" ht="39.75" customHeight="1">
      <c r="A3273" s="1721"/>
      <c r="B3273" s="10" t="s">
        <v>69</v>
      </c>
      <c r="C3273" s="1889"/>
      <c r="D3273" s="1890"/>
      <c r="E3273" s="1891"/>
      <c r="F3273" s="1897" t="s">
        <v>186</v>
      </c>
      <c r="G3273" s="1898"/>
      <c r="H3273" s="111" t="s">
        <v>63</v>
      </c>
      <c r="I3273" s="1735"/>
      <c r="J3273" s="1736"/>
      <c r="K3273" s="1736"/>
      <c r="L3273" s="1736"/>
      <c r="M3273" s="1736"/>
      <c r="N3273" s="1737"/>
    </row>
    <row r="3274" spans="1:14" ht="39.75" customHeight="1">
      <c r="A3274" s="1721"/>
      <c r="B3274" s="10" t="s">
        <v>69</v>
      </c>
      <c r="C3274" s="1889"/>
      <c r="D3274" s="1890"/>
      <c r="E3274" s="1891"/>
      <c r="F3274" s="1897" t="s">
        <v>183</v>
      </c>
      <c r="G3274" s="1898"/>
      <c r="H3274" s="111" t="s">
        <v>65</v>
      </c>
      <c r="I3274" s="1738" t="s">
        <v>80</v>
      </c>
      <c r="J3274" s="1739"/>
      <c r="K3274" s="1739"/>
      <c r="L3274" s="1739"/>
      <c r="M3274" s="1739"/>
      <c r="N3274" s="1740"/>
    </row>
    <row r="3275" spans="1:14" ht="39.75" customHeight="1" thickBot="1">
      <c r="A3275" s="1721"/>
      <c r="B3275" s="13" t="s">
        <v>69</v>
      </c>
      <c r="C3275" s="1892"/>
      <c r="D3275" s="1893"/>
      <c r="E3275" s="1894"/>
      <c r="F3275" s="1884" t="s">
        <v>184</v>
      </c>
      <c r="G3275" s="1885"/>
      <c r="H3275" s="112" t="s">
        <v>64</v>
      </c>
      <c r="I3275" s="1741"/>
      <c r="J3275" s="1742"/>
      <c r="K3275" s="1742"/>
      <c r="L3275" s="1742"/>
      <c r="M3275" s="1742"/>
      <c r="N3275" s="1743"/>
    </row>
    <row r="3276" spans="1:14" s="43" customFormat="1" ht="123.75" customHeight="1" thickTop="1">
      <c r="A3276" s="84"/>
      <c r="B3276" s="117"/>
      <c r="C3276" s="118"/>
      <c r="D3276" s="118"/>
      <c r="E3276" s="118"/>
      <c r="F3276" s="118"/>
      <c r="G3276" s="118"/>
      <c r="H3276" s="118"/>
      <c r="I3276" s="118"/>
      <c r="J3276" s="118"/>
      <c r="K3276" s="118"/>
      <c r="L3276" s="118"/>
      <c r="M3276" s="118"/>
      <c r="N3276" s="118"/>
    </row>
    <row r="3277" spans="1:14" ht="24.75" customHeight="1" thickBot="1">
      <c r="A3277" s="83">
        <f>A3241+1</f>
        <v>92</v>
      </c>
      <c r="B3277" s="1720" t="s">
        <v>50</v>
      </c>
      <c r="C3277" s="1720"/>
      <c r="D3277" s="1720"/>
      <c r="E3277" s="1720"/>
      <c r="F3277" s="1720"/>
      <c r="G3277" s="1720"/>
      <c r="H3277" s="1720"/>
      <c r="I3277" s="1720"/>
      <c r="J3277" s="1720"/>
      <c r="K3277" s="1720"/>
      <c r="L3277" s="1720"/>
      <c r="M3277" s="1720"/>
      <c r="N3277" s="1720"/>
    </row>
    <row r="3278" spans="1:14" ht="62.25" customHeight="1" thickTop="1">
      <c r="A3278" s="1721"/>
      <c r="B3278" s="1722"/>
      <c r="C3278" s="1723"/>
      <c r="D3278" s="1920" t="str">
        <f>Master!$E$8</f>
        <v xml:space="preserve">Govt. Sr. Secondary School </v>
      </c>
      <c r="E3278" s="1921"/>
      <c r="F3278" s="1921"/>
      <c r="G3278" s="1921"/>
      <c r="H3278" s="1921"/>
      <c r="I3278" s="1921"/>
      <c r="J3278" s="1921"/>
      <c r="K3278" s="1921"/>
      <c r="L3278" s="1921"/>
      <c r="M3278" s="1921"/>
      <c r="N3278" s="1922"/>
    </row>
    <row r="3279" spans="1:14" ht="33" customHeight="1" thickBot="1">
      <c r="A3279" s="1721"/>
      <c r="B3279" s="1724"/>
      <c r="C3279" s="1725"/>
      <c r="D3279" s="1729" t="str">
        <f>Master!$E$11</f>
        <v>P.S.-Bapini (Jodhpur)</v>
      </c>
      <c r="E3279" s="1730"/>
      <c r="F3279" s="1730"/>
      <c r="G3279" s="1730"/>
      <c r="H3279" s="1730"/>
      <c r="I3279" s="1730"/>
      <c r="J3279" s="1730"/>
      <c r="K3279" s="1730"/>
      <c r="L3279" s="1730"/>
      <c r="M3279" s="1730"/>
      <c r="N3279" s="1731"/>
    </row>
    <row r="3280" spans="1:14" ht="30" customHeight="1">
      <c r="A3280" s="1721"/>
      <c r="B3280" s="28"/>
      <c r="C3280" s="1849" t="s">
        <v>150</v>
      </c>
      <c r="D3280" s="1850"/>
      <c r="E3280" s="1850"/>
      <c r="F3280" s="1850"/>
      <c r="G3280" s="1851"/>
      <c r="H3280" s="1814" t="s">
        <v>127</v>
      </c>
      <c r="I3280" s="1814"/>
      <c r="J3280" s="1923">
        <f>VLOOKUP(A3277,'Result Entry'!$B$6:$K$108,6,0)</f>
        <v>0</v>
      </c>
      <c r="K3280" s="1820" t="s">
        <v>68</v>
      </c>
      <c r="L3280" s="1821"/>
      <c r="M3280" s="68">
        <f>Master!$E$14</f>
        <v>8151106901</v>
      </c>
      <c r="N3280" s="69"/>
    </row>
    <row r="3281" spans="1:15" ht="30" customHeight="1">
      <c r="A3281" s="1721"/>
      <c r="B3281" s="9"/>
      <c r="C3281" s="1852"/>
      <c r="D3281" s="1853"/>
      <c r="E3281" s="1853"/>
      <c r="F3281" s="1853"/>
      <c r="G3281" s="1854"/>
      <c r="H3281" s="1815"/>
      <c r="I3281" s="1815"/>
      <c r="J3281" s="1924"/>
      <c r="K3281" s="1822" t="s">
        <v>66</v>
      </c>
      <c r="L3281" s="1823"/>
      <c r="M3281" s="1824"/>
      <c r="N3281" s="1825"/>
      <c r="O3281" s="17" t="s">
        <v>156</v>
      </c>
    </row>
    <row r="3282" spans="1:15" ht="30" customHeight="1" thickBot="1">
      <c r="A3282" s="1721"/>
      <c r="B3282" s="9"/>
      <c r="C3282" s="1855"/>
      <c r="D3282" s="1856"/>
      <c r="E3282" s="1856"/>
      <c r="F3282" s="1856"/>
      <c r="G3282" s="1857"/>
      <c r="H3282" s="1816"/>
      <c r="I3282" s="1816"/>
      <c r="J3282" s="1925"/>
      <c r="K3282" s="1826" t="s">
        <v>51</v>
      </c>
      <c r="L3282" s="1827"/>
      <c r="M3282" s="1828" t="str">
        <f>Master!$E$6</f>
        <v>2023-24</v>
      </c>
      <c r="N3282" s="1829"/>
    </row>
    <row r="3283" spans="1:15" ht="39.75" customHeight="1">
      <c r="A3283" s="1721"/>
      <c r="B3283" s="10" t="s">
        <v>69</v>
      </c>
      <c r="C3283" s="1932" t="s">
        <v>20</v>
      </c>
      <c r="D3283" s="1977"/>
      <c r="E3283" s="1977"/>
      <c r="F3283" s="1978"/>
      <c r="G3283" s="87" t="s">
        <v>149</v>
      </c>
      <c r="H3283" s="1979">
        <f>VLOOKUP($A3277,'Result Entry'!$B$9:$FW$108,4,0)</f>
        <v>0</v>
      </c>
      <c r="I3283" s="1979"/>
      <c r="J3283" s="1979"/>
      <c r="K3283" s="1979"/>
      <c r="L3283" s="1979"/>
      <c r="M3283" s="1979"/>
      <c r="N3283" s="1980"/>
    </row>
    <row r="3284" spans="1:15" ht="39.75" customHeight="1">
      <c r="A3284" s="1721"/>
      <c r="B3284" s="10" t="s">
        <v>69</v>
      </c>
      <c r="C3284" s="1960" t="s">
        <v>22</v>
      </c>
      <c r="D3284" s="1961"/>
      <c r="E3284" s="1961"/>
      <c r="F3284" s="1962"/>
      <c r="G3284" s="88" t="s">
        <v>149</v>
      </c>
      <c r="H3284" s="1963">
        <f>VLOOKUP($A3277,'Result Entry'!$B$9:$FW$108,7,0)</f>
        <v>0</v>
      </c>
      <c r="I3284" s="1963"/>
      <c r="J3284" s="1963"/>
      <c r="K3284" s="1963"/>
      <c r="L3284" s="1963"/>
      <c r="M3284" s="1963"/>
      <c r="N3284" s="1964"/>
    </row>
    <row r="3285" spans="1:15" ht="39.75" customHeight="1">
      <c r="A3285" s="1721"/>
      <c r="B3285" s="10" t="s">
        <v>69</v>
      </c>
      <c r="C3285" s="1960" t="s">
        <v>23</v>
      </c>
      <c r="D3285" s="1961"/>
      <c r="E3285" s="1961"/>
      <c r="F3285" s="1962"/>
      <c r="G3285" s="88" t="s">
        <v>149</v>
      </c>
      <c r="H3285" s="1963">
        <f>VLOOKUP($A3277,'Result Entry'!$B$9:$FW$108,8,0)</f>
        <v>0</v>
      </c>
      <c r="I3285" s="1963"/>
      <c r="J3285" s="1963"/>
      <c r="K3285" s="1963"/>
      <c r="L3285" s="1963"/>
      <c r="M3285" s="1963"/>
      <c r="N3285" s="1964"/>
    </row>
    <row r="3286" spans="1:15" ht="39.75" customHeight="1">
      <c r="A3286" s="1721"/>
      <c r="B3286" s="10" t="s">
        <v>69</v>
      </c>
      <c r="C3286" s="1960" t="s">
        <v>52</v>
      </c>
      <c r="D3286" s="1961"/>
      <c r="E3286" s="1961"/>
      <c r="F3286" s="1962"/>
      <c r="G3286" s="88" t="s">
        <v>149</v>
      </c>
      <c r="H3286" s="1963">
        <f>VLOOKUP($A3277,'Result Entry'!$B$9:$FW$108,9,0)</f>
        <v>0</v>
      </c>
      <c r="I3286" s="1963"/>
      <c r="J3286" s="1963"/>
      <c r="K3286" s="1963"/>
      <c r="L3286" s="1963"/>
      <c r="M3286" s="1963"/>
      <c r="N3286" s="1964"/>
    </row>
    <row r="3287" spans="1:15" ht="39.75" customHeight="1">
      <c r="A3287" s="1721"/>
      <c r="B3287" s="10" t="s">
        <v>69</v>
      </c>
      <c r="C3287" s="1960" t="s">
        <v>53</v>
      </c>
      <c r="D3287" s="1961"/>
      <c r="E3287" s="1961"/>
      <c r="F3287" s="1962"/>
      <c r="G3287" s="88" t="s">
        <v>149</v>
      </c>
      <c r="H3287" s="1965" t="str">
        <f>CONCATENATE('Result Entry'!$G$4,'Result Entry'!$J$4)</f>
        <v>11(A)</v>
      </c>
      <c r="I3287" s="1963"/>
      <c r="J3287" s="1963"/>
      <c r="K3287" s="1963"/>
      <c r="L3287" s="1963"/>
      <c r="M3287" s="1963"/>
      <c r="N3287" s="1964"/>
    </row>
    <row r="3288" spans="1:15" ht="39.75" customHeight="1" thickBot="1">
      <c r="A3288" s="1721"/>
      <c r="B3288" s="10" t="s">
        <v>69</v>
      </c>
      <c r="C3288" s="1935" t="s">
        <v>25</v>
      </c>
      <c r="D3288" s="1936"/>
      <c r="E3288" s="1936"/>
      <c r="F3288" s="1937"/>
      <c r="G3288" s="89" t="s">
        <v>149</v>
      </c>
      <c r="H3288" s="1938">
        <f>VLOOKUP($A3277,'Result Entry'!$B$9:$FW$108,10,0)</f>
        <v>0</v>
      </c>
      <c r="I3288" s="1938"/>
      <c r="J3288" s="1938"/>
      <c r="K3288" s="1938"/>
      <c r="L3288" s="1938"/>
      <c r="M3288" s="1938"/>
      <c r="N3288" s="1939"/>
    </row>
    <row r="3289" spans="1:15" ht="30" customHeight="1">
      <c r="A3289" s="1721"/>
      <c r="B3289" s="11" t="s">
        <v>69</v>
      </c>
      <c r="C3289" s="1940" t="s">
        <v>167</v>
      </c>
      <c r="D3289" s="1941"/>
      <c r="E3289" s="1944" t="s">
        <v>72</v>
      </c>
      <c r="F3289" s="1946" t="s">
        <v>73</v>
      </c>
      <c r="G3289" s="1948" t="s">
        <v>168</v>
      </c>
      <c r="H3289" s="1950" t="s">
        <v>55</v>
      </c>
      <c r="I3289" s="1951"/>
      <c r="J3289" s="1954" t="s">
        <v>84</v>
      </c>
      <c r="K3289" s="1955"/>
      <c r="L3289" s="1958" t="s">
        <v>169</v>
      </c>
      <c r="M3289" s="1966" t="s">
        <v>76</v>
      </c>
      <c r="N3289" s="1926" t="s">
        <v>98</v>
      </c>
    </row>
    <row r="3290" spans="1:15" ht="30" customHeight="1">
      <c r="A3290" s="1721"/>
      <c r="B3290" s="11"/>
      <c r="C3290" s="1942"/>
      <c r="D3290" s="1943"/>
      <c r="E3290" s="1945"/>
      <c r="F3290" s="1947"/>
      <c r="G3290" s="1949"/>
      <c r="H3290" s="1952"/>
      <c r="I3290" s="1953"/>
      <c r="J3290" s="1956"/>
      <c r="K3290" s="1957"/>
      <c r="L3290" s="1959"/>
      <c r="M3290" s="1967"/>
      <c r="N3290" s="1927"/>
    </row>
    <row r="3291" spans="1:15" ht="39.75" customHeight="1" thickBot="1">
      <c r="A3291" s="1721"/>
      <c r="B3291" s="11" t="s">
        <v>69</v>
      </c>
      <c r="C3291" s="1866" t="s">
        <v>56</v>
      </c>
      <c r="D3291" s="1867"/>
      <c r="E3291" s="90">
        <f>'Result Entry'!$L$7</f>
        <v>10</v>
      </c>
      <c r="F3291" s="91">
        <f>'Result Entry'!$M$7</f>
        <v>10</v>
      </c>
      <c r="G3291" s="92">
        <f t="shared" ref="G3291:G3296" si="273">SUM(E3291:F3291)</f>
        <v>20</v>
      </c>
      <c r="H3291" s="1929">
        <f>'Result Entry'!$AU$7</f>
        <v>70</v>
      </c>
      <c r="I3291" s="1930"/>
      <c r="J3291" s="1931">
        <f>'Result Entry'!$AY$7</f>
        <v>100</v>
      </c>
      <c r="K3291" s="1930"/>
      <c r="L3291" s="92">
        <f t="shared" ref="L3291:L3296" si="274">SUM(H3291,J3291)</f>
        <v>170</v>
      </c>
      <c r="M3291" s="93">
        <f t="shared" ref="M3291:M3296" si="275">SUM(G3291,L3291)</f>
        <v>190</v>
      </c>
      <c r="N3291" s="1928"/>
    </row>
    <row r="3292" spans="1:15" s="52" customFormat="1" ht="54" customHeight="1">
      <c r="A3292" s="1721"/>
      <c r="B3292" s="50" t="s">
        <v>69</v>
      </c>
      <c r="C3292" s="1769" t="str">
        <f>'Result Entry'!$L$3</f>
        <v>HINDI Comp.</v>
      </c>
      <c r="D3292" s="1770"/>
      <c r="E3292" s="94">
        <f>IF($J3280="TC",0,IF($J3280="Nso",0,VLOOKUP($A3277,'Result Entry'!$B$9:$FW$108,11,0)))</f>
        <v>0</v>
      </c>
      <c r="F3292" s="95">
        <f>IF($J3280="TC",0,IF($J3280="Nso",0,VLOOKUP($A3277,'Result Entry'!$B$9:$FW$108,12,0)))</f>
        <v>0</v>
      </c>
      <c r="G3292" s="96">
        <f t="shared" si="273"/>
        <v>0</v>
      </c>
      <c r="H3292" s="1932">
        <f>IF($J3280="TC",0,IF($J3280="Nso",0,VLOOKUP($A3277,'Result Entry'!$B$9:$FW$108,16,0)))</f>
        <v>0</v>
      </c>
      <c r="I3292" s="1933"/>
      <c r="J3292" s="1934">
        <f>IF($J3280="TC",0,IF($J3280="Nso",0,VLOOKUP($A3277,'Result Entry'!$B$9:$FW$108,19,0)))</f>
        <v>0</v>
      </c>
      <c r="K3292" s="1933"/>
      <c r="L3292" s="97">
        <f t="shared" si="274"/>
        <v>0</v>
      </c>
      <c r="M3292" s="98">
        <f t="shared" si="275"/>
        <v>0</v>
      </c>
      <c r="N3292" s="99" t="str">
        <f>IF($J3280="TC",0,IF($J3280="Nso",0,VLOOKUP($A3277,'Result Entry'!$B$9:$FW$108,24,0)))</f>
        <v/>
      </c>
    </row>
    <row r="3293" spans="1:15" s="52" customFormat="1" ht="54" customHeight="1">
      <c r="A3293" s="1721"/>
      <c r="B3293" s="50" t="s">
        <v>69</v>
      </c>
      <c r="C3293" s="1717" t="str">
        <f>'Result Entry'!$Z$3</f>
        <v>ENGLISH Comp.</v>
      </c>
      <c r="D3293" s="1718"/>
      <c r="E3293" s="94">
        <f>IF($J3280="TC",0,IF($J3280="Nso",0,VLOOKUP($A3277,'Result Entry'!$B$9:$FW$108,25,0)))</f>
        <v>0</v>
      </c>
      <c r="F3293" s="95">
        <f>IF($J3280="TC",0,IF($J3280="Nso",0,VLOOKUP($A3277,'Result Entry'!$B$9:$FW$108,26,0)))</f>
        <v>0</v>
      </c>
      <c r="G3293" s="100">
        <f t="shared" si="273"/>
        <v>0</v>
      </c>
      <c r="H3293" s="1960">
        <f>IF($J3280="TC",0,IF($J3280="Nso",0,VLOOKUP($A3277,'Result Entry'!$B$9:$FW$108,30,0)))</f>
        <v>0</v>
      </c>
      <c r="I3293" s="1904"/>
      <c r="J3293" s="1903">
        <f>IF($J3280="TC",0,IF($J3280="Nso",0,VLOOKUP($A3277,'Result Entry'!$B$9:$FW$108,33,0)))</f>
        <v>0</v>
      </c>
      <c r="K3293" s="1904"/>
      <c r="L3293" s="97">
        <f t="shared" si="274"/>
        <v>0</v>
      </c>
      <c r="M3293" s="98">
        <f t="shared" si="275"/>
        <v>0</v>
      </c>
      <c r="N3293" s="99" t="str">
        <f>IF($J3280="TC",0,IF($J3280="Nso",0,VLOOKUP($A3277,'Result Entry'!$B$9:$FW$108,38,0)))</f>
        <v/>
      </c>
    </row>
    <row r="3294" spans="1:15" s="52" customFormat="1" ht="54" customHeight="1">
      <c r="A3294" s="1721"/>
      <c r="B3294" s="50" t="s">
        <v>69</v>
      </c>
      <c r="C3294" s="1717" t="str">
        <f>'Result Entry'!$AO$3</f>
        <v>PHYSICS</v>
      </c>
      <c r="D3294" s="1718"/>
      <c r="E3294" s="94">
        <f>IF($J3280="TC",0,IF($J3280="Nso",0,VLOOKUP($A3277,'Result Entry'!$B$9:$FW$108,39,0)))</f>
        <v>0</v>
      </c>
      <c r="F3294" s="95">
        <f>IF($J3280="TC",0,IF($J3280="Nso",0,VLOOKUP($A3277,'Result Entry'!$B$9:$FW$108,40,0)))</f>
        <v>0</v>
      </c>
      <c r="G3294" s="100">
        <f t="shared" si="273"/>
        <v>0</v>
      </c>
      <c r="H3294" s="1960">
        <f>IF($J3280="TC",0,IF($J3280="Nso",0,VLOOKUP($A3277,'Result Entry'!$B$9:$FW$108,45,0)))</f>
        <v>0</v>
      </c>
      <c r="I3294" s="1904"/>
      <c r="J3294" s="1903">
        <f>IF($J3280="TC",0,IF($J3280="Nso",0,VLOOKUP($A3277,'Result Entry'!$B$9:$FW$108,49,0)))</f>
        <v>0</v>
      </c>
      <c r="K3294" s="1904"/>
      <c r="L3294" s="97">
        <f t="shared" si="274"/>
        <v>0</v>
      </c>
      <c r="M3294" s="98">
        <f t="shared" si="275"/>
        <v>0</v>
      </c>
      <c r="N3294" s="99" t="str">
        <f>IF($J3280="TC",0,IF($J3280="Nso",0,VLOOKUP($A3277,'Result Entry'!$B$9:$FW$108,54,0)))</f>
        <v/>
      </c>
    </row>
    <row r="3295" spans="1:15" s="52" customFormat="1" ht="54" customHeight="1">
      <c r="A3295" s="1721"/>
      <c r="B3295" s="50" t="s">
        <v>69</v>
      </c>
      <c r="C3295" s="1717" t="str">
        <f>'Result Entry'!$BF$3</f>
        <v>CHEMISTRY</v>
      </c>
      <c r="D3295" s="1718"/>
      <c r="E3295" s="94" t="str">
        <f>IF($J3280="TC",0,IF($J3280="Nso",0,VLOOKUP($A3277,'Result Entry'!$B$9:$FW$108,55,0)))</f>
        <v/>
      </c>
      <c r="F3295" s="95">
        <f>IF($J3280="TC",0,IF($J3280="Nso",0,VLOOKUP($A3277,'Result Entry'!$B$9:$FW$108,56,0)))</f>
        <v>0</v>
      </c>
      <c r="G3295" s="100">
        <f t="shared" si="273"/>
        <v>0</v>
      </c>
      <c r="H3295" s="1960">
        <f>IF($J3280="TC",0,IF($J3280="Nso",0,VLOOKUP($A3277,'Result Entry'!$B$9:$FW$108,61,0)))</f>
        <v>0</v>
      </c>
      <c r="I3295" s="1904"/>
      <c r="J3295" s="1903">
        <f>IF($J3280="TC",0,IF($J3280="Nso",0,VLOOKUP($A3277,'Result Entry'!$B$9:$FW$108,65,0)))</f>
        <v>0</v>
      </c>
      <c r="K3295" s="1904"/>
      <c r="L3295" s="97">
        <f t="shared" si="274"/>
        <v>0</v>
      </c>
      <c r="M3295" s="98">
        <f t="shared" si="275"/>
        <v>0</v>
      </c>
      <c r="N3295" s="99" t="str">
        <f>IF($J3280="TC",0,IF($J3280="Nso",0,VLOOKUP($A3277,'Result Entry'!$B$9:$FW$108,70,0)))</f>
        <v/>
      </c>
    </row>
    <row r="3296" spans="1:15" s="52" customFormat="1" ht="54" customHeight="1" thickBot="1">
      <c r="A3296" s="1721"/>
      <c r="B3296" s="50" t="s">
        <v>69</v>
      </c>
      <c r="C3296" s="1717" t="str">
        <f>'Result Entry'!$BW$3</f>
        <v>BIOLOGY</v>
      </c>
      <c r="D3296" s="1718"/>
      <c r="E3296" s="101" t="str">
        <f>IF($J3280="TC",0,IF($J3280="Nso",0,VLOOKUP($A3277,'Result Entry'!$B$9:$FW$108,71,0)))</f>
        <v/>
      </c>
      <c r="F3296" s="102" t="str">
        <f>IF($J3280="TC",0,IF($J3280="Nso",0,VLOOKUP($A3277,'Result Entry'!$B$9:$FW$108,72,0)))</f>
        <v/>
      </c>
      <c r="G3296" s="103">
        <f t="shared" si="273"/>
        <v>0</v>
      </c>
      <c r="H3296" s="1905">
        <f>IF($J3280="TC",0,IF($J3280="Nso",0,VLOOKUP($A3277,'Result Entry'!$B$9:$FW$108,77,0)))</f>
        <v>0</v>
      </c>
      <c r="I3296" s="1906"/>
      <c r="J3296" s="1907">
        <f>IF($J3280="TC",0,IF($J3280="Nso",0,VLOOKUP($A3277,'Result Entry'!$B$9:$FW$108,81,0)))</f>
        <v>0</v>
      </c>
      <c r="K3296" s="1906"/>
      <c r="L3296" s="104">
        <f t="shared" si="274"/>
        <v>0</v>
      </c>
      <c r="M3296" s="105">
        <f t="shared" si="275"/>
        <v>0</v>
      </c>
      <c r="N3296" s="99">
        <f>IF($J3280="TC",0,IF($J3280="Nso",0,VLOOKUP($A3277,'Result Entry'!$B$9:$FW$108,86,0)))</f>
        <v>0</v>
      </c>
    </row>
    <row r="3297" spans="1:14" ht="39.75" customHeight="1">
      <c r="A3297" s="1721"/>
      <c r="B3297" s="11" t="s">
        <v>69</v>
      </c>
      <c r="C3297" s="1771" t="s">
        <v>77</v>
      </c>
      <c r="D3297" s="1772"/>
      <c r="E3297" s="1773"/>
      <c r="F3297" s="1968" t="s">
        <v>78</v>
      </c>
      <c r="G3297" s="1969"/>
      <c r="H3297" s="1968" t="s">
        <v>79</v>
      </c>
      <c r="I3297" s="1970"/>
      <c r="J3297" s="106" t="s">
        <v>41</v>
      </c>
      <c r="K3297" s="116" t="s">
        <v>91</v>
      </c>
      <c r="L3297" s="1971" t="s">
        <v>39</v>
      </c>
      <c r="M3297" s="1972"/>
      <c r="N3297" s="108" t="s">
        <v>43</v>
      </c>
    </row>
    <row r="3298" spans="1:14" ht="39.75" customHeight="1" thickBot="1">
      <c r="A3298" s="1721"/>
      <c r="B3298" s="11" t="s">
        <v>69</v>
      </c>
      <c r="C3298" s="1774"/>
      <c r="D3298" s="1775"/>
      <c r="E3298" s="1776"/>
      <c r="F3298" s="1973">
        <f>IF($J3280="TC",0,IF($J3280="Nso",0,VLOOKUP($A3277,'Result Entry'!$B$9:$FW$108,146,0)))</f>
        <v>0</v>
      </c>
      <c r="G3298" s="1974"/>
      <c r="H3298" s="1975">
        <f>IF($J3280="TC",0,IF($J3280="Nso",0,VLOOKUP($A3277,'Result Entry'!$B$9:$FW$108,147,0)))</f>
        <v>0</v>
      </c>
      <c r="I3298" s="1976"/>
      <c r="J3298" s="75">
        <f>IF($J3280="TC",0,IF($J3280="Nso",0,VLOOKUP($A3277,'Result Entry'!$B$9:$FW$108,148,0)))</f>
        <v>0</v>
      </c>
      <c r="K3298" s="85" t="str">
        <f>IF($J3280="TC",0,IF($J3280="Nso",0,VLOOKUP($A3277,'Result Entry'!$B$9:$FW$108,149,0)))</f>
        <v/>
      </c>
      <c r="L3298" s="1864">
        <f>IF($J3280="TC",0,IF($J3280="Nso",0,VLOOKUP($A3277,'Result Entry'!$B$9:$FW$108,150,0)))</f>
        <v>0</v>
      </c>
      <c r="M3298" s="1865"/>
      <c r="N3298" s="15">
        <f>IF($J3280="TC",0,IF($J3280="Nso",0,VLOOKUP($A3277,'Result Entry'!$B$9:$FW$108,152,0)))</f>
        <v>0</v>
      </c>
    </row>
    <row r="3299" spans="1:14" ht="39.75" customHeight="1">
      <c r="A3299" s="1721"/>
      <c r="B3299" s="11" t="s">
        <v>69</v>
      </c>
      <c r="C3299" s="1758" t="s">
        <v>58</v>
      </c>
      <c r="D3299" s="1759"/>
      <c r="E3299" s="1759"/>
      <c r="F3299" s="1759"/>
      <c r="G3299" s="1759"/>
      <c r="H3299" s="1760"/>
      <c r="I3299" s="1834" t="s">
        <v>59</v>
      </c>
      <c r="J3299" s="1835"/>
      <c r="K3299" s="1911">
        <f>VLOOKUP($A3277,'Result Entry'!$B$9:$FW$108,143,0)</f>
        <v>0</v>
      </c>
      <c r="L3299" s="1912"/>
      <c r="M3299" s="1839" t="s">
        <v>37</v>
      </c>
      <c r="N3299" s="1840"/>
    </row>
    <row r="3300" spans="1:14" ht="39.75" customHeight="1" thickBot="1">
      <c r="A3300" s="1721"/>
      <c r="B3300" s="11" t="s">
        <v>69</v>
      </c>
      <c r="C3300" s="1841" t="s">
        <v>54</v>
      </c>
      <c r="D3300" s="1842"/>
      <c r="E3300" s="1842"/>
      <c r="F3300" s="1843" t="s">
        <v>157</v>
      </c>
      <c r="G3300" s="1844"/>
      <c r="H3300" s="26" t="s">
        <v>47</v>
      </c>
      <c r="I3300" s="1847" t="s">
        <v>60</v>
      </c>
      <c r="J3300" s="1848"/>
      <c r="K3300" s="1913">
        <f>VLOOKUP($A3277,'Result Entry'!$B$9:$FW$108,144,0)</f>
        <v>0</v>
      </c>
      <c r="L3300" s="1914"/>
      <c r="M3300" s="1875">
        <f>VLOOKUP($A3277,'Result Entry'!$B$9:$FW$108,145,0)</f>
        <v>0</v>
      </c>
      <c r="N3300" s="1876"/>
    </row>
    <row r="3301" spans="1:14" ht="39.75" customHeight="1">
      <c r="A3301" s="1721"/>
      <c r="B3301" s="11" t="s">
        <v>69</v>
      </c>
      <c r="C3301" s="1841"/>
      <c r="D3301" s="1842"/>
      <c r="E3301" s="1842"/>
      <c r="F3301" s="1845"/>
      <c r="G3301" s="1846"/>
      <c r="H3301" s="27" t="s">
        <v>99</v>
      </c>
      <c r="I3301" s="1877" t="s">
        <v>61</v>
      </c>
      <c r="J3301" s="1878"/>
      <c r="K3301" s="1915">
        <f>IF($J3280="TC","Transferred",IF($J3280="Nso","NameSeparated",VLOOKUP($A3277,'Result Entry'!$B$9:$FW$108,153,0)))</f>
        <v>0</v>
      </c>
      <c r="L3301" s="1915"/>
      <c r="M3301" s="1915"/>
      <c r="N3301" s="1916"/>
    </row>
    <row r="3302" spans="1:14" ht="39.75" customHeight="1">
      <c r="A3302" s="1721"/>
      <c r="B3302" s="11" t="s">
        <v>69</v>
      </c>
      <c r="C3302" s="1917" t="str">
        <f>'Result Entry'!$DU$3</f>
        <v>Foundation Of Information Tech.</v>
      </c>
      <c r="D3302" s="1918"/>
      <c r="E3302" s="1919"/>
      <c r="F3302" s="1902" t="str">
        <f>IF($J3280="TC",0,IF($J3280="Nso",0,VLOOKUP($A3277,'Result Entry'!$B$9:$GS$108,170,0)))</f>
        <v/>
      </c>
      <c r="G3302" s="1902"/>
      <c r="H3302" s="109">
        <f>IF($J3280="TC",0,IF($J3280="Nso",0,VLOOKUP($A3277,'Result Entry'!$B$9:$GS$108,112,0)))</f>
        <v>0</v>
      </c>
      <c r="I3302" s="1748" t="s">
        <v>71</v>
      </c>
      <c r="J3302" s="1749"/>
      <c r="K3302" s="1908">
        <f>'Result Entry'!$T$2</f>
        <v>45419</v>
      </c>
      <c r="L3302" s="1909"/>
      <c r="M3302" s="1909"/>
      <c r="N3302" s="1910"/>
    </row>
    <row r="3303" spans="1:14" ht="39.75" customHeight="1">
      <c r="A3303" s="1721"/>
      <c r="B3303" s="11" t="s">
        <v>69</v>
      </c>
      <c r="C3303" s="1899" t="str">
        <f>'Result Entry'!$EI$3</f>
        <v>G.I.A.I.-II</v>
      </c>
      <c r="D3303" s="1900"/>
      <c r="E3303" s="1901"/>
      <c r="F3303" s="1902" t="str">
        <f>IF($J3280="TC",0,IF($J3280="Nso",0,VLOOKUP($A3277,'Result Entry'!$B$9:$GS$108,174,0)))</f>
        <v/>
      </c>
      <c r="G3303" s="1902"/>
      <c r="H3303" s="109">
        <f>IF($J3280="TC",0,IF($J3280="Nso",0,VLOOKUP($A3277,'Result Entry'!$B$9:$GS$108,124,0)))</f>
        <v>0</v>
      </c>
      <c r="I3303" s="1753"/>
      <c r="J3303" s="1754"/>
      <c r="K3303" s="1754"/>
      <c r="L3303" s="1754"/>
      <c r="M3303" s="1754"/>
      <c r="N3303" s="1755"/>
    </row>
    <row r="3304" spans="1:14" ht="39.75" customHeight="1">
      <c r="A3304" s="1721"/>
      <c r="B3304" s="11" t="s">
        <v>69</v>
      </c>
      <c r="C3304" s="1899" t="str">
        <f>'Result Entry'!$EU$3</f>
        <v>SOC.SER.PLAN</v>
      </c>
      <c r="D3304" s="1900"/>
      <c r="E3304" s="1901"/>
      <c r="F3304" s="1902">
        <f>IF($J3280="TC",0,IF($J3280="Nso",0,VLOOKUP($A3277,'Result Entry'!$B$9:$HS$108,178,0)))</f>
        <v>0</v>
      </c>
      <c r="G3304" s="1902"/>
      <c r="H3304" s="109">
        <f>IF($J3280="TC",0,IF($J3280="Nso",0,VLOOKUP($A3277,'Result Entry'!$B$9:$GS$108,136,0)))</f>
        <v>0</v>
      </c>
      <c r="I3304" s="1756" t="s">
        <v>174</v>
      </c>
      <c r="J3304" s="1757"/>
      <c r="K3304" s="113"/>
      <c r="L3304" s="114"/>
      <c r="M3304" s="114"/>
      <c r="N3304" s="115"/>
    </row>
    <row r="3305" spans="1:14" ht="39.75" customHeight="1" thickBot="1">
      <c r="A3305" s="1721"/>
      <c r="B3305" s="11" t="s">
        <v>69</v>
      </c>
      <c r="C3305" s="1899" t="str">
        <f>'Result Entry'!$FG$3</f>
        <v>Jeewan Kaushal</v>
      </c>
      <c r="D3305" s="1900"/>
      <c r="E3305" s="1901"/>
      <c r="F3305" s="1902" t="str">
        <f>IF($J3280="TC",0,IF($J3280="Nso",0,VLOOKUP($A3277,'Result Entry'!$B$9:$HS$108,182,0)))</f>
        <v/>
      </c>
      <c r="G3305" s="1902"/>
      <c r="H3305" s="109">
        <f>IF($J3280="TC",0,IF($J3280="Nso",0,VLOOKUP($A3277,'Result Entry'!$B$9:$HS$108,136,0)))</f>
        <v>0</v>
      </c>
      <c r="I3305" s="1756" t="s">
        <v>148</v>
      </c>
      <c r="J3305" s="1757"/>
      <c r="K3305" s="1757"/>
      <c r="L3305" s="1757"/>
      <c r="M3305" s="1757"/>
      <c r="N3305" s="1838"/>
    </row>
    <row r="3306" spans="1:14" ht="39.75" customHeight="1">
      <c r="A3306" s="1721"/>
      <c r="B3306" s="10" t="s">
        <v>69</v>
      </c>
      <c r="C3306" s="1886" t="s">
        <v>180</v>
      </c>
      <c r="D3306" s="1887"/>
      <c r="E3306" s="1888"/>
      <c r="F3306" s="1895" t="s">
        <v>181</v>
      </c>
      <c r="G3306" s="1896"/>
      <c r="H3306" s="110" t="s">
        <v>30</v>
      </c>
      <c r="I3306" s="1756" t="s">
        <v>175</v>
      </c>
      <c r="J3306" s="1757"/>
      <c r="K3306" s="1757"/>
      <c r="L3306" s="1757"/>
      <c r="M3306" s="1757"/>
      <c r="N3306" s="1838"/>
    </row>
    <row r="3307" spans="1:14" ht="39.75" customHeight="1">
      <c r="A3307" s="1721"/>
      <c r="B3307" s="10" t="s">
        <v>69</v>
      </c>
      <c r="C3307" s="1889"/>
      <c r="D3307" s="1890"/>
      <c r="E3307" s="1891"/>
      <c r="F3307" s="1897" t="s">
        <v>182</v>
      </c>
      <c r="G3307" s="1898"/>
      <c r="H3307" s="111" t="s">
        <v>179</v>
      </c>
      <c r="I3307" s="1732" t="s">
        <v>67</v>
      </c>
      <c r="J3307" s="1733"/>
      <c r="K3307" s="1733"/>
      <c r="L3307" s="1733"/>
      <c r="M3307" s="1733"/>
      <c r="N3307" s="1734"/>
    </row>
    <row r="3308" spans="1:14" ht="39.75" customHeight="1">
      <c r="A3308" s="1721"/>
      <c r="B3308" s="10" t="s">
        <v>69</v>
      </c>
      <c r="C3308" s="1889"/>
      <c r="D3308" s="1890"/>
      <c r="E3308" s="1891"/>
      <c r="F3308" s="1897" t="s">
        <v>185</v>
      </c>
      <c r="G3308" s="1898"/>
      <c r="H3308" s="111" t="s">
        <v>62</v>
      </c>
      <c r="I3308" s="1735"/>
      <c r="J3308" s="1736"/>
      <c r="K3308" s="1736"/>
      <c r="L3308" s="1736"/>
      <c r="M3308" s="1736"/>
      <c r="N3308" s="1737"/>
    </row>
    <row r="3309" spans="1:14" ht="39.75" customHeight="1">
      <c r="A3309" s="1721"/>
      <c r="B3309" s="10" t="s">
        <v>69</v>
      </c>
      <c r="C3309" s="1889"/>
      <c r="D3309" s="1890"/>
      <c r="E3309" s="1891"/>
      <c r="F3309" s="1897" t="s">
        <v>186</v>
      </c>
      <c r="G3309" s="1898"/>
      <c r="H3309" s="111" t="s">
        <v>63</v>
      </c>
      <c r="I3309" s="1735"/>
      <c r="J3309" s="1736"/>
      <c r="K3309" s="1736"/>
      <c r="L3309" s="1736"/>
      <c r="M3309" s="1736"/>
      <c r="N3309" s="1737"/>
    </row>
    <row r="3310" spans="1:14" ht="39.75" customHeight="1">
      <c r="A3310" s="1721"/>
      <c r="B3310" s="10" t="s">
        <v>69</v>
      </c>
      <c r="C3310" s="1889"/>
      <c r="D3310" s="1890"/>
      <c r="E3310" s="1891"/>
      <c r="F3310" s="1897" t="s">
        <v>183</v>
      </c>
      <c r="G3310" s="1898"/>
      <c r="H3310" s="111" t="s">
        <v>65</v>
      </c>
      <c r="I3310" s="1738" t="s">
        <v>80</v>
      </c>
      <c r="J3310" s="1739"/>
      <c r="K3310" s="1739"/>
      <c r="L3310" s="1739"/>
      <c r="M3310" s="1739"/>
      <c r="N3310" s="1740"/>
    </row>
    <row r="3311" spans="1:14" ht="39.75" customHeight="1" thickBot="1">
      <c r="A3311" s="1721"/>
      <c r="B3311" s="13" t="s">
        <v>69</v>
      </c>
      <c r="C3311" s="1892"/>
      <c r="D3311" s="1893"/>
      <c r="E3311" s="1894"/>
      <c r="F3311" s="1884" t="s">
        <v>184</v>
      </c>
      <c r="G3311" s="1885"/>
      <c r="H3311" s="112" t="s">
        <v>64</v>
      </c>
      <c r="I3311" s="1741"/>
      <c r="J3311" s="1742"/>
      <c r="K3311" s="1742"/>
      <c r="L3311" s="1742"/>
      <c r="M3311" s="1742"/>
      <c r="N3311" s="1743"/>
    </row>
    <row r="3312" spans="1:14" s="43" customFormat="1" ht="123.75" customHeight="1" thickTop="1">
      <c r="A3312" s="84"/>
      <c r="B3312" s="117"/>
      <c r="C3312" s="118"/>
      <c r="D3312" s="118"/>
      <c r="E3312" s="118"/>
      <c r="F3312" s="118"/>
      <c r="G3312" s="118"/>
      <c r="H3312" s="118"/>
      <c r="I3312" s="118"/>
      <c r="J3312" s="118"/>
      <c r="K3312" s="118"/>
      <c r="L3312" s="118"/>
      <c r="M3312" s="118"/>
      <c r="N3312" s="118"/>
    </row>
    <row r="3313" spans="1:15" ht="24.75" customHeight="1" thickBot="1">
      <c r="A3313" s="83">
        <f>A3277+1</f>
        <v>93</v>
      </c>
      <c r="B3313" s="1720" t="s">
        <v>50</v>
      </c>
      <c r="C3313" s="1720"/>
      <c r="D3313" s="1720"/>
      <c r="E3313" s="1720"/>
      <c r="F3313" s="1720"/>
      <c r="G3313" s="1720"/>
      <c r="H3313" s="1720"/>
      <c r="I3313" s="1720"/>
      <c r="J3313" s="1720"/>
      <c r="K3313" s="1720"/>
      <c r="L3313" s="1720"/>
      <c r="M3313" s="1720"/>
      <c r="N3313" s="1720"/>
    </row>
    <row r="3314" spans="1:15" ht="62.25" customHeight="1" thickTop="1">
      <c r="A3314" s="1721"/>
      <c r="B3314" s="1722"/>
      <c r="C3314" s="1723"/>
      <c r="D3314" s="1920" t="str">
        <f>Master!$E$8</f>
        <v xml:space="preserve">Govt. Sr. Secondary School </v>
      </c>
      <c r="E3314" s="1921"/>
      <c r="F3314" s="1921"/>
      <c r="G3314" s="1921"/>
      <c r="H3314" s="1921"/>
      <c r="I3314" s="1921"/>
      <c r="J3314" s="1921"/>
      <c r="K3314" s="1921"/>
      <c r="L3314" s="1921"/>
      <c r="M3314" s="1921"/>
      <c r="N3314" s="1922"/>
    </row>
    <row r="3315" spans="1:15" ht="33" customHeight="1" thickBot="1">
      <c r="A3315" s="1721"/>
      <c r="B3315" s="1724"/>
      <c r="C3315" s="1725"/>
      <c r="D3315" s="1729" t="str">
        <f>Master!$E$11</f>
        <v>P.S.-Bapini (Jodhpur)</v>
      </c>
      <c r="E3315" s="1730"/>
      <c r="F3315" s="1730"/>
      <c r="G3315" s="1730"/>
      <c r="H3315" s="1730"/>
      <c r="I3315" s="1730"/>
      <c r="J3315" s="1730"/>
      <c r="K3315" s="1730"/>
      <c r="L3315" s="1730"/>
      <c r="M3315" s="1730"/>
      <c r="N3315" s="1731"/>
    </row>
    <row r="3316" spans="1:15" ht="30" customHeight="1">
      <c r="A3316" s="1721"/>
      <c r="B3316" s="28"/>
      <c r="C3316" s="1849" t="s">
        <v>150</v>
      </c>
      <c r="D3316" s="1850"/>
      <c r="E3316" s="1850"/>
      <c r="F3316" s="1850"/>
      <c r="G3316" s="1851"/>
      <c r="H3316" s="1814" t="s">
        <v>127</v>
      </c>
      <c r="I3316" s="1814"/>
      <c r="J3316" s="1923">
        <f>VLOOKUP(A3313,'Result Entry'!$B$6:$K$108,6,0)</f>
        <v>0</v>
      </c>
      <c r="K3316" s="1820" t="s">
        <v>68</v>
      </c>
      <c r="L3316" s="1821"/>
      <c r="M3316" s="68">
        <f>Master!$E$14</f>
        <v>8151106901</v>
      </c>
      <c r="N3316" s="69"/>
    </row>
    <row r="3317" spans="1:15" ht="30" customHeight="1">
      <c r="A3317" s="1721"/>
      <c r="B3317" s="9"/>
      <c r="C3317" s="1852"/>
      <c r="D3317" s="1853"/>
      <c r="E3317" s="1853"/>
      <c r="F3317" s="1853"/>
      <c r="G3317" s="1854"/>
      <c r="H3317" s="1815"/>
      <c r="I3317" s="1815"/>
      <c r="J3317" s="1924"/>
      <c r="K3317" s="1822" t="s">
        <v>66</v>
      </c>
      <c r="L3317" s="1823"/>
      <c r="M3317" s="1824"/>
      <c r="N3317" s="1825"/>
      <c r="O3317" s="17" t="s">
        <v>156</v>
      </c>
    </row>
    <row r="3318" spans="1:15" ht="30" customHeight="1" thickBot="1">
      <c r="A3318" s="1721"/>
      <c r="B3318" s="9"/>
      <c r="C3318" s="1855"/>
      <c r="D3318" s="1856"/>
      <c r="E3318" s="1856"/>
      <c r="F3318" s="1856"/>
      <c r="G3318" s="1857"/>
      <c r="H3318" s="1816"/>
      <c r="I3318" s="1816"/>
      <c r="J3318" s="1925"/>
      <c r="K3318" s="1826" t="s">
        <v>51</v>
      </c>
      <c r="L3318" s="1827"/>
      <c r="M3318" s="1828" t="str">
        <f>Master!$E$6</f>
        <v>2023-24</v>
      </c>
      <c r="N3318" s="1829"/>
    </row>
    <row r="3319" spans="1:15" ht="39.75" customHeight="1">
      <c r="A3319" s="1721"/>
      <c r="B3319" s="10" t="s">
        <v>69</v>
      </c>
      <c r="C3319" s="1932" t="s">
        <v>20</v>
      </c>
      <c r="D3319" s="1977"/>
      <c r="E3319" s="1977"/>
      <c r="F3319" s="1978"/>
      <c r="G3319" s="87" t="s">
        <v>149</v>
      </c>
      <c r="H3319" s="1979">
        <f>VLOOKUP($A3313,'Result Entry'!$B$9:$FW$108,4,0)</f>
        <v>0</v>
      </c>
      <c r="I3319" s="1979"/>
      <c r="J3319" s="1979"/>
      <c r="K3319" s="1979"/>
      <c r="L3319" s="1979"/>
      <c r="M3319" s="1979"/>
      <c r="N3319" s="1980"/>
    </row>
    <row r="3320" spans="1:15" ht="39.75" customHeight="1">
      <c r="A3320" s="1721"/>
      <c r="B3320" s="10" t="s">
        <v>69</v>
      </c>
      <c r="C3320" s="1960" t="s">
        <v>22</v>
      </c>
      <c r="D3320" s="1961"/>
      <c r="E3320" s="1961"/>
      <c r="F3320" s="1962"/>
      <c r="G3320" s="88" t="s">
        <v>149</v>
      </c>
      <c r="H3320" s="1963">
        <f>VLOOKUP($A3313,'Result Entry'!$B$9:$FW$108,7,0)</f>
        <v>0</v>
      </c>
      <c r="I3320" s="1963"/>
      <c r="J3320" s="1963"/>
      <c r="K3320" s="1963"/>
      <c r="L3320" s="1963"/>
      <c r="M3320" s="1963"/>
      <c r="N3320" s="1964"/>
    </row>
    <row r="3321" spans="1:15" ht="39.75" customHeight="1">
      <c r="A3321" s="1721"/>
      <c r="B3321" s="10" t="s">
        <v>69</v>
      </c>
      <c r="C3321" s="1960" t="s">
        <v>23</v>
      </c>
      <c r="D3321" s="1961"/>
      <c r="E3321" s="1961"/>
      <c r="F3321" s="1962"/>
      <c r="G3321" s="88" t="s">
        <v>149</v>
      </c>
      <c r="H3321" s="1963">
        <f>VLOOKUP($A3313,'Result Entry'!$B$9:$FW$108,8,0)</f>
        <v>0</v>
      </c>
      <c r="I3321" s="1963"/>
      <c r="J3321" s="1963"/>
      <c r="K3321" s="1963"/>
      <c r="L3321" s="1963"/>
      <c r="M3321" s="1963"/>
      <c r="N3321" s="1964"/>
    </row>
    <row r="3322" spans="1:15" ht="39.75" customHeight="1">
      <c r="A3322" s="1721"/>
      <c r="B3322" s="10" t="s">
        <v>69</v>
      </c>
      <c r="C3322" s="1960" t="s">
        <v>52</v>
      </c>
      <c r="D3322" s="1961"/>
      <c r="E3322" s="1961"/>
      <c r="F3322" s="1962"/>
      <c r="G3322" s="88" t="s">
        <v>149</v>
      </c>
      <c r="H3322" s="1963">
        <f>VLOOKUP($A3313,'Result Entry'!$B$9:$FW$108,9,0)</f>
        <v>0</v>
      </c>
      <c r="I3322" s="1963"/>
      <c r="J3322" s="1963"/>
      <c r="K3322" s="1963"/>
      <c r="L3322" s="1963"/>
      <c r="M3322" s="1963"/>
      <c r="N3322" s="1964"/>
    </row>
    <row r="3323" spans="1:15" ht="39.75" customHeight="1">
      <c r="A3323" s="1721"/>
      <c r="B3323" s="10" t="s">
        <v>69</v>
      </c>
      <c r="C3323" s="1960" t="s">
        <v>53</v>
      </c>
      <c r="D3323" s="1961"/>
      <c r="E3323" s="1961"/>
      <c r="F3323" s="1962"/>
      <c r="G3323" s="88" t="s">
        <v>149</v>
      </c>
      <c r="H3323" s="1965" t="str">
        <f>CONCATENATE('Result Entry'!$G$4,'Result Entry'!$J$4)</f>
        <v>11(A)</v>
      </c>
      <c r="I3323" s="1963"/>
      <c r="J3323" s="1963"/>
      <c r="K3323" s="1963"/>
      <c r="L3323" s="1963"/>
      <c r="M3323" s="1963"/>
      <c r="N3323" s="1964"/>
    </row>
    <row r="3324" spans="1:15" ht="39.75" customHeight="1" thickBot="1">
      <c r="A3324" s="1721"/>
      <c r="B3324" s="10" t="s">
        <v>69</v>
      </c>
      <c r="C3324" s="1935" t="s">
        <v>25</v>
      </c>
      <c r="D3324" s="1936"/>
      <c r="E3324" s="1936"/>
      <c r="F3324" s="1937"/>
      <c r="G3324" s="89" t="s">
        <v>149</v>
      </c>
      <c r="H3324" s="1938">
        <f>VLOOKUP($A3313,'Result Entry'!$B$9:$FW$108,10,0)</f>
        <v>0</v>
      </c>
      <c r="I3324" s="1938"/>
      <c r="J3324" s="1938"/>
      <c r="K3324" s="1938"/>
      <c r="L3324" s="1938"/>
      <c r="M3324" s="1938"/>
      <c r="N3324" s="1939"/>
    </row>
    <row r="3325" spans="1:15" ht="30" customHeight="1">
      <c r="A3325" s="1721"/>
      <c r="B3325" s="11" t="s">
        <v>69</v>
      </c>
      <c r="C3325" s="1940" t="s">
        <v>167</v>
      </c>
      <c r="D3325" s="1941"/>
      <c r="E3325" s="1944" t="s">
        <v>72</v>
      </c>
      <c r="F3325" s="1946" t="s">
        <v>73</v>
      </c>
      <c r="G3325" s="1948" t="s">
        <v>168</v>
      </c>
      <c r="H3325" s="1950" t="s">
        <v>55</v>
      </c>
      <c r="I3325" s="1951"/>
      <c r="J3325" s="1954" t="s">
        <v>84</v>
      </c>
      <c r="K3325" s="1955"/>
      <c r="L3325" s="1958" t="s">
        <v>169</v>
      </c>
      <c r="M3325" s="1966" t="s">
        <v>76</v>
      </c>
      <c r="N3325" s="1926" t="s">
        <v>98</v>
      </c>
    </row>
    <row r="3326" spans="1:15" ht="30" customHeight="1">
      <c r="A3326" s="1721"/>
      <c r="B3326" s="11"/>
      <c r="C3326" s="1942"/>
      <c r="D3326" s="1943"/>
      <c r="E3326" s="1945"/>
      <c r="F3326" s="1947"/>
      <c r="G3326" s="1949"/>
      <c r="H3326" s="1952"/>
      <c r="I3326" s="1953"/>
      <c r="J3326" s="1956"/>
      <c r="K3326" s="1957"/>
      <c r="L3326" s="1959"/>
      <c r="M3326" s="1967"/>
      <c r="N3326" s="1927"/>
    </row>
    <row r="3327" spans="1:15" ht="39.75" customHeight="1" thickBot="1">
      <c r="A3327" s="1721"/>
      <c r="B3327" s="11" t="s">
        <v>69</v>
      </c>
      <c r="C3327" s="1866" t="s">
        <v>56</v>
      </c>
      <c r="D3327" s="1867"/>
      <c r="E3327" s="90">
        <f>'Result Entry'!$L$7</f>
        <v>10</v>
      </c>
      <c r="F3327" s="91">
        <f>'Result Entry'!$M$7</f>
        <v>10</v>
      </c>
      <c r="G3327" s="92">
        <f t="shared" ref="G3327:G3332" si="276">SUM(E3327:F3327)</f>
        <v>20</v>
      </c>
      <c r="H3327" s="1929">
        <f>'Result Entry'!$AU$7</f>
        <v>70</v>
      </c>
      <c r="I3327" s="1930"/>
      <c r="J3327" s="1931">
        <f>'Result Entry'!$AY$7</f>
        <v>100</v>
      </c>
      <c r="K3327" s="1930"/>
      <c r="L3327" s="92">
        <f t="shared" ref="L3327:L3332" si="277">SUM(H3327,J3327)</f>
        <v>170</v>
      </c>
      <c r="M3327" s="93">
        <f t="shared" ref="M3327:M3332" si="278">SUM(G3327,L3327)</f>
        <v>190</v>
      </c>
      <c r="N3327" s="1928"/>
    </row>
    <row r="3328" spans="1:15" s="52" customFormat="1" ht="54" customHeight="1">
      <c r="A3328" s="1721"/>
      <c r="B3328" s="50" t="s">
        <v>69</v>
      </c>
      <c r="C3328" s="1769" t="str">
        <f>'Result Entry'!$L$3</f>
        <v>HINDI Comp.</v>
      </c>
      <c r="D3328" s="1770"/>
      <c r="E3328" s="94">
        <f>IF($J3316="TC",0,IF($J3316="Nso",0,VLOOKUP($A3313,'Result Entry'!$B$9:$FW$108,11,0)))</f>
        <v>0</v>
      </c>
      <c r="F3328" s="95">
        <f>IF($J3316="TC",0,IF($J3316="Nso",0,VLOOKUP($A3313,'Result Entry'!$B$9:$FW$108,12,0)))</f>
        <v>0</v>
      </c>
      <c r="G3328" s="96">
        <f t="shared" si="276"/>
        <v>0</v>
      </c>
      <c r="H3328" s="1932">
        <f>IF($J3316="TC",0,IF($J3316="Nso",0,VLOOKUP($A3313,'Result Entry'!$B$9:$FW$108,16,0)))</f>
        <v>0</v>
      </c>
      <c r="I3328" s="1933"/>
      <c r="J3328" s="1934">
        <f>IF($J3316="TC",0,IF($J3316="Nso",0,VLOOKUP($A3313,'Result Entry'!$B$9:$FW$108,19,0)))</f>
        <v>0</v>
      </c>
      <c r="K3328" s="1933"/>
      <c r="L3328" s="97">
        <f t="shared" si="277"/>
        <v>0</v>
      </c>
      <c r="M3328" s="98">
        <f t="shared" si="278"/>
        <v>0</v>
      </c>
      <c r="N3328" s="99" t="str">
        <f>IF($J3316="TC",0,IF($J3316="Nso",0,VLOOKUP($A3313,'Result Entry'!$B$9:$FW$108,24,0)))</f>
        <v/>
      </c>
    </row>
    <row r="3329" spans="1:14" s="52" customFormat="1" ht="54" customHeight="1">
      <c r="A3329" s="1721"/>
      <c r="B3329" s="50" t="s">
        <v>69</v>
      </c>
      <c r="C3329" s="1717" t="str">
        <f>'Result Entry'!$Z$3</f>
        <v>ENGLISH Comp.</v>
      </c>
      <c r="D3329" s="1718"/>
      <c r="E3329" s="94">
        <f>IF($J3316="TC",0,IF($J3316="Nso",0,VLOOKUP($A3313,'Result Entry'!$B$9:$FW$108,25,0)))</f>
        <v>0</v>
      </c>
      <c r="F3329" s="95">
        <f>IF($J3316="TC",0,IF($J3316="Nso",0,VLOOKUP($A3313,'Result Entry'!$B$9:$FW$108,26,0)))</f>
        <v>0</v>
      </c>
      <c r="G3329" s="100">
        <f t="shared" si="276"/>
        <v>0</v>
      </c>
      <c r="H3329" s="1960">
        <f>IF($J3316="TC",0,IF($J3316="Nso",0,VLOOKUP($A3313,'Result Entry'!$B$9:$FW$108,30,0)))</f>
        <v>0</v>
      </c>
      <c r="I3329" s="1904"/>
      <c r="J3329" s="1903">
        <f>IF($J3316="TC",0,IF($J3316="Nso",0,VLOOKUP($A3313,'Result Entry'!$B$9:$FW$108,33,0)))</f>
        <v>0</v>
      </c>
      <c r="K3329" s="1904"/>
      <c r="L3329" s="97">
        <f t="shared" si="277"/>
        <v>0</v>
      </c>
      <c r="M3329" s="98">
        <f t="shared" si="278"/>
        <v>0</v>
      </c>
      <c r="N3329" s="99" t="str">
        <f>IF($J3316="TC",0,IF($J3316="Nso",0,VLOOKUP($A3313,'Result Entry'!$B$9:$FW$108,38,0)))</f>
        <v/>
      </c>
    </row>
    <row r="3330" spans="1:14" s="52" customFormat="1" ht="54" customHeight="1">
      <c r="A3330" s="1721"/>
      <c r="B3330" s="50" t="s">
        <v>69</v>
      </c>
      <c r="C3330" s="1717" t="str">
        <f>'Result Entry'!$AO$3</f>
        <v>PHYSICS</v>
      </c>
      <c r="D3330" s="1718"/>
      <c r="E3330" s="94">
        <f>IF($J3316="TC",0,IF($J3316="Nso",0,VLOOKUP($A3313,'Result Entry'!$B$9:$FW$108,39,0)))</f>
        <v>0</v>
      </c>
      <c r="F3330" s="95">
        <f>IF($J3316="TC",0,IF($J3316="Nso",0,VLOOKUP($A3313,'Result Entry'!$B$9:$FW$108,40,0)))</f>
        <v>0</v>
      </c>
      <c r="G3330" s="100">
        <f t="shared" si="276"/>
        <v>0</v>
      </c>
      <c r="H3330" s="1960">
        <f>IF($J3316="TC",0,IF($J3316="Nso",0,VLOOKUP($A3313,'Result Entry'!$B$9:$FW$108,45,0)))</f>
        <v>0</v>
      </c>
      <c r="I3330" s="1904"/>
      <c r="J3330" s="1903">
        <f>IF($J3316="TC",0,IF($J3316="Nso",0,VLOOKUP($A3313,'Result Entry'!$B$9:$FW$108,49,0)))</f>
        <v>0</v>
      </c>
      <c r="K3330" s="1904"/>
      <c r="L3330" s="97">
        <f t="shared" si="277"/>
        <v>0</v>
      </c>
      <c r="M3330" s="98">
        <f t="shared" si="278"/>
        <v>0</v>
      </c>
      <c r="N3330" s="99" t="str">
        <f>IF($J3316="TC",0,IF($J3316="Nso",0,VLOOKUP($A3313,'Result Entry'!$B$9:$FW$108,54,0)))</f>
        <v/>
      </c>
    </row>
    <row r="3331" spans="1:14" s="52" customFormat="1" ht="54" customHeight="1">
      <c r="A3331" s="1721"/>
      <c r="B3331" s="50" t="s">
        <v>69</v>
      </c>
      <c r="C3331" s="1717" t="str">
        <f>'Result Entry'!$BF$3</f>
        <v>CHEMISTRY</v>
      </c>
      <c r="D3331" s="1718"/>
      <c r="E3331" s="94" t="str">
        <f>IF($J3316="TC",0,IF($J3316="Nso",0,VLOOKUP($A3313,'Result Entry'!$B$9:$FW$108,55,0)))</f>
        <v/>
      </c>
      <c r="F3331" s="95">
        <f>IF($J3316="TC",0,IF($J3316="Nso",0,VLOOKUP($A3313,'Result Entry'!$B$9:$FW$108,56,0)))</f>
        <v>0</v>
      </c>
      <c r="G3331" s="100">
        <f t="shared" si="276"/>
        <v>0</v>
      </c>
      <c r="H3331" s="1960">
        <f>IF($J3316="TC",0,IF($J3316="Nso",0,VLOOKUP($A3313,'Result Entry'!$B$9:$FW$108,61,0)))</f>
        <v>0</v>
      </c>
      <c r="I3331" s="1904"/>
      <c r="J3331" s="1903">
        <f>IF($J3316="TC",0,IF($J3316="Nso",0,VLOOKUP($A3313,'Result Entry'!$B$9:$FW$108,65,0)))</f>
        <v>0</v>
      </c>
      <c r="K3331" s="1904"/>
      <c r="L3331" s="97">
        <f t="shared" si="277"/>
        <v>0</v>
      </c>
      <c r="M3331" s="98">
        <f t="shared" si="278"/>
        <v>0</v>
      </c>
      <c r="N3331" s="99" t="str">
        <f>IF($J3316="TC",0,IF($J3316="Nso",0,VLOOKUP($A3313,'Result Entry'!$B$9:$FW$108,70,0)))</f>
        <v/>
      </c>
    </row>
    <row r="3332" spans="1:14" s="52" customFormat="1" ht="54" customHeight="1" thickBot="1">
      <c r="A3332" s="1721"/>
      <c r="B3332" s="50" t="s">
        <v>69</v>
      </c>
      <c r="C3332" s="1717" t="str">
        <f>'Result Entry'!$BW$3</f>
        <v>BIOLOGY</v>
      </c>
      <c r="D3332" s="1718"/>
      <c r="E3332" s="101" t="str">
        <f>IF($J3316="TC",0,IF($J3316="Nso",0,VLOOKUP($A3313,'Result Entry'!$B$9:$FW$108,71,0)))</f>
        <v/>
      </c>
      <c r="F3332" s="102" t="str">
        <f>IF($J3316="TC",0,IF($J3316="Nso",0,VLOOKUP($A3313,'Result Entry'!$B$9:$FW$108,72,0)))</f>
        <v/>
      </c>
      <c r="G3332" s="103">
        <f t="shared" si="276"/>
        <v>0</v>
      </c>
      <c r="H3332" s="1905">
        <f>IF($J3316="TC",0,IF($J3316="Nso",0,VLOOKUP($A3313,'Result Entry'!$B$9:$FW$108,77,0)))</f>
        <v>0</v>
      </c>
      <c r="I3332" s="1906"/>
      <c r="J3332" s="1907">
        <f>IF($J3316="TC",0,IF($J3316="Nso",0,VLOOKUP($A3313,'Result Entry'!$B$9:$FW$108,81,0)))</f>
        <v>0</v>
      </c>
      <c r="K3332" s="1906"/>
      <c r="L3332" s="104">
        <f t="shared" si="277"/>
        <v>0</v>
      </c>
      <c r="M3332" s="105">
        <f t="shared" si="278"/>
        <v>0</v>
      </c>
      <c r="N3332" s="99">
        <f>IF($J3316="TC",0,IF($J3316="Nso",0,VLOOKUP($A3313,'Result Entry'!$B$9:$FW$108,86,0)))</f>
        <v>0</v>
      </c>
    </row>
    <row r="3333" spans="1:14" ht="39.75" customHeight="1">
      <c r="A3333" s="1721"/>
      <c r="B3333" s="11" t="s">
        <v>69</v>
      </c>
      <c r="C3333" s="1771" t="s">
        <v>77</v>
      </c>
      <c r="D3333" s="1772"/>
      <c r="E3333" s="1773"/>
      <c r="F3333" s="1968" t="s">
        <v>78</v>
      </c>
      <c r="G3333" s="1969"/>
      <c r="H3333" s="1968" t="s">
        <v>79</v>
      </c>
      <c r="I3333" s="1970"/>
      <c r="J3333" s="106" t="s">
        <v>41</v>
      </c>
      <c r="K3333" s="116" t="s">
        <v>91</v>
      </c>
      <c r="L3333" s="1971" t="s">
        <v>39</v>
      </c>
      <c r="M3333" s="1972"/>
      <c r="N3333" s="108" t="s">
        <v>43</v>
      </c>
    </row>
    <row r="3334" spans="1:14" ht="39.75" customHeight="1" thickBot="1">
      <c r="A3334" s="1721"/>
      <c r="B3334" s="11" t="s">
        <v>69</v>
      </c>
      <c r="C3334" s="1774"/>
      <c r="D3334" s="1775"/>
      <c r="E3334" s="1776"/>
      <c r="F3334" s="1973">
        <f>IF($J3316="TC",0,IF($J3316="Nso",0,VLOOKUP($A3313,'Result Entry'!$B$9:$FW$108,146,0)))</f>
        <v>0</v>
      </c>
      <c r="G3334" s="1974"/>
      <c r="H3334" s="1975">
        <f>IF($J3316="TC",0,IF($J3316="Nso",0,VLOOKUP($A3313,'Result Entry'!$B$9:$FW$108,147,0)))</f>
        <v>0</v>
      </c>
      <c r="I3334" s="1976"/>
      <c r="J3334" s="75">
        <f>IF($J3316="TC",0,IF($J3316="Nso",0,VLOOKUP($A3313,'Result Entry'!$B$9:$FW$108,148,0)))</f>
        <v>0</v>
      </c>
      <c r="K3334" s="85" t="str">
        <f>IF($J3316="TC",0,IF($J3316="Nso",0,VLOOKUP($A3313,'Result Entry'!$B$9:$FW$108,149,0)))</f>
        <v/>
      </c>
      <c r="L3334" s="1864">
        <f>IF($J3316="TC",0,IF($J3316="Nso",0,VLOOKUP($A3313,'Result Entry'!$B$9:$FW$108,150,0)))</f>
        <v>0</v>
      </c>
      <c r="M3334" s="1865"/>
      <c r="N3334" s="15">
        <f>IF($J3316="TC",0,IF($J3316="Nso",0,VLOOKUP($A3313,'Result Entry'!$B$9:$FW$108,152,0)))</f>
        <v>0</v>
      </c>
    </row>
    <row r="3335" spans="1:14" ht="39.75" customHeight="1">
      <c r="A3335" s="1721"/>
      <c r="B3335" s="11" t="s">
        <v>69</v>
      </c>
      <c r="C3335" s="1758" t="s">
        <v>58</v>
      </c>
      <c r="D3335" s="1759"/>
      <c r="E3335" s="1759"/>
      <c r="F3335" s="1759"/>
      <c r="G3335" s="1759"/>
      <c r="H3335" s="1760"/>
      <c r="I3335" s="1834" t="s">
        <v>59</v>
      </c>
      <c r="J3335" s="1835"/>
      <c r="K3335" s="1911">
        <f>VLOOKUP($A3313,'Result Entry'!$B$9:$FW$108,143,0)</f>
        <v>0</v>
      </c>
      <c r="L3335" s="1912"/>
      <c r="M3335" s="1839" t="s">
        <v>37</v>
      </c>
      <c r="N3335" s="1840"/>
    </row>
    <row r="3336" spans="1:14" ht="39.75" customHeight="1" thickBot="1">
      <c r="A3336" s="1721"/>
      <c r="B3336" s="11" t="s">
        <v>69</v>
      </c>
      <c r="C3336" s="1841" t="s">
        <v>54</v>
      </c>
      <c r="D3336" s="1842"/>
      <c r="E3336" s="1842"/>
      <c r="F3336" s="1843" t="s">
        <v>157</v>
      </c>
      <c r="G3336" s="1844"/>
      <c r="H3336" s="26" t="s">
        <v>47</v>
      </c>
      <c r="I3336" s="1847" t="s">
        <v>60</v>
      </c>
      <c r="J3336" s="1848"/>
      <c r="K3336" s="1913">
        <f>VLOOKUP($A3313,'Result Entry'!$B$9:$FW$108,144,0)</f>
        <v>0</v>
      </c>
      <c r="L3336" s="1914"/>
      <c r="M3336" s="1875">
        <f>VLOOKUP($A3313,'Result Entry'!$B$9:$FW$108,145,0)</f>
        <v>0</v>
      </c>
      <c r="N3336" s="1876"/>
    </row>
    <row r="3337" spans="1:14" ht="39.75" customHeight="1">
      <c r="A3337" s="1721"/>
      <c r="B3337" s="11" t="s">
        <v>69</v>
      </c>
      <c r="C3337" s="1841"/>
      <c r="D3337" s="1842"/>
      <c r="E3337" s="1842"/>
      <c r="F3337" s="1845"/>
      <c r="G3337" s="1846"/>
      <c r="H3337" s="27" t="s">
        <v>99</v>
      </c>
      <c r="I3337" s="1877" t="s">
        <v>61</v>
      </c>
      <c r="J3337" s="1878"/>
      <c r="K3337" s="1915">
        <f>IF($J3316="TC","Transferred",IF($J3316="Nso","NameSeparated",VLOOKUP($A3313,'Result Entry'!$B$9:$FW$108,153,0)))</f>
        <v>0</v>
      </c>
      <c r="L3337" s="1915"/>
      <c r="M3337" s="1915"/>
      <c r="N3337" s="1916"/>
    </row>
    <row r="3338" spans="1:14" ht="39.75" customHeight="1">
      <c r="A3338" s="1721"/>
      <c r="B3338" s="11" t="s">
        <v>69</v>
      </c>
      <c r="C3338" s="1917" t="str">
        <f>'Result Entry'!$DU$3</f>
        <v>Foundation Of Information Tech.</v>
      </c>
      <c r="D3338" s="1918"/>
      <c r="E3338" s="1919"/>
      <c r="F3338" s="1902" t="str">
        <f>IF($J3316="TC",0,IF($J3316="Nso",0,VLOOKUP($A3313,'Result Entry'!$B$9:$GS$108,170,0)))</f>
        <v/>
      </c>
      <c r="G3338" s="1902"/>
      <c r="H3338" s="109">
        <f>IF($J3316="TC",0,IF($J3316="Nso",0,VLOOKUP($A3313,'Result Entry'!$B$9:$GS$108,112,0)))</f>
        <v>0</v>
      </c>
      <c r="I3338" s="1748" t="s">
        <v>71</v>
      </c>
      <c r="J3338" s="1749"/>
      <c r="K3338" s="1908">
        <f>'Result Entry'!$T$2</f>
        <v>45419</v>
      </c>
      <c r="L3338" s="1909"/>
      <c r="M3338" s="1909"/>
      <c r="N3338" s="1910"/>
    </row>
    <row r="3339" spans="1:14" ht="39.75" customHeight="1">
      <c r="A3339" s="1721"/>
      <c r="B3339" s="11" t="s">
        <v>69</v>
      </c>
      <c r="C3339" s="1899" t="str">
        <f>'Result Entry'!$EI$3</f>
        <v>G.I.A.I.-II</v>
      </c>
      <c r="D3339" s="1900"/>
      <c r="E3339" s="1901"/>
      <c r="F3339" s="1902" t="str">
        <f>IF($J3316="TC",0,IF($J3316="Nso",0,VLOOKUP($A3313,'Result Entry'!$B$9:$GS$108,174,0)))</f>
        <v/>
      </c>
      <c r="G3339" s="1902"/>
      <c r="H3339" s="109">
        <f>IF($J3316="TC",0,IF($J3316="Nso",0,VLOOKUP($A3313,'Result Entry'!$B$9:$GS$108,124,0)))</f>
        <v>0</v>
      </c>
      <c r="I3339" s="1753"/>
      <c r="J3339" s="1754"/>
      <c r="K3339" s="1754"/>
      <c r="L3339" s="1754"/>
      <c r="M3339" s="1754"/>
      <c r="N3339" s="1755"/>
    </row>
    <row r="3340" spans="1:14" ht="39.75" customHeight="1">
      <c r="A3340" s="1721"/>
      <c r="B3340" s="11" t="s">
        <v>69</v>
      </c>
      <c r="C3340" s="1899" t="str">
        <f>'Result Entry'!$EU$3</f>
        <v>SOC.SER.PLAN</v>
      </c>
      <c r="D3340" s="1900"/>
      <c r="E3340" s="1901"/>
      <c r="F3340" s="1902">
        <f>IF($J3316="TC",0,IF($J3316="Nso",0,VLOOKUP($A3313,'Result Entry'!$B$9:$HS$108,178,0)))</f>
        <v>0</v>
      </c>
      <c r="G3340" s="1902"/>
      <c r="H3340" s="109">
        <f>IF($J3316="TC",0,IF($J3316="Nso",0,VLOOKUP($A3313,'Result Entry'!$B$9:$GS$108,136,0)))</f>
        <v>0</v>
      </c>
      <c r="I3340" s="1756" t="s">
        <v>174</v>
      </c>
      <c r="J3340" s="1757"/>
      <c r="K3340" s="113"/>
      <c r="L3340" s="114"/>
      <c r="M3340" s="114"/>
      <c r="N3340" s="115"/>
    </row>
    <row r="3341" spans="1:14" ht="39.75" customHeight="1" thickBot="1">
      <c r="A3341" s="1721"/>
      <c r="B3341" s="11" t="s">
        <v>69</v>
      </c>
      <c r="C3341" s="1899" t="str">
        <f>'Result Entry'!$FG$3</f>
        <v>Jeewan Kaushal</v>
      </c>
      <c r="D3341" s="1900"/>
      <c r="E3341" s="1901"/>
      <c r="F3341" s="1902" t="str">
        <f>IF($J3316="TC",0,IF($J3316="Nso",0,VLOOKUP($A3313,'Result Entry'!$B$9:$HS$108,182,0)))</f>
        <v/>
      </c>
      <c r="G3341" s="1902"/>
      <c r="H3341" s="109">
        <f>IF($J3316="TC",0,IF($J3316="Nso",0,VLOOKUP($A3313,'Result Entry'!$B$9:$HS$108,136,0)))</f>
        <v>0</v>
      </c>
      <c r="I3341" s="1756" t="s">
        <v>148</v>
      </c>
      <c r="J3341" s="1757"/>
      <c r="K3341" s="1757"/>
      <c r="L3341" s="1757"/>
      <c r="M3341" s="1757"/>
      <c r="N3341" s="1838"/>
    </row>
    <row r="3342" spans="1:14" ht="39.75" customHeight="1">
      <c r="A3342" s="1721"/>
      <c r="B3342" s="10" t="s">
        <v>69</v>
      </c>
      <c r="C3342" s="1886" t="s">
        <v>180</v>
      </c>
      <c r="D3342" s="1887"/>
      <c r="E3342" s="1888"/>
      <c r="F3342" s="1895" t="s">
        <v>181</v>
      </c>
      <c r="G3342" s="1896"/>
      <c r="H3342" s="110" t="s">
        <v>30</v>
      </c>
      <c r="I3342" s="1756" t="s">
        <v>175</v>
      </c>
      <c r="J3342" s="1757"/>
      <c r="K3342" s="1757"/>
      <c r="L3342" s="1757"/>
      <c r="M3342" s="1757"/>
      <c r="N3342" s="1838"/>
    </row>
    <row r="3343" spans="1:14" ht="39.75" customHeight="1">
      <c r="A3343" s="1721"/>
      <c r="B3343" s="10" t="s">
        <v>69</v>
      </c>
      <c r="C3343" s="1889"/>
      <c r="D3343" s="1890"/>
      <c r="E3343" s="1891"/>
      <c r="F3343" s="1897" t="s">
        <v>182</v>
      </c>
      <c r="G3343" s="1898"/>
      <c r="H3343" s="111" t="s">
        <v>179</v>
      </c>
      <c r="I3343" s="1732" t="s">
        <v>67</v>
      </c>
      <c r="J3343" s="1733"/>
      <c r="K3343" s="1733"/>
      <c r="L3343" s="1733"/>
      <c r="M3343" s="1733"/>
      <c r="N3343" s="1734"/>
    </row>
    <row r="3344" spans="1:14" ht="39.75" customHeight="1">
      <c r="A3344" s="1721"/>
      <c r="B3344" s="10" t="s">
        <v>69</v>
      </c>
      <c r="C3344" s="1889"/>
      <c r="D3344" s="1890"/>
      <c r="E3344" s="1891"/>
      <c r="F3344" s="1897" t="s">
        <v>185</v>
      </c>
      <c r="G3344" s="1898"/>
      <c r="H3344" s="111" t="s">
        <v>62</v>
      </c>
      <c r="I3344" s="1735"/>
      <c r="J3344" s="1736"/>
      <c r="K3344" s="1736"/>
      <c r="L3344" s="1736"/>
      <c r="M3344" s="1736"/>
      <c r="N3344" s="1737"/>
    </row>
    <row r="3345" spans="1:15" ht="39.75" customHeight="1">
      <c r="A3345" s="1721"/>
      <c r="B3345" s="10" t="s">
        <v>69</v>
      </c>
      <c r="C3345" s="1889"/>
      <c r="D3345" s="1890"/>
      <c r="E3345" s="1891"/>
      <c r="F3345" s="1897" t="s">
        <v>186</v>
      </c>
      <c r="G3345" s="1898"/>
      <c r="H3345" s="111" t="s">
        <v>63</v>
      </c>
      <c r="I3345" s="1735"/>
      <c r="J3345" s="1736"/>
      <c r="K3345" s="1736"/>
      <c r="L3345" s="1736"/>
      <c r="M3345" s="1736"/>
      <c r="N3345" s="1737"/>
    </row>
    <row r="3346" spans="1:15" ht="39.75" customHeight="1">
      <c r="A3346" s="1721"/>
      <c r="B3346" s="10" t="s">
        <v>69</v>
      </c>
      <c r="C3346" s="1889"/>
      <c r="D3346" s="1890"/>
      <c r="E3346" s="1891"/>
      <c r="F3346" s="1897" t="s">
        <v>183</v>
      </c>
      <c r="G3346" s="1898"/>
      <c r="H3346" s="111" t="s">
        <v>65</v>
      </c>
      <c r="I3346" s="1738" t="s">
        <v>80</v>
      </c>
      <c r="J3346" s="1739"/>
      <c r="K3346" s="1739"/>
      <c r="L3346" s="1739"/>
      <c r="M3346" s="1739"/>
      <c r="N3346" s="1740"/>
    </row>
    <row r="3347" spans="1:15" ht="39.75" customHeight="1" thickBot="1">
      <c r="A3347" s="1721"/>
      <c r="B3347" s="13" t="s">
        <v>69</v>
      </c>
      <c r="C3347" s="1892"/>
      <c r="D3347" s="1893"/>
      <c r="E3347" s="1894"/>
      <c r="F3347" s="1884" t="s">
        <v>184</v>
      </c>
      <c r="G3347" s="1885"/>
      <c r="H3347" s="112" t="s">
        <v>64</v>
      </c>
      <c r="I3347" s="1741"/>
      <c r="J3347" s="1742"/>
      <c r="K3347" s="1742"/>
      <c r="L3347" s="1742"/>
      <c r="M3347" s="1742"/>
      <c r="N3347" s="1743"/>
    </row>
    <row r="3348" spans="1:15" s="43" customFormat="1" ht="123.75" customHeight="1" thickTop="1">
      <c r="A3348" s="84"/>
      <c r="B3348" s="117"/>
      <c r="C3348" s="118"/>
      <c r="D3348" s="118"/>
      <c r="E3348" s="118"/>
      <c r="F3348" s="118"/>
      <c r="G3348" s="118"/>
      <c r="H3348" s="118"/>
      <c r="I3348" s="118"/>
      <c r="J3348" s="118"/>
      <c r="K3348" s="118"/>
      <c r="L3348" s="118"/>
      <c r="M3348" s="118"/>
      <c r="N3348" s="118"/>
    </row>
    <row r="3349" spans="1:15" ht="24.75" customHeight="1" thickBot="1">
      <c r="A3349" s="83">
        <f>A3313+1</f>
        <v>94</v>
      </c>
      <c r="B3349" s="1720" t="s">
        <v>50</v>
      </c>
      <c r="C3349" s="1720"/>
      <c r="D3349" s="1720"/>
      <c r="E3349" s="1720"/>
      <c r="F3349" s="1720"/>
      <c r="G3349" s="1720"/>
      <c r="H3349" s="1720"/>
      <c r="I3349" s="1720"/>
      <c r="J3349" s="1720"/>
      <c r="K3349" s="1720"/>
      <c r="L3349" s="1720"/>
      <c r="M3349" s="1720"/>
      <c r="N3349" s="1720"/>
    </row>
    <row r="3350" spans="1:15" ht="62.25" customHeight="1" thickTop="1">
      <c r="A3350" s="1721"/>
      <c r="B3350" s="1722"/>
      <c r="C3350" s="1723"/>
      <c r="D3350" s="1920" t="str">
        <f>Master!$E$8</f>
        <v xml:space="preserve">Govt. Sr. Secondary School </v>
      </c>
      <c r="E3350" s="1921"/>
      <c r="F3350" s="1921"/>
      <c r="G3350" s="1921"/>
      <c r="H3350" s="1921"/>
      <c r="I3350" s="1921"/>
      <c r="J3350" s="1921"/>
      <c r="K3350" s="1921"/>
      <c r="L3350" s="1921"/>
      <c r="M3350" s="1921"/>
      <c r="N3350" s="1922"/>
    </row>
    <row r="3351" spans="1:15" ht="33" customHeight="1" thickBot="1">
      <c r="A3351" s="1721"/>
      <c r="B3351" s="1724"/>
      <c r="C3351" s="1725"/>
      <c r="D3351" s="1729" t="str">
        <f>Master!$E$11</f>
        <v>P.S.-Bapini (Jodhpur)</v>
      </c>
      <c r="E3351" s="1730"/>
      <c r="F3351" s="1730"/>
      <c r="G3351" s="1730"/>
      <c r="H3351" s="1730"/>
      <c r="I3351" s="1730"/>
      <c r="J3351" s="1730"/>
      <c r="K3351" s="1730"/>
      <c r="L3351" s="1730"/>
      <c r="M3351" s="1730"/>
      <c r="N3351" s="1731"/>
    </row>
    <row r="3352" spans="1:15" ht="30" customHeight="1">
      <c r="A3352" s="1721"/>
      <c r="B3352" s="28"/>
      <c r="C3352" s="1849" t="s">
        <v>150</v>
      </c>
      <c r="D3352" s="1850"/>
      <c r="E3352" s="1850"/>
      <c r="F3352" s="1850"/>
      <c r="G3352" s="1851"/>
      <c r="H3352" s="1814" t="s">
        <v>127</v>
      </c>
      <c r="I3352" s="1814"/>
      <c r="J3352" s="1923">
        <f>VLOOKUP(A3349,'Result Entry'!$B$6:$K$108,6,0)</f>
        <v>0</v>
      </c>
      <c r="K3352" s="1820" t="s">
        <v>68</v>
      </c>
      <c r="L3352" s="1821"/>
      <c r="M3352" s="68">
        <f>Master!$E$14</f>
        <v>8151106901</v>
      </c>
      <c r="N3352" s="69"/>
    </row>
    <row r="3353" spans="1:15" ht="30" customHeight="1">
      <c r="A3353" s="1721"/>
      <c r="B3353" s="9"/>
      <c r="C3353" s="1852"/>
      <c r="D3353" s="1853"/>
      <c r="E3353" s="1853"/>
      <c r="F3353" s="1853"/>
      <c r="G3353" s="1854"/>
      <c r="H3353" s="1815"/>
      <c r="I3353" s="1815"/>
      <c r="J3353" s="1924"/>
      <c r="K3353" s="1822" t="s">
        <v>66</v>
      </c>
      <c r="L3353" s="1823"/>
      <c r="M3353" s="1824"/>
      <c r="N3353" s="1825"/>
      <c r="O3353" s="17" t="s">
        <v>156</v>
      </c>
    </row>
    <row r="3354" spans="1:15" ht="30" customHeight="1" thickBot="1">
      <c r="A3354" s="1721"/>
      <c r="B3354" s="9"/>
      <c r="C3354" s="1855"/>
      <c r="D3354" s="1856"/>
      <c r="E3354" s="1856"/>
      <c r="F3354" s="1856"/>
      <c r="G3354" s="1857"/>
      <c r="H3354" s="1816"/>
      <c r="I3354" s="1816"/>
      <c r="J3354" s="1925"/>
      <c r="K3354" s="1826" t="s">
        <v>51</v>
      </c>
      <c r="L3354" s="1827"/>
      <c r="M3354" s="1828" t="str">
        <f>Master!$E$6</f>
        <v>2023-24</v>
      </c>
      <c r="N3354" s="1829"/>
    </row>
    <row r="3355" spans="1:15" ht="39.75" customHeight="1">
      <c r="A3355" s="1721"/>
      <c r="B3355" s="10" t="s">
        <v>69</v>
      </c>
      <c r="C3355" s="1932" t="s">
        <v>20</v>
      </c>
      <c r="D3355" s="1977"/>
      <c r="E3355" s="1977"/>
      <c r="F3355" s="1978"/>
      <c r="G3355" s="87" t="s">
        <v>149</v>
      </c>
      <c r="H3355" s="1979">
        <f>VLOOKUP($A3349,'Result Entry'!$B$9:$FW$108,4,0)</f>
        <v>0</v>
      </c>
      <c r="I3355" s="1979"/>
      <c r="J3355" s="1979"/>
      <c r="K3355" s="1979"/>
      <c r="L3355" s="1979"/>
      <c r="M3355" s="1979"/>
      <c r="N3355" s="1980"/>
    </row>
    <row r="3356" spans="1:15" ht="39.75" customHeight="1">
      <c r="A3356" s="1721"/>
      <c r="B3356" s="10" t="s">
        <v>69</v>
      </c>
      <c r="C3356" s="1960" t="s">
        <v>22</v>
      </c>
      <c r="D3356" s="1961"/>
      <c r="E3356" s="1961"/>
      <c r="F3356" s="1962"/>
      <c r="G3356" s="88" t="s">
        <v>149</v>
      </c>
      <c r="H3356" s="1963">
        <f>VLOOKUP($A3349,'Result Entry'!$B$9:$FW$108,7,0)</f>
        <v>0</v>
      </c>
      <c r="I3356" s="1963"/>
      <c r="J3356" s="1963"/>
      <c r="K3356" s="1963"/>
      <c r="L3356" s="1963"/>
      <c r="M3356" s="1963"/>
      <c r="N3356" s="1964"/>
    </row>
    <row r="3357" spans="1:15" ht="39.75" customHeight="1">
      <c r="A3357" s="1721"/>
      <c r="B3357" s="10" t="s">
        <v>69</v>
      </c>
      <c r="C3357" s="1960" t="s">
        <v>23</v>
      </c>
      <c r="D3357" s="1961"/>
      <c r="E3357" s="1961"/>
      <c r="F3357" s="1962"/>
      <c r="G3357" s="88" t="s">
        <v>149</v>
      </c>
      <c r="H3357" s="1963">
        <f>VLOOKUP($A3349,'Result Entry'!$B$9:$FW$108,8,0)</f>
        <v>0</v>
      </c>
      <c r="I3357" s="1963"/>
      <c r="J3357" s="1963"/>
      <c r="K3357" s="1963"/>
      <c r="L3357" s="1963"/>
      <c r="M3357" s="1963"/>
      <c r="N3357" s="1964"/>
    </row>
    <row r="3358" spans="1:15" ht="39.75" customHeight="1">
      <c r="A3358" s="1721"/>
      <c r="B3358" s="10" t="s">
        <v>69</v>
      </c>
      <c r="C3358" s="1960" t="s">
        <v>52</v>
      </c>
      <c r="D3358" s="1961"/>
      <c r="E3358" s="1961"/>
      <c r="F3358" s="1962"/>
      <c r="G3358" s="88" t="s">
        <v>149</v>
      </c>
      <c r="H3358" s="1963">
        <f>VLOOKUP($A3349,'Result Entry'!$B$9:$FW$108,9,0)</f>
        <v>0</v>
      </c>
      <c r="I3358" s="1963"/>
      <c r="J3358" s="1963"/>
      <c r="K3358" s="1963"/>
      <c r="L3358" s="1963"/>
      <c r="M3358" s="1963"/>
      <c r="N3358" s="1964"/>
    </row>
    <row r="3359" spans="1:15" ht="39.75" customHeight="1">
      <c r="A3359" s="1721"/>
      <c r="B3359" s="10" t="s">
        <v>69</v>
      </c>
      <c r="C3359" s="1960" t="s">
        <v>53</v>
      </c>
      <c r="D3359" s="1961"/>
      <c r="E3359" s="1961"/>
      <c r="F3359" s="1962"/>
      <c r="G3359" s="88" t="s">
        <v>149</v>
      </c>
      <c r="H3359" s="1965" t="str">
        <f>CONCATENATE('Result Entry'!$G$4,'Result Entry'!$J$4)</f>
        <v>11(A)</v>
      </c>
      <c r="I3359" s="1963"/>
      <c r="J3359" s="1963"/>
      <c r="K3359" s="1963"/>
      <c r="L3359" s="1963"/>
      <c r="M3359" s="1963"/>
      <c r="N3359" s="1964"/>
    </row>
    <row r="3360" spans="1:15" ht="39.75" customHeight="1" thickBot="1">
      <c r="A3360" s="1721"/>
      <c r="B3360" s="10" t="s">
        <v>69</v>
      </c>
      <c r="C3360" s="1935" t="s">
        <v>25</v>
      </c>
      <c r="D3360" s="1936"/>
      <c r="E3360" s="1936"/>
      <c r="F3360" s="1937"/>
      <c r="G3360" s="89" t="s">
        <v>149</v>
      </c>
      <c r="H3360" s="1938">
        <f>VLOOKUP($A3349,'Result Entry'!$B$9:$FW$108,10,0)</f>
        <v>0</v>
      </c>
      <c r="I3360" s="1938"/>
      <c r="J3360" s="1938"/>
      <c r="K3360" s="1938"/>
      <c r="L3360" s="1938"/>
      <c r="M3360" s="1938"/>
      <c r="N3360" s="1939"/>
    </row>
    <row r="3361" spans="1:14" ht="30" customHeight="1">
      <c r="A3361" s="1721"/>
      <c r="B3361" s="11" t="s">
        <v>69</v>
      </c>
      <c r="C3361" s="1940" t="s">
        <v>167</v>
      </c>
      <c r="D3361" s="1941"/>
      <c r="E3361" s="1944" t="s">
        <v>72</v>
      </c>
      <c r="F3361" s="1946" t="s">
        <v>73</v>
      </c>
      <c r="G3361" s="1948" t="s">
        <v>168</v>
      </c>
      <c r="H3361" s="1950" t="s">
        <v>55</v>
      </c>
      <c r="I3361" s="1951"/>
      <c r="J3361" s="1954" t="s">
        <v>84</v>
      </c>
      <c r="K3361" s="1955"/>
      <c r="L3361" s="1958" t="s">
        <v>169</v>
      </c>
      <c r="M3361" s="1966" t="s">
        <v>76</v>
      </c>
      <c r="N3361" s="1926" t="s">
        <v>98</v>
      </c>
    </row>
    <row r="3362" spans="1:14" ht="30" customHeight="1">
      <c r="A3362" s="1721"/>
      <c r="B3362" s="11"/>
      <c r="C3362" s="1942"/>
      <c r="D3362" s="1943"/>
      <c r="E3362" s="1945"/>
      <c r="F3362" s="1947"/>
      <c r="G3362" s="1949"/>
      <c r="H3362" s="1952"/>
      <c r="I3362" s="1953"/>
      <c r="J3362" s="1956"/>
      <c r="K3362" s="1957"/>
      <c r="L3362" s="1959"/>
      <c r="M3362" s="1967"/>
      <c r="N3362" s="1927"/>
    </row>
    <row r="3363" spans="1:14" ht="39.75" customHeight="1" thickBot="1">
      <c r="A3363" s="1721"/>
      <c r="B3363" s="11" t="s">
        <v>69</v>
      </c>
      <c r="C3363" s="1866" t="s">
        <v>56</v>
      </c>
      <c r="D3363" s="1867"/>
      <c r="E3363" s="90">
        <f>'Result Entry'!$L$7</f>
        <v>10</v>
      </c>
      <c r="F3363" s="91">
        <f>'Result Entry'!$M$7</f>
        <v>10</v>
      </c>
      <c r="G3363" s="92">
        <f t="shared" ref="G3363:G3368" si="279">SUM(E3363:F3363)</f>
        <v>20</v>
      </c>
      <c r="H3363" s="1929">
        <f>'Result Entry'!$AU$7</f>
        <v>70</v>
      </c>
      <c r="I3363" s="1930"/>
      <c r="J3363" s="1931">
        <f>'Result Entry'!$AY$7</f>
        <v>100</v>
      </c>
      <c r="K3363" s="1930"/>
      <c r="L3363" s="92">
        <f t="shared" ref="L3363:L3368" si="280">SUM(H3363,J3363)</f>
        <v>170</v>
      </c>
      <c r="M3363" s="93">
        <f t="shared" ref="M3363:M3368" si="281">SUM(G3363,L3363)</f>
        <v>190</v>
      </c>
      <c r="N3363" s="1928"/>
    </row>
    <row r="3364" spans="1:14" s="52" customFormat="1" ht="54" customHeight="1">
      <c r="A3364" s="1721"/>
      <c r="B3364" s="50" t="s">
        <v>69</v>
      </c>
      <c r="C3364" s="1769" t="str">
        <f>'Result Entry'!$L$3</f>
        <v>HINDI Comp.</v>
      </c>
      <c r="D3364" s="1770"/>
      <c r="E3364" s="94">
        <f>IF($J3352="TC",0,IF($J3352="Nso",0,VLOOKUP($A3349,'Result Entry'!$B$9:$FW$108,11,0)))</f>
        <v>0</v>
      </c>
      <c r="F3364" s="95">
        <f>IF($J3352="TC",0,IF($J3352="Nso",0,VLOOKUP($A3349,'Result Entry'!$B$9:$FW$108,12,0)))</f>
        <v>0</v>
      </c>
      <c r="G3364" s="96">
        <f t="shared" si="279"/>
        <v>0</v>
      </c>
      <c r="H3364" s="1932">
        <f>IF($J3352="TC",0,IF($J3352="Nso",0,VLOOKUP($A3349,'Result Entry'!$B$9:$FW$108,16,0)))</f>
        <v>0</v>
      </c>
      <c r="I3364" s="1933"/>
      <c r="J3364" s="1934">
        <f>IF($J3352="TC",0,IF($J3352="Nso",0,VLOOKUP($A3349,'Result Entry'!$B$9:$FW$108,19,0)))</f>
        <v>0</v>
      </c>
      <c r="K3364" s="1933"/>
      <c r="L3364" s="97">
        <f t="shared" si="280"/>
        <v>0</v>
      </c>
      <c r="M3364" s="98">
        <f t="shared" si="281"/>
        <v>0</v>
      </c>
      <c r="N3364" s="99" t="str">
        <f>IF($J3352="TC",0,IF($J3352="Nso",0,VLOOKUP($A3349,'Result Entry'!$B$9:$FW$108,24,0)))</f>
        <v/>
      </c>
    </row>
    <row r="3365" spans="1:14" s="52" customFormat="1" ht="54" customHeight="1">
      <c r="A3365" s="1721"/>
      <c r="B3365" s="50" t="s">
        <v>69</v>
      </c>
      <c r="C3365" s="1717" t="str">
        <f>'Result Entry'!$Z$3</f>
        <v>ENGLISH Comp.</v>
      </c>
      <c r="D3365" s="1718"/>
      <c r="E3365" s="94">
        <f>IF($J3352="TC",0,IF($J3352="Nso",0,VLOOKUP($A3349,'Result Entry'!$B$9:$FW$108,25,0)))</f>
        <v>0</v>
      </c>
      <c r="F3365" s="95">
        <f>IF($J3352="TC",0,IF($J3352="Nso",0,VLOOKUP($A3349,'Result Entry'!$B$9:$FW$108,26,0)))</f>
        <v>0</v>
      </c>
      <c r="G3365" s="100">
        <f t="shared" si="279"/>
        <v>0</v>
      </c>
      <c r="H3365" s="1960">
        <f>IF($J3352="TC",0,IF($J3352="Nso",0,VLOOKUP($A3349,'Result Entry'!$B$9:$FW$108,30,0)))</f>
        <v>0</v>
      </c>
      <c r="I3365" s="1904"/>
      <c r="J3365" s="1903">
        <f>IF($J3352="TC",0,IF($J3352="Nso",0,VLOOKUP($A3349,'Result Entry'!$B$9:$FW$108,33,0)))</f>
        <v>0</v>
      </c>
      <c r="K3365" s="1904"/>
      <c r="L3365" s="97">
        <f t="shared" si="280"/>
        <v>0</v>
      </c>
      <c r="M3365" s="98">
        <f t="shared" si="281"/>
        <v>0</v>
      </c>
      <c r="N3365" s="99" t="str">
        <f>IF($J3352="TC",0,IF($J3352="Nso",0,VLOOKUP($A3349,'Result Entry'!$B$9:$FW$108,38,0)))</f>
        <v/>
      </c>
    </row>
    <row r="3366" spans="1:14" s="52" customFormat="1" ht="54" customHeight="1">
      <c r="A3366" s="1721"/>
      <c r="B3366" s="50" t="s">
        <v>69</v>
      </c>
      <c r="C3366" s="1717" t="str">
        <f>'Result Entry'!$AO$3</f>
        <v>PHYSICS</v>
      </c>
      <c r="D3366" s="1718"/>
      <c r="E3366" s="94">
        <f>IF($J3352="TC",0,IF($J3352="Nso",0,VLOOKUP($A3349,'Result Entry'!$B$9:$FW$108,39,0)))</f>
        <v>0</v>
      </c>
      <c r="F3366" s="95">
        <f>IF($J3352="TC",0,IF($J3352="Nso",0,VLOOKUP($A3349,'Result Entry'!$B$9:$FW$108,40,0)))</f>
        <v>0</v>
      </c>
      <c r="G3366" s="100">
        <f t="shared" si="279"/>
        <v>0</v>
      </c>
      <c r="H3366" s="1960">
        <f>IF($J3352="TC",0,IF($J3352="Nso",0,VLOOKUP($A3349,'Result Entry'!$B$9:$FW$108,45,0)))</f>
        <v>0</v>
      </c>
      <c r="I3366" s="1904"/>
      <c r="J3366" s="1903">
        <f>IF($J3352="TC",0,IF($J3352="Nso",0,VLOOKUP($A3349,'Result Entry'!$B$9:$FW$108,49,0)))</f>
        <v>0</v>
      </c>
      <c r="K3366" s="1904"/>
      <c r="L3366" s="97">
        <f t="shared" si="280"/>
        <v>0</v>
      </c>
      <c r="M3366" s="98">
        <f t="shared" si="281"/>
        <v>0</v>
      </c>
      <c r="N3366" s="99" t="str">
        <f>IF($J3352="TC",0,IF($J3352="Nso",0,VLOOKUP($A3349,'Result Entry'!$B$9:$FW$108,54,0)))</f>
        <v/>
      </c>
    </row>
    <row r="3367" spans="1:14" s="52" customFormat="1" ht="54" customHeight="1">
      <c r="A3367" s="1721"/>
      <c r="B3367" s="50" t="s">
        <v>69</v>
      </c>
      <c r="C3367" s="1717" t="str">
        <f>'Result Entry'!$BF$3</f>
        <v>CHEMISTRY</v>
      </c>
      <c r="D3367" s="1718"/>
      <c r="E3367" s="94" t="str">
        <f>IF($J3352="TC",0,IF($J3352="Nso",0,VLOOKUP($A3349,'Result Entry'!$B$9:$FW$108,55,0)))</f>
        <v/>
      </c>
      <c r="F3367" s="95">
        <f>IF($J3352="TC",0,IF($J3352="Nso",0,VLOOKUP($A3349,'Result Entry'!$B$9:$FW$108,56,0)))</f>
        <v>0</v>
      </c>
      <c r="G3367" s="100">
        <f t="shared" si="279"/>
        <v>0</v>
      </c>
      <c r="H3367" s="1960">
        <f>IF($J3352="TC",0,IF($J3352="Nso",0,VLOOKUP($A3349,'Result Entry'!$B$9:$FW$108,61,0)))</f>
        <v>0</v>
      </c>
      <c r="I3367" s="1904"/>
      <c r="J3367" s="1903">
        <f>IF($J3352="TC",0,IF($J3352="Nso",0,VLOOKUP($A3349,'Result Entry'!$B$9:$FW$108,65,0)))</f>
        <v>0</v>
      </c>
      <c r="K3367" s="1904"/>
      <c r="L3367" s="97">
        <f t="shared" si="280"/>
        <v>0</v>
      </c>
      <c r="M3367" s="98">
        <f t="shared" si="281"/>
        <v>0</v>
      </c>
      <c r="N3367" s="99" t="str">
        <f>IF($J3352="TC",0,IF($J3352="Nso",0,VLOOKUP($A3349,'Result Entry'!$B$9:$FW$108,70,0)))</f>
        <v/>
      </c>
    </row>
    <row r="3368" spans="1:14" s="52" customFormat="1" ht="54" customHeight="1" thickBot="1">
      <c r="A3368" s="1721"/>
      <c r="B3368" s="50" t="s">
        <v>69</v>
      </c>
      <c r="C3368" s="1717" t="str">
        <f>'Result Entry'!$BW$3</f>
        <v>BIOLOGY</v>
      </c>
      <c r="D3368" s="1718"/>
      <c r="E3368" s="101" t="str">
        <f>IF($J3352="TC",0,IF($J3352="Nso",0,VLOOKUP($A3349,'Result Entry'!$B$9:$FW$108,71,0)))</f>
        <v/>
      </c>
      <c r="F3368" s="102" t="str">
        <f>IF($J3352="TC",0,IF($J3352="Nso",0,VLOOKUP($A3349,'Result Entry'!$B$9:$FW$108,72,0)))</f>
        <v/>
      </c>
      <c r="G3368" s="103">
        <f t="shared" si="279"/>
        <v>0</v>
      </c>
      <c r="H3368" s="1905">
        <f>IF($J3352="TC",0,IF($J3352="Nso",0,VLOOKUP($A3349,'Result Entry'!$B$9:$FW$108,77,0)))</f>
        <v>0</v>
      </c>
      <c r="I3368" s="1906"/>
      <c r="J3368" s="1907">
        <f>IF($J3352="TC",0,IF($J3352="Nso",0,VLOOKUP($A3349,'Result Entry'!$B$9:$FW$108,81,0)))</f>
        <v>0</v>
      </c>
      <c r="K3368" s="1906"/>
      <c r="L3368" s="104">
        <f t="shared" si="280"/>
        <v>0</v>
      </c>
      <c r="M3368" s="105">
        <f t="shared" si="281"/>
        <v>0</v>
      </c>
      <c r="N3368" s="99">
        <f>IF($J3352="TC",0,IF($J3352="Nso",0,VLOOKUP($A3349,'Result Entry'!$B$9:$FW$108,86,0)))</f>
        <v>0</v>
      </c>
    </row>
    <row r="3369" spans="1:14" ht="39.75" customHeight="1">
      <c r="A3369" s="1721"/>
      <c r="B3369" s="11" t="s">
        <v>69</v>
      </c>
      <c r="C3369" s="1771" t="s">
        <v>77</v>
      </c>
      <c r="D3369" s="1772"/>
      <c r="E3369" s="1773"/>
      <c r="F3369" s="1968" t="s">
        <v>78</v>
      </c>
      <c r="G3369" s="1969"/>
      <c r="H3369" s="1968" t="s">
        <v>79</v>
      </c>
      <c r="I3369" s="1970"/>
      <c r="J3369" s="106" t="s">
        <v>41</v>
      </c>
      <c r="K3369" s="116" t="s">
        <v>91</v>
      </c>
      <c r="L3369" s="1971" t="s">
        <v>39</v>
      </c>
      <c r="M3369" s="1972"/>
      <c r="N3369" s="108" t="s">
        <v>43</v>
      </c>
    </row>
    <row r="3370" spans="1:14" ht="39.75" customHeight="1" thickBot="1">
      <c r="A3370" s="1721"/>
      <c r="B3370" s="11" t="s">
        <v>69</v>
      </c>
      <c r="C3370" s="1774"/>
      <c r="D3370" s="1775"/>
      <c r="E3370" s="1776"/>
      <c r="F3370" s="1973">
        <f>IF($J3352="TC",0,IF($J3352="Nso",0,VLOOKUP($A3349,'Result Entry'!$B$9:$FW$108,146,0)))</f>
        <v>0</v>
      </c>
      <c r="G3370" s="1974"/>
      <c r="H3370" s="1975">
        <f>IF($J3352="TC",0,IF($J3352="Nso",0,VLOOKUP($A3349,'Result Entry'!$B$9:$FW$108,147,0)))</f>
        <v>0</v>
      </c>
      <c r="I3370" s="1976"/>
      <c r="J3370" s="75">
        <f>IF($J3352="TC",0,IF($J3352="Nso",0,VLOOKUP($A3349,'Result Entry'!$B$9:$FW$108,148,0)))</f>
        <v>0</v>
      </c>
      <c r="K3370" s="85" t="str">
        <f>IF($J3352="TC",0,IF($J3352="Nso",0,VLOOKUP($A3349,'Result Entry'!$B$9:$FW$108,149,0)))</f>
        <v/>
      </c>
      <c r="L3370" s="1864">
        <f>IF($J3352="TC",0,IF($J3352="Nso",0,VLOOKUP($A3349,'Result Entry'!$B$9:$FW$108,150,0)))</f>
        <v>0</v>
      </c>
      <c r="M3370" s="1865"/>
      <c r="N3370" s="15">
        <f>IF($J3352="TC",0,IF($J3352="Nso",0,VLOOKUP($A3349,'Result Entry'!$B$9:$FW$108,152,0)))</f>
        <v>0</v>
      </c>
    </row>
    <row r="3371" spans="1:14" ht="39.75" customHeight="1">
      <c r="A3371" s="1721"/>
      <c r="B3371" s="11" t="s">
        <v>69</v>
      </c>
      <c r="C3371" s="1758" t="s">
        <v>58</v>
      </c>
      <c r="D3371" s="1759"/>
      <c r="E3371" s="1759"/>
      <c r="F3371" s="1759"/>
      <c r="G3371" s="1759"/>
      <c r="H3371" s="1760"/>
      <c r="I3371" s="1834" t="s">
        <v>59</v>
      </c>
      <c r="J3371" s="1835"/>
      <c r="K3371" s="1911">
        <f>VLOOKUP($A3349,'Result Entry'!$B$9:$FW$108,143,0)</f>
        <v>0</v>
      </c>
      <c r="L3371" s="1912"/>
      <c r="M3371" s="1839" t="s">
        <v>37</v>
      </c>
      <c r="N3371" s="1840"/>
    </row>
    <row r="3372" spans="1:14" ht="39.75" customHeight="1" thickBot="1">
      <c r="A3372" s="1721"/>
      <c r="B3372" s="11" t="s">
        <v>69</v>
      </c>
      <c r="C3372" s="1841" t="s">
        <v>54</v>
      </c>
      <c r="D3372" s="1842"/>
      <c r="E3372" s="1842"/>
      <c r="F3372" s="1843" t="s">
        <v>157</v>
      </c>
      <c r="G3372" s="1844"/>
      <c r="H3372" s="26" t="s">
        <v>47</v>
      </c>
      <c r="I3372" s="1847" t="s">
        <v>60</v>
      </c>
      <c r="J3372" s="1848"/>
      <c r="K3372" s="1913">
        <f>VLOOKUP($A3349,'Result Entry'!$B$9:$FW$108,144,0)</f>
        <v>0</v>
      </c>
      <c r="L3372" s="1914"/>
      <c r="M3372" s="1875">
        <f>VLOOKUP($A3349,'Result Entry'!$B$9:$FW$108,145,0)</f>
        <v>0</v>
      </c>
      <c r="N3372" s="1876"/>
    </row>
    <row r="3373" spans="1:14" ht="39.75" customHeight="1">
      <c r="A3373" s="1721"/>
      <c r="B3373" s="11" t="s">
        <v>69</v>
      </c>
      <c r="C3373" s="1841"/>
      <c r="D3373" s="1842"/>
      <c r="E3373" s="1842"/>
      <c r="F3373" s="1845"/>
      <c r="G3373" s="1846"/>
      <c r="H3373" s="27" t="s">
        <v>99</v>
      </c>
      <c r="I3373" s="1877" t="s">
        <v>61</v>
      </c>
      <c r="J3373" s="1878"/>
      <c r="K3373" s="1915">
        <f>IF($J3352="TC","Transferred",IF($J3352="Nso","NameSeparated",VLOOKUP($A3349,'Result Entry'!$B$9:$FW$108,153,0)))</f>
        <v>0</v>
      </c>
      <c r="L3373" s="1915"/>
      <c r="M3373" s="1915"/>
      <c r="N3373" s="1916"/>
    </row>
    <row r="3374" spans="1:14" ht="39.75" customHeight="1">
      <c r="A3374" s="1721"/>
      <c r="B3374" s="11" t="s">
        <v>69</v>
      </c>
      <c r="C3374" s="1917" t="str">
        <f>'Result Entry'!$DU$3</f>
        <v>Foundation Of Information Tech.</v>
      </c>
      <c r="D3374" s="1918"/>
      <c r="E3374" s="1919"/>
      <c r="F3374" s="1902" t="str">
        <f>IF($J3352="TC",0,IF($J3352="Nso",0,VLOOKUP($A3349,'Result Entry'!$B$9:$GS$108,170,0)))</f>
        <v/>
      </c>
      <c r="G3374" s="1902"/>
      <c r="H3374" s="109">
        <f>IF($J3352="TC",0,IF($J3352="Nso",0,VLOOKUP($A3349,'Result Entry'!$B$9:$GS$108,112,0)))</f>
        <v>0</v>
      </c>
      <c r="I3374" s="1748" t="s">
        <v>71</v>
      </c>
      <c r="J3374" s="1749"/>
      <c r="K3374" s="1908">
        <f>'Result Entry'!$T$2</f>
        <v>45419</v>
      </c>
      <c r="L3374" s="1909"/>
      <c r="M3374" s="1909"/>
      <c r="N3374" s="1910"/>
    </row>
    <row r="3375" spans="1:14" ht="39.75" customHeight="1">
      <c r="A3375" s="1721"/>
      <c r="B3375" s="11" t="s">
        <v>69</v>
      </c>
      <c r="C3375" s="1899" t="str">
        <f>'Result Entry'!$EI$3</f>
        <v>G.I.A.I.-II</v>
      </c>
      <c r="D3375" s="1900"/>
      <c r="E3375" s="1901"/>
      <c r="F3375" s="1902" t="str">
        <f>IF($J3352="TC",0,IF($J3352="Nso",0,VLOOKUP($A3349,'Result Entry'!$B$9:$GS$108,174,0)))</f>
        <v/>
      </c>
      <c r="G3375" s="1902"/>
      <c r="H3375" s="109">
        <f>IF($J3352="TC",0,IF($J3352="Nso",0,VLOOKUP($A3349,'Result Entry'!$B$9:$GS$108,124,0)))</f>
        <v>0</v>
      </c>
      <c r="I3375" s="1753"/>
      <c r="J3375" s="1754"/>
      <c r="K3375" s="1754"/>
      <c r="L3375" s="1754"/>
      <c r="M3375" s="1754"/>
      <c r="N3375" s="1755"/>
    </row>
    <row r="3376" spans="1:14" ht="39.75" customHeight="1">
      <c r="A3376" s="1721"/>
      <c r="B3376" s="11" t="s">
        <v>69</v>
      </c>
      <c r="C3376" s="1899" t="str">
        <f>'Result Entry'!$EU$3</f>
        <v>SOC.SER.PLAN</v>
      </c>
      <c r="D3376" s="1900"/>
      <c r="E3376" s="1901"/>
      <c r="F3376" s="1902">
        <f>IF($J3352="TC",0,IF($J3352="Nso",0,VLOOKUP($A3349,'Result Entry'!$B$9:$HS$108,178,0)))</f>
        <v>0</v>
      </c>
      <c r="G3376" s="1902"/>
      <c r="H3376" s="109">
        <f>IF($J3352="TC",0,IF($J3352="Nso",0,VLOOKUP($A3349,'Result Entry'!$B$9:$GS$108,136,0)))</f>
        <v>0</v>
      </c>
      <c r="I3376" s="1756" t="s">
        <v>174</v>
      </c>
      <c r="J3376" s="1757"/>
      <c r="K3376" s="113"/>
      <c r="L3376" s="114"/>
      <c r="M3376" s="114"/>
      <c r="N3376" s="115"/>
    </row>
    <row r="3377" spans="1:15" ht="39.75" customHeight="1" thickBot="1">
      <c r="A3377" s="1721"/>
      <c r="B3377" s="11" t="s">
        <v>69</v>
      </c>
      <c r="C3377" s="1899" t="str">
        <f>'Result Entry'!$FG$3</f>
        <v>Jeewan Kaushal</v>
      </c>
      <c r="D3377" s="1900"/>
      <c r="E3377" s="1901"/>
      <c r="F3377" s="1902" t="str">
        <f>IF($J3352="TC",0,IF($J3352="Nso",0,VLOOKUP($A3349,'Result Entry'!$B$9:$HS$108,182,0)))</f>
        <v/>
      </c>
      <c r="G3377" s="1902"/>
      <c r="H3377" s="109">
        <f>IF($J3352="TC",0,IF($J3352="Nso",0,VLOOKUP($A3349,'Result Entry'!$B$9:$HS$108,136,0)))</f>
        <v>0</v>
      </c>
      <c r="I3377" s="1756" t="s">
        <v>148</v>
      </c>
      <c r="J3377" s="1757"/>
      <c r="K3377" s="1757"/>
      <c r="L3377" s="1757"/>
      <c r="M3377" s="1757"/>
      <c r="N3377" s="1838"/>
    </row>
    <row r="3378" spans="1:15" ht="39.75" customHeight="1">
      <c r="A3378" s="1721"/>
      <c r="B3378" s="10" t="s">
        <v>69</v>
      </c>
      <c r="C3378" s="1886" t="s">
        <v>180</v>
      </c>
      <c r="D3378" s="1887"/>
      <c r="E3378" s="1888"/>
      <c r="F3378" s="1895" t="s">
        <v>181</v>
      </c>
      <c r="G3378" s="1896"/>
      <c r="H3378" s="110" t="s">
        <v>30</v>
      </c>
      <c r="I3378" s="1756" t="s">
        <v>175</v>
      </c>
      <c r="J3378" s="1757"/>
      <c r="K3378" s="1757"/>
      <c r="L3378" s="1757"/>
      <c r="M3378" s="1757"/>
      <c r="N3378" s="1838"/>
    </row>
    <row r="3379" spans="1:15" ht="39.75" customHeight="1">
      <c r="A3379" s="1721"/>
      <c r="B3379" s="10" t="s">
        <v>69</v>
      </c>
      <c r="C3379" s="1889"/>
      <c r="D3379" s="1890"/>
      <c r="E3379" s="1891"/>
      <c r="F3379" s="1897" t="s">
        <v>182</v>
      </c>
      <c r="G3379" s="1898"/>
      <c r="H3379" s="111" t="s">
        <v>179</v>
      </c>
      <c r="I3379" s="1732" t="s">
        <v>67</v>
      </c>
      <c r="J3379" s="1733"/>
      <c r="K3379" s="1733"/>
      <c r="L3379" s="1733"/>
      <c r="M3379" s="1733"/>
      <c r="N3379" s="1734"/>
    </row>
    <row r="3380" spans="1:15" ht="39.75" customHeight="1">
      <c r="A3380" s="1721"/>
      <c r="B3380" s="10" t="s">
        <v>69</v>
      </c>
      <c r="C3380" s="1889"/>
      <c r="D3380" s="1890"/>
      <c r="E3380" s="1891"/>
      <c r="F3380" s="1897" t="s">
        <v>185</v>
      </c>
      <c r="G3380" s="1898"/>
      <c r="H3380" s="111" t="s">
        <v>62</v>
      </c>
      <c r="I3380" s="1735"/>
      <c r="J3380" s="1736"/>
      <c r="K3380" s="1736"/>
      <c r="L3380" s="1736"/>
      <c r="M3380" s="1736"/>
      <c r="N3380" s="1737"/>
    </row>
    <row r="3381" spans="1:15" ht="39.75" customHeight="1">
      <c r="A3381" s="1721"/>
      <c r="B3381" s="10" t="s">
        <v>69</v>
      </c>
      <c r="C3381" s="1889"/>
      <c r="D3381" s="1890"/>
      <c r="E3381" s="1891"/>
      <c r="F3381" s="1897" t="s">
        <v>186</v>
      </c>
      <c r="G3381" s="1898"/>
      <c r="H3381" s="111" t="s">
        <v>63</v>
      </c>
      <c r="I3381" s="1735"/>
      <c r="J3381" s="1736"/>
      <c r="K3381" s="1736"/>
      <c r="L3381" s="1736"/>
      <c r="M3381" s="1736"/>
      <c r="N3381" s="1737"/>
    </row>
    <row r="3382" spans="1:15" ht="39.75" customHeight="1">
      <c r="A3382" s="1721"/>
      <c r="B3382" s="10" t="s">
        <v>69</v>
      </c>
      <c r="C3382" s="1889"/>
      <c r="D3382" s="1890"/>
      <c r="E3382" s="1891"/>
      <c r="F3382" s="1897" t="s">
        <v>183</v>
      </c>
      <c r="G3382" s="1898"/>
      <c r="H3382" s="111" t="s">
        <v>65</v>
      </c>
      <c r="I3382" s="1738" t="s">
        <v>80</v>
      </c>
      <c r="J3382" s="1739"/>
      <c r="K3382" s="1739"/>
      <c r="L3382" s="1739"/>
      <c r="M3382" s="1739"/>
      <c r="N3382" s="1740"/>
    </row>
    <row r="3383" spans="1:15" ht="39.75" customHeight="1" thickBot="1">
      <c r="A3383" s="1721"/>
      <c r="B3383" s="13" t="s">
        <v>69</v>
      </c>
      <c r="C3383" s="1892"/>
      <c r="D3383" s="1893"/>
      <c r="E3383" s="1894"/>
      <c r="F3383" s="1884" t="s">
        <v>184</v>
      </c>
      <c r="G3383" s="1885"/>
      <c r="H3383" s="112" t="s">
        <v>64</v>
      </c>
      <c r="I3383" s="1741"/>
      <c r="J3383" s="1742"/>
      <c r="K3383" s="1742"/>
      <c r="L3383" s="1742"/>
      <c r="M3383" s="1742"/>
      <c r="N3383" s="1743"/>
    </row>
    <row r="3384" spans="1:15" s="43" customFormat="1" ht="123.75" customHeight="1" thickTop="1">
      <c r="A3384" s="84"/>
      <c r="B3384" s="117"/>
      <c r="C3384" s="118"/>
      <c r="D3384" s="118"/>
      <c r="E3384" s="118"/>
      <c r="F3384" s="118"/>
      <c r="G3384" s="118"/>
      <c r="H3384" s="118"/>
      <c r="I3384" s="118"/>
      <c r="J3384" s="118"/>
      <c r="K3384" s="118"/>
      <c r="L3384" s="118"/>
      <c r="M3384" s="118"/>
      <c r="N3384" s="118"/>
    </row>
    <row r="3385" spans="1:15" ht="24.75" customHeight="1" thickBot="1">
      <c r="A3385" s="83">
        <f>A3349+1</f>
        <v>95</v>
      </c>
      <c r="B3385" s="1720" t="s">
        <v>50</v>
      </c>
      <c r="C3385" s="1720"/>
      <c r="D3385" s="1720"/>
      <c r="E3385" s="1720"/>
      <c r="F3385" s="1720"/>
      <c r="G3385" s="1720"/>
      <c r="H3385" s="1720"/>
      <c r="I3385" s="1720"/>
      <c r="J3385" s="1720"/>
      <c r="K3385" s="1720"/>
      <c r="L3385" s="1720"/>
      <c r="M3385" s="1720"/>
      <c r="N3385" s="1720"/>
    </row>
    <row r="3386" spans="1:15" ht="62.25" customHeight="1" thickTop="1">
      <c r="A3386" s="1721"/>
      <c r="B3386" s="1722"/>
      <c r="C3386" s="1723"/>
      <c r="D3386" s="1920" t="str">
        <f>Master!$E$8</f>
        <v xml:space="preserve">Govt. Sr. Secondary School </v>
      </c>
      <c r="E3386" s="1921"/>
      <c r="F3386" s="1921"/>
      <c r="G3386" s="1921"/>
      <c r="H3386" s="1921"/>
      <c r="I3386" s="1921"/>
      <c r="J3386" s="1921"/>
      <c r="K3386" s="1921"/>
      <c r="L3386" s="1921"/>
      <c r="M3386" s="1921"/>
      <c r="N3386" s="1922"/>
    </row>
    <row r="3387" spans="1:15" ht="33" customHeight="1" thickBot="1">
      <c r="A3387" s="1721"/>
      <c r="B3387" s="1724"/>
      <c r="C3387" s="1725"/>
      <c r="D3387" s="1729" t="str">
        <f>Master!$E$11</f>
        <v>P.S.-Bapini (Jodhpur)</v>
      </c>
      <c r="E3387" s="1730"/>
      <c r="F3387" s="1730"/>
      <c r="G3387" s="1730"/>
      <c r="H3387" s="1730"/>
      <c r="I3387" s="1730"/>
      <c r="J3387" s="1730"/>
      <c r="K3387" s="1730"/>
      <c r="L3387" s="1730"/>
      <c r="M3387" s="1730"/>
      <c r="N3387" s="1731"/>
    </row>
    <row r="3388" spans="1:15" ht="30" customHeight="1">
      <c r="A3388" s="1721"/>
      <c r="B3388" s="28"/>
      <c r="C3388" s="1849" t="s">
        <v>150</v>
      </c>
      <c r="D3388" s="1850"/>
      <c r="E3388" s="1850"/>
      <c r="F3388" s="1850"/>
      <c r="G3388" s="1851"/>
      <c r="H3388" s="1814" t="s">
        <v>127</v>
      </c>
      <c r="I3388" s="1814"/>
      <c r="J3388" s="1923">
        <f>VLOOKUP(A3385,'Result Entry'!$B$6:$K$108,6,0)</f>
        <v>0</v>
      </c>
      <c r="K3388" s="1820" t="s">
        <v>68</v>
      </c>
      <c r="L3388" s="1821"/>
      <c r="M3388" s="68">
        <f>Master!$E$14</f>
        <v>8151106901</v>
      </c>
      <c r="N3388" s="69"/>
    </row>
    <row r="3389" spans="1:15" ht="30" customHeight="1">
      <c r="A3389" s="1721"/>
      <c r="B3389" s="9"/>
      <c r="C3389" s="1852"/>
      <c r="D3389" s="1853"/>
      <c r="E3389" s="1853"/>
      <c r="F3389" s="1853"/>
      <c r="G3389" s="1854"/>
      <c r="H3389" s="1815"/>
      <c r="I3389" s="1815"/>
      <c r="J3389" s="1924"/>
      <c r="K3389" s="1822" t="s">
        <v>66</v>
      </c>
      <c r="L3389" s="1823"/>
      <c r="M3389" s="1824"/>
      <c r="N3389" s="1825"/>
      <c r="O3389" s="17" t="s">
        <v>156</v>
      </c>
    </row>
    <row r="3390" spans="1:15" ht="30" customHeight="1" thickBot="1">
      <c r="A3390" s="1721"/>
      <c r="B3390" s="9"/>
      <c r="C3390" s="1855"/>
      <c r="D3390" s="1856"/>
      <c r="E3390" s="1856"/>
      <c r="F3390" s="1856"/>
      <c r="G3390" s="1857"/>
      <c r="H3390" s="1816"/>
      <c r="I3390" s="1816"/>
      <c r="J3390" s="1925"/>
      <c r="K3390" s="1826" t="s">
        <v>51</v>
      </c>
      <c r="L3390" s="1827"/>
      <c r="M3390" s="1828" t="str">
        <f>Master!$E$6</f>
        <v>2023-24</v>
      </c>
      <c r="N3390" s="1829"/>
    </row>
    <row r="3391" spans="1:15" ht="39.75" customHeight="1">
      <c r="A3391" s="1721"/>
      <c r="B3391" s="10" t="s">
        <v>69</v>
      </c>
      <c r="C3391" s="1932" t="s">
        <v>20</v>
      </c>
      <c r="D3391" s="1977"/>
      <c r="E3391" s="1977"/>
      <c r="F3391" s="1978"/>
      <c r="G3391" s="87" t="s">
        <v>149</v>
      </c>
      <c r="H3391" s="1979">
        <f>VLOOKUP($A3385,'Result Entry'!$B$9:$FW$108,4,0)</f>
        <v>0</v>
      </c>
      <c r="I3391" s="1979"/>
      <c r="J3391" s="1979"/>
      <c r="K3391" s="1979"/>
      <c r="L3391" s="1979"/>
      <c r="M3391" s="1979"/>
      <c r="N3391" s="1980"/>
    </row>
    <row r="3392" spans="1:15" ht="39.75" customHeight="1">
      <c r="A3392" s="1721"/>
      <c r="B3392" s="10" t="s">
        <v>69</v>
      </c>
      <c r="C3392" s="1960" t="s">
        <v>22</v>
      </c>
      <c r="D3392" s="1961"/>
      <c r="E3392" s="1961"/>
      <c r="F3392" s="1962"/>
      <c r="G3392" s="88" t="s">
        <v>149</v>
      </c>
      <c r="H3392" s="1963">
        <f>VLOOKUP($A3385,'Result Entry'!$B$9:$FW$108,7,0)</f>
        <v>0</v>
      </c>
      <c r="I3392" s="1963"/>
      <c r="J3392" s="1963"/>
      <c r="K3392" s="1963"/>
      <c r="L3392" s="1963"/>
      <c r="M3392" s="1963"/>
      <c r="N3392" s="1964"/>
    </row>
    <row r="3393" spans="1:14" ht="39.75" customHeight="1">
      <c r="A3393" s="1721"/>
      <c r="B3393" s="10" t="s">
        <v>69</v>
      </c>
      <c r="C3393" s="1960" t="s">
        <v>23</v>
      </c>
      <c r="D3393" s="1961"/>
      <c r="E3393" s="1961"/>
      <c r="F3393" s="1962"/>
      <c r="G3393" s="88" t="s">
        <v>149</v>
      </c>
      <c r="H3393" s="1963">
        <f>VLOOKUP($A3385,'Result Entry'!$B$9:$FW$108,8,0)</f>
        <v>0</v>
      </c>
      <c r="I3393" s="1963"/>
      <c r="J3393" s="1963"/>
      <c r="K3393" s="1963"/>
      <c r="L3393" s="1963"/>
      <c r="M3393" s="1963"/>
      <c r="N3393" s="1964"/>
    </row>
    <row r="3394" spans="1:14" ht="39.75" customHeight="1">
      <c r="A3394" s="1721"/>
      <c r="B3394" s="10" t="s">
        <v>69</v>
      </c>
      <c r="C3394" s="1960" t="s">
        <v>52</v>
      </c>
      <c r="D3394" s="1961"/>
      <c r="E3394" s="1961"/>
      <c r="F3394" s="1962"/>
      <c r="G3394" s="88" t="s">
        <v>149</v>
      </c>
      <c r="H3394" s="1963">
        <f>VLOOKUP($A3385,'Result Entry'!$B$9:$FW$108,9,0)</f>
        <v>0</v>
      </c>
      <c r="I3394" s="1963"/>
      <c r="J3394" s="1963"/>
      <c r="K3394" s="1963"/>
      <c r="L3394" s="1963"/>
      <c r="M3394" s="1963"/>
      <c r="N3394" s="1964"/>
    </row>
    <row r="3395" spans="1:14" ht="39.75" customHeight="1">
      <c r="A3395" s="1721"/>
      <c r="B3395" s="10" t="s">
        <v>69</v>
      </c>
      <c r="C3395" s="1960" t="s">
        <v>53</v>
      </c>
      <c r="D3395" s="1961"/>
      <c r="E3395" s="1961"/>
      <c r="F3395" s="1962"/>
      <c r="G3395" s="88" t="s">
        <v>149</v>
      </c>
      <c r="H3395" s="1965" t="str">
        <f>CONCATENATE('Result Entry'!$G$4,'Result Entry'!$J$4)</f>
        <v>11(A)</v>
      </c>
      <c r="I3395" s="1963"/>
      <c r="J3395" s="1963"/>
      <c r="K3395" s="1963"/>
      <c r="L3395" s="1963"/>
      <c r="M3395" s="1963"/>
      <c r="N3395" s="1964"/>
    </row>
    <row r="3396" spans="1:14" ht="39.75" customHeight="1" thickBot="1">
      <c r="A3396" s="1721"/>
      <c r="B3396" s="10" t="s">
        <v>69</v>
      </c>
      <c r="C3396" s="1935" t="s">
        <v>25</v>
      </c>
      <c r="D3396" s="1936"/>
      <c r="E3396" s="1936"/>
      <c r="F3396" s="1937"/>
      <c r="G3396" s="89" t="s">
        <v>149</v>
      </c>
      <c r="H3396" s="1938">
        <f>VLOOKUP($A3385,'Result Entry'!$B$9:$FW$108,10,0)</f>
        <v>0</v>
      </c>
      <c r="I3396" s="1938"/>
      <c r="J3396" s="1938"/>
      <c r="K3396" s="1938"/>
      <c r="L3396" s="1938"/>
      <c r="M3396" s="1938"/>
      <c r="N3396" s="1939"/>
    </row>
    <row r="3397" spans="1:14" ht="30" customHeight="1">
      <c r="A3397" s="1721"/>
      <c r="B3397" s="11" t="s">
        <v>69</v>
      </c>
      <c r="C3397" s="1940" t="s">
        <v>167</v>
      </c>
      <c r="D3397" s="1941"/>
      <c r="E3397" s="1944" t="s">
        <v>72</v>
      </c>
      <c r="F3397" s="1946" t="s">
        <v>73</v>
      </c>
      <c r="G3397" s="1948" t="s">
        <v>168</v>
      </c>
      <c r="H3397" s="1950" t="s">
        <v>55</v>
      </c>
      <c r="I3397" s="1951"/>
      <c r="J3397" s="1954" t="s">
        <v>84</v>
      </c>
      <c r="K3397" s="1955"/>
      <c r="L3397" s="1958" t="s">
        <v>169</v>
      </c>
      <c r="M3397" s="1966" t="s">
        <v>76</v>
      </c>
      <c r="N3397" s="1926" t="s">
        <v>98</v>
      </c>
    </row>
    <row r="3398" spans="1:14" ht="30" customHeight="1">
      <c r="A3398" s="1721"/>
      <c r="B3398" s="11"/>
      <c r="C3398" s="1942"/>
      <c r="D3398" s="1943"/>
      <c r="E3398" s="1945"/>
      <c r="F3398" s="1947"/>
      <c r="G3398" s="1949"/>
      <c r="H3398" s="1952"/>
      <c r="I3398" s="1953"/>
      <c r="J3398" s="1956"/>
      <c r="K3398" s="1957"/>
      <c r="L3398" s="1959"/>
      <c r="M3398" s="1967"/>
      <c r="N3398" s="1927"/>
    </row>
    <row r="3399" spans="1:14" ht="39.75" customHeight="1" thickBot="1">
      <c r="A3399" s="1721"/>
      <c r="B3399" s="11" t="s">
        <v>69</v>
      </c>
      <c r="C3399" s="1866" t="s">
        <v>56</v>
      </c>
      <c r="D3399" s="1867"/>
      <c r="E3399" s="90">
        <f>'Result Entry'!$L$7</f>
        <v>10</v>
      </c>
      <c r="F3399" s="91">
        <f>'Result Entry'!$M$7</f>
        <v>10</v>
      </c>
      <c r="G3399" s="92">
        <f t="shared" ref="G3399:G3404" si="282">SUM(E3399:F3399)</f>
        <v>20</v>
      </c>
      <c r="H3399" s="1929">
        <f>'Result Entry'!$AU$7</f>
        <v>70</v>
      </c>
      <c r="I3399" s="1930"/>
      <c r="J3399" s="1931">
        <f>'Result Entry'!$AY$7</f>
        <v>100</v>
      </c>
      <c r="K3399" s="1930"/>
      <c r="L3399" s="92">
        <f t="shared" ref="L3399:L3404" si="283">SUM(H3399,J3399)</f>
        <v>170</v>
      </c>
      <c r="M3399" s="93">
        <f t="shared" ref="M3399:M3404" si="284">SUM(G3399,L3399)</f>
        <v>190</v>
      </c>
      <c r="N3399" s="1928"/>
    </row>
    <row r="3400" spans="1:14" s="52" customFormat="1" ht="54" customHeight="1">
      <c r="A3400" s="1721"/>
      <c r="B3400" s="50" t="s">
        <v>69</v>
      </c>
      <c r="C3400" s="1769" t="str">
        <f>'Result Entry'!$L$3</f>
        <v>HINDI Comp.</v>
      </c>
      <c r="D3400" s="1770"/>
      <c r="E3400" s="94">
        <f>IF($J3388="TC",0,IF($J3388="Nso",0,VLOOKUP($A3385,'Result Entry'!$B$9:$FW$108,11,0)))</f>
        <v>0</v>
      </c>
      <c r="F3400" s="95">
        <f>IF($J3388="TC",0,IF($J3388="Nso",0,VLOOKUP($A3385,'Result Entry'!$B$9:$FW$108,12,0)))</f>
        <v>0</v>
      </c>
      <c r="G3400" s="96">
        <f t="shared" si="282"/>
        <v>0</v>
      </c>
      <c r="H3400" s="1932">
        <f>IF($J3388="TC",0,IF($J3388="Nso",0,VLOOKUP($A3385,'Result Entry'!$B$9:$FW$108,16,0)))</f>
        <v>0</v>
      </c>
      <c r="I3400" s="1933"/>
      <c r="J3400" s="1934">
        <f>IF($J3388="TC",0,IF($J3388="Nso",0,VLOOKUP($A3385,'Result Entry'!$B$9:$FW$108,19,0)))</f>
        <v>0</v>
      </c>
      <c r="K3400" s="1933"/>
      <c r="L3400" s="97">
        <f t="shared" si="283"/>
        <v>0</v>
      </c>
      <c r="M3400" s="98">
        <f t="shared" si="284"/>
        <v>0</v>
      </c>
      <c r="N3400" s="99" t="str">
        <f>IF($J3388="TC",0,IF($J3388="Nso",0,VLOOKUP($A3385,'Result Entry'!$B$9:$FW$108,24,0)))</f>
        <v/>
      </c>
    </row>
    <row r="3401" spans="1:14" s="52" customFormat="1" ht="54" customHeight="1">
      <c r="A3401" s="1721"/>
      <c r="B3401" s="50" t="s">
        <v>69</v>
      </c>
      <c r="C3401" s="1717" t="str">
        <f>'Result Entry'!$Z$3</f>
        <v>ENGLISH Comp.</v>
      </c>
      <c r="D3401" s="1718"/>
      <c r="E3401" s="94">
        <f>IF($J3388="TC",0,IF($J3388="Nso",0,VLOOKUP($A3385,'Result Entry'!$B$9:$FW$108,25,0)))</f>
        <v>0</v>
      </c>
      <c r="F3401" s="95">
        <f>IF($J3388="TC",0,IF($J3388="Nso",0,VLOOKUP($A3385,'Result Entry'!$B$9:$FW$108,26,0)))</f>
        <v>0</v>
      </c>
      <c r="G3401" s="100">
        <f t="shared" si="282"/>
        <v>0</v>
      </c>
      <c r="H3401" s="1960">
        <f>IF($J3388="TC",0,IF($J3388="Nso",0,VLOOKUP($A3385,'Result Entry'!$B$9:$FW$108,30,0)))</f>
        <v>0</v>
      </c>
      <c r="I3401" s="1904"/>
      <c r="J3401" s="1903">
        <f>IF($J3388="TC",0,IF($J3388="Nso",0,VLOOKUP($A3385,'Result Entry'!$B$9:$FW$108,33,0)))</f>
        <v>0</v>
      </c>
      <c r="K3401" s="1904"/>
      <c r="L3401" s="97">
        <f t="shared" si="283"/>
        <v>0</v>
      </c>
      <c r="M3401" s="98">
        <f t="shared" si="284"/>
        <v>0</v>
      </c>
      <c r="N3401" s="99" t="str">
        <f>IF($J3388="TC",0,IF($J3388="Nso",0,VLOOKUP($A3385,'Result Entry'!$B$9:$FW$108,38,0)))</f>
        <v/>
      </c>
    </row>
    <row r="3402" spans="1:14" s="52" customFormat="1" ht="54" customHeight="1">
      <c r="A3402" s="1721"/>
      <c r="B3402" s="50" t="s">
        <v>69</v>
      </c>
      <c r="C3402" s="1717" t="str">
        <f>'Result Entry'!$AO$3</f>
        <v>PHYSICS</v>
      </c>
      <c r="D3402" s="1718"/>
      <c r="E3402" s="94">
        <f>IF($J3388="TC",0,IF($J3388="Nso",0,VLOOKUP($A3385,'Result Entry'!$B$9:$FW$108,39,0)))</f>
        <v>0</v>
      </c>
      <c r="F3402" s="95">
        <f>IF($J3388="TC",0,IF($J3388="Nso",0,VLOOKUP($A3385,'Result Entry'!$B$9:$FW$108,40,0)))</f>
        <v>0</v>
      </c>
      <c r="G3402" s="100">
        <f t="shared" si="282"/>
        <v>0</v>
      </c>
      <c r="H3402" s="1960">
        <f>IF($J3388="TC",0,IF($J3388="Nso",0,VLOOKUP($A3385,'Result Entry'!$B$9:$FW$108,45,0)))</f>
        <v>0</v>
      </c>
      <c r="I3402" s="1904"/>
      <c r="J3402" s="1903">
        <f>IF($J3388="TC",0,IF($J3388="Nso",0,VLOOKUP($A3385,'Result Entry'!$B$9:$FW$108,49,0)))</f>
        <v>0</v>
      </c>
      <c r="K3402" s="1904"/>
      <c r="L3402" s="97">
        <f t="shared" si="283"/>
        <v>0</v>
      </c>
      <c r="M3402" s="98">
        <f t="shared" si="284"/>
        <v>0</v>
      </c>
      <c r="N3402" s="99" t="str">
        <f>IF($J3388="TC",0,IF($J3388="Nso",0,VLOOKUP($A3385,'Result Entry'!$B$9:$FW$108,54,0)))</f>
        <v/>
      </c>
    </row>
    <row r="3403" spans="1:14" s="52" customFormat="1" ht="54" customHeight="1">
      <c r="A3403" s="1721"/>
      <c r="B3403" s="50" t="s">
        <v>69</v>
      </c>
      <c r="C3403" s="1717" t="str">
        <f>'Result Entry'!$BF$3</f>
        <v>CHEMISTRY</v>
      </c>
      <c r="D3403" s="1718"/>
      <c r="E3403" s="94" t="str">
        <f>IF($J3388="TC",0,IF($J3388="Nso",0,VLOOKUP($A3385,'Result Entry'!$B$9:$FW$108,55,0)))</f>
        <v/>
      </c>
      <c r="F3403" s="95">
        <f>IF($J3388="TC",0,IF($J3388="Nso",0,VLOOKUP($A3385,'Result Entry'!$B$9:$FW$108,56,0)))</f>
        <v>0</v>
      </c>
      <c r="G3403" s="100">
        <f t="shared" si="282"/>
        <v>0</v>
      </c>
      <c r="H3403" s="1960">
        <f>IF($J3388="TC",0,IF($J3388="Nso",0,VLOOKUP($A3385,'Result Entry'!$B$9:$FW$108,61,0)))</f>
        <v>0</v>
      </c>
      <c r="I3403" s="1904"/>
      <c r="J3403" s="1903">
        <f>IF($J3388="TC",0,IF($J3388="Nso",0,VLOOKUP($A3385,'Result Entry'!$B$9:$FW$108,65,0)))</f>
        <v>0</v>
      </c>
      <c r="K3403" s="1904"/>
      <c r="L3403" s="97">
        <f t="shared" si="283"/>
        <v>0</v>
      </c>
      <c r="M3403" s="98">
        <f t="shared" si="284"/>
        <v>0</v>
      </c>
      <c r="N3403" s="99" t="str">
        <f>IF($J3388="TC",0,IF($J3388="Nso",0,VLOOKUP($A3385,'Result Entry'!$B$9:$FW$108,70,0)))</f>
        <v/>
      </c>
    </row>
    <row r="3404" spans="1:14" s="52" customFormat="1" ht="54" customHeight="1" thickBot="1">
      <c r="A3404" s="1721"/>
      <c r="B3404" s="50" t="s">
        <v>69</v>
      </c>
      <c r="C3404" s="1717" t="str">
        <f>'Result Entry'!$BW$3</f>
        <v>BIOLOGY</v>
      </c>
      <c r="D3404" s="1718"/>
      <c r="E3404" s="101" t="str">
        <f>IF($J3388="TC",0,IF($J3388="Nso",0,VLOOKUP($A3385,'Result Entry'!$B$9:$FW$108,71,0)))</f>
        <v/>
      </c>
      <c r="F3404" s="102" t="str">
        <f>IF($J3388="TC",0,IF($J3388="Nso",0,VLOOKUP($A3385,'Result Entry'!$B$9:$FW$108,72,0)))</f>
        <v/>
      </c>
      <c r="G3404" s="103">
        <f t="shared" si="282"/>
        <v>0</v>
      </c>
      <c r="H3404" s="1905">
        <f>IF($J3388="TC",0,IF($J3388="Nso",0,VLOOKUP($A3385,'Result Entry'!$B$9:$FW$108,77,0)))</f>
        <v>0</v>
      </c>
      <c r="I3404" s="1906"/>
      <c r="J3404" s="1907">
        <f>IF($J3388="TC",0,IF($J3388="Nso",0,VLOOKUP($A3385,'Result Entry'!$B$9:$FW$108,81,0)))</f>
        <v>0</v>
      </c>
      <c r="K3404" s="1906"/>
      <c r="L3404" s="104">
        <f t="shared" si="283"/>
        <v>0</v>
      </c>
      <c r="M3404" s="105">
        <f t="shared" si="284"/>
        <v>0</v>
      </c>
      <c r="N3404" s="99">
        <f>IF($J3388="TC",0,IF($J3388="Nso",0,VLOOKUP($A3385,'Result Entry'!$B$9:$FW$108,86,0)))</f>
        <v>0</v>
      </c>
    </row>
    <row r="3405" spans="1:14" ht="39.75" customHeight="1">
      <c r="A3405" s="1721"/>
      <c r="B3405" s="11" t="s">
        <v>69</v>
      </c>
      <c r="C3405" s="1771" t="s">
        <v>77</v>
      </c>
      <c r="D3405" s="1772"/>
      <c r="E3405" s="1773"/>
      <c r="F3405" s="1968" t="s">
        <v>78</v>
      </c>
      <c r="G3405" s="1969"/>
      <c r="H3405" s="1968" t="s">
        <v>79</v>
      </c>
      <c r="I3405" s="1970"/>
      <c r="J3405" s="106" t="s">
        <v>41</v>
      </c>
      <c r="K3405" s="116" t="s">
        <v>91</v>
      </c>
      <c r="L3405" s="1971" t="s">
        <v>39</v>
      </c>
      <c r="M3405" s="1972"/>
      <c r="N3405" s="108" t="s">
        <v>43</v>
      </c>
    </row>
    <row r="3406" spans="1:14" ht="39.75" customHeight="1" thickBot="1">
      <c r="A3406" s="1721"/>
      <c r="B3406" s="11" t="s">
        <v>69</v>
      </c>
      <c r="C3406" s="1774"/>
      <c r="D3406" s="1775"/>
      <c r="E3406" s="1776"/>
      <c r="F3406" s="1973">
        <f>IF($J3388="TC",0,IF($J3388="Nso",0,VLOOKUP($A3385,'Result Entry'!$B$9:$FW$108,146,0)))</f>
        <v>0</v>
      </c>
      <c r="G3406" s="1974"/>
      <c r="H3406" s="1975">
        <f>IF($J3388="TC",0,IF($J3388="Nso",0,VLOOKUP($A3385,'Result Entry'!$B$9:$FW$108,147,0)))</f>
        <v>0</v>
      </c>
      <c r="I3406" s="1976"/>
      <c r="J3406" s="75">
        <f>IF($J3388="TC",0,IF($J3388="Nso",0,VLOOKUP($A3385,'Result Entry'!$B$9:$FW$108,148,0)))</f>
        <v>0</v>
      </c>
      <c r="K3406" s="85" t="str">
        <f>IF($J3388="TC",0,IF($J3388="Nso",0,VLOOKUP($A3385,'Result Entry'!$B$9:$FW$108,149,0)))</f>
        <v/>
      </c>
      <c r="L3406" s="1864">
        <f>IF($J3388="TC",0,IF($J3388="Nso",0,VLOOKUP($A3385,'Result Entry'!$B$9:$FW$108,150,0)))</f>
        <v>0</v>
      </c>
      <c r="M3406" s="1865"/>
      <c r="N3406" s="15">
        <f>IF($J3388="TC",0,IF($J3388="Nso",0,VLOOKUP($A3385,'Result Entry'!$B$9:$FW$108,152,0)))</f>
        <v>0</v>
      </c>
    </row>
    <row r="3407" spans="1:14" ht="39.75" customHeight="1">
      <c r="A3407" s="1721"/>
      <c r="B3407" s="11" t="s">
        <v>69</v>
      </c>
      <c r="C3407" s="1758" t="s">
        <v>58</v>
      </c>
      <c r="D3407" s="1759"/>
      <c r="E3407" s="1759"/>
      <c r="F3407" s="1759"/>
      <c r="G3407" s="1759"/>
      <c r="H3407" s="1760"/>
      <c r="I3407" s="1834" t="s">
        <v>59</v>
      </c>
      <c r="J3407" s="1835"/>
      <c r="K3407" s="1911">
        <f>VLOOKUP($A3385,'Result Entry'!$B$9:$FW$108,143,0)</f>
        <v>0</v>
      </c>
      <c r="L3407" s="1912"/>
      <c r="M3407" s="1839" t="s">
        <v>37</v>
      </c>
      <c r="N3407" s="1840"/>
    </row>
    <row r="3408" spans="1:14" ht="39.75" customHeight="1" thickBot="1">
      <c r="A3408" s="1721"/>
      <c r="B3408" s="11" t="s">
        <v>69</v>
      </c>
      <c r="C3408" s="1841" t="s">
        <v>54</v>
      </c>
      <c r="D3408" s="1842"/>
      <c r="E3408" s="1842"/>
      <c r="F3408" s="1843" t="s">
        <v>157</v>
      </c>
      <c r="G3408" s="1844"/>
      <c r="H3408" s="26" t="s">
        <v>47</v>
      </c>
      <c r="I3408" s="1847" t="s">
        <v>60</v>
      </c>
      <c r="J3408" s="1848"/>
      <c r="K3408" s="1913">
        <f>VLOOKUP($A3385,'Result Entry'!$B$9:$FW$108,144,0)</f>
        <v>0</v>
      </c>
      <c r="L3408" s="1914"/>
      <c r="M3408" s="1875">
        <f>VLOOKUP($A3385,'Result Entry'!$B$9:$FW$108,145,0)</f>
        <v>0</v>
      </c>
      <c r="N3408" s="1876"/>
    </row>
    <row r="3409" spans="1:14" ht="39.75" customHeight="1">
      <c r="A3409" s="1721"/>
      <c r="B3409" s="11" t="s">
        <v>69</v>
      </c>
      <c r="C3409" s="1841"/>
      <c r="D3409" s="1842"/>
      <c r="E3409" s="1842"/>
      <c r="F3409" s="1845"/>
      <c r="G3409" s="1846"/>
      <c r="H3409" s="27" t="s">
        <v>99</v>
      </c>
      <c r="I3409" s="1877" t="s">
        <v>61</v>
      </c>
      <c r="J3409" s="1878"/>
      <c r="K3409" s="1915">
        <f>IF($J3388="TC","Transferred",IF($J3388="Nso","NameSeparated",VLOOKUP($A3385,'Result Entry'!$B$9:$FW$108,153,0)))</f>
        <v>0</v>
      </c>
      <c r="L3409" s="1915"/>
      <c r="M3409" s="1915"/>
      <c r="N3409" s="1916"/>
    </row>
    <row r="3410" spans="1:14" ht="39.75" customHeight="1">
      <c r="A3410" s="1721"/>
      <c r="B3410" s="11" t="s">
        <v>69</v>
      </c>
      <c r="C3410" s="1917" t="str">
        <f>'Result Entry'!$DU$3</f>
        <v>Foundation Of Information Tech.</v>
      </c>
      <c r="D3410" s="1918"/>
      <c r="E3410" s="1919"/>
      <c r="F3410" s="1902" t="str">
        <f>IF($J3388="TC",0,IF($J3388="Nso",0,VLOOKUP($A3385,'Result Entry'!$B$9:$GS$108,170,0)))</f>
        <v/>
      </c>
      <c r="G3410" s="1902"/>
      <c r="H3410" s="109">
        <f>IF($J3388="TC",0,IF($J3388="Nso",0,VLOOKUP($A3385,'Result Entry'!$B$9:$GS$108,112,0)))</f>
        <v>0</v>
      </c>
      <c r="I3410" s="1748" t="s">
        <v>71</v>
      </c>
      <c r="J3410" s="1749"/>
      <c r="K3410" s="1908">
        <f>'Result Entry'!$T$2</f>
        <v>45419</v>
      </c>
      <c r="L3410" s="1909"/>
      <c r="M3410" s="1909"/>
      <c r="N3410" s="1910"/>
    </row>
    <row r="3411" spans="1:14" ht="39.75" customHeight="1">
      <c r="A3411" s="1721"/>
      <c r="B3411" s="11" t="s">
        <v>69</v>
      </c>
      <c r="C3411" s="1899" t="str">
        <f>'Result Entry'!$EI$3</f>
        <v>G.I.A.I.-II</v>
      </c>
      <c r="D3411" s="1900"/>
      <c r="E3411" s="1901"/>
      <c r="F3411" s="1902" t="str">
        <f>IF($J3388="TC",0,IF($J3388="Nso",0,VLOOKUP($A3385,'Result Entry'!$B$9:$GS$108,174,0)))</f>
        <v/>
      </c>
      <c r="G3411" s="1902"/>
      <c r="H3411" s="109">
        <f>IF($J3388="TC",0,IF($J3388="Nso",0,VLOOKUP($A3385,'Result Entry'!$B$9:$GS$108,124,0)))</f>
        <v>0</v>
      </c>
      <c r="I3411" s="1753"/>
      <c r="J3411" s="1754"/>
      <c r="K3411" s="1754"/>
      <c r="L3411" s="1754"/>
      <c r="M3411" s="1754"/>
      <c r="N3411" s="1755"/>
    </row>
    <row r="3412" spans="1:14" ht="39.75" customHeight="1">
      <c r="A3412" s="1721"/>
      <c r="B3412" s="11" t="s">
        <v>69</v>
      </c>
      <c r="C3412" s="1899" t="str">
        <f>'Result Entry'!$EU$3</f>
        <v>SOC.SER.PLAN</v>
      </c>
      <c r="D3412" s="1900"/>
      <c r="E3412" s="1901"/>
      <c r="F3412" s="1902">
        <f>IF($J3388="TC",0,IF($J3388="Nso",0,VLOOKUP($A3385,'Result Entry'!$B$9:$HS$108,178,0)))</f>
        <v>0</v>
      </c>
      <c r="G3412" s="1902"/>
      <c r="H3412" s="109">
        <f>IF($J3388="TC",0,IF($J3388="Nso",0,VLOOKUP($A3385,'Result Entry'!$B$9:$GS$108,136,0)))</f>
        <v>0</v>
      </c>
      <c r="I3412" s="1756" t="s">
        <v>174</v>
      </c>
      <c r="J3412" s="1757"/>
      <c r="K3412" s="113"/>
      <c r="L3412" s="114"/>
      <c r="M3412" s="114"/>
      <c r="N3412" s="115"/>
    </row>
    <row r="3413" spans="1:14" ht="39.75" customHeight="1" thickBot="1">
      <c r="A3413" s="1721"/>
      <c r="B3413" s="11" t="s">
        <v>69</v>
      </c>
      <c r="C3413" s="1899" t="str">
        <f>'Result Entry'!$FG$3</f>
        <v>Jeewan Kaushal</v>
      </c>
      <c r="D3413" s="1900"/>
      <c r="E3413" s="1901"/>
      <c r="F3413" s="1902" t="str">
        <f>IF($J3388="TC",0,IF($J3388="Nso",0,VLOOKUP($A3385,'Result Entry'!$B$9:$HS$108,182,0)))</f>
        <v/>
      </c>
      <c r="G3413" s="1902"/>
      <c r="H3413" s="109">
        <f>IF($J3388="TC",0,IF($J3388="Nso",0,VLOOKUP($A3385,'Result Entry'!$B$9:$HS$108,136,0)))</f>
        <v>0</v>
      </c>
      <c r="I3413" s="1756" t="s">
        <v>148</v>
      </c>
      <c r="J3413" s="1757"/>
      <c r="K3413" s="1757"/>
      <c r="L3413" s="1757"/>
      <c r="M3413" s="1757"/>
      <c r="N3413" s="1838"/>
    </row>
    <row r="3414" spans="1:14" ht="39.75" customHeight="1">
      <c r="A3414" s="1721"/>
      <c r="B3414" s="10" t="s">
        <v>69</v>
      </c>
      <c r="C3414" s="1886" t="s">
        <v>180</v>
      </c>
      <c r="D3414" s="1887"/>
      <c r="E3414" s="1888"/>
      <c r="F3414" s="1895" t="s">
        <v>181</v>
      </c>
      <c r="G3414" s="1896"/>
      <c r="H3414" s="110" t="s">
        <v>30</v>
      </c>
      <c r="I3414" s="1756" t="s">
        <v>175</v>
      </c>
      <c r="J3414" s="1757"/>
      <c r="K3414" s="1757"/>
      <c r="L3414" s="1757"/>
      <c r="M3414" s="1757"/>
      <c r="N3414" s="1838"/>
    </row>
    <row r="3415" spans="1:14" ht="39.75" customHeight="1">
      <c r="A3415" s="1721"/>
      <c r="B3415" s="10" t="s">
        <v>69</v>
      </c>
      <c r="C3415" s="1889"/>
      <c r="D3415" s="1890"/>
      <c r="E3415" s="1891"/>
      <c r="F3415" s="1897" t="s">
        <v>182</v>
      </c>
      <c r="G3415" s="1898"/>
      <c r="H3415" s="111" t="s">
        <v>179</v>
      </c>
      <c r="I3415" s="1732" t="s">
        <v>67</v>
      </c>
      <c r="J3415" s="1733"/>
      <c r="K3415" s="1733"/>
      <c r="L3415" s="1733"/>
      <c r="M3415" s="1733"/>
      <c r="N3415" s="1734"/>
    </row>
    <row r="3416" spans="1:14" ht="39.75" customHeight="1">
      <c r="A3416" s="1721"/>
      <c r="B3416" s="10" t="s">
        <v>69</v>
      </c>
      <c r="C3416" s="1889"/>
      <c r="D3416" s="1890"/>
      <c r="E3416" s="1891"/>
      <c r="F3416" s="1897" t="s">
        <v>185</v>
      </c>
      <c r="G3416" s="1898"/>
      <c r="H3416" s="111" t="s">
        <v>62</v>
      </c>
      <c r="I3416" s="1735"/>
      <c r="J3416" s="1736"/>
      <c r="K3416" s="1736"/>
      <c r="L3416" s="1736"/>
      <c r="M3416" s="1736"/>
      <c r="N3416" s="1737"/>
    </row>
    <row r="3417" spans="1:14" ht="39.75" customHeight="1">
      <c r="A3417" s="1721"/>
      <c r="B3417" s="10" t="s">
        <v>69</v>
      </c>
      <c r="C3417" s="1889"/>
      <c r="D3417" s="1890"/>
      <c r="E3417" s="1891"/>
      <c r="F3417" s="1897" t="s">
        <v>186</v>
      </c>
      <c r="G3417" s="1898"/>
      <c r="H3417" s="111" t="s">
        <v>63</v>
      </c>
      <c r="I3417" s="1735"/>
      <c r="J3417" s="1736"/>
      <c r="K3417" s="1736"/>
      <c r="L3417" s="1736"/>
      <c r="M3417" s="1736"/>
      <c r="N3417" s="1737"/>
    </row>
    <row r="3418" spans="1:14" ht="39.75" customHeight="1">
      <c r="A3418" s="1721"/>
      <c r="B3418" s="10" t="s">
        <v>69</v>
      </c>
      <c r="C3418" s="1889"/>
      <c r="D3418" s="1890"/>
      <c r="E3418" s="1891"/>
      <c r="F3418" s="1897" t="s">
        <v>183</v>
      </c>
      <c r="G3418" s="1898"/>
      <c r="H3418" s="111" t="s">
        <v>65</v>
      </c>
      <c r="I3418" s="1738" t="s">
        <v>80</v>
      </c>
      <c r="J3418" s="1739"/>
      <c r="K3418" s="1739"/>
      <c r="L3418" s="1739"/>
      <c r="M3418" s="1739"/>
      <c r="N3418" s="1740"/>
    </row>
    <row r="3419" spans="1:14" ht="39.75" customHeight="1" thickBot="1">
      <c r="A3419" s="1721"/>
      <c r="B3419" s="13" t="s">
        <v>69</v>
      </c>
      <c r="C3419" s="1892"/>
      <c r="D3419" s="1893"/>
      <c r="E3419" s="1894"/>
      <c r="F3419" s="1884" t="s">
        <v>184</v>
      </c>
      <c r="G3419" s="1885"/>
      <c r="H3419" s="112" t="s">
        <v>64</v>
      </c>
      <c r="I3419" s="1741"/>
      <c r="J3419" s="1742"/>
      <c r="K3419" s="1742"/>
      <c r="L3419" s="1742"/>
      <c r="M3419" s="1742"/>
      <c r="N3419" s="1743"/>
    </row>
    <row r="3420" spans="1:14" s="43" customFormat="1" ht="123.75" customHeight="1" thickTop="1">
      <c r="A3420" s="84"/>
      <c r="B3420" s="117"/>
      <c r="C3420" s="118"/>
      <c r="D3420" s="118"/>
      <c r="E3420" s="118"/>
      <c r="F3420" s="118"/>
      <c r="G3420" s="118"/>
      <c r="H3420" s="118"/>
      <c r="I3420" s="118"/>
      <c r="J3420" s="118"/>
      <c r="K3420" s="118"/>
      <c r="L3420" s="118"/>
      <c r="M3420" s="118"/>
      <c r="N3420" s="118"/>
    </row>
    <row r="3421" spans="1:14" ht="24.75" customHeight="1" thickBot="1">
      <c r="A3421" s="83">
        <f>A3385+1</f>
        <v>96</v>
      </c>
      <c r="B3421" s="1720" t="s">
        <v>50</v>
      </c>
      <c r="C3421" s="1720"/>
      <c r="D3421" s="1720"/>
      <c r="E3421" s="1720"/>
      <c r="F3421" s="1720"/>
      <c r="G3421" s="1720"/>
      <c r="H3421" s="1720"/>
      <c r="I3421" s="1720"/>
      <c r="J3421" s="1720"/>
      <c r="K3421" s="1720"/>
      <c r="L3421" s="1720"/>
      <c r="M3421" s="1720"/>
      <c r="N3421" s="1720"/>
    </row>
    <row r="3422" spans="1:14" ht="62.25" customHeight="1" thickTop="1">
      <c r="A3422" s="1721"/>
      <c r="B3422" s="1722"/>
      <c r="C3422" s="1723"/>
      <c r="D3422" s="1920" t="str">
        <f>Master!$E$8</f>
        <v xml:space="preserve">Govt. Sr. Secondary School </v>
      </c>
      <c r="E3422" s="1921"/>
      <c r="F3422" s="1921"/>
      <c r="G3422" s="1921"/>
      <c r="H3422" s="1921"/>
      <c r="I3422" s="1921"/>
      <c r="J3422" s="1921"/>
      <c r="K3422" s="1921"/>
      <c r="L3422" s="1921"/>
      <c r="M3422" s="1921"/>
      <c r="N3422" s="1922"/>
    </row>
    <row r="3423" spans="1:14" ht="33" customHeight="1" thickBot="1">
      <c r="A3423" s="1721"/>
      <c r="B3423" s="1724"/>
      <c r="C3423" s="1725"/>
      <c r="D3423" s="1729" t="str">
        <f>Master!$E$11</f>
        <v>P.S.-Bapini (Jodhpur)</v>
      </c>
      <c r="E3423" s="1730"/>
      <c r="F3423" s="1730"/>
      <c r="G3423" s="1730"/>
      <c r="H3423" s="1730"/>
      <c r="I3423" s="1730"/>
      <c r="J3423" s="1730"/>
      <c r="K3423" s="1730"/>
      <c r="L3423" s="1730"/>
      <c r="M3423" s="1730"/>
      <c r="N3423" s="1731"/>
    </row>
    <row r="3424" spans="1:14" ht="30" customHeight="1">
      <c r="A3424" s="1721"/>
      <c r="B3424" s="28"/>
      <c r="C3424" s="1849" t="s">
        <v>150</v>
      </c>
      <c r="D3424" s="1850"/>
      <c r="E3424" s="1850"/>
      <c r="F3424" s="1850"/>
      <c r="G3424" s="1851"/>
      <c r="H3424" s="1814" t="s">
        <v>127</v>
      </c>
      <c r="I3424" s="1814"/>
      <c r="J3424" s="1923">
        <f>VLOOKUP(A3421,'Result Entry'!$B$6:$K$108,6,0)</f>
        <v>0</v>
      </c>
      <c r="K3424" s="1820" t="s">
        <v>68</v>
      </c>
      <c r="L3424" s="1821"/>
      <c r="M3424" s="68">
        <f>Master!$E$14</f>
        <v>8151106901</v>
      </c>
      <c r="N3424" s="69"/>
    </row>
    <row r="3425" spans="1:15" ht="30" customHeight="1">
      <c r="A3425" s="1721"/>
      <c r="B3425" s="9"/>
      <c r="C3425" s="1852"/>
      <c r="D3425" s="1853"/>
      <c r="E3425" s="1853"/>
      <c r="F3425" s="1853"/>
      <c r="G3425" s="1854"/>
      <c r="H3425" s="1815"/>
      <c r="I3425" s="1815"/>
      <c r="J3425" s="1924"/>
      <c r="K3425" s="1822" t="s">
        <v>66</v>
      </c>
      <c r="L3425" s="1823"/>
      <c r="M3425" s="1824"/>
      <c r="N3425" s="1825"/>
      <c r="O3425" s="17" t="s">
        <v>156</v>
      </c>
    </row>
    <row r="3426" spans="1:15" ht="30" customHeight="1" thickBot="1">
      <c r="A3426" s="1721"/>
      <c r="B3426" s="9"/>
      <c r="C3426" s="1855"/>
      <c r="D3426" s="1856"/>
      <c r="E3426" s="1856"/>
      <c r="F3426" s="1856"/>
      <c r="G3426" s="1857"/>
      <c r="H3426" s="1816"/>
      <c r="I3426" s="1816"/>
      <c r="J3426" s="1925"/>
      <c r="K3426" s="1826" t="s">
        <v>51</v>
      </c>
      <c r="L3426" s="1827"/>
      <c r="M3426" s="1828" t="str">
        <f>Master!$E$6</f>
        <v>2023-24</v>
      </c>
      <c r="N3426" s="1829"/>
    </row>
    <row r="3427" spans="1:15" ht="39.75" customHeight="1">
      <c r="A3427" s="1721"/>
      <c r="B3427" s="10" t="s">
        <v>69</v>
      </c>
      <c r="C3427" s="1932" t="s">
        <v>20</v>
      </c>
      <c r="D3427" s="1977"/>
      <c r="E3427" s="1977"/>
      <c r="F3427" s="1978"/>
      <c r="G3427" s="87" t="s">
        <v>149</v>
      </c>
      <c r="H3427" s="1979">
        <f>VLOOKUP($A3421,'Result Entry'!$B$9:$FW$108,4,0)</f>
        <v>0</v>
      </c>
      <c r="I3427" s="1979"/>
      <c r="J3427" s="1979"/>
      <c r="K3427" s="1979"/>
      <c r="L3427" s="1979"/>
      <c r="M3427" s="1979"/>
      <c r="N3427" s="1980"/>
    </row>
    <row r="3428" spans="1:15" ht="39.75" customHeight="1">
      <c r="A3428" s="1721"/>
      <c r="B3428" s="10" t="s">
        <v>69</v>
      </c>
      <c r="C3428" s="1960" t="s">
        <v>22</v>
      </c>
      <c r="D3428" s="1961"/>
      <c r="E3428" s="1961"/>
      <c r="F3428" s="1962"/>
      <c r="G3428" s="88" t="s">
        <v>149</v>
      </c>
      <c r="H3428" s="1963">
        <f>VLOOKUP($A3421,'Result Entry'!$B$9:$FW$108,7,0)</f>
        <v>0</v>
      </c>
      <c r="I3428" s="1963"/>
      <c r="J3428" s="1963"/>
      <c r="K3428" s="1963"/>
      <c r="L3428" s="1963"/>
      <c r="M3428" s="1963"/>
      <c r="N3428" s="1964"/>
    </row>
    <row r="3429" spans="1:15" ht="39.75" customHeight="1">
      <c r="A3429" s="1721"/>
      <c r="B3429" s="10" t="s">
        <v>69</v>
      </c>
      <c r="C3429" s="1960" t="s">
        <v>23</v>
      </c>
      <c r="D3429" s="1961"/>
      <c r="E3429" s="1961"/>
      <c r="F3429" s="1962"/>
      <c r="G3429" s="88" t="s">
        <v>149</v>
      </c>
      <c r="H3429" s="1963">
        <f>VLOOKUP($A3421,'Result Entry'!$B$9:$FW$108,8,0)</f>
        <v>0</v>
      </c>
      <c r="I3429" s="1963"/>
      <c r="J3429" s="1963"/>
      <c r="K3429" s="1963"/>
      <c r="L3429" s="1963"/>
      <c r="M3429" s="1963"/>
      <c r="N3429" s="1964"/>
    </row>
    <row r="3430" spans="1:15" ht="39.75" customHeight="1">
      <c r="A3430" s="1721"/>
      <c r="B3430" s="10" t="s">
        <v>69</v>
      </c>
      <c r="C3430" s="1960" t="s">
        <v>52</v>
      </c>
      <c r="D3430" s="1961"/>
      <c r="E3430" s="1961"/>
      <c r="F3430" s="1962"/>
      <c r="G3430" s="88" t="s">
        <v>149</v>
      </c>
      <c r="H3430" s="1963">
        <f>VLOOKUP($A3421,'Result Entry'!$B$9:$FW$108,9,0)</f>
        <v>0</v>
      </c>
      <c r="I3430" s="1963"/>
      <c r="J3430" s="1963"/>
      <c r="K3430" s="1963"/>
      <c r="L3430" s="1963"/>
      <c r="M3430" s="1963"/>
      <c r="N3430" s="1964"/>
    </row>
    <row r="3431" spans="1:15" ht="39.75" customHeight="1">
      <c r="A3431" s="1721"/>
      <c r="B3431" s="10" t="s">
        <v>69</v>
      </c>
      <c r="C3431" s="1960" t="s">
        <v>53</v>
      </c>
      <c r="D3431" s="1961"/>
      <c r="E3431" s="1961"/>
      <c r="F3431" s="1962"/>
      <c r="G3431" s="88" t="s">
        <v>149</v>
      </c>
      <c r="H3431" s="1965" t="str">
        <f>CONCATENATE('Result Entry'!$G$4,'Result Entry'!$J$4)</f>
        <v>11(A)</v>
      </c>
      <c r="I3431" s="1963"/>
      <c r="J3431" s="1963"/>
      <c r="K3431" s="1963"/>
      <c r="L3431" s="1963"/>
      <c r="M3431" s="1963"/>
      <c r="N3431" s="1964"/>
    </row>
    <row r="3432" spans="1:15" ht="39.75" customHeight="1" thickBot="1">
      <c r="A3432" s="1721"/>
      <c r="B3432" s="10" t="s">
        <v>69</v>
      </c>
      <c r="C3432" s="1935" t="s">
        <v>25</v>
      </c>
      <c r="D3432" s="1936"/>
      <c r="E3432" s="1936"/>
      <c r="F3432" s="1937"/>
      <c r="G3432" s="89" t="s">
        <v>149</v>
      </c>
      <c r="H3432" s="1938">
        <f>VLOOKUP($A3421,'Result Entry'!$B$9:$FW$108,10,0)</f>
        <v>0</v>
      </c>
      <c r="I3432" s="1938"/>
      <c r="J3432" s="1938"/>
      <c r="K3432" s="1938"/>
      <c r="L3432" s="1938"/>
      <c r="M3432" s="1938"/>
      <c r="N3432" s="1939"/>
    </row>
    <row r="3433" spans="1:15" ht="30" customHeight="1">
      <c r="A3433" s="1721"/>
      <c r="B3433" s="11" t="s">
        <v>69</v>
      </c>
      <c r="C3433" s="1940" t="s">
        <v>167</v>
      </c>
      <c r="D3433" s="1941"/>
      <c r="E3433" s="1944" t="s">
        <v>72</v>
      </c>
      <c r="F3433" s="1946" t="s">
        <v>73</v>
      </c>
      <c r="G3433" s="1948" t="s">
        <v>168</v>
      </c>
      <c r="H3433" s="1950" t="s">
        <v>55</v>
      </c>
      <c r="I3433" s="1951"/>
      <c r="J3433" s="1954" t="s">
        <v>84</v>
      </c>
      <c r="K3433" s="1955"/>
      <c r="L3433" s="1958" t="s">
        <v>169</v>
      </c>
      <c r="M3433" s="1966" t="s">
        <v>76</v>
      </c>
      <c r="N3433" s="1926" t="s">
        <v>98</v>
      </c>
    </row>
    <row r="3434" spans="1:15" ht="30" customHeight="1">
      <c r="A3434" s="1721"/>
      <c r="B3434" s="11"/>
      <c r="C3434" s="1942"/>
      <c r="D3434" s="1943"/>
      <c r="E3434" s="1945"/>
      <c r="F3434" s="1947"/>
      <c r="G3434" s="1949"/>
      <c r="H3434" s="1952"/>
      <c r="I3434" s="1953"/>
      <c r="J3434" s="1956"/>
      <c r="K3434" s="1957"/>
      <c r="L3434" s="1959"/>
      <c r="M3434" s="1967"/>
      <c r="N3434" s="1927"/>
    </row>
    <row r="3435" spans="1:15" ht="39.75" customHeight="1" thickBot="1">
      <c r="A3435" s="1721"/>
      <c r="B3435" s="11" t="s">
        <v>69</v>
      </c>
      <c r="C3435" s="1866" t="s">
        <v>56</v>
      </c>
      <c r="D3435" s="1867"/>
      <c r="E3435" s="90">
        <f>'Result Entry'!$L$7</f>
        <v>10</v>
      </c>
      <c r="F3435" s="91">
        <f>'Result Entry'!$M$7</f>
        <v>10</v>
      </c>
      <c r="G3435" s="92">
        <f t="shared" ref="G3435:G3440" si="285">SUM(E3435:F3435)</f>
        <v>20</v>
      </c>
      <c r="H3435" s="1929">
        <f>'Result Entry'!$AU$7</f>
        <v>70</v>
      </c>
      <c r="I3435" s="1930"/>
      <c r="J3435" s="1931">
        <f>'Result Entry'!$AY$7</f>
        <v>100</v>
      </c>
      <c r="K3435" s="1930"/>
      <c r="L3435" s="92">
        <f t="shared" ref="L3435:L3440" si="286">SUM(H3435,J3435)</f>
        <v>170</v>
      </c>
      <c r="M3435" s="93">
        <f t="shared" ref="M3435:M3440" si="287">SUM(G3435,L3435)</f>
        <v>190</v>
      </c>
      <c r="N3435" s="1928"/>
    </row>
    <row r="3436" spans="1:15" s="52" customFormat="1" ht="54" customHeight="1">
      <c r="A3436" s="1721"/>
      <c r="B3436" s="50" t="s">
        <v>69</v>
      </c>
      <c r="C3436" s="1769" t="str">
        <f>'Result Entry'!$L$3</f>
        <v>HINDI Comp.</v>
      </c>
      <c r="D3436" s="1770"/>
      <c r="E3436" s="94">
        <f>IF($J3424="TC",0,IF($J3424="Nso",0,VLOOKUP($A3421,'Result Entry'!$B$9:$FW$108,11,0)))</f>
        <v>0</v>
      </c>
      <c r="F3436" s="95">
        <f>IF($J3424="TC",0,IF($J3424="Nso",0,VLOOKUP($A3421,'Result Entry'!$B$9:$FW$108,12,0)))</f>
        <v>0</v>
      </c>
      <c r="G3436" s="96">
        <f t="shared" si="285"/>
        <v>0</v>
      </c>
      <c r="H3436" s="1932">
        <f>IF($J3424="TC",0,IF($J3424="Nso",0,VLOOKUP($A3421,'Result Entry'!$B$9:$FW$108,16,0)))</f>
        <v>0</v>
      </c>
      <c r="I3436" s="1933"/>
      <c r="J3436" s="1934">
        <f>IF($J3424="TC",0,IF($J3424="Nso",0,VLOOKUP($A3421,'Result Entry'!$B$9:$FW$108,19,0)))</f>
        <v>0</v>
      </c>
      <c r="K3436" s="1933"/>
      <c r="L3436" s="97">
        <f t="shared" si="286"/>
        <v>0</v>
      </c>
      <c r="M3436" s="98">
        <f t="shared" si="287"/>
        <v>0</v>
      </c>
      <c r="N3436" s="99" t="str">
        <f>IF($J3424="TC",0,IF($J3424="Nso",0,VLOOKUP($A3421,'Result Entry'!$B$9:$FW$108,24,0)))</f>
        <v/>
      </c>
    </row>
    <row r="3437" spans="1:15" s="52" customFormat="1" ht="54" customHeight="1">
      <c r="A3437" s="1721"/>
      <c r="B3437" s="50" t="s">
        <v>69</v>
      </c>
      <c r="C3437" s="1717" t="str">
        <f>'Result Entry'!$Z$3</f>
        <v>ENGLISH Comp.</v>
      </c>
      <c r="D3437" s="1718"/>
      <c r="E3437" s="94">
        <f>IF($J3424="TC",0,IF($J3424="Nso",0,VLOOKUP($A3421,'Result Entry'!$B$9:$FW$108,25,0)))</f>
        <v>0</v>
      </c>
      <c r="F3437" s="95">
        <f>IF($J3424="TC",0,IF($J3424="Nso",0,VLOOKUP($A3421,'Result Entry'!$B$9:$FW$108,26,0)))</f>
        <v>0</v>
      </c>
      <c r="G3437" s="100">
        <f t="shared" si="285"/>
        <v>0</v>
      </c>
      <c r="H3437" s="1960">
        <f>IF($J3424="TC",0,IF($J3424="Nso",0,VLOOKUP($A3421,'Result Entry'!$B$9:$FW$108,30,0)))</f>
        <v>0</v>
      </c>
      <c r="I3437" s="1904"/>
      <c r="J3437" s="1903">
        <f>IF($J3424="TC",0,IF($J3424="Nso",0,VLOOKUP($A3421,'Result Entry'!$B$9:$FW$108,33,0)))</f>
        <v>0</v>
      </c>
      <c r="K3437" s="1904"/>
      <c r="L3437" s="97">
        <f t="shared" si="286"/>
        <v>0</v>
      </c>
      <c r="M3437" s="98">
        <f t="shared" si="287"/>
        <v>0</v>
      </c>
      <c r="N3437" s="99" t="str">
        <f>IF($J3424="TC",0,IF($J3424="Nso",0,VLOOKUP($A3421,'Result Entry'!$B$9:$FW$108,38,0)))</f>
        <v/>
      </c>
    </row>
    <row r="3438" spans="1:15" s="52" customFormat="1" ht="54" customHeight="1">
      <c r="A3438" s="1721"/>
      <c r="B3438" s="50" t="s">
        <v>69</v>
      </c>
      <c r="C3438" s="1717" t="str">
        <f>'Result Entry'!$AO$3</f>
        <v>PHYSICS</v>
      </c>
      <c r="D3438" s="1718"/>
      <c r="E3438" s="94">
        <f>IF($J3424="TC",0,IF($J3424="Nso",0,VLOOKUP($A3421,'Result Entry'!$B$9:$FW$108,39,0)))</f>
        <v>0</v>
      </c>
      <c r="F3438" s="95">
        <f>IF($J3424="TC",0,IF($J3424="Nso",0,VLOOKUP($A3421,'Result Entry'!$B$9:$FW$108,40,0)))</f>
        <v>0</v>
      </c>
      <c r="G3438" s="100">
        <f t="shared" si="285"/>
        <v>0</v>
      </c>
      <c r="H3438" s="1960">
        <f>IF($J3424="TC",0,IF($J3424="Nso",0,VLOOKUP($A3421,'Result Entry'!$B$9:$FW$108,45,0)))</f>
        <v>0</v>
      </c>
      <c r="I3438" s="1904"/>
      <c r="J3438" s="1903">
        <f>IF($J3424="TC",0,IF($J3424="Nso",0,VLOOKUP($A3421,'Result Entry'!$B$9:$FW$108,49,0)))</f>
        <v>0</v>
      </c>
      <c r="K3438" s="1904"/>
      <c r="L3438" s="97">
        <f t="shared" si="286"/>
        <v>0</v>
      </c>
      <c r="M3438" s="98">
        <f t="shared" si="287"/>
        <v>0</v>
      </c>
      <c r="N3438" s="99" t="str">
        <f>IF($J3424="TC",0,IF($J3424="Nso",0,VLOOKUP($A3421,'Result Entry'!$B$9:$FW$108,54,0)))</f>
        <v/>
      </c>
    </row>
    <row r="3439" spans="1:15" s="52" customFormat="1" ht="54" customHeight="1">
      <c r="A3439" s="1721"/>
      <c r="B3439" s="50" t="s">
        <v>69</v>
      </c>
      <c r="C3439" s="1717" t="str">
        <f>'Result Entry'!$BF$3</f>
        <v>CHEMISTRY</v>
      </c>
      <c r="D3439" s="1718"/>
      <c r="E3439" s="94" t="str">
        <f>IF($J3424="TC",0,IF($J3424="Nso",0,VLOOKUP($A3421,'Result Entry'!$B$9:$FW$108,55,0)))</f>
        <v/>
      </c>
      <c r="F3439" s="95">
        <f>IF($J3424="TC",0,IF($J3424="Nso",0,VLOOKUP($A3421,'Result Entry'!$B$9:$FW$108,56,0)))</f>
        <v>0</v>
      </c>
      <c r="G3439" s="100">
        <f t="shared" si="285"/>
        <v>0</v>
      </c>
      <c r="H3439" s="1960">
        <f>IF($J3424="TC",0,IF($J3424="Nso",0,VLOOKUP($A3421,'Result Entry'!$B$9:$FW$108,61,0)))</f>
        <v>0</v>
      </c>
      <c r="I3439" s="1904"/>
      <c r="J3439" s="1903">
        <f>IF($J3424="TC",0,IF($J3424="Nso",0,VLOOKUP($A3421,'Result Entry'!$B$9:$FW$108,65,0)))</f>
        <v>0</v>
      </c>
      <c r="K3439" s="1904"/>
      <c r="L3439" s="97">
        <f t="shared" si="286"/>
        <v>0</v>
      </c>
      <c r="M3439" s="98">
        <f t="shared" si="287"/>
        <v>0</v>
      </c>
      <c r="N3439" s="99" t="str">
        <f>IF($J3424="TC",0,IF($J3424="Nso",0,VLOOKUP($A3421,'Result Entry'!$B$9:$FW$108,70,0)))</f>
        <v/>
      </c>
    </row>
    <row r="3440" spans="1:15" s="52" customFormat="1" ht="54" customHeight="1" thickBot="1">
      <c r="A3440" s="1721"/>
      <c r="B3440" s="50" t="s">
        <v>69</v>
      </c>
      <c r="C3440" s="1717" t="str">
        <f>'Result Entry'!$BW$3</f>
        <v>BIOLOGY</v>
      </c>
      <c r="D3440" s="1718"/>
      <c r="E3440" s="101" t="str">
        <f>IF($J3424="TC",0,IF($J3424="Nso",0,VLOOKUP($A3421,'Result Entry'!$B$9:$FW$108,71,0)))</f>
        <v/>
      </c>
      <c r="F3440" s="102" t="str">
        <f>IF($J3424="TC",0,IF($J3424="Nso",0,VLOOKUP($A3421,'Result Entry'!$B$9:$FW$108,72,0)))</f>
        <v/>
      </c>
      <c r="G3440" s="103">
        <f t="shared" si="285"/>
        <v>0</v>
      </c>
      <c r="H3440" s="1905">
        <f>IF($J3424="TC",0,IF($J3424="Nso",0,VLOOKUP($A3421,'Result Entry'!$B$9:$FW$108,77,0)))</f>
        <v>0</v>
      </c>
      <c r="I3440" s="1906"/>
      <c r="J3440" s="1907">
        <f>IF($J3424="TC",0,IF($J3424="Nso",0,VLOOKUP($A3421,'Result Entry'!$B$9:$FW$108,81,0)))</f>
        <v>0</v>
      </c>
      <c r="K3440" s="1906"/>
      <c r="L3440" s="104">
        <f t="shared" si="286"/>
        <v>0</v>
      </c>
      <c r="M3440" s="105">
        <f t="shared" si="287"/>
        <v>0</v>
      </c>
      <c r="N3440" s="99">
        <f>IF($J3424="TC",0,IF($J3424="Nso",0,VLOOKUP($A3421,'Result Entry'!$B$9:$FW$108,86,0)))</f>
        <v>0</v>
      </c>
    </row>
    <row r="3441" spans="1:14" ht="39.75" customHeight="1">
      <c r="A3441" s="1721"/>
      <c r="B3441" s="11" t="s">
        <v>69</v>
      </c>
      <c r="C3441" s="1771" t="s">
        <v>77</v>
      </c>
      <c r="D3441" s="1772"/>
      <c r="E3441" s="1773"/>
      <c r="F3441" s="1968" t="s">
        <v>78</v>
      </c>
      <c r="G3441" s="1969"/>
      <c r="H3441" s="1968" t="s">
        <v>79</v>
      </c>
      <c r="I3441" s="1970"/>
      <c r="J3441" s="106" t="s">
        <v>41</v>
      </c>
      <c r="K3441" s="116" t="s">
        <v>91</v>
      </c>
      <c r="L3441" s="1971" t="s">
        <v>39</v>
      </c>
      <c r="M3441" s="1972"/>
      <c r="N3441" s="108" t="s">
        <v>43</v>
      </c>
    </row>
    <row r="3442" spans="1:14" ht="39.75" customHeight="1" thickBot="1">
      <c r="A3442" s="1721"/>
      <c r="B3442" s="11" t="s">
        <v>69</v>
      </c>
      <c r="C3442" s="1774"/>
      <c r="D3442" s="1775"/>
      <c r="E3442" s="1776"/>
      <c r="F3442" s="1973">
        <f>IF($J3424="TC",0,IF($J3424="Nso",0,VLOOKUP($A3421,'Result Entry'!$B$9:$FW$108,146,0)))</f>
        <v>0</v>
      </c>
      <c r="G3442" s="1974"/>
      <c r="H3442" s="1975">
        <f>IF($J3424="TC",0,IF($J3424="Nso",0,VLOOKUP($A3421,'Result Entry'!$B$9:$FW$108,147,0)))</f>
        <v>0</v>
      </c>
      <c r="I3442" s="1976"/>
      <c r="J3442" s="75">
        <f>IF($J3424="TC",0,IF($J3424="Nso",0,VLOOKUP($A3421,'Result Entry'!$B$9:$FW$108,148,0)))</f>
        <v>0</v>
      </c>
      <c r="K3442" s="85" t="str">
        <f>IF($J3424="TC",0,IF($J3424="Nso",0,VLOOKUP($A3421,'Result Entry'!$B$9:$FW$108,149,0)))</f>
        <v/>
      </c>
      <c r="L3442" s="1864">
        <f>IF($J3424="TC",0,IF($J3424="Nso",0,VLOOKUP($A3421,'Result Entry'!$B$9:$FW$108,150,0)))</f>
        <v>0</v>
      </c>
      <c r="M3442" s="1865"/>
      <c r="N3442" s="15">
        <f>IF($J3424="TC",0,IF($J3424="Nso",0,VLOOKUP($A3421,'Result Entry'!$B$9:$FW$108,152,0)))</f>
        <v>0</v>
      </c>
    </row>
    <row r="3443" spans="1:14" ht="39.75" customHeight="1">
      <c r="A3443" s="1721"/>
      <c r="B3443" s="11" t="s">
        <v>69</v>
      </c>
      <c r="C3443" s="1758" t="s">
        <v>58</v>
      </c>
      <c r="D3443" s="1759"/>
      <c r="E3443" s="1759"/>
      <c r="F3443" s="1759"/>
      <c r="G3443" s="1759"/>
      <c r="H3443" s="1760"/>
      <c r="I3443" s="1834" t="s">
        <v>59</v>
      </c>
      <c r="J3443" s="1835"/>
      <c r="K3443" s="1911">
        <f>VLOOKUP($A3421,'Result Entry'!$B$9:$FW$108,143,0)</f>
        <v>0</v>
      </c>
      <c r="L3443" s="1912"/>
      <c r="M3443" s="1839" t="s">
        <v>37</v>
      </c>
      <c r="N3443" s="1840"/>
    </row>
    <row r="3444" spans="1:14" ht="39.75" customHeight="1" thickBot="1">
      <c r="A3444" s="1721"/>
      <c r="B3444" s="11" t="s">
        <v>69</v>
      </c>
      <c r="C3444" s="1841" t="s">
        <v>54</v>
      </c>
      <c r="D3444" s="1842"/>
      <c r="E3444" s="1842"/>
      <c r="F3444" s="1843" t="s">
        <v>157</v>
      </c>
      <c r="G3444" s="1844"/>
      <c r="H3444" s="26" t="s">
        <v>47</v>
      </c>
      <c r="I3444" s="1847" t="s">
        <v>60</v>
      </c>
      <c r="J3444" s="1848"/>
      <c r="K3444" s="1913">
        <f>VLOOKUP($A3421,'Result Entry'!$B$9:$FW$108,144,0)</f>
        <v>0</v>
      </c>
      <c r="L3444" s="1914"/>
      <c r="M3444" s="1875">
        <f>VLOOKUP($A3421,'Result Entry'!$B$9:$FW$108,145,0)</f>
        <v>0</v>
      </c>
      <c r="N3444" s="1876"/>
    </row>
    <row r="3445" spans="1:14" ht="39.75" customHeight="1">
      <c r="A3445" s="1721"/>
      <c r="B3445" s="11" t="s">
        <v>69</v>
      </c>
      <c r="C3445" s="1841"/>
      <c r="D3445" s="1842"/>
      <c r="E3445" s="1842"/>
      <c r="F3445" s="1845"/>
      <c r="G3445" s="1846"/>
      <c r="H3445" s="27" t="s">
        <v>99</v>
      </c>
      <c r="I3445" s="1877" t="s">
        <v>61</v>
      </c>
      <c r="J3445" s="1878"/>
      <c r="K3445" s="1915">
        <f>IF($J3424="TC","Transferred",IF($J3424="Nso","NameSeparated",VLOOKUP($A3421,'Result Entry'!$B$9:$FW$108,153,0)))</f>
        <v>0</v>
      </c>
      <c r="L3445" s="1915"/>
      <c r="M3445" s="1915"/>
      <c r="N3445" s="1916"/>
    </row>
    <row r="3446" spans="1:14" ht="39.75" customHeight="1">
      <c r="A3446" s="1721"/>
      <c r="B3446" s="11" t="s">
        <v>69</v>
      </c>
      <c r="C3446" s="1917" t="str">
        <f>'Result Entry'!$DU$3</f>
        <v>Foundation Of Information Tech.</v>
      </c>
      <c r="D3446" s="1918"/>
      <c r="E3446" s="1919"/>
      <c r="F3446" s="1902" t="str">
        <f>IF($J3424="TC",0,IF($J3424="Nso",0,VLOOKUP($A3421,'Result Entry'!$B$9:$GS$108,170,0)))</f>
        <v/>
      </c>
      <c r="G3446" s="1902"/>
      <c r="H3446" s="109">
        <f>IF($J3424="TC",0,IF($J3424="Nso",0,VLOOKUP($A3421,'Result Entry'!$B$9:$GS$108,112,0)))</f>
        <v>0</v>
      </c>
      <c r="I3446" s="1748" t="s">
        <v>71</v>
      </c>
      <c r="J3446" s="1749"/>
      <c r="K3446" s="1908">
        <f>'Result Entry'!$T$2</f>
        <v>45419</v>
      </c>
      <c r="L3446" s="1909"/>
      <c r="M3446" s="1909"/>
      <c r="N3446" s="1910"/>
    </row>
    <row r="3447" spans="1:14" ht="39.75" customHeight="1">
      <c r="A3447" s="1721"/>
      <c r="B3447" s="11" t="s">
        <v>69</v>
      </c>
      <c r="C3447" s="1899" t="str">
        <f>'Result Entry'!$EI$3</f>
        <v>G.I.A.I.-II</v>
      </c>
      <c r="D3447" s="1900"/>
      <c r="E3447" s="1901"/>
      <c r="F3447" s="1902" t="str">
        <f>IF($J3424="TC",0,IF($J3424="Nso",0,VLOOKUP($A3421,'Result Entry'!$B$9:$GS$108,174,0)))</f>
        <v/>
      </c>
      <c r="G3447" s="1902"/>
      <c r="H3447" s="109">
        <f>IF($J3424="TC",0,IF($J3424="Nso",0,VLOOKUP($A3421,'Result Entry'!$B$9:$GS$108,124,0)))</f>
        <v>0</v>
      </c>
      <c r="I3447" s="1753"/>
      <c r="J3447" s="1754"/>
      <c r="K3447" s="1754"/>
      <c r="L3447" s="1754"/>
      <c r="M3447" s="1754"/>
      <c r="N3447" s="1755"/>
    </row>
    <row r="3448" spans="1:14" ht="39.75" customHeight="1">
      <c r="A3448" s="1721"/>
      <c r="B3448" s="11" t="s">
        <v>69</v>
      </c>
      <c r="C3448" s="1899" t="str">
        <f>'Result Entry'!$EU$3</f>
        <v>SOC.SER.PLAN</v>
      </c>
      <c r="D3448" s="1900"/>
      <c r="E3448" s="1901"/>
      <c r="F3448" s="1902">
        <f>IF($J3424="TC",0,IF($J3424="Nso",0,VLOOKUP($A3421,'Result Entry'!$B$9:$HS$108,178,0)))</f>
        <v>0</v>
      </c>
      <c r="G3448" s="1902"/>
      <c r="H3448" s="109">
        <f>IF($J3424="TC",0,IF($J3424="Nso",0,VLOOKUP($A3421,'Result Entry'!$B$9:$GS$108,136,0)))</f>
        <v>0</v>
      </c>
      <c r="I3448" s="1756" t="s">
        <v>174</v>
      </c>
      <c r="J3448" s="1757"/>
      <c r="K3448" s="113"/>
      <c r="L3448" s="114"/>
      <c r="M3448" s="114"/>
      <c r="N3448" s="115"/>
    </row>
    <row r="3449" spans="1:14" ht="39.75" customHeight="1" thickBot="1">
      <c r="A3449" s="1721"/>
      <c r="B3449" s="11" t="s">
        <v>69</v>
      </c>
      <c r="C3449" s="1899" t="str">
        <f>'Result Entry'!$FG$3</f>
        <v>Jeewan Kaushal</v>
      </c>
      <c r="D3449" s="1900"/>
      <c r="E3449" s="1901"/>
      <c r="F3449" s="1902" t="str">
        <f>IF($J3424="TC",0,IF($J3424="Nso",0,VLOOKUP($A3421,'Result Entry'!$B$9:$HS$108,182,0)))</f>
        <v/>
      </c>
      <c r="G3449" s="1902"/>
      <c r="H3449" s="109">
        <f>IF($J3424="TC",0,IF($J3424="Nso",0,VLOOKUP($A3421,'Result Entry'!$B$9:$HS$108,136,0)))</f>
        <v>0</v>
      </c>
      <c r="I3449" s="1756" t="s">
        <v>148</v>
      </c>
      <c r="J3449" s="1757"/>
      <c r="K3449" s="1757"/>
      <c r="L3449" s="1757"/>
      <c r="M3449" s="1757"/>
      <c r="N3449" s="1838"/>
    </row>
    <row r="3450" spans="1:14" ht="39.75" customHeight="1">
      <c r="A3450" s="1721"/>
      <c r="B3450" s="10" t="s">
        <v>69</v>
      </c>
      <c r="C3450" s="1886" t="s">
        <v>180</v>
      </c>
      <c r="D3450" s="1887"/>
      <c r="E3450" s="1888"/>
      <c r="F3450" s="1895" t="s">
        <v>181</v>
      </c>
      <c r="G3450" s="1896"/>
      <c r="H3450" s="110" t="s">
        <v>30</v>
      </c>
      <c r="I3450" s="1756" t="s">
        <v>175</v>
      </c>
      <c r="J3450" s="1757"/>
      <c r="K3450" s="1757"/>
      <c r="L3450" s="1757"/>
      <c r="M3450" s="1757"/>
      <c r="N3450" s="1838"/>
    </row>
    <row r="3451" spans="1:14" ht="39.75" customHeight="1">
      <c r="A3451" s="1721"/>
      <c r="B3451" s="10" t="s">
        <v>69</v>
      </c>
      <c r="C3451" s="1889"/>
      <c r="D3451" s="1890"/>
      <c r="E3451" s="1891"/>
      <c r="F3451" s="1897" t="s">
        <v>182</v>
      </c>
      <c r="G3451" s="1898"/>
      <c r="H3451" s="111" t="s">
        <v>179</v>
      </c>
      <c r="I3451" s="1732" t="s">
        <v>67</v>
      </c>
      <c r="J3451" s="1733"/>
      <c r="K3451" s="1733"/>
      <c r="L3451" s="1733"/>
      <c r="M3451" s="1733"/>
      <c r="N3451" s="1734"/>
    </row>
    <row r="3452" spans="1:14" ht="39.75" customHeight="1">
      <c r="A3452" s="1721"/>
      <c r="B3452" s="10" t="s">
        <v>69</v>
      </c>
      <c r="C3452" s="1889"/>
      <c r="D3452" s="1890"/>
      <c r="E3452" s="1891"/>
      <c r="F3452" s="1897" t="s">
        <v>185</v>
      </c>
      <c r="G3452" s="1898"/>
      <c r="H3452" s="111" t="s">
        <v>62</v>
      </c>
      <c r="I3452" s="1735"/>
      <c r="J3452" s="1736"/>
      <c r="K3452" s="1736"/>
      <c r="L3452" s="1736"/>
      <c r="M3452" s="1736"/>
      <c r="N3452" s="1737"/>
    </row>
    <row r="3453" spans="1:14" ht="39.75" customHeight="1">
      <c r="A3453" s="1721"/>
      <c r="B3453" s="10" t="s">
        <v>69</v>
      </c>
      <c r="C3453" s="1889"/>
      <c r="D3453" s="1890"/>
      <c r="E3453" s="1891"/>
      <c r="F3453" s="1897" t="s">
        <v>186</v>
      </c>
      <c r="G3453" s="1898"/>
      <c r="H3453" s="111" t="s">
        <v>63</v>
      </c>
      <c r="I3453" s="1735"/>
      <c r="J3453" s="1736"/>
      <c r="K3453" s="1736"/>
      <c r="L3453" s="1736"/>
      <c r="M3453" s="1736"/>
      <c r="N3453" s="1737"/>
    </row>
    <row r="3454" spans="1:14" ht="39.75" customHeight="1">
      <c r="A3454" s="1721"/>
      <c r="B3454" s="10" t="s">
        <v>69</v>
      </c>
      <c r="C3454" s="1889"/>
      <c r="D3454" s="1890"/>
      <c r="E3454" s="1891"/>
      <c r="F3454" s="1897" t="s">
        <v>183</v>
      </c>
      <c r="G3454" s="1898"/>
      <c r="H3454" s="111" t="s">
        <v>65</v>
      </c>
      <c r="I3454" s="1738" t="s">
        <v>80</v>
      </c>
      <c r="J3454" s="1739"/>
      <c r="K3454" s="1739"/>
      <c r="L3454" s="1739"/>
      <c r="M3454" s="1739"/>
      <c r="N3454" s="1740"/>
    </row>
    <row r="3455" spans="1:14" ht="39.75" customHeight="1" thickBot="1">
      <c r="A3455" s="1721"/>
      <c r="B3455" s="13" t="s">
        <v>69</v>
      </c>
      <c r="C3455" s="1892"/>
      <c r="D3455" s="1893"/>
      <c r="E3455" s="1894"/>
      <c r="F3455" s="1884" t="s">
        <v>184</v>
      </c>
      <c r="G3455" s="1885"/>
      <c r="H3455" s="112" t="s">
        <v>64</v>
      </c>
      <c r="I3455" s="1741"/>
      <c r="J3455" s="1742"/>
      <c r="K3455" s="1742"/>
      <c r="L3455" s="1742"/>
      <c r="M3455" s="1742"/>
      <c r="N3455" s="1743"/>
    </row>
    <row r="3456" spans="1:14" s="43" customFormat="1" ht="123.75" customHeight="1" thickTop="1">
      <c r="A3456" s="84"/>
      <c r="B3456" s="117"/>
      <c r="C3456" s="118"/>
      <c r="D3456" s="118"/>
      <c r="E3456" s="118"/>
      <c r="F3456" s="118"/>
      <c r="G3456" s="118"/>
      <c r="H3456" s="118"/>
      <c r="I3456" s="118"/>
      <c r="J3456" s="118"/>
      <c r="K3456" s="118"/>
      <c r="L3456" s="118"/>
      <c r="M3456" s="118"/>
      <c r="N3456" s="118"/>
    </row>
    <row r="3457" spans="1:15" ht="24.75" customHeight="1" thickBot="1">
      <c r="A3457" s="83">
        <f>A3421+1</f>
        <v>97</v>
      </c>
      <c r="B3457" s="1720" t="s">
        <v>50</v>
      </c>
      <c r="C3457" s="1720"/>
      <c r="D3457" s="1720"/>
      <c r="E3457" s="1720"/>
      <c r="F3457" s="1720"/>
      <c r="G3457" s="1720"/>
      <c r="H3457" s="1720"/>
      <c r="I3457" s="1720"/>
      <c r="J3457" s="1720"/>
      <c r="K3457" s="1720"/>
      <c r="L3457" s="1720"/>
      <c r="M3457" s="1720"/>
      <c r="N3457" s="1720"/>
    </row>
    <row r="3458" spans="1:15" ht="62.25" customHeight="1" thickTop="1">
      <c r="A3458" s="1721"/>
      <c r="B3458" s="1722"/>
      <c r="C3458" s="1723"/>
      <c r="D3458" s="1920" t="str">
        <f>Master!$E$8</f>
        <v xml:space="preserve">Govt. Sr. Secondary School </v>
      </c>
      <c r="E3458" s="1921"/>
      <c r="F3458" s="1921"/>
      <c r="G3458" s="1921"/>
      <c r="H3458" s="1921"/>
      <c r="I3458" s="1921"/>
      <c r="J3458" s="1921"/>
      <c r="K3458" s="1921"/>
      <c r="L3458" s="1921"/>
      <c r="M3458" s="1921"/>
      <c r="N3458" s="1922"/>
    </row>
    <row r="3459" spans="1:15" ht="33" customHeight="1" thickBot="1">
      <c r="A3459" s="1721"/>
      <c r="B3459" s="1724"/>
      <c r="C3459" s="1725"/>
      <c r="D3459" s="1729" t="str">
        <f>Master!$E$11</f>
        <v>P.S.-Bapini (Jodhpur)</v>
      </c>
      <c r="E3459" s="1730"/>
      <c r="F3459" s="1730"/>
      <c r="G3459" s="1730"/>
      <c r="H3459" s="1730"/>
      <c r="I3459" s="1730"/>
      <c r="J3459" s="1730"/>
      <c r="K3459" s="1730"/>
      <c r="L3459" s="1730"/>
      <c r="M3459" s="1730"/>
      <c r="N3459" s="1731"/>
    </row>
    <row r="3460" spans="1:15" ht="30" customHeight="1">
      <c r="A3460" s="1721"/>
      <c r="B3460" s="28"/>
      <c r="C3460" s="1849" t="s">
        <v>150</v>
      </c>
      <c r="D3460" s="1850"/>
      <c r="E3460" s="1850"/>
      <c r="F3460" s="1850"/>
      <c r="G3460" s="1851"/>
      <c r="H3460" s="1814" t="s">
        <v>127</v>
      </c>
      <c r="I3460" s="1814"/>
      <c r="J3460" s="1923">
        <f>VLOOKUP(A3457,'Result Entry'!$B$6:$K$108,6,0)</f>
        <v>0</v>
      </c>
      <c r="K3460" s="1820" t="s">
        <v>68</v>
      </c>
      <c r="L3460" s="1821"/>
      <c r="M3460" s="68">
        <f>Master!$E$14</f>
        <v>8151106901</v>
      </c>
      <c r="N3460" s="69"/>
    </row>
    <row r="3461" spans="1:15" ht="30" customHeight="1">
      <c r="A3461" s="1721"/>
      <c r="B3461" s="9"/>
      <c r="C3461" s="1852"/>
      <c r="D3461" s="1853"/>
      <c r="E3461" s="1853"/>
      <c r="F3461" s="1853"/>
      <c r="G3461" s="1854"/>
      <c r="H3461" s="1815"/>
      <c r="I3461" s="1815"/>
      <c r="J3461" s="1924"/>
      <c r="K3461" s="1822" t="s">
        <v>66</v>
      </c>
      <c r="L3461" s="1823"/>
      <c r="M3461" s="1824"/>
      <c r="N3461" s="1825"/>
      <c r="O3461" s="17" t="s">
        <v>156</v>
      </c>
    </row>
    <row r="3462" spans="1:15" ht="30" customHeight="1" thickBot="1">
      <c r="A3462" s="1721"/>
      <c r="B3462" s="9"/>
      <c r="C3462" s="1855"/>
      <c r="D3462" s="1856"/>
      <c r="E3462" s="1856"/>
      <c r="F3462" s="1856"/>
      <c r="G3462" s="1857"/>
      <c r="H3462" s="1816"/>
      <c r="I3462" s="1816"/>
      <c r="J3462" s="1925"/>
      <c r="K3462" s="1826" t="s">
        <v>51</v>
      </c>
      <c r="L3462" s="1827"/>
      <c r="M3462" s="1828" t="str">
        <f>Master!$E$6</f>
        <v>2023-24</v>
      </c>
      <c r="N3462" s="1829"/>
    </row>
    <row r="3463" spans="1:15" ht="39.75" customHeight="1">
      <c r="A3463" s="1721"/>
      <c r="B3463" s="10" t="s">
        <v>69</v>
      </c>
      <c r="C3463" s="1932" t="s">
        <v>20</v>
      </c>
      <c r="D3463" s="1977"/>
      <c r="E3463" s="1977"/>
      <c r="F3463" s="1978"/>
      <c r="G3463" s="87" t="s">
        <v>149</v>
      </c>
      <c r="H3463" s="1979">
        <f>VLOOKUP($A3457,'Result Entry'!$B$9:$FW$108,4,0)</f>
        <v>0</v>
      </c>
      <c r="I3463" s="1979"/>
      <c r="J3463" s="1979"/>
      <c r="K3463" s="1979"/>
      <c r="L3463" s="1979"/>
      <c r="M3463" s="1979"/>
      <c r="N3463" s="1980"/>
    </row>
    <row r="3464" spans="1:15" ht="39.75" customHeight="1">
      <c r="A3464" s="1721"/>
      <c r="B3464" s="10" t="s">
        <v>69</v>
      </c>
      <c r="C3464" s="1960" t="s">
        <v>22</v>
      </c>
      <c r="D3464" s="1961"/>
      <c r="E3464" s="1961"/>
      <c r="F3464" s="1962"/>
      <c r="G3464" s="88" t="s">
        <v>149</v>
      </c>
      <c r="H3464" s="1963">
        <f>VLOOKUP($A3457,'Result Entry'!$B$9:$FW$108,7,0)</f>
        <v>0</v>
      </c>
      <c r="I3464" s="1963"/>
      <c r="J3464" s="1963"/>
      <c r="K3464" s="1963"/>
      <c r="L3464" s="1963"/>
      <c r="M3464" s="1963"/>
      <c r="N3464" s="1964"/>
    </row>
    <row r="3465" spans="1:15" ht="39.75" customHeight="1">
      <c r="A3465" s="1721"/>
      <c r="B3465" s="10" t="s">
        <v>69</v>
      </c>
      <c r="C3465" s="1960" t="s">
        <v>23</v>
      </c>
      <c r="D3465" s="1961"/>
      <c r="E3465" s="1961"/>
      <c r="F3465" s="1962"/>
      <c r="G3465" s="88" t="s">
        <v>149</v>
      </c>
      <c r="H3465" s="1963">
        <f>VLOOKUP($A3457,'Result Entry'!$B$9:$FW$108,8,0)</f>
        <v>0</v>
      </c>
      <c r="I3465" s="1963"/>
      <c r="J3465" s="1963"/>
      <c r="K3465" s="1963"/>
      <c r="L3465" s="1963"/>
      <c r="M3465" s="1963"/>
      <c r="N3465" s="1964"/>
    </row>
    <row r="3466" spans="1:15" ht="39.75" customHeight="1">
      <c r="A3466" s="1721"/>
      <c r="B3466" s="10" t="s">
        <v>69</v>
      </c>
      <c r="C3466" s="1960" t="s">
        <v>52</v>
      </c>
      <c r="D3466" s="1961"/>
      <c r="E3466" s="1961"/>
      <c r="F3466" s="1962"/>
      <c r="G3466" s="88" t="s">
        <v>149</v>
      </c>
      <c r="H3466" s="1963">
        <f>VLOOKUP($A3457,'Result Entry'!$B$9:$FW$108,9,0)</f>
        <v>0</v>
      </c>
      <c r="I3466" s="1963"/>
      <c r="J3466" s="1963"/>
      <c r="K3466" s="1963"/>
      <c r="L3466" s="1963"/>
      <c r="M3466" s="1963"/>
      <c r="N3466" s="1964"/>
    </row>
    <row r="3467" spans="1:15" ht="39.75" customHeight="1">
      <c r="A3467" s="1721"/>
      <c r="B3467" s="10" t="s">
        <v>69</v>
      </c>
      <c r="C3467" s="1960" t="s">
        <v>53</v>
      </c>
      <c r="D3467" s="1961"/>
      <c r="E3467" s="1961"/>
      <c r="F3467" s="1962"/>
      <c r="G3467" s="88" t="s">
        <v>149</v>
      </c>
      <c r="H3467" s="1965" t="str">
        <f>CONCATENATE('Result Entry'!$G$4,'Result Entry'!$J$4)</f>
        <v>11(A)</v>
      </c>
      <c r="I3467" s="1963"/>
      <c r="J3467" s="1963"/>
      <c r="K3467" s="1963"/>
      <c r="L3467" s="1963"/>
      <c r="M3467" s="1963"/>
      <c r="N3467" s="1964"/>
    </row>
    <row r="3468" spans="1:15" ht="39.75" customHeight="1" thickBot="1">
      <c r="A3468" s="1721"/>
      <c r="B3468" s="10" t="s">
        <v>69</v>
      </c>
      <c r="C3468" s="1935" t="s">
        <v>25</v>
      </c>
      <c r="D3468" s="1936"/>
      <c r="E3468" s="1936"/>
      <c r="F3468" s="1937"/>
      <c r="G3468" s="89" t="s">
        <v>149</v>
      </c>
      <c r="H3468" s="1938">
        <f>VLOOKUP($A3457,'Result Entry'!$B$9:$FW$108,10,0)</f>
        <v>0</v>
      </c>
      <c r="I3468" s="1938"/>
      <c r="J3468" s="1938"/>
      <c r="K3468" s="1938"/>
      <c r="L3468" s="1938"/>
      <c r="M3468" s="1938"/>
      <c r="N3468" s="1939"/>
    </row>
    <row r="3469" spans="1:15" ht="30" customHeight="1">
      <c r="A3469" s="1721"/>
      <c r="B3469" s="11" t="s">
        <v>69</v>
      </c>
      <c r="C3469" s="1940" t="s">
        <v>167</v>
      </c>
      <c r="D3469" s="1941"/>
      <c r="E3469" s="1944" t="s">
        <v>72</v>
      </c>
      <c r="F3469" s="1946" t="s">
        <v>73</v>
      </c>
      <c r="G3469" s="1948" t="s">
        <v>168</v>
      </c>
      <c r="H3469" s="1950" t="s">
        <v>55</v>
      </c>
      <c r="I3469" s="1951"/>
      <c r="J3469" s="1954" t="s">
        <v>84</v>
      </c>
      <c r="K3469" s="1955"/>
      <c r="L3469" s="1958" t="s">
        <v>169</v>
      </c>
      <c r="M3469" s="1966" t="s">
        <v>76</v>
      </c>
      <c r="N3469" s="1926" t="s">
        <v>98</v>
      </c>
    </row>
    <row r="3470" spans="1:15" ht="30" customHeight="1">
      <c r="A3470" s="1721"/>
      <c r="B3470" s="11"/>
      <c r="C3470" s="1942"/>
      <c r="D3470" s="1943"/>
      <c r="E3470" s="1945"/>
      <c r="F3470" s="1947"/>
      <c r="G3470" s="1949"/>
      <c r="H3470" s="1952"/>
      <c r="I3470" s="1953"/>
      <c r="J3470" s="1956"/>
      <c r="K3470" s="1957"/>
      <c r="L3470" s="1959"/>
      <c r="M3470" s="1967"/>
      <c r="N3470" s="1927"/>
    </row>
    <row r="3471" spans="1:15" ht="39.75" customHeight="1" thickBot="1">
      <c r="A3471" s="1721"/>
      <c r="B3471" s="11" t="s">
        <v>69</v>
      </c>
      <c r="C3471" s="1866" t="s">
        <v>56</v>
      </c>
      <c r="D3471" s="1867"/>
      <c r="E3471" s="90">
        <f>'Result Entry'!$L$7</f>
        <v>10</v>
      </c>
      <c r="F3471" s="91">
        <f>'Result Entry'!$M$7</f>
        <v>10</v>
      </c>
      <c r="G3471" s="92">
        <f t="shared" ref="G3471:G3476" si="288">SUM(E3471:F3471)</f>
        <v>20</v>
      </c>
      <c r="H3471" s="1929">
        <f>'Result Entry'!$AU$7</f>
        <v>70</v>
      </c>
      <c r="I3471" s="1930"/>
      <c r="J3471" s="1931">
        <f>'Result Entry'!$AY$7</f>
        <v>100</v>
      </c>
      <c r="K3471" s="1930"/>
      <c r="L3471" s="92">
        <f t="shared" ref="L3471:L3476" si="289">SUM(H3471,J3471)</f>
        <v>170</v>
      </c>
      <c r="M3471" s="93">
        <f t="shared" ref="M3471:M3476" si="290">SUM(G3471,L3471)</f>
        <v>190</v>
      </c>
      <c r="N3471" s="1928"/>
    </row>
    <row r="3472" spans="1:15" s="52" customFormat="1" ht="54" customHeight="1">
      <c r="A3472" s="1721"/>
      <c r="B3472" s="50" t="s">
        <v>69</v>
      </c>
      <c r="C3472" s="1769" t="str">
        <f>'Result Entry'!$L$3</f>
        <v>HINDI Comp.</v>
      </c>
      <c r="D3472" s="1770"/>
      <c r="E3472" s="94">
        <f>IF($J3460="TC",0,IF($J3460="Nso",0,VLOOKUP($A3457,'Result Entry'!$B$9:$FW$108,11,0)))</f>
        <v>0</v>
      </c>
      <c r="F3472" s="95">
        <f>IF($J3460="TC",0,IF($J3460="Nso",0,VLOOKUP($A3457,'Result Entry'!$B$9:$FW$108,12,0)))</f>
        <v>0</v>
      </c>
      <c r="G3472" s="96">
        <f t="shared" si="288"/>
        <v>0</v>
      </c>
      <c r="H3472" s="1932">
        <f>IF($J3460="TC",0,IF($J3460="Nso",0,VLOOKUP($A3457,'Result Entry'!$B$9:$FW$108,16,0)))</f>
        <v>0</v>
      </c>
      <c r="I3472" s="1933"/>
      <c r="J3472" s="1934">
        <f>IF($J3460="TC",0,IF($J3460="Nso",0,VLOOKUP($A3457,'Result Entry'!$B$9:$FW$108,19,0)))</f>
        <v>0</v>
      </c>
      <c r="K3472" s="1933"/>
      <c r="L3472" s="97">
        <f t="shared" si="289"/>
        <v>0</v>
      </c>
      <c r="M3472" s="98">
        <f t="shared" si="290"/>
        <v>0</v>
      </c>
      <c r="N3472" s="99" t="str">
        <f>IF($J3460="TC",0,IF($J3460="Nso",0,VLOOKUP($A3457,'Result Entry'!$B$9:$FW$108,24,0)))</f>
        <v/>
      </c>
    </row>
    <row r="3473" spans="1:14" s="52" customFormat="1" ht="54" customHeight="1">
      <c r="A3473" s="1721"/>
      <c r="B3473" s="50" t="s">
        <v>69</v>
      </c>
      <c r="C3473" s="1717" t="str">
        <f>'Result Entry'!$Z$3</f>
        <v>ENGLISH Comp.</v>
      </c>
      <c r="D3473" s="1718"/>
      <c r="E3473" s="94">
        <f>IF($J3460="TC",0,IF($J3460="Nso",0,VLOOKUP($A3457,'Result Entry'!$B$9:$FW$108,25,0)))</f>
        <v>0</v>
      </c>
      <c r="F3473" s="95">
        <f>IF($J3460="TC",0,IF($J3460="Nso",0,VLOOKUP($A3457,'Result Entry'!$B$9:$FW$108,26,0)))</f>
        <v>0</v>
      </c>
      <c r="G3473" s="100">
        <f t="shared" si="288"/>
        <v>0</v>
      </c>
      <c r="H3473" s="1960">
        <f>IF($J3460="TC",0,IF($J3460="Nso",0,VLOOKUP($A3457,'Result Entry'!$B$9:$FW$108,30,0)))</f>
        <v>0</v>
      </c>
      <c r="I3473" s="1904"/>
      <c r="J3473" s="1903">
        <f>IF($J3460="TC",0,IF($J3460="Nso",0,VLOOKUP($A3457,'Result Entry'!$B$9:$FW$108,33,0)))</f>
        <v>0</v>
      </c>
      <c r="K3473" s="1904"/>
      <c r="L3473" s="97">
        <f t="shared" si="289"/>
        <v>0</v>
      </c>
      <c r="M3473" s="98">
        <f t="shared" si="290"/>
        <v>0</v>
      </c>
      <c r="N3473" s="99" t="str">
        <f>IF($J3460="TC",0,IF($J3460="Nso",0,VLOOKUP($A3457,'Result Entry'!$B$9:$FW$108,38,0)))</f>
        <v/>
      </c>
    </row>
    <row r="3474" spans="1:14" s="52" customFormat="1" ht="54" customHeight="1">
      <c r="A3474" s="1721"/>
      <c r="B3474" s="50" t="s">
        <v>69</v>
      </c>
      <c r="C3474" s="1717" t="str">
        <f>'Result Entry'!$AO$3</f>
        <v>PHYSICS</v>
      </c>
      <c r="D3474" s="1718"/>
      <c r="E3474" s="94">
        <f>IF($J3460="TC",0,IF($J3460="Nso",0,VLOOKUP($A3457,'Result Entry'!$B$9:$FW$108,39,0)))</f>
        <v>0</v>
      </c>
      <c r="F3474" s="95">
        <f>IF($J3460="TC",0,IF($J3460="Nso",0,VLOOKUP($A3457,'Result Entry'!$B$9:$FW$108,40,0)))</f>
        <v>0</v>
      </c>
      <c r="G3474" s="100">
        <f t="shared" si="288"/>
        <v>0</v>
      </c>
      <c r="H3474" s="1960">
        <f>IF($J3460="TC",0,IF($J3460="Nso",0,VLOOKUP($A3457,'Result Entry'!$B$9:$FW$108,45,0)))</f>
        <v>0</v>
      </c>
      <c r="I3474" s="1904"/>
      <c r="J3474" s="1903">
        <f>IF($J3460="TC",0,IF($J3460="Nso",0,VLOOKUP($A3457,'Result Entry'!$B$9:$FW$108,49,0)))</f>
        <v>0</v>
      </c>
      <c r="K3474" s="1904"/>
      <c r="L3474" s="97">
        <f t="shared" si="289"/>
        <v>0</v>
      </c>
      <c r="M3474" s="98">
        <f t="shared" si="290"/>
        <v>0</v>
      </c>
      <c r="N3474" s="99" t="str">
        <f>IF($J3460="TC",0,IF($J3460="Nso",0,VLOOKUP($A3457,'Result Entry'!$B$9:$FW$108,54,0)))</f>
        <v/>
      </c>
    </row>
    <row r="3475" spans="1:14" s="52" customFormat="1" ht="54" customHeight="1">
      <c r="A3475" s="1721"/>
      <c r="B3475" s="50" t="s">
        <v>69</v>
      </c>
      <c r="C3475" s="1717" t="str">
        <f>'Result Entry'!$BF$3</f>
        <v>CHEMISTRY</v>
      </c>
      <c r="D3475" s="1718"/>
      <c r="E3475" s="94" t="str">
        <f>IF($J3460="TC",0,IF($J3460="Nso",0,VLOOKUP($A3457,'Result Entry'!$B$9:$FW$108,55,0)))</f>
        <v/>
      </c>
      <c r="F3475" s="95">
        <f>IF($J3460="TC",0,IF($J3460="Nso",0,VLOOKUP($A3457,'Result Entry'!$B$9:$FW$108,56,0)))</f>
        <v>0</v>
      </c>
      <c r="G3475" s="100">
        <f t="shared" si="288"/>
        <v>0</v>
      </c>
      <c r="H3475" s="1960">
        <f>IF($J3460="TC",0,IF($J3460="Nso",0,VLOOKUP($A3457,'Result Entry'!$B$9:$FW$108,61,0)))</f>
        <v>0</v>
      </c>
      <c r="I3475" s="1904"/>
      <c r="J3475" s="1903">
        <f>IF($J3460="TC",0,IF($J3460="Nso",0,VLOOKUP($A3457,'Result Entry'!$B$9:$FW$108,65,0)))</f>
        <v>0</v>
      </c>
      <c r="K3475" s="1904"/>
      <c r="L3475" s="97">
        <f t="shared" si="289"/>
        <v>0</v>
      </c>
      <c r="M3475" s="98">
        <f t="shared" si="290"/>
        <v>0</v>
      </c>
      <c r="N3475" s="99" t="str">
        <f>IF($J3460="TC",0,IF($J3460="Nso",0,VLOOKUP($A3457,'Result Entry'!$B$9:$FW$108,70,0)))</f>
        <v/>
      </c>
    </row>
    <row r="3476" spans="1:14" s="52" customFormat="1" ht="54" customHeight="1" thickBot="1">
      <c r="A3476" s="1721"/>
      <c r="B3476" s="50" t="s">
        <v>69</v>
      </c>
      <c r="C3476" s="1717" t="str">
        <f>'Result Entry'!$BW$3</f>
        <v>BIOLOGY</v>
      </c>
      <c r="D3476" s="1718"/>
      <c r="E3476" s="101" t="str">
        <f>IF($J3460="TC",0,IF($J3460="Nso",0,VLOOKUP($A3457,'Result Entry'!$B$9:$FW$108,71,0)))</f>
        <v/>
      </c>
      <c r="F3476" s="102" t="str">
        <f>IF($J3460="TC",0,IF($J3460="Nso",0,VLOOKUP($A3457,'Result Entry'!$B$9:$FW$108,72,0)))</f>
        <v/>
      </c>
      <c r="G3476" s="103">
        <f t="shared" si="288"/>
        <v>0</v>
      </c>
      <c r="H3476" s="1905">
        <f>IF($J3460="TC",0,IF($J3460="Nso",0,VLOOKUP($A3457,'Result Entry'!$B$9:$FW$108,77,0)))</f>
        <v>0</v>
      </c>
      <c r="I3476" s="1906"/>
      <c r="J3476" s="1907">
        <f>IF($J3460="TC",0,IF($J3460="Nso",0,VLOOKUP($A3457,'Result Entry'!$B$9:$FW$108,81,0)))</f>
        <v>0</v>
      </c>
      <c r="K3476" s="1906"/>
      <c r="L3476" s="104">
        <f t="shared" si="289"/>
        <v>0</v>
      </c>
      <c r="M3476" s="105">
        <f t="shared" si="290"/>
        <v>0</v>
      </c>
      <c r="N3476" s="99">
        <f>IF($J3460="TC",0,IF($J3460="Nso",0,VLOOKUP($A3457,'Result Entry'!$B$9:$FW$108,86,0)))</f>
        <v>0</v>
      </c>
    </row>
    <row r="3477" spans="1:14" ht="39.75" customHeight="1">
      <c r="A3477" s="1721"/>
      <c r="B3477" s="11" t="s">
        <v>69</v>
      </c>
      <c r="C3477" s="1771" t="s">
        <v>77</v>
      </c>
      <c r="D3477" s="1772"/>
      <c r="E3477" s="1773"/>
      <c r="F3477" s="1968" t="s">
        <v>78</v>
      </c>
      <c r="G3477" s="1969"/>
      <c r="H3477" s="1968" t="s">
        <v>79</v>
      </c>
      <c r="I3477" s="1970"/>
      <c r="J3477" s="106" t="s">
        <v>41</v>
      </c>
      <c r="K3477" s="116" t="s">
        <v>91</v>
      </c>
      <c r="L3477" s="1971" t="s">
        <v>39</v>
      </c>
      <c r="M3477" s="1972"/>
      <c r="N3477" s="108" t="s">
        <v>43</v>
      </c>
    </row>
    <row r="3478" spans="1:14" ht="39.75" customHeight="1" thickBot="1">
      <c r="A3478" s="1721"/>
      <c r="B3478" s="11" t="s">
        <v>69</v>
      </c>
      <c r="C3478" s="1774"/>
      <c r="D3478" s="1775"/>
      <c r="E3478" s="1776"/>
      <c r="F3478" s="1973">
        <f>IF($J3460="TC",0,IF($J3460="Nso",0,VLOOKUP($A3457,'Result Entry'!$B$9:$FW$108,146,0)))</f>
        <v>0</v>
      </c>
      <c r="G3478" s="1974"/>
      <c r="H3478" s="1975">
        <f>IF($J3460="TC",0,IF($J3460="Nso",0,VLOOKUP($A3457,'Result Entry'!$B$9:$FW$108,147,0)))</f>
        <v>0</v>
      </c>
      <c r="I3478" s="1976"/>
      <c r="J3478" s="75">
        <f>IF($J3460="TC",0,IF($J3460="Nso",0,VLOOKUP($A3457,'Result Entry'!$B$9:$FW$108,148,0)))</f>
        <v>0</v>
      </c>
      <c r="K3478" s="85" t="str">
        <f>IF($J3460="TC",0,IF($J3460="Nso",0,VLOOKUP($A3457,'Result Entry'!$B$9:$FW$108,149,0)))</f>
        <v/>
      </c>
      <c r="L3478" s="1864">
        <f>IF($J3460="TC",0,IF($J3460="Nso",0,VLOOKUP($A3457,'Result Entry'!$B$9:$FW$108,150,0)))</f>
        <v>0</v>
      </c>
      <c r="M3478" s="1865"/>
      <c r="N3478" s="15">
        <f>IF($J3460="TC",0,IF($J3460="Nso",0,VLOOKUP($A3457,'Result Entry'!$B$9:$FW$108,152,0)))</f>
        <v>0</v>
      </c>
    </row>
    <row r="3479" spans="1:14" ht="39.75" customHeight="1">
      <c r="A3479" s="1721"/>
      <c r="B3479" s="11" t="s">
        <v>69</v>
      </c>
      <c r="C3479" s="1758" t="s">
        <v>58</v>
      </c>
      <c r="D3479" s="1759"/>
      <c r="E3479" s="1759"/>
      <c r="F3479" s="1759"/>
      <c r="G3479" s="1759"/>
      <c r="H3479" s="1760"/>
      <c r="I3479" s="1834" t="s">
        <v>59</v>
      </c>
      <c r="J3479" s="1835"/>
      <c r="K3479" s="1911">
        <f>VLOOKUP($A3457,'Result Entry'!$B$9:$FW$108,143,0)</f>
        <v>0</v>
      </c>
      <c r="L3479" s="1912"/>
      <c r="M3479" s="1839" t="s">
        <v>37</v>
      </c>
      <c r="N3479" s="1840"/>
    </row>
    <row r="3480" spans="1:14" ht="39.75" customHeight="1" thickBot="1">
      <c r="A3480" s="1721"/>
      <c r="B3480" s="11" t="s">
        <v>69</v>
      </c>
      <c r="C3480" s="1841" t="s">
        <v>54</v>
      </c>
      <c r="D3480" s="1842"/>
      <c r="E3480" s="1842"/>
      <c r="F3480" s="1843" t="s">
        <v>157</v>
      </c>
      <c r="G3480" s="1844"/>
      <c r="H3480" s="26" t="s">
        <v>47</v>
      </c>
      <c r="I3480" s="1847" t="s">
        <v>60</v>
      </c>
      <c r="J3480" s="1848"/>
      <c r="K3480" s="1913">
        <f>VLOOKUP($A3457,'Result Entry'!$B$9:$FW$108,144,0)</f>
        <v>0</v>
      </c>
      <c r="L3480" s="1914"/>
      <c r="M3480" s="1875">
        <f>VLOOKUP($A3457,'Result Entry'!$B$9:$FW$108,145,0)</f>
        <v>0</v>
      </c>
      <c r="N3480" s="1876"/>
    </row>
    <row r="3481" spans="1:14" ht="39.75" customHeight="1">
      <c r="A3481" s="1721"/>
      <c r="B3481" s="11" t="s">
        <v>69</v>
      </c>
      <c r="C3481" s="1841"/>
      <c r="D3481" s="1842"/>
      <c r="E3481" s="1842"/>
      <c r="F3481" s="1845"/>
      <c r="G3481" s="1846"/>
      <c r="H3481" s="27" t="s">
        <v>99</v>
      </c>
      <c r="I3481" s="1877" t="s">
        <v>61</v>
      </c>
      <c r="J3481" s="1878"/>
      <c r="K3481" s="1915">
        <f>IF($J3460="TC","Transferred",IF($J3460="Nso","NameSeparated",VLOOKUP($A3457,'Result Entry'!$B$9:$FW$108,153,0)))</f>
        <v>0</v>
      </c>
      <c r="L3481" s="1915"/>
      <c r="M3481" s="1915"/>
      <c r="N3481" s="1916"/>
    </row>
    <row r="3482" spans="1:14" ht="39.75" customHeight="1">
      <c r="A3482" s="1721"/>
      <c r="B3482" s="11" t="s">
        <v>69</v>
      </c>
      <c r="C3482" s="1917" t="str">
        <f>'Result Entry'!$DU$3</f>
        <v>Foundation Of Information Tech.</v>
      </c>
      <c r="D3482" s="1918"/>
      <c r="E3482" s="1919"/>
      <c r="F3482" s="1902" t="str">
        <f>IF($J3460="TC",0,IF($J3460="Nso",0,VLOOKUP($A3457,'Result Entry'!$B$9:$GS$108,170,0)))</f>
        <v/>
      </c>
      <c r="G3482" s="1902"/>
      <c r="H3482" s="109">
        <f>IF($J3460="TC",0,IF($J3460="Nso",0,VLOOKUP($A3457,'Result Entry'!$B$9:$GS$108,112,0)))</f>
        <v>0</v>
      </c>
      <c r="I3482" s="1748" t="s">
        <v>71</v>
      </c>
      <c r="J3482" s="1749"/>
      <c r="K3482" s="1908">
        <f>'Result Entry'!$T$2</f>
        <v>45419</v>
      </c>
      <c r="L3482" s="1909"/>
      <c r="M3482" s="1909"/>
      <c r="N3482" s="1910"/>
    </row>
    <row r="3483" spans="1:14" ht="39.75" customHeight="1">
      <c r="A3483" s="1721"/>
      <c r="B3483" s="11" t="s">
        <v>69</v>
      </c>
      <c r="C3483" s="1899" t="str">
        <f>'Result Entry'!$EI$3</f>
        <v>G.I.A.I.-II</v>
      </c>
      <c r="D3483" s="1900"/>
      <c r="E3483" s="1901"/>
      <c r="F3483" s="1902" t="str">
        <f>IF($J3460="TC",0,IF($J3460="Nso",0,VLOOKUP($A3457,'Result Entry'!$B$9:$GS$108,174,0)))</f>
        <v/>
      </c>
      <c r="G3483" s="1902"/>
      <c r="H3483" s="109">
        <f>IF($J3460="TC",0,IF($J3460="Nso",0,VLOOKUP($A3457,'Result Entry'!$B$9:$GS$108,124,0)))</f>
        <v>0</v>
      </c>
      <c r="I3483" s="1753"/>
      <c r="J3483" s="1754"/>
      <c r="K3483" s="1754"/>
      <c r="L3483" s="1754"/>
      <c r="M3483" s="1754"/>
      <c r="N3483" s="1755"/>
    </row>
    <row r="3484" spans="1:14" ht="39.75" customHeight="1">
      <c r="A3484" s="1721"/>
      <c r="B3484" s="11" t="s">
        <v>69</v>
      </c>
      <c r="C3484" s="1899" t="str">
        <f>'Result Entry'!$EU$3</f>
        <v>SOC.SER.PLAN</v>
      </c>
      <c r="D3484" s="1900"/>
      <c r="E3484" s="1901"/>
      <c r="F3484" s="1902">
        <f>IF($J3460="TC",0,IF($J3460="Nso",0,VLOOKUP($A3457,'Result Entry'!$B$9:$HS$108,178,0)))</f>
        <v>0</v>
      </c>
      <c r="G3484" s="1902"/>
      <c r="H3484" s="109">
        <f>IF($J3460="TC",0,IF($J3460="Nso",0,VLOOKUP($A3457,'Result Entry'!$B$9:$GS$108,136,0)))</f>
        <v>0</v>
      </c>
      <c r="I3484" s="1756" t="s">
        <v>174</v>
      </c>
      <c r="J3484" s="1757"/>
      <c r="K3484" s="113"/>
      <c r="L3484" s="114"/>
      <c r="M3484" s="114"/>
      <c r="N3484" s="115"/>
    </row>
    <row r="3485" spans="1:14" ht="39.75" customHeight="1" thickBot="1">
      <c r="A3485" s="1721"/>
      <c r="B3485" s="11" t="s">
        <v>69</v>
      </c>
      <c r="C3485" s="1899" t="str">
        <f>'Result Entry'!$FG$3</f>
        <v>Jeewan Kaushal</v>
      </c>
      <c r="D3485" s="1900"/>
      <c r="E3485" s="1901"/>
      <c r="F3485" s="1902" t="str">
        <f>IF($J3460="TC",0,IF($J3460="Nso",0,VLOOKUP($A3457,'Result Entry'!$B$9:$HS$108,182,0)))</f>
        <v/>
      </c>
      <c r="G3485" s="1902"/>
      <c r="H3485" s="109">
        <f>IF($J3460="TC",0,IF($J3460="Nso",0,VLOOKUP($A3457,'Result Entry'!$B$9:$HS$108,136,0)))</f>
        <v>0</v>
      </c>
      <c r="I3485" s="1756" t="s">
        <v>148</v>
      </c>
      <c r="J3485" s="1757"/>
      <c r="K3485" s="1757"/>
      <c r="L3485" s="1757"/>
      <c r="M3485" s="1757"/>
      <c r="N3485" s="1838"/>
    </row>
    <row r="3486" spans="1:14" ht="39.75" customHeight="1">
      <c r="A3486" s="1721"/>
      <c r="B3486" s="10" t="s">
        <v>69</v>
      </c>
      <c r="C3486" s="1886" t="s">
        <v>180</v>
      </c>
      <c r="D3486" s="1887"/>
      <c r="E3486" s="1888"/>
      <c r="F3486" s="1895" t="s">
        <v>181</v>
      </c>
      <c r="G3486" s="1896"/>
      <c r="H3486" s="110" t="s">
        <v>30</v>
      </c>
      <c r="I3486" s="1756" t="s">
        <v>175</v>
      </c>
      <c r="J3486" s="1757"/>
      <c r="K3486" s="1757"/>
      <c r="L3486" s="1757"/>
      <c r="M3486" s="1757"/>
      <c r="N3486" s="1838"/>
    </row>
    <row r="3487" spans="1:14" ht="39.75" customHeight="1">
      <c r="A3487" s="1721"/>
      <c r="B3487" s="10" t="s">
        <v>69</v>
      </c>
      <c r="C3487" s="1889"/>
      <c r="D3487" s="1890"/>
      <c r="E3487" s="1891"/>
      <c r="F3487" s="1897" t="s">
        <v>182</v>
      </c>
      <c r="G3487" s="1898"/>
      <c r="H3487" s="111" t="s">
        <v>179</v>
      </c>
      <c r="I3487" s="1732" t="s">
        <v>67</v>
      </c>
      <c r="J3487" s="1733"/>
      <c r="K3487" s="1733"/>
      <c r="L3487" s="1733"/>
      <c r="M3487" s="1733"/>
      <c r="N3487" s="1734"/>
    </row>
    <row r="3488" spans="1:14" ht="39.75" customHeight="1">
      <c r="A3488" s="1721"/>
      <c r="B3488" s="10" t="s">
        <v>69</v>
      </c>
      <c r="C3488" s="1889"/>
      <c r="D3488" s="1890"/>
      <c r="E3488" s="1891"/>
      <c r="F3488" s="1897" t="s">
        <v>185</v>
      </c>
      <c r="G3488" s="1898"/>
      <c r="H3488" s="111" t="s">
        <v>62</v>
      </c>
      <c r="I3488" s="1735"/>
      <c r="J3488" s="1736"/>
      <c r="K3488" s="1736"/>
      <c r="L3488" s="1736"/>
      <c r="M3488" s="1736"/>
      <c r="N3488" s="1737"/>
    </row>
    <row r="3489" spans="1:15" ht="39.75" customHeight="1">
      <c r="A3489" s="1721"/>
      <c r="B3489" s="10" t="s">
        <v>69</v>
      </c>
      <c r="C3489" s="1889"/>
      <c r="D3489" s="1890"/>
      <c r="E3489" s="1891"/>
      <c r="F3489" s="1897" t="s">
        <v>186</v>
      </c>
      <c r="G3489" s="1898"/>
      <c r="H3489" s="111" t="s">
        <v>63</v>
      </c>
      <c r="I3489" s="1735"/>
      <c r="J3489" s="1736"/>
      <c r="K3489" s="1736"/>
      <c r="L3489" s="1736"/>
      <c r="M3489" s="1736"/>
      <c r="N3489" s="1737"/>
    </row>
    <row r="3490" spans="1:15" ht="39.75" customHeight="1">
      <c r="A3490" s="1721"/>
      <c r="B3490" s="10" t="s">
        <v>69</v>
      </c>
      <c r="C3490" s="1889"/>
      <c r="D3490" s="1890"/>
      <c r="E3490" s="1891"/>
      <c r="F3490" s="1897" t="s">
        <v>183</v>
      </c>
      <c r="G3490" s="1898"/>
      <c r="H3490" s="111" t="s">
        <v>65</v>
      </c>
      <c r="I3490" s="1738" t="s">
        <v>80</v>
      </c>
      <c r="J3490" s="1739"/>
      <c r="K3490" s="1739"/>
      <c r="L3490" s="1739"/>
      <c r="M3490" s="1739"/>
      <c r="N3490" s="1740"/>
    </row>
    <row r="3491" spans="1:15" ht="39.75" customHeight="1" thickBot="1">
      <c r="A3491" s="1721"/>
      <c r="B3491" s="13" t="s">
        <v>69</v>
      </c>
      <c r="C3491" s="1892"/>
      <c r="D3491" s="1893"/>
      <c r="E3491" s="1894"/>
      <c r="F3491" s="1884" t="s">
        <v>184</v>
      </c>
      <c r="G3491" s="1885"/>
      <c r="H3491" s="112" t="s">
        <v>64</v>
      </c>
      <c r="I3491" s="1741"/>
      <c r="J3491" s="1742"/>
      <c r="K3491" s="1742"/>
      <c r="L3491" s="1742"/>
      <c r="M3491" s="1742"/>
      <c r="N3491" s="1743"/>
    </row>
    <row r="3492" spans="1:15" s="43" customFormat="1" ht="123.75" customHeight="1" thickTop="1">
      <c r="A3492" s="84"/>
      <c r="B3492" s="117"/>
      <c r="C3492" s="118"/>
      <c r="D3492" s="118"/>
      <c r="E3492" s="118"/>
      <c r="F3492" s="118"/>
      <c r="G3492" s="118"/>
      <c r="H3492" s="118"/>
      <c r="I3492" s="118"/>
      <c r="J3492" s="118"/>
      <c r="K3492" s="118"/>
      <c r="L3492" s="118"/>
      <c r="M3492" s="118"/>
      <c r="N3492" s="118"/>
    </row>
    <row r="3493" spans="1:15" ht="24.75" customHeight="1" thickBot="1">
      <c r="A3493" s="83">
        <f>A3457+1</f>
        <v>98</v>
      </c>
      <c r="B3493" s="1720" t="s">
        <v>50</v>
      </c>
      <c r="C3493" s="1720"/>
      <c r="D3493" s="1720"/>
      <c r="E3493" s="1720"/>
      <c r="F3493" s="1720"/>
      <c r="G3493" s="1720"/>
      <c r="H3493" s="1720"/>
      <c r="I3493" s="1720"/>
      <c r="J3493" s="1720"/>
      <c r="K3493" s="1720"/>
      <c r="L3493" s="1720"/>
      <c r="M3493" s="1720"/>
      <c r="N3493" s="1720"/>
    </row>
    <row r="3494" spans="1:15" ht="62.25" customHeight="1" thickTop="1">
      <c r="A3494" s="1721"/>
      <c r="B3494" s="1722"/>
      <c r="C3494" s="1723"/>
      <c r="D3494" s="1920" t="str">
        <f>Master!$E$8</f>
        <v xml:space="preserve">Govt. Sr. Secondary School </v>
      </c>
      <c r="E3494" s="1921"/>
      <c r="F3494" s="1921"/>
      <c r="G3494" s="1921"/>
      <c r="H3494" s="1921"/>
      <c r="I3494" s="1921"/>
      <c r="J3494" s="1921"/>
      <c r="K3494" s="1921"/>
      <c r="L3494" s="1921"/>
      <c r="M3494" s="1921"/>
      <c r="N3494" s="1922"/>
    </row>
    <row r="3495" spans="1:15" ht="33" customHeight="1" thickBot="1">
      <c r="A3495" s="1721"/>
      <c r="B3495" s="1724"/>
      <c r="C3495" s="1725"/>
      <c r="D3495" s="1729" t="str">
        <f>Master!$E$11</f>
        <v>P.S.-Bapini (Jodhpur)</v>
      </c>
      <c r="E3495" s="1730"/>
      <c r="F3495" s="1730"/>
      <c r="G3495" s="1730"/>
      <c r="H3495" s="1730"/>
      <c r="I3495" s="1730"/>
      <c r="J3495" s="1730"/>
      <c r="K3495" s="1730"/>
      <c r="L3495" s="1730"/>
      <c r="M3495" s="1730"/>
      <c r="N3495" s="1731"/>
    </row>
    <row r="3496" spans="1:15" ht="30" customHeight="1">
      <c r="A3496" s="1721"/>
      <c r="B3496" s="28"/>
      <c r="C3496" s="1849" t="s">
        <v>150</v>
      </c>
      <c r="D3496" s="1850"/>
      <c r="E3496" s="1850"/>
      <c r="F3496" s="1850"/>
      <c r="G3496" s="1851"/>
      <c r="H3496" s="1814" t="s">
        <v>127</v>
      </c>
      <c r="I3496" s="1814"/>
      <c r="J3496" s="1923">
        <f>VLOOKUP(A3493,'Result Entry'!$B$6:$K$108,6,0)</f>
        <v>0</v>
      </c>
      <c r="K3496" s="1820" t="s">
        <v>68</v>
      </c>
      <c r="L3496" s="1821"/>
      <c r="M3496" s="68">
        <f>Master!$E$14</f>
        <v>8151106901</v>
      </c>
      <c r="N3496" s="69"/>
    </row>
    <row r="3497" spans="1:15" ht="30" customHeight="1">
      <c r="A3497" s="1721"/>
      <c r="B3497" s="9"/>
      <c r="C3497" s="1852"/>
      <c r="D3497" s="1853"/>
      <c r="E3497" s="1853"/>
      <c r="F3497" s="1853"/>
      <c r="G3497" s="1854"/>
      <c r="H3497" s="1815"/>
      <c r="I3497" s="1815"/>
      <c r="J3497" s="1924"/>
      <c r="K3497" s="1822" t="s">
        <v>66</v>
      </c>
      <c r="L3497" s="1823"/>
      <c r="M3497" s="1824"/>
      <c r="N3497" s="1825"/>
      <c r="O3497" s="17" t="s">
        <v>156</v>
      </c>
    </row>
    <row r="3498" spans="1:15" ht="30" customHeight="1" thickBot="1">
      <c r="A3498" s="1721"/>
      <c r="B3498" s="9"/>
      <c r="C3498" s="1855"/>
      <c r="D3498" s="1856"/>
      <c r="E3498" s="1856"/>
      <c r="F3498" s="1856"/>
      <c r="G3498" s="1857"/>
      <c r="H3498" s="1816"/>
      <c r="I3498" s="1816"/>
      <c r="J3498" s="1925"/>
      <c r="K3498" s="1826" t="s">
        <v>51</v>
      </c>
      <c r="L3498" s="1827"/>
      <c r="M3498" s="1828" t="str">
        <f>Master!$E$6</f>
        <v>2023-24</v>
      </c>
      <c r="N3498" s="1829"/>
    </row>
    <row r="3499" spans="1:15" ht="39.75" customHeight="1">
      <c r="A3499" s="1721"/>
      <c r="B3499" s="10" t="s">
        <v>69</v>
      </c>
      <c r="C3499" s="1932" t="s">
        <v>20</v>
      </c>
      <c r="D3499" s="1977"/>
      <c r="E3499" s="1977"/>
      <c r="F3499" s="1978"/>
      <c r="G3499" s="87" t="s">
        <v>149</v>
      </c>
      <c r="H3499" s="1979">
        <f>VLOOKUP($A3493,'Result Entry'!$B$9:$FW$108,4,0)</f>
        <v>0</v>
      </c>
      <c r="I3499" s="1979"/>
      <c r="J3499" s="1979"/>
      <c r="K3499" s="1979"/>
      <c r="L3499" s="1979"/>
      <c r="M3499" s="1979"/>
      <c r="N3499" s="1980"/>
    </row>
    <row r="3500" spans="1:15" ht="39.75" customHeight="1">
      <c r="A3500" s="1721"/>
      <c r="B3500" s="10" t="s">
        <v>69</v>
      </c>
      <c r="C3500" s="1960" t="s">
        <v>22</v>
      </c>
      <c r="D3500" s="1961"/>
      <c r="E3500" s="1961"/>
      <c r="F3500" s="1962"/>
      <c r="G3500" s="88" t="s">
        <v>149</v>
      </c>
      <c r="H3500" s="1963">
        <f>VLOOKUP($A3493,'Result Entry'!$B$9:$FW$108,7,0)</f>
        <v>0</v>
      </c>
      <c r="I3500" s="1963"/>
      <c r="J3500" s="1963"/>
      <c r="K3500" s="1963"/>
      <c r="L3500" s="1963"/>
      <c r="M3500" s="1963"/>
      <c r="N3500" s="1964"/>
    </row>
    <row r="3501" spans="1:15" ht="39.75" customHeight="1">
      <c r="A3501" s="1721"/>
      <c r="B3501" s="10" t="s">
        <v>69</v>
      </c>
      <c r="C3501" s="1960" t="s">
        <v>23</v>
      </c>
      <c r="D3501" s="1961"/>
      <c r="E3501" s="1961"/>
      <c r="F3501" s="1962"/>
      <c r="G3501" s="88" t="s">
        <v>149</v>
      </c>
      <c r="H3501" s="1963">
        <f>VLOOKUP($A3493,'Result Entry'!$B$9:$FW$108,8,0)</f>
        <v>0</v>
      </c>
      <c r="I3501" s="1963"/>
      <c r="J3501" s="1963"/>
      <c r="K3501" s="1963"/>
      <c r="L3501" s="1963"/>
      <c r="M3501" s="1963"/>
      <c r="N3501" s="1964"/>
    </row>
    <row r="3502" spans="1:15" ht="39.75" customHeight="1">
      <c r="A3502" s="1721"/>
      <c r="B3502" s="10" t="s">
        <v>69</v>
      </c>
      <c r="C3502" s="1960" t="s">
        <v>52</v>
      </c>
      <c r="D3502" s="1961"/>
      <c r="E3502" s="1961"/>
      <c r="F3502" s="1962"/>
      <c r="G3502" s="88" t="s">
        <v>149</v>
      </c>
      <c r="H3502" s="1963">
        <f>VLOOKUP($A3493,'Result Entry'!$B$9:$FW$108,9,0)</f>
        <v>0</v>
      </c>
      <c r="I3502" s="1963"/>
      <c r="J3502" s="1963"/>
      <c r="K3502" s="1963"/>
      <c r="L3502" s="1963"/>
      <c r="M3502" s="1963"/>
      <c r="N3502" s="1964"/>
    </row>
    <row r="3503" spans="1:15" ht="39.75" customHeight="1">
      <c r="A3503" s="1721"/>
      <c r="B3503" s="10" t="s">
        <v>69</v>
      </c>
      <c r="C3503" s="1960" t="s">
        <v>53</v>
      </c>
      <c r="D3503" s="1961"/>
      <c r="E3503" s="1961"/>
      <c r="F3503" s="1962"/>
      <c r="G3503" s="88" t="s">
        <v>149</v>
      </c>
      <c r="H3503" s="1965" t="str">
        <f>CONCATENATE('Result Entry'!$G$4,'Result Entry'!$J$4)</f>
        <v>11(A)</v>
      </c>
      <c r="I3503" s="1963"/>
      <c r="J3503" s="1963"/>
      <c r="K3503" s="1963"/>
      <c r="L3503" s="1963"/>
      <c r="M3503" s="1963"/>
      <c r="N3503" s="1964"/>
    </row>
    <row r="3504" spans="1:15" ht="39.75" customHeight="1" thickBot="1">
      <c r="A3504" s="1721"/>
      <c r="B3504" s="10" t="s">
        <v>69</v>
      </c>
      <c r="C3504" s="1935" t="s">
        <v>25</v>
      </c>
      <c r="D3504" s="1936"/>
      <c r="E3504" s="1936"/>
      <c r="F3504" s="1937"/>
      <c r="G3504" s="89" t="s">
        <v>149</v>
      </c>
      <c r="H3504" s="1938">
        <f>VLOOKUP($A3493,'Result Entry'!$B$9:$FW$108,10,0)</f>
        <v>0</v>
      </c>
      <c r="I3504" s="1938"/>
      <c r="J3504" s="1938"/>
      <c r="K3504" s="1938"/>
      <c r="L3504" s="1938"/>
      <c r="M3504" s="1938"/>
      <c r="N3504" s="1939"/>
    </row>
    <row r="3505" spans="1:14" ht="30" customHeight="1">
      <c r="A3505" s="1721"/>
      <c r="B3505" s="11" t="s">
        <v>69</v>
      </c>
      <c r="C3505" s="1940" t="s">
        <v>167</v>
      </c>
      <c r="D3505" s="1941"/>
      <c r="E3505" s="1944" t="s">
        <v>72</v>
      </c>
      <c r="F3505" s="1946" t="s">
        <v>73</v>
      </c>
      <c r="G3505" s="1948" t="s">
        <v>168</v>
      </c>
      <c r="H3505" s="1950" t="s">
        <v>55</v>
      </c>
      <c r="I3505" s="1951"/>
      <c r="J3505" s="1954" t="s">
        <v>84</v>
      </c>
      <c r="K3505" s="1955"/>
      <c r="L3505" s="1958" t="s">
        <v>169</v>
      </c>
      <c r="M3505" s="1966" t="s">
        <v>76</v>
      </c>
      <c r="N3505" s="1926" t="s">
        <v>98</v>
      </c>
    </row>
    <row r="3506" spans="1:14" ht="30" customHeight="1">
      <c r="A3506" s="1721"/>
      <c r="B3506" s="11"/>
      <c r="C3506" s="1942"/>
      <c r="D3506" s="1943"/>
      <c r="E3506" s="1945"/>
      <c r="F3506" s="1947"/>
      <c r="G3506" s="1949"/>
      <c r="H3506" s="1952"/>
      <c r="I3506" s="1953"/>
      <c r="J3506" s="1956"/>
      <c r="K3506" s="1957"/>
      <c r="L3506" s="1959"/>
      <c r="M3506" s="1967"/>
      <c r="N3506" s="1927"/>
    </row>
    <row r="3507" spans="1:14" ht="39.75" customHeight="1" thickBot="1">
      <c r="A3507" s="1721"/>
      <c r="B3507" s="11" t="s">
        <v>69</v>
      </c>
      <c r="C3507" s="1866" t="s">
        <v>56</v>
      </c>
      <c r="D3507" s="1867"/>
      <c r="E3507" s="90">
        <f>'Result Entry'!$L$7</f>
        <v>10</v>
      </c>
      <c r="F3507" s="91">
        <f>'Result Entry'!$M$7</f>
        <v>10</v>
      </c>
      <c r="G3507" s="92">
        <f t="shared" ref="G3507:G3512" si="291">SUM(E3507:F3507)</f>
        <v>20</v>
      </c>
      <c r="H3507" s="1929">
        <f>'Result Entry'!$AU$7</f>
        <v>70</v>
      </c>
      <c r="I3507" s="1930"/>
      <c r="J3507" s="1931">
        <f>'Result Entry'!$AY$7</f>
        <v>100</v>
      </c>
      <c r="K3507" s="1930"/>
      <c r="L3507" s="92">
        <f t="shared" ref="L3507:L3512" si="292">SUM(H3507,J3507)</f>
        <v>170</v>
      </c>
      <c r="M3507" s="93">
        <f t="shared" ref="M3507:M3512" si="293">SUM(G3507,L3507)</f>
        <v>190</v>
      </c>
      <c r="N3507" s="1928"/>
    </row>
    <row r="3508" spans="1:14" s="52" customFormat="1" ht="54" customHeight="1">
      <c r="A3508" s="1721"/>
      <c r="B3508" s="50" t="s">
        <v>69</v>
      </c>
      <c r="C3508" s="1769" t="str">
        <f>'Result Entry'!$L$3</f>
        <v>HINDI Comp.</v>
      </c>
      <c r="D3508" s="1770"/>
      <c r="E3508" s="94">
        <f>IF($J3496="TC",0,IF($J3496="Nso",0,VLOOKUP($A3493,'Result Entry'!$B$9:$FW$108,11,0)))</f>
        <v>0</v>
      </c>
      <c r="F3508" s="95">
        <f>IF($J3496="TC",0,IF($J3496="Nso",0,VLOOKUP($A3493,'Result Entry'!$B$9:$FW$108,12,0)))</f>
        <v>0</v>
      </c>
      <c r="G3508" s="96">
        <f t="shared" si="291"/>
        <v>0</v>
      </c>
      <c r="H3508" s="1932">
        <f>IF($J3496="TC",0,IF($J3496="Nso",0,VLOOKUP($A3493,'Result Entry'!$B$9:$FW$108,16,0)))</f>
        <v>0</v>
      </c>
      <c r="I3508" s="1933"/>
      <c r="J3508" s="1934">
        <f>IF($J3496="TC",0,IF($J3496="Nso",0,VLOOKUP($A3493,'Result Entry'!$B$9:$FW$108,19,0)))</f>
        <v>0</v>
      </c>
      <c r="K3508" s="1933"/>
      <c r="L3508" s="97">
        <f t="shared" si="292"/>
        <v>0</v>
      </c>
      <c r="M3508" s="98">
        <f t="shared" si="293"/>
        <v>0</v>
      </c>
      <c r="N3508" s="99" t="str">
        <f>IF($J3496="TC",0,IF($J3496="Nso",0,VLOOKUP($A3493,'Result Entry'!$B$9:$FW$108,24,0)))</f>
        <v/>
      </c>
    </row>
    <row r="3509" spans="1:14" s="52" customFormat="1" ht="54" customHeight="1">
      <c r="A3509" s="1721"/>
      <c r="B3509" s="50" t="s">
        <v>69</v>
      </c>
      <c r="C3509" s="1717" t="str">
        <f>'Result Entry'!$Z$3</f>
        <v>ENGLISH Comp.</v>
      </c>
      <c r="D3509" s="1718"/>
      <c r="E3509" s="94">
        <f>IF($J3496="TC",0,IF($J3496="Nso",0,VLOOKUP($A3493,'Result Entry'!$B$9:$FW$108,25,0)))</f>
        <v>0</v>
      </c>
      <c r="F3509" s="95">
        <f>IF($J3496="TC",0,IF($J3496="Nso",0,VLOOKUP($A3493,'Result Entry'!$B$9:$FW$108,26,0)))</f>
        <v>0</v>
      </c>
      <c r="G3509" s="100">
        <f t="shared" si="291"/>
        <v>0</v>
      </c>
      <c r="H3509" s="1960">
        <f>IF($J3496="TC",0,IF($J3496="Nso",0,VLOOKUP($A3493,'Result Entry'!$B$9:$FW$108,30,0)))</f>
        <v>0</v>
      </c>
      <c r="I3509" s="1904"/>
      <c r="J3509" s="1903">
        <f>IF($J3496="TC",0,IF($J3496="Nso",0,VLOOKUP($A3493,'Result Entry'!$B$9:$FW$108,33,0)))</f>
        <v>0</v>
      </c>
      <c r="K3509" s="1904"/>
      <c r="L3509" s="97">
        <f t="shared" si="292"/>
        <v>0</v>
      </c>
      <c r="M3509" s="98">
        <f t="shared" si="293"/>
        <v>0</v>
      </c>
      <c r="N3509" s="99" t="str">
        <f>IF($J3496="TC",0,IF($J3496="Nso",0,VLOOKUP($A3493,'Result Entry'!$B$9:$FW$108,38,0)))</f>
        <v/>
      </c>
    </row>
    <row r="3510" spans="1:14" s="52" customFormat="1" ht="54" customHeight="1">
      <c r="A3510" s="1721"/>
      <c r="B3510" s="50" t="s">
        <v>69</v>
      </c>
      <c r="C3510" s="1717" t="str">
        <f>'Result Entry'!$AO$3</f>
        <v>PHYSICS</v>
      </c>
      <c r="D3510" s="1718"/>
      <c r="E3510" s="94">
        <f>IF($J3496="TC",0,IF($J3496="Nso",0,VLOOKUP($A3493,'Result Entry'!$B$9:$FW$108,39,0)))</f>
        <v>0</v>
      </c>
      <c r="F3510" s="95">
        <f>IF($J3496="TC",0,IF($J3496="Nso",0,VLOOKUP($A3493,'Result Entry'!$B$9:$FW$108,40,0)))</f>
        <v>0</v>
      </c>
      <c r="G3510" s="100">
        <f t="shared" si="291"/>
        <v>0</v>
      </c>
      <c r="H3510" s="1960">
        <f>IF($J3496="TC",0,IF($J3496="Nso",0,VLOOKUP($A3493,'Result Entry'!$B$9:$FW$108,45,0)))</f>
        <v>0</v>
      </c>
      <c r="I3510" s="1904"/>
      <c r="J3510" s="1903">
        <f>IF($J3496="TC",0,IF($J3496="Nso",0,VLOOKUP($A3493,'Result Entry'!$B$9:$FW$108,49,0)))</f>
        <v>0</v>
      </c>
      <c r="K3510" s="1904"/>
      <c r="L3510" s="97">
        <f t="shared" si="292"/>
        <v>0</v>
      </c>
      <c r="M3510" s="98">
        <f t="shared" si="293"/>
        <v>0</v>
      </c>
      <c r="N3510" s="99" t="str">
        <f>IF($J3496="TC",0,IF($J3496="Nso",0,VLOOKUP($A3493,'Result Entry'!$B$9:$FW$108,54,0)))</f>
        <v/>
      </c>
    </row>
    <row r="3511" spans="1:14" s="52" customFormat="1" ht="54" customHeight="1">
      <c r="A3511" s="1721"/>
      <c r="B3511" s="50" t="s">
        <v>69</v>
      </c>
      <c r="C3511" s="1717" t="str">
        <f>'Result Entry'!$BF$3</f>
        <v>CHEMISTRY</v>
      </c>
      <c r="D3511" s="1718"/>
      <c r="E3511" s="94" t="str">
        <f>IF($J3496="TC",0,IF($J3496="Nso",0,VLOOKUP($A3493,'Result Entry'!$B$9:$FW$108,55,0)))</f>
        <v/>
      </c>
      <c r="F3511" s="95">
        <f>IF($J3496="TC",0,IF($J3496="Nso",0,VLOOKUP($A3493,'Result Entry'!$B$9:$FW$108,56,0)))</f>
        <v>0</v>
      </c>
      <c r="G3511" s="100">
        <f t="shared" si="291"/>
        <v>0</v>
      </c>
      <c r="H3511" s="1960">
        <f>IF($J3496="TC",0,IF($J3496="Nso",0,VLOOKUP($A3493,'Result Entry'!$B$9:$FW$108,61,0)))</f>
        <v>0</v>
      </c>
      <c r="I3511" s="1904"/>
      <c r="J3511" s="1903">
        <f>IF($J3496="TC",0,IF($J3496="Nso",0,VLOOKUP($A3493,'Result Entry'!$B$9:$FW$108,65,0)))</f>
        <v>0</v>
      </c>
      <c r="K3511" s="1904"/>
      <c r="L3511" s="97">
        <f t="shared" si="292"/>
        <v>0</v>
      </c>
      <c r="M3511" s="98">
        <f t="shared" si="293"/>
        <v>0</v>
      </c>
      <c r="N3511" s="99" t="str">
        <f>IF($J3496="TC",0,IF($J3496="Nso",0,VLOOKUP($A3493,'Result Entry'!$B$9:$FW$108,70,0)))</f>
        <v/>
      </c>
    </row>
    <row r="3512" spans="1:14" s="52" customFormat="1" ht="54" customHeight="1" thickBot="1">
      <c r="A3512" s="1721"/>
      <c r="B3512" s="50" t="s">
        <v>69</v>
      </c>
      <c r="C3512" s="1717" t="str">
        <f>'Result Entry'!$BW$3</f>
        <v>BIOLOGY</v>
      </c>
      <c r="D3512" s="1718"/>
      <c r="E3512" s="101" t="str">
        <f>IF($J3496="TC",0,IF($J3496="Nso",0,VLOOKUP($A3493,'Result Entry'!$B$9:$FW$108,71,0)))</f>
        <v/>
      </c>
      <c r="F3512" s="102" t="str">
        <f>IF($J3496="TC",0,IF($J3496="Nso",0,VLOOKUP($A3493,'Result Entry'!$B$9:$FW$108,72,0)))</f>
        <v/>
      </c>
      <c r="G3512" s="103">
        <f t="shared" si="291"/>
        <v>0</v>
      </c>
      <c r="H3512" s="1905">
        <f>IF($J3496="TC",0,IF($J3496="Nso",0,VLOOKUP($A3493,'Result Entry'!$B$9:$FW$108,77,0)))</f>
        <v>0</v>
      </c>
      <c r="I3512" s="1906"/>
      <c r="J3512" s="1907">
        <f>IF($J3496="TC",0,IF($J3496="Nso",0,VLOOKUP($A3493,'Result Entry'!$B$9:$FW$108,81,0)))</f>
        <v>0</v>
      </c>
      <c r="K3512" s="1906"/>
      <c r="L3512" s="104">
        <f t="shared" si="292"/>
        <v>0</v>
      </c>
      <c r="M3512" s="105">
        <f t="shared" si="293"/>
        <v>0</v>
      </c>
      <c r="N3512" s="99">
        <f>IF($J3496="TC",0,IF($J3496="Nso",0,VLOOKUP($A3493,'Result Entry'!$B$9:$FW$108,86,0)))</f>
        <v>0</v>
      </c>
    </row>
    <row r="3513" spans="1:14" ht="39.75" customHeight="1">
      <c r="A3513" s="1721"/>
      <c r="B3513" s="11" t="s">
        <v>69</v>
      </c>
      <c r="C3513" s="1771" t="s">
        <v>77</v>
      </c>
      <c r="D3513" s="1772"/>
      <c r="E3513" s="1773"/>
      <c r="F3513" s="1968" t="s">
        <v>78</v>
      </c>
      <c r="G3513" s="1969"/>
      <c r="H3513" s="1968" t="s">
        <v>79</v>
      </c>
      <c r="I3513" s="1970"/>
      <c r="J3513" s="106" t="s">
        <v>41</v>
      </c>
      <c r="K3513" s="116" t="s">
        <v>91</v>
      </c>
      <c r="L3513" s="1971" t="s">
        <v>39</v>
      </c>
      <c r="M3513" s="1972"/>
      <c r="N3513" s="108" t="s">
        <v>43</v>
      </c>
    </row>
    <row r="3514" spans="1:14" ht="39.75" customHeight="1" thickBot="1">
      <c r="A3514" s="1721"/>
      <c r="B3514" s="11" t="s">
        <v>69</v>
      </c>
      <c r="C3514" s="1774"/>
      <c r="D3514" s="1775"/>
      <c r="E3514" s="1776"/>
      <c r="F3514" s="1973">
        <f>IF($J3496="TC",0,IF($J3496="Nso",0,VLOOKUP($A3493,'Result Entry'!$B$9:$FW$108,146,0)))</f>
        <v>0</v>
      </c>
      <c r="G3514" s="1974"/>
      <c r="H3514" s="1975">
        <f>IF($J3496="TC",0,IF($J3496="Nso",0,VLOOKUP($A3493,'Result Entry'!$B$9:$FW$108,147,0)))</f>
        <v>0</v>
      </c>
      <c r="I3514" s="1976"/>
      <c r="J3514" s="75">
        <f>IF($J3496="TC",0,IF($J3496="Nso",0,VLOOKUP($A3493,'Result Entry'!$B$9:$FW$108,148,0)))</f>
        <v>0</v>
      </c>
      <c r="K3514" s="85" t="str">
        <f>IF($J3496="TC",0,IF($J3496="Nso",0,VLOOKUP($A3493,'Result Entry'!$B$9:$FW$108,149,0)))</f>
        <v/>
      </c>
      <c r="L3514" s="1864">
        <f>IF($J3496="TC",0,IF($J3496="Nso",0,VLOOKUP($A3493,'Result Entry'!$B$9:$FW$108,150,0)))</f>
        <v>0</v>
      </c>
      <c r="M3514" s="1865"/>
      <c r="N3514" s="15">
        <f>IF($J3496="TC",0,IF($J3496="Nso",0,VLOOKUP($A3493,'Result Entry'!$B$9:$FW$108,152,0)))</f>
        <v>0</v>
      </c>
    </row>
    <row r="3515" spans="1:14" ht="39.75" customHeight="1">
      <c r="A3515" s="1721"/>
      <c r="B3515" s="11" t="s">
        <v>69</v>
      </c>
      <c r="C3515" s="1758" t="s">
        <v>58</v>
      </c>
      <c r="D3515" s="1759"/>
      <c r="E3515" s="1759"/>
      <c r="F3515" s="1759"/>
      <c r="G3515" s="1759"/>
      <c r="H3515" s="1760"/>
      <c r="I3515" s="1834" t="s">
        <v>59</v>
      </c>
      <c r="J3515" s="1835"/>
      <c r="K3515" s="1911">
        <f>VLOOKUP($A3493,'Result Entry'!$B$9:$FW$108,143,0)</f>
        <v>0</v>
      </c>
      <c r="L3515" s="1912"/>
      <c r="M3515" s="1839" t="s">
        <v>37</v>
      </c>
      <c r="N3515" s="1840"/>
    </row>
    <row r="3516" spans="1:14" ht="39.75" customHeight="1" thickBot="1">
      <c r="A3516" s="1721"/>
      <c r="B3516" s="11" t="s">
        <v>69</v>
      </c>
      <c r="C3516" s="1841" t="s">
        <v>54</v>
      </c>
      <c r="D3516" s="1842"/>
      <c r="E3516" s="1842"/>
      <c r="F3516" s="1843" t="s">
        <v>157</v>
      </c>
      <c r="G3516" s="1844"/>
      <c r="H3516" s="26" t="s">
        <v>47</v>
      </c>
      <c r="I3516" s="1847" t="s">
        <v>60</v>
      </c>
      <c r="J3516" s="1848"/>
      <c r="K3516" s="1913">
        <f>VLOOKUP($A3493,'Result Entry'!$B$9:$FW$108,144,0)</f>
        <v>0</v>
      </c>
      <c r="L3516" s="1914"/>
      <c r="M3516" s="1875">
        <f>VLOOKUP($A3493,'Result Entry'!$B$9:$FW$108,145,0)</f>
        <v>0</v>
      </c>
      <c r="N3516" s="1876"/>
    </row>
    <row r="3517" spans="1:14" ht="39.75" customHeight="1">
      <c r="A3517" s="1721"/>
      <c r="B3517" s="11" t="s">
        <v>69</v>
      </c>
      <c r="C3517" s="1841"/>
      <c r="D3517" s="1842"/>
      <c r="E3517" s="1842"/>
      <c r="F3517" s="1845"/>
      <c r="G3517" s="1846"/>
      <c r="H3517" s="27" t="s">
        <v>99</v>
      </c>
      <c r="I3517" s="1877" t="s">
        <v>61</v>
      </c>
      <c r="J3517" s="1878"/>
      <c r="K3517" s="1915">
        <f>IF($J3496="TC","Transferred",IF($J3496="Nso","NameSeparated",VLOOKUP($A3493,'Result Entry'!$B$9:$FW$108,153,0)))</f>
        <v>0</v>
      </c>
      <c r="L3517" s="1915"/>
      <c r="M3517" s="1915"/>
      <c r="N3517" s="1916"/>
    </row>
    <row r="3518" spans="1:14" ht="39.75" customHeight="1">
      <c r="A3518" s="1721"/>
      <c r="B3518" s="11" t="s">
        <v>69</v>
      </c>
      <c r="C3518" s="1917" t="str">
        <f>'Result Entry'!$DU$3</f>
        <v>Foundation Of Information Tech.</v>
      </c>
      <c r="D3518" s="1918"/>
      <c r="E3518" s="1919"/>
      <c r="F3518" s="1902" t="str">
        <f>IF($J3496="TC",0,IF($J3496="Nso",0,VLOOKUP($A3493,'Result Entry'!$B$9:$GS$108,170,0)))</f>
        <v/>
      </c>
      <c r="G3518" s="1902"/>
      <c r="H3518" s="109">
        <f>IF($J3496="TC",0,IF($J3496="Nso",0,VLOOKUP($A3493,'Result Entry'!$B$9:$GS$108,112,0)))</f>
        <v>0</v>
      </c>
      <c r="I3518" s="1748" t="s">
        <v>71</v>
      </c>
      <c r="J3518" s="1749"/>
      <c r="K3518" s="1908">
        <f>'Result Entry'!$T$2</f>
        <v>45419</v>
      </c>
      <c r="L3518" s="1909"/>
      <c r="M3518" s="1909"/>
      <c r="N3518" s="1910"/>
    </row>
    <row r="3519" spans="1:14" ht="39.75" customHeight="1">
      <c r="A3519" s="1721"/>
      <c r="B3519" s="11" t="s">
        <v>69</v>
      </c>
      <c r="C3519" s="1899" t="str">
        <f>'Result Entry'!$EI$3</f>
        <v>G.I.A.I.-II</v>
      </c>
      <c r="D3519" s="1900"/>
      <c r="E3519" s="1901"/>
      <c r="F3519" s="1902" t="str">
        <f>IF($J3496="TC",0,IF($J3496="Nso",0,VLOOKUP($A3493,'Result Entry'!$B$9:$GS$108,174,0)))</f>
        <v/>
      </c>
      <c r="G3519" s="1902"/>
      <c r="H3519" s="109">
        <f>IF($J3496="TC",0,IF($J3496="Nso",0,VLOOKUP($A3493,'Result Entry'!$B$9:$GS$108,124,0)))</f>
        <v>0</v>
      </c>
      <c r="I3519" s="1753"/>
      <c r="J3519" s="1754"/>
      <c r="K3519" s="1754"/>
      <c r="L3519" s="1754"/>
      <c r="M3519" s="1754"/>
      <c r="N3519" s="1755"/>
    </row>
    <row r="3520" spans="1:14" ht="39.75" customHeight="1">
      <c r="A3520" s="1721"/>
      <c r="B3520" s="11" t="s">
        <v>69</v>
      </c>
      <c r="C3520" s="1899" t="str">
        <f>'Result Entry'!$EU$3</f>
        <v>SOC.SER.PLAN</v>
      </c>
      <c r="D3520" s="1900"/>
      <c r="E3520" s="1901"/>
      <c r="F3520" s="1902">
        <f>IF($J3496="TC",0,IF($J3496="Nso",0,VLOOKUP($A3493,'Result Entry'!$B$9:$HS$108,178,0)))</f>
        <v>0</v>
      </c>
      <c r="G3520" s="1902"/>
      <c r="H3520" s="109">
        <f>IF($J3496="TC",0,IF($J3496="Nso",0,VLOOKUP($A3493,'Result Entry'!$B$9:$GS$108,136,0)))</f>
        <v>0</v>
      </c>
      <c r="I3520" s="1756" t="s">
        <v>174</v>
      </c>
      <c r="J3520" s="1757"/>
      <c r="K3520" s="113"/>
      <c r="L3520" s="114"/>
      <c r="M3520" s="114"/>
      <c r="N3520" s="115"/>
    </row>
    <row r="3521" spans="1:15" ht="39.75" customHeight="1" thickBot="1">
      <c r="A3521" s="1721"/>
      <c r="B3521" s="11" t="s">
        <v>69</v>
      </c>
      <c r="C3521" s="1899" t="str">
        <f>'Result Entry'!$FG$3</f>
        <v>Jeewan Kaushal</v>
      </c>
      <c r="D3521" s="1900"/>
      <c r="E3521" s="1901"/>
      <c r="F3521" s="1902" t="str">
        <f>IF($J3496="TC",0,IF($J3496="Nso",0,VLOOKUP($A3493,'Result Entry'!$B$9:$HS$108,182,0)))</f>
        <v/>
      </c>
      <c r="G3521" s="1902"/>
      <c r="H3521" s="109">
        <f>IF($J3496="TC",0,IF($J3496="Nso",0,VLOOKUP($A3493,'Result Entry'!$B$9:$HS$108,136,0)))</f>
        <v>0</v>
      </c>
      <c r="I3521" s="1756" t="s">
        <v>148</v>
      </c>
      <c r="J3521" s="1757"/>
      <c r="K3521" s="1757"/>
      <c r="L3521" s="1757"/>
      <c r="M3521" s="1757"/>
      <c r="N3521" s="1838"/>
    </row>
    <row r="3522" spans="1:15" ht="39.75" customHeight="1">
      <c r="A3522" s="1721"/>
      <c r="B3522" s="10" t="s">
        <v>69</v>
      </c>
      <c r="C3522" s="1886" t="s">
        <v>180</v>
      </c>
      <c r="D3522" s="1887"/>
      <c r="E3522" s="1888"/>
      <c r="F3522" s="1895" t="s">
        <v>181</v>
      </c>
      <c r="G3522" s="1896"/>
      <c r="H3522" s="110" t="s">
        <v>30</v>
      </c>
      <c r="I3522" s="1756" t="s">
        <v>175</v>
      </c>
      <c r="J3522" s="1757"/>
      <c r="K3522" s="1757"/>
      <c r="L3522" s="1757"/>
      <c r="M3522" s="1757"/>
      <c r="N3522" s="1838"/>
    </row>
    <row r="3523" spans="1:15" ht="39.75" customHeight="1">
      <c r="A3523" s="1721"/>
      <c r="B3523" s="10" t="s">
        <v>69</v>
      </c>
      <c r="C3523" s="1889"/>
      <c r="D3523" s="1890"/>
      <c r="E3523" s="1891"/>
      <c r="F3523" s="1897" t="s">
        <v>182</v>
      </c>
      <c r="G3523" s="1898"/>
      <c r="H3523" s="111" t="s">
        <v>179</v>
      </c>
      <c r="I3523" s="1732" t="s">
        <v>67</v>
      </c>
      <c r="J3523" s="1733"/>
      <c r="K3523" s="1733"/>
      <c r="L3523" s="1733"/>
      <c r="M3523" s="1733"/>
      <c r="N3523" s="1734"/>
    </row>
    <row r="3524" spans="1:15" ht="39.75" customHeight="1">
      <c r="A3524" s="1721"/>
      <c r="B3524" s="10" t="s">
        <v>69</v>
      </c>
      <c r="C3524" s="1889"/>
      <c r="D3524" s="1890"/>
      <c r="E3524" s="1891"/>
      <c r="F3524" s="1897" t="s">
        <v>185</v>
      </c>
      <c r="G3524" s="1898"/>
      <c r="H3524" s="111" t="s">
        <v>62</v>
      </c>
      <c r="I3524" s="1735"/>
      <c r="J3524" s="1736"/>
      <c r="K3524" s="1736"/>
      <c r="L3524" s="1736"/>
      <c r="M3524" s="1736"/>
      <c r="N3524" s="1737"/>
    </row>
    <row r="3525" spans="1:15" ht="39.75" customHeight="1">
      <c r="A3525" s="1721"/>
      <c r="B3525" s="10" t="s">
        <v>69</v>
      </c>
      <c r="C3525" s="1889"/>
      <c r="D3525" s="1890"/>
      <c r="E3525" s="1891"/>
      <c r="F3525" s="1897" t="s">
        <v>186</v>
      </c>
      <c r="G3525" s="1898"/>
      <c r="H3525" s="111" t="s">
        <v>63</v>
      </c>
      <c r="I3525" s="1735"/>
      <c r="J3525" s="1736"/>
      <c r="K3525" s="1736"/>
      <c r="L3525" s="1736"/>
      <c r="M3525" s="1736"/>
      <c r="N3525" s="1737"/>
    </row>
    <row r="3526" spans="1:15" ht="39.75" customHeight="1">
      <c r="A3526" s="1721"/>
      <c r="B3526" s="10" t="s">
        <v>69</v>
      </c>
      <c r="C3526" s="1889"/>
      <c r="D3526" s="1890"/>
      <c r="E3526" s="1891"/>
      <c r="F3526" s="1897" t="s">
        <v>183</v>
      </c>
      <c r="G3526" s="1898"/>
      <c r="H3526" s="111" t="s">
        <v>65</v>
      </c>
      <c r="I3526" s="1738" t="s">
        <v>80</v>
      </c>
      <c r="J3526" s="1739"/>
      <c r="K3526" s="1739"/>
      <c r="L3526" s="1739"/>
      <c r="M3526" s="1739"/>
      <c r="N3526" s="1740"/>
    </row>
    <row r="3527" spans="1:15" ht="39.75" customHeight="1" thickBot="1">
      <c r="A3527" s="1721"/>
      <c r="B3527" s="13" t="s">
        <v>69</v>
      </c>
      <c r="C3527" s="1892"/>
      <c r="D3527" s="1893"/>
      <c r="E3527" s="1894"/>
      <c r="F3527" s="1884" t="s">
        <v>184</v>
      </c>
      <c r="G3527" s="1885"/>
      <c r="H3527" s="112" t="s">
        <v>64</v>
      </c>
      <c r="I3527" s="1741"/>
      <c r="J3527" s="1742"/>
      <c r="K3527" s="1742"/>
      <c r="L3527" s="1742"/>
      <c r="M3527" s="1742"/>
      <c r="N3527" s="1743"/>
    </row>
    <row r="3528" spans="1:15" s="43" customFormat="1" ht="123.75" customHeight="1" thickTop="1">
      <c r="A3528" s="84"/>
      <c r="B3528" s="117"/>
      <c r="C3528" s="118"/>
      <c r="D3528" s="118"/>
      <c r="E3528" s="118"/>
      <c r="F3528" s="118"/>
      <c r="G3528" s="118"/>
      <c r="H3528" s="118"/>
      <c r="I3528" s="118"/>
      <c r="J3528" s="118"/>
      <c r="K3528" s="118"/>
      <c r="L3528" s="118"/>
      <c r="M3528" s="118"/>
      <c r="N3528" s="118"/>
    </row>
    <row r="3529" spans="1:15" ht="24.75" customHeight="1" thickBot="1">
      <c r="A3529" s="83">
        <f>A3493+1</f>
        <v>99</v>
      </c>
      <c r="B3529" s="1720" t="s">
        <v>50</v>
      </c>
      <c r="C3529" s="1720"/>
      <c r="D3529" s="1720"/>
      <c r="E3529" s="1720"/>
      <c r="F3529" s="1720"/>
      <c r="G3529" s="1720"/>
      <c r="H3529" s="1720"/>
      <c r="I3529" s="1720"/>
      <c r="J3529" s="1720"/>
      <c r="K3529" s="1720"/>
      <c r="L3529" s="1720"/>
      <c r="M3529" s="1720"/>
      <c r="N3529" s="1720"/>
    </row>
    <row r="3530" spans="1:15" ht="62.25" customHeight="1" thickTop="1">
      <c r="A3530" s="1721"/>
      <c r="B3530" s="1722"/>
      <c r="C3530" s="1723"/>
      <c r="D3530" s="1920" t="str">
        <f>Master!$E$8</f>
        <v xml:space="preserve">Govt. Sr. Secondary School </v>
      </c>
      <c r="E3530" s="1921"/>
      <c r="F3530" s="1921"/>
      <c r="G3530" s="1921"/>
      <c r="H3530" s="1921"/>
      <c r="I3530" s="1921"/>
      <c r="J3530" s="1921"/>
      <c r="K3530" s="1921"/>
      <c r="L3530" s="1921"/>
      <c r="M3530" s="1921"/>
      <c r="N3530" s="1922"/>
    </row>
    <row r="3531" spans="1:15" ht="33" customHeight="1" thickBot="1">
      <c r="A3531" s="1721"/>
      <c r="B3531" s="1724"/>
      <c r="C3531" s="1725"/>
      <c r="D3531" s="1729" t="str">
        <f>Master!$E$11</f>
        <v>P.S.-Bapini (Jodhpur)</v>
      </c>
      <c r="E3531" s="1730"/>
      <c r="F3531" s="1730"/>
      <c r="G3531" s="1730"/>
      <c r="H3531" s="1730"/>
      <c r="I3531" s="1730"/>
      <c r="J3531" s="1730"/>
      <c r="K3531" s="1730"/>
      <c r="L3531" s="1730"/>
      <c r="M3531" s="1730"/>
      <c r="N3531" s="1731"/>
    </row>
    <row r="3532" spans="1:15" ht="30" customHeight="1">
      <c r="A3532" s="1721"/>
      <c r="B3532" s="28"/>
      <c r="C3532" s="1849" t="s">
        <v>150</v>
      </c>
      <c r="D3532" s="1850"/>
      <c r="E3532" s="1850"/>
      <c r="F3532" s="1850"/>
      <c r="G3532" s="1851"/>
      <c r="H3532" s="1814" t="s">
        <v>127</v>
      </c>
      <c r="I3532" s="1814"/>
      <c r="J3532" s="1923">
        <f>VLOOKUP(A3529,'Result Entry'!$B$6:$K$108,6,0)</f>
        <v>0</v>
      </c>
      <c r="K3532" s="1820" t="s">
        <v>68</v>
      </c>
      <c r="L3532" s="1821"/>
      <c r="M3532" s="68">
        <f>Master!$E$14</f>
        <v>8151106901</v>
      </c>
      <c r="N3532" s="69"/>
    </row>
    <row r="3533" spans="1:15" ht="30" customHeight="1">
      <c r="A3533" s="1721"/>
      <c r="B3533" s="9"/>
      <c r="C3533" s="1852"/>
      <c r="D3533" s="1853"/>
      <c r="E3533" s="1853"/>
      <c r="F3533" s="1853"/>
      <c r="G3533" s="1854"/>
      <c r="H3533" s="1815"/>
      <c r="I3533" s="1815"/>
      <c r="J3533" s="1924"/>
      <c r="K3533" s="1822" t="s">
        <v>66</v>
      </c>
      <c r="L3533" s="1823"/>
      <c r="M3533" s="1824"/>
      <c r="N3533" s="1825"/>
      <c r="O3533" s="17" t="s">
        <v>156</v>
      </c>
    </row>
    <row r="3534" spans="1:15" ht="30" customHeight="1" thickBot="1">
      <c r="A3534" s="1721"/>
      <c r="B3534" s="9"/>
      <c r="C3534" s="1855"/>
      <c r="D3534" s="1856"/>
      <c r="E3534" s="1856"/>
      <c r="F3534" s="1856"/>
      <c r="G3534" s="1857"/>
      <c r="H3534" s="1816"/>
      <c r="I3534" s="1816"/>
      <c r="J3534" s="1925"/>
      <c r="K3534" s="1826" t="s">
        <v>51</v>
      </c>
      <c r="L3534" s="1827"/>
      <c r="M3534" s="1828" t="str">
        <f>Master!$E$6</f>
        <v>2023-24</v>
      </c>
      <c r="N3534" s="1829"/>
    </row>
    <row r="3535" spans="1:15" ht="39.75" customHeight="1">
      <c r="A3535" s="1721"/>
      <c r="B3535" s="10" t="s">
        <v>69</v>
      </c>
      <c r="C3535" s="1932" t="s">
        <v>20</v>
      </c>
      <c r="D3535" s="1977"/>
      <c r="E3535" s="1977"/>
      <c r="F3535" s="1978"/>
      <c r="G3535" s="87" t="s">
        <v>149</v>
      </c>
      <c r="H3535" s="1979">
        <f>VLOOKUP($A3529,'Result Entry'!$B$9:$FW$108,4,0)</f>
        <v>0</v>
      </c>
      <c r="I3535" s="1979"/>
      <c r="J3535" s="1979"/>
      <c r="K3535" s="1979"/>
      <c r="L3535" s="1979"/>
      <c r="M3535" s="1979"/>
      <c r="N3535" s="1980"/>
    </row>
    <row r="3536" spans="1:15" ht="39.75" customHeight="1">
      <c r="A3536" s="1721"/>
      <c r="B3536" s="10" t="s">
        <v>69</v>
      </c>
      <c r="C3536" s="1960" t="s">
        <v>22</v>
      </c>
      <c r="D3536" s="1961"/>
      <c r="E3536" s="1961"/>
      <c r="F3536" s="1962"/>
      <c r="G3536" s="88" t="s">
        <v>149</v>
      </c>
      <c r="H3536" s="1963">
        <f>VLOOKUP($A3529,'Result Entry'!$B$9:$FW$108,7,0)</f>
        <v>0</v>
      </c>
      <c r="I3536" s="1963"/>
      <c r="J3536" s="1963"/>
      <c r="K3536" s="1963"/>
      <c r="L3536" s="1963"/>
      <c r="M3536" s="1963"/>
      <c r="N3536" s="1964"/>
    </row>
    <row r="3537" spans="1:14" ht="39.75" customHeight="1">
      <c r="A3537" s="1721"/>
      <c r="B3537" s="10" t="s">
        <v>69</v>
      </c>
      <c r="C3537" s="1960" t="s">
        <v>23</v>
      </c>
      <c r="D3537" s="1961"/>
      <c r="E3537" s="1961"/>
      <c r="F3537" s="1962"/>
      <c r="G3537" s="88" t="s">
        <v>149</v>
      </c>
      <c r="H3537" s="1963">
        <f>VLOOKUP($A3529,'Result Entry'!$B$9:$FW$108,8,0)</f>
        <v>0</v>
      </c>
      <c r="I3537" s="1963"/>
      <c r="J3537" s="1963"/>
      <c r="K3537" s="1963"/>
      <c r="L3537" s="1963"/>
      <c r="M3537" s="1963"/>
      <c r="N3537" s="1964"/>
    </row>
    <row r="3538" spans="1:14" ht="39.75" customHeight="1">
      <c r="A3538" s="1721"/>
      <c r="B3538" s="10" t="s">
        <v>69</v>
      </c>
      <c r="C3538" s="1960" t="s">
        <v>52</v>
      </c>
      <c r="D3538" s="1961"/>
      <c r="E3538" s="1961"/>
      <c r="F3538" s="1962"/>
      <c r="G3538" s="88" t="s">
        <v>149</v>
      </c>
      <c r="H3538" s="1963">
        <f>VLOOKUP($A3529,'Result Entry'!$B$9:$FW$108,9,0)</f>
        <v>0</v>
      </c>
      <c r="I3538" s="1963"/>
      <c r="J3538" s="1963"/>
      <c r="K3538" s="1963"/>
      <c r="L3538" s="1963"/>
      <c r="M3538" s="1963"/>
      <c r="N3538" s="1964"/>
    </row>
    <row r="3539" spans="1:14" ht="39.75" customHeight="1">
      <c r="A3539" s="1721"/>
      <c r="B3539" s="10" t="s">
        <v>69</v>
      </c>
      <c r="C3539" s="1960" t="s">
        <v>53</v>
      </c>
      <c r="D3539" s="1961"/>
      <c r="E3539" s="1961"/>
      <c r="F3539" s="1962"/>
      <c r="G3539" s="88" t="s">
        <v>149</v>
      </c>
      <c r="H3539" s="1965" t="str">
        <f>CONCATENATE('Result Entry'!$G$4,'Result Entry'!$J$4)</f>
        <v>11(A)</v>
      </c>
      <c r="I3539" s="1963"/>
      <c r="J3539" s="1963"/>
      <c r="K3539" s="1963"/>
      <c r="L3539" s="1963"/>
      <c r="M3539" s="1963"/>
      <c r="N3539" s="1964"/>
    </row>
    <row r="3540" spans="1:14" ht="39.75" customHeight="1" thickBot="1">
      <c r="A3540" s="1721"/>
      <c r="B3540" s="10" t="s">
        <v>69</v>
      </c>
      <c r="C3540" s="1935" t="s">
        <v>25</v>
      </c>
      <c r="D3540" s="1936"/>
      <c r="E3540" s="1936"/>
      <c r="F3540" s="1937"/>
      <c r="G3540" s="89" t="s">
        <v>149</v>
      </c>
      <c r="H3540" s="1938">
        <f>VLOOKUP($A3529,'Result Entry'!$B$9:$FW$108,10,0)</f>
        <v>0</v>
      </c>
      <c r="I3540" s="1938"/>
      <c r="J3540" s="1938"/>
      <c r="K3540" s="1938"/>
      <c r="L3540" s="1938"/>
      <c r="M3540" s="1938"/>
      <c r="N3540" s="1939"/>
    </row>
    <row r="3541" spans="1:14" ht="30" customHeight="1">
      <c r="A3541" s="1721"/>
      <c r="B3541" s="11" t="s">
        <v>69</v>
      </c>
      <c r="C3541" s="1940" t="s">
        <v>167</v>
      </c>
      <c r="D3541" s="1941"/>
      <c r="E3541" s="1944" t="s">
        <v>72</v>
      </c>
      <c r="F3541" s="1946" t="s">
        <v>73</v>
      </c>
      <c r="G3541" s="1948" t="s">
        <v>168</v>
      </c>
      <c r="H3541" s="1950" t="s">
        <v>55</v>
      </c>
      <c r="I3541" s="1951"/>
      <c r="J3541" s="1954" t="s">
        <v>84</v>
      </c>
      <c r="K3541" s="1955"/>
      <c r="L3541" s="1958" t="s">
        <v>169</v>
      </c>
      <c r="M3541" s="1966" t="s">
        <v>76</v>
      </c>
      <c r="N3541" s="1926" t="s">
        <v>98</v>
      </c>
    </row>
    <row r="3542" spans="1:14" ht="30" customHeight="1">
      <c r="A3542" s="1721"/>
      <c r="B3542" s="11"/>
      <c r="C3542" s="1942"/>
      <c r="D3542" s="1943"/>
      <c r="E3542" s="1945"/>
      <c r="F3542" s="1947"/>
      <c r="G3542" s="1949"/>
      <c r="H3542" s="1952"/>
      <c r="I3542" s="1953"/>
      <c r="J3542" s="1956"/>
      <c r="K3542" s="1957"/>
      <c r="L3542" s="1959"/>
      <c r="M3542" s="1967"/>
      <c r="N3542" s="1927"/>
    </row>
    <row r="3543" spans="1:14" ht="39.75" customHeight="1" thickBot="1">
      <c r="A3543" s="1721"/>
      <c r="B3543" s="11" t="s">
        <v>69</v>
      </c>
      <c r="C3543" s="1866" t="s">
        <v>56</v>
      </c>
      <c r="D3543" s="1867"/>
      <c r="E3543" s="90">
        <f>'Result Entry'!$L$7</f>
        <v>10</v>
      </c>
      <c r="F3543" s="91">
        <f>'Result Entry'!$M$7</f>
        <v>10</v>
      </c>
      <c r="G3543" s="92">
        <f t="shared" ref="G3543:G3548" si="294">SUM(E3543:F3543)</f>
        <v>20</v>
      </c>
      <c r="H3543" s="1929">
        <f>'Result Entry'!$AU$7</f>
        <v>70</v>
      </c>
      <c r="I3543" s="1930"/>
      <c r="J3543" s="1931">
        <f>'Result Entry'!$AY$7</f>
        <v>100</v>
      </c>
      <c r="K3543" s="1930"/>
      <c r="L3543" s="92">
        <f t="shared" ref="L3543:L3548" si="295">SUM(H3543,J3543)</f>
        <v>170</v>
      </c>
      <c r="M3543" s="93">
        <f t="shared" ref="M3543:M3548" si="296">SUM(G3543,L3543)</f>
        <v>190</v>
      </c>
      <c r="N3543" s="1928"/>
    </row>
    <row r="3544" spans="1:14" s="52" customFormat="1" ht="54" customHeight="1">
      <c r="A3544" s="1721"/>
      <c r="B3544" s="50" t="s">
        <v>69</v>
      </c>
      <c r="C3544" s="1769" t="str">
        <f>'Result Entry'!$L$3</f>
        <v>HINDI Comp.</v>
      </c>
      <c r="D3544" s="1770"/>
      <c r="E3544" s="94">
        <f>IF($J3532="TC",0,IF($J3532="Nso",0,VLOOKUP($A3529,'Result Entry'!$B$9:$FW$108,11,0)))</f>
        <v>0</v>
      </c>
      <c r="F3544" s="95">
        <f>IF($J3532="TC",0,IF($J3532="Nso",0,VLOOKUP($A3529,'Result Entry'!$B$9:$FW$108,12,0)))</f>
        <v>0</v>
      </c>
      <c r="G3544" s="96">
        <f t="shared" si="294"/>
        <v>0</v>
      </c>
      <c r="H3544" s="1932">
        <f>IF($J3532="TC",0,IF($J3532="Nso",0,VLOOKUP($A3529,'Result Entry'!$B$9:$FW$108,16,0)))</f>
        <v>0</v>
      </c>
      <c r="I3544" s="1933"/>
      <c r="J3544" s="1934">
        <f>IF($J3532="TC",0,IF($J3532="Nso",0,VLOOKUP($A3529,'Result Entry'!$B$9:$FW$108,19,0)))</f>
        <v>0</v>
      </c>
      <c r="K3544" s="1933"/>
      <c r="L3544" s="97">
        <f t="shared" si="295"/>
        <v>0</v>
      </c>
      <c r="M3544" s="98">
        <f t="shared" si="296"/>
        <v>0</v>
      </c>
      <c r="N3544" s="99" t="str">
        <f>IF($J3532="TC",0,IF($J3532="Nso",0,VLOOKUP($A3529,'Result Entry'!$B$9:$FW$108,24,0)))</f>
        <v/>
      </c>
    </row>
    <row r="3545" spans="1:14" s="52" customFormat="1" ht="54" customHeight="1">
      <c r="A3545" s="1721"/>
      <c r="B3545" s="50" t="s">
        <v>69</v>
      </c>
      <c r="C3545" s="1717" t="str">
        <f>'Result Entry'!$Z$3</f>
        <v>ENGLISH Comp.</v>
      </c>
      <c r="D3545" s="1718"/>
      <c r="E3545" s="94">
        <f>IF($J3532="TC",0,IF($J3532="Nso",0,VLOOKUP($A3529,'Result Entry'!$B$9:$FW$108,25,0)))</f>
        <v>0</v>
      </c>
      <c r="F3545" s="95">
        <f>IF($J3532="TC",0,IF($J3532="Nso",0,VLOOKUP($A3529,'Result Entry'!$B$9:$FW$108,26,0)))</f>
        <v>0</v>
      </c>
      <c r="G3545" s="100">
        <f t="shared" si="294"/>
        <v>0</v>
      </c>
      <c r="H3545" s="1960">
        <f>IF($J3532="TC",0,IF($J3532="Nso",0,VLOOKUP($A3529,'Result Entry'!$B$9:$FW$108,30,0)))</f>
        <v>0</v>
      </c>
      <c r="I3545" s="1904"/>
      <c r="J3545" s="1903">
        <f>IF($J3532="TC",0,IF($J3532="Nso",0,VLOOKUP($A3529,'Result Entry'!$B$9:$FW$108,33,0)))</f>
        <v>0</v>
      </c>
      <c r="K3545" s="1904"/>
      <c r="L3545" s="97">
        <f t="shared" si="295"/>
        <v>0</v>
      </c>
      <c r="M3545" s="98">
        <f t="shared" si="296"/>
        <v>0</v>
      </c>
      <c r="N3545" s="99" t="str">
        <f>IF($J3532="TC",0,IF($J3532="Nso",0,VLOOKUP($A3529,'Result Entry'!$B$9:$FW$108,38,0)))</f>
        <v/>
      </c>
    </row>
    <row r="3546" spans="1:14" s="52" customFormat="1" ht="54" customHeight="1">
      <c r="A3546" s="1721"/>
      <c r="B3546" s="50" t="s">
        <v>69</v>
      </c>
      <c r="C3546" s="1717" t="str">
        <f>'Result Entry'!$AO$3</f>
        <v>PHYSICS</v>
      </c>
      <c r="D3546" s="1718"/>
      <c r="E3546" s="94">
        <f>IF($J3532="TC",0,IF($J3532="Nso",0,VLOOKUP($A3529,'Result Entry'!$B$9:$FW$108,39,0)))</f>
        <v>0</v>
      </c>
      <c r="F3546" s="95">
        <f>IF($J3532="TC",0,IF($J3532="Nso",0,VLOOKUP($A3529,'Result Entry'!$B$9:$FW$108,40,0)))</f>
        <v>0</v>
      </c>
      <c r="G3546" s="100">
        <f t="shared" si="294"/>
        <v>0</v>
      </c>
      <c r="H3546" s="1960">
        <f>IF($J3532="TC",0,IF($J3532="Nso",0,VLOOKUP($A3529,'Result Entry'!$B$9:$FW$108,45,0)))</f>
        <v>0</v>
      </c>
      <c r="I3546" s="1904"/>
      <c r="J3546" s="1903">
        <f>IF($J3532="TC",0,IF($J3532="Nso",0,VLOOKUP($A3529,'Result Entry'!$B$9:$FW$108,49,0)))</f>
        <v>0</v>
      </c>
      <c r="K3546" s="1904"/>
      <c r="L3546" s="97">
        <f t="shared" si="295"/>
        <v>0</v>
      </c>
      <c r="M3546" s="98">
        <f t="shared" si="296"/>
        <v>0</v>
      </c>
      <c r="N3546" s="99" t="str">
        <f>IF($J3532="TC",0,IF($J3532="Nso",0,VLOOKUP($A3529,'Result Entry'!$B$9:$FW$108,54,0)))</f>
        <v/>
      </c>
    </row>
    <row r="3547" spans="1:14" s="52" customFormat="1" ht="54" customHeight="1">
      <c r="A3547" s="1721"/>
      <c r="B3547" s="50" t="s">
        <v>69</v>
      </c>
      <c r="C3547" s="1717" t="str">
        <f>'Result Entry'!$BF$3</f>
        <v>CHEMISTRY</v>
      </c>
      <c r="D3547" s="1718"/>
      <c r="E3547" s="94" t="str">
        <f>IF($J3532="TC",0,IF($J3532="Nso",0,VLOOKUP($A3529,'Result Entry'!$B$9:$FW$108,55,0)))</f>
        <v/>
      </c>
      <c r="F3547" s="95">
        <f>IF($J3532="TC",0,IF($J3532="Nso",0,VLOOKUP($A3529,'Result Entry'!$B$9:$FW$108,56,0)))</f>
        <v>0</v>
      </c>
      <c r="G3547" s="100">
        <f t="shared" si="294"/>
        <v>0</v>
      </c>
      <c r="H3547" s="1960">
        <f>IF($J3532="TC",0,IF($J3532="Nso",0,VLOOKUP($A3529,'Result Entry'!$B$9:$FW$108,61,0)))</f>
        <v>0</v>
      </c>
      <c r="I3547" s="1904"/>
      <c r="J3547" s="1903">
        <f>IF($J3532="TC",0,IF($J3532="Nso",0,VLOOKUP($A3529,'Result Entry'!$B$9:$FW$108,65,0)))</f>
        <v>0</v>
      </c>
      <c r="K3547" s="1904"/>
      <c r="L3547" s="97">
        <f t="shared" si="295"/>
        <v>0</v>
      </c>
      <c r="M3547" s="98">
        <f t="shared" si="296"/>
        <v>0</v>
      </c>
      <c r="N3547" s="99" t="str">
        <f>IF($J3532="TC",0,IF($J3532="Nso",0,VLOOKUP($A3529,'Result Entry'!$B$9:$FW$108,70,0)))</f>
        <v/>
      </c>
    </row>
    <row r="3548" spans="1:14" s="52" customFormat="1" ht="54" customHeight="1" thickBot="1">
      <c r="A3548" s="1721"/>
      <c r="B3548" s="50" t="s">
        <v>69</v>
      </c>
      <c r="C3548" s="1717" t="str">
        <f>'Result Entry'!$BW$3</f>
        <v>BIOLOGY</v>
      </c>
      <c r="D3548" s="1718"/>
      <c r="E3548" s="101" t="str">
        <f>IF($J3532="TC",0,IF($J3532="Nso",0,VLOOKUP($A3529,'Result Entry'!$B$9:$FW$108,71,0)))</f>
        <v/>
      </c>
      <c r="F3548" s="102" t="str">
        <f>IF($J3532="TC",0,IF($J3532="Nso",0,VLOOKUP($A3529,'Result Entry'!$B$9:$FW$108,72,0)))</f>
        <v/>
      </c>
      <c r="G3548" s="103">
        <f t="shared" si="294"/>
        <v>0</v>
      </c>
      <c r="H3548" s="1905">
        <f>IF($J3532="TC",0,IF($J3532="Nso",0,VLOOKUP($A3529,'Result Entry'!$B$9:$FW$108,77,0)))</f>
        <v>0</v>
      </c>
      <c r="I3548" s="1906"/>
      <c r="J3548" s="1907">
        <f>IF($J3532="TC",0,IF($J3532="Nso",0,VLOOKUP($A3529,'Result Entry'!$B$9:$FW$108,81,0)))</f>
        <v>0</v>
      </c>
      <c r="K3548" s="1906"/>
      <c r="L3548" s="104">
        <f t="shared" si="295"/>
        <v>0</v>
      </c>
      <c r="M3548" s="105">
        <f t="shared" si="296"/>
        <v>0</v>
      </c>
      <c r="N3548" s="99">
        <f>IF($J3532="TC",0,IF($J3532="Nso",0,VLOOKUP($A3529,'Result Entry'!$B$9:$FW$108,86,0)))</f>
        <v>0</v>
      </c>
    </row>
    <row r="3549" spans="1:14" ht="39.75" customHeight="1">
      <c r="A3549" s="1721"/>
      <c r="B3549" s="11" t="s">
        <v>69</v>
      </c>
      <c r="C3549" s="1771" t="s">
        <v>77</v>
      </c>
      <c r="D3549" s="1772"/>
      <c r="E3549" s="1773"/>
      <c r="F3549" s="1968" t="s">
        <v>78</v>
      </c>
      <c r="G3549" s="1969"/>
      <c r="H3549" s="1968" t="s">
        <v>79</v>
      </c>
      <c r="I3549" s="1970"/>
      <c r="J3549" s="106" t="s">
        <v>41</v>
      </c>
      <c r="K3549" s="116" t="s">
        <v>91</v>
      </c>
      <c r="L3549" s="1971" t="s">
        <v>39</v>
      </c>
      <c r="M3549" s="1972"/>
      <c r="N3549" s="108" t="s">
        <v>43</v>
      </c>
    </row>
    <row r="3550" spans="1:14" ht="39.75" customHeight="1" thickBot="1">
      <c r="A3550" s="1721"/>
      <c r="B3550" s="11" t="s">
        <v>69</v>
      </c>
      <c r="C3550" s="1774"/>
      <c r="D3550" s="1775"/>
      <c r="E3550" s="1776"/>
      <c r="F3550" s="1973">
        <f>IF($J3532="TC",0,IF($J3532="Nso",0,VLOOKUP($A3529,'Result Entry'!$B$9:$FW$108,146,0)))</f>
        <v>0</v>
      </c>
      <c r="G3550" s="1974"/>
      <c r="H3550" s="1975">
        <f>IF($J3532="TC",0,IF($J3532="Nso",0,VLOOKUP($A3529,'Result Entry'!$B$9:$FW$108,147,0)))</f>
        <v>0</v>
      </c>
      <c r="I3550" s="1976"/>
      <c r="J3550" s="75">
        <f>IF($J3532="TC",0,IF($J3532="Nso",0,VLOOKUP($A3529,'Result Entry'!$B$9:$FW$108,148,0)))</f>
        <v>0</v>
      </c>
      <c r="K3550" s="85" t="str">
        <f>IF($J3532="TC",0,IF($J3532="Nso",0,VLOOKUP($A3529,'Result Entry'!$B$9:$FW$108,149,0)))</f>
        <v/>
      </c>
      <c r="L3550" s="1864">
        <f>IF($J3532="TC",0,IF($J3532="Nso",0,VLOOKUP($A3529,'Result Entry'!$B$9:$FW$108,150,0)))</f>
        <v>0</v>
      </c>
      <c r="M3550" s="1865"/>
      <c r="N3550" s="15">
        <f>IF($J3532="TC",0,IF($J3532="Nso",0,VLOOKUP($A3529,'Result Entry'!$B$9:$FW$108,152,0)))</f>
        <v>0</v>
      </c>
    </row>
    <row r="3551" spans="1:14" ht="39.75" customHeight="1">
      <c r="A3551" s="1721"/>
      <c r="B3551" s="11" t="s">
        <v>69</v>
      </c>
      <c r="C3551" s="1758" t="s">
        <v>58</v>
      </c>
      <c r="D3551" s="1759"/>
      <c r="E3551" s="1759"/>
      <c r="F3551" s="1759"/>
      <c r="G3551" s="1759"/>
      <c r="H3551" s="1760"/>
      <c r="I3551" s="1834" t="s">
        <v>59</v>
      </c>
      <c r="J3551" s="1835"/>
      <c r="K3551" s="1911">
        <f>VLOOKUP($A3529,'Result Entry'!$B$9:$FW$108,143,0)</f>
        <v>0</v>
      </c>
      <c r="L3551" s="1912"/>
      <c r="M3551" s="1839" t="s">
        <v>37</v>
      </c>
      <c r="N3551" s="1840"/>
    </row>
    <row r="3552" spans="1:14" ht="39.75" customHeight="1" thickBot="1">
      <c r="A3552" s="1721"/>
      <c r="B3552" s="11" t="s">
        <v>69</v>
      </c>
      <c r="C3552" s="1841" t="s">
        <v>54</v>
      </c>
      <c r="D3552" s="1842"/>
      <c r="E3552" s="1842"/>
      <c r="F3552" s="1843" t="s">
        <v>157</v>
      </c>
      <c r="G3552" s="1844"/>
      <c r="H3552" s="26" t="s">
        <v>47</v>
      </c>
      <c r="I3552" s="1847" t="s">
        <v>60</v>
      </c>
      <c r="J3552" s="1848"/>
      <c r="K3552" s="1913">
        <f>VLOOKUP($A3529,'Result Entry'!$B$9:$FW$108,144,0)</f>
        <v>0</v>
      </c>
      <c r="L3552" s="1914"/>
      <c r="M3552" s="1875">
        <f>VLOOKUP($A3529,'Result Entry'!$B$9:$FW$108,145,0)</f>
        <v>0</v>
      </c>
      <c r="N3552" s="1876"/>
    </row>
    <row r="3553" spans="1:14" ht="39.75" customHeight="1">
      <c r="A3553" s="1721"/>
      <c r="B3553" s="11" t="s">
        <v>69</v>
      </c>
      <c r="C3553" s="1841"/>
      <c r="D3553" s="1842"/>
      <c r="E3553" s="1842"/>
      <c r="F3553" s="1845"/>
      <c r="G3553" s="1846"/>
      <c r="H3553" s="27" t="s">
        <v>99</v>
      </c>
      <c r="I3553" s="1877" t="s">
        <v>61</v>
      </c>
      <c r="J3553" s="1878"/>
      <c r="K3553" s="1915">
        <f>IF($J3532="TC","Transferred",IF($J3532="Nso","NameSeparated",VLOOKUP($A3529,'Result Entry'!$B$9:$FW$108,153,0)))</f>
        <v>0</v>
      </c>
      <c r="L3553" s="1915"/>
      <c r="M3553" s="1915"/>
      <c r="N3553" s="1916"/>
    </row>
    <row r="3554" spans="1:14" ht="39.75" customHeight="1">
      <c r="A3554" s="1721"/>
      <c r="B3554" s="11" t="s">
        <v>69</v>
      </c>
      <c r="C3554" s="1917" t="str">
        <f>'Result Entry'!$DU$3</f>
        <v>Foundation Of Information Tech.</v>
      </c>
      <c r="D3554" s="1918"/>
      <c r="E3554" s="1919"/>
      <c r="F3554" s="1902" t="str">
        <f>IF($J3532="TC",0,IF($J3532="Nso",0,VLOOKUP($A3529,'Result Entry'!$B$9:$GS$108,170,0)))</f>
        <v/>
      </c>
      <c r="G3554" s="1902"/>
      <c r="H3554" s="109">
        <f>IF($J3532="TC",0,IF($J3532="Nso",0,VLOOKUP($A3529,'Result Entry'!$B$9:$GS$108,112,0)))</f>
        <v>0</v>
      </c>
      <c r="I3554" s="1748" t="s">
        <v>71</v>
      </c>
      <c r="J3554" s="1749"/>
      <c r="K3554" s="1908">
        <f>'Result Entry'!$T$2</f>
        <v>45419</v>
      </c>
      <c r="L3554" s="1909"/>
      <c r="M3554" s="1909"/>
      <c r="N3554" s="1910"/>
    </row>
    <row r="3555" spans="1:14" ht="39.75" customHeight="1">
      <c r="A3555" s="1721"/>
      <c r="B3555" s="11" t="s">
        <v>69</v>
      </c>
      <c r="C3555" s="1899" t="str">
        <f>'Result Entry'!$EI$3</f>
        <v>G.I.A.I.-II</v>
      </c>
      <c r="D3555" s="1900"/>
      <c r="E3555" s="1901"/>
      <c r="F3555" s="1902" t="str">
        <f>IF($J3532="TC",0,IF($J3532="Nso",0,VLOOKUP($A3529,'Result Entry'!$B$9:$GS$108,174,0)))</f>
        <v/>
      </c>
      <c r="G3555" s="1902"/>
      <c r="H3555" s="109">
        <f>IF($J3532="TC",0,IF($J3532="Nso",0,VLOOKUP($A3529,'Result Entry'!$B$9:$GS$108,124,0)))</f>
        <v>0</v>
      </c>
      <c r="I3555" s="1753"/>
      <c r="J3555" s="1754"/>
      <c r="K3555" s="1754"/>
      <c r="L3555" s="1754"/>
      <c r="M3555" s="1754"/>
      <c r="N3555" s="1755"/>
    </row>
    <row r="3556" spans="1:14" ht="39.75" customHeight="1">
      <c r="A3556" s="1721"/>
      <c r="B3556" s="11" t="s">
        <v>69</v>
      </c>
      <c r="C3556" s="1899" t="str">
        <f>'Result Entry'!$EU$3</f>
        <v>SOC.SER.PLAN</v>
      </c>
      <c r="D3556" s="1900"/>
      <c r="E3556" s="1901"/>
      <c r="F3556" s="1902">
        <f>IF($J3532="TC",0,IF($J3532="Nso",0,VLOOKUP($A3529,'Result Entry'!$B$9:$HS$108,178,0)))</f>
        <v>0</v>
      </c>
      <c r="G3556" s="1902"/>
      <c r="H3556" s="109">
        <f>IF($J3532="TC",0,IF($J3532="Nso",0,VLOOKUP($A3529,'Result Entry'!$B$9:$GS$108,136,0)))</f>
        <v>0</v>
      </c>
      <c r="I3556" s="1756" t="s">
        <v>174</v>
      </c>
      <c r="J3556" s="1757"/>
      <c r="K3556" s="113"/>
      <c r="L3556" s="114"/>
      <c r="M3556" s="114"/>
      <c r="N3556" s="115"/>
    </row>
    <row r="3557" spans="1:14" ht="39.75" customHeight="1" thickBot="1">
      <c r="A3557" s="1721"/>
      <c r="B3557" s="11" t="s">
        <v>69</v>
      </c>
      <c r="C3557" s="1899" t="str">
        <f>'Result Entry'!$FG$3</f>
        <v>Jeewan Kaushal</v>
      </c>
      <c r="D3557" s="1900"/>
      <c r="E3557" s="1901"/>
      <c r="F3557" s="1902" t="str">
        <f>IF($J3532="TC",0,IF($J3532="Nso",0,VLOOKUP($A3529,'Result Entry'!$B$9:$HS$108,182,0)))</f>
        <v/>
      </c>
      <c r="G3557" s="1902"/>
      <c r="H3557" s="109">
        <f>IF($J3532="TC",0,IF($J3532="Nso",0,VLOOKUP($A3529,'Result Entry'!$B$9:$HS$108,136,0)))</f>
        <v>0</v>
      </c>
      <c r="I3557" s="1756" t="s">
        <v>148</v>
      </c>
      <c r="J3557" s="1757"/>
      <c r="K3557" s="1757"/>
      <c r="L3557" s="1757"/>
      <c r="M3557" s="1757"/>
      <c r="N3557" s="1838"/>
    </row>
    <row r="3558" spans="1:14" ht="39.75" customHeight="1">
      <c r="A3558" s="1721"/>
      <c r="B3558" s="10" t="s">
        <v>69</v>
      </c>
      <c r="C3558" s="1886" t="s">
        <v>180</v>
      </c>
      <c r="D3558" s="1887"/>
      <c r="E3558" s="1888"/>
      <c r="F3558" s="1895" t="s">
        <v>181</v>
      </c>
      <c r="G3558" s="1896"/>
      <c r="H3558" s="110" t="s">
        <v>30</v>
      </c>
      <c r="I3558" s="1756" t="s">
        <v>175</v>
      </c>
      <c r="J3558" s="1757"/>
      <c r="K3558" s="1757"/>
      <c r="L3558" s="1757"/>
      <c r="M3558" s="1757"/>
      <c r="N3558" s="1838"/>
    </row>
    <row r="3559" spans="1:14" ht="39.75" customHeight="1">
      <c r="A3559" s="1721"/>
      <c r="B3559" s="10" t="s">
        <v>69</v>
      </c>
      <c r="C3559" s="1889"/>
      <c r="D3559" s="1890"/>
      <c r="E3559" s="1891"/>
      <c r="F3559" s="1897" t="s">
        <v>182</v>
      </c>
      <c r="G3559" s="1898"/>
      <c r="H3559" s="111" t="s">
        <v>179</v>
      </c>
      <c r="I3559" s="1732" t="s">
        <v>67</v>
      </c>
      <c r="J3559" s="1733"/>
      <c r="K3559" s="1733"/>
      <c r="L3559" s="1733"/>
      <c r="M3559" s="1733"/>
      <c r="N3559" s="1734"/>
    </row>
    <row r="3560" spans="1:14" ht="39.75" customHeight="1">
      <c r="A3560" s="1721"/>
      <c r="B3560" s="10" t="s">
        <v>69</v>
      </c>
      <c r="C3560" s="1889"/>
      <c r="D3560" s="1890"/>
      <c r="E3560" s="1891"/>
      <c r="F3560" s="1897" t="s">
        <v>185</v>
      </c>
      <c r="G3560" s="1898"/>
      <c r="H3560" s="111" t="s">
        <v>62</v>
      </c>
      <c r="I3560" s="1735"/>
      <c r="J3560" s="1736"/>
      <c r="K3560" s="1736"/>
      <c r="L3560" s="1736"/>
      <c r="M3560" s="1736"/>
      <c r="N3560" s="1737"/>
    </row>
    <row r="3561" spans="1:14" ht="39.75" customHeight="1">
      <c r="A3561" s="1721"/>
      <c r="B3561" s="10" t="s">
        <v>69</v>
      </c>
      <c r="C3561" s="1889"/>
      <c r="D3561" s="1890"/>
      <c r="E3561" s="1891"/>
      <c r="F3561" s="1897" t="s">
        <v>186</v>
      </c>
      <c r="G3561" s="1898"/>
      <c r="H3561" s="111" t="s">
        <v>63</v>
      </c>
      <c r="I3561" s="1735"/>
      <c r="J3561" s="1736"/>
      <c r="K3561" s="1736"/>
      <c r="L3561" s="1736"/>
      <c r="M3561" s="1736"/>
      <c r="N3561" s="1737"/>
    </row>
    <row r="3562" spans="1:14" ht="39.75" customHeight="1">
      <c r="A3562" s="1721"/>
      <c r="B3562" s="10" t="s">
        <v>69</v>
      </c>
      <c r="C3562" s="1889"/>
      <c r="D3562" s="1890"/>
      <c r="E3562" s="1891"/>
      <c r="F3562" s="1897" t="s">
        <v>183</v>
      </c>
      <c r="G3562" s="1898"/>
      <c r="H3562" s="111" t="s">
        <v>65</v>
      </c>
      <c r="I3562" s="1738" t="s">
        <v>80</v>
      </c>
      <c r="J3562" s="1739"/>
      <c r="K3562" s="1739"/>
      <c r="L3562" s="1739"/>
      <c r="M3562" s="1739"/>
      <c r="N3562" s="1740"/>
    </row>
    <row r="3563" spans="1:14" ht="39.75" customHeight="1" thickBot="1">
      <c r="A3563" s="1721"/>
      <c r="B3563" s="13" t="s">
        <v>69</v>
      </c>
      <c r="C3563" s="1892"/>
      <c r="D3563" s="1893"/>
      <c r="E3563" s="1894"/>
      <c r="F3563" s="1884" t="s">
        <v>184</v>
      </c>
      <c r="G3563" s="1885"/>
      <c r="H3563" s="112" t="s">
        <v>64</v>
      </c>
      <c r="I3563" s="1741"/>
      <c r="J3563" s="1742"/>
      <c r="K3563" s="1742"/>
      <c r="L3563" s="1742"/>
      <c r="M3563" s="1742"/>
      <c r="N3563" s="1743"/>
    </row>
    <row r="3564" spans="1:14" s="43" customFormat="1" ht="123.75" customHeight="1" thickTop="1">
      <c r="A3564" s="84"/>
      <c r="B3564" s="117"/>
      <c r="C3564" s="118"/>
      <c r="D3564" s="118"/>
      <c r="E3564" s="118"/>
      <c r="F3564" s="118"/>
      <c r="G3564" s="118"/>
      <c r="H3564" s="118"/>
      <c r="I3564" s="118"/>
      <c r="J3564" s="118"/>
      <c r="K3564" s="118"/>
      <c r="L3564" s="118"/>
      <c r="M3564" s="118"/>
      <c r="N3564" s="118"/>
    </row>
    <row r="3565" spans="1:14" ht="24.75" customHeight="1" thickBot="1">
      <c r="A3565" s="83">
        <f>A3529+1</f>
        <v>100</v>
      </c>
      <c r="B3565" s="1720" t="s">
        <v>50</v>
      </c>
      <c r="C3565" s="1720"/>
      <c r="D3565" s="1720"/>
      <c r="E3565" s="1720"/>
      <c r="F3565" s="1720"/>
      <c r="G3565" s="1720"/>
      <c r="H3565" s="1720"/>
      <c r="I3565" s="1720"/>
      <c r="J3565" s="1720"/>
      <c r="K3565" s="1720"/>
      <c r="L3565" s="1720"/>
      <c r="M3565" s="1720"/>
      <c r="N3565" s="1720"/>
    </row>
    <row r="3566" spans="1:14" ht="62.25" customHeight="1" thickTop="1">
      <c r="A3566" s="1721"/>
      <c r="B3566" s="1722"/>
      <c r="C3566" s="1723"/>
      <c r="D3566" s="1920" t="str">
        <f>Master!$E$8</f>
        <v xml:space="preserve">Govt. Sr. Secondary School </v>
      </c>
      <c r="E3566" s="1921"/>
      <c r="F3566" s="1921"/>
      <c r="G3566" s="1921"/>
      <c r="H3566" s="1921"/>
      <c r="I3566" s="1921"/>
      <c r="J3566" s="1921"/>
      <c r="K3566" s="1921"/>
      <c r="L3566" s="1921"/>
      <c r="M3566" s="1921"/>
      <c r="N3566" s="1922"/>
    </row>
    <row r="3567" spans="1:14" ht="33" customHeight="1" thickBot="1">
      <c r="A3567" s="1721"/>
      <c r="B3567" s="1724"/>
      <c r="C3567" s="1725"/>
      <c r="D3567" s="1729" t="str">
        <f>Master!$E$11</f>
        <v>P.S.-Bapini (Jodhpur)</v>
      </c>
      <c r="E3567" s="1730"/>
      <c r="F3567" s="1730"/>
      <c r="G3567" s="1730"/>
      <c r="H3567" s="1730"/>
      <c r="I3567" s="1730"/>
      <c r="J3567" s="1730"/>
      <c r="K3567" s="1730"/>
      <c r="L3567" s="1730"/>
      <c r="M3567" s="1730"/>
      <c r="N3567" s="1731"/>
    </row>
    <row r="3568" spans="1:14" ht="30" customHeight="1">
      <c r="A3568" s="1721"/>
      <c r="B3568" s="28"/>
      <c r="C3568" s="1849" t="s">
        <v>150</v>
      </c>
      <c r="D3568" s="1850"/>
      <c r="E3568" s="1850"/>
      <c r="F3568" s="1850"/>
      <c r="G3568" s="1851"/>
      <c r="H3568" s="1814" t="s">
        <v>127</v>
      </c>
      <c r="I3568" s="1814"/>
      <c r="J3568" s="1923">
        <f>VLOOKUP(A3565,'Result Entry'!$B$6:$K$108,6,0)</f>
        <v>0</v>
      </c>
      <c r="K3568" s="1820" t="s">
        <v>68</v>
      </c>
      <c r="L3568" s="1821"/>
      <c r="M3568" s="68">
        <f>Master!$E$14</f>
        <v>8151106901</v>
      </c>
      <c r="N3568" s="69"/>
    </row>
    <row r="3569" spans="1:15" ht="30" customHeight="1">
      <c r="A3569" s="1721"/>
      <c r="B3569" s="9"/>
      <c r="C3569" s="1852"/>
      <c r="D3569" s="1853"/>
      <c r="E3569" s="1853"/>
      <c r="F3569" s="1853"/>
      <c r="G3569" s="1854"/>
      <c r="H3569" s="1815"/>
      <c r="I3569" s="1815"/>
      <c r="J3569" s="1924"/>
      <c r="K3569" s="1822" t="s">
        <v>66</v>
      </c>
      <c r="L3569" s="1823"/>
      <c r="M3569" s="1824"/>
      <c r="N3569" s="1825"/>
      <c r="O3569" s="17" t="s">
        <v>156</v>
      </c>
    </row>
    <row r="3570" spans="1:15" ht="30" customHeight="1" thickBot="1">
      <c r="A3570" s="1721"/>
      <c r="B3570" s="9"/>
      <c r="C3570" s="1855"/>
      <c r="D3570" s="1856"/>
      <c r="E3570" s="1856"/>
      <c r="F3570" s="1856"/>
      <c r="G3570" s="1857"/>
      <c r="H3570" s="1816"/>
      <c r="I3570" s="1816"/>
      <c r="J3570" s="1925"/>
      <c r="K3570" s="1826" t="s">
        <v>51</v>
      </c>
      <c r="L3570" s="1827"/>
      <c r="M3570" s="1828" t="str">
        <f>Master!$E$6</f>
        <v>2023-24</v>
      </c>
      <c r="N3570" s="1829"/>
    </row>
    <row r="3571" spans="1:15" ht="39.75" customHeight="1">
      <c r="A3571" s="1721"/>
      <c r="B3571" s="10" t="s">
        <v>69</v>
      </c>
      <c r="C3571" s="1932" t="s">
        <v>20</v>
      </c>
      <c r="D3571" s="1977"/>
      <c r="E3571" s="1977"/>
      <c r="F3571" s="1978"/>
      <c r="G3571" s="87" t="s">
        <v>149</v>
      </c>
      <c r="H3571" s="1979">
        <f>VLOOKUP($A3565,'Result Entry'!$B$9:$FW$108,4,0)</f>
        <v>0</v>
      </c>
      <c r="I3571" s="1979"/>
      <c r="J3571" s="1979"/>
      <c r="K3571" s="1979"/>
      <c r="L3571" s="1979"/>
      <c r="M3571" s="1979"/>
      <c r="N3571" s="1980"/>
    </row>
    <row r="3572" spans="1:15" ht="39.75" customHeight="1">
      <c r="A3572" s="1721"/>
      <c r="B3572" s="10" t="s">
        <v>69</v>
      </c>
      <c r="C3572" s="1960" t="s">
        <v>22</v>
      </c>
      <c r="D3572" s="1961"/>
      <c r="E3572" s="1961"/>
      <c r="F3572" s="1962"/>
      <c r="G3572" s="88" t="s">
        <v>149</v>
      </c>
      <c r="H3572" s="1963">
        <f>VLOOKUP($A3565,'Result Entry'!$B$9:$FW$108,7,0)</f>
        <v>0</v>
      </c>
      <c r="I3572" s="1963"/>
      <c r="J3572" s="1963"/>
      <c r="K3572" s="1963"/>
      <c r="L3572" s="1963"/>
      <c r="M3572" s="1963"/>
      <c r="N3572" s="1964"/>
    </row>
    <row r="3573" spans="1:15" ht="39.75" customHeight="1">
      <c r="A3573" s="1721"/>
      <c r="B3573" s="10" t="s">
        <v>69</v>
      </c>
      <c r="C3573" s="1960" t="s">
        <v>23</v>
      </c>
      <c r="D3573" s="1961"/>
      <c r="E3573" s="1961"/>
      <c r="F3573" s="1962"/>
      <c r="G3573" s="88" t="s">
        <v>149</v>
      </c>
      <c r="H3573" s="1963">
        <f>VLOOKUP($A3565,'Result Entry'!$B$9:$FW$108,8,0)</f>
        <v>0</v>
      </c>
      <c r="I3573" s="1963"/>
      <c r="J3573" s="1963"/>
      <c r="K3573" s="1963"/>
      <c r="L3573" s="1963"/>
      <c r="M3573" s="1963"/>
      <c r="N3573" s="1964"/>
    </row>
    <row r="3574" spans="1:15" ht="39.75" customHeight="1">
      <c r="A3574" s="1721"/>
      <c r="B3574" s="10" t="s">
        <v>69</v>
      </c>
      <c r="C3574" s="1960" t="s">
        <v>52</v>
      </c>
      <c r="D3574" s="1961"/>
      <c r="E3574" s="1961"/>
      <c r="F3574" s="1962"/>
      <c r="G3574" s="88" t="s">
        <v>149</v>
      </c>
      <c r="H3574" s="1963">
        <f>VLOOKUP($A3565,'Result Entry'!$B$9:$FW$108,9,0)</f>
        <v>0</v>
      </c>
      <c r="I3574" s="1963"/>
      <c r="J3574" s="1963"/>
      <c r="K3574" s="1963"/>
      <c r="L3574" s="1963"/>
      <c r="M3574" s="1963"/>
      <c r="N3574" s="1964"/>
    </row>
    <row r="3575" spans="1:15" ht="39.75" customHeight="1">
      <c r="A3575" s="1721"/>
      <c r="B3575" s="10" t="s">
        <v>69</v>
      </c>
      <c r="C3575" s="1960" t="s">
        <v>53</v>
      </c>
      <c r="D3575" s="1961"/>
      <c r="E3575" s="1961"/>
      <c r="F3575" s="1962"/>
      <c r="G3575" s="88" t="s">
        <v>149</v>
      </c>
      <c r="H3575" s="1965" t="str">
        <f>CONCATENATE('Result Entry'!$G$4,'Result Entry'!$J$4)</f>
        <v>11(A)</v>
      </c>
      <c r="I3575" s="1963"/>
      <c r="J3575" s="1963"/>
      <c r="K3575" s="1963"/>
      <c r="L3575" s="1963"/>
      <c r="M3575" s="1963"/>
      <c r="N3575" s="1964"/>
    </row>
    <row r="3576" spans="1:15" ht="39.75" customHeight="1" thickBot="1">
      <c r="A3576" s="1721"/>
      <c r="B3576" s="10" t="s">
        <v>69</v>
      </c>
      <c r="C3576" s="1935" t="s">
        <v>25</v>
      </c>
      <c r="D3576" s="1936"/>
      <c r="E3576" s="1936"/>
      <c r="F3576" s="1937"/>
      <c r="G3576" s="89" t="s">
        <v>149</v>
      </c>
      <c r="H3576" s="1938">
        <f>VLOOKUP($A3565,'Result Entry'!$B$9:$FW$108,10,0)</f>
        <v>0</v>
      </c>
      <c r="I3576" s="1938"/>
      <c r="J3576" s="1938"/>
      <c r="K3576" s="1938"/>
      <c r="L3576" s="1938"/>
      <c r="M3576" s="1938"/>
      <c r="N3576" s="1939"/>
    </row>
    <row r="3577" spans="1:15" ht="30" customHeight="1">
      <c r="A3577" s="1721"/>
      <c r="B3577" s="11" t="s">
        <v>69</v>
      </c>
      <c r="C3577" s="1940" t="s">
        <v>167</v>
      </c>
      <c r="D3577" s="1941"/>
      <c r="E3577" s="1944" t="s">
        <v>72</v>
      </c>
      <c r="F3577" s="1946" t="s">
        <v>73</v>
      </c>
      <c r="G3577" s="1948" t="s">
        <v>168</v>
      </c>
      <c r="H3577" s="1950" t="s">
        <v>55</v>
      </c>
      <c r="I3577" s="1951"/>
      <c r="J3577" s="1954" t="s">
        <v>84</v>
      </c>
      <c r="K3577" s="1955"/>
      <c r="L3577" s="1958" t="s">
        <v>169</v>
      </c>
      <c r="M3577" s="1966" t="s">
        <v>76</v>
      </c>
      <c r="N3577" s="1926" t="s">
        <v>98</v>
      </c>
    </row>
    <row r="3578" spans="1:15" ht="30" customHeight="1">
      <c r="A3578" s="1721"/>
      <c r="B3578" s="11"/>
      <c r="C3578" s="1942"/>
      <c r="D3578" s="1943"/>
      <c r="E3578" s="1945"/>
      <c r="F3578" s="1947"/>
      <c r="G3578" s="1949"/>
      <c r="H3578" s="1952"/>
      <c r="I3578" s="1953"/>
      <c r="J3578" s="1956"/>
      <c r="K3578" s="1957"/>
      <c r="L3578" s="1959"/>
      <c r="M3578" s="1967"/>
      <c r="N3578" s="1927"/>
    </row>
    <row r="3579" spans="1:15" ht="39.75" customHeight="1" thickBot="1">
      <c r="A3579" s="1721"/>
      <c r="B3579" s="11" t="s">
        <v>69</v>
      </c>
      <c r="C3579" s="1866" t="s">
        <v>56</v>
      </c>
      <c r="D3579" s="1867"/>
      <c r="E3579" s="90">
        <f>'Result Entry'!$L$7</f>
        <v>10</v>
      </c>
      <c r="F3579" s="91">
        <f>'Result Entry'!$M$7</f>
        <v>10</v>
      </c>
      <c r="G3579" s="92">
        <f t="shared" ref="G3579:G3584" si="297">SUM(E3579:F3579)</f>
        <v>20</v>
      </c>
      <c r="H3579" s="1929">
        <f>'Result Entry'!$AU$7</f>
        <v>70</v>
      </c>
      <c r="I3579" s="1930"/>
      <c r="J3579" s="1931">
        <f>'Result Entry'!$AY$7</f>
        <v>100</v>
      </c>
      <c r="K3579" s="1930"/>
      <c r="L3579" s="92">
        <f t="shared" ref="L3579:L3584" si="298">SUM(H3579,J3579)</f>
        <v>170</v>
      </c>
      <c r="M3579" s="93">
        <f t="shared" ref="M3579:M3584" si="299">SUM(G3579,L3579)</f>
        <v>190</v>
      </c>
      <c r="N3579" s="1928"/>
    </row>
    <row r="3580" spans="1:15" s="52" customFormat="1" ht="54" customHeight="1">
      <c r="A3580" s="1721"/>
      <c r="B3580" s="50" t="s">
        <v>69</v>
      </c>
      <c r="C3580" s="1769" t="str">
        <f>'Result Entry'!$L$3</f>
        <v>HINDI Comp.</v>
      </c>
      <c r="D3580" s="1770"/>
      <c r="E3580" s="94">
        <f>IF($J3568="TC",0,IF($J3568="Nso",0,VLOOKUP($A3565,'Result Entry'!$B$9:$FW$108,11,0)))</f>
        <v>0</v>
      </c>
      <c r="F3580" s="95">
        <f>IF($J3568="TC",0,IF($J3568="Nso",0,VLOOKUP($A3565,'Result Entry'!$B$9:$FW$108,12,0)))</f>
        <v>0</v>
      </c>
      <c r="G3580" s="96">
        <f t="shared" si="297"/>
        <v>0</v>
      </c>
      <c r="H3580" s="1932">
        <f>IF($J3568="TC",0,IF($J3568="Nso",0,VLOOKUP($A3565,'Result Entry'!$B$9:$FW$108,16,0)))</f>
        <v>0</v>
      </c>
      <c r="I3580" s="1933"/>
      <c r="J3580" s="1934">
        <f>IF($J3568="TC",0,IF($J3568="Nso",0,VLOOKUP($A3565,'Result Entry'!$B$9:$FW$108,19,0)))</f>
        <v>0</v>
      </c>
      <c r="K3580" s="1933"/>
      <c r="L3580" s="97">
        <f t="shared" si="298"/>
        <v>0</v>
      </c>
      <c r="M3580" s="98">
        <f t="shared" si="299"/>
        <v>0</v>
      </c>
      <c r="N3580" s="99" t="str">
        <f>IF($J3568="TC",0,IF($J3568="Nso",0,VLOOKUP($A3565,'Result Entry'!$B$9:$FW$108,24,0)))</f>
        <v/>
      </c>
    </row>
    <row r="3581" spans="1:15" s="52" customFormat="1" ht="54" customHeight="1">
      <c r="A3581" s="1721"/>
      <c r="B3581" s="50" t="s">
        <v>69</v>
      </c>
      <c r="C3581" s="1717" t="str">
        <f>'Result Entry'!$Z$3</f>
        <v>ENGLISH Comp.</v>
      </c>
      <c r="D3581" s="1718"/>
      <c r="E3581" s="94">
        <f>IF($J3568="TC",0,IF($J3568="Nso",0,VLOOKUP($A3565,'Result Entry'!$B$9:$FW$108,25,0)))</f>
        <v>0</v>
      </c>
      <c r="F3581" s="95">
        <f>IF($J3568="TC",0,IF($J3568="Nso",0,VLOOKUP($A3565,'Result Entry'!$B$9:$FW$108,26,0)))</f>
        <v>0</v>
      </c>
      <c r="G3581" s="100">
        <f t="shared" si="297"/>
        <v>0</v>
      </c>
      <c r="H3581" s="1960">
        <f>IF($J3568="TC",0,IF($J3568="Nso",0,VLOOKUP($A3565,'Result Entry'!$B$9:$FW$108,30,0)))</f>
        <v>0</v>
      </c>
      <c r="I3581" s="1904"/>
      <c r="J3581" s="1903">
        <f>IF($J3568="TC",0,IF($J3568="Nso",0,VLOOKUP($A3565,'Result Entry'!$B$9:$FW$108,33,0)))</f>
        <v>0</v>
      </c>
      <c r="K3581" s="1904"/>
      <c r="L3581" s="97">
        <f t="shared" si="298"/>
        <v>0</v>
      </c>
      <c r="M3581" s="98">
        <f t="shared" si="299"/>
        <v>0</v>
      </c>
      <c r="N3581" s="99" t="str">
        <f>IF($J3568="TC",0,IF($J3568="Nso",0,VLOOKUP($A3565,'Result Entry'!$B$9:$FW$108,38,0)))</f>
        <v/>
      </c>
    </row>
    <row r="3582" spans="1:15" s="52" customFormat="1" ht="54" customHeight="1">
      <c r="A3582" s="1721"/>
      <c r="B3582" s="50" t="s">
        <v>69</v>
      </c>
      <c r="C3582" s="1717" t="str">
        <f>'Result Entry'!$AO$3</f>
        <v>PHYSICS</v>
      </c>
      <c r="D3582" s="1718"/>
      <c r="E3582" s="94">
        <f>IF($J3568="TC",0,IF($J3568="Nso",0,VLOOKUP($A3565,'Result Entry'!$B$9:$FW$108,39,0)))</f>
        <v>0</v>
      </c>
      <c r="F3582" s="95">
        <f>IF($J3568="TC",0,IF($J3568="Nso",0,VLOOKUP($A3565,'Result Entry'!$B$9:$FW$108,40,0)))</f>
        <v>0</v>
      </c>
      <c r="G3582" s="100">
        <f t="shared" si="297"/>
        <v>0</v>
      </c>
      <c r="H3582" s="1960">
        <f>IF($J3568="TC",0,IF($J3568="Nso",0,VLOOKUP($A3565,'Result Entry'!$B$9:$FW$108,45,0)))</f>
        <v>0</v>
      </c>
      <c r="I3582" s="1904"/>
      <c r="J3582" s="1903">
        <f>IF($J3568="TC",0,IF($J3568="Nso",0,VLOOKUP($A3565,'Result Entry'!$B$9:$FW$108,49,0)))</f>
        <v>0</v>
      </c>
      <c r="K3582" s="1904"/>
      <c r="L3582" s="97">
        <f t="shared" si="298"/>
        <v>0</v>
      </c>
      <c r="M3582" s="98">
        <f t="shared" si="299"/>
        <v>0</v>
      </c>
      <c r="N3582" s="99" t="str">
        <f>IF($J3568="TC",0,IF($J3568="Nso",0,VLOOKUP($A3565,'Result Entry'!$B$9:$FW$108,54,0)))</f>
        <v/>
      </c>
    </row>
    <row r="3583" spans="1:15" s="52" customFormat="1" ht="54" customHeight="1">
      <c r="A3583" s="1721"/>
      <c r="B3583" s="50" t="s">
        <v>69</v>
      </c>
      <c r="C3583" s="1717" t="str">
        <f>'Result Entry'!$BF$3</f>
        <v>CHEMISTRY</v>
      </c>
      <c r="D3583" s="1718"/>
      <c r="E3583" s="94" t="str">
        <f>IF($J3568="TC",0,IF($J3568="Nso",0,VLOOKUP($A3565,'Result Entry'!$B$9:$FW$108,55,0)))</f>
        <v/>
      </c>
      <c r="F3583" s="95">
        <f>IF($J3568="TC",0,IF($J3568="Nso",0,VLOOKUP($A3565,'Result Entry'!$B$9:$FW$108,56,0)))</f>
        <v>0</v>
      </c>
      <c r="G3583" s="100">
        <f t="shared" si="297"/>
        <v>0</v>
      </c>
      <c r="H3583" s="1960">
        <f>IF($J3568="TC",0,IF($J3568="Nso",0,VLOOKUP($A3565,'Result Entry'!$B$9:$FW$108,61,0)))</f>
        <v>0</v>
      </c>
      <c r="I3583" s="1904"/>
      <c r="J3583" s="1903">
        <f>IF($J3568="TC",0,IF($J3568="Nso",0,VLOOKUP($A3565,'Result Entry'!$B$9:$FW$108,65,0)))</f>
        <v>0</v>
      </c>
      <c r="K3583" s="1904"/>
      <c r="L3583" s="97">
        <f t="shared" si="298"/>
        <v>0</v>
      </c>
      <c r="M3583" s="98">
        <f t="shared" si="299"/>
        <v>0</v>
      </c>
      <c r="N3583" s="99" t="str">
        <f>IF($J3568="TC",0,IF($J3568="Nso",0,VLOOKUP($A3565,'Result Entry'!$B$9:$FW$108,70,0)))</f>
        <v/>
      </c>
    </row>
    <row r="3584" spans="1:15" s="52" customFormat="1" ht="54" customHeight="1" thickBot="1">
      <c r="A3584" s="1721"/>
      <c r="B3584" s="50" t="s">
        <v>69</v>
      </c>
      <c r="C3584" s="1717" t="str">
        <f>'Result Entry'!$BW$3</f>
        <v>BIOLOGY</v>
      </c>
      <c r="D3584" s="1718"/>
      <c r="E3584" s="101" t="str">
        <f>IF($J3568="TC",0,IF($J3568="Nso",0,VLOOKUP($A3565,'Result Entry'!$B$9:$FW$108,71,0)))</f>
        <v/>
      </c>
      <c r="F3584" s="102" t="str">
        <f>IF($J3568="TC",0,IF($J3568="Nso",0,VLOOKUP($A3565,'Result Entry'!$B$9:$FW$108,72,0)))</f>
        <v/>
      </c>
      <c r="G3584" s="103">
        <f t="shared" si="297"/>
        <v>0</v>
      </c>
      <c r="H3584" s="1905">
        <f>IF($J3568="TC",0,IF($J3568="Nso",0,VLOOKUP($A3565,'Result Entry'!$B$9:$FW$108,77,0)))</f>
        <v>0</v>
      </c>
      <c r="I3584" s="1906"/>
      <c r="J3584" s="1907">
        <f>IF($J3568="TC",0,IF($J3568="Nso",0,VLOOKUP($A3565,'Result Entry'!$B$9:$FW$108,81,0)))</f>
        <v>0</v>
      </c>
      <c r="K3584" s="1906"/>
      <c r="L3584" s="104">
        <f t="shared" si="298"/>
        <v>0</v>
      </c>
      <c r="M3584" s="105">
        <f t="shared" si="299"/>
        <v>0</v>
      </c>
      <c r="N3584" s="99">
        <f>IF($J3568="TC",0,IF($J3568="Nso",0,VLOOKUP($A3565,'Result Entry'!$B$9:$FW$108,86,0)))</f>
        <v>0</v>
      </c>
    </row>
    <row r="3585" spans="1:14" ht="39.75" customHeight="1">
      <c r="A3585" s="1721"/>
      <c r="B3585" s="11" t="s">
        <v>69</v>
      </c>
      <c r="C3585" s="1771" t="s">
        <v>77</v>
      </c>
      <c r="D3585" s="1772"/>
      <c r="E3585" s="1773"/>
      <c r="F3585" s="1968" t="s">
        <v>78</v>
      </c>
      <c r="G3585" s="1969"/>
      <c r="H3585" s="1968" t="s">
        <v>79</v>
      </c>
      <c r="I3585" s="1970"/>
      <c r="J3585" s="106" t="s">
        <v>41</v>
      </c>
      <c r="K3585" s="116" t="s">
        <v>91</v>
      </c>
      <c r="L3585" s="1971" t="s">
        <v>39</v>
      </c>
      <c r="M3585" s="1972"/>
      <c r="N3585" s="108" t="s">
        <v>43</v>
      </c>
    </row>
    <row r="3586" spans="1:14" ht="39.75" customHeight="1" thickBot="1">
      <c r="A3586" s="1721"/>
      <c r="B3586" s="11" t="s">
        <v>69</v>
      </c>
      <c r="C3586" s="1774"/>
      <c r="D3586" s="1775"/>
      <c r="E3586" s="1776"/>
      <c r="F3586" s="1973">
        <f>IF($J3568="TC",0,IF($J3568="Nso",0,VLOOKUP($A3565,'Result Entry'!$B$9:$FW$108,146,0)))</f>
        <v>0</v>
      </c>
      <c r="G3586" s="1974"/>
      <c r="H3586" s="1975">
        <f>IF($J3568="TC",0,IF($J3568="Nso",0,VLOOKUP($A3565,'Result Entry'!$B$9:$FW$108,147,0)))</f>
        <v>0</v>
      </c>
      <c r="I3586" s="1976"/>
      <c r="J3586" s="75">
        <f>IF($J3568="TC",0,IF($J3568="Nso",0,VLOOKUP($A3565,'Result Entry'!$B$9:$FW$108,148,0)))</f>
        <v>0</v>
      </c>
      <c r="K3586" s="85" t="str">
        <f>IF($J3568="TC",0,IF($J3568="Nso",0,VLOOKUP($A3565,'Result Entry'!$B$9:$FW$108,149,0)))</f>
        <v/>
      </c>
      <c r="L3586" s="1864">
        <f>IF($J3568="TC",0,IF($J3568="Nso",0,VLOOKUP($A3565,'Result Entry'!$B$9:$FW$108,150,0)))</f>
        <v>0</v>
      </c>
      <c r="M3586" s="1865"/>
      <c r="N3586" s="15">
        <f>IF($J3568="TC",0,IF($J3568="Nso",0,VLOOKUP($A3565,'Result Entry'!$B$9:$FW$108,152,0)))</f>
        <v>0</v>
      </c>
    </row>
    <row r="3587" spans="1:14" ht="39.75" customHeight="1">
      <c r="A3587" s="1721"/>
      <c r="B3587" s="11" t="s">
        <v>69</v>
      </c>
      <c r="C3587" s="1758" t="s">
        <v>58</v>
      </c>
      <c r="D3587" s="1759"/>
      <c r="E3587" s="1759"/>
      <c r="F3587" s="1759"/>
      <c r="G3587" s="1759"/>
      <c r="H3587" s="1760"/>
      <c r="I3587" s="1834" t="s">
        <v>59</v>
      </c>
      <c r="J3587" s="1835"/>
      <c r="K3587" s="1911">
        <f>VLOOKUP($A3565,'Result Entry'!$B$9:$FW$108,143,0)</f>
        <v>0</v>
      </c>
      <c r="L3587" s="1912"/>
      <c r="M3587" s="1839" t="s">
        <v>37</v>
      </c>
      <c r="N3587" s="1840"/>
    </row>
    <row r="3588" spans="1:14" ht="39.75" customHeight="1" thickBot="1">
      <c r="A3588" s="1721"/>
      <c r="B3588" s="11" t="s">
        <v>69</v>
      </c>
      <c r="C3588" s="1841" t="s">
        <v>54</v>
      </c>
      <c r="D3588" s="1842"/>
      <c r="E3588" s="1842"/>
      <c r="F3588" s="1843" t="s">
        <v>157</v>
      </c>
      <c r="G3588" s="1844"/>
      <c r="H3588" s="26" t="s">
        <v>47</v>
      </c>
      <c r="I3588" s="1847" t="s">
        <v>60</v>
      </c>
      <c r="J3588" s="1848"/>
      <c r="K3588" s="1913">
        <f>VLOOKUP($A3565,'Result Entry'!$B$9:$FW$108,144,0)</f>
        <v>0</v>
      </c>
      <c r="L3588" s="1914"/>
      <c r="M3588" s="1875">
        <f>VLOOKUP($A3565,'Result Entry'!$B$9:$FW$108,145,0)</f>
        <v>0</v>
      </c>
      <c r="N3588" s="1876"/>
    </row>
    <row r="3589" spans="1:14" ht="39.75" customHeight="1">
      <c r="A3589" s="1721"/>
      <c r="B3589" s="11" t="s">
        <v>69</v>
      </c>
      <c r="C3589" s="1841"/>
      <c r="D3589" s="1842"/>
      <c r="E3589" s="1842"/>
      <c r="F3589" s="1845"/>
      <c r="G3589" s="1846"/>
      <c r="H3589" s="27" t="s">
        <v>99</v>
      </c>
      <c r="I3589" s="1877" t="s">
        <v>61</v>
      </c>
      <c r="J3589" s="1878"/>
      <c r="K3589" s="1915">
        <f>IF($J3568="TC","Transferred",IF($J3568="Nso","NameSeparated",VLOOKUP($A3565,'Result Entry'!$B$9:$FW$108,153,0)))</f>
        <v>0</v>
      </c>
      <c r="L3589" s="1915"/>
      <c r="M3589" s="1915"/>
      <c r="N3589" s="1916"/>
    </row>
    <row r="3590" spans="1:14" ht="39.75" customHeight="1">
      <c r="A3590" s="1721"/>
      <c r="B3590" s="11" t="s">
        <v>69</v>
      </c>
      <c r="C3590" s="1917" t="str">
        <f>'Result Entry'!$DU$3</f>
        <v>Foundation Of Information Tech.</v>
      </c>
      <c r="D3590" s="1918"/>
      <c r="E3590" s="1919"/>
      <c r="F3590" s="1902" t="str">
        <f>IF($J3568="TC",0,IF($J3568="Nso",0,VLOOKUP($A3565,'Result Entry'!$B$9:$GS$108,170,0)))</f>
        <v/>
      </c>
      <c r="G3590" s="1902"/>
      <c r="H3590" s="109">
        <f>IF($J3568="TC",0,IF($J3568="Nso",0,VLOOKUP($A3565,'Result Entry'!$B$9:$GS$108,112,0)))</f>
        <v>0</v>
      </c>
      <c r="I3590" s="1748" t="s">
        <v>71</v>
      </c>
      <c r="J3590" s="1749"/>
      <c r="K3590" s="1908">
        <f>'Result Entry'!$T$2</f>
        <v>45419</v>
      </c>
      <c r="L3590" s="1909"/>
      <c r="M3590" s="1909"/>
      <c r="N3590" s="1910"/>
    </row>
    <row r="3591" spans="1:14" ht="39.75" customHeight="1">
      <c r="A3591" s="1721"/>
      <c r="B3591" s="11" t="s">
        <v>69</v>
      </c>
      <c r="C3591" s="1899" t="str">
        <f>'Result Entry'!$EI$3</f>
        <v>G.I.A.I.-II</v>
      </c>
      <c r="D3591" s="1900"/>
      <c r="E3591" s="1901"/>
      <c r="F3591" s="1902" t="str">
        <f>IF($J3568="TC",0,IF($J3568="Nso",0,VLOOKUP($A3565,'Result Entry'!$B$9:$GS$108,174,0)))</f>
        <v/>
      </c>
      <c r="G3591" s="1902"/>
      <c r="H3591" s="109">
        <f>IF($J3568="TC",0,IF($J3568="Nso",0,VLOOKUP($A3565,'Result Entry'!$B$9:$GS$108,124,0)))</f>
        <v>0</v>
      </c>
      <c r="I3591" s="1753"/>
      <c r="J3591" s="1754"/>
      <c r="K3591" s="1754"/>
      <c r="L3591" s="1754"/>
      <c r="M3591" s="1754"/>
      <c r="N3591" s="1755"/>
    </row>
    <row r="3592" spans="1:14" ht="39.75" customHeight="1">
      <c r="A3592" s="1721"/>
      <c r="B3592" s="11" t="s">
        <v>69</v>
      </c>
      <c r="C3592" s="1899" t="str">
        <f>'Result Entry'!$EU$3</f>
        <v>SOC.SER.PLAN</v>
      </c>
      <c r="D3592" s="1900"/>
      <c r="E3592" s="1901"/>
      <c r="F3592" s="1902">
        <f>IF($J3568="TC",0,IF($J3568="Nso",0,VLOOKUP($A3565,'Result Entry'!$B$9:$HS$108,178,0)))</f>
        <v>0</v>
      </c>
      <c r="G3592" s="1902"/>
      <c r="H3592" s="109">
        <f>IF($J3568="TC",0,IF($J3568="Nso",0,VLOOKUP($A3565,'Result Entry'!$B$9:$GS$108,136,0)))</f>
        <v>0</v>
      </c>
      <c r="I3592" s="1756" t="s">
        <v>174</v>
      </c>
      <c r="J3592" s="1757"/>
      <c r="K3592" s="113"/>
      <c r="L3592" s="114"/>
      <c r="M3592" s="114"/>
      <c r="N3592" s="115"/>
    </row>
    <row r="3593" spans="1:14" ht="39.75" customHeight="1" thickBot="1">
      <c r="A3593" s="1721"/>
      <c r="B3593" s="11" t="s">
        <v>69</v>
      </c>
      <c r="C3593" s="1899" t="str">
        <f>'Result Entry'!$FG$3</f>
        <v>Jeewan Kaushal</v>
      </c>
      <c r="D3593" s="1900"/>
      <c r="E3593" s="1901"/>
      <c r="F3593" s="1902" t="str">
        <f>IF($J3568="TC",0,IF($J3568="Nso",0,VLOOKUP($A3565,'Result Entry'!$B$9:$HS$108,182,0)))</f>
        <v/>
      </c>
      <c r="G3593" s="1902"/>
      <c r="H3593" s="109">
        <f>IF($J3568="TC",0,IF($J3568="Nso",0,VLOOKUP($A3565,'Result Entry'!$B$9:$HS$108,136,0)))</f>
        <v>0</v>
      </c>
      <c r="I3593" s="1756" t="s">
        <v>148</v>
      </c>
      <c r="J3593" s="1757"/>
      <c r="K3593" s="1757"/>
      <c r="L3593" s="1757"/>
      <c r="M3593" s="1757"/>
      <c r="N3593" s="1838"/>
    </row>
    <row r="3594" spans="1:14" ht="39.75" customHeight="1">
      <c r="A3594" s="1721"/>
      <c r="B3594" s="10" t="s">
        <v>69</v>
      </c>
      <c r="C3594" s="1886" t="s">
        <v>180</v>
      </c>
      <c r="D3594" s="1887"/>
      <c r="E3594" s="1888"/>
      <c r="F3594" s="1895" t="s">
        <v>181</v>
      </c>
      <c r="G3594" s="1896"/>
      <c r="H3594" s="110" t="s">
        <v>30</v>
      </c>
      <c r="I3594" s="1756" t="s">
        <v>175</v>
      </c>
      <c r="J3594" s="1757"/>
      <c r="K3594" s="1757"/>
      <c r="L3594" s="1757"/>
      <c r="M3594" s="1757"/>
      <c r="N3594" s="1838"/>
    </row>
    <row r="3595" spans="1:14" ht="39.75" customHeight="1">
      <c r="A3595" s="1721"/>
      <c r="B3595" s="10" t="s">
        <v>69</v>
      </c>
      <c r="C3595" s="1889"/>
      <c r="D3595" s="1890"/>
      <c r="E3595" s="1891"/>
      <c r="F3595" s="1897" t="s">
        <v>182</v>
      </c>
      <c r="G3595" s="1898"/>
      <c r="H3595" s="111" t="s">
        <v>179</v>
      </c>
      <c r="I3595" s="1732" t="s">
        <v>67</v>
      </c>
      <c r="J3595" s="1733"/>
      <c r="K3595" s="1733"/>
      <c r="L3595" s="1733"/>
      <c r="M3595" s="1733"/>
      <c r="N3595" s="1734"/>
    </row>
    <row r="3596" spans="1:14" ht="39.75" customHeight="1">
      <c r="A3596" s="1721"/>
      <c r="B3596" s="10" t="s">
        <v>69</v>
      </c>
      <c r="C3596" s="1889"/>
      <c r="D3596" s="1890"/>
      <c r="E3596" s="1891"/>
      <c r="F3596" s="1897" t="s">
        <v>185</v>
      </c>
      <c r="G3596" s="1898"/>
      <c r="H3596" s="111" t="s">
        <v>62</v>
      </c>
      <c r="I3596" s="1735"/>
      <c r="J3596" s="1736"/>
      <c r="K3596" s="1736"/>
      <c r="L3596" s="1736"/>
      <c r="M3596" s="1736"/>
      <c r="N3596" s="1737"/>
    </row>
    <row r="3597" spans="1:14" ht="39.75" customHeight="1">
      <c r="A3597" s="1721"/>
      <c r="B3597" s="10" t="s">
        <v>69</v>
      </c>
      <c r="C3597" s="1889"/>
      <c r="D3597" s="1890"/>
      <c r="E3597" s="1891"/>
      <c r="F3597" s="1897" t="s">
        <v>186</v>
      </c>
      <c r="G3597" s="1898"/>
      <c r="H3597" s="111" t="s">
        <v>63</v>
      </c>
      <c r="I3597" s="1735"/>
      <c r="J3597" s="1736"/>
      <c r="K3597" s="1736"/>
      <c r="L3597" s="1736"/>
      <c r="M3597" s="1736"/>
      <c r="N3597" s="1737"/>
    </row>
    <row r="3598" spans="1:14" ht="39.75" customHeight="1">
      <c r="A3598" s="1721"/>
      <c r="B3598" s="10" t="s">
        <v>69</v>
      </c>
      <c r="C3598" s="1889"/>
      <c r="D3598" s="1890"/>
      <c r="E3598" s="1891"/>
      <c r="F3598" s="1897" t="s">
        <v>183</v>
      </c>
      <c r="G3598" s="1898"/>
      <c r="H3598" s="111" t="s">
        <v>65</v>
      </c>
      <c r="I3598" s="1738" t="s">
        <v>80</v>
      </c>
      <c r="J3598" s="1739"/>
      <c r="K3598" s="1739"/>
      <c r="L3598" s="1739"/>
      <c r="M3598" s="1739"/>
      <c r="N3598" s="1740"/>
    </row>
    <row r="3599" spans="1:14" ht="39.75" customHeight="1" thickBot="1">
      <c r="A3599" s="1721"/>
      <c r="B3599" s="13" t="s">
        <v>69</v>
      </c>
      <c r="C3599" s="1892"/>
      <c r="D3599" s="1893"/>
      <c r="E3599" s="1894"/>
      <c r="F3599" s="1884" t="s">
        <v>184</v>
      </c>
      <c r="G3599" s="1885"/>
      <c r="H3599" s="112" t="s">
        <v>64</v>
      </c>
      <c r="I3599" s="1741"/>
      <c r="J3599" s="1742"/>
      <c r="K3599" s="1742"/>
      <c r="L3599" s="1742"/>
      <c r="M3599" s="1742"/>
      <c r="N3599" s="1743"/>
    </row>
    <row r="3600" spans="1:14" s="43" customFormat="1" ht="123.75" customHeight="1" thickTop="1">
      <c r="A3600" s="84"/>
      <c r="B3600" s="117"/>
      <c r="C3600" s="118"/>
      <c r="D3600" s="118"/>
      <c r="E3600" s="118"/>
      <c r="F3600" s="118"/>
      <c r="G3600" s="118"/>
      <c r="H3600" s="118"/>
      <c r="I3600" s="118"/>
      <c r="J3600" s="118"/>
      <c r="K3600" s="118"/>
      <c r="L3600" s="118"/>
      <c r="M3600" s="118"/>
      <c r="N3600" s="118"/>
    </row>
    <row r="3601" spans="1:14" s="43" customFormat="1" hidden="1">
      <c r="A3601" s="84"/>
      <c r="B3601" s="117"/>
      <c r="C3601" s="118"/>
      <c r="D3601" s="118"/>
      <c r="E3601" s="118"/>
      <c r="F3601" s="118"/>
      <c r="G3601" s="118"/>
      <c r="H3601" s="118"/>
      <c r="I3601" s="118"/>
      <c r="J3601" s="118"/>
      <c r="K3601" s="118"/>
      <c r="L3601" s="118"/>
      <c r="M3601" s="118"/>
      <c r="N3601" s="118"/>
    </row>
    <row r="3602" spans="1:14" s="43" customFormat="1" hidden="1">
      <c r="A3602" s="84"/>
      <c r="B3602" s="117"/>
      <c r="C3602" s="118"/>
      <c r="D3602" s="118"/>
      <c r="E3602" s="118"/>
      <c r="F3602" s="118"/>
      <c r="G3602" s="118"/>
      <c r="H3602" s="118"/>
      <c r="I3602" s="118"/>
      <c r="J3602" s="118"/>
      <c r="K3602" s="118"/>
      <c r="L3602" s="118"/>
      <c r="M3602" s="118"/>
      <c r="N3602" s="118"/>
    </row>
    <row r="3603" spans="1:14" s="43" customFormat="1" hidden="1">
      <c r="A3603" s="84"/>
      <c r="B3603" s="117"/>
      <c r="C3603" s="118"/>
      <c r="D3603" s="118"/>
      <c r="E3603" s="118"/>
      <c r="F3603" s="118"/>
      <c r="G3603" s="118"/>
      <c r="H3603" s="118"/>
      <c r="I3603" s="118"/>
      <c r="J3603" s="118"/>
      <c r="K3603" s="118"/>
      <c r="L3603" s="118"/>
      <c r="M3603" s="118"/>
      <c r="N3603" s="118"/>
    </row>
    <row r="3604" spans="1:14" s="43" customFormat="1" hidden="1">
      <c r="A3604" s="84"/>
      <c r="B3604" s="117"/>
      <c r="C3604" s="118"/>
      <c r="D3604" s="118"/>
      <c r="E3604" s="118"/>
      <c r="F3604" s="118"/>
      <c r="G3604" s="118"/>
      <c r="H3604" s="118"/>
      <c r="I3604" s="118"/>
      <c r="J3604" s="118"/>
      <c r="K3604" s="118"/>
      <c r="L3604" s="118"/>
      <c r="M3604" s="118"/>
      <c r="N3604" s="118"/>
    </row>
    <row r="3605" spans="1:14" s="43" customFormat="1" hidden="1">
      <c r="A3605" s="84"/>
      <c r="B3605" s="117"/>
      <c r="C3605" s="118"/>
      <c r="D3605" s="118"/>
      <c r="E3605" s="118"/>
      <c r="F3605" s="118"/>
      <c r="G3605" s="118"/>
      <c r="H3605" s="118"/>
      <c r="I3605" s="118"/>
      <c r="J3605" s="118"/>
      <c r="K3605" s="118"/>
      <c r="L3605" s="118"/>
      <c r="M3605" s="118"/>
      <c r="N3605" s="118"/>
    </row>
    <row r="3606" spans="1:14" s="43" customFormat="1" hidden="1">
      <c r="A3606" s="84"/>
      <c r="B3606" s="117"/>
      <c r="C3606" s="118"/>
      <c r="D3606" s="118"/>
      <c r="E3606" s="118"/>
      <c r="F3606" s="118"/>
      <c r="G3606" s="118"/>
      <c r="H3606" s="118"/>
      <c r="I3606" s="118"/>
      <c r="J3606" s="118"/>
      <c r="K3606" s="118"/>
      <c r="L3606" s="118"/>
      <c r="M3606" s="118"/>
      <c r="N3606" s="118"/>
    </row>
    <row r="3607" spans="1:14" s="43" customFormat="1" hidden="1">
      <c r="A3607" s="84"/>
      <c r="B3607" s="117"/>
      <c r="C3607" s="118"/>
      <c r="D3607" s="118"/>
      <c r="E3607" s="118"/>
      <c r="F3607" s="118"/>
      <c r="G3607" s="118"/>
      <c r="H3607" s="118"/>
      <c r="I3607" s="118"/>
      <c r="J3607" s="118"/>
      <c r="K3607" s="118"/>
      <c r="L3607" s="118"/>
      <c r="M3607" s="118"/>
      <c r="N3607" s="118"/>
    </row>
    <row r="3608" spans="1:14" s="43" customFormat="1" hidden="1">
      <c r="A3608" s="84"/>
      <c r="B3608" s="117"/>
      <c r="C3608" s="118"/>
      <c r="D3608" s="118"/>
      <c r="E3608" s="118"/>
      <c r="F3608" s="118"/>
      <c r="G3608" s="118"/>
      <c r="H3608" s="118"/>
      <c r="I3608" s="118"/>
      <c r="J3608" s="118"/>
      <c r="K3608" s="118"/>
      <c r="L3608" s="118"/>
      <c r="M3608" s="118"/>
      <c r="N3608" s="118"/>
    </row>
    <row r="3609" spans="1:14" s="43" customFormat="1" hidden="1">
      <c r="A3609" s="84"/>
      <c r="B3609" s="117"/>
      <c r="C3609" s="118"/>
      <c r="D3609" s="118"/>
      <c r="E3609" s="118"/>
      <c r="F3609" s="118"/>
      <c r="G3609" s="118"/>
      <c r="H3609" s="118"/>
      <c r="I3609" s="118"/>
      <c r="J3609" s="118"/>
      <c r="K3609" s="118"/>
      <c r="L3609" s="118"/>
      <c r="M3609" s="118"/>
      <c r="N3609" s="118"/>
    </row>
    <row r="3610" spans="1:14" s="43" customFormat="1" hidden="1">
      <c r="A3610" s="84"/>
      <c r="B3610" s="117"/>
      <c r="C3610" s="118"/>
      <c r="D3610" s="118"/>
      <c r="E3610" s="118"/>
      <c r="F3610" s="118"/>
      <c r="G3610" s="118"/>
      <c r="H3610" s="118"/>
      <c r="I3610" s="118"/>
      <c r="J3610" s="118"/>
      <c r="K3610" s="118"/>
      <c r="L3610" s="118"/>
      <c r="M3610" s="118"/>
      <c r="N3610" s="118"/>
    </row>
    <row r="3611" spans="1:14" s="43" customFormat="1" hidden="1">
      <c r="A3611" s="84"/>
      <c r="B3611" s="117"/>
      <c r="C3611" s="118"/>
      <c r="D3611" s="118"/>
      <c r="E3611" s="118"/>
      <c r="F3611" s="118"/>
      <c r="G3611" s="118"/>
      <c r="H3611" s="118"/>
      <c r="I3611" s="118"/>
      <c r="J3611" s="118"/>
      <c r="K3611" s="118"/>
      <c r="L3611" s="118"/>
      <c r="M3611" s="118"/>
      <c r="N3611" s="118"/>
    </row>
    <row r="3612" spans="1:14" s="43" customFormat="1" hidden="1">
      <c r="A3612" s="84"/>
      <c r="B3612" s="117"/>
      <c r="C3612" s="118"/>
      <c r="D3612" s="118"/>
      <c r="E3612" s="118"/>
      <c r="F3612" s="118"/>
      <c r="G3612" s="118"/>
      <c r="H3612" s="118"/>
      <c r="I3612" s="118"/>
      <c r="J3612" s="118"/>
      <c r="K3612" s="118"/>
      <c r="L3612" s="118"/>
      <c r="M3612" s="118"/>
      <c r="N3612" s="118"/>
    </row>
    <row r="3613" spans="1:14" s="43" customFormat="1" hidden="1">
      <c r="A3613" s="84"/>
      <c r="B3613" s="117"/>
      <c r="C3613" s="118"/>
      <c r="D3613" s="118"/>
      <c r="E3613" s="118"/>
      <c r="F3613" s="118"/>
      <c r="G3613" s="118"/>
      <c r="H3613" s="118"/>
      <c r="I3613" s="118"/>
      <c r="J3613" s="118"/>
      <c r="K3613" s="118"/>
      <c r="L3613" s="118"/>
      <c r="M3613" s="118"/>
      <c r="N3613" s="118"/>
    </row>
    <row r="3614" spans="1:14" s="43" customFormat="1" hidden="1">
      <c r="A3614" s="84"/>
      <c r="B3614" s="117"/>
      <c r="C3614" s="118"/>
      <c r="D3614" s="118"/>
      <c r="E3614" s="118"/>
      <c r="F3614" s="118"/>
      <c r="G3614" s="118"/>
      <c r="H3614" s="118"/>
      <c r="I3614" s="118"/>
      <c r="J3614" s="118"/>
      <c r="K3614" s="118"/>
      <c r="L3614" s="118"/>
      <c r="M3614" s="118"/>
      <c r="N3614" s="118"/>
    </row>
    <row r="3615" spans="1:14" s="43" customFormat="1" hidden="1">
      <c r="A3615" s="84"/>
      <c r="B3615" s="117"/>
      <c r="C3615" s="118"/>
      <c r="D3615" s="118"/>
      <c r="E3615" s="118"/>
      <c r="F3615" s="118"/>
      <c r="G3615" s="118"/>
      <c r="H3615" s="118"/>
      <c r="I3615" s="118"/>
      <c r="J3615" s="118"/>
      <c r="K3615" s="118"/>
      <c r="L3615" s="118"/>
      <c r="M3615" s="118"/>
      <c r="N3615" s="118"/>
    </row>
    <row r="3616" spans="1:14" s="43" customFormat="1" hidden="1">
      <c r="A3616" s="84"/>
      <c r="B3616" s="117"/>
      <c r="C3616" s="118"/>
      <c r="D3616" s="118"/>
      <c r="E3616" s="118"/>
      <c r="F3616" s="118"/>
      <c r="G3616" s="118"/>
      <c r="H3616" s="118"/>
      <c r="I3616" s="118"/>
      <c r="J3616" s="118"/>
      <c r="K3616" s="118"/>
      <c r="L3616" s="118"/>
      <c r="M3616" s="118"/>
      <c r="N3616" s="118"/>
    </row>
    <row r="3617" spans="1:14" s="43" customFormat="1" hidden="1">
      <c r="A3617" s="84"/>
      <c r="B3617" s="117"/>
      <c r="C3617" s="118"/>
      <c r="D3617" s="118"/>
      <c r="E3617" s="118"/>
      <c r="F3617" s="118"/>
      <c r="G3617" s="118"/>
      <c r="H3617" s="118"/>
      <c r="I3617" s="118"/>
      <c r="J3617" s="118"/>
      <c r="K3617" s="118"/>
      <c r="L3617" s="118"/>
      <c r="M3617" s="118"/>
      <c r="N3617" s="118"/>
    </row>
    <row r="3618" spans="1:14" s="43" customFormat="1" hidden="1">
      <c r="A3618" s="84"/>
      <c r="B3618" s="117"/>
      <c r="C3618" s="118"/>
      <c r="D3618" s="118"/>
      <c r="E3618" s="118"/>
      <c r="F3618" s="118"/>
      <c r="G3618" s="118"/>
      <c r="H3618" s="118"/>
      <c r="I3618" s="118"/>
      <c r="J3618" s="118"/>
      <c r="K3618" s="118"/>
      <c r="L3618" s="118"/>
      <c r="M3618" s="118"/>
      <c r="N3618" s="118"/>
    </row>
    <row r="3619" spans="1:14" s="43" customFormat="1" hidden="1">
      <c r="A3619" s="84"/>
      <c r="B3619" s="117"/>
      <c r="C3619" s="118"/>
      <c r="D3619" s="118"/>
      <c r="E3619" s="118"/>
      <c r="F3619" s="118"/>
      <c r="G3619" s="118"/>
      <c r="H3619" s="118"/>
      <c r="I3619" s="118"/>
      <c r="J3619" s="118"/>
      <c r="K3619" s="118"/>
      <c r="L3619" s="118"/>
      <c r="M3619" s="118"/>
      <c r="N3619" s="118"/>
    </row>
    <row r="3620" spans="1:14" s="43" customFormat="1" hidden="1">
      <c r="A3620" s="84"/>
      <c r="B3620" s="117"/>
      <c r="C3620" s="118"/>
      <c r="D3620" s="118"/>
      <c r="E3620" s="118"/>
      <c r="F3620" s="118"/>
      <c r="G3620" s="118"/>
      <c r="H3620" s="118"/>
      <c r="I3620" s="118"/>
      <c r="J3620" s="118"/>
      <c r="K3620" s="118"/>
      <c r="L3620" s="118"/>
      <c r="M3620" s="118"/>
      <c r="N3620" s="118"/>
    </row>
    <row r="3621" spans="1:14" s="43" customFormat="1" hidden="1">
      <c r="A3621" s="84"/>
      <c r="B3621" s="117"/>
      <c r="C3621" s="118"/>
      <c r="D3621" s="118"/>
      <c r="E3621" s="118"/>
      <c r="F3621" s="118"/>
      <c r="G3621" s="118"/>
      <c r="H3621" s="118"/>
      <c r="I3621" s="118"/>
      <c r="J3621" s="118"/>
      <c r="K3621" s="118"/>
      <c r="L3621" s="118"/>
      <c r="M3621" s="118"/>
      <c r="N3621" s="118"/>
    </row>
    <row r="3622" spans="1:14" s="43" customFormat="1" hidden="1">
      <c r="A3622" s="84"/>
      <c r="B3622" s="117"/>
      <c r="C3622" s="118"/>
      <c r="D3622" s="118"/>
      <c r="E3622" s="118"/>
      <c r="F3622" s="118"/>
      <c r="G3622" s="118"/>
      <c r="H3622" s="118"/>
      <c r="I3622" s="118"/>
      <c r="J3622" s="118"/>
      <c r="K3622" s="118"/>
      <c r="L3622" s="118"/>
      <c r="M3622" s="118"/>
      <c r="N3622" s="118"/>
    </row>
    <row r="3623" spans="1:14" s="43" customFormat="1" hidden="1">
      <c r="A3623" s="84"/>
      <c r="B3623" s="117"/>
      <c r="C3623" s="118"/>
      <c r="D3623" s="118"/>
      <c r="E3623" s="118"/>
      <c r="F3623" s="118"/>
      <c r="G3623" s="118"/>
      <c r="H3623" s="118"/>
      <c r="I3623" s="118"/>
      <c r="J3623" s="118"/>
      <c r="K3623" s="118"/>
      <c r="L3623" s="118"/>
      <c r="M3623" s="118"/>
      <c r="N3623" s="118"/>
    </row>
    <row r="3624" spans="1:14" s="43" customFormat="1" hidden="1">
      <c r="A3624" s="84"/>
      <c r="B3624" s="117"/>
      <c r="C3624" s="118"/>
      <c r="D3624" s="118"/>
      <c r="E3624" s="118"/>
      <c r="F3624" s="118"/>
      <c r="G3624" s="118"/>
      <c r="H3624" s="118"/>
      <c r="I3624" s="118"/>
      <c r="J3624" s="118"/>
      <c r="K3624" s="118"/>
      <c r="L3624" s="118"/>
      <c r="M3624" s="118"/>
      <c r="N3624" s="118"/>
    </row>
    <row r="3625" spans="1:14" s="43" customFormat="1" hidden="1">
      <c r="A3625" s="84"/>
      <c r="B3625" s="117"/>
      <c r="C3625" s="118"/>
      <c r="D3625" s="118"/>
      <c r="E3625" s="118"/>
      <c r="F3625" s="118"/>
      <c r="G3625" s="118"/>
      <c r="H3625" s="118"/>
      <c r="I3625" s="118"/>
      <c r="J3625" s="118"/>
      <c r="K3625" s="118"/>
      <c r="L3625" s="118"/>
      <c r="M3625" s="118"/>
      <c r="N3625" s="118"/>
    </row>
    <row r="3626" spans="1:14" s="43" customFormat="1" hidden="1">
      <c r="A3626" s="84"/>
      <c r="B3626" s="117"/>
      <c r="C3626" s="118"/>
      <c r="D3626" s="118"/>
      <c r="E3626" s="118"/>
      <c r="F3626" s="118"/>
      <c r="G3626" s="118"/>
      <c r="H3626" s="118"/>
      <c r="I3626" s="118"/>
      <c r="J3626" s="118"/>
      <c r="K3626" s="118"/>
      <c r="L3626" s="118"/>
      <c r="M3626" s="118"/>
      <c r="N3626" s="118"/>
    </row>
    <row r="3627" spans="1:14" s="43" customFormat="1" hidden="1">
      <c r="A3627" s="84"/>
      <c r="B3627" s="117"/>
      <c r="C3627" s="118"/>
      <c r="D3627" s="118"/>
      <c r="E3627" s="118"/>
      <c r="F3627" s="118"/>
      <c r="G3627" s="118"/>
      <c r="H3627" s="118"/>
      <c r="I3627" s="118"/>
      <c r="J3627" s="118"/>
      <c r="K3627" s="118"/>
      <c r="L3627" s="118"/>
      <c r="M3627" s="118"/>
      <c r="N3627" s="118"/>
    </row>
    <row r="3628" spans="1:14" s="43" customFormat="1" hidden="1">
      <c r="A3628" s="84"/>
      <c r="B3628" s="117"/>
      <c r="C3628" s="118"/>
      <c r="D3628" s="118"/>
      <c r="E3628" s="118"/>
      <c r="F3628" s="118"/>
      <c r="G3628" s="118"/>
      <c r="H3628" s="118"/>
      <c r="I3628" s="118"/>
      <c r="J3628" s="118"/>
      <c r="K3628" s="118"/>
      <c r="L3628" s="118"/>
      <c r="M3628" s="118"/>
      <c r="N3628" s="118"/>
    </row>
    <row r="3629" spans="1:14" s="43" customFormat="1" hidden="1">
      <c r="A3629" s="84"/>
      <c r="B3629" s="117"/>
      <c r="C3629" s="118"/>
      <c r="D3629" s="118"/>
      <c r="E3629" s="118"/>
      <c r="F3629" s="118"/>
      <c r="G3629" s="118"/>
      <c r="H3629" s="118"/>
      <c r="I3629" s="118"/>
      <c r="J3629" s="118"/>
      <c r="K3629" s="118"/>
      <c r="L3629" s="118"/>
      <c r="M3629" s="118"/>
      <c r="N3629" s="118"/>
    </row>
    <row r="3630" spans="1:14" s="43" customFormat="1" hidden="1">
      <c r="A3630" s="84"/>
      <c r="B3630" s="117"/>
      <c r="C3630" s="118"/>
      <c r="D3630" s="118"/>
      <c r="E3630" s="118"/>
      <c r="F3630" s="118"/>
      <c r="G3630" s="118"/>
      <c r="H3630" s="118"/>
      <c r="I3630" s="118"/>
      <c r="J3630" s="118"/>
      <c r="K3630" s="118"/>
      <c r="L3630" s="118"/>
      <c r="M3630" s="118"/>
      <c r="N3630" s="118"/>
    </row>
    <row r="3631" spans="1:14" s="43" customFormat="1" hidden="1">
      <c r="A3631" s="84"/>
      <c r="B3631" s="117"/>
      <c r="C3631" s="118"/>
      <c r="D3631" s="118"/>
      <c r="E3631" s="118"/>
      <c r="F3631" s="118"/>
      <c r="G3631" s="118"/>
      <c r="H3631" s="118"/>
      <c r="I3631" s="118"/>
      <c r="J3631" s="118"/>
      <c r="K3631" s="118"/>
      <c r="L3631" s="118"/>
      <c r="M3631" s="118"/>
      <c r="N3631" s="118"/>
    </row>
    <row r="3632" spans="1:14" s="43" customFormat="1" hidden="1">
      <c r="A3632" s="84"/>
      <c r="B3632" s="117"/>
      <c r="C3632" s="118"/>
      <c r="D3632" s="118"/>
      <c r="E3632" s="118"/>
      <c r="F3632" s="118"/>
      <c r="G3632" s="118"/>
      <c r="H3632" s="118"/>
      <c r="I3632" s="118"/>
      <c r="J3632" s="118"/>
      <c r="K3632" s="118"/>
      <c r="L3632" s="118"/>
      <c r="M3632" s="118"/>
      <c r="N3632" s="118"/>
    </row>
    <row r="3633" spans="1:14" s="43" customFormat="1" hidden="1">
      <c r="A3633" s="84"/>
      <c r="B3633" s="117"/>
      <c r="C3633" s="118"/>
      <c r="D3633" s="118"/>
      <c r="E3633" s="118"/>
      <c r="F3633" s="118"/>
      <c r="G3633" s="118"/>
      <c r="H3633" s="118"/>
      <c r="I3633" s="118"/>
      <c r="J3633" s="118"/>
      <c r="K3633" s="118"/>
      <c r="L3633" s="118"/>
      <c r="M3633" s="118"/>
      <c r="N3633" s="118"/>
    </row>
    <row r="3634" spans="1:14" s="43" customFormat="1" hidden="1">
      <c r="A3634" s="84"/>
      <c r="B3634" s="117"/>
      <c r="C3634" s="118"/>
      <c r="D3634" s="118"/>
      <c r="E3634" s="118"/>
      <c r="F3634" s="118"/>
      <c r="G3634" s="118"/>
      <c r="H3634" s="118"/>
      <c r="I3634" s="118"/>
      <c r="J3634" s="118"/>
      <c r="K3634" s="118"/>
      <c r="L3634" s="118"/>
      <c r="M3634" s="118"/>
      <c r="N3634" s="118"/>
    </row>
    <row r="3635" spans="1:14" s="43" customFormat="1" hidden="1">
      <c r="A3635" s="84"/>
      <c r="B3635" s="117"/>
      <c r="C3635" s="118"/>
      <c r="D3635" s="118"/>
      <c r="E3635" s="118"/>
      <c r="F3635" s="118"/>
      <c r="G3635" s="118"/>
      <c r="H3635" s="118"/>
      <c r="I3635" s="118"/>
      <c r="J3635" s="118"/>
      <c r="K3635" s="118"/>
      <c r="L3635" s="118"/>
      <c r="M3635" s="118"/>
      <c r="N3635" s="118"/>
    </row>
    <row r="3636" spans="1:14" s="43" customFormat="1" hidden="1">
      <c r="A3636" s="84"/>
      <c r="B3636" s="117"/>
      <c r="C3636" s="118"/>
      <c r="D3636" s="118"/>
      <c r="E3636" s="118"/>
      <c r="F3636" s="118"/>
      <c r="G3636" s="118"/>
      <c r="H3636" s="118"/>
      <c r="I3636" s="118"/>
      <c r="J3636" s="118"/>
      <c r="K3636" s="118"/>
      <c r="L3636" s="118"/>
      <c r="M3636" s="118"/>
      <c r="N3636" s="118"/>
    </row>
    <row r="3637" spans="1:14" s="43" customFormat="1" hidden="1">
      <c r="A3637" s="84"/>
      <c r="B3637" s="117"/>
      <c r="C3637" s="118"/>
      <c r="D3637" s="118"/>
      <c r="E3637" s="118"/>
      <c r="F3637" s="118"/>
      <c r="G3637" s="118"/>
      <c r="H3637" s="118"/>
      <c r="I3637" s="118"/>
      <c r="J3637" s="118"/>
      <c r="K3637" s="118"/>
      <c r="L3637" s="118"/>
      <c r="M3637" s="118"/>
      <c r="N3637" s="118"/>
    </row>
    <row r="3638" spans="1:14" s="43" customFormat="1" hidden="1">
      <c r="A3638" s="84"/>
      <c r="B3638" s="117"/>
      <c r="C3638" s="118"/>
      <c r="D3638" s="118"/>
      <c r="E3638" s="118"/>
      <c r="F3638" s="118"/>
      <c r="G3638" s="118"/>
      <c r="H3638" s="118"/>
      <c r="I3638" s="118"/>
      <c r="J3638" s="118"/>
      <c r="K3638" s="118"/>
      <c r="L3638" s="118"/>
      <c r="M3638" s="118"/>
      <c r="N3638" s="118"/>
    </row>
    <row r="3639" spans="1:14" s="43" customFormat="1" hidden="1">
      <c r="A3639" s="84"/>
      <c r="B3639" s="117"/>
      <c r="C3639" s="118"/>
      <c r="D3639" s="118"/>
      <c r="E3639" s="118"/>
      <c r="F3639" s="118"/>
      <c r="G3639" s="118"/>
      <c r="H3639" s="118"/>
      <c r="I3639" s="118"/>
      <c r="J3639" s="118"/>
      <c r="K3639" s="118"/>
      <c r="L3639" s="118"/>
      <c r="M3639" s="118"/>
      <c r="N3639" s="118"/>
    </row>
    <row r="3640" spans="1:14" s="43" customFormat="1" hidden="1">
      <c r="A3640" s="84"/>
      <c r="B3640" s="117"/>
      <c r="C3640" s="118"/>
      <c r="D3640" s="118"/>
      <c r="E3640" s="118"/>
      <c r="F3640" s="118"/>
      <c r="G3640" s="118"/>
      <c r="H3640" s="118"/>
      <c r="I3640" s="118"/>
      <c r="J3640" s="118"/>
      <c r="K3640" s="118"/>
      <c r="L3640" s="118"/>
      <c r="M3640" s="118"/>
      <c r="N3640" s="118"/>
    </row>
    <row r="3641" spans="1:14" s="43" customFormat="1" hidden="1">
      <c r="A3641" s="84"/>
      <c r="B3641" s="117"/>
      <c r="C3641" s="118"/>
      <c r="D3641" s="118"/>
      <c r="E3641" s="118"/>
      <c r="F3641" s="118"/>
      <c r="G3641" s="118"/>
      <c r="H3641" s="118"/>
      <c r="I3641" s="118"/>
      <c r="J3641" s="118"/>
      <c r="K3641" s="118"/>
      <c r="L3641" s="118"/>
      <c r="M3641" s="118"/>
      <c r="N3641" s="118"/>
    </row>
    <row r="3642" spans="1:14" s="43" customFormat="1" hidden="1">
      <c r="A3642" s="84"/>
      <c r="B3642" s="117"/>
      <c r="C3642" s="118"/>
      <c r="D3642" s="118"/>
      <c r="E3642" s="118"/>
      <c r="F3642" s="118"/>
      <c r="G3642" s="118"/>
      <c r="H3642" s="118"/>
      <c r="I3642" s="118"/>
      <c r="J3642" s="118"/>
      <c r="K3642" s="118"/>
      <c r="L3642" s="118"/>
      <c r="M3642" s="118"/>
      <c r="N3642" s="118"/>
    </row>
    <row r="3643" spans="1:14" s="43" customFormat="1" hidden="1">
      <c r="A3643" s="84"/>
      <c r="B3643" s="117"/>
      <c r="C3643" s="118"/>
      <c r="D3643" s="118"/>
      <c r="E3643" s="118"/>
      <c r="F3643" s="118"/>
      <c r="G3643" s="118"/>
      <c r="H3643" s="118"/>
      <c r="I3643" s="118"/>
      <c r="J3643" s="118"/>
      <c r="K3643" s="118"/>
      <c r="L3643" s="118"/>
      <c r="M3643" s="118"/>
      <c r="N3643" s="118"/>
    </row>
    <row r="3644" spans="1:14" s="43" customFormat="1" hidden="1">
      <c r="A3644" s="84"/>
      <c r="B3644" s="117"/>
      <c r="C3644" s="118"/>
      <c r="D3644" s="118"/>
      <c r="E3644" s="118"/>
      <c r="F3644" s="118"/>
      <c r="G3644" s="118"/>
      <c r="H3644" s="118"/>
      <c r="I3644" s="118"/>
      <c r="J3644" s="118"/>
      <c r="K3644" s="118"/>
      <c r="L3644" s="118"/>
      <c r="M3644" s="118"/>
      <c r="N3644" s="118"/>
    </row>
    <row r="3645" spans="1:14" s="43" customFormat="1" hidden="1">
      <c r="A3645" s="84"/>
      <c r="B3645" s="117"/>
      <c r="C3645" s="118"/>
      <c r="D3645" s="118"/>
      <c r="E3645" s="118"/>
      <c r="F3645" s="118"/>
      <c r="G3645" s="118"/>
      <c r="H3645" s="118"/>
      <c r="I3645" s="118"/>
      <c r="J3645" s="118"/>
      <c r="K3645" s="118"/>
      <c r="L3645" s="118"/>
      <c r="M3645" s="118"/>
      <c r="N3645" s="118"/>
    </row>
    <row r="3646" spans="1:14" s="43" customFormat="1" hidden="1">
      <c r="A3646" s="84"/>
      <c r="B3646" s="117"/>
      <c r="C3646" s="118"/>
      <c r="D3646" s="118"/>
      <c r="E3646" s="118"/>
      <c r="F3646" s="118"/>
      <c r="G3646" s="118"/>
      <c r="H3646" s="118"/>
      <c r="I3646" s="118"/>
      <c r="J3646" s="118"/>
      <c r="K3646" s="118"/>
      <c r="L3646" s="118"/>
      <c r="M3646" s="118"/>
      <c r="N3646" s="118"/>
    </row>
    <row r="3647" spans="1:14" s="43" customFormat="1" hidden="1">
      <c r="A3647" s="84"/>
      <c r="B3647" s="117"/>
      <c r="C3647" s="118"/>
      <c r="D3647" s="118"/>
      <c r="E3647" s="118"/>
      <c r="F3647" s="118"/>
      <c r="G3647" s="118"/>
      <c r="H3647" s="118"/>
      <c r="I3647" s="118"/>
      <c r="J3647" s="118"/>
      <c r="K3647" s="118"/>
      <c r="L3647" s="118"/>
      <c r="M3647" s="118"/>
      <c r="N3647" s="118"/>
    </row>
    <row r="3648" spans="1:14" s="43" customFormat="1" hidden="1">
      <c r="A3648" s="84"/>
      <c r="B3648" s="117"/>
      <c r="C3648" s="118"/>
      <c r="D3648" s="118"/>
      <c r="E3648" s="118"/>
      <c r="F3648" s="118"/>
      <c r="G3648" s="118"/>
      <c r="H3648" s="118"/>
      <c r="I3648" s="118"/>
      <c r="J3648" s="118"/>
      <c r="K3648" s="118"/>
      <c r="L3648" s="118"/>
      <c r="M3648" s="118"/>
      <c r="N3648" s="118"/>
    </row>
    <row r="3649" spans="1:14" s="43" customFormat="1" hidden="1">
      <c r="A3649" s="84"/>
      <c r="B3649" s="117"/>
      <c r="C3649" s="118"/>
      <c r="D3649" s="118"/>
      <c r="E3649" s="118"/>
      <c r="F3649" s="118"/>
      <c r="G3649" s="118"/>
      <c r="H3649" s="118"/>
      <c r="I3649" s="118"/>
      <c r="J3649" s="118"/>
      <c r="K3649" s="118"/>
      <c r="L3649" s="118"/>
      <c r="M3649" s="118"/>
      <c r="N3649" s="118"/>
    </row>
    <row r="3650" spans="1:14" s="43" customFormat="1" hidden="1">
      <c r="A3650" s="84"/>
      <c r="B3650" s="117"/>
      <c r="C3650" s="118"/>
      <c r="D3650" s="118"/>
      <c r="E3650" s="118"/>
      <c r="F3650" s="118"/>
      <c r="G3650" s="118"/>
      <c r="H3650" s="118"/>
      <c r="I3650" s="118"/>
      <c r="J3650" s="118"/>
      <c r="K3650" s="118"/>
      <c r="L3650" s="118"/>
      <c r="M3650" s="118"/>
      <c r="N3650" s="118"/>
    </row>
    <row r="3651" spans="1:14" s="43" customFormat="1" hidden="1">
      <c r="A3651" s="84"/>
      <c r="B3651" s="117"/>
      <c r="C3651" s="118"/>
      <c r="D3651" s="118"/>
      <c r="E3651" s="118"/>
      <c r="F3651" s="118"/>
      <c r="G3651" s="118"/>
      <c r="H3651" s="118"/>
      <c r="I3651" s="118"/>
      <c r="J3651" s="118"/>
      <c r="K3651" s="118"/>
      <c r="L3651" s="118"/>
      <c r="M3651" s="118"/>
      <c r="N3651" s="118"/>
    </row>
    <row r="3652" spans="1:14" s="43" customFormat="1" hidden="1">
      <c r="A3652" s="84"/>
      <c r="B3652" s="117"/>
      <c r="C3652" s="118"/>
      <c r="D3652" s="118"/>
      <c r="E3652" s="118"/>
      <c r="F3652" s="118"/>
      <c r="G3652" s="118"/>
      <c r="H3652" s="118"/>
      <c r="I3652" s="118"/>
      <c r="J3652" s="118"/>
      <c r="K3652" s="118"/>
      <c r="L3652" s="118"/>
      <c r="M3652" s="118"/>
      <c r="N3652" s="118"/>
    </row>
    <row r="3653" spans="1:14" s="43" customFormat="1" hidden="1">
      <c r="A3653" s="84"/>
      <c r="B3653" s="117"/>
      <c r="C3653" s="118"/>
      <c r="D3653" s="118"/>
      <c r="E3653" s="118"/>
      <c r="F3653" s="118"/>
      <c r="G3653" s="118"/>
      <c r="H3653" s="118"/>
      <c r="I3653" s="118"/>
      <c r="J3653" s="118"/>
      <c r="K3653" s="118"/>
      <c r="L3653" s="118"/>
      <c r="M3653" s="118"/>
      <c r="N3653" s="118"/>
    </row>
    <row r="3654" spans="1:14" s="43" customFormat="1" hidden="1">
      <c r="A3654" s="84"/>
      <c r="B3654" s="117"/>
      <c r="C3654" s="118"/>
      <c r="D3654" s="118"/>
      <c r="E3654" s="118"/>
      <c r="F3654" s="118"/>
      <c r="G3654" s="118"/>
      <c r="H3654" s="118"/>
      <c r="I3654" s="118"/>
      <c r="J3654" s="118"/>
      <c r="K3654" s="118"/>
      <c r="L3654" s="118"/>
      <c r="M3654" s="118"/>
      <c r="N3654" s="118"/>
    </row>
    <row r="3655" spans="1:14" s="43" customFormat="1" hidden="1">
      <c r="A3655" s="84"/>
      <c r="B3655" s="117"/>
      <c r="C3655" s="118"/>
      <c r="D3655" s="118"/>
      <c r="E3655" s="118"/>
      <c r="F3655" s="118"/>
      <c r="G3655" s="118"/>
      <c r="H3655" s="118"/>
      <c r="I3655" s="118"/>
      <c r="J3655" s="118"/>
      <c r="K3655" s="118"/>
      <c r="L3655" s="118"/>
      <c r="M3655" s="118"/>
      <c r="N3655" s="118"/>
    </row>
    <row r="3656" spans="1:14" s="43" customFormat="1" hidden="1">
      <c r="A3656" s="84"/>
      <c r="B3656" s="117"/>
      <c r="C3656" s="118"/>
      <c r="D3656" s="118"/>
      <c r="E3656" s="118"/>
      <c r="F3656" s="118"/>
      <c r="G3656" s="118"/>
      <c r="H3656" s="118"/>
      <c r="I3656" s="118"/>
      <c r="J3656" s="118"/>
      <c r="K3656" s="118"/>
      <c r="L3656" s="118"/>
      <c r="M3656" s="118"/>
      <c r="N3656" s="118"/>
    </row>
    <row r="3657" spans="1:14" s="43" customFormat="1" hidden="1">
      <c r="A3657" s="84"/>
      <c r="B3657" s="117"/>
      <c r="C3657" s="118"/>
      <c r="D3657" s="118"/>
      <c r="E3657" s="118"/>
      <c r="F3657" s="118"/>
      <c r="G3657" s="118"/>
      <c r="H3657" s="118"/>
      <c r="I3657" s="118"/>
      <c r="J3657" s="118"/>
      <c r="K3657" s="118"/>
      <c r="L3657" s="118"/>
      <c r="M3657" s="118"/>
      <c r="N3657" s="118"/>
    </row>
    <row r="3658" spans="1:14" s="43" customFormat="1" hidden="1">
      <c r="A3658" s="84"/>
      <c r="B3658" s="117"/>
      <c r="C3658" s="118"/>
      <c r="D3658" s="118"/>
      <c r="E3658" s="118"/>
      <c r="F3658" s="118"/>
      <c r="G3658" s="118"/>
      <c r="H3658" s="118"/>
      <c r="I3658" s="118"/>
      <c r="J3658" s="118"/>
      <c r="K3658" s="118"/>
      <c r="L3658" s="118"/>
      <c r="M3658" s="118"/>
      <c r="N3658" s="118"/>
    </row>
    <row r="3659" spans="1:14" s="43" customFormat="1" hidden="1">
      <c r="A3659" s="84"/>
      <c r="B3659" s="117"/>
      <c r="C3659" s="118"/>
      <c r="D3659" s="118"/>
      <c r="E3659" s="118"/>
      <c r="F3659" s="118"/>
      <c r="G3659" s="118"/>
      <c r="H3659" s="118"/>
      <c r="I3659" s="118"/>
      <c r="J3659" s="118"/>
      <c r="K3659" s="118"/>
      <c r="L3659" s="118"/>
      <c r="M3659" s="118"/>
      <c r="N3659" s="118"/>
    </row>
    <row r="3660" spans="1:14" s="43" customFormat="1" hidden="1">
      <c r="A3660" s="84"/>
      <c r="B3660" s="117"/>
      <c r="C3660" s="118"/>
      <c r="D3660" s="118"/>
      <c r="E3660" s="118"/>
      <c r="F3660" s="118"/>
      <c r="G3660" s="118"/>
      <c r="H3660" s="118"/>
      <c r="I3660" s="118"/>
      <c r="J3660" s="118"/>
      <c r="K3660" s="118"/>
      <c r="L3660" s="118"/>
      <c r="M3660" s="118"/>
      <c r="N3660" s="118"/>
    </row>
    <row r="3661" spans="1:14" s="43" customFormat="1" hidden="1">
      <c r="A3661" s="84"/>
      <c r="B3661" s="117"/>
      <c r="C3661" s="118"/>
      <c r="D3661" s="118"/>
      <c r="E3661" s="118"/>
      <c r="F3661" s="118"/>
      <c r="G3661" s="118"/>
      <c r="H3661" s="118"/>
      <c r="I3661" s="118"/>
      <c r="J3661" s="118"/>
      <c r="K3661" s="118"/>
      <c r="L3661" s="118"/>
      <c r="M3661" s="118"/>
      <c r="N3661" s="118"/>
    </row>
    <row r="3662" spans="1:14" s="43" customFormat="1" hidden="1">
      <c r="A3662" s="84"/>
      <c r="B3662" s="117"/>
      <c r="C3662" s="118"/>
      <c r="D3662" s="118"/>
      <c r="E3662" s="118"/>
      <c r="F3662" s="118"/>
      <c r="G3662" s="118"/>
      <c r="H3662" s="118"/>
      <c r="I3662" s="118"/>
      <c r="J3662" s="118"/>
      <c r="K3662" s="118"/>
      <c r="L3662" s="118"/>
      <c r="M3662" s="118"/>
      <c r="N3662" s="118"/>
    </row>
    <row r="3663" spans="1:14" s="43" customFormat="1" hidden="1">
      <c r="A3663" s="84"/>
      <c r="B3663" s="117"/>
      <c r="C3663" s="118"/>
      <c r="D3663" s="118"/>
      <c r="E3663" s="118"/>
      <c r="F3663" s="118"/>
      <c r="G3663" s="118"/>
      <c r="H3663" s="118"/>
      <c r="I3663" s="118"/>
      <c r="J3663" s="118"/>
      <c r="K3663" s="118"/>
      <c r="L3663" s="118"/>
      <c r="M3663" s="118"/>
      <c r="N3663" s="118"/>
    </row>
    <row r="3664" spans="1:14" s="43" customFormat="1" hidden="1">
      <c r="A3664" s="84"/>
      <c r="B3664" s="117"/>
      <c r="C3664" s="118"/>
      <c r="D3664" s="118"/>
      <c r="E3664" s="118"/>
      <c r="F3664" s="118"/>
      <c r="G3664" s="118"/>
      <c r="H3664" s="118"/>
      <c r="I3664" s="118"/>
      <c r="J3664" s="118"/>
      <c r="K3664" s="118"/>
      <c r="L3664" s="118"/>
      <c r="M3664" s="118"/>
      <c r="N3664" s="118"/>
    </row>
    <row r="3665" spans="1:14" s="43" customFormat="1" hidden="1">
      <c r="A3665" s="84"/>
      <c r="B3665" s="117"/>
      <c r="C3665" s="118"/>
      <c r="D3665" s="118"/>
      <c r="E3665" s="118"/>
      <c r="F3665" s="118"/>
      <c r="G3665" s="118"/>
      <c r="H3665" s="118"/>
      <c r="I3665" s="118"/>
      <c r="J3665" s="118"/>
      <c r="K3665" s="118"/>
      <c r="L3665" s="118"/>
      <c r="M3665" s="118"/>
      <c r="N3665" s="118"/>
    </row>
    <row r="3666" spans="1:14" s="43" customFormat="1" hidden="1">
      <c r="A3666" s="84"/>
      <c r="B3666" s="117"/>
      <c r="C3666" s="118"/>
      <c r="D3666" s="118"/>
      <c r="E3666" s="118"/>
      <c r="F3666" s="118"/>
      <c r="G3666" s="118"/>
      <c r="H3666" s="118"/>
      <c r="I3666" s="118"/>
      <c r="J3666" s="118"/>
      <c r="K3666" s="118"/>
      <c r="L3666" s="118"/>
      <c r="M3666" s="118"/>
      <c r="N3666" s="118"/>
    </row>
    <row r="3667" spans="1:14" s="43" customFormat="1" hidden="1">
      <c r="A3667" s="84"/>
      <c r="B3667" s="117"/>
      <c r="C3667" s="118"/>
      <c r="D3667" s="118"/>
      <c r="E3667" s="118"/>
      <c r="F3667" s="118"/>
      <c r="G3667" s="118"/>
      <c r="H3667" s="118"/>
      <c r="I3667" s="118"/>
      <c r="J3667" s="118"/>
      <c r="K3667" s="118"/>
      <c r="L3667" s="118"/>
      <c r="M3667" s="118"/>
      <c r="N3667" s="118"/>
    </row>
    <row r="3668" spans="1:14" s="43" customFormat="1" hidden="1">
      <c r="A3668" s="84"/>
      <c r="B3668" s="117"/>
      <c r="C3668" s="118"/>
      <c r="D3668" s="118"/>
      <c r="E3668" s="118"/>
      <c r="F3668" s="118"/>
      <c r="G3668" s="118"/>
      <c r="H3668" s="118"/>
      <c r="I3668" s="118"/>
      <c r="J3668" s="118"/>
      <c r="K3668" s="118"/>
      <c r="L3668" s="118"/>
      <c r="M3668" s="118"/>
      <c r="N3668" s="118"/>
    </row>
    <row r="3669" spans="1:14" s="43" customFormat="1" hidden="1">
      <c r="A3669" s="84"/>
      <c r="B3669" s="117"/>
      <c r="C3669" s="118"/>
      <c r="D3669" s="118"/>
      <c r="E3669" s="118"/>
      <c r="F3669" s="118"/>
      <c r="G3669" s="118"/>
      <c r="H3669" s="118"/>
      <c r="I3669" s="118"/>
      <c r="J3669" s="118"/>
      <c r="K3669" s="118"/>
      <c r="L3669" s="118"/>
      <c r="M3669" s="118"/>
      <c r="N3669" s="118"/>
    </row>
    <row r="3670" spans="1:14" s="43" customFormat="1" hidden="1">
      <c r="A3670" s="84"/>
      <c r="B3670" s="117"/>
      <c r="C3670" s="118"/>
      <c r="D3670" s="118"/>
      <c r="E3670" s="118"/>
      <c r="F3670" s="118"/>
      <c r="G3670" s="118"/>
      <c r="H3670" s="118"/>
      <c r="I3670" s="118"/>
      <c r="J3670" s="118"/>
      <c r="K3670" s="118"/>
      <c r="L3670" s="118"/>
      <c r="M3670" s="118"/>
      <c r="N3670" s="118"/>
    </row>
    <row r="3671" spans="1:14" s="43" customFormat="1" hidden="1">
      <c r="A3671" s="84"/>
      <c r="B3671" s="117"/>
      <c r="C3671" s="118"/>
      <c r="D3671" s="118"/>
      <c r="E3671" s="118"/>
      <c r="F3671" s="118"/>
      <c r="G3671" s="118"/>
      <c r="H3671" s="118"/>
      <c r="I3671" s="118"/>
      <c r="J3671" s="118"/>
      <c r="K3671" s="118"/>
      <c r="L3671" s="118"/>
      <c r="M3671" s="118"/>
      <c r="N3671" s="118"/>
    </row>
    <row r="3672" spans="1:14" s="43" customFormat="1" hidden="1">
      <c r="A3672" s="84"/>
      <c r="B3672" s="117"/>
      <c r="C3672" s="118"/>
      <c r="D3672" s="118"/>
      <c r="E3672" s="118"/>
      <c r="F3672" s="118"/>
      <c r="G3672" s="118"/>
      <c r="H3672" s="118"/>
      <c r="I3672" s="118"/>
      <c r="J3672" s="118"/>
      <c r="K3672" s="118"/>
      <c r="L3672" s="118"/>
      <c r="M3672" s="118"/>
      <c r="N3672" s="118"/>
    </row>
    <row r="3673" spans="1:14" s="43" customFormat="1" hidden="1">
      <c r="A3673" s="84"/>
      <c r="B3673" s="117"/>
      <c r="C3673" s="118"/>
      <c r="D3673" s="118"/>
      <c r="E3673" s="118"/>
      <c r="F3673" s="118"/>
      <c r="G3673" s="118"/>
      <c r="H3673" s="118"/>
      <c r="I3673" s="118"/>
      <c r="J3673" s="118"/>
      <c r="K3673" s="118"/>
      <c r="L3673" s="118"/>
      <c r="M3673" s="118"/>
      <c r="N3673" s="118"/>
    </row>
    <row r="3674" spans="1:14" s="43" customFormat="1" hidden="1">
      <c r="A3674" s="84"/>
      <c r="B3674" s="117"/>
      <c r="C3674" s="118"/>
      <c r="D3674" s="118"/>
      <c r="E3674" s="118"/>
      <c r="F3674" s="118"/>
      <c r="G3674" s="118"/>
      <c r="H3674" s="118"/>
      <c r="I3674" s="118"/>
      <c r="J3674" s="118"/>
      <c r="K3674" s="118"/>
      <c r="L3674" s="118"/>
      <c r="M3674" s="118"/>
      <c r="N3674" s="118"/>
    </row>
    <row r="3675" spans="1:14" s="43" customFormat="1" hidden="1">
      <c r="A3675" s="84"/>
      <c r="B3675" s="117"/>
      <c r="C3675" s="118"/>
      <c r="D3675" s="118"/>
      <c r="E3675" s="118"/>
      <c r="F3675" s="118"/>
      <c r="G3675" s="118"/>
      <c r="H3675" s="118"/>
      <c r="I3675" s="118"/>
      <c r="J3675" s="118"/>
      <c r="K3675" s="118"/>
      <c r="L3675" s="118"/>
      <c r="M3675" s="118"/>
      <c r="N3675" s="118"/>
    </row>
    <row r="3676" spans="1:14" s="43" customFormat="1" hidden="1">
      <c r="A3676" s="84"/>
      <c r="B3676" s="117"/>
      <c r="C3676" s="118"/>
      <c r="D3676" s="118"/>
      <c r="E3676" s="118"/>
      <c r="F3676" s="118"/>
      <c r="G3676" s="118"/>
      <c r="H3676" s="118"/>
      <c r="I3676" s="118"/>
      <c r="J3676" s="118"/>
      <c r="K3676" s="118"/>
      <c r="L3676" s="118"/>
      <c r="M3676" s="118"/>
      <c r="N3676" s="118"/>
    </row>
    <row r="3677" spans="1:14" s="43" customFormat="1" hidden="1">
      <c r="A3677" s="84"/>
      <c r="B3677" s="117"/>
      <c r="C3677" s="118"/>
      <c r="D3677" s="118"/>
      <c r="E3677" s="118"/>
      <c r="F3677" s="118"/>
      <c r="G3677" s="118"/>
      <c r="H3677" s="118"/>
      <c r="I3677" s="118"/>
      <c r="J3677" s="118"/>
      <c r="K3677" s="118"/>
      <c r="L3677" s="118"/>
      <c r="M3677" s="118"/>
      <c r="N3677" s="118"/>
    </row>
    <row r="3678" spans="1:14" s="43" customFormat="1" hidden="1">
      <c r="A3678" s="84"/>
      <c r="B3678" s="117"/>
      <c r="C3678" s="118"/>
      <c r="D3678" s="118"/>
      <c r="E3678" s="118"/>
      <c r="F3678" s="118"/>
      <c r="G3678" s="118"/>
      <c r="H3678" s="118"/>
      <c r="I3678" s="118"/>
      <c r="J3678" s="118"/>
      <c r="K3678" s="118"/>
      <c r="L3678" s="118"/>
      <c r="M3678" s="118"/>
      <c r="N3678" s="118"/>
    </row>
    <row r="3679" spans="1:14" s="43" customFormat="1" hidden="1">
      <c r="A3679" s="84"/>
      <c r="B3679" s="117"/>
      <c r="C3679" s="118"/>
      <c r="D3679" s="118"/>
      <c r="E3679" s="118"/>
      <c r="F3679" s="118"/>
      <c r="G3679" s="118"/>
      <c r="H3679" s="118"/>
      <c r="I3679" s="118"/>
      <c r="J3679" s="118"/>
      <c r="K3679" s="118"/>
      <c r="L3679" s="118"/>
      <c r="M3679" s="118"/>
      <c r="N3679" s="118"/>
    </row>
    <row r="3680" spans="1:14" s="43" customFormat="1" hidden="1">
      <c r="A3680" s="84"/>
      <c r="B3680" s="117"/>
      <c r="C3680" s="118"/>
      <c r="D3680" s="118"/>
      <c r="E3680" s="118"/>
      <c r="F3680" s="118"/>
      <c r="G3680" s="118"/>
      <c r="H3680" s="118"/>
      <c r="I3680" s="118"/>
      <c r="J3680" s="118"/>
      <c r="K3680" s="118"/>
      <c r="L3680" s="118"/>
      <c r="M3680" s="118"/>
      <c r="N3680" s="118"/>
    </row>
    <row r="3681" spans="1:14" s="43" customFormat="1" hidden="1">
      <c r="A3681" s="84"/>
      <c r="B3681" s="117"/>
      <c r="C3681" s="118"/>
      <c r="D3681" s="118"/>
      <c r="E3681" s="118"/>
      <c r="F3681" s="118"/>
      <c r="G3681" s="118"/>
      <c r="H3681" s="118"/>
      <c r="I3681" s="118"/>
      <c r="J3681" s="118"/>
      <c r="K3681" s="118"/>
      <c r="L3681" s="118"/>
      <c r="M3681" s="118"/>
      <c r="N3681" s="118"/>
    </row>
    <row r="3682" spans="1:14" s="43" customFormat="1" hidden="1">
      <c r="A3682" s="84"/>
      <c r="B3682" s="117"/>
      <c r="C3682" s="118"/>
      <c r="D3682" s="118"/>
      <c r="E3682" s="118"/>
      <c r="F3682" s="118"/>
      <c r="G3682" s="118"/>
      <c r="H3682" s="118"/>
      <c r="I3682" s="118"/>
      <c r="J3682" s="118"/>
      <c r="K3682" s="118"/>
      <c r="L3682" s="118"/>
      <c r="M3682" s="118"/>
      <c r="N3682" s="118"/>
    </row>
    <row r="3683" spans="1:14" s="43" customFormat="1" hidden="1">
      <c r="A3683" s="84"/>
      <c r="B3683" s="117"/>
      <c r="C3683" s="118"/>
      <c r="D3683" s="118"/>
      <c r="E3683" s="118"/>
      <c r="F3683" s="118"/>
      <c r="G3683" s="118"/>
      <c r="H3683" s="118"/>
      <c r="I3683" s="118"/>
      <c r="J3683" s="118"/>
      <c r="K3683" s="118"/>
      <c r="L3683" s="118"/>
      <c r="M3683" s="118"/>
      <c r="N3683" s="118"/>
    </row>
    <row r="3684" spans="1:14" s="43" customFormat="1" hidden="1">
      <c r="A3684" s="84"/>
      <c r="B3684" s="117"/>
      <c r="C3684" s="118"/>
      <c r="D3684" s="118"/>
      <c r="E3684" s="118"/>
      <c r="F3684" s="118"/>
      <c r="G3684" s="118"/>
      <c r="H3684" s="118"/>
      <c r="I3684" s="118"/>
      <c r="J3684" s="118"/>
      <c r="K3684" s="118"/>
      <c r="L3684" s="118"/>
      <c r="M3684" s="118"/>
      <c r="N3684" s="118"/>
    </row>
    <row r="3685" spans="1:14" s="43" customFormat="1" hidden="1">
      <c r="A3685" s="84"/>
      <c r="B3685" s="117"/>
      <c r="C3685" s="118"/>
      <c r="D3685" s="118"/>
      <c r="E3685" s="118"/>
      <c r="F3685" s="118"/>
      <c r="G3685" s="118"/>
      <c r="H3685" s="118"/>
      <c r="I3685" s="118"/>
      <c r="J3685" s="118"/>
      <c r="K3685" s="118"/>
      <c r="L3685" s="118"/>
      <c r="M3685" s="118"/>
      <c r="N3685" s="118"/>
    </row>
    <row r="3686" spans="1:14" s="43" customFormat="1" hidden="1">
      <c r="A3686" s="84"/>
      <c r="B3686" s="117"/>
      <c r="C3686" s="118"/>
      <c r="D3686" s="118"/>
      <c r="E3686" s="118"/>
      <c r="F3686" s="118"/>
      <c r="G3686" s="118"/>
      <c r="H3686" s="118"/>
      <c r="I3686" s="118"/>
      <c r="J3686" s="118"/>
      <c r="K3686" s="118"/>
      <c r="L3686" s="118"/>
      <c r="M3686" s="118"/>
      <c r="N3686" s="118"/>
    </row>
    <row r="3687" spans="1:14" s="43" customFormat="1" hidden="1">
      <c r="A3687" s="84"/>
      <c r="B3687" s="117"/>
      <c r="C3687" s="118"/>
      <c r="D3687" s="118"/>
      <c r="E3687" s="118"/>
      <c r="F3687" s="118"/>
      <c r="G3687" s="118"/>
      <c r="H3687" s="118"/>
      <c r="I3687" s="118"/>
      <c r="J3687" s="118"/>
      <c r="K3687" s="118"/>
      <c r="L3687" s="118"/>
      <c r="M3687" s="118"/>
      <c r="N3687" s="118"/>
    </row>
    <row r="3688" spans="1:14" s="43" customFormat="1" hidden="1">
      <c r="A3688" s="84"/>
      <c r="B3688" s="117"/>
      <c r="C3688" s="118"/>
      <c r="D3688" s="118"/>
      <c r="E3688" s="118"/>
      <c r="F3688" s="118"/>
      <c r="G3688" s="118"/>
      <c r="H3688" s="118"/>
      <c r="I3688" s="118"/>
      <c r="J3688" s="118"/>
      <c r="K3688" s="118"/>
      <c r="L3688" s="118"/>
      <c r="M3688" s="118"/>
      <c r="N3688" s="118"/>
    </row>
    <row r="3689" spans="1:14" s="43" customFormat="1" hidden="1">
      <c r="A3689" s="84"/>
      <c r="B3689" s="117"/>
      <c r="C3689" s="118"/>
      <c r="D3689" s="118"/>
      <c r="E3689" s="118"/>
      <c r="F3689" s="118"/>
      <c r="G3689" s="118"/>
      <c r="H3689" s="118"/>
      <c r="I3689" s="118"/>
      <c r="J3689" s="118"/>
      <c r="K3689" s="118"/>
      <c r="L3689" s="118"/>
      <c r="M3689" s="118"/>
      <c r="N3689" s="118"/>
    </row>
    <row r="3690" spans="1:14" s="43" customFormat="1" hidden="1">
      <c r="A3690" s="84"/>
      <c r="B3690" s="117"/>
      <c r="C3690" s="118"/>
      <c r="D3690" s="118"/>
      <c r="E3690" s="118"/>
      <c r="F3690" s="118"/>
      <c r="G3690" s="118"/>
      <c r="H3690" s="118"/>
      <c r="I3690" s="118"/>
      <c r="J3690" s="118"/>
      <c r="K3690" s="118"/>
      <c r="L3690" s="118"/>
      <c r="M3690" s="118"/>
      <c r="N3690" s="118"/>
    </row>
    <row r="3691" spans="1:14" s="43" customFormat="1" hidden="1">
      <c r="A3691" s="84"/>
      <c r="B3691" s="117"/>
      <c r="C3691" s="118"/>
      <c r="D3691" s="118"/>
      <c r="E3691" s="118"/>
      <c r="F3691" s="118"/>
      <c r="G3691" s="118"/>
      <c r="H3691" s="118"/>
      <c r="I3691" s="118"/>
      <c r="J3691" s="118"/>
      <c r="K3691" s="118"/>
      <c r="L3691" s="118"/>
      <c r="M3691" s="118"/>
      <c r="N3691" s="118"/>
    </row>
    <row r="3692" spans="1:14" s="43" customFormat="1" hidden="1">
      <c r="A3692" s="84"/>
      <c r="B3692" s="117"/>
      <c r="C3692" s="118"/>
      <c r="D3692" s="118"/>
      <c r="E3692" s="118"/>
      <c r="F3692" s="118"/>
      <c r="G3692" s="118"/>
      <c r="H3692" s="118"/>
      <c r="I3692" s="118"/>
      <c r="J3692" s="118"/>
      <c r="K3692" s="118"/>
      <c r="L3692" s="118"/>
      <c r="M3692" s="118"/>
      <c r="N3692" s="118"/>
    </row>
    <row r="3693" spans="1:14" s="43" customFormat="1" hidden="1">
      <c r="A3693" s="84"/>
      <c r="B3693" s="117"/>
      <c r="C3693" s="118"/>
      <c r="D3693" s="118"/>
      <c r="E3693" s="118"/>
      <c r="F3693" s="118"/>
      <c r="G3693" s="118"/>
      <c r="H3693" s="118"/>
      <c r="I3693" s="118"/>
      <c r="J3693" s="118"/>
      <c r="K3693" s="118"/>
      <c r="L3693" s="118"/>
      <c r="M3693" s="118"/>
      <c r="N3693" s="118"/>
    </row>
    <row r="3694" spans="1:14" s="43" customFormat="1" hidden="1">
      <c r="A3694" s="84"/>
      <c r="B3694" s="117"/>
      <c r="C3694" s="118"/>
      <c r="D3694" s="118"/>
      <c r="E3694" s="118"/>
      <c r="F3694" s="118"/>
      <c r="G3694" s="118"/>
      <c r="H3694" s="118"/>
      <c r="I3694" s="118"/>
      <c r="J3694" s="118"/>
      <c r="K3694" s="118"/>
      <c r="L3694" s="118"/>
      <c r="M3694" s="118"/>
      <c r="N3694" s="118"/>
    </row>
    <row r="3695" spans="1:14" s="43" customFormat="1" hidden="1">
      <c r="A3695" s="84"/>
      <c r="B3695" s="117"/>
      <c r="C3695" s="118"/>
      <c r="D3695" s="118"/>
      <c r="E3695" s="118"/>
      <c r="F3695" s="118"/>
      <c r="G3695" s="118"/>
      <c r="H3695" s="118"/>
      <c r="I3695" s="118"/>
      <c r="J3695" s="118"/>
      <c r="K3695" s="118"/>
      <c r="L3695" s="118"/>
      <c r="M3695" s="118"/>
      <c r="N3695" s="118"/>
    </row>
    <row r="3696" spans="1:14" s="43" customFormat="1" hidden="1">
      <c r="A3696" s="84"/>
      <c r="B3696" s="117"/>
      <c r="C3696" s="118"/>
      <c r="D3696" s="118"/>
      <c r="E3696" s="118"/>
      <c r="F3696" s="118"/>
      <c r="G3696" s="118"/>
      <c r="H3696" s="118"/>
      <c r="I3696" s="118"/>
      <c r="J3696" s="118"/>
      <c r="K3696" s="118"/>
      <c r="L3696" s="118"/>
      <c r="M3696" s="118"/>
      <c r="N3696" s="118"/>
    </row>
    <row r="3697" spans="1:14" s="43" customFormat="1" hidden="1">
      <c r="A3697" s="84"/>
      <c r="B3697" s="117"/>
      <c r="C3697" s="118"/>
      <c r="D3697" s="118"/>
      <c r="E3697" s="118"/>
      <c r="F3697" s="118"/>
      <c r="G3697" s="118"/>
      <c r="H3697" s="118"/>
      <c r="I3697" s="118"/>
      <c r="J3697" s="118"/>
      <c r="K3697" s="118"/>
      <c r="L3697" s="118"/>
      <c r="M3697" s="118"/>
      <c r="N3697" s="118"/>
    </row>
    <row r="3698" spans="1:14" s="43" customFormat="1" hidden="1">
      <c r="A3698" s="84"/>
      <c r="B3698" s="117"/>
      <c r="C3698" s="118"/>
      <c r="D3698" s="118"/>
      <c r="E3698" s="118"/>
      <c r="F3698" s="118"/>
      <c r="G3698" s="118"/>
      <c r="H3698" s="118"/>
      <c r="I3698" s="118"/>
      <c r="J3698" s="118"/>
      <c r="K3698" s="118"/>
      <c r="L3698" s="118"/>
      <c r="M3698" s="118"/>
      <c r="N3698" s="118"/>
    </row>
    <row r="3699" spans="1:14" s="43" customFormat="1" hidden="1">
      <c r="A3699" s="84"/>
      <c r="B3699" s="117"/>
      <c r="C3699" s="118"/>
      <c r="D3699" s="118"/>
      <c r="E3699" s="118"/>
      <c r="F3699" s="118"/>
      <c r="G3699" s="118"/>
      <c r="H3699" s="118"/>
      <c r="I3699" s="118"/>
      <c r="J3699" s="118"/>
      <c r="K3699" s="118"/>
      <c r="L3699" s="118"/>
      <c r="M3699" s="118"/>
      <c r="N3699" s="118"/>
    </row>
    <row r="3700" spans="1:14" s="43" customFormat="1" hidden="1">
      <c r="A3700" s="84"/>
      <c r="B3700" s="117"/>
      <c r="C3700" s="118"/>
      <c r="D3700" s="118"/>
      <c r="E3700" s="118"/>
      <c r="F3700" s="118"/>
      <c r="G3700" s="118"/>
      <c r="H3700" s="118"/>
      <c r="I3700" s="118"/>
      <c r="J3700" s="118"/>
      <c r="K3700" s="118"/>
      <c r="L3700" s="118"/>
      <c r="M3700" s="118"/>
      <c r="N3700" s="118"/>
    </row>
    <row r="3701" spans="1:14" s="43" customFormat="1" hidden="1">
      <c r="A3701" s="84"/>
      <c r="B3701" s="117"/>
      <c r="C3701" s="118"/>
      <c r="D3701" s="118"/>
      <c r="E3701" s="118"/>
      <c r="F3701" s="118"/>
      <c r="G3701" s="118"/>
      <c r="H3701" s="118"/>
      <c r="I3701" s="118"/>
      <c r="J3701" s="118"/>
      <c r="K3701" s="118"/>
      <c r="L3701" s="118"/>
      <c r="M3701" s="118"/>
      <c r="N3701" s="118"/>
    </row>
    <row r="3702" spans="1:14" s="43" customFormat="1" hidden="1">
      <c r="A3702" s="84"/>
      <c r="B3702" s="117"/>
      <c r="C3702" s="118"/>
      <c r="D3702" s="118"/>
      <c r="E3702" s="118"/>
      <c r="F3702" s="118"/>
      <c r="G3702" s="118"/>
      <c r="H3702" s="118"/>
      <c r="I3702" s="118"/>
      <c r="J3702" s="118"/>
      <c r="K3702" s="118"/>
      <c r="L3702" s="118"/>
      <c r="M3702" s="118"/>
      <c r="N3702" s="118"/>
    </row>
    <row r="3703" spans="1:14" s="43" customFormat="1" hidden="1">
      <c r="A3703" s="84"/>
      <c r="B3703" s="117"/>
      <c r="C3703" s="118"/>
      <c r="D3703" s="118"/>
      <c r="E3703" s="118"/>
      <c r="F3703" s="118"/>
      <c r="G3703" s="118"/>
      <c r="H3703" s="118"/>
      <c r="I3703" s="118"/>
      <c r="J3703" s="118"/>
      <c r="K3703" s="118"/>
      <c r="L3703" s="118"/>
      <c r="M3703" s="118"/>
      <c r="N3703" s="118"/>
    </row>
    <row r="3704" spans="1:14" s="43" customFormat="1" hidden="1">
      <c r="A3704" s="84"/>
      <c r="B3704" s="117"/>
      <c r="C3704" s="118"/>
      <c r="D3704" s="118"/>
      <c r="E3704" s="118"/>
      <c r="F3704" s="118"/>
      <c r="G3704" s="118"/>
      <c r="H3704" s="118"/>
      <c r="I3704" s="118"/>
      <c r="J3704" s="118"/>
      <c r="K3704" s="118"/>
      <c r="L3704" s="118"/>
      <c r="M3704" s="118"/>
      <c r="N3704" s="118"/>
    </row>
    <row r="3705" spans="1:14" s="43" customFormat="1" hidden="1">
      <c r="A3705" s="84"/>
      <c r="B3705" s="117"/>
      <c r="C3705" s="118"/>
      <c r="D3705" s="118"/>
      <c r="E3705" s="118"/>
      <c r="F3705" s="118"/>
      <c r="G3705" s="118"/>
      <c r="H3705" s="118"/>
      <c r="I3705" s="118"/>
      <c r="J3705" s="118"/>
      <c r="K3705" s="118"/>
      <c r="L3705" s="118"/>
      <c r="M3705" s="118"/>
      <c r="N3705" s="118"/>
    </row>
    <row r="3706" spans="1:14" s="43" customFormat="1" hidden="1">
      <c r="A3706" s="84"/>
      <c r="B3706" s="117"/>
      <c r="C3706" s="118"/>
      <c r="D3706" s="118"/>
      <c r="E3706" s="118"/>
      <c r="F3706" s="118"/>
      <c r="G3706" s="118"/>
      <c r="H3706" s="118"/>
      <c r="I3706" s="118"/>
      <c r="J3706" s="118"/>
      <c r="K3706" s="118"/>
      <c r="L3706" s="118"/>
      <c r="M3706" s="118"/>
      <c r="N3706" s="118"/>
    </row>
    <row r="3707" spans="1:14" s="43" customFormat="1" hidden="1">
      <c r="A3707" s="84"/>
      <c r="B3707" s="117"/>
      <c r="C3707" s="118"/>
      <c r="D3707" s="118"/>
      <c r="E3707" s="118"/>
      <c r="F3707" s="118"/>
      <c r="G3707" s="118"/>
      <c r="H3707" s="118"/>
      <c r="I3707" s="118"/>
      <c r="J3707" s="118"/>
      <c r="K3707" s="118"/>
      <c r="L3707" s="118"/>
      <c r="M3707" s="118"/>
      <c r="N3707" s="118"/>
    </row>
    <row r="3708" spans="1:14" s="43" customFormat="1" hidden="1">
      <c r="A3708" s="84"/>
      <c r="B3708" s="117"/>
      <c r="C3708" s="118"/>
      <c r="D3708" s="118"/>
      <c r="E3708" s="118"/>
      <c r="F3708" s="118"/>
      <c r="G3708" s="118"/>
      <c r="H3708" s="118"/>
      <c r="I3708" s="118"/>
      <c r="J3708" s="118"/>
      <c r="K3708" s="118"/>
      <c r="L3708" s="118"/>
      <c r="M3708" s="118"/>
      <c r="N3708" s="118"/>
    </row>
    <row r="3709" spans="1:14" s="43" customFormat="1" hidden="1">
      <c r="A3709" s="84"/>
      <c r="B3709" s="117"/>
      <c r="C3709" s="118"/>
      <c r="D3709" s="118"/>
      <c r="E3709" s="118"/>
      <c r="F3709" s="118"/>
      <c r="G3709" s="118"/>
      <c r="H3709" s="118"/>
      <c r="I3709" s="118"/>
      <c r="J3709" s="118"/>
      <c r="K3709" s="118"/>
      <c r="L3709" s="118"/>
      <c r="M3709" s="118"/>
      <c r="N3709" s="118"/>
    </row>
    <row r="3710" spans="1:14" s="43" customFormat="1" hidden="1">
      <c r="A3710" s="84"/>
      <c r="B3710" s="117"/>
      <c r="C3710" s="118"/>
      <c r="D3710" s="118"/>
      <c r="E3710" s="118"/>
      <c r="F3710" s="118"/>
      <c r="G3710" s="118"/>
      <c r="H3710" s="118"/>
      <c r="I3710" s="118"/>
      <c r="J3710" s="118"/>
      <c r="K3710" s="118"/>
      <c r="L3710" s="118"/>
      <c r="M3710" s="118"/>
      <c r="N3710" s="118"/>
    </row>
    <row r="3711" spans="1:14" s="43" customFormat="1" hidden="1">
      <c r="A3711" s="84"/>
      <c r="B3711" s="117"/>
      <c r="C3711" s="118"/>
      <c r="D3711" s="118"/>
      <c r="E3711" s="118"/>
      <c r="F3711" s="118"/>
      <c r="G3711" s="118"/>
      <c r="H3711" s="118"/>
      <c r="I3711" s="118"/>
      <c r="J3711" s="118"/>
      <c r="K3711" s="118"/>
      <c r="L3711" s="118"/>
      <c r="M3711" s="118"/>
      <c r="N3711" s="118"/>
    </row>
    <row r="3712" spans="1:14" s="43" customFormat="1" hidden="1">
      <c r="A3712" s="84"/>
      <c r="B3712" s="117"/>
      <c r="C3712" s="118"/>
      <c r="D3712" s="118"/>
      <c r="E3712" s="118"/>
      <c r="F3712" s="118"/>
      <c r="G3712" s="118"/>
      <c r="H3712" s="118"/>
      <c r="I3712" s="118"/>
      <c r="J3712" s="118"/>
      <c r="K3712" s="118"/>
      <c r="L3712" s="118"/>
      <c r="M3712" s="118"/>
      <c r="N3712" s="118"/>
    </row>
    <row r="3713" spans="1:14" s="43" customFormat="1" hidden="1">
      <c r="A3713" s="84"/>
      <c r="B3713" s="117"/>
      <c r="C3713" s="118"/>
      <c r="D3713" s="118"/>
      <c r="E3713" s="118"/>
      <c r="F3713" s="118"/>
      <c r="G3713" s="118"/>
      <c r="H3713" s="118"/>
      <c r="I3713" s="118"/>
      <c r="J3713" s="118"/>
      <c r="K3713" s="118"/>
      <c r="L3713" s="118"/>
      <c r="M3713" s="118"/>
      <c r="N3713" s="118"/>
    </row>
    <row r="3714" spans="1:14" s="43" customFormat="1" hidden="1">
      <c r="A3714" s="84"/>
      <c r="B3714" s="117"/>
      <c r="C3714" s="118"/>
      <c r="D3714" s="118"/>
      <c r="E3714" s="118"/>
      <c r="F3714" s="118"/>
      <c r="G3714" s="118"/>
      <c r="H3714" s="118"/>
      <c r="I3714" s="118"/>
      <c r="J3714" s="118"/>
      <c r="K3714" s="118"/>
      <c r="L3714" s="118"/>
      <c r="M3714" s="118"/>
      <c r="N3714" s="118"/>
    </row>
    <row r="3715" spans="1:14" s="43" customFormat="1" hidden="1">
      <c r="A3715" s="84"/>
      <c r="B3715" s="117"/>
      <c r="C3715" s="118"/>
      <c r="D3715" s="118"/>
      <c r="E3715" s="118"/>
      <c r="F3715" s="118"/>
      <c r="G3715" s="118"/>
      <c r="H3715" s="118"/>
      <c r="I3715" s="118"/>
      <c r="J3715" s="118"/>
      <c r="K3715" s="118"/>
      <c r="L3715" s="118"/>
      <c r="M3715" s="118"/>
      <c r="N3715" s="118"/>
    </row>
    <row r="3716" spans="1:14" s="43" customFormat="1" hidden="1">
      <c r="A3716" s="84"/>
      <c r="B3716" s="117"/>
      <c r="C3716" s="118"/>
      <c r="D3716" s="118"/>
      <c r="E3716" s="118"/>
      <c r="F3716" s="118"/>
      <c r="G3716" s="118"/>
      <c r="H3716" s="118"/>
      <c r="I3716" s="118"/>
      <c r="J3716" s="118"/>
      <c r="K3716" s="118"/>
      <c r="L3716" s="118"/>
      <c r="M3716" s="118"/>
      <c r="N3716" s="118"/>
    </row>
    <row r="3717" spans="1:14" s="43" customFormat="1" hidden="1">
      <c r="A3717" s="84"/>
      <c r="B3717" s="117"/>
      <c r="C3717" s="118"/>
      <c r="D3717" s="118"/>
      <c r="E3717" s="118"/>
      <c r="F3717" s="118"/>
      <c r="G3717" s="118"/>
      <c r="H3717" s="118"/>
      <c r="I3717" s="118"/>
      <c r="J3717" s="118"/>
      <c r="K3717" s="118"/>
      <c r="L3717" s="118"/>
      <c r="M3717" s="118"/>
      <c r="N3717" s="118"/>
    </row>
    <row r="3718" spans="1:14" s="43" customFormat="1" hidden="1">
      <c r="A3718" s="84"/>
      <c r="B3718" s="117"/>
      <c r="C3718" s="118"/>
      <c r="D3718" s="118"/>
      <c r="E3718" s="118"/>
      <c r="F3718" s="118"/>
      <c r="G3718" s="118"/>
      <c r="H3718" s="118"/>
      <c r="I3718" s="118"/>
      <c r="J3718" s="118"/>
      <c r="K3718" s="118"/>
      <c r="L3718" s="118"/>
      <c r="M3718" s="118"/>
      <c r="N3718" s="118"/>
    </row>
    <row r="3719" spans="1:14" s="43" customFormat="1" hidden="1">
      <c r="A3719" s="84"/>
      <c r="B3719" s="117"/>
      <c r="C3719" s="118"/>
      <c r="D3719" s="118"/>
      <c r="E3719" s="118"/>
      <c r="F3719" s="118"/>
      <c r="G3719" s="118"/>
      <c r="H3719" s="118"/>
      <c r="I3719" s="118"/>
      <c r="J3719" s="118"/>
      <c r="K3719" s="118"/>
      <c r="L3719" s="118"/>
      <c r="M3719" s="118"/>
      <c r="N3719" s="118"/>
    </row>
    <row r="3720" spans="1:14" s="43" customFormat="1" hidden="1">
      <c r="A3720" s="84"/>
      <c r="B3720" s="117"/>
      <c r="C3720" s="118"/>
      <c r="D3720" s="118"/>
      <c r="E3720" s="118"/>
      <c r="F3720" s="118"/>
      <c r="G3720" s="118"/>
      <c r="H3720" s="118"/>
      <c r="I3720" s="118"/>
      <c r="J3720" s="118"/>
      <c r="K3720" s="118"/>
      <c r="L3720" s="118"/>
      <c r="M3720" s="118"/>
      <c r="N3720" s="118"/>
    </row>
    <row r="3721" spans="1:14" s="43" customFormat="1" hidden="1">
      <c r="A3721" s="84"/>
      <c r="B3721" s="117"/>
      <c r="C3721" s="118"/>
      <c r="D3721" s="118"/>
      <c r="E3721" s="118"/>
      <c r="F3721" s="118"/>
      <c r="G3721" s="118"/>
      <c r="H3721" s="118"/>
      <c r="I3721" s="118"/>
      <c r="J3721" s="118"/>
      <c r="K3721" s="118"/>
      <c r="L3721" s="118"/>
      <c r="M3721" s="118"/>
      <c r="N3721" s="118"/>
    </row>
    <row r="3722" spans="1:14" s="43" customFormat="1" hidden="1">
      <c r="A3722" s="84"/>
      <c r="B3722" s="117"/>
      <c r="C3722" s="118"/>
      <c r="D3722" s="118"/>
      <c r="E3722" s="118"/>
      <c r="F3722" s="118"/>
      <c r="G3722" s="118"/>
      <c r="H3722" s="118"/>
      <c r="I3722" s="118"/>
      <c r="J3722" s="118"/>
      <c r="K3722" s="118"/>
      <c r="L3722" s="118"/>
      <c r="M3722" s="118"/>
      <c r="N3722" s="118"/>
    </row>
    <row r="3723" spans="1:14" s="43" customFormat="1" hidden="1">
      <c r="A3723" s="84"/>
      <c r="B3723" s="117"/>
      <c r="C3723" s="118"/>
      <c r="D3723" s="118"/>
      <c r="E3723" s="118"/>
      <c r="F3723" s="118"/>
      <c r="G3723" s="118"/>
      <c r="H3723" s="118"/>
      <c r="I3723" s="118"/>
      <c r="J3723" s="118"/>
      <c r="K3723" s="118"/>
      <c r="L3723" s="118"/>
      <c r="M3723" s="118"/>
      <c r="N3723" s="118"/>
    </row>
    <row r="3724" spans="1:14" s="43" customFormat="1" hidden="1">
      <c r="A3724" s="84"/>
      <c r="B3724" s="117"/>
      <c r="C3724" s="118"/>
      <c r="D3724" s="118"/>
      <c r="E3724" s="118"/>
      <c r="F3724" s="118"/>
      <c r="G3724" s="118"/>
      <c r="H3724" s="118"/>
      <c r="I3724" s="118"/>
      <c r="J3724" s="118"/>
      <c r="K3724" s="118"/>
      <c r="L3724" s="118"/>
      <c r="M3724" s="118"/>
      <c r="N3724" s="118"/>
    </row>
    <row r="3725" spans="1:14" s="43" customFormat="1" hidden="1">
      <c r="A3725" s="84"/>
      <c r="B3725" s="117"/>
      <c r="C3725" s="118"/>
      <c r="D3725" s="118"/>
      <c r="E3725" s="118"/>
      <c r="F3725" s="118"/>
      <c r="G3725" s="118"/>
      <c r="H3725" s="118"/>
      <c r="I3725" s="118"/>
      <c r="J3725" s="118"/>
      <c r="K3725" s="118"/>
      <c r="L3725" s="118"/>
      <c r="M3725" s="118"/>
      <c r="N3725" s="118"/>
    </row>
    <row r="3726" spans="1:14" s="43" customFormat="1" hidden="1">
      <c r="A3726" s="84"/>
      <c r="B3726" s="117"/>
      <c r="C3726" s="118"/>
      <c r="D3726" s="118"/>
      <c r="E3726" s="118"/>
      <c r="F3726" s="118"/>
      <c r="G3726" s="118"/>
      <c r="H3726" s="118"/>
      <c r="I3726" s="118"/>
      <c r="J3726" s="118"/>
      <c r="K3726" s="118"/>
      <c r="L3726" s="118"/>
      <c r="M3726" s="118"/>
      <c r="N3726" s="118"/>
    </row>
    <row r="3727" spans="1:14" s="43" customFormat="1" hidden="1">
      <c r="A3727" s="84"/>
      <c r="B3727" s="117"/>
      <c r="C3727" s="118"/>
      <c r="D3727" s="118"/>
      <c r="E3727" s="118"/>
      <c r="F3727" s="118"/>
      <c r="G3727" s="118"/>
      <c r="H3727" s="118"/>
      <c r="I3727" s="118"/>
      <c r="J3727" s="118"/>
      <c r="K3727" s="118"/>
      <c r="L3727" s="118"/>
      <c r="M3727" s="118"/>
      <c r="N3727" s="118"/>
    </row>
    <row r="3728" spans="1:14" s="43" customFormat="1" hidden="1">
      <c r="A3728" s="84"/>
      <c r="B3728" s="117"/>
      <c r="C3728" s="118"/>
      <c r="D3728" s="118"/>
      <c r="E3728" s="118"/>
      <c r="F3728" s="118"/>
      <c r="G3728" s="118"/>
      <c r="H3728" s="118"/>
      <c r="I3728" s="118"/>
      <c r="J3728" s="118"/>
      <c r="K3728" s="118"/>
      <c r="L3728" s="118"/>
      <c r="M3728" s="118"/>
      <c r="N3728" s="118"/>
    </row>
    <row r="3729" spans="1:14" s="43" customFormat="1" hidden="1">
      <c r="A3729" s="84"/>
      <c r="B3729" s="117"/>
      <c r="C3729" s="118"/>
      <c r="D3729" s="118"/>
      <c r="E3729" s="118"/>
      <c r="F3729" s="118"/>
      <c r="G3729" s="118"/>
      <c r="H3729" s="118"/>
      <c r="I3729" s="118"/>
      <c r="J3729" s="118"/>
      <c r="K3729" s="118"/>
      <c r="L3729" s="118"/>
      <c r="M3729" s="118"/>
      <c r="N3729" s="118"/>
    </row>
    <row r="3730" spans="1:14" s="43" customFormat="1" hidden="1">
      <c r="A3730" s="84"/>
      <c r="B3730" s="117"/>
      <c r="C3730" s="118"/>
      <c r="D3730" s="118"/>
      <c r="E3730" s="118"/>
      <c r="F3730" s="118"/>
      <c r="G3730" s="118"/>
      <c r="H3730" s="118"/>
      <c r="I3730" s="118"/>
      <c r="J3730" s="118"/>
      <c r="K3730" s="118"/>
      <c r="L3730" s="118"/>
      <c r="M3730" s="118"/>
      <c r="N3730" s="118"/>
    </row>
    <row r="3731" spans="1:14" s="43" customFormat="1" hidden="1">
      <c r="A3731" s="84"/>
      <c r="B3731" s="117"/>
      <c r="C3731" s="118"/>
      <c r="D3731" s="118"/>
      <c r="E3731" s="118"/>
      <c r="F3731" s="118"/>
      <c r="G3731" s="118"/>
      <c r="H3731" s="118"/>
      <c r="I3731" s="118"/>
      <c r="J3731" s="118"/>
      <c r="K3731" s="118"/>
      <c r="L3731" s="118"/>
      <c r="M3731" s="118"/>
      <c r="N3731" s="118"/>
    </row>
    <row r="3732" spans="1:14" s="43" customFormat="1" hidden="1">
      <c r="A3732" s="84"/>
      <c r="B3732" s="117"/>
      <c r="C3732" s="118"/>
      <c r="D3732" s="118"/>
      <c r="E3732" s="118"/>
      <c r="F3732" s="118"/>
      <c r="G3732" s="118"/>
      <c r="H3732" s="118"/>
      <c r="I3732" s="118"/>
      <c r="J3732" s="118"/>
      <c r="K3732" s="118"/>
      <c r="L3732" s="118"/>
      <c r="M3732" s="118"/>
      <c r="N3732" s="118"/>
    </row>
    <row r="3733" spans="1:14" s="43" customFormat="1" hidden="1">
      <c r="A3733" s="84"/>
      <c r="B3733" s="117"/>
      <c r="C3733" s="118"/>
      <c r="D3733" s="118"/>
      <c r="E3733" s="118"/>
      <c r="F3733" s="118"/>
      <c r="G3733" s="118"/>
      <c r="H3733" s="118"/>
      <c r="I3733" s="118"/>
      <c r="J3733" s="118"/>
      <c r="K3733" s="118"/>
      <c r="L3733" s="118"/>
      <c r="M3733" s="118"/>
      <c r="N3733" s="118"/>
    </row>
    <row r="3734" spans="1:14" s="43" customFormat="1" hidden="1">
      <c r="A3734" s="84"/>
      <c r="B3734" s="117"/>
      <c r="C3734" s="118"/>
      <c r="D3734" s="118"/>
      <c r="E3734" s="118"/>
      <c r="F3734" s="118"/>
      <c r="G3734" s="118"/>
      <c r="H3734" s="118"/>
      <c r="I3734" s="118"/>
      <c r="J3734" s="118"/>
      <c r="K3734" s="118"/>
      <c r="L3734" s="118"/>
      <c r="M3734" s="118"/>
      <c r="N3734" s="118"/>
    </row>
    <row r="3735" spans="1:14" s="43" customFormat="1" hidden="1">
      <c r="A3735" s="84"/>
      <c r="B3735" s="117"/>
      <c r="C3735" s="118"/>
      <c r="D3735" s="118"/>
      <c r="E3735" s="118"/>
      <c r="F3735" s="118"/>
      <c r="G3735" s="118"/>
      <c r="H3735" s="118"/>
      <c r="I3735" s="118"/>
      <c r="J3735" s="118"/>
      <c r="K3735" s="118"/>
      <c r="L3735" s="118"/>
      <c r="M3735" s="118"/>
      <c r="N3735" s="118"/>
    </row>
    <row r="3736" spans="1:14" s="43" customFormat="1" hidden="1">
      <c r="A3736" s="84"/>
      <c r="B3736" s="117"/>
      <c r="C3736" s="118"/>
      <c r="D3736" s="118"/>
      <c r="E3736" s="118"/>
      <c r="F3736" s="118"/>
      <c r="G3736" s="118"/>
      <c r="H3736" s="118"/>
      <c r="I3736" s="118"/>
      <c r="J3736" s="118"/>
      <c r="K3736" s="118"/>
      <c r="L3736" s="118"/>
      <c r="M3736" s="118"/>
      <c r="N3736" s="118"/>
    </row>
    <row r="3737" spans="1:14" s="43" customFormat="1" hidden="1">
      <c r="A3737" s="84"/>
      <c r="B3737" s="117"/>
      <c r="C3737" s="118"/>
      <c r="D3737" s="118"/>
      <c r="E3737" s="118"/>
      <c r="F3737" s="118"/>
      <c r="G3737" s="118"/>
      <c r="H3737" s="118"/>
      <c r="I3737" s="118"/>
      <c r="J3737" s="118"/>
      <c r="K3737" s="118"/>
      <c r="L3737" s="118"/>
      <c r="M3737" s="118"/>
      <c r="N3737" s="118"/>
    </row>
    <row r="3738" spans="1:14" s="43" customFormat="1" hidden="1">
      <c r="A3738" s="84"/>
      <c r="B3738" s="117"/>
      <c r="C3738" s="118"/>
      <c r="D3738" s="118"/>
      <c r="E3738" s="118"/>
      <c r="F3738" s="118"/>
      <c r="G3738" s="118"/>
      <c r="H3738" s="118"/>
      <c r="I3738" s="118"/>
      <c r="J3738" s="118"/>
      <c r="K3738" s="118"/>
      <c r="L3738" s="118"/>
      <c r="M3738" s="118"/>
      <c r="N3738" s="118"/>
    </row>
    <row r="3739" spans="1:14" s="43" customFormat="1" hidden="1">
      <c r="A3739" s="84"/>
      <c r="B3739" s="117"/>
      <c r="C3739" s="118"/>
      <c r="D3739" s="118"/>
      <c r="E3739" s="118"/>
      <c r="F3739" s="118"/>
      <c r="G3739" s="118"/>
      <c r="H3739" s="118"/>
      <c r="I3739" s="118"/>
      <c r="J3739" s="118"/>
      <c r="K3739" s="118"/>
      <c r="L3739" s="118"/>
      <c r="M3739" s="118"/>
      <c r="N3739" s="118"/>
    </row>
    <row r="3740" spans="1:14" s="43" customFormat="1" hidden="1">
      <c r="A3740" s="84"/>
      <c r="B3740" s="117"/>
      <c r="C3740" s="118"/>
      <c r="D3740" s="118"/>
      <c r="E3740" s="118"/>
      <c r="F3740" s="118"/>
      <c r="G3740" s="118"/>
      <c r="H3740" s="118"/>
      <c r="I3740" s="118"/>
      <c r="J3740" s="118"/>
      <c r="K3740" s="118"/>
      <c r="L3740" s="118"/>
      <c r="M3740" s="118"/>
      <c r="N3740" s="118"/>
    </row>
    <row r="3741" spans="1:14" s="43" customFormat="1" hidden="1">
      <c r="A3741" s="84"/>
      <c r="B3741" s="117"/>
      <c r="C3741" s="118"/>
      <c r="D3741" s="118"/>
      <c r="E3741" s="118"/>
      <c r="F3741" s="118"/>
      <c r="G3741" s="118"/>
      <c r="H3741" s="118"/>
      <c r="I3741" s="118"/>
      <c r="J3741" s="118"/>
      <c r="K3741" s="118"/>
      <c r="L3741" s="118"/>
      <c r="M3741" s="118"/>
      <c r="N3741" s="118"/>
    </row>
    <row r="3742" spans="1:14" s="43" customFormat="1" hidden="1">
      <c r="A3742" s="84"/>
      <c r="B3742" s="117"/>
      <c r="C3742" s="118"/>
      <c r="D3742" s="118"/>
      <c r="E3742" s="118"/>
      <c r="F3742" s="118"/>
      <c r="G3742" s="118"/>
      <c r="H3742" s="118"/>
      <c r="I3742" s="118"/>
      <c r="J3742" s="118"/>
      <c r="K3742" s="118"/>
      <c r="L3742" s="118"/>
      <c r="M3742" s="118"/>
      <c r="N3742" s="118"/>
    </row>
    <row r="3743" spans="1:14" s="43" customFormat="1" hidden="1">
      <c r="A3743" s="84"/>
      <c r="B3743" s="117"/>
      <c r="C3743" s="118"/>
      <c r="D3743" s="118"/>
      <c r="E3743" s="118"/>
      <c r="F3743" s="118"/>
      <c r="G3743" s="118"/>
      <c r="H3743" s="118"/>
      <c r="I3743" s="118"/>
      <c r="J3743" s="118"/>
      <c r="K3743" s="118"/>
      <c r="L3743" s="118"/>
      <c r="M3743" s="118"/>
      <c r="N3743" s="118"/>
    </row>
    <row r="3744" spans="1:14" s="43" customFormat="1" hidden="1">
      <c r="A3744" s="84"/>
      <c r="B3744" s="117"/>
      <c r="C3744" s="118"/>
      <c r="D3744" s="118"/>
      <c r="E3744" s="118"/>
      <c r="F3744" s="118"/>
      <c r="G3744" s="118"/>
      <c r="H3744" s="118"/>
      <c r="I3744" s="118"/>
      <c r="J3744" s="118"/>
      <c r="K3744" s="118"/>
      <c r="L3744" s="118"/>
      <c r="M3744" s="118"/>
      <c r="N3744" s="118"/>
    </row>
    <row r="3745" spans="1:14" s="43" customFormat="1" hidden="1">
      <c r="A3745" s="84"/>
      <c r="B3745" s="117"/>
      <c r="C3745" s="118"/>
      <c r="D3745" s="118"/>
      <c r="E3745" s="118"/>
      <c r="F3745" s="118"/>
      <c r="G3745" s="118"/>
      <c r="H3745" s="118"/>
      <c r="I3745" s="118"/>
      <c r="J3745" s="118"/>
      <c r="K3745" s="118"/>
      <c r="L3745" s="118"/>
      <c r="M3745" s="118"/>
      <c r="N3745" s="118"/>
    </row>
    <row r="3746" spans="1:14" s="43" customFormat="1" hidden="1">
      <c r="A3746" s="84"/>
      <c r="B3746" s="117"/>
      <c r="C3746" s="118"/>
      <c r="D3746" s="118"/>
      <c r="E3746" s="118"/>
      <c r="F3746" s="118"/>
      <c r="G3746" s="118"/>
      <c r="H3746" s="118"/>
      <c r="I3746" s="118"/>
      <c r="J3746" s="118"/>
      <c r="K3746" s="118"/>
      <c r="L3746" s="118"/>
      <c r="M3746" s="118"/>
      <c r="N3746" s="118"/>
    </row>
    <row r="3747" spans="1:14" s="43" customFormat="1" hidden="1">
      <c r="A3747" s="84"/>
      <c r="B3747" s="117"/>
      <c r="C3747" s="118"/>
      <c r="D3747" s="118"/>
      <c r="E3747" s="118"/>
      <c r="F3747" s="118"/>
      <c r="G3747" s="118"/>
      <c r="H3747" s="118"/>
      <c r="I3747" s="118"/>
      <c r="J3747" s="118"/>
      <c r="K3747" s="118"/>
      <c r="L3747" s="118"/>
      <c r="M3747" s="118"/>
      <c r="N3747" s="118"/>
    </row>
    <row r="3748" spans="1:14" s="43" customFormat="1" hidden="1">
      <c r="A3748" s="84"/>
      <c r="B3748" s="117"/>
      <c r="C3748" s="118"/>
      <c r="D3748" s="118"/>
      <c r="E3748" s="118"/>
      <c r="F3748" s="118"/>
      <c r="G3748" s="118"/>
      <c r="H3748" s="118"/>
      <c r="I3748" s="118"/>
      <c r="J3748" s="118"/>
      <c r="K3748" s="118"/>
      <c r="L3748" s="118"/>
      <c r="M3748" s="118"/>
      <c r="N3748" s="118"/>
    </row>
    <row r="3749" spans="1:14" s="43" customFormat="1" hidden="1">
      <c r="A3749" s="84"/>
      <c r="B3749" s="117"/>
      <c r="C3749" s="118"/>
      <c r="D3749" s="118"/>
      <c r="E3749" s="118"/>
      <c r="F3749" s="118"/>
      <c r="G3749" s="118"/>
      <c r="H3749" s="118"/>
      <c r="I3749" s="118"/>
      <c r="J3749" s="118"/>
      <c r="K3749" s="118"/>
      <c r="L3749" s="118"/>
      <c r="M3749" s="118"/>
      <c r="N3749" s="118"/>
    </row>
    <row r="3750" spans="1:14" s="43" customFormat="1" hidden="1">
      <c r="A3750" s="84"/>
      <c r="B3750" s="117"/>
      <c r="C3750" s="118"/>
      <c r="D3750" s="118"/>
      <c r="E3750" s="118"/>
      <c r="F3750" s="118"/>
      <c r="G3750" s="118"/>
      <c r="H3750" s="118"/>
      <c r="I3750" s="118"/>
      <c r="J3750" s="118"/>
      <c r="K3750" s="118"/>
      <c r="L3750" s="118"/>
      <c r="M3750" s="118"/>
      <c r="N3750" s="118"/>
    </row>
    <row r="3751" spans="1:14" s="43" customFormat="1" hidden="1">
      <c r="A3751" s="84"/>
      <c r="B3751" s="117"/>
      <c r="C3751" s="118"/>
      <c r="D3751" s="118"/>
      <c r="E3751" s="118"/>
      <c r="F3751" s="118"/>
      <c r="G3751" s="118"/>
      <c r="H3751" s="118"/>
      <c r="I3751" s="118"/>
      <c r="J3751" s="118"/>
      <c r="K3751" s="118"/>
      <c r="L3751" s="118"/>
      <c r="M3751" s="118"/>
      <c r="N3751" s="118"/>
    </row>
    <row r="3752" spans="1:14" s="43" customFormat="1" hidden="1">
      <c r="A3752" s="84"/>
      <c r="B3752" s="117"/>
      <c r="C3752" s="118"/>
      <c r="D3752" s="118"/>
      <c r="E3752" s="118"/>
      <c r="F3752" s="118"/>
      <c r="G3752" s="118"/>
      <c r="H3752" s="118"/>
      <c r="I3752" s="118"/>
      <c r="J3752" s="118"/>
      <c r="K3752" s="118"/>
      <c r="L3752" s="118"/>
      <c r="M3752" s="118"/>
      <c r="N3752" s="118"/>
    </row>
    <row r="3753" spans="1:14" s="43" customFormat="1" hidden="1">
      <c r="A3753" s="84"/>
      <c r="B3753" s="117"/>
      <c r="C3753" s="118"/>
      <c r="D3753" s="118"/>
      <c r="E3753" s="118"/>
      <c r="F3753" s="118"/>
      <c r="G3753" s="118"/>
      <c r="H3753" s="118"/>
      <c r="I3753" s="118"/>
      <c r="J3753" s="118"/>
      <c r="K3753" s="118"/>
      <c r="L3753" s="118"/>
      <c r="M3753" s="118"/>
      <c r="N3753" s="118"/>
    </row>
    <row r="3754" spans="1:14" s="43" customFormat="1" hidden="1">
      <c r="A3754" s="84"/>
      <c r="B3754" s="117"/>
      <c r="C3754" s="118"/>
      <c r="D3754" s="118"/>
      <c r="E3754" s="118"/>
      <c r="F3754" s="118"/>
      <c r="G3754" s="118"/>
      <c r="H3754" s="118"/>
      <c r="I3754" s="118"/>
      <c r="J3754" s="118"/>
      <c r="K3754" s="118"/>
      <c r="L3754" s="118"/>
      <c r="M3754" s="118"/>
      <c r="N3754" s="118"/>
    </row>
    <row r="3755" spans="1:14" s="43" customFormat="1" hidden="1">
      <c r="A3755" s="84"/>
      <c r="B3755" s="117"/>
      <c r="C3755" s="118"/>
      <c r="D3755" s="118"/>
      <c r="E3755" s="118"/>
      <c r="F3755" s="118"/>
      <c r="G3755" s="118"/>
      <c r="H3755" s="118"/>
      <c r="I3755" s="118"/>
      <c r="J3755" s="118"/>
      <c r="K3755" s="118"/>
      <c r="L3755" s="118"/>
      <c r="M3755" s="118"/>
      <c r="N3755" s="118"/>
    </row>
    <row r="3756" spans="1:14" s="43" customFormat="1" hidden="1">
      <c r="A3756" s="84"/>
      <c r="B3756" s="117"/>
      <c r="C3756" s="118"/>
      <c r="D3756" s="118"/>
      <c r="E3756" s="118"/>
      <c r="F3756" s="118"/>
      <c r="G3756" s="118"/>
      <c r="H3756" s="118"/>
      <c r="I3756" s="118"/>
      <c r="J3756" s="118"/>
      <c r="K3756" s="118"/>
      <c r="L3756" s="118"/>
      <c r="M3756" s="118"/>
      <c r="N3756" s="118"/>
    </row>
    <row r="3757" spans="1:14" s="43" customFormat="1" hidden="1">
      <c r="A3757" s="84"/>
      <c r="B3757" s="117"/>
      <c r="C3757" s="118"/>
      <c r="D3757" s="118"/>
      <c r="E3757" s="118"/>
      <c r="F3757" s="118"/>
      <c r="G3757" s="118"/>
      <c r="H3757" s="118"/>
      <c r="I3757" s="118"/>
      <c r="J3757" s="118"/>
      <c r="K3757" s="118"/>
      <c r="L3757" s="118"/>
      <c r="M3757" s="118"/>
      <c r="N3757" s="118"/>
    </row>
    <row r="3758" spans="1:14" s="43" customFormat="1" hidden="1">
      <c r="A3758" s="84"/>
      <c r="B3758" s="117"/>
      <c r="C3758" s="118"/>
      <c r="D3758" s="118"/>
      <c r="E3758" s="118"/>
      <c r="F3758" s="118"/>
      <c r="G3758" s="118"/>
      <c r="H3758" s="118"/>
      <c r="I3758" s="118"/>
      <c r="J3758" s="118"/>
      <c r="K3758" s="118"/>
      <c r="L3758" s="118"/>
      <c r="M3758" s="118"/>
      <c r="N3758" s="118"/>
    </row>
    <row r="3759" spans="1:14" s="43" customFormat="1" hidden="1">
      <c r="A3759" s="84"/>
      <c r="B3759" s="117"/>
      <c r="C3759" s="118"/>
      <c r="D3759" s="118"/>
      <c r="E3759" s="118"/>
      <c r="F3759" s="118"/>
      <c r="G3759" s="118"/>
      <c r="H3759" s="118"/>
      <c r="I3759" s="118"/>
      <c r="J3759" s="118"/>
      <c r="K3759" s="118"/>
      <c r="L3759" s="118"/>
      <c r="M3759" s="118"/>
      <c r="N3759" s="118"/>
    </row>
    <row r="3760" spans="1:14" s="43" customFormat="1" hidden="1">
      <c r="A3760" s="84"/>
      <c r="B3760" s="117"/>
      <c r="C3760" s="118"/>
      <c r="D3760" s="118"/>
      <c r="E3760" s="118"/>
      <c r="F3760" s="118"/>
      <c r="G3760" s="118"/>
      <c r="H3760" s="118"/>
      <c r="I3760" s="118"/>
      <c r="J3760" s="118"/>
      <c r="K3760" s="118"/>
      <c r="L3760" s="118"/>
      <c r="M3760" s="118"/>
      <c r="N3760" s="118"/>
    </row>
    <row r="3761" spans="1:14" s="43" customFormat="1" hidden="1">
      <c r="A3761" s="84"/>
      <c r="B3761" s="117"/>
      <c r="C3761" s="118"/>
      <c r="D3761" s="118"/>
      <c r="E3761" s="118"/>
      <c r="F3761" s="118"/>
      <c r="G3761" s="118"/>
      <c r="H3761" s="118"/>
      <c r="I3761" s="118"/>
      <c r="J3761" s="118"/>
      <c r="K3761" s="118"/>
      <c r="L3761" s="118"/>
      <c r="M3761" s="118"/>
      <c r="N3761" s="118"/>
    </row>
    <row r="3762" spans="1:14" s="43" customFormat="1" hidden="1">
      <c r="A3762" s="84"/>
      <c r="B3762" s="117"/>
      <c r="C3762" s="118"/>
      <c r="D3762" s="118"/>
      <c r="E3762" s="118"/>
      <c r="F3762" s="118"/>
      <c r="G3762" s="118"/>
      <c r="H3762" s="118"/>
      <c r="I3762" s="118"/>
      <c r="J3762" s="118"/>
      <c r="K3762" s="118"/>
      <c r="L3762" s="118"/>
      <c r="M3762" s="118"/>
      <c r="N3762" s="118"/>
    </row>
    <row r="3763" spans="1:14" s="43" customFormat="1" hidden="1">
      <c r="A3763" s="84"/>
      <c r="B3763" s="117"/>
      <c r="C3763" s="118"/>
      <c r="D3763" s="118"/>
      <c r="E3763" s="118"/>
      <c r="F3763" s="118"/>
      <c r="G3763" s="118"/>
      <c r="H3763" s="118"/>
      <c r="I3763" s="118"/>
      <c r="J3763" s="118"/>
      <c r="K3763" s="118"/>
      <c r="L3763" s="118"/>
      <c r="M3763" s="118"/>
      <c r="N3763" s="118"/>
    </row>
    <row r="3764" spans="1:14" s="43" customFormat="1" hidden="1">
      <c r="A3764" s="84"/>
      <c r="B3764" s="117"/>
      <c r="C3764" s="118"/>
      <c r="D3764" s="118"/>
      <c r="E3764" s="118"/>
      <c r="F3764" s="118"/>
      <c r="G3764" s="118"/>
      <c r="H3764" s="118"/>
      <c r="I3764" s="118"/>
      <c r="J3764" s="118"/>
      <c r="K3764" s="118"/>
      <c r="L3764" s="118"/>
      <c r="M3764" s="118"/>
      <c r="N3764" s="118"/>
    </row>
    <row r="3765" spans="1:14" s="43" customFormat="1" hidden="1">
      <c r="A3765" s="84"/>
      <c r="B3765" s="117"/>
      <c r="C3765" s="118"/>
      <c r="D3765" s="118"/>
      <c r="E3765" s="118"/>
      <c r="F3765" s="118"/>
      <c r="G3765" s="118"/>
      <c r="H3765" s="118"/>
      <c r="I3765" s="118"/>
      <c r="J3765" s="118"/>
      <c r="K3765" s="118"/>
      <c r="L3765" s="118"/>
      <c r="M3765" s="118"/>
      <c r="N3765" s="118"/>
    </row>
    <row r="3766" spans="1:14" s="43" customFormat="1" hidden="1">
      <c r="A3766" s="84"/>
      <c r="B3766" s="117"/>
      <c r="C3766" s="118"/>
      <c r="D3766" s="118"/>
      <c r="E3766" s="118"/>
      <c r="F3766" s="118"/>
      <c r="G3766" s="118"/>
      <c r="H3766" s="118"/>
      <c r="I3766" s="118"/>
      <c r="J3766" s="118"/>
      <c r="K3766" s="118"/>
      <c r="L3766" s="118"/>
      <c r="M3766" s="118"/>
      <c r="N3766" s="118"/>
    </row>
    <row r="3767" spans="1:14" s="43" customFormat="1" hidden="1">
      <c r="A3767" s="84"/>
      <c r="B3767" s="117"/>
      <c r="C3767" s="118"/>
      <c r="D3767" s="118"/>
      <c r="E3767" s="118"/>
      <c r="F3767" s="118"/>
      <c r="G3767" s="118"/>
      <c r="H3767" s="118"/>
      <c r="I3767" s="118"/>
      <c r="J3767" s="118"/>
      <c r="K3767" s="118"/>
      <c r="L3767" s="118"/>
      <c r="M3767" s="118"/>
      <c r="N3767" s="118"/>
    </row>
    <row r="3768" spans="1:14" s="43" customFormat="1" hidden="1">
      <c r="A3768" s="84"/>
      <c r="B3768" s="117"/>
      <c r="C3768" s="118"/>
      <c r="D3768" s="118"/>
      <c r="E3768" s="118"/>
      <c r="F3768" s="118"/>
      <c r="G3768" s="118"/>
      <c r="H3768" s="118"/>
      <c r="I3768" s="118"/>
      <c r="J3768" s="118"/>
      <c r="K3768" s="118"/>
      <c r="L3768" s="118"/>
      <c r="M3768" s="118"/>
      <c r="N3768" s="118"/>
    </row>
    <row r="3769" spans="1:14" s="43" customFormat="1" hidden="1">
      <c r="A3769" s="84"/>
      <c r="B3769" s="117"/>
      <c r="C3769" s="118"/>
      <c r="D3769" s="118"/>
      <c r="E3769" s="118"/>
      <c r="F3769" s="118"/>
      <c r="G3769" s="118"/>
      <c r="H3769" s="118"/>
      <c r="I3769" s="118"/>
      <c r="J3769" s="118"/>
      <c r="K3769" s="118"/>
      <c r="L3769" s="118"/>
      <c r="M3769" s="118"/>
      <c r="N3769" s="118"/>
    </row>
    <row r="3770" spans="1:14" s="43" customFormat="1" hidden="1">
      <c r="A3770" s="84"/>
      <c r="B3770" s="117"/>
      <c r="C3770" s="118"/>
      <c r="D3770" s="118"/>
      <c r="E3770" s="118"/>
      <c r="F3770" s="118"/>
      <c r="G3770" s="118"/>
      <c r="H3770" s="118"/>
      <c r="I3770" s="118"/>
      <c r="J3770" s="118"/>
      <c r="K3770" s="118"/>
      <c r="L3770" s="118"/>
      <c r="M3770" s="118"/>
      <c r="N3770" s="118"/>
    </row>
    <row r="3771" spans="1:14" s="43" customFormat="1" hidden="1">
      <c r="A3771" s="84"/>
      <c r="B3771" s="117"/>
      <c r="C3771" s="118"/>
      <c r="D3771" s="118"/>
      <c r="E3771" s="118"/>
      <c r="F3771" s="118"/>
      <c r="G3771" s="118"/>
      <c r="H3771" s="118"/>
      <c r="I3771" s="118"/>
      <c r="J3771" s="118"/>
      <c r="K3771" s="118"/>
      <c r="L3771" s="118"/>
      <c r="M3771" s="118"/>
      <c r="N3771" s="118"/>
    </row>
    <row r="3772" spans="1:14" s="43" customFormat="1" hidden="1">
      <c r="A3772" s="84"/>
      <c r="B3772" s="117"/>
      <c r="C3772" s="118"/>
      <c r="D3772" s="118"/>
      <c r="E3772" s="118"/>
      <c r="F3772" s="118"/>
      <c r="G3772" s="118"/>
      <c r="H3772" s="118"/>
      <c r="I3772" s="118"/>
      <c r="J3772" s="118"/>
      <c r="K3772" s="118"/>
      <c r="L3772" s="118"/>
      <c r="M3772" s="118"/>
      <c r="N3772" s="118"/>
    </row>
    <row r="3773" spans="1:14" s="43" customFormat="1" hidden="1">
      <c r="A3773" s="84"/>
      <c r="B3773" s="117"/>
      <c r="C3773" s="118"/>
      <c r="D3773" s="118"/>
      <c r="E3773" s="118"/>
      <c r="F3773" s="118"/>
      <c r="G3773" s="118"/>
      <c r="H3773" s="118"/>
      <c r="I3773" s="118"/>
      <c r="J3773" s="118"/>
      <c r="K3773" s="118"/>
      <c r="L3773" s="118"/>
      <c r="M3773" s="118"/>
      <c r="N3773" s="118"/>
    </row>
    <row r="3774" spans="1:14" s="43" customFormat="1" hidden="1">
      <c r="A3774" s="84"/>
      <c r="B3774" s="117"/>
      <c r="C3774" s="118"/>
      <c r="D3774" s="118"/>
      <c r="E3774" s="118"/>
      <c r="F3774" s="118"/>
      <c r="G3774" s="118"/>
      <c r="H3774" s="118"/>
      <c r="I3774" s="118"/>
      <c r="J3774" s="118"/>
      <c r="K3774" s="118"/>
      <c r="L3774" s="118"/>
      <c r="M3774" s="118"/>
      <c r="N3774" s="118"/>
    </row>
    <row r="3775" spans="1:14" s="43" customFormat="1" hidden="1">
      <c r="A3775" s="84"/>
      <c r="B3775" s="117"/>
      <c r="C3775" s="118"/>
      <c r="D3775" s="118"/>
      <c r="E3775" s="118"/>
      <c r="F3775" s="118"/>
      <c r="G3775" s="118"/>
      <c r="H3775" s="118"/>
      <c r="I3775" s="118"/>
      <c r="J3775" s="118"/>
      <c r="K3775" s="118"/>
      <c r="L3775" s="118"/>
      <c r="M3775" s="118"/>
      <c r="N3775" s="118"/>
    </row>
    <row r="3776" spans="1:14" s="43" customFormat="1" hidden="1">
      <c r="A3776" s="84"/>
      <c r="B3776" s="117"/>
      <c r="C3776" s="118"/>
      <c r="D3776" s="118"/>
      <c r="E3776" s="118"/>
      <c r="F3776" s="118"/>
      <c r="G3776" s="118"/>
      <c r="H3776" s="118"/>
      <c r="I3776" s="118"/>
      <c r="J3776" s="118"/>
      <c r="K3776" s="118"/>
      <c r="L3776" s="118"/>
      <c r="M3776" s="118"/>
      <c r="N3776" s="118"/>
    </row>
    <row r="3777" spans="1:14" s="43" customFormat="1" hidden="1">
      <c r="A3777" s="84"/>
      <c r="B3777" s="117"/>
      <c r="C3777" s="118"/>
      <c r="D3777" s="118"/>
      <c r="E3777" s="118"/>
      <c r="F3777" s="118"/>
      <c r="G3777" s="118"/>
      <c r="H3777" s="118"/>
      <c r="I3777" s="118"/>
      <c r="J3777" s="118"/>
      <c r="K3777" s="118"/>
      <c r="L3777" s="118"/>
      <c r="M3777" s="118"/>
      <c r="N3777" s="118"/>
    </row>
    <row r="3778" spans="1:14" s="43" customFormat="1" hidden="1">
      <c r="A3778" s="84"/>
      <c r="B3778" s="117"/>
      <c r="C3778" s="118"/>
      <c r="D3778" s="118"/>
      <c r="E3778" s="118"/>
      <c r="F3778" s="118"/>
      <c r="G3778" s="118"/>
      <c r="H3778" s="118"/>
      <c r="I3778" s="118"/>
      <c r="J3778" s="118"/>
      <c r="K3778" s="118"/>
      <c r="L3778" s="118"/>
      <c r="M3778" s="118"/>
      <c r="N3778" s="118"/>
    </row>
    <row r="3779" spans="1:14" s="43" customFormat="1" hidden="1">
      <c r="A3779" s="84"/>
      <c r="B3779" s="117"/>
      <c r="C3779" s="118"/>
      <c r="D3779" s="118"/>
      <c r="E3779" s="118"/>
      <c r="F3779" s="118"/>
      <c r="G3779" s="118"/>
      <c r="H3779" s="118"/>
      <c r="I3779" s="118"/>
      <c r="J3779" s="118"/>
      <c r="K3779" s="118"/>
      <c r="L3779" s="118"/>
      <c r="M3779" s="118"/>
      <c r="N3779" s="118"/>
    </row>
    <row r="3780" spans="1:14" s="43" customFormat="1" hidden="1">
      <c r="A3780" s="84"/>
      <c r="B3780" s="117"/>
      <c r="C3780" s="118"/>
      <c r="D3780" s="118"/>
      <c r="E3780" s="118"/>
      <c r="F3780" s="118"/>
      <c r="G3780" s="118"/>
      <c r="H3780" s="118"/>
      <c r="I3780" s="118"/>
      <c r="J3780" s="118"/>
      <c r="K3780" s="118"/>
      <c r="L3780" s="118"/>
      <c r="M3780" s="118"/>
      <c r="N3780" s="118"/>
    </row>
    <row r="3781" spans="1:14" s="43" customFormat="1" hidden="1">
      <c r="A3781" s="84"/>
      <c r="B3781" s="117"/>
      <c r="C3781" s="118"/>
      <c r="D3781" s="118"/>
      <c r="E3781" s="118"/>
      <c r="F3781" s="118"/>
      <c r="G3781" s="118"/>
      <c r="H3781" s="118"/>
      <c r="I3781" s="118"/>
      <c r="J3781" s="118"/>
      <c r="K3781" s="118"/>
      <c r="L3781" s="118"/>
      <c r="M3781" s="118"/>
      <c r="N3781" s="118"/>
    </row>
    <row r="3782" spans="1:14" s="43" customFormat="1" hidden="1">
      <c r="A3782" s="84"/>
      <c r="B3782" s="117"/>
      <c r="C3782" s="118"/>
      <c r="D3782" s="118"/>
      <c r="E3782" s="118"/>
      <c r="F3782" s="118"/>
      <c r="G3782" s="118"/>
      <c r="H3782" s="118"/>
      <c r="I3782" s="118"/>
      <c r="J3782" s="118"/>
      <c r="K3782" s="118"/>
      <c r="L3782" s="118"/>
      <c r="M3782" s="118"/>
      <c r="N3782" s="118"/>
    </row>
    <row r="3783" spans="1:14" s="43" customFormat="1" hidden="1">
      <c r="A3783" s="84"/>
      <c r="B3783" s="117"/>
      <c r="C3783" s="118"/>
      <c r="D3783" s="118"/>
      <c r="E3783" s="118"/>
      <c r="F3783" s="118"/>
      <c r="G3783" s="118"/>
      <c r="H3783" s="118"/>
      <c r="I3783" s="118"/>
      <c r="J3783" s="118"/>
      <c r="K3783" s="118"/>
      <c r="L3783" s="118"/>
      <c r="M3783" s="118"/>
      <c r="N3783" s="118"/>
    </row>
    <row r="3784" spans="1:14" s="43" customFormat="1" hidden="1">
      <c r="A3784" s="84"/>
      <c r="B3784" s="117"/>
      <c r="C3784" s="118"/>
      <c r="D3784" s="118"/>
      <c r="E3784" s="118"/>
      <c r="F3784" s="118"/>
      <c r="G3784" s="118"/>
      <c r="H3784" s="118"/>
      <c r="I3784" s="118"/>
      <c r="J3784" s="118"/>
      <c r="K3784" s="118"/>
      <c r="L3784" s="118"/>
      <c r="M3784" s="118"/>
      <c r="N3784" s="118"/>
    </row>
    <row r="3785" spans="1:14" s="43" customFormat="1" hidden="1">
      <c r="A3785" s="84"/>
      <c r="B3785" s="117"/>
      <c r="C3785" s="118"/>
      <c r="D3785" s="118"/>
      <c r="E3785" s="118"/>
      <c r="F3785" s="118"/>
      <c r="G3785" s="118"/>
      <c r="H3785" s="118"/>
      <c r="I3785" s="118"/>
      <c r="J3785" s="118"/>
      <c r="K3785" s="118"/>
      <c r="L3785" s="118"/>
      <c r="M3785" s="118"/>
      <c r="N3785" s="118"/>
    </row>
    <row r="3786" spans="1:14" s="43" customFormat="1" hidden="1">
      <c r="A3786" s="84"/>
      <c r="B3786" s="117"/>
      <c r="C3786" s="118"/>
      <c r="D3786" s="118"/>
      <c r="E3786" s="118"/>
      <c r="F3786" s="118"/>
      <c r="G3786" s="118"/>
      <c r="H3786" s="118"/>
      <c r="I3786" s="118"/>
      <c r="J3786" s="118"/>
      <c r="K3786" s="118"/>
      <c r="L3786" s="118"/>
      <c r="M3786" s="118"/>
      <c r="N3786" s="118"/>
    </row>
    <row r="3787" spans="1:14" s="43" customFormat="1" hidden="1">
      <c r="A3787" s="84"/>
      <c r="B3787" s="117"/>
      <c r="C3787" s="118"/>
      <c r="D3787" s="118"/>
      <c r="E3787" s="118"/>
      <c r="F3787" s="118"/>
      <c r="G3787" s="118"/>
      <c r="H3787" s="118"/>
      <c r="I3787" s="118"/>
      <c r="J3787" s="118"/>
      <c r="K3787" s="118"/>
      <c r="L3787" s="118"/>
      <c r="M3787" s="118"/>
      <c r="N3787" s="118"/>
    </row>
    <row r="3788" spans="1:14" s="43" customFormat="1" hidden="1">
      <c r="A3788" s="84"/>
      <c r="B3788" s="117"/>
      <c r="C3788" s="118"/>
      <c r="D3788" s="118"/>
      <c r="E3788" s="118"/>
      <c r="F3788" s="118"/>
      <c r="G3788" s="118"/>
      <c r="H3788" s="118"/>
      <c r="I3788" s="118"/>
      <c r="J3788" s="118"/>
      <c r="K3788" s="118"/>
      <c r="L3788" s="118"/>
      <c r="M3788" s="118"/>
      <c r="N3788" s="118"/>
    </row>
    <row r="3789" spans="1:14" s="43" customFormat="1" hidden="1">
      <c r="A3789" s="84"/>
      <c r="B3789" s="117"/>
      <c r="C3789" s="118"/>
      <c r="D3789" s="118"/>
      <c r="E3789" s="118"/>
      <c r="F3789" s="118"/>
      <c r="G3789" s="118"/>
      <c r="H3789" s="118"/>
      <c r="I3789" s="118"/>
      <c r="J3789" s="118"/>
      <c r="K3789" s="118"/>
      <c r="L3789" s="118"/>
      <c r="M3789" s="118"/>
      <c r="N3789" s="118"/>
    </row>
    <row r="3790" spans="1:14" s="43" customFormat="1" hidden="1">
      <c r="A3790" s="84"/>
      <c r="B3790" s="117"/>
      <c r="C3790" s="118"/>
      <c r="D3790" s="118"/>
      <c r="E3790" s="118"/>
      <c r="F3790" s="118"/>
      <c r="G3790" s="118"/>
      <c r="H3790" s="118"/>
      <c r="I3790" s="118"/>
      <c r="J3790" s="118"/>
      <c r="K3790" s="118"/>
      <c r="L3790" s="118"/>
      <c r="M3790" s="118"/>
      <c r="N3790" s="118"/>
    </row>
    <row r="3791" spans="1:14" s="43" customFormat="1" hidden="1">
      <c r="A3791" s="84"/>
      <c r="B3791" s="117"/>
      <c r="C3791" s="118"/>
      <c r="D3791" s="118"/>
      <c r="E3791" s="118"/>
      <c r="F3791" s="118"/>
      <c r="G3791" s="118"/>
      <c r="H3791" s="118"/>
      <c r="I3791" s="118"/>
      <c r="J3791" s="118"/>
      <c r="K3791" s="118"/>
      <c r="L3791" s="118"/>
      <c r="M3791" s="118"/>
      <c r="N3791" s="118"/>
    </row>
    <row r="3792" spans="1:14" s="43" customFormat="1" hidden="1">
      <c r="A3792" s="84"/>
      <c r="B3792" s="117"/>
      <c r="C3792" s="118"/>
      <c r="D3792" s="118"/>
      <c r="E3792" s="118"/>
      <c r="F3792" s="118"/>
      <c r="G3792" s="118"/>
      <c r="H3792" s="118"/>
      <c r="I3792" s="118"/>
      <c r="J3792" s="118"/>
      <c r="K3792" s="118"/>
      <c r="L3792" s="118"/>
      <c r="M3792" s="118"/>
      <c r="N3792" s="118"/>
    </row>
    <row r="3793" spans="1:14" s="43" customFormat="1" hidden="1">
      <c r="A3793" s="84"/>
      <c r="B3793" s="117"/>
      <c r="C3793" s="118"/>
      <c r="D3793" s="118"/>
      <c r="E3793" s="118"/>
      <c r="F3793" s="118"/>
      <c r="G3793" s="118"/>
      <c r="H3793" s="118"/>
      <c r="I3793" s="118"/>
      <c r="J3793" s="118"/>
      <c r="K3793" s="118"/>
      <c r="L3793" s="118"/>
      <c r="M3793" s="118"/>
      <c r="N3793" s="118"/>
    </row>
    <row r="3794" spans="1:14" s="43" customFormat="1" hidden="1">
      <c r="A3794" s="84"/>
      <c r="B3794" s="117"/>
      <c r="C3794" s="118"/>
      <c r="D3794" s="118"/>
      <c r="E3794" s="118"/>
      <c r="F3794" s="118"/>
      <c r="G3794" s="118"/>
      <c r="H3794" s="118"/>
      <c r="I3794" s="118"/>
      <c r="J3794" s="118"/>
      <c r="K3794" s="118"/>
      <c r="L3794" s="118"/>
      <c r="M3794" s="118"/>
      <c r="N3794" s="118"/>
    </row>
    <row r="3795" spans="1:14" s="43" customFormat="1" hidden="1">
      <c r="A3795" s="84"/>
      <c r="B3795" s="117"/>
      <c r="C3795" s="118"/>
      <c r="D3795" s="118"/>
      <c r="E3795" s="118"/>
      <c r="F3795" s="118"/>
      <c r="G3795" s="118"/>
      <c r="H3795" s="118"/>
      <c r="I3795" s="118"/>
      <c r="J3795" s="118"/>
      <c r="K3795" s="118"/>
      <c r="L3795" s="118"/>
      <c r="M3795" s="118"/>
      <c r="N3795" s="118"/>
    </row>
    <row r="3796" spans="1:14" s="43" customFormat="1" hidden="1">
      <c r="A3796" s="84"/>
      <c r="B3796" s="117"/>
      <c r="C3796" s="118"/>
      <c r="D3796" s="118"/>
      <c r="E3796" s="118"/>
      <c r="F3796" s="118"/>
      <c r="G3796" s="118"/>
      <c r="H3796" s="118"/>
      <c r="I3796" s="118"/>
      <c r="J3796" s="118"/>
      <c r="K3796" s="118"/>
      <c r="L3796" s="118"/>
      <c r="M3796" s="118"/>
      <c r="N3796" s="118"/>
    </row>
    <row r="3797" spans="1:14" s="43" customFormat="1" hidden="1">
      <c r="A3797" s="84"/>
      <c r="B3797" s="117"/>
      <c r="C3797" s="118"/>
      <c r="D3797" s="118"/>
      <c r="E3797" s="118"/>
      <c r="F3797" s="118"/>
      <c r="G3797" s="118"/>
      <c r="H3797" s="118"/>
      <c r="I3797" s="118"/>
      <c r="J3797" s="118"/>
      <c r="K3797" s="118"/>
      <c r="L3797" s="118"/>
      <c r="M3797" s="118"/>
      <c r="N3797" s="118"/>
    </row>
    <row r="3798" spans="1:14" s="43" customFormat="1" hidden="1">
      <c r="A3798" s="84"/>
      <c r="B3798" s="117"/>
      <c r="C3798" s="118"/>
      <c r="D3798" s="118"/>
      <c r="E3798" s="118"/>
      <c r="F3798" s="118"/>
      <c r="G3798" s="118"/>
      <c r="H3798" s="118"/>
      <c r="I3798" s="118"/>
      <c r="J3798" s="118"/>
      <c r="K3798" s="118"/>
      <c r="L3798" s="118"/>
      <c r="M3798" s="118"/>
      <c r="N3798" s="118"/>
    </row>
    <row r="3799" spans="1:14" s="43" customFormat="1" hidden="1">
      <c r="A3799" s="84"/>
      <c r="B3799" s="117"/>
      <c r="C3799" s="118"/>
      <c r="D3799" s="118"/>
      <c r="E3799" s="118"/>
      <c r="F3799" s="118"/>
      <c r="G3799" s="118"/>
      <c r="H3799" s="118"/>
      <c r="I3799" s="118"/>
      <c r="J3799" s="118"/>
      <c r="K3799" s="118"/>
      <c r="L3799" s="118"/>
      <c r="M3799" s="118"/>
      <c r="N3799" s="118"/>
    </row>
    <row r="3800" spans="1:14" s="43" customFormat="1" hidden="1">
      <c r="A3800" s="84"/>
      <c r="B3800" s="117"/>
      <c r="C3800" s="118"/>
      <c r="D3800" s="118"/>
      <c r="E3800" s="118"/>
      <c r="F3800" s="118"/>
      <c r="G3800" s="118"/>
      <c r="H3800" s="118"/>
      <c r="I3800" s="118"/>
      <c r="J3800" s="118"/>
      <c r="K3800" s="118"/>
      <c r="L3800" s="118"/>
      <c r="M3800" s="118"/>
      <c r="N3800" s="118"/>
    </row>
    <row r="3801" spans="1:14" s="43" customFormat="1" hidden="1">
      <c r="A3801" s="84"/>
      <c r="B3801" s="117"/>
      <c r="C3801" s="118"/>
      <c r="D3801" s="118"/>
      <c r="E3801" s="118"/>
      <c r="F3801" s="118"/>
      <c r="G3801" s="118"/>
      <c r="H3801" s="118"/>
      <c r="I3801" s="118"/>
      <c r="J3801" s="118"/>
      <c r="K3801" s="118"/>
      <c r="L3801" s="118"/>
      <c r="M3801" s="118"/>
      <c r="N3801" s="118"/>
    </row>
    <row r="3802" spans="1:14" s="43" customFormat="1" hidden="1">
      <c r="A3802" s="84"/>
      <c r="B3802" s="117"/>
      <c r="C3802" s="118"/>
      <c r="D3802" s="118"/>
      <c r="E3802" s="118"/>
      <c r="F3802" s="118"/>
      <c r="G3802" s="118"/>
      <c r="H3802" s="118"/>
      <c r="I3802" s="118"/>
      <c r="J3802" s="118"/>
      <c r="K3802" s="118"/>
      <c r="L3802" s="118"/>
      <c r="M3802" s="118"/>
      <c r="N3802" s="118"/>
    </row>
    <row r="3803" spans="1:14" s="43" customFormat="1" hidden="1">
      <c r="A3803" s="84"/>
      <c r="B3803" s="117"/>
      <c r="C3803" s="118"/>
      <c r="D3803" s="118"/>
      <c r="E3803" s="118"/>
      <c r="F3803" s="118"/>
      <c r="G3803" s="118"/>
      <c r="H3803" s="118"/>
      <c r="I3803" s="118"/>
      <c r="J3803" s="118"/>
      <c r="K3803" s="118"/>
      <c r="L3803" s="118"/>
      <c r="M3803" s="118"/>
      <c r="N3803" s="118"/>
    </row>
    <row r="3804" spans="1:14" s="43" customFormat="1" hidden="1">
      <c r="A3804" s="84"/>
      <c r="B3804" s="117"/>
      <c r="C3804" s="118"/>
      <c r="D3804" s="118"/>
      <c r="E3804" s="118"/>
      <c r="F3804" s="118"/>
      <c r="G3804" s="118"/>
      <c r="H3804" s="118"/>
      <c r="I3804" s="118"/>
      <c r="J3804" s="118"/>
      <c r="K3804" s="118"/>
      <c r="L3804" s="118"/>
      <c r="M3804" s="118"/>
      <c r="N3804" s="118"/>
    </row>
    <row r="3805" spans="1:14" s="43" customFormat="1" hidden="1">
      <c r="A3805" s="84"/>
      <c r="B3805" s="117"/>
      <c r="C3805" s="118"/>
      <c r="D3805" s="118"/>
      <c r="E3805" s="118"/>
      <c r="F3805" s="118"/>
      <c r="G3805" s="118"/>
      <c r="H3805" s="118"/>
      <c r="I3805" s="118"/>
      <c r="J3805" s="118"/>
      <c r="K3805" s="118"/>
      <c r="L3805" s="118"/>
      <c r="M3805" s="118"/>
      <c r="N3805" s="118"/>
    </row>
    <row r="3806" spans="1:14" s="43" customFormat="1" hidden="1">
      <c r="A3806" s="84"/>
      <c r="B3806" s="117"/>
      <c r="C3806" s="118"/>
      <c r="D3806" s="118"/>
      <c r="E3806" s="118"/>
      <c r="F3806" s="118"/>
      <c r="G3806" s="118"/>
      <c r="H3806" s="118"/>
      <c r="I3806" s="118"/>
      <c r="J3806" s="118"/>
      <c r="K3806" s="118"/>
      <c r="L3806" s="118"/>
      <c r="M3806" s="118"/>
      <c r="N3806" s="118"/>
    </row>
    <row r="3807" spans="1:14" s="43" customFormat="1" hidden="1">
      <c r="A3807" s="84"/>
      <c r="B3807" s="117"/>
      <c r="C3807" s="118"/>
      <c r="D3807" s="118"/>
      <c r="E3807" s="118"/>
      <c r="F3807" s="118"/>
      <c r="G3807" s="118"/>
      <c r="H3807" s="118"/>
      <c r="I3807" s="118"/>
      <c r="J3807" s="118"/>
      <c r="K3807" s="118"/>
      <c r="L3807" s="118"/>
      <c r="M3807" s="118"/>
      <c r="N3807" s="118"/>
    </row>
    <row r="3808" spans="1:14" s="43" customFormat="1" hidden="1">
      <c r="A3808" s="84"/>
      <c r="B3808" s="117"/>
      <c r="C3808" s="118"/>
      <c r="D3808" s="118"/>
      <c r="E3808" s="118"/>
      <c r="F3808" s="118"/>
      <c r="G3808" s="118"/>
      <c r="H3808" s="118"/>
      <c r="I3808" s="118"/>
      <c r="J3808" s="118"/>
      <c r="K3808" s="118"/>
      <c r="L3808" s="118"/>
      <c r="M3808" s="118"/>
      <c r="N3808" s="118"/>
    </row>
    <row r="3809" spans="1:14" s="43" customFormat="1" hidden="1">
      <c r="A3809" s="84"/>
      <c r="B3809" s="117"/>
      <c r="C3809" s="118"/>
      <c r="D3809" s="118"/>
      <c r="E3809" s="118"/>
      <c r="F3809" s="118"/>
      <c r="G3809" s="118"/>
      <c r="H3809" s="118"/>
      <c r="I3809" s="118"/>
      <c r="J3809" s="118"/>
      <c r="K3809" s="118"/>
      <c r="L3809" s="118"/>
      <c r="M3809" s="118"/>
      <c r="N3809" s="118"/>
    </row>
    <row r="3810" spans="1:14" s="43" customFormat="1" hidden="1">
      <c r="A3810" s="84"/>
      <c r="B3810" s="117"/>
      <c r="C3810" s="118"/>
      <c r="D3810" s="118"/>
      <c r="E3810" s="118"/>
      <c r="F3810" s="118"/>
      <c r="G3810" s="118"/>
      <c r="H3810" s="118"/>
      <c r="I3810" s="118"/>
      <c r="J3810" s="118"/>
      <c r="K3810" s="118"/>
      <c r="L3810" s="118"/>
      <c r="M3810" s="118"/>
      <c r="N3810" s="118"/>
    </row>
    <row r="3811" spans="1:14" s="43" customFormat="1" hidden="1">
      <c r="A3811" s="84"/>
      <c r="B3811" s="117"/>
      <c r="C3811" s="118"/>
      <c r="D3811" s="118"/>
      <c r="E3811" s="118"/>
      <c r="F3811" s="118"/>
      <c r="G3811" s="118"/>
      <c r="H3811" s="118"/>
      <c r="I3811" s="118"/>
      <c r="J3811" s="118"/>
      <c r="K3811" s="118"/>
      <c r="L3811" s="118"/>
      <c r="M3811" s="118"/>
      <c r="N3811" s="118"/>
    </row>
    <row r="3812" spans="1:14" s="43" customFormat="1" hidden="1">
      <c r="A3812" s="84"/>
      <c r="B3812" s="117"/>
      <c r="C3812" s="118"/>
      <c r="D3812" s="118"/>
      <c r="E3812" s="118"/>
      <c r="F3812" s="118"/>
      <c r="G3812" s="118"/>
      <c r="H3812" s="118"/>
      <c r="I3812" s="118"/>
      <c r="J3812" s="118"/>
      <c r="K3812" s="118"/>
      <c r="L3812" s="118"/>
      <c r="M3812" s="118"/>
      <c r="N3812" s="118"/>
    </row>
    <row r="3813" spans="1:14" s="43" customFormat="1" hidden="1">
      <c r="A3813" s="84"/>
      <c r="B3813" s="117"/>
      <c r="C3813" s="118"/>
      <c r="D3813" s="118"/>
      <c r="E3813" s="118"/>
      <c r="F3813" s="118"/>
      <c r="G3813" s="118"/>
      <c r="H3813" s="118"/>
      <c r="I3813" s="118"/>
      <c r="J3813" s="118"/>
      <c r="K3813" s="118"/>
      <c r="L3813" s="118"/>
      <c r="M3813" s="118"/>
      <c r="N3813" s="118"/>
    </row>
    <row r="3814" spans="1:14" s="43" customFormat="1" hidden="1">
      <c r="A3814" s="84"/>
      <c r="B3814" s="117"/>
      <c r="C3814" s="118"/>
      <c r="D3814" s="118"/>
      <c r="E3814" s="118"/>
      <c r="F3814" s="118"/>
      <c r="G3814" s="118"/>
      <c r="H3814" s="118"/>
      <c r="I3814" s="118"/>
      <c r="J3814" s="118"/>
      <c r="K3814" s="118"/>
      <c r="L3814" s="118"/>
      <c r="M3814" s="118"/>
      <c r="N3814" s="118"/>
    </row>
    <row r="3815" spans="1:14" s="43" customFormat="1" hidden="1">
      <c r="A3815" s="84"/>
      <c r="B3815" s="117"/>
      <c r="C3815" s="118"/>
      <c r="D3815" s="118"/>
      <c r="E3815" s="118"/>
      <c r="F3815" s="118"/>
      <c r="G3815" s="118"/>
      <c r="H3815" s="118"/>
      <c r="I3815" s="118"/>
      <c r="J3815" s="118"/>
      <c r="K3815" s="118"/>
      <c r="L3815" s="118"/>
      <c r="M3815" s="118"/>
      <c r="N3815" s="118"/>
    </row>
    <row r="3816" spans="1:14" s="43" customFormat="1" hidden="1">
      <c r="A3816" s="84"/>
      <c r="B3816" s="117"/>
      <c r="C3816" s="118"/>
      <c r="D3816" s="118"/>
      <c r="E3816" s="118"/>
      <c r="F3816" s="118"/>
      <c r="G3816" s="118"/>
      <c r="H3816" s="118"/>
      <c r="I3816" s="118"/>
      <c r="J3816" s="118"/>
      <c r="K3816" s="118"/>
      <c r="L3816" s="118"/>
      <c r="M3816" s="118"/>
      <c r="N3816" s="118"/>
    </row>
    <row r="3817" spans="1:14" s="43" customFormat="1" hidden="1">
      <c r="A3817" s="84"/>
      <c r="B3817" s="117"/>
      <c r="C3817" s="118"/>
      <c r="D3817" s="118"/>
      <c r="E3817" s="118"/>
      <c r="F3817" s="118"/>
      <c r="G3817" s="118"/>
      <c r="H3817" s="118"/>
      <c r="I3817" s="118"/>
      <c r="J3817" s="118"/>
      <c r="K3817" s="118"/>
      <c r="L3817" s="118"/>
      <c r="M3817" s="118"/>
      <c r="N3817" s="118"/>
    </row>
    <row r="3818" spans="1:14" s="43" customFormat="1" hidden="1">
      <c r="A3818" s="84"/>
      <c r="B3818" s="117"/>
      <c r="C3818" s="118"/>
      <c r="D3818" s="118"/>
      <c r="E3818" s="118"/>
      <c r="F3818" s="118"/>
      <c r="G3818" s="118"/>
      <c r="H3818" s="118"/>
      <c r="I3818" s="118"/>
      <c r="J3818" s="118"/>
      <c r="K3818" s="118"/>
      <c r="L3818" s="118"/>
      <c r="M3818" s="118"/>
      <c r="N3818" s="118"/>
    </row>
    <row r="3819" spans="1:14" s="43" customFormat="1" hidden="1">
      <c r="A3819" s="84"/>
      <c r="B3819" s="117"/>
      <c r="C3819" s="118"/>
      <c r="D3819" s="118"/>
      <c r="E3819" s="118"/>
      <c r="F3819" s="118"/>
      <c r="G3819" s="118"/>
      <c r="H3819" s="118"/>
      <c r="I3819" s="118"/>
      <c r="J3819" s="118"/>
      <c r="K3819" s="118"/>
      <c r="L3819" s="118"/>
      <c r="M3819" s="118"/>
      <c r="N3819" s="118"/>
    </row>
    <row r="3820" spans="1:14" s="43" customFormat="1" hidden="1">
      <c r="A3820" s="84"/>
      <c r="B3820" s="117"/>
      <c r="C3820" s="118"/>
      <c r="D3820" s="118"/>
      <c r="E3820" s="118"/>
      <c r="F3820" s="118"/>
      <c r="G3820" s="118"/>
      <c r="H3820" s="118"/>
      <c r="I3820" s="118"/>
      <c r="J3820" s="118"/>
      <c r="K3820" s="118"/>
      <c r="L3820" s="118"/>
      <c r="M3820" s="118"/>
      <c r="N3820" s="118"/>
    </row>
    <row r="3821" spans="1:14" s="43" customFormat="1" hidden="1">
      <c r="A3821" s="84"/>
      <c r="B3821" s="117"/>
      <c r="C3821" s="118"/>
      <c r="D3821" s="118"/>
      <c r="E3821" s="118"/>
      <c r="F3821" s="118"/>
      <c r="G3821" s="118"/>
      <c r="H3821" s="118"/>
      <c r="I3821" s="118"/>
      <c r="J3821" s="118"/>
      <c r="K3821" s="118"/>
      <c r="L3821" s="118"/>
      <c r="M3821" s="118"/>
      <c r="N3821" s="118"/>
    </row>
    <row r="3822" spans="1:14" s="43" customFormat="1" hidden="1">
      <c r="A3822" s="84"/>
      <c r="B3822" s="117"/>
      <c r="C3822" s="118"/>
      <c r="D3822" s="118"/>
      <c r="E3822" s="118"/>
      <c r="F3822" s="118"/>
      <c r="G3822" s="118"/>
      <c r="H3822" s="118"/>
      <c r="I3822" s="118"/>
      <c r="J3822" s="118"/>
      <c r="K3822" s="118"/>
      <c r="L3822" s="118"/>
      <c r="M3822" s="118"/>
      <c r="N3822" s="118"/>
    </row>
    <row r="3823" spans="1:14" s="43" customFormat="1" hidden="1">
      <c r="A3823" s="84"/>
      <c r="B3823" s="117"/>
      <c r="C3823" s="118"/>
      <c r="D3823" s="118"/>
      <c r="E3823" s="118"/>
      <c r="F3823" s="118"/>
      <c r="G3823" s="118"/>
      <c r="H3823" s="118"/>
      <c r="I3823" s="118"/>
      <c r="J3823" s="118"/>
      <c r="K3823" s="118"/>
      <c r="L3823" s="118"/>
      <c r="M3823" s="118"/>
      <c r="N3823" s="118"/>
    </row>
    <row r="3824" spans="1:14" s="43" customFormat="1" hidden="1">
      <c r="A3824" s="84"/>
      <c r="B3824" s="117"/>
      <c r="C3824" s="118"/>
      <c r="D3824" s="118"/>
      <c r="E3824" s="118"/>
      <c r="F3824" s="118"/>
      <c r="G3824" s="118"/>
      <c r="H3824" s="118"/>
      <c r="I3824" s="118"/>
      <c r="J3824" s="118"/>
      <c r="K3824" s="118"/>
      <c r="L3824" s="118"/>
      <c r="M3824" s="118"/>
      <c r="N3824" s="118"/>
    </row>
    <row r="3825" spans="1:14" s="43" customFormat="1" hidden="1">
      <c r="A3825" s="84"/>
      <c r="B3825" s="117"/>
      <c r="C3825" s="118"/>
      <c r="D3825" s="118"/>
      <c r="E3825" s="118"/>
      <c r="F3825" s="118"/>
      <c r="G3825" s="118"/>
      <c r="H3825" s="118"/>
      <c r="I3825" s="118"/>
      <c r="J3825" s="118"/>
      <c r="K3825" s="118"/>
      <c r="L3825" s="118"/>
      <c r="M3825" s="118"/>
      <c r="N3825" s="118"/>
    </row>
    <row r="3826" spans="1:14" s="43" customFormat="1" hidden="1">
      <c r="A3826" s="84"/>
      <c r="B3826" s="117"/>
      <c r="C3826" s="118"/>
      <c r="D3826" s="118"/>
      <c r="E3826" s="118"/>
      <c r="F3826" s="118"/>
      <c r="G3826" s="118"/>
      <c r="H3826" s="118"/>
      <c r="I3826" s="118"/>
      <c r="J3826" s="118"/>
      <c r="K3826" s="118"/>
      <c r="L3826" s="118"/>
      <c r="M3826" s="118"/>
      <c r="N3826" s="118"/>
    </row>
    <row r="3827" spans="1:14" s="43" customFormat="1" hidden="1">
      <c r="A3827" s="84"/>
      <c r="B3827" s="117"/>
      <c r="C3827" s="118"/>
      <c r="D3827" s="118"/>
      <c r="E3827" s="118"/>
      <c r="F3827" s="118"/>
      <c r="G3827" s="118"/>
      <c r="H3827" s="118"/>
      <c r="I3827" s="118"/>
      <c r="J3827" s="118"/>
      <c r="K3827" s="118"/>
      <c r="L3827" s="118"/>
      <c r="M3827" s="118"/>
      <c r="N3827" s="118"/>
    </row>
    <row r="3828" spans="1:14" s="43" customFormat="1" hidden="1">
      <c r="A3828" s="84"/>
      <c r="B3828" s="117"/>
      <c r="C3828" s="118"/>
      <c r="D3828" s="118"/>
      <c r="E3828" s="118"/>
      <c r="F3828" s="118"/>
      <c r="G3828" s="118"/>
      <c r="H3828" s="118"/>
      <c r="I3828" s="118"/>
      <c r="J3828" s="118"/>
      <c r="K3828" s="118"/>
      <c r="L3828" s="118"/>
      <c r="M3828" s="118"/>
      <c r="N3828" s="118"/>
    </row>
    <row r="3829" spans="1:14" s="43" customFormat="1" hidden="1">
      <c r="A3829" s="84"/>
      <c r="B3829" s="117"/>
      <c r="C3829" s="118"/>
      <c r="D3829" s="118"/>
      <c r="E3829" s="118"/>
      <c r="F3829" s="118"/>
      <c r="G3829" s="118"/>
      <c r="H3829" s="118"/>
      <c r="I3829" s="118"/>
      <c r="J3829" s="118"/>
      <c r="K3829" s="118"/>
      <c r="L3829" s="118"/>
      <c r="M3829" s="118"/>
      <c r="N3829" s="118"/>
    </row>
    <row r="3830" spans="1:14" s="43" customFormat="1" hidden="1">
      <c r="A3830" s="84"/>
      <c r="B3830" s="117"/>
      <c r="C3830" s="118"/>
      <c r="D3830" s="118"/>
      <c r="E3830" s="118"/>
      <c r="F3830" s="118"/>
      <c r="G3830" s="118"/>
      <c r="H3830" s="118"/>
      <c r="I3830" s="118"/>
      <c r="J3830" s="118"/>
      <c r="K3830" s="118"/>
      <c r="L3830" s="118"/>
      <c r="M3830" s="118"/>
      <c r="N3830" s="118"/>
    </row>
    <row r="3831" spans="1:14" s="43" customFormat="1" hidden="1">
      <c r="A3831" s="84"/>
      <c r="B3831" s="117"/>
      <c r="C3831" s="118"/>
      <c r="D3831" s="118"/>
      <c r="E3831" s="118"/>
      <c r="F3831" s="118"/>
      <c r="G3831" s="118"/>
      <c r="H3831" s="118"/>
      <c r="I3831" s="118"/>
      <c r="J3831" s="118"/>
      <c r="K3831" s="118"/>
      <c r="L3831" s="118"/>
      <c r="M3831" s="118"/>
      <c r="N3831" s="118"/>
    </row>
    <row r="3832" spans="1:14" s="43" customFormat="1" hidden="1">
      <c r="A3832" s="84"/>
      <c r="B3832" s="117"/>
      <c r="C3832" s="118"/>
      <c r="D3832" s="118"/>
      <c r="E3832" s="118"/>
      <c r="F3832" s="118"/>
      <c r="G3832" s="118"/>
      <c r="H3832" s="118"/>
      <c r="I3832" s="118"/>
      <c r="J3832" s="118"/>
      <c r="K3832" s="118"/>
      <c r="L3832" s="118"/>
      <c r="M3832" s="118"/>
      <c r="N3832" s="118"/>
    </row>
    <row r="3833" spans="1:14" s="43" customFormat="1" hidden="1">
      <c r="A3833" s="84"/>
      <c r="B3833" s="117"/>
      <c r="C3833" s="118"/>
      <c r="D3833" s="118"/>
      <c r="E3833" s="118"/>
      <c r="F3833" s="118"/>
      <c r="G3833" s="118"/>
      <c r="H3833" s="118"/>
      <c r="I3833" s="118"/>
      <c r="J3833" s="118"/>
      <c r="K3833" s="118"/>
      <c r="L3833" s="118"/>
      <c r="M3833" s="118"/>
      <c r="N3833" s="118"/>
    </row>
    <row r="3834" spans="1:14" s="43" customFormat="1" hidden="1">
      <c r="A3834" s="84"/>
      <c r="B3834" s="117"/>
      <c r="C3834" s="118"/>
      <c r="D3834" s="118"/>
      <c r="E3834" s="118"/>
      <c r="F3834" s="118"/>
      <c r="G3834" s="118"/>
      <c r="H3834" s="118"/>
      <c r="I3834" s="118"/>
      <c r="J3834" s="118"/>
      <c r="K3834" s="118"/>
      <c r="L3834" s="118"/>
      <c r="M3834" s="118"/>
      <c r="N3834" s="118"/>
    </row>
    <row r="3835" spans="1:14" s="43" customFormat="1" hidden="1">
      <c r="A3835" s="84"/>
      <c r="B3835" s="117"/>
      <c r="C3835" s="118"/>
      <c r="D3835" s="118"/>
      <c r="E3835" s="118"/>
      <c r="F3835" s="118"/>
      <c r="G3835" s="118"/>
      <c r="H3835" s="118"/>
      <c r="I3835" s="118"/>
      <c r="J3835" s="118"/>
      <c r="K3835" s="118"/>
      <c r="L3835" s="118"/>
      <c r="M3835" s="118"/>
      <c r="N3835" s="118"/>
    </row>
    <row r="3836" spans="1:14" s="43" customFormat="1" hidden="1">
      <c r="A3836" s="84"/>
      <c r="B3836" s="117"/>
      <c r="C3836" s="118"/>
      <c r="D3836" s="118"/>
      <c r="E3836" s="118"/>
      <c r="F3836" s="118"/>
      <c r="G3836" s="118"/>
      <c r="H3836" s="118"/>
      <c r="I3836" s="118"/>
      <c r="J3836" s="118"/>
      <c r="K3836" s="118"/>
      <c r="L3836" s="118"/>
      <c r="M3836" s="118"/>
      <c r="N3836" s="118"/>
    </row>
    <row r="3837" spans="1:14" s="43" customFormat="1" hidden="1">
      <c r="A3837" s="84"/>
      <c r="B3837" s="117"/>
      <c r="C3837" s="118"/>
      <c r="D3837" s="118"/>
      <c r="E3837" s="118"/>
      <c r="F3837" s="118"/>
      <c r="G3837" s="118"/>
      <c r="H3837" s="118"/>
      <c r="I3837" s="118"/>
      <c r="J3837" s="118"/>
      <c r="K3837" s="118"/>
      <c r="L3837" s="118"/>
      <c r="M3837" s="118"/>
      <c r="N3837" s="118"/>
    </row>
    <row r="3838" spans="1:14" s="43" customFormat="1" hidden="1">
      <c r="A3838" s="84"/>
      <c r="B3838" s="117"/>
      <c r="C3838" s="118"/>
      <c r="D3838" s="118"/>
      <c r="E3838" s="118"/>
      <c r="F3838" s="118"/>
      <c r="G3838" s="118"/>
      <c r="H3838" s="118"/>
      <c r="I3838" s="118"/>
      <c r="J3838" s="118"/>
      <c r="K3838" s="118"/>
      <c r="L3838" s="118"/>
      <c r="M3838" s="118"/>
      <c r="N3838" s="118"/>
    </row>
    <row r="3839" spans="1:14" s="43" customFormat="1" hidden="1">
      <c r="A3839" s="84"/>
      <c r="B3839" s="117"/>
      <c r="C3839" s="118"/>
      <c r="D3839" s="118"/>
      <c r="E3839" s="118"/>
      <c r="F3839" s="118"/>
      <c r="G3839" s="118"/>
      <c r="H3839" s="118"/>
      <c r="I3839" s="118"/>
      <c r="J3839" s="118"/>
      <c r="K3839" s="118"/>
      <c r="L3839" s="118"/>
      <c r="M3839" s="118"/>
      <c r="N3839" s="118"/>
    </row>
    <row r="3840" spans="1:14" s="43" customFormat="1" hidden="1">
      <c r="A3840" s="84"/>
      <c r="B3840" s="117"/>
      <c r="C3840" s="118"/>
      <c r="D3840" s="118"/>
      <c r="E3840" s="118"/>
      <c r="F3840" s="118"/>
      <c r="G3840" s="118"/>
      <c r="H3840" s="118"/>
      <c r="I3840" s="118"/>
      <c r="J3840" s="118"/>
      <c r="K3840" s="118"/>
      <c r="L3840" s="118"/>
      <c r="M3840" s="118"/>
      <c r="N3840" s="118"/>
    </row>
    <row r="3841" spans="1:14" s="43" customFormat="1" hidden="1">
      <c r="A3841" s="84"/>
      <c r="B3841" s="117"/>
      <c r="C3841" s="118"/>
      <c r="D3841" s="118"/>
      <c r="E3841" s="118"/>
      <c r="F3841" s="118"/>
      <c r="G3841" s="118"/>
      <c r="H3841" s="118"/>
      <c r="I3841" s="118"/>
      <c r="J3841" s="118"/>
      <c r="K3841" s="118"/>
      <c r="L3841" s="118"/>
      <c r="M3841" s="118"/>
      <c r="N3841" s="118"/>
    </row>
    <row r="3842" spans="1:14" s="43" customFormat="1" hidden="1">
      <c r="A3842" s="84"/>
      <c r="B3842" s="117"/>
      <c r="C3842" s="118"/>
      <c r="D3842" s="118"/>
      <c r="E3842" s="118"/>
      <c r="F3842" s="118"/>
      <c r="G3842" s="118"/>
      <c r="H3842" s="118"/>
      <c r="I3842" s="118"/>
      <c r="J3842" s="118"/>
      <c r="K3842" s="118"/>
      <c r="L3842" s="118"/>
      <c r="M3842" s="118"/>
      <c r="N3842" s="118"/>
    </row>
    <row r="3843" spans="1:14" s="43" customFormat="1" hidden="1">
      <c r="A3843" s="84"/>
      <c r="B3843" s="117"/>
      <c r="C3843" s="118"/>
      <c r="D3843" s="118"/>
      <c r="E3843" s="118"/>
      <c r="F3843" s="118"/>
      <c r="G3843" s="118"/>
      <c r="H3843" s="118"/>
      <c r="I3843" s="118"/>
      <c r="J3843" s="118"/>
      <c r="K3843" s="118"/>
      <c r="L3843" s="118"/>
      <c r="M3843" s="118"/>
      <c r="N3843" s="118"/>
    </row>
    <row r="3844" spans="1:14" s="43" customFormat="1" hidden="1">
      <c r="A3844" s="84"/>
      <c r="B3844" s="117"/>
      <c r="C3844" s="118"/>
      <c r="D3844" s="118"/>
      <c r="E3844" s="118"/>
      <c r="F3844" s="118"/>
      <c r="G3844" s="118"/>
      <c r="H3844" s="118"/>
      <c r="I3844" s="118"/>
      <c r="J3844" s="118"/>
      <c r="K3844" s="118"/>
      <c r="L3844" s="118"/>
      <c r="M3844" s="118"/>
      <c r="N3844" s="118"/>
    </row>
    <row r="3845" spans="1:14" s="43" customFormat="1" hidden="1">
      <c r="A3845" s="84"/>
      <c r="B3845" s="117"/>
      <c r="C3845" s="118"/>
      <c r="D3845" s="118"/>
      <c r="E3845" s="118"/>
      <c r="F3845" s="118"/>
      <c r="G3845" s="118"/>
      <c r="H3845" s="118"/>
      <c r="I3845" s="118"/>
      <c r="J3845" s="118"/>
      <c r="K3845" s="118"/>
      <c r="L3845" s="118"/>
      <c r="M3845" s="118"/>
      <c r="N3845" s="118"/>
    </row>
    <row r="3846" spans="1:14" s="43" customFormat="1" hidden="1">
      <c r="A3846" s="84"/>
      <c r="B3846" s="117"/>
      <c r="C3846" s="118"/>
      <c r="D3846" s="118"/>
      <c r="E3846" s="118"/>
      <c r="F3846" s="118"/>
      <c r="G3846" s="118"/>
      <c r="H3846" s="118"/>
      <c r="I3846" s="118"/>
      <c r="J3846" s="118"/>
      <c r="K3846" s="118"/>
      <c r="L3846" s="118"/>
      <c r="M3846" s="118"/>
      <c r="N3846" s="118"/>
    </row>
    <row r="3847" spans="1:14" s="43" customFormat="1" hidden="1">
      <c r="A3847" s="84"/>
      <c r="B3847" s="117"/>
      <c r="C3847" s="118"/>
      <c r="D3847" s="118"/>
      <c r="E3847" s="118"/>
      <c r="F3847" s="118"/>
      <c r="G3847" s="118"/>
      <c r="H3847" s="118"/>
      <c r="I3847" s="118"/>
      <c r="J3847" s="118"/>
      <c r="K3847" s="118"/>
      <c r="L3847" s="118"/>
      <c r="M3847" s="118"/>
      <c r="N3847" s="118"/>
    </row>
    <row r="3848" spans="1:14" s="43" customFormat="1" hidden="1">
      <c r="A3848" s="84"/>
      <c r="B3848" s="117"/>
      <c r="C3848" s="118"/>
      <c r="D3848" s="118"/>
      <c r="E3848" s="118"/>
      <c r="F3848" s="118"/>
      <c r="G3848" s="118"/>
      <c r="H3848" s="118"/>
      <c r="I3848" s="118"/>
      <c r="J3848" s="118"/>
      <c r="K3848" s="118"/>
      <c r="L3848" s="118"/>
      <c r="M3848" s="118"/>
      <c r="N3848" s="118"/>
    </row>
    <row r="3849" spans="1:14" s="43" customFormat="1" hidden="1">
      <c r="A3849" s="84"/>
      <c r="B3849" s="117"/>
      <c r="C3849" s="118"/>
      <c r="D3849" s="118"/>
      <c r="E3849" s="118"/>
      <c r="F3849" s="118"/>
      <c r="G3849" s="118"/>
      <c r="H3849" s="118"/>
      <c r="I3849" s="118"/>
      <c r="J3849" s="118"/>
      <c r="K3849" s="118"/>
      <c r="L3849" s="118"/>
      <c r="M3849" s="118"/>
      <c r="N3849" s="118"/>
    </row>
    <row r="3850" spans="1:14" s="43" customFormat="1" hidden="1">
      <c r="A3850" s="84"/>
      <c r="B3850" s="117"/>
      <c r="C3850" s="118"/>
      <c r="D3850" s="118"/>
      <c r="E3850" s="118"/>
      <c r="F3850" s="118"/>
      <c r="G3850" s="118"/>
      <c r="H3850" s="118"/>
      <c r="I3850" s="118"/>
      <c r="J3850" s="118"/>
      <c r="K3850" s="118"/>
      <c r="L3850" s="118"/>
      <c r="M3850" s="118"/>
      <c r="N3850" s="118"/>
    </row>
    <row r="3851" spans="1:14" s="43" customFormat="1" hidden="1">
      <c r="A3851" s="84"/>
      <c r="B3851" s="117"/>
      <c r="C3851" s="118"/>
      <c r="D3851" s="118"/>
      <c r="E3851" s="118"/>
      <c r="F3851" s="118"/>
      <c r="G3851" s="118"/>
      <c r="H3851" s="118"/>
      <c r="I3851" s="118"/>
      <c r="J3851" s="118"/>
      <c r="K3851" s="118"/>
      <c r="L3851" s="118"/>
      <c r="M3851" s="118"/>
      <c r="N3851" s="118"/>
    </row>
    <row r="3852" spans="1:14" s="43" customFormat="1" hidden="1">
      <c r="A3852" s="84"/>
      <c r="B3852" s="117"/>
      <c r="C3852" s="118"/>
      <c r="D3852" s="118"/>
      <c r="E3852" s="118"/>
      <c r="F3852" s="118"/>
      <c r="G3852" s="118"/>
      <c r="H3852" s="118"/>
      <c r="I3852" s="118"/>
      <c r="J3852" s="118"/>
      <c r="K3852" s="118"/>
      <c r="L3852" s="118"/>
      <c r="M3852" s="118"/>
      <c r="N3852" s="118"/>
    </row>
    <row r="3853" spans="1:14" s="43" customFormat="1" hidden="1">
      <c r="A3853" s="84"/>
      <c r="B3853" s="117"/>
      <c r="C3853" s="118"/>
      <c r="D3853" s="118"/>
      <c r="E3853" s="118"/>
      <c r="F3853" s="118"/>
      <c r="G3853" s="118"/>
      <c r="H3853" s="118"/>
      <c r="I3853" s="118"/>
      <c r="J3853" s="118"/>
      <c r="K3853" s="118"/>
      <c r="L3853" s="118"/>
      <c r="M3853" s="118"/>
      <c r="N3853" s="118"/>
    </row>
    <row r="3854" spans="1:14" s="43" customFormat="1" hidden="1">
      <c r="A3854" s="84"/>
      <c r="B3854" s="117"/>
      <c r="C3854" s="118"/>
      <c r="D3854" s="118"/>
      <c r="E3854" s="118"/>
      <c r="F3854" s="118"/>
      <c r="G3854" s="118"/>
      <c r="H3854" s="118"/>
      <c r="I3854" s="118"/>
      <c r="J3854" s="118"/>
      <c r="K3854" s="118"/>
      <c r="L3854" s="118"/>
      <c r="M3854" s="118"/>
      <c r="N3854" s="118"/>
    </row>
    <row r="3855" spans="1:14" s="43" customFormat="1" hidden="1">
      <c r="A3855" s="84"/>
      <c r="B3855" s="117"/>
      <c r="C3855" s="118"/>
      <c r="D3855" s="118"/>
      <c r="E3855" s="118"/>
      <c r="F3855" s="118"/>
      <c r="G3855" s="118"/>
      <c r="H3855" s="118"/>
      <c r="I3855" s="118"/>
      <c r="J3855" s="118"/>
      <c r="K3855" s="118"/>
      <c r="L3855" s="118"/>
      <c r="M3855" s="118"/>
      <c r="N3855" s="118"/>
    </row>
    <row r="3856" spans="1:14" s="43" customFormat="1" hidden="1">
      <c r="A3856" s="84"/>
      <c r="B3856" s="117"/>
      <c r="C3856" s="118"/>
      <c r="D3856" s="118"/>
      <c r="E3856" s="118"/>
      <c r="F3856" s="118"/>
      <c r="G3856" s="118"/>
      <c r="H3856" s="118"/>
      <c r="I3856" s="118"/>
      <c r="J3856" s="118"/>
      <c r="K3856" s="118"/>
      <c r="L3856" s="118"/>
      <c r="M3856" s="118"/>
      <c r="N3856" s="118"/>
    </row>
    <row r="3857" spans="1:14" s="43" customFormat="1" hidden="1">
      <c r="A3857" s="84"/>
      <c r="B3857" s="117"/>
      <c r="C3857" s="118"/>
      <c r="D3857" s="118"/>
      <c r="E3857" s="118"/>
      <c r="F3857" s="118"/>
      <c r="G3857" s="118"/>
      <c r="H3857" s="118"/>
      <c r="I3857" s="118"/>
      <c r="J3857" s="118"/>
      <c r="K3857" s="118"/>
      <c r="L3857" s="118"/>
      <c r="M3857" s="118"/>
      <c r="N3857" s="118"/>
    </row>
    <row r="3858" spans="1:14" s="43" customFormat="1" hidden="1">
      <c r="A3858" s="84"/>
      <c r="B3858" s="117"/>
      <c r="C3858" s="118"/>
      <c r="D3858" s="118"/>
      <c r="E3858" s="118"/>
      <c r="F3858" s="118"/>
      <c r="G3858" s="118"/>
      <c r="H3858" s="118"/>
      <c r="I3858" s="118"/>
      <c r="J3858" s="118"/>
      <c r="K3858" s="118"/>
      <c r="L3858" s="118"/>
      <c r="M3858" s="118"/>
      <c r="N3858" s="118"/>
    </row>
    <row r="3859" spans="1:14" s="43" customFormat="1" hidden="1">
      <c r="A3859" s="84"/>
      <c r="B3859" s="117"/>
      <c r="C3859" s="118"/>
      <c r="D3859" s="118"/>
      <c r="E3859" s="118"/>
      <c r="F3859" s="118"/>
      <c r="G3859" s="118"/>
      <c r="H3859" s="118"/>
      <c r="I3859" s="118"/>
      <c r="J3859" s="118"/>
      <c r="K3859" s="118"/>
      <c r="L3859" s="118"/>
      <c r="M3859" s="118"/>
      <c r="N3859" s="118"/>
    </row>
    <row r="3860" spans="1:14" s="43" customFormat="1" hidden="1">
      <c r="A3860" s="84"/>
      <c r="B3860" s="117"/>
      <c r="C3860" s="118"/>
      <c r="D3860" s="118"/>
      <c r="E3860" s="118"/>
      <c r="F3860" s="118"/>
      <c r="G3860" s="118"/>
      <c r="H3860" s="118"/>
      <c r="I3860" s="118"/>
      <c r="J3860" s="118"/>
      <c r="K3860" s="118"/>
      <c r="L3860" s="118"/>
      <c r="M3860" s="118"/>
      <c r="N3860" s="118"/>
    </row>
    <row r="3861" spans="1:14" s="43" customFormat="1" hidden="1">
      <c r="A3861" s="84"/>
      <c r="B3861" s="117"/>
      <c r="C3861" s="118"/>
      <c r="D3861" s="118"/>
      <c r="E3861" s="118"/>
      <c r="F3861" s="118"/>
      <c r="G3861" s="118"/>
      <c r="H3861" s="118"/>
      <c r="I3861" s="118"/>
      <c r="J3861" s="118"/>
      <c r="K3861" s="118"/>
      <c r="L3861" s="118"/>
      <c r="M3861" s="118"/>
      <c r="N3861" s="118"/>
    </row>
    <row r="3862" spans="1:14" s="43" customFormat="1" hidden="1">
      <c r="A3862" s="84"/>
      <c r="B3862" s="117"/>
      <c r="C3862" s="118"/>
      <c r="D3862" s="118"/>
      <c r="E3862" s="118"/>
      <c r="F3862" s="118"/>
      <c r="G3862" s="118"/>
      <c r="H3862" s="118"/>
      <c r="I3862" s="118"/>
      <c r="J3862" s="118"/>
      <c r="K3862" s="118"/>
      <c r="L3862" s="118"/>
      <c r="M3862" s="118"/>
      <c r="N3862" s="118"/>
    </row>
    <row r="3863" spans="1:14" s="43" customFormat="1" hidden="1">
      <c r="A3863" s="84"/>
      <c r="B3863" s="117"/>
      <c r="C3863" s="118"/>
      <c r="D3863" s="118"/>
      <c r="E3863" s="118"/>
      <c r="F3863" s="118"/>
      <c r="G3863" s="118"/>
      <c r="H3863" s="118"/>
      <c r="I3863" s="118"/>
      <c r="J3863" s="118"/>
      <c r="K3863" s="118"/>
      <c r="L3863" s="118"/>
      <c r="M3863" s="118"/>
      <c r="N3863" s="118"/>
    </row>
    <row r="3864" spans="1:14" s="43" customFormat="1" hidden="1">
      <c r="A3864" s="84"/>
      <c r="B3864" s="117"/>
      <c r="C3864" s="118"/>
      <c r="D3864" s="118"/>
      <c r="E3864" s="118"/>
      <c r="F3864" s="118"/>
      <c r="G3864" s="118"/>
      <c r="H3864" s="118"/>
      <c r="I3864" s="118"/>
      <c r="J3864" s="118"/>
      <c r="K3864" s="118"/>
      <c r="L3864" s="118"/>
      <c r="M3864" s="118"/>
      <c r="N3864" s="118"/>
    </row>
    <row r="3865" spans="1:14" s="43" customFormat="1" hidden="1">
      <c r="A3865" s="84"/>
      <c r="B3865" s="117"/>
      <c r="C3865" s="118"/>
      <c r="D3865" s="118"/>
      <c r="E3865" s="118"/>
      <c r="F3865" s="118"/>
      <c r="G3865" s="118"/>
      <c r="H3865" s="118"/>
      <c r="I3865" s="118"/>
      <c r="J3865" s="118"/>
      <c r="K3865" s="118"/>
      <c r="L3865" s="118"/>
      <c r="M3865" s="118"/>
      <c r="N3865" s="118"/>
    </row>
    <row r="3866" spans="1:14" s="43" customFormat="1" hidden="1">
      <c r="A3866" s="84"/>
      <c r="B3866" s="117"/>
      <c r="C3866" s="118"/>
      <c r="D3866" s="118"/>
      <c r="E3866" s="118"/>
      <c r="F3866" s="118"/>
      <c r="G3866" s="118"/>
      <c r="H3866" s="118"/>
      <c r="I3866" s="118"/>
      <c r="J3866" s="118"/>
      <c r="K3866" s="118"/>
      <c r="L3866" s="118"/>
      <c r="M3866" s="118"/>
      <c r="N3866" s="118"/>
    </row>
    <row r="3867" spans="1:14" s="43" customFormat="1" hidden="1">
      <c r="A3867" s="84"/>
      <c r="B3867" s="117"/>
      <c r="C3867" s="118"/>
      <c r="D3867" s="118"/>
      <c r="E3867" s="118"/>
      <c r="F3867" s="118"/>
      <c r="G3867" s="118"/>
      <c r="H3867" s="118"/>
      <c r="I3867" s="118"/>
      <c r="J3867" s="118"/>
      <c r="K3867" s="118"/>
      <c r="L3867" s="118"/>
      <c r="M3867" s="118"/>
      <c r="N3867" s="118"/>
    </row>
    <row r="3868" spans="1:14" s="43" customFormat="1" hidden="1">
      <c r="A3868" s="84"/>
      <c r="B3868" s="117"/>
      <c r="C3868" s="118"/>
      <c r="D3868" s="118"/>
      <c r="E3868" s="118"/>
      <c r="F3868" s="118"/>
      <c r="G3868" s="118"/>
      <c r="H3868" s="118"/>
      <c r="I3868" s="118"/>
      <c r="J3868" s="118"/>
      <c r="K3868" s="118"/>
      <c r="L3868" s="118"/>
      <c r="M3868" s="118"/>
      <c r="N3868" s="118"/>
    </row>
    <row r="3869" spans="1:14" s="43" customFormat="1" hidden="1">
      <c r="A3869" s="84"/>
      <c r="B3869" s="117"/>
      <c r="C3869" s="118"/>
      <c r="D3869" s="118"/>
      <c r="E3869" s="118"/>
      <c r="F3869" s="118"/>
      <c r="G3869" s="118"/>
      <c r="H3869" s="118"/>
      <c r="I3869" s="118"/>
      <c r="J3869" s="118"/>
      <c r="K3869" s="118"/>
      <c r="L3869" s="118"/>
      <c r="M3869" s="118"/>
      <c r="N3869" s="118"/>
    </row>
    <row r="3870" spans="1:14" s="43" customFormat="1" hidden="1">
      <c r="A3870" s="84"/>
      <c r="B3870" s="117"/>
      <c r="C3870" s="118"/>
      <c r="D3870" s="118"/>
      <c r="E3870" s="118"/>
      <c r="F3870" s="118"/>
      <c r="G3870" s="118"/>
      <c r="H3870" s="118"/>
      <c r="I3870" s="118"/>
      <c r="J3870" s="118"/>
      <c r="K3870" s="118"/>
      <c r="L3870" s="118"/>
      <c r="M3870" s="118"/>
      <c r="N3870" s="118"/>
    </row>
    <row r="3871" spans="1:14" s="43" customFormat="1" hidden="1">
      <c r="A3871" s="84"/>
      <c r="B3871" s="117"/>
      <c r="C3871" s="118"/>
      <c r="D3871" s="118"/>
      <c r="E3871" s="118"/>
      <c r="F3871" s="118"/>
      <c r="G3871" s="118"/>
      <c r="H3871" s="118"/>
      <c r="I3871" s="118"/>
      <c r="J3871" s="118"/>
      <c r="K3871" s="118"/>
      <c r="L3871" s="118"/>
      <c r="M3871" s="118"/>
      <c r="N3871" s="118"/>
    </row>
    <row r="3872" spans="1:14" s="43" customFormat="1" hidden="1">
      <c r="A3872" s="84"/>
      <c r="B3872" s="117"/>
      <c r="C3872" s="118"/>
      <c r="D3872" s="118"/>
      <c r="E3872" s="118"/>
      <c r="F3872" s="118"/>
      <c r="G3872" s="118"/>
      <c r="H3872" s="118"/>
      <c r="I3872" s="118"/>
      <c r="J3872" s="118"/>
      <c r="K3872" s="118"/>
      <c r="L3872" s="118"/>
      <c r="M3872" s="118"/>
      <c r="N3872" s="118"/>
    </row>
    <row r="3873" spans="1:14" s="43" customFormat="1" hidden="1">
      <c r="A3873" s="84"/>
      <c r="B3873" s="117"/>
      <c r="C3873" s="118"/>
      <c r="D3873" s="118"/>
      <c r="E3873" s="118"/>
      <c r="F3873" s="118"/>
      <c r="G3873" s="118"/>
      <c r="H3873" s="118"/>
      <c r="I3873" s="118"/>
      <c r="J3873" s="118"/>
      <c r="K3873" s="118"/>
      <c r="L3873" s="118"/>
      <c r="M3873" s="118"/>
      <c r="N3873" s="118"/>
    </row>
    <row r="3874" spans="1:14" s="43" customFormat="1" hidden="1">
      <c r="A3874" s="84"/>
      <c r="B3874" s="117"/>
      <c r="C3874" s="118"/>
      <c r="D3874" s="118"/>
      <c r="E3874" s="118"/>
      <c r="F3874" s="118"/>
      <c r="G3874" s="118"/>
      <c r="H3874" s="118"/>
      <c r="I3874" s="118"/>
      <c r="J3874" s="118"/>
      <c r="K3874" s="118"/>
      <c r="L3874" s="118"/>
      <c r="M3874" s="118"/>
      <c r="N3874" s="118"/>
    </row>
    <row r="3875" spans="1:14" s="43" customFormat="1" hidden="1">
      <c r="A3875" s="84"/>
      <c r="B3875" s="117"/>
      <c r="C3875" s="118"/>
      <c r="D3875" s="118"/>
      <c r="E3875" s="118"/>
      <c r="F3875" s="118"/>
      <c r="G3875" s="118"/>
      <c r="H3875" s="118"/>
      <c r="I3875" s="118"/>
      <c r="J3875" s="118"/>
      <c r="K3875" s="118"/>
      <c r="L3875" s="118"/>
      <c r="M3875" s="118"/>
      <c r="N3875" s="118"/>
    </row>
    <row r="3876" spans="1:14" s="43" customFormat="1" hidden="1">
      <c r="A3876" s="84"/>
      <c r="B3876" s="117"/>
      <c r="C3876" s="118"/>
      <c r="D3876" s="118"/>
      <c r="E3876" s="118"/>
      <c r="F3876" s="118"/>
      <c r="G3876" s="118"/>
      <c r="H3876" s="118"/>
      <c r="I3876" s="118"/>
      <c r="J3876" s="118"/>
      <c r="K3876" s="118"/>
      <c r="L3876" s="118"/>
      <c r="M3876" s="118"/>
      <c r="N3876" s="118"/>
    </row>
    <row r="3877" spans="1:14" s="43" customFormat="1" hidden="1">
      <c r="A3877" s="84"/>
      <c r="B3877" s="117"/>
      <c r="C3877" s="118"/>
      <c r="D3877" s="118"/>
      <c r="E3877" s="118"/>
      <c r="F3877" s="118"/>
      <c r="G3877" s="118"/>
      <c r="H3877" s="118"/>
      <c r="I3877" s="118"/>
      <c r="J3877" s="118"/>
      <c r="K3877" s="118"/>
      <c r="L3877" s="118"/>
      <c r="M3877" s="118"/>
      <c r="N3877" s="118"/>
    </row>
    <row r="3878" spans="1:14" s="43" customFormat="1" hidden="1">
      <c r="A3878" s="84"/>
      <c r="B3878" s="117"/>
      <c r="C3878" s="118"/>
      <c r="D3878" s="118"/>
      <c r="E3878" s="118"/>
      <c r="F3878" s="118"/>
      <c r="G3878" s="118"/>
      <c r="H3878" s="118"/>
      <c r="I3878" s="118"/>
      <c r="J3878" s="118"/>
      <c r="K3878" s="118"/>
      <c r="L3878" s="118"/>
      <c r="M3878" s="118"/>
      <c r="N3878" s="118"/>
    </row>
    <row r="3879" spans="1:14" s="43" customFormat="1" hidden="1">
      <c r="A3879" s="84"/>
      <c r="B3879" s="117"/>
      <c r="C3879" s="118"/>
      <c r="D3879" s="118"/>
      <c r="E3879" s="118"/>
      <c r="F3879" s="118"/>
      <c r="G3879" s="118"/>
      <c r="H3879" s="118"/>
      <c r="I3879" s="118"/>
      <c r="J3879" s="118"/>
      <c r="K3879" s="118"/>
      <c r="L3879" s="118"/>
      <c r="M3879" s="118"/>
      <c r="N3879" s="118"/>
    </row>
    <row r="3880" spans="1:14" s="43" customFormat="1" hidden="1">
      <c r="A3880" s="84"/>
      <c r="B3880" s="117"/>
      <c r="C3880" s="118"/>
      <c r="D3880" s="118"/>
      <c r="E3880" s="118"/>
      <c r="F3880" s="118"/>
      <c r="G3880" s="118"/>
      <c r="H3880" s="118"/>
      <c r="I3880" s="118"/>
      <c r="J3880" s="118"/>
      <c r="K3880" s="118"/>
      <c r="L3880" s="118"/>
      <c r="M3880" s="118"/>
      <c r="N3880" s="118"/>
    </row>
    <row r="3881" spans="1:14" s="43" customFormat="1" hidden="1">
      <c r="A3881" s="84"/>
      <c r="B3881" s="117"/>
      <c r="C3881" s="118"/>
      <c r="D3881" s="118"/>
      <c r="E3881" s="118"/>
      <c r="F3881" s="118"/>
      <c r="G3881" s="118"/>
      <c r="H3881" s="118"/>
      <c r="I3881" s="118"/>
      <c r="J3881" s="118"/>
      <c r="K3881" s="118"/>
      <c r="L3881" s="118"/>
      <c r="M3881" s="118"/>
      <c r="N3881" s="118"/>
    </row>
    <row r="3882" spans="1:14" s="43" customFormat="1" hidden="1">
      <c r="A3882" s="84"/>
      <c r="B3882" s="117"/>
      <c r="C3882" s="118"/>
      <c r="D3882" s="118"/>
      <c r="E3882" s="118"/>
      <c r="F3882" s="118"/>
      <c r="G3882" s="118"/>
      <c r="H3882" s="118"/>
      <c r="I3882" s="118"/>
      <c r="J3882" s="118"/>
      <c r="K3882" s="118"/>
      <c r="L3882" s="118"/>
      <c r="M3882" s="118"/>
      <c r="N3882" s="118"/>
    </row>
    <row r="3883" spans="1:14" s="43" customFormat="1" hidden="1">
      <c r="A3883" s="84"/>
      <c r="B3883" s="117"/>
      <c r="C3883" s="118"/>
      <c r="D3883" s="118"/>
      <c r="E3883" s="118"/>
      <c r="F3883" s="118"/>
      <c r="G3883" s="118"/>
      <c r="H3883" s="118"/>
      <c r="I3883" s="118"/>
      <c r="J3883" s="118"/>
      <c r="K3883" s="118"/>
      <c r="L3883" s="118"/>
      <c r="M3883" s="118"/>
      <c r="N3883" s="118"/>
    </row>
    <row r="3884" spans="1:14" s="43" customFormat="1" hidden="1">
      <c r="A3884" s="84"/>
      <c r="B3884" s="117"/>
      <c r="C3884" s="118"/>
      <c r="D3884" s="118"/>
      <c r="E3884" s="118"/>
      <c r="F3884" s="118"/>
      <c r="G3884" s="118"/>
      <c r="H3884" s="118"/>
      <c r="I3884" s="118"/>
      <c r="J3884" s="118"/>
      <c r="K3884" s="118"/>
      <c r="L3884" s="118"/>
      <c r="M3884" s="118"/>
      <c r="N3884" s="118"/>
    </row>
    <row r="3885" spans="1:14" s="43" customFormat="1" hidden="1">
      <c r="A3885" s="84"/>
      <c r="B3885" s="117"/>
      <c r="C3885" s="118"/>
      <c r="D3885" s="118"/>
      <c r="E3885" s="118"/>
      <c r="F3885" s="118"/>
      <c r="G3885" s="118"/>
      <c r="H3885" s="118"/>
      <c r="I3885" s="118"/>
      <c r="J3885" s="118"/>
      <c r="K3885" s="118"/>
      <c r="L3885" s="118"/>
      <c r="M3885" s="118"/>
      <c r="N3885" s="118"/>
    </row>
    <row r="3886" spans="1:14" s="43" customFormat="1" hidden="1">
      <c r="A3886" s="84"/>
      <c r="B3886" s="117"/>
      <c r="C3886" s="118"/>
      <c r="D3886" s="118"/>
      <c r="E3886" s="118"/>
      <c r="F3886" s="118"/>
      <c r="G3886" s="118"/>
      <c r="H3886" s="118"/>
      <c r="I3886" s="118"/>
      <c r="J3886" s="118"/>
      <c r="K3886" s="118"/>
      <c r="L3886" s="118"/>
      <c r="M3886" s="118"/>
      <c r="N3886" s="118"/>
    </row>
    <row r="3887" spans="1:14" s="43" customFormat="1" hidden="1">
      <c r="A3887" s="84"/>
      <c r="B3887" s="117"/>
      <c r="C3887" s="118"/>
      <c r="D3887" s="118"/>
      <c r="E3887" s="118"/>
      <c r="F3887" s="118"/>
      <c r="G3887" s="118"/>
      <c r="H3887" s="118"/>
      <c r="I3887" s="118"/>
      <c r="J3887" s="118"/>
      <c r="K3887" s="118"/>
      <c r="L3887" s="118"/>
      <c r="M3887" s="118"/>
      <c r="N3887" s="118"/>
    </row>
    <row r="3888" spans="1:14" s="43" customFormat="1" hidden="1">
      <c r="A3888" s="84"/>
      <c r="B3888" s="117"/>
      <c r="C3888" s="118"/>
      <c r="D3888" s="118"/>
      <c r="E3888" s="118"/>
      <c r="F3888" s="118"/>
      <c r="G3888" s="118"/>
      <c r="H3888" s="118"/>
      <c r="I3888" s="118"/>
      <c r="J3888" s="118"/>
      <c r="K3888" s="118"/>
      <c r="L3888" s="118"/>
      <c r="M3888" s="118"/>
      <c r="N3888" s="118"/>
    </row>
    <row r="3889" spans="1:14" s="43" customFormat="1" hidden="1">
      <c r="A3889" s="84"/>
      <c r="B3889" s="117"/>
      <c r="C3889" s="118"/>
      <c r="D3889" s="118"/>
      <c r="E3889" s="118"/>
      <c r="F3889" s="118"/>
      <c r="G3889" s="118"/>
      <c r="H3889" s="118"/>
      <c r="I3889" s="118"/>
      <c r="J3889" s="118"/>
      <c r="K3889" s="118"/>
      <c r="L3889" s="118"/>
      <c r="M3889" s="118"/>
      <c r="N3889" s="118"/>
    </row>
    <row r="3890" spans="1:14" s="43" customFormat="1" hidden="1">
      <c r="A3890" s="84"/>
      <c r="B3890" s="117"/>
      <c r="C3890" s="118"/>
      <c r="D3890" s="118"/>
      <c r="E3890" s="118"/>
      <c r="F3890" s="118"/>
      <c r="G3890" s="118"/>
      <c r="H3890" s="118"/>
      <c r="I3890" s="118"/>
      <c r="J3890" s="118"/>
      <c r="K3890" s="118"/>
      <c r="L3890" s="118"/>
      <c r="M3890" s="118"/>
      <c r="N3890" s="118"/>
    </row>
    <row r="3891" spans="1:14" s="43" customFormat="1" hidden="1">
      <c r="A3891" s="84"/>
      <c r="B3891" s="117"/>
      <c r="C3891" s="118"/>
      <c r="D3891" s="118"/>
      <c r="E3891" s="118"/>
      <c r="F3891" s="118"/>
      <c r="G3891" s="118"/>
      <c r="H3891" s="118"/>
      <c r="I3891" s="118"/>
      <c r="J3891" s="118"/>
      <c r="K3891" s="118"/>
      <c r="L3891" s="118"/>
      <c r="M3891" s="118"/>
      <c r="N3891" s="118"/>
    </row>
    <row r="3892" spans="1:14" s="43" customFormat="1" hidden="1">
      <c r="A3892" s="84"/>
      <c r="B3892" s="117"/>
      <c r="C3892" s="118"/>
      <c r="D3892" s="118"/>
      <c r="E3892" s="118"/>
      <c r="F3892" s="118"/>
      <c r="G3892" s="118"/>
      <c r="H3892" s="118"/>
      <c r="I3892" s="118"/>
      <c r="J3892" s="118"/>
      <c r="K3892" s="118"/>
      <c r="L3892" s="118"/>
      <c r="M3892" s="118"/>
      <c r="N3892" s="118"/>
    </row>
    <row r="3893" spans="1:14" s="43" customFormat="1" hidden="1">
      <c r="A3893" s="84"/>
      <c r="B3893" s="117"/>
      <c r="C3893" s="118"/>
      <c r="D3893" s="118"/>
      <c r="E3893" s="118"/>
      <c r="F3893" s="118"/>
      <c r="G3893" s="118"/>
      <c r="H3893" s="118"/>
      <c r="I3893" s="118"/>
      <c r="J3893" s="118"/>
      <c r="K3893" s="118"/>
      <c r="L3893" s="118"/>
      <c r="M3893" s="118"/>
      <c r="N3893" s="118"/>
    </row>
    <row r="3894" spans="1:14" s="43" customFormat="1" hidden="1">
      <c r="A3894" s="84"/>
      <c r="B3894" s="117"/>
      <c r="C3894" s="118"/>
      <c r="D3894" s="118"/>
      <c r="E3894" s="118"/>
      <c r="F3894" s="118"/>
      <c r="G3894" s="118"/>
      <c r="H3894" s="118"/>
      <c r="I3894" s="118"/>
      <c r="J3894" s="118"/>
      <c r="K3894" s="118"/>
      <c r="L3894" s="118"/>
      <c r="M3894" s="118"/>
      <c r="N3894" s="118"/>
    </row>
    <row r="3895" spans="1:14" s="43" customFormat="1" hidden="1">
      <c r="A3895" s="84"/>
      <c r="B3895" s="117"/>
      <c r="C3895" s="118"/>
      <c r="D3895" s="118"/>
      <c r="E3895" s="118"/>
      <c r="F3895" s="118"/>
      <c r="G3895" s="118"/>
      <c r="H3895" s="118"/>
      <c r="I3895" s="118"/>
      <c r="J3895" s="118"/>
      <c r="K3895" s="118"/>
      <c r="L3895" s="118"/>
      <c r="M3895" s="118"/>
      <c r="N3895" s="118"/>
    </row>
    <row r="3896" spans="1:14" s="43" customFormat="1" hidden="1">
      <c r="A3896" s="84"/>
      <c r="B3896" s="117"/>
      <c r="C3896" s="118"/>
      <c r="D3896" s="118"/>
      <c r="E3896" s="118"/>
      <c r="F3896" s="118"/>
      <c r="G3896" s="118"/>
      <c r="H3896" s="118"/>
      <c r="I3896" s="118"/>
      <c r="J3896" s="118"/>
      <c r="K3896" s="118"/>
      <c r="L3896" s="118"/>
      <c r="M3896" s="118"/>
      <c r="N3896" s="118"/>
    </row>
    <row r="3897" spans="1:14" s="43" customFormat="1" hidden="1">
      <c r="A3897" s="84"/>
      <c r="B3897" s="117"/>
      <c r="C3897" s="118"/>
      <c r="D3897" s="118"/>
      <c r="E3897" s="118"/>
      <c r="F3897" s="118"/>
      <c r="G3897" s="118"/>
      <c r="H3897" s="118"/>
      <c r="I3897" s="118"/>
      <c r="J3897" s="118"/>
      <c r="K3897" s="118"/>
      <c r="L3897" s="118"/>
      <c r="M3897" s="118"/>
      <c r="N3897" s="118"/>
    </row>
    <row r="3898" spans="1:14" s="43" customFormat="1" hidden="1">
      <c r="A3898" s="84"/>
      <c r="B3898" s="117"/>
      <c r="C3898" s="118"/>
      <c r="D3898" s="118"/>
      <c r="E3898" s="118"/>
      <c r="F3898" s="118"/>
      <c r="G3898" s="118"/>
      <c r="H3898" s="118"/>
      <c r="I3898" s="118"/>
      <c r="J3898" s="118"/>
      <c r="K3898" s="118"/>
      <c r="L3898" s="118"/>
      <c r="M3898" s="118"/>
      <c r="N3898" s="118"/>
    </row>
    <row r="3899" spans="1:14" s="43" customFormat="1" hidden="1">
      <c r="A3899" s="84"/>
      <c r="B3899" s="117"/>
      <c r="C3899" s="118"/>
      <c r="D3899" s="118"/>
      <c r="E3899" s="118"/>
      <c r="F3899" s="118"/>
      <c r="G3899" s="118"/>
      <c r="H3899" s="118"/>
      <c r="I3899" s="118"/>
      <c r="J3899" s="118"/>
      <c r="K3899" s="118"/>
      <c r="L3899" s="118"/>
      <c r="M3899" s="118"/>
      <c r="N3899" s="118"/>
    </row>
    <row r="3900" spans="1:14" s="43" customFormat="1" hidden="1">
      <c r="A3900" s="84"/>
      <c r="B3900" s="117"/>
      <c r="C3900" s="118"/>
      <c r="D3900" s="118"/>
      <c r="E3900" s="118"/>
      <c r="F3900" s="118"/>
      <c r="G3900" s="118"/>
      <c r="H3900" s="118"/>
      <c r="I3900" s="118"/>
      <c r="J3900" s="118"/>
      <c r="K3900" s="118"/>
      <c r="L3900" s="118"/>
      <c r="M3900" s="118"/>
      <c r="N3900" s="118"/>
    </row>
    <row r="3901" spans="1:14" s="43" customFormat="1" hidden="1">
      <c r="A3901" s="84"/>
      <c r="B3901" s="117"/>
      <c r="C3901" s="118"/>
      <c r="D3901" s="118"/>
      <c r="E3901" s="118"/>
      <c r="F3901" s="118"/>
      <c r="G3901" s="118"/>
      <c r="H3901" s="118"/>
      <c r="I3901" s="118"/>
      <c r="J3901" s="118"/>
      <c r="K3901" s="118"/>
      <c r="L3901" s="118"/>
      <c r="M3901" s="118"/>
      <c r="N3901" s="118"/>
    </row>
    <row r="3902" spans="1:14" s="43" customFormat="1" hidden="1">
      <c r="A3902" s="84"/>
      <c r="B3902" s="117"/>
      <c r="C3902" s="118"/>
      <c r="D3902" s="118"/>
      <c r="E3902" s="118"/>
      <c r="F3902" s="118"/>
      <c r="G3902" s="118"/>
      <c r="H3902" s="118"/>
      <c r="I3902" s="118"/>
      <c r="J3902" s="118"/>
      <c r="K3902" s="118"/>
      <c r="L3902" s="118"/>
      <c r="M3902" s="118"/>
      <c r="N3902" s="118"/>
    </row>
    <row r="3903" spans="1:14" s="43" customFormat="1" hidden="1">
      <c r="A3903" s="84"/>
      <c r="B3903" s="117"/>
      <c r="C3903" s="118"/>
      <c r="D3903" s="118"/>
      <c r="E3903" s="118"/>
      <c r="F3903" s="118"/>
      <c r="G3903" s="118"/>
      <c r="H3903" s="118"/>
      <c r="I3903" s="118"/>
      <c r="J3903" s="118"/>
      <c r="K3903" s="118"/>
      <c r="L3903" s="118"/>
      <c r="M3903" s="118"/>
      <c r="N3903" s="118"/>
    </row>
    <row r="3904" spans="1:14" s="43" customFormat="1" hidden="1">
      <c r="A3904" s="84"/>
      <c r="B3904" s="117"/>
      <c r="C3904" s="118"/>
      <c r="D3904" s="118"/>
      <c r="E3904" s="118"/>
      <c r="F3904" s="118"/>
      <c r="G3904" s="118"/>
      <c r="H3904" s="118"/>
      <c r="I3904" s="118"/>
      <c r="J3904" s="118"/>
      <c r="K3904" s="118"/>
      <c r="L3904" s="118"/>
      <c r="M3904" s="118"/>
      <c r="N3904" s="118"/>
    </row>
    <row r="3905" spans="1:14" s="43" customFormat="1" hidden="1">
      <c r="A3905" s="84"/>
      <c r="B3905" s="117"/>
      <c r="C3905" s="118"/>
      <c r="D3905" s="118"/>
      <c r="E3905" s="118"/>
      <c r="F3905" s="118"/>
      <c r="G3905" s="118"/>
      <c r="H3905" s="118"/>
      <c r="I3905" s="118"/>
      <c r="J3905" s="118"/>
      <c r="K3905" s="118"/>
      <c r="L3905" s="118"/>
      <c r="M3905" s="118"/>
      <c r="N3905" s="118"/>
    </row>
    <row r="3906" spans="1:14" s="43" customFormat="1" hidden="1">
      <c r="A3906" s="84"/>
      <c r="B3906" s="117"/>
      <c r="C3906" s="118"/>
      <c r="D3906" s="118"/>
      <c r="E3906" s="118"/>
      <c r="F3906" s="118"/>
      <c r="G3906" s="118"/>
      <c r="H3906" s="118"/>
      <c r="I3906" s="118"/>
      <c r="J3906" s="118"/>
      <c r="K3906" s="118"/>
      <c r="L3906" s="118"/>
      <c r="M3906" s="118"/>
      <c r="N3906" s="118"/>
    </row>
    <row r="3907" spans="1:14" s="43" customFormat="1" hidden="1">
      <c r="A3907" s="84"/>
      <c r="B3907" s="117"/>
      <c r="C3907" s="118"/>
      <c r="D3907" s="118"/>
      <c r="E3907" s="118"/>
      <c r="F3907" s="118"/>
      <c r="G3907" s="118"/>
      <c r="H3907" s="118"/>
      <c r="I3907" s="118"/>
      <c r="J3907" s="118"/>
      <c r="K3907" s="118"/>
      <c r="L3907" s="118"/>
      <c r="M3907" s="118"/>
      <c r="N3907" s="118"/>
    </row>
    <row r="3908" spans="1:14" s="43" customFormat="1" hidden="1">
      <c r="A3908" s="84"/>
      <c r="B3908" s="117"/>
      <c r="C3908" s="118"/>
      <c r="D3908" s="118"/>
      <c r="E3908" s="118"/>
      <c r="F3908" s="118"/>
      <c r="G3908" s="118"/>
      <c r="H3908" s="118"/>
      <c r="I3908" s="118"/>
      <c r="J3908" s="118"/>
      <c r="K3908" s="118"/>
      <c r="L3908" s="118"/>
      <c r="M3908" s="118"/>
      <c r="N3908" s="118"/>
    </row>
    <row r="3909" spans="1:14" s="43" customFormat="1" hidden="1">
      <c r="A3909" s="84"/>
      <c r="B3909" s="117"/>
      <c r="C3909" s="118"/>
      <c r="D3909" s="118"/>
      <c r="E3909" s="118"/>
      <c r="F3909" s="118"/>
      <c r="G3909" s="118"/>
      <c r="H3909" s="118"/>
      <c r="I3909" s="118"/>
      <c r="J3909" s="118"/>
      <c r="K3909" s="118"/>
      <c r="L3909" s="118"/>
      <c r="M3909" s="118"/>
      <c r="N3909" s="118"/>
    </row>
    <row r="3910" spans="1:14" s="43" customFormat="1" hidden="1">
      <c r="A3910" s="84"/>
      <c r="B3910" s="117"/>
      <c r="C3910" s="118"/>
      <c r="D3910" s="118"/>
      <c r="E3910" s="118"/>
      <c r="F3910" s="118"/>
      <c r="G3910" s="118"/>
      <c r="H3910" s="118"/>
      <c r="I3910" s="118"/>
      <c r="J3910" s="118"/>
      <c r="K3910" s="118"/>
      <c r="L3910" s="118"/>
      <c r="M3910" s="118"/>
      <c r="N3910" s="118"/>
    </row>
    <row r="3911" spans="1:14" s="43" customFormat="1" hidden="1">
      <c r="A3911" s="84"/>
      <c r="B3911" s="117"/>
      <c r="C3911" s="118"/>
      <c r="D3911" s="118"/>
      <c r="E3911" s="118"/>
      <c r="F3911" s="118"/>
      <c r="G3911" s="118"/>
      <c r="H3911" s="118"/>
      <c r="I3911" s="118"/>
      <c r="J3911" s="118"/>
      <c r="K3911" s="118"/>
      <c r="L3911" s="118"/>
      <c r="M3911" s="118"/>
      <c r="N3911" s="118"/>
    </row>
    <row r="3912" spans="1:14" s="43" customFormat="1" hidden="1">
      <c r="A3912" s="84"/>
      <c r="B3912" s="117"/>
      <c r="C3912" s="118"/>
      <c r="D3912" s="118"/>
      <c r="E3912" s="118"/>
      <c r="F3912" s="118"/>
      <c r="G3912" s="118"/>
      <c r="H3912" s="118"/>
      <c r="I3912" s="118"/>
      <c r="J3912" s="118"/>
      <c r="K3912" s="118"/>
      <c r="L3912" s="118"/>
      <c r="M3912" s="118"/>
      <c r="N3912" s="118"/>
    </row>
    <row r="3913" spans="1:14" s="43" customFormat="1" hidden="1">
      <c r="A3913" s="84"/>
      <c r="B3913" s="117"/>
      <c r="C3913" s="118"/>
      <c r="D3913" s="118"/>
      <c r="E3913" s="118"/>
      <c r="F3913" s="118"/>
      <c r="G3913" s="118"/>
      <c r="H3913" s="118"/>
      <c r="I3913" s="118"/>
      <c r="J3913" s="118"/>
      <c r="K3913" s="118"/>
      <c r="L3913" s="118"/>
      <c r="M3913" s="118"/>
      <c r="N3913" s="118"/>
    </row>
    <row r="3914" spans="1:14" s="43" customFormat="1" hidden="1">
      <c r="A3914" s="84"/>
      <c r="B3914" s="117"/>
      <c r="C3914" s="118"/>
      <c r="D3914" s="118"/>
      <c r="E3914" s="118"/>
      <c r="F3914" s="118"/>
      <c r="G3914" s="118"/>
      <c r="H3914" s="118"/>
      <c r="I3914" s="118"/>
      <c r="J3914" s="118"/>
      <c r="K3914" s="118"/>
      <c r="L3914" s="118"/>
      <c r="M3914" s="118"/>
      <c r="N3914" s="118"/>
    </row>
    <row r="3915" spans="1:14" s="43" customFormat="1" hidden="1">
      <c r="A3915" s="84"/>
      <c r="B3915" s="117"/>
      <c r="C3915" s="118"/>
      <c r="D3915" s="118"/>
      <c r="E3915" s="118"/>
      <c r="F3915" s="118"/>
      <c r="G3915" s="118"/>
      <c r="H3915" s="118"/>
      <c r="I3915" s="118"/>
      <c r="J3915" s="118"/>
      <c r="K3915" s="118"/>
      <c r="L3915" s="118"/>
      <c r="M3915" s="118"/>
      <c r="N3915" s="118"/>
    </row>
    <row r="3916" spans="1:14" s="43" customFormat="1" hidden="1">
      <c r="A3916" s="84"/>
      <c r="B3916" s="117"/>
      <c r="C3916" s="118"/>
      <c r="D3916" s="118"/>
      <c r="E3916" s="118"/>
      <c r="F3916" s="118"/>
      <c r="G3916" s="118"/>
      <c r="H3916" s="118"/>
      <c r="I3916" s="118"/>
      <c r="J3916" s="118"/>
      <c r="K3916" s="118"/>
      <c r="L3916" s="118"/>
      <c r="M3916" s="118"/>
      <c r="N3916" s="118"/>
    </row>
    <row r="3917" spans="1:14" s="43" customFormat="1" hidden="1">
      <c r="A3917" s="84"/>
      <c r="B3917" s="117"/>
      <c r="C3917" s="118"/>
      <c r="D3917" s="118"/>
      <c r="E3917" s="118"/>
      <c r="F3917" s="118"/>
      <c r="G3917" s="118"/>
      <c r="H3917" s="118"/>
      <c r="I3917" s="118"/>
      <c r="J3917" s="118"/>
      <c r="K3917" s="118"/>
      <c r="L3917" s="118"/>
      <c r="M3917" s="118"/>
      <c r="N3917" s="118"/>
    </row>
    <row r="3918" spans="1:14" s="43" customFormat="1" hidden="1">
      <c r="A3918" s="84"/>
      <c r="B3918" s="117"/>
      <c r="C3918" s="118"/>
      <c r="D3918" s="118"/>
      <c r="E3918" s="118"/>
      <c r="F3918" s="118"/>
      <c r="G3918" s="118"/>
      <c r="H3918" s="118"/>
      <c r="I3918" s="118"/>
      <c r="J3918" s="118"/>
      <c r="K3918" s="118"/>
      <c r="L3918" s="118"/>
      <c r="M3918" s="118"/>
      <c r="N3918" s="118"/>
    </row>
    <row r="3919" spans="1:14" s="43" customFormat="1" hidden="1">
      <c r="A3919" s="84"/>
      <c r="B3919" s="117"/>
      <c r="C3919" s="118"/>
      <c r="D3919" s="118"/>
      <c r="E3919" s="118"/>
      <c r="F3919" s="118"/>
      <c r="G3919" s="118"/>
      <c r="H3919" s="118"/>
      <c r="I3919" s="118"/>
      <c r="J3919" s="118"/>
      <c r="K3919" s="118"/>
      <c r="L3919" s="118"/>
      <c r="M3919" s="118"/>
      <c r="N3919" s="118"/>
    </row>
    <row r="3920" spans="1:14" s="43" customFormat="1" hidden="1">
      <c r="A3920" s="84"/>
      <c r="B3920" s="117"/>
      <c r="C3920" s="118"/>
      <c r="D3920" s="118"/>
      <c r="E3920" s="118"/>
      <c r="F3920" s="118"/>
      <c r="G3920" s="118"/>
      <c r="H3920" s="118"/>
      <c r="I3920" s="118"/>
      <c r="J3920" s="118"/>
      <c r="K3920" s="118"/>
      <c r="L3920" s="118"/>
      <c r="M3920" s="118"/>
      <c r="N3920" s="118"/>
    </row>
    <row r="3921" spans="1:14" s="43" customFormat="1" hidden="1">
      <c r="A3921" s="84"/>
      <c r="B3921" s="117"/>
      <c r="C3921" s="118"/>
      <c r="D3921" s="118"/>
      <c r="E3921" s="118"/>
      <c r="F3921" s="118"/>
      <c r="G3921" s="118"/>
      <c r="H3921" s="118"/>
      <c r="I3921" s="118"/>
      <c r="J3921" s="118"/>
      <c r="K3921" s="118"/>
      <c r="L3921" s="118"/>
      <c r="M3921" s="118"/>
      <c r="N3921" s="118"/>
    </row>
    <row r="3922" spans="1:14" s="43" customFormat="1" hidden="1">
      <c r="A3922" s="84"/>
      <c r="B3922" s="117"/>
      <c r="C3922" s="118"/>
      <c r="D3922" s="118"/>
      <c r="E3922" s="118"/>
      <c r="F3922" s="118"/>
      <c r="G3922" s="118"/>
      <c r="H3922" s="118"/>
      <c r="I3922" s="118"/>
      <c r="J3922" s="118"/>
      <c r="K3922" s="118"/>
      <c r="L3922" s="118"/>
      <c r="M3922" s="118"/>
      <c r="N3922" s="118"/>
    </row>
    <row r="3923" spans="1:14" s="43" customFormat="1" hidden="1">
      <c r="A3923" s="84"/>
      <c r="B3923" s="117"/>
      <c r="C3923" s="118"/>
      <c r="D3923" s="118"/>
      <c r="E3923" s="118"/>
      <c r="F3923" s="118"/>
      <c r="G3923" s="118"/>
      <c r="H3923" s="118"/>
      <c r="I3923" s="118"/>
      <c r="J3923" s="118"/>
      <c r="K3923" s="118"/>
      <c r="L3923" s="118"/>
      <c r="M3923" s="118"/>
      <c r="N3923" s="118"/>
    </row>
    <row r="3924" spans="1:14" s="43" customFormat="1" hidden="1">
      <c r="A3924" s="84"/>
      <c r="B3924" s="117"/>
      <c r="C3924" s="118"/>
      <c r="D3924" s="118"/>
      <c r="E3924" s="118"/>
      <c r="F3924" s="118"/>
      <c r="G3924" s="118"/>
      <c r="H3924" s="118"/>
      <c r="I3924" s="118"/>
      <c r="J3924" s="118"/>
      <c r="K3924" s="118"/>
      <c r="L3924" s="118"/>
      <c r="M3924" s="118"/>
      <c r="N3924" s="118"/>
    </row>
    <row r="3925" spans="1:14" s="43" customFormat="1" hidden="1">
      <c r="A3925" s="84"/>
      <c r="B3925" s="117"/>
      <c r="C3925" s="118"/>
      <c r="D3925" s="118"/>
      <c r="E3925" s="118"/>
      <c r="F3925" s="118"/>
      <c r="G3925" s="118"/>
      <c r="H3925" s="118"/>
      <c r="I3925" s="118"/>
      <c r="J3925" s="118"/>
      <c r="K3925" s="118"/>
      <c r="L3925" s="118"/>
      <c r="M3925" s="118"/>
      <c r="N3925" s="118"/>
    </row>
    <row r="3926" spans="1:14" s="43" customFormat="1" hidden="1">
      <c r="A3926" s="84"/>
      <c r="B3926" s="117"/>
      <c r="C3926" s="118"/>
      <c r="D3926" s="118"/>
      <c r="E3926" s="118"/>
      <c r="F3926" s="118"/>
      <c r="G3926" s="118"/>
      <c r="H3926" s="118"/>
      <c r="I3926" s="118"/>
      <c r="J3926" s="118"/>
      <c r="K3926" s="118"/>
      <c r="L3926" s="118"/>
      <c r="M3926" s="118"/>
      <c r="N3926" s="118"/>
    </row>
    <row r="3927" spans="1:14" s="43" customFormat="1" hidden="1">
      <c r="A3927" s="84"/>
      <c r="B3927" s="117"/>
      <c r="C3927" s="118"/>
      <c r="D3927" s="118"/>
      <c r="E3927" s="118"/>
      <c r="F3927" s="118"/>
      <c r="G3927" s="118"/>
      <c r="H3927" s="118"/>
      <c r="I3927" s="118"/>
      <c r="J3927" s="118"/>
      <c r="K3927" s="118"/>
      <c r="L3927" s="118"/>
      <c r="M3927" s="118"/>
      <c r="N3927" s="118"/>
    </row>
    <row r="3928" spans="1:14" s="43" customFormat="1" hidden="1">
      <c r="A3928" s="84"/>
      <c r="B3928" s="117"/>
      <c r="C3928" s="118"/>
      <c r="D3928" s="118"/>
      <c r="E3928" s="118"/>
      <c r="F3928" s="118"/>
      <c r="G3928" s="118"/>
      <c r="H3928" s="118"/>
      <c r="I3928" s="118"/>
      <c r="J3928" s="118"/>
      <c r="K3928" s="118"/>
      <c r="L3928" s="118"/>
      <c r="M3928" s="118"/>
      <c r="N3928" s="118"/>
    </row>
    <row r="3929" spans="1:14" s="43" customFormat="1" hidden="1">
      <c r="A3929" s="84"/>
      <c r="B3929" s="117"/>
      <c r="C3929" s="118"/>
      <c r="D3929" s="118"/>
      <c r="E3929" s="118"/>
      <c r="F3929" s="118"/>
      <c r="G3929" s="118"/>
      <c r="H3929" s="118"/>
      <c r="I3929" s="118"/>
      <c r="J3929" s="118"/>
      <c r="K3929" s="118"/>
      <c r="L3929" s="118"/>
      <c r="M3929" s="118"/>
      <c r="N3929" s="118"/>
    </row>
    <row r="3930" spans="1:14" s="43" customFormat="1" hidden="1">
      <c r="A3930" s="84"/>
      <c r="B3930" s="117"/>
      <c r="C3930" s="118"/>
      <c r="D3930" s="118"/>
      <c r="E3930" s="118"/>
      <c r="F3930" s="118"/>
      <c r="G3930" s="118"/>
      <c r="H3930" s="118"/>
      <c r="I3930" s="118"/>
      <c r="J3930" s="118"/>
      <c r="K3930" s="118"/>
      <c r="L3930" s="118"/>
      <c r="M3930" s="118"/>
      <c r="N3930" s="118"/>
    </row>
    <row r="3931" spans="1:14" s="43" customFormat="1" hidden="1">
      <c r="A3931" s="84"/>
      <c r="B3931" s="117"/>
      <c r="C3931" s="118"/>
      <c r="D3931" s="118"/>
      <c r="E3931" s="118"/>
      <c r="F3931" s="118"/>
      <c r="G3931" s="118"/>
      <c r="H3931" s="118"/>
      <c r="I3931" s="118"/>
      <c r="J3931" s="118"/>
      <c r="K3931" s="118"/>
      <c r="L3931" s="118"/>
      <c r="M3931" s="118"/>
      <c r="N3931" s="118"/>
    </row>
    <row r="3932" spans="1:14" s="43" customFormat="1" hidden="1">
      <c r="A3932" s="84"/>
      <c r="B3932" s="117"/>
      <c r="C3932" s="118"/>
      <c r="D3932" s="118"/>
      <c r="E3932" s="118"/>
      <c r="F3932" s="118"/>
      <c r="G3932" s="118"/>
      <c r="H3932" s="118"/>
      <c r="I3932" s="118"/>
      <c r="J3932" s="118"/>
      <c r="K3932" s="118"/>
      <c r="L3932" s="118"/>
      <c r="M3932" s="118"/>
      <c r="N3932" s="118"/>
    </row>
    <row r="3933" spans="1:14" s="43" customFormat="1" hidden="1">
      <c r="A3933" s="84"/>
      <c r="B3933" s="117"/>
      <c r="C3933" s="118"/>
      <c r="D3933" s="118"/>
      <c r="E3933" s="118"/>
      <c r="F3933" s="118"/>
      <c r="G3933" s="118"/>
      <c r="H3933" s="118"/>
      <c r="I3933" s="118"/>
      <c r="J3933" s="118"/>
      <c r="K3933" s="118"/>
      <c r="L3933" s="118"/>
      <c r="M3933" s="118"/>
      <c r="N3933" s="118"/>
    </row>
    <row r="3934" spans="1:14" s="43" customFormat="1" hidden="1">
      <c r="A3934" s="84"/>
      <c r="B3934" s="117"/>
      <c r="C3934" s="118"/>
      <c r="D3934" s="118"/>
      <c r="E3934" s="118"/>
      <c r="F3934" s="118"/>
      <c r="G3934" s="118"/>
      <c r="H3934" s="118"/>
      <c r="I3934" s="118"/>
      <c r="J3934" s="118"/>
      <c r="K3934" s="118"/>
      <c r="L3934" s="118"/>
      <c r="M3934" s="118"/>
      <c r="N3934" s="118"/>
    </row>
    <row r="3935" spans="1:14" s="43" customFormat="1" hidden="1">
      <c r="A3935" s="84"/>
      <c r="B3935" s="117"/>
      <c r="C3935" s="118"/>
      <c r="D3935" s="118"/>
      <c r="E3935" s="118"/>
      <c r="F3935" s="118"/>
      <c r="G3935" s="118"/>
      <c r="H3935" s="118"/>
      <c r="I3935" s="118"/>
      <c r="J3935" s="118"/>
      <c r="K3935" s="118"/>
      <c r="L3935" s="118"/>
      <c r="M3935" s="118"/>
      <c r="N3935" s="118"/>
    </row>
    <row r="3936" spans="1:14" s="43" customFormat="1" hidden="1">
      <c r="A3936" s="84"/>
      <c r="B3936" s="117"/>
      <c r="C3936" s="118"/>
      <c r="D3936" s="118"/>
      <c r="E3936" s="118"/>
      <c r="F3936" s="118"/>
      <c r="G3936" s="118"/>
      <c r="H3936" s="118"/>
      <c r="I3936" s="118"/>
      <c r="J3936" s="118"/>
      <c r="K3936" s="118"/>
      <c r="L3936" s="118"/>
      <c r="M3936" s="118"/>
      <c r="N3936" s="118"/>
    </row>
    <row r="3937" spans="1:14" s="43" customFormat="1" hidden="1">
      <c r="A3937" s="84"/>
      <c r="B3937" s="117"/>
      <c r="C3937" s="118"/>
      <c r="D3937" s="118"/>
      <c r="E3937" s="118"/>
      <c r="F3937" s="118"/>
      <c r="G3937" s="118"/>
      <c r="H3937" s="118"/>
      <c r="I3937" s="118"/>
      <c r="J3937" s="118"/>
      <c r="K3937" s="118"/>
      <c r="L3937" s="118"/>
      <c r="M3937" s="118"/>
      <c r="N3937" s="118"/>
    </row>
    <row r="3938" spans="1:14" s="43" customFormat="1" hidden="1">
      <c r="A3938" s="84"/>
      <c r="B3938" s="117"/>
      <c r="C3938" s="118"/>
      <c r="D3938" s="118"/>
      <c r="E3938" s="118"/>
      <c r="F3938" s="118"/>
      <c r="G3938" s="118"/>
      <c r="H3938" s="118"/>
      <c r="I3938" s="118"/>
      <c r="J3938" s="118"/>
      <c r="K3938" s="118"/>
      <c r="L3938" s="118"/>
      <c r="M3938" s="118"/>
      <c r="N3938" s="118"/>
    </row>
    <row r="3939" spans="1:14" s="43" customFormat="1" hidden="1">
      <c r="A3939" s="84"/>
      <c r="B3939" s="117"/>
      <c r="C3939" s="118"/>
      <c r="D3939" s="118"/>
      <c r="E3939" s="118"/>
      <c r="F3939" s="118"/>
      <c r="G3939" s="118"/>
      <c r="H3939" s="118"/>
      <c r="I3939" s="118"/>
      <c r="J3939" s="118"/>
      <c r="K3939" s="118"/>
      <c r="L3939" s="118"/>
      <c r="M3939" s="118"/>
      <c r="N3939" s="118"/>
    </row>
    <row r="3940" spans="1:14" s="43" customFormat="1" hidden="1">
      <c r="A3940" s="84"/>
      <c r="B3940" s="117"/>
      <c r="C3940" s="118"/>
      <c r="D3940" s="118"/>
      <c r="E3940" s="118"/>
      <c r="F3940" s="118"/>
      <c r="G3940" s="118"/>
      <c r="H3940" s="118"/>
      <c r="I3940" s="118"/>
      <c r="J3940" s="118"/>
      <c r="K3940" s="118"/>
      <c r="L3940" s="118"/>
      <c r="M3940" s="118"/>
      <c r="N3940" s="118"/>
    </row>
    <row r="3941" spans="1:14" s="43" customFormat="1" hidden="1">
      <c r="A3941" s="84"/>
      <c r="B3941" s="117"/>
      <c r="C3941" s="118"/>
      <c r="D3941" s="118"/>
      <c r="E3941" s="118"/>
      <c r="F3941" s="118"/>
      <c r="G3941" s="118"/>
      <c r="H3941" s="118"/>
      <c r="I3941" s="118"/>
      <c r="J3941" s="118"/>
      <c r="K3941" s="118"/>
      <c r="L3941" s="118"/>
      <c r="M3941" s="118"/>
      <c r="N3941" s="118"/>
    </row>
    <row r="3942" spans="1:14" s="43" customFormat="1" hidden="1">
      <c r="A3942" s="84"/>
      <c r="B3942" s="117"/>
      <c r="C3942" s="118"/>
      <c r="D3942" s="118"/>
      <c r="E3942" s="118"/>
      <c r="F3942" s="118"/>
      <c r="G3942" s="118"/>
      <c r="H3942" s="118"/>
      <c r="I3942" s="118"/>
      <c r="J3942" s="118"/>
      <c r="K3942" s="118"/>
      <c r="L3942" s="118"/>
      <c r="M3942" s="118"/>
      <c r="N3942" s="118"/>
    </row>
    <row r="3943" spans="1:14" s="43" customFormat="1" hidden="1">
      <c r="A3943" s="84"/>
      <c r="B3943" s="117"/>
      <c r="C3943" s="118"/>
      <c r="D3943" s="118"/>
      <c r="E3943" s="118"/>
      <c r="F3943" s="118"/>
      <c r="G3943" s="118"/>
      <c r="H3943" s="118"/>
      <c r="I3943" s="118"/>
      <c r="J3943" s="118"/>
      <c r="K3943" s="118"/>
      <c r="L3943" s="118"/>
      <c r="M3943" s="118"/>
      <c r="N3943" s="118"/>
    </row>
    <row r="3944" spans="1:14" s="43" customFormat="1" hidden="1">
      <c r="A3944" s="84"/>
      <c r="B3944" s="117"/>
      <c r="C3944" s="118"/>
      <c r="D3944" s="118"/>
      <c r="E3944" s="118"/>
      <c r="F3944" s="118"/>
      <c r="G3944" s="118"/>
      <c r="H3944" s="118"/>
      <c r="I3944" s="118"/>
      <c r="J3944" s="118"/>
      <c r="K3944" s="118"/>
      <c r="L3944" s="118"/>
      <c r="M3944" s="118"/>
      <c r="N3944" s="118"/>
    </row>
    <row r="3945" spans="1:14" s="43" customFormat="1" hidden="1">
      <c r="A3945" s="84"/>
      <c r="B3945" s="117"/>
      <c r="C3945" s="118"/>
      <c r="D3945" s="118"/>
      <c r="E3945" s="118"/>
      <c r="F3945" s="118"/>
      <c r="G3945" s="118"/>
      <c r="H3945" s="118"/>
      <c r="I3945" s="118"/>
      <c r="J3945" s="118"/>
      <c r="K3945" s="118"/>
      <c r="L3945" s="118"/>
      <c r="M3945" s="118"/>
      <c r="N3945" s="118"/>
    </row>
    <row r="3946" spans="1:14" s="43" customFormat="1" hidden="1">
      <c r="A3946" s="84"/>
      <c r="B3946" s="117"/>
      <c r="C3946" s="118"/>
      <c r="D3946" s="118"/>
      <c r="E3946" s="118"/>
      <c r="F3946" s="118"/>
      <c r="G3946" s="118"/>
      <c r="H3946" s="118"/>
      <c r="I3946" s="118"/>
      <c r="J3946" s="118"/>
      <c r="K3946" s="118"/>
      <c r="L3946" s="118"/>
      <c r="M3946" s="118"/>
      <c r="N3946" s="118"/>
    </row>
    <row r="3947" spans="1:14" s="43" customFormat="1" hidden="1">
      <c r="A3947" s="84"/>
      <c r="B3947" s="117"/>
      <c r="C3947" s="118"/>
      <c r="D3947" s="118"/>
      <c r="E3947" s="118"/>
      <c r="F3947" s="118"/>
      <c r="G3947" s="118"/>
      <c r="H3947" s="118"/>
      <c r="I3947" s="118"/>
      <c r="J3947" s="118"/>
      <c r="K3947" s="118"/>
      <c r="L3947" s="118"/>
      <c r="M3947" s="118"/>
      <c r="N3947" s="118"/>
    </row>
    <row r="3948" spans="1:14" s="43" customFormat="1" hidden="1">
      <c r="A3948" s="84"/>
      <c r="B3948" s="117"/>
      <c r="C3948" s="118"/>
      <c r="D3948" s="118"/>
      <c r="E3948" s="118"/>
      <c r="F3948" s="118"/>
      <c r="G3948" s="118"/>
      <c r="H3948" s="118"/>
      <c r="I3948" s="118"/>
      <c r="J3948" s="118"/>
      <c r="K3948" s="118"/>
      <c r="L3948" s="118"/>
      <c r="M3948" s="118"/>
      <c r="N3948" s="118"/>
    </row>
    <row r="3949" spans="1:14" s="43" customFormat="1" hidden="1">
      <c r="A3949" s="84"/>
      <c r="B3949" s="117"/>
      <c r="C3949" s="118"/>
      <c r="D3949" s="118"/>
      <c r="E3949" s="118"/>
      <c r="F3949" s="118"/>
      <c r="G3949" s="118"/>
      <c r="H3949" s="118"/>
      <c r="I3949" s="118"/>
      <c r="J3949" s="118"/>
      <c r="K3949" s="118"/>
      <c r="L3949" s="118"/>
      <c r="M3949" s="118"/>
      <c r="N3949" s="118"/>
    </row>
    <row r="3950" spans="1:14" s="43" customFormat="1" hidden="1">
      <c r="A3950" s="84"/>
      <c r="B3950" s="117"/>
      <c r="C3950" s="118"/>
      <c r="D3950" s="118"/>
      <c r="E3950" s="118"/>
      <c r="F3950" s="118"/>
      <c r="G3950" s="118"/>
      <c r="H3950" s="118"/>
      <c r="I3950" s="118"/>
      <c r="J3950" s="118"/>
      <c r="K3950" s="118"/>
      <c r="L3950" s="118"/>
      <c r="M3950" s="118"/>
      <c r="N3950" s="118"/>
    </row>
    <row r="3951" spans="1:14" s="43" customFormat="1" hidden="1">
      <c r="A3951" s="84"/>
      <c r="B3951" s="117"/>
      <c r="C3951" s="118"/>
      <c r="D3951" s="118"/>
      <c r="E3951" s="118"/>
      <c r="F3951" s="118"/>
      <c r="G3951" s="118"/>
      <c r="H3951" s="118"/>
      <c r="I3951" s="118"/>
      <c r="J3951" s="118"/>
      <c r="K3951" s="118"/>
      <c r="L3951" s="118"/>
      <c r="M3951" s="118"/>
      <c r="N3951" s="118"/>
    </row>
    <row r="3952" spans="1:14" s="43" customFormat="1" hidden="1">
      <c r="A3952" s="84"/>
      <c r="B3952" s="117"/>
      <c r="C3952" s="118"/>
      <c r="D3952" s="118"/>
      <c r="E3952" s="118"/>
      <c r="F3952" s="118"/>
      <c r="G3952" s="118"/>
      <c r="H3952" s="118"/>
      <c r="I3952" s="118"/>
      <c r="J3952" s="118"/>
      <c r="K3952" s="118"/>
      <c r="L3952" s="118"/>
      <c r="M3952" s="118"/>
      <c r="N3952" s="118"/>
    </row>
    <row r="3953" spans="1:14" s="43" customFormat="1" hidden="1">
      <c r="A3953" s="84"/>
      <c r="B3953" s="117"/>
      <c r="C3953" s="118"/>
      <c r="D3953" s="118"/>
      <c r="E3953" s="118"/>
      <c r="F3953" s="118"/>
      <c r="G3953" s="118"/>
      <c r="H3953" s="118"/>
      <c r="I3953" s="118"/>
      <c r="J3953" s="118"/>
      <c r="K3953" s="118"/>
      <c r="L3953" s="118"/>
      <c r="M3953" s="118"/>
      <c r="N3953" s="118"/>
    </row>
    <row r="3954" spans="1:14" s="43" customFormat="1" hidden="1">
      <c r="A3954" s="84"/>
      <c r="B3954" s="117"/>
      <c r="C3954" s="118"/>
      <c r="D3954" s="118"/>
      <c r="E3954" s="118"/>
      <c r="F3954" s="118"/>
      <c r="G3954" s="118"/>
      <c r="H3954" s="118"/>
      <c r="I3954" s="118"/>
      <c r="J3954" s="118"/>
      <c r="K3954" s="118"/>
      <c r="L3954" s="118"/>
      <c r="M3954" s="118"/>
      <c r="N3954" s="118"/>
    </row>
    <row r="3955" spans="1:14" s="43" customFormat="1" hidden="1">
      <c r="A3955" s="84"/>
      <c r="B3955" s="117"/>
      <c r="C3955" s="118"/>
      <c r="D3955" s="118"/>
      <c r="E3955" s="118"/>
      <c r="F3955" s="118"/>
      <c r="G3955" s="118"/>
      <c r="H3955" s="118"/>
      <c r="I3955" s="118"/>
      <c r="J3955" s="118"/>
      <c r="K3955" s="118"/>
      <c r="L3955" s="118"/>
      <c r="M3955" s="118"/>
      <c r="N3955" s="118"/>
    </row>
    <row r="3956" spans="1:14" s="43" customFormat="1" hidden="1">
      <c r="A3956" s="84"/>
      <c r="B3956" s="117"/>
      <c r="C3956" s="118"/>
      <c r="D3956" s="118"/>
      <c r="E3956" s="118"/>
      <c r="F3956" s="118"/>
      <c r="G3956" s="118"/>
      <c r="H3956" s="118"/>
      <c r="I3956" s="118"/>
      <c r="J3956" s="118"/>
      <c r="K3956" s="118"/>
      <c r="L3956" s="118"/>
      <c r="M3956" s="118"/>
      <c r="N3956" s="118"/>
    </row>
    <row r="3957" spans="1:14" s="43" customFormat="1" hidden="1">
      <c r="A3957" s="84"/>
      <c r="B3957" s="117"/>
      <c r="C3957" s="118"/>
      <c r="D3957" s="118"/>
      <c r="E3957" s="118"/>
      <c r="F3957" s="118"/>
      <c r="G3957" s="118"/>
      <c r="H3957" s="118"/>
      <c r="I3957" s="118"/>
      <c r="J3957" s="118"/>
      <c r="K3957" s="118"/>
      <c r="L3957" s="118"/>
      <c r="M3957" s="118"/>
      <c r="N3957" s="118"/>
    </row>
    <row r="3958" spans="1:14" s="43" customFormat="1" hidden="1">
      <c r="A3958" s="84"/>
      <c r="B3958" s="117"/>
      <c r="C3958" s="118"/>
      <c r="D3958" s="118"/>
      <c r="E3958" s="118"/>
      <c r="F3958" s="118"/>
      <c r="G3958" s="118"/>
      <c r="H3958" s="118"/>
      <c r="I3958" s="118"/>
      <c r="J3958" s="118"/>
      <c r="K3958" s="118"/>
      <c r="L3958" s="118"/>
      <c r="M3958" s="118"/>
      <c r="N3958" s="118"/>
    </row>
    <row r="3959" spans="1:14" s="43" customFormat="1" hidden="1">
      <c r="A3959" s="84"/>
      <c r="B3959" s="117"/>
      <c r="C3959" s="118"/>
      <c r="D3959" s="118"/>
      <c r="E3959" s="118"/>
      <c r="F3959" s="118"/>
      <c r="G3959" s="118"/>
      <c r="H3959" s="118"/>
      <c r="I3959" s="118"/>
      <c r="J3959" s="118"/>
      <c r="K3959" s="118"/>
      <c r="L3959" s="118"/>
      <c r="M3959" s="118"/>
      <c r="N3959" s="118"/>
    </row>
    <row r="3960" spans="1:14" s="43" customFormat="1" hidden="1">
      <c r="A3960" s="84"/>
      <c r="B3960" s="117"/>
      <c r="C3960" s="118"/>
      <c r="D3960" s="118"/>
      <c r="E3960" s="118"/>
      <c r="F3960" s="118"/>
      <c r="G3960" s="118"/>
      <c r="H3960" s="118"/>
      <c r="I3960" s="118"/>
      <c r="J3960" s="118"/>
      <c r="K3960" s="118"/>
      <c r="L3960" s="118"/>
      <c r="M3960" s="118"/>
      <c r="N3960" s="118"/>
    </row>
    <row r="3961" spans="1:14" s="43" customFormat="1" hidden="1">
      <c r="A3961" s="84"/>
      <c r="B3961" s="117"/>
      <c r="C3961" s="118"/>
      <c r="D3961" s="118"/>
      <c r="E3961" s="118"/>
      <c r="F3961" s="118"/>
      <c r="G3961" s="118"/>
      <c r="H3961" s="118"/>
      <c r="I3961" s="118"/>
      <c r="J3961" s="118"/>
      <c r="K3961" s="118"/>
      <c r="L3961" s="118"/>
      <c r="M3961" s="118"/>
      <c r="N3961" s="118"/>
    </row>
    <row r="3962" spans="1:14" s="43" customFormat="1" hidden="1">
      <c r="A3962" s="84"/>
      <c r="B3962" s="117"/>
      <c r="C3962" s="118"/>
      <c r="D3962" s="118"/>
      <c r="E3962" s="118"/>
      <c r="F3962" s="118"/>
      <c r="G3962" s="118"/>
      <c r="H3962" s="118"/>
      <c r="I3962" s="118"/>
      <c r="J3962" s="118"/>
      <c r="K3962" s="118"/>
      <c r="L3962" s="118"/>
      <c r="M3962" s="118"/>
      <c r="N3962" s="118"/>
    </row>
    <row r="3963" spans="1:14" s="43" customFormat="1" hidden="1">
      <c r="A3963" s="84"/>
      <c r="B3963" s="117"/>
      <c r="C3963" s="118"/>
      <c r="D3963" s="118"/>
      <c r="E3963" s="118"/>
      <c r="F3963" s="118"/>
      <c r="G3963" s="118"/>
      <c r="H3963" s="118"/>
      <c r="I3963" s="118"/>
      <c r="J3963" s="118"/>
      <c r="K3963" s="118"/>
      <c r="L3963" s="118"/>
      <c r="M3963" s="118"/>
      <c r="N3963" s="118"/>
    </row>
    <row r="3964" spans="1:14" s="43" customFormat="1" hidden="1">
      <c r="A3964" s="84"/>
      <c r="B3964" s="117"/>
      <c r="C3964" s="118"/>
      <c r="D3964" s="118"/>
      <c r="E3964" s="118"/>
      <c r="F3964" s="118"/>
      <c r="G3964" s="118"/>
      <c r="H3964" s="118"/>
      <c r="I3964" s="118"/>
      <c r="J3964" s="118"/>
      <c r="K3964" s="118"/>
      <c r="L3964" s="118"/>
      <c r="M3964" s="118"/>
      <c r="N3964" s="118"/>
    </row>
    <row r="3965" spans="1:14" s="43" customFormat="1" hidden="1">
      <c r="A3965" s="84"/>
      <c r="B3965" s="117"/>
      <c r="C3965" s="118"/>
      <c r="D3965" s="118"/>
      <c r="E3965" s="118"/>
      <c r="F3965" s="118"/>
      <c r="G3965" s="118"/>
      <c r="H3965" s="118"/>
      <c r="I3965" s="118"/>
      <c r="J3965" s="118"/>
      <c r="K3965" s="118"/>
      <c r="L3965" s="118"/>
      <c r="M3965" s="118"/>
      <c r="N3965" s="118"/>
    </row>
    <row r="3966" spans="1:14" s="43" customFormat="1" hidden="1">
      <c r="A3966" s="84"/>
      <c r="B3966" s="117"/>
      <c r="C3966" s="118"/>
      <c r="D3966" s="118"/>
      <c r="E3966" s="118"/>
      <c r="F3966" s="118"/>
      <c r="G3966" s="118"/>
      <c r="H3966" s="118"/>
      <c r="I3966" s="118"/>
      <c r="J3966" s="118"/>
      <c r="K3966" s="118"/>
      <c r="L3966" s="118"/>
      <c r="M3966" s="118"/>
      <c r="N3966" s="118"/>
    </row>
    <row r="3967" spans="1:14" s="43" customFormat="1" hidden="1">
      <c r="A3967" s="84"/>
      <c r="B3967" s="117"/>
      <c r="C3967" s="118"/>
      <c r="D3967" s="118"/>
      <c r="E3967" s="118"/>
      <c r="F3967" s="118"/>
      <c r="G3967" s="118"/>
      <c r="H3967" s="118"/>
      <c r="I3967" s="118"/>
      <c r="J3967" s="118"/>
      <c r="K3967" s="118"/>
      <c r="L3967" s="118"/>
      <c r="M3967" s="118"/>
      <c r="N3967" s="118"/>
    </row>
    <row r="3968" spans="1:14" s="43" customFormat="1" hidden="1">
      <c r="A3968" s="84"/>
      <c r="B3968" s="117"/>
      <c r="C3968" s="118"/>
      <c r="D3968" s="118"/>
      <c r="E3968" s="118"/>
      <c r="F3968" s="118"/>
      <c r="G3968" s="118"/>
      <c r="H3968" s="118"/>
      <c r="I3968" s="118"/>
      <c r="J3968" s="118"/>
      <c r="K3968" s="118"/>
      <c r="L3968" s="118"/>
      <c r="M3968" s="118"/>
      <c r="N3968" s="118"/>
    </row>
    <row r="3969" spans="1:14" s="43" customFormat="1" hidden="1">
      <c r="A3969" s="84"/>
      <c r="B3969" s="117"/>
      <c r="C3969" s="118"/>
      <c r="D3969" s="118"/>
      <c r="E3969" s="118"/>
      <c r="F3969" s="118"/>
      <c r="G3969" s="118"/>
      <c r="H3969" s="118"/>
      <c r="I3969" s="118"/>
      <c r="J3969" s="118"/>
      <c r="K3969" s="118"/>
      <c r="L3969" s="118"/>
      <c r="M3969" s="118"/>
      <c r="N3969" s="118"/>
    </row>
    <row r="3970" spans="1:14" s="43" customFormat="1" hidden="1">
      <c r="A3970" s="84"/>
      <c r="B3970" s="117"/>
      <c r="C3970" s="118"/>
      <c r="D3970" s="118"/>
      <c r="E3970" s="118"/>
      <c r="F3970" s="118"/>
      <c r="G3970" s="118"/>
      <c r="H3970" s="118"/>
      <c r="I3970" s="118"/>
      <c r="J3970" s="118"/>
      <c r="K3970" s="118"/>
      <c r="L3970" s="118"/>
      <c r="M3970" s="118"/>
      <c r="N3970" s="118"/>
    </row>
    <row r="3971" spans="1:14" s="43" customFormat="1" hidden="1">
      <c r="A3971" s="84"/>
      <c r="B3971" s="117"/>
      <c r="C3971" s="118"/>
      <c r="D3971" s="118"/>
      <c r="E3971" s="118"/>
      <c r="F3971" s="118"/>
      <c r="G3971" s="118"/>
      <c r="H3971" s="118"/>
      <c r="I3971" s="118"/>
      <c r="J3971" s="118"/>
      <c r="K3971" s="118"/>
      <c r="L3971" s="118"/>
      <c r="M3971" s="118"/>
      <c r="N3971" s="118"/>
    </row>
    <row r="3972" spans="1:14" s="43" customFormat="1" hidden="1">
      <c r="A3972" s="84"/>
      <c r="B3972" s="117"/>
      <c r="C3972" s="118"/>
      <c r="D3972" s="118"/>
      <c r="E3972" s="118"/>
      <c r="F3972" s="118"/>
      <c r="G3972" s="118"/>
      <c r="H3972" s="118"/>
      <c r="I3972" s="118"/>
      <c r="J3972" s="118"/>
      <c r="K3972" s="118"/>
      <c r="L3972" s="118"/>
      <c r="M3972" s="118"/>
      <c r="N3972" s="118"/>
    </row>
    <row r="3973" spans="1:14" s="43" customFormat="1" hidden="1">
      <c r="A3973" s="84"/>
      <c r="B3973" s="117"/>
      <c r="C3973" s="118"/>
      <c r="D3973" s="118"/>
      <c r="E3973" s="118"/>
      <c r="F3973" s="118"/>
      <c r="G3973" s="118"/>
      <c r="H3973" s="118"/>
      <c r="I3973" s="118"/>
      <c r="J3973" s="118"/>
      <c r="K3973" s="118"/>
      <c r="L3973" s="118"/>
      <c r="M3973" s="118"/>
      <c r="N3973" s="118"/>
    </row>
    <row r="3974" spans="1:14" s="43" customFormat="1" hidden="1">
      <c r="A3974" s="84"/>
      <c r="B3974" s="117"/>
      <c r="C3974" s="118"/>
      <c r="D3974" s="118"/>
      <c r="E3974" s="118"/>
      <c r="F3974" s="118"/>
      <c r="G3974" s="118"/>
      <c r="H3974" s="118"/>
      <c r="I3974" s="118"/>
      <c r="J3974" s="118"/>
      <c r="K3974" s="118"/>
      <c r="L3974" s="118"/>
      <c r="M3974" s="118"/>
      <c r="N3974" s="118"/>
    </row>
    <row r="3975" spans="1:14" s="43" customFormat="1" hidden="1">
      <c r="A3975" s="84"/>
      <c r="B3975" s="117"/>
      <c r="C3975" s="118"/>
      <c r="D3975" s="118"/>
      <c r="E3975" s="118"/>
      <c r="F3975" s="118"/>
      <c r="G3975" s="118"/>
      <c r="H3975" s="118"/>
      <c r="I3975" s="118"/>
      <c r="J3975" s="118"/>
      <c r="K3975" s="118"/>
      <c r="L3975" s="118"/>
      <c r="M3975" s="118"/>
      <c r="N3975" s="118"/>
    </row>
    <row r="3976" spans="1:14" s="43" customFormat="1" hidden="1">
      <c r="A3976" s="84"/>
      <c r="B3976" s="117"/>
      <c r="C3976" s="118"/>
      <c r="D3976" s="118"/>
      <c r="E3976" s="118"/>
      <c r="F3976" s="118"/>
      <c r="G3976" s="118"/>
      <c r="H3976" s="118"/>
      <c r="I3976" s="118"/>
      <c r="J3976" s="118"/>
      <c r="K3976" s="118"/>
      <c r="L3976" s="118"/>
      <c r="M3976" s="118"/>
      <c r="N3976" s="118"/>
    </row>
    <row r="3977" spans="1:14" s="43" customFormat="1" hidden="1">
      <c r="A3977" s="84"/>
      <c r="B3977" s="117"/>
      <c r="C3977" s="118"/>
      <c r="D3977" s="118"/>
      <c r="E3977" s="118"/>
      <c r="F3977" s="118"/>
      <c r="G3977" s="118"/>
      <c r="H3977" s="118"/>
      <c r="I3977" s="118"/>
      <c r="J3977" s="118"/>
      <c r="K3977" s="118"/>
      <c r="L3977" s="118"/>
      <c r="M3977" s="118"/>
      <c r="N3977" s="118"/>
    </row>
    <row r="3978" spans="1:14" s="43" customFormat="1" hidden="1">
      <c r="A3978" s="84"/>
      <c r="B3978" s="117"/>
      <c r="C3978" s="118"/>
      <c r="D3978" s="118"/>
      <c r="E3978" s="118"/>
      <c r="F3978" s="118"/>
      <c r="G3978" s="118"/>
      <c r="H3978" s="118"/>
      <c r="I3978" s="118"/>
      <c r="J3978" s="118"/>
      <c r="K3978" s="118"/>
      <c r="L3978" s="118"/>
      <c r="M3978" s="118"/>
      <c r="N3978" s="118"/>
    </row>
    <row r="3979" spans="1:14" s="43" customFormat="1" hidden="1">
      <c r="A3979" s="84"/>
      <c r="B3979" s="117"/>
      <c r="C3979" s="118"/>
      <c r="D3979" s="118"/>
      <c r="E3979" s="118"/>
      <c r="F3979" s="118"/>
      <c r="G3979" s="118"/>
      <c r="H3979" s="118"/>
      <c r="I3979" s="118"/>
      <c r="J3979" s="118"/>
      <c r="K3979" s="118"/>
      <c r="L3979" s="118"/>
      <c r="M3979" s="118"/>
      <c r="N3979" s="118"/>
    </row>
    <row r="3980" spans="1:14" s="43" customFormat="1" hidden="1">
      <c r="A3980" s="84"/>
      <c r="B3980" s="117"/>
      <c r="C3980" s="118"/>
      <c r="D3980" s="118"/>
      <c r="E3980" s="118"/>
      <c r="F3980" s="118"/>
      <c r="G3980" s="118"/>
      <c r="H3980" s="118"/>
      <c r="I3980" s="118"/>
      <c r="J3980" s="118"/>
      <c r="K3980" s="118"/>
      <c r="L3980" s="118"/>
      <c r="M3980" s="118"/>
      <c r="N3980" s="118"/>
    </row>
    <row r="3981" spans="1:14" s="43" customFormat="1" hidden="1">
      <c r="A3981" s="84"/>
      <c r="B3981" s="117"/>
      <c r="C3981" s="118"/>
      <c r="D3981" s="118"/>
      <c r="E3981" s="118"/>
      <c r="F3981" s="118"/>
      <c r="G3981" s="118"/>
      <c r="H3981" s="118"/>
      <c r="I3981" s="118"/>
      <c r="J3981" s="118"/>
      <c r="K3981" s="118"/>
      <c r="L3981" s="118"/>
      <c r="M3981" s="118"/>
      <c r="N3981" s="118"/>
    </row>
    <row r="3982" spans="1:14" s="43" customFormat="1" hidden="1">
      <c r="A3982" s="84"/>
      <c r="B3982" s="117"/>
      <c r="C3982" s="118"/>
      <c r="D3982" s="118"/>
      <c r="E3982" s="118"/>
      <c r="F3982" s="118"/>
      <c r="G3982" s="118"/>
      <c r="H3982" s="118"/>
      <c r="I3982" s="118"/>
      <c r="J3982" s="118"/>
      <c r="K3982" s="118"/>
      <c r="L3982" s="118"/>
      <c r="M3982" s="118"/>
      <c r="N3982" s="118"/>
    </row>
    <row r="3983" spans="1:14" s="43" customFormat="1" hidden="1">
      <c r="A3983" s="84"/>
      <c r="B3983" s="117"/>
      <c r="C3983" s="118"/>
      <c r="D3983" s="118"/>
      <c r="E3983" s="118"/>
      <c r="F3983" s="118"/>
      <c r="G3983" s="118"/>
      <c r="H3983" s="118"/>
      <c r="I3983" s="118"/>
      <c r="J3983" s="118"/>
      <c r="K3983" s="118"/>
      <c r="L3983" s="118"/>
      <c r="M3983" s="118"/>
      <c r="N3983" s="118"/>
    </row>
    <row r="3984" spans="1:14" s="43" customFormat="1" hidden="1">
      <c r="A3984" s="84"/>
      <c r="B3984" s="117"/>
      <c r="C3984" s="118"/>
      <c r="D3984" s="118"/>
      <c r="E3984" s="118"/>
      <c r="F3984" s="118"/>
      <c r="G3984" s="118"/>
      <c r="H3984" s="118"/>
      <c r="I3984" s="118"/>
      <c r="J3984" s="118"/>
      <c r="K3984" s="118"/>
      <c r="L3984" s="118"/>
      <c r="M3984" s="118"/>
      <c r="N3984" s="118"/>
    </row>
    <row r="3985" spans="1:14" s="43" customFormat="1" hidden="1">
      <c r="A3985" s="84"/>
      <c r="B3985" s="117"/>
      <c r="C3985" s="118"/>
      <c r="D3985" s="118"/>
      <c r="E3985" s="118"/>
      <c r="F3985" s="118"/>
      <c r="G3985" s="118"/>
      <c r="H3985" s="118"/>
      <c r="I3985" s="118"/>
      <c r="J3985" s="118"/>
      <c r="K3985" s="118"/>
      <c r="L3985" s="118"/>
      <c r="M3985" s="118"/>
      <c r="N3985" s="118"/>
    </row>
    <row r="3986" spans="1:14" s="43" customFormat="1" hidden="1">
      <c r="A3986" s="84"/>
      <c r="B3986" s="117"/>
      <c r="C3986" s="118"/>
      <c r="D3986" s="118"/>
      <c r="E3986" s="118"/>
      <c r="F3986" s="118"/>
      <c r="G3986" s="118"/>
      <c r="H3986" s="118"/>
      <c r="I3986" s="118"/>
      <c r="J3986" s="118"/>
      <c r="K3986" s="118"/>
      <c r="L3986" s="118"/>
      <c r="M3986" s="118"/>
      <c r="N3986" s="118"/>
    </row>
    <row r="3987" spans="1:14" s="43" customFormat="1" hidden="1">
      <c r="A3987" s="84"/>
      <c r="B3987" s="117"/>
      <c r="C3987" s="118"/>
      <c r="D3987" s="118"/>
      <c r="E3987" s="118"/>
      <c r="F3987" s="118"/>
      <c r="G3987" s="118"/>
      <c r="H3987" s="118"/>
      <c r="I3987" s="118"/>
      <c r="J3987" s="118"/>
      <c r="K3987" s="118"/>
      <c r="L3987" s="118"/>
      <c r="M3987" s="118"/>
      <c r="N3987" s="118"/>
    </row>
    <row r="3988" spans="1:14" s="43" customFormat="1" hidden="1">
      <c r="A3988" s="84"/>
      <c r="B3988" s="117"/>
      <c r="C3988" s="118"/>
      <c r="D3988" s="118"/>
      <c r="E3988" s="118"/>
      <c r="F3988" s="118"/>
      <c r="G3988" s="118"/>
      <c r="H3988" s="118"/>
      <c r="I3988" s="118"/>
      <c r="J3988" s="118"/>
      <c r="K3988" s="118"/>
      <c r="L3988" s="118"/>
      <c r="M3988" s="118"/>
      <c r="N3988" s="118"/>
    </row>
    <row r="3989" spans="1:14" s="43" customFormat="1" hidden="1">
      <c r="A3989" s="84"/>
      <c r="B3989" s="117"/>
      <c r="C3989" s="118"/>
      <c r="D3989" s="118"/>
      <c r="E3989" s="118"/>
      <c r="F3989" s="118"/>
      <c r="G3989" s="118"/>
      <c r="H3989" s="118"/>
      <c r="I3989" s="118"/>
      <c r="J3989" s="118"/>
      <c r="K3989" s="118"/>
      <c r="L3989" s="118"/>
      <c r="M3989" s="118"/>
      <c r="N3989" s="118"/>
    </row>
    <row r="3990" spans="1:14" s="43" customFormat="1" hidden="1">
      <c r="A3990" s="84"/>
      <c r="B3990" s="117"/>
      <c r="C3990" s="118"/>
      <c r="D3990" s="118"/>
      <c r="E3990" s="118"/>
      <c r="F3990" s="118"/>
      <c r="G3990" s="118"/>
      <c r="H3990" s="118"/>
      <c r="I3990" s="118"/>
      <c r="J3990" s="118"/>
      <c r="K3990" s="118"/>
      <c r="L3990" s="118"/>
      <c r="M3990" s="118"/>
      <c r="N3990" s="118"/>
    </row>
    <row r="3991" spans="1:14" s="43" customFormat="1" hidden="1">
      <c r="A3991" s="84"/>
      <c r="B3991" s="117"/>
      <c r="C3991" s="118"/>
      <c r="D3991" s="118"/>
      <c r="E3991" s="118"/>
      <c r="F3991" s="118"/>
      <c r="G3991" s="118"/>
      <c r="H3991" s="118"/>
      <c r="I3991" s="118"/>
      <c r="J3991" s="118"/>
      <c r="K3991" s="118"/>
      <c r="L3991" s="118"/>
      <c r="M3991" s="118"/>
      <c r="N3991" s="118"/>
    </row>
    <row r="3992" spans="1:14" s="43" customFormat="1" hidden="1">
      <c r="A3992" s="84"/>
      <c r="B3992" s="117"/>
      <c r="C3992" s="118"/>
      <c r="D3992" s="118"/>
      <c r="E3992" s="118"/>
      <c r="F3992" s="118"/>
      <c r="G3992" s="118"/>
      <c r="H3992" s="118"/>
      <c r="I3992" s="118"/>
      <c r="J3992" s="118"/>
      <c r="K3992" s="118"/>
      <c r="L3992" s="118"/>
      <c r="M3992" s="118"/>
      <c r="N3992" s="118"/>
    </row>
    <row r="3993" spans="1:14" s="43" customFormat="1" hidden="1">
      <c r="A3993" s="84"/>
      <c r="B3993" s="117"/>
      <c r="C3993" s="118"/>
      <c r="D3993" s="118"/>
      <c r="E3993" s="118"/>
      <c r="F3993" s="118"/>
      <c r="G3993" s="118"/>
      <c r="H3993" s="118"/>
      <c r="I3993" s="118"/>
      <c r="J3993" s="118"/>
      <c r="K3993" s="118"/>
      <c r="L3993" s="118"/>
      <c r="M3993" s="118"/>
      <c r="N3993" s="118"/>
    </row>
    <row r="3994" spans="1:14" s="43" customFormat="1" hidden="1">
      <c r="A3994" s="84"/>
      <c r="B3994" s="117"/>
      <c r="C3994" s="118"/>
      <c r="D3994" s="118"/>
      <c r="E3994" s="118"/>
      <c r="F3994" s="118"/>
      <c r="G3994" s="118"/>
      <c r="H3994" s="118"/>
      <c r="I3994" s="118"/>
      <c r="J3994" s="118"/>
      <c r="K3994" s="118"/>
      <c r="L3994" s="118"/>
      <c r="M3994" s="118"/>
      <c r="N3994" s="118"/>
    </row>
    <row r="3995" spans="1:14" s="43" customFormat="1" hidden="1">
      <c r="A3995" s="84"/>
      <c r="B3995" s="117"/>
      <c r="C3995" s="118"/>
      <c r="D3995" s="118"/>
      <c r="E3995" s="118"/>
      <c r="F3995" s="118"/>
      <c r="G3995" s="118"/>
      <c r="H3995" s="118"/>
      <c r="I3995" s="118"/>
      <c r="J3995" s="118"/>
      <c r="K3995" s="118"/>
      <c r="L3995" s="118"/>
      <c r="M3995" s="118"/>
      <c r="N3995" s="118"/>
    </row>
    <row r="3996" spans="1:14" s="43" customFormat="1" hidden="1">
      <c r="A3996" s="84"/>
      <c r="B3996" s="117"/>
      <c r="C3996" s="118"/>
      <c r="D3996" s="118"/>
      <c r="E3996" s="118"/>
      <c r="F3996" s="118"/>
      <c r="G3996" s="118"/>
      <c r="H3996" s="118"/>
      <c r="I3996" s="118"/>
      <c r="J3996" s="118"/>
      <c r="K3996" s="118"/>
      <c r="L3996" s="118"/>
      <c r="M3996" s="118"/>
      <c r="N3996" s="118"/>
    </row>
    <row r="3997" spans="1:14" s="43" customFormat="1" hidden="1">
      <c r="A3997" s="84"/>
      <c r="B3997" s="117"/>
      <c r="C3997" s="118"/>
      <c r="D3997" s="118"/>
      <c r="E3997" s="118"/>
      <c r="F3997" s="118"/>
      <c r="G3997" s="118"/>
      <c r="H3997" s="118"/>
      <c r="I3997" s="118"/>
      <c r="J3997" s="118"/>
      <c r="K3997" s="118"/>
      <c r="L3997" s="118"/>
      <c r="M3997" s="118"/>
      <c r="N3997" s="118"/>
    </row>
    <row r="3998" spans="1:14" s="43" customFormat="1" hidden="1">
      <c r="A3998" s="84"/>
      <c r="B3998" s="117"/>
      <c r="C3998" s="118"/>
      <c r="D3998" s="118"/>
      <c r="E3998" s="118"/>
      <c r="F3998" s="118"/>
      <c r="G3998" s="118"/>
      <c r="H3998" s="118"/>
      <c r="I3998" s="118"/>
      <c r="J3998" s="118"/>
      <c r="K3998" s="118"/>
      <c r="L3998" s="118"/>
      <c r="M3998" s="118"/>
      <c r="N3998" s="118"/>
    </row>
    <row r="3999" spans="1:14" s="43" customFormat="1" hidden="1">
      <c r="A3999" s="84"/>
      <c r="B3999" s="117"/>
      <c r="C3999" s="118"/>
      <c r="D3999" s="118"/>
      <c r="E3999" s="118"/>
      <c r="F3999" s="118"/>
      <c r="G3999" s="118"/>
      <c r="H3999" s="118"/>
      <c r="I3999" s="118"/>
      <c r="J3999" s="118"/>
      <c r="K3999" s="118"/>
      <c r="L3999" s="118"/>
      <c r="M3999" s="118"/>
      <c r="N3999" s="118"/>
    </row>
    <row r="4000" spans="1:14" s="43" customFormat="1" hidden="1">
      <c r="A4000" s="84"/>
      <c r="B4000" s="117"/>
      <c r="C4000" s="118"/>
      <c r="D4000" s="118"/>
      <c r="E4000" s="118"/>
      <c r="F4000" s="118"/>
      <c r="G4000" s="118"/>
      <c r="H4000" s="118"/>
      <c r="I4000" s="118"/>
      <c r="J4000" s="118"/>
      <c r="K4000" s="118"/>
      <c r="L4000" s="118"/>
      <c r="M4000" s="118"/>
      <c r="N4000" s="118"/>
    </row>
    <row r="4001" spans="1:14" s="43" customFormat="1" hidden="1">
      <c r="A4001" s="84"/>
      <c r="B4001" s="117"/>
      <c r="C4001" s="118"/>
      <c r="D4001" s="118"/>
      <c r="E4001" s="118"/>
      <c r="F4001" s="118"/>
      <c r="G4001" s="118"/>
      <c r="H4001" s="118"/>
      <c r="I4001" s="118"/>
      <c r="J4001" s="118"/>
      <c r="K4001" s="118"/>
      <c r="L4001" s="118"/>
      <c r="M4001" s="118"/>
      <c r="N4001" s="118"/>
    </row>
    <row r="4002" spans="1:14" s="43" customFormat="1" hidden="1">
      <c r="A4002" s="84"/>
      <c r="B4002" s="117"/>
      <c r="C4002" s="118"/>
      <c r="D4002" s="118"/>
      <c r="E4002" s="118"/>
      <c r="F4002" s="118"/>
      <c r="G4002" s="118"/>
      <c r="H4002" s="118"/>
      <c r="I4002" s="118"/>
      <c r="J4002" s="118"/>
      <c r="K4002" s="118"/>
      <c r="L4002" s="118"/>
      <c r="M4002" s="118"/>
      <c r="N4002" s="118"/>
    </row>
    <row r="4003" spans="1:14" s="43" customFormat="1" hidden="1">
      <c r="A4003" s="84"/>
      <c r="B4003" s="117"/>
      <c r="C4003" s="118"/>
      <c r="D4003" s="118"/>
      <c r="E4003" s="118"/>
      <c r="F4003" s="118"/>
      <c r="G4003" s="118"/>
      <c r="H4003" s="118"/>
      <c r="I4003" s="118"/>
      <c r="J4003" s="118"/>
      <c r="K4003" s="118"/>
      <c r="L4003" s="118"/>
      <c r="M4003" s="118"/>
      <c r="N4003" s="118"/>
    </row>
    <row r="4004" spans="1:14" s="43" customFormat="1" hidden="1">
      <c r="A4004" s="84"/>
      <c r="B4004" s="117"/>
      <c r="C4004" s="118"/>
      <c r="D4004" s="118"/>
      <c r="E4004" s="118"/>
      <c r="F4004" s="118"/>
      <c r="G4004" s="118"/>
      <c r="H4004" s="118"/>
      <c r="I4004" s="118"/>
      <c r="J4004" s="118"/>
      <c r="K4004" s="118"/>
      <c r="L4004" s="118"/>
      <c r="M4004" s="118"/>
      <c r="N4004" s="118"/>
    </row>
    <row r="4005" spans="1:14" s="43" customFormat="1" hidden="1">
      <c r="A4005" s="84"/>
      <c r="B4005" s="117"/>
      <c r="C4005" s="118"/>
      <c r="D4005" s="118"/>
      <c r="E4005" s="118"/>
      <c r="F4005" s="118"/>
      <c r="G4005" s="118"/>
      <c r="H4005" s="118"/>
      <c r="I4005" s="118"/>
      <c r="J4005" s="118"/>
      <c r="K4005" s="118"/>
      <c r="L4005" s="118"/>
      <c r="M4005" s="118"/>
      <c r="N4005" s="118"/>
    </row>
    <row r="4006" spans="1:14" s="43" customFormat="1" hidden="1">
      <c r="A4006" s="84"/>
      <c r="B4006" s="117"/>
      <c r="C4006" s="118"/>
      <c r="D4006" s="118"/>
      <c r="E4006" s="118"/>
      <c r="F4006" s="118"/>
      <c r="G4006" s="118"/>
      <c r="H4006" s="118"/>
      <c r="I4006" s="118"/>
      <c r="J4006" s="118"/>
      <c r="K4006" s="118"/>
      <c r="L4006" s="118"/>
      <c r="M4006" s="118"/>
      <c r="N4006" s="118"/>
    </row>
    <row r="4007" spans="1:14" s="43" customFormat="1" hidden="1">
      <c r="A4007" s="84"/>
      <c r="B4007" s="117"/>
      <c r="C4007" s="118"/>
      <c r="D4007" s="118"/>
      <c r="E4007" s="118"/>
      <c r="F4007" s="118"/>
      <c r="G4007" s="118"/>
      <c r="H4007" s="118"/>
      <c r="I4007" s="118"/>
      <c r="J4007" s="118"/>
      <c r="K4007" s="118"/>
      <c r="L4007" s="118"/>
      <c r="M4007" s="118"/>
      <c r="N4007" s="118"/>
    </row>
    <row r="4008" spans="1:14" s="43" customFormat="1" hidden="1">
      <c r="A4008" s="84"/>
      <c r="B4008" s="117"/>
      <c r="C4008" s="118"/>
      <c r="D4008" s="118"/>
      <c r="E4008" s="118"/>
      <c r="F4008" s="118"/>
      <c r="G4008" s="118"/>
      <c r="H4008" s="118"/>
      <c r="I4008" s="118"/>
      <c r="J4008" s="118"/>
      <c r="K4008" s="118"/>
      <c r="L4008" s="118"/>
      <c r="M4008" s="118"/>
      <c r="N4008" s="118"/>
    </row>
    <row r="4009" spans="1:14" s="43" customFormat="1" hidden="1">
      <c r="A4009" s="84"/>
      <c r="B4009" s="117"/>
      <c r="C4009" s="118"/>
      <c r="D4009" s="118"/>
      <c r="E4009" s="118"/>
      <c r="F4009" s="118"/>
      <c r="G4009" s="118"/>
      <c r="H4009" s="118"/>
      <c r="I4009" s="118"/>
      <c r="J4009" s="118"/>
      <c r="K4009" s="118"/>
      <c r="L4009" s="118"/>
      <c r="M4009" s="118"/>
      <c r="N4009" s="118"/>
    </row>
    <row r="4010" spans="1:14" s="43" customFormat="1" hidden="1">
      <c r="A4010" s="84"/>
      <c r="B4010" s="117"/>
      <c r="C4010" s="118"/>
      <c r="D4010" s="118"/>
      <c r="E4010" s="118"/>
      <c r="F4010" s="118"/>
      <c r="G4010" s="118"/>
      <c r="H4010" s="118"/>
      <c r="I4010" s="118"/>
      <c r="J4010" s="118"/>
      <c r="K4010" s="118"/>
      <c r="L4010" s="118"/>
      <c r="M4010" s="118"/>
      <c r="N4010" s="118"/>
    </row>
    <row r="4011" spans="1:14" s="43" customFormat="1" hidden="1">
      <c r="A4011" s="84"/>
      <c r="B4011" s="117"/>
      <c r="C4011" s="118"/>
      <c r="D4011" s="118"/>
      <c r="E4011" s="118"/>
      <c r="F4011" s="118"/>
      <c r="G4011" s="118"/>
      <c r="H4011" s="118"/>
      <c r="I4011" s="118"/>
      <c r="J4011" s="118"/>
      <c r="K4011" s="118"/>
      <c r="L4011" s="118"/>
      <c r="M4011" s="118"/>
      <c r="N4011" s="118"/>
    </row>
    <row r="4012" spans="1:14" s="43" customFormat="1" hidden="1">
      <c r="A4012" s="84"/>
      <c r="B4012" s="117"/>
      <c r="C4012" s="118"/>
      <c r="D4012" s="118"/>
      <c r="E4012" s="118"/>
      <c r="F4012" s="118"/>
      <c r="G4012" s="118"/>
      <c r="H4012" s="118"/>
      <c r="I4012" s="118"/>
      <c r="J4012" s="118"/>
      <c r="K4012" s="118"/>
      <c r="L4012" s="118"/>
      <c r="M4012" s="118"/>
      <c r="N4012" s="118"/>
    </row>
    <row r="4013" spans="1:14" s="43" customFormat="1" hidden="1">
      <c r="A4013" s="84"/>
      <c r="B4013" s="117"/>
      <c r="C4013" s="118"/>
      <c r="D4013" s="118"/>
      <c r="E4013" s="118"/>
      <c r="F4013" s="118"/>
      <c r="G4013" s="118"/>
      <c r="H4013" s="118"/>
      <c r="I4013" s="118"/>
      <c r="J4013" s="118"/>
      <c r="K4013" s="118"/>
      <c r="L4013" s="118"/>
      <c r="M4013" s="118"/>
      <c r="N4013" s="118"/>
    </row>
    <row r="4014" spans="1:14" s="43" customFormat="1" hidden="1">
      <c r="A4014" s="84"/>
      <c r="B4014" s="117"/>
      <c r="C4014" s="118"/>
      <c r="D4014" s="118"/>
      <c r="E4014" s="118"/>
      <c r="F4014" s="118"/>
      <c r="G4014" s="118"/>
      <c r="H4014" s="118"/>
      <c r="I4014" s="118"/>
      <c r="J4014" s="118"/>
      <c r="K4014" s="118"/>
      <c r="L4014" s="118"/>
      <c r="M4014" s="118"/>
      <c r="N4014" s="118"/>
    </row>
    <row r="4015" spans="1:14" s="43" customFormat="1" hidden="1">
      <c r="A4015" s="84"/>
      <c r="B4015" s="117"/>
      <c r="C4015" s="118"/>
      <c r="D4015" s="118"/>
      <c r="E4015" s="118"/>
      <c r="F4015" s="118"/>
      <c r="G4015" s="118"/>
      <c r="H4015" s="118"/>
      <c r="I4015" s="118"/>
      <c r="J4015" s="118"/>
      <c r="K4015" s="118"/>
      <c r="L4015" s="118"/>
      <c r="M4015" s="118"/>
      <c r="N4015" s="118"/>
    </row>
    <row r="4016" spans="1:14" s="43" customFormat="1" hidden="1">
      <c r="A4016" s="84"/>
      <c r="B4016" s="117"/>
      <c r="C4016" s="118"/>
      <c r="D4016" s="118"/>
      <c r="E4016" s="118"/>
      <c r="F4016" s="118"/>
      <c r="G4016" s="118"/>
      <c r="H4016" s="118"/>
      <c r="I4016" s="118"/>
      <c r="J4016" s="118"/>
      <c r="K4016" s="118"/>
      <c r="L4016" s="118"/>
      <c r="M4016" s="118"/>
      <c r="N4016" s="118"/>
    </row>
    <row r="4017" spans="1:14" s="43" customFormat="1" hidden="1">
      <c r="A4017" s="84"/>
      <c r="B4017" s="117"/>
      <c r="C4017" s="118"/>
      <c r="D4017" s="118"/>
      <c r="E4017" s="118"/>
      <c r="F4017" s="118"/>
      <c r="G4017" s="118"/>
      <c r="H4017" s="118"/>
      <c r="I4017" s="118"/>
      <c r="J4017" s="118"/>
      <c r="K4017" s="118"/>
      <c r="L4017" s="118"/>
      <c r="M4017" s="118"/>
      <c r="N4017" s="118"/>
    </row>
    <row r="4018" spans="1:14" s="43" customFormat="1" hidden="1">
      <c r="A4018" s="84"/>
      <c r="B4018" s="117"/>
      <c r="C4018" s="118"/>
      <c r="D4018" s="118"/>
      <c r="E4018" s="118"/>
      <c r="F4018" s="118"/>
      <c r="G4018" s="118"/>
      <c r="H4018" s="118"/>
      <c r="I4018" s="118"/>
      <c r="J4018" s="118"/>
      <c r="K4018" s="118"/>
      <c r="L4018" s="118"/>
      <c r="M4018" s="118"/>
      <c r="N4018" s="118"/>
    </row>
    <row r="4019" spans="1:14" s="43" customFormat="1" hidden="1">
      <c r="A4019" s="84"/>
      <c r="B4019" s="117"/>
      <c r="C4019" s="118"/>
      <c r="D4019" s="118"/>
      <c r="E4019" s="118"/>
      <c r="F4019" s="118"/>
      <c r="G4019" s="118"/>
      <c r="H4019" s="118"/>
      <c r="I4019" s="118"/>
      <c r="J4019" s="118"/>
      <c r="K4019" s="118"/>
      <c r="L4019" s="118"/>
      <c r="M4019" s="118"/>
      <c r="N4019" s="118"/>
    </row>
    <row r="4020" spans="1:14" s="43" customFormat="1" hidden="1">
      <c r="A4020" s="84"/>
      <c r="B4020" s="117"/>
      <c r="C4020" s="118"/>
      <c r="D4020" s="118"/>
      <c r="E4020" s="118"/>
      <c r="F4020" s="118"/>
      <c r="G4020" s="118"/>
      <c r="H4020" s="118"/>
      <c r="I4020" s="118"/>
      <c r="J4020" s="118"/>
      <c r="K4020" s="118"/>
      <c r="L4020" s="118"/>
      <c r="M4020" s="118"/>
      <c r="N4020" s="118"/>
    </row>
    <row r="4021" spans="1:14" s="43" customFormat="1" hidden="1">
      <c r="A4021" s="84"/>
      <c r="B4021" s="117"/>
      <c r="C4021" s="118"/>
      <c r="D4021" s="118"/>
      <c r="E4021" s="118"/>
      <c r="F4021" s="118"/>
      <c r="G4021" s="118"/>
      <c r="H4021" s="118"/>
      <c r="I4021" s="118"/>
      <c r="J4021" s="118"/>
      <c r="K4021" s="118"/>
      <c r="L4021" s="118"/>
      <c r="M4021" s="118"/>
      <c r="N4021" s="118"/>
    </row>
    <row r="4022" spans="1:14" s="43" customFormat="1" hidden="1">
      <c r="A4022" s="84"/>
      <c r="B4022" s="117"/>
      <c r="C4022" s="118"/>
      <c r="D4022" s="118"/>
      <c r="E4022" s="118"/>
      <c r="F4022" s="118"/>
      <c r="G4022" s="118"/>
      <c r="H4022" s="118"/>
      <c r="I4022" s="118"/>
      <c r="J4022" s="118"/>
      <c r="K4022" s="118"/>
      <c r="L4022" s="118"/>
      <c r="M4022" s="118"/>
      <c r="N4022" s="118"/>
    </row>
    <row r="4023" spans="1:14" s="43" customFormat="1" hidden="1">
      <c r="A4023" s="84"/>
      <c r="B4023" s="117"/>
      <c r="C4023" s="118"/>
      <c r="D4023" s="118"/>
      <c r="E4023" s="118"/>
      <c r="F4023" s="118"/>
      <c r="G4023" s="118"/>
      <c r="H4023" s="118"/>
      <c r="I4023" s="118"/>
      <c r="J4023" s="118"/>
      <c r="K4023" s="118"/>
      <c r="L4023" s="118"/>
      <c r="M4023" s="118"/>
      <c r="N4023" s="118"/>
    </row>
    <row r="4024" spans="1:14" s="43" customFormat="1" hidden="1">
      <c r="A4024" s="84"/>
      <c r="B4024" s="117"/>
      <c r="C4024" s="118"/>
      <c r="D4024" s="118"/>
      <c r="E4024" s="118"/>
      <c r="F4024" s="118"/>
      <c r="G4024" s="118"/>
      <c r="H4024" s="118"/>
      <c r="I4024" s="118"/>
      <c r="J4024" s="118"/>
      <c r="K4024" s="118"/>
      <c r="L4024" s="118"/>
      <c r="M4024" s="118"/>
      <c r="N4024" s="118"/>
    </row>
    <row r="4025" spans="1:14" s="43" customFormat="1" hidden="1">
      <c r="A4025" s="84"/>
      <c r="B4025" s="117"/>
      <c r="C4025" s="118"/>
      <c r="D4025" s="118"/>
      <c r="E4025" s="118"/>
      <c r="F4025" s="118"/>
      <c r="G4025" s="118"/>
      <c r="H4025" s="118"/>
      <c r="I4025" s="118"/>
      <c r="J4025" s="118"/>
      <c r="K4025" s="118"/>
      <c r="L4025" s="118"/>
      <c r="M4025" s="118"/>
      <c r="N4025" s="118"/>
    </row>
    <row r="4026" spans="1:14" s="43" customFormat="1" hidden="1">
      <c r="A4026" s="84"/>
      <c r="B4026" s="117"/>
      <c r="C4026" s="118"/>
      <c r="D4026" s="118"/>
      <c r="E4026" s="118"/>
      <c r="F4026" s="118"/>
      <c r="G4026" s="118"/>
      <c r="H4026" s="118"/>
      <c r="I4026" s="118"/>
      <c r="J4026" s="118"/>
      <c r="K4026" s="118"/>
      <c r="L4026" s="118"/>
      <c r="M4026" s="118"/>
      <c r="N4026" s="118"/>
    </row>
    <row r="4027" spans="1:14" s="43" customFormat="1" hidden="1">
      <c r="A4027" s="84"/>
      <c r="B4027" s="117"/>
      <c r="C4027" s="118"/>
      <c r="D4027" s="118"/>
      <c r="E4027" s="118"/>
      <c r="F4027" s="118"/>
      <c r="G4027" s="118"/>
      <c r="H4027" s="118"/>
      <c r="I4027" s="118"/>
      <c r="J4027" s="118"/>
      <c r="K4027" s="118"/>
      <c r="L4027" s="118"/>
      <c r="M4027" s="118"/>
      <c r="N4027" s="118"/>
    </row>
    <row r="4028" spans="1:14" s="43" customFormat="1" hidden="1">
      <c r="A4028" s="84"/>
      <c r="B4028" s="117"/>
      <c r="C4028" s="118"/>
      <c r="D4028" s="118"/>
      <c r="E4028" s="118"/>
      <c r="F4028" s="118"/>
      <c r="G4028" s="118"/>
      <c r="H4028" s="118"/>
      <c r="I4028" s="118"/>
      <c r="J4028" s="118"/>
      <c r="K4028" s="118"/>
      <c r="L4028" s="118"/>
      <c r="M4028" s="118"/>
      <c r="N4028" s="118"/>
    </row>
    <row r="4029" spans="1:14" s="43" customFormat="1" hidden="1">
      <c r="A4029" s="84"/>
      <c r="B4029" s="117"/>
      <c r="C4029" s="118"/>
      <c r="D4029" s="118"/>
      <c r="E4029" s="118"/>
      <c r="F4029" s="118"/>
      <c r="G4029" s="118"/>
      <c r="H4029" s="118"/>
      <c r="I4029" s="118"/>
      <c r="J4029" s="118"/>
      <c r="K4029" s="118"/>
      <c r="L4029" s="118"/>
      <c r="M4029" s="118"/>
      <c r="N4029" s="118"/>
    </row>
    <row r="4030" spans="1:14" s="43" customFormat="1" hidden="1">
      <c r="A4030" s="84"/>
      <c r="B4030" s="117"/>
      <c r="C4030" s="118"/>
      <c r="D4030" s="118"/>
      <c r="E4030" s="118"/>
      <c r="F4030" s="118"/>
      <c r="G4030" s="118"/>
      <c r="H4030" s="118"/>
      <c r="I4030" s="118"/>
      <c r="J4030" s="118"/>
      <c r="K4030" s="118"/>
      <c r="L4030" s="118"/>
      <c r="M4030" s="118"/>
      <c r="N4030" s="118"/>
    </row>
    <row r="4031" spans="1:14" s="43" customFormat="1" hidden="1">
      <c r="A4031" s="84"/>
      <c r="B4031" s="117"/>
      <c r="C4031" s="118"/>
      <c r="D4031" s="118"/>
      <c r="E4031" s="118"/>
      <c r="F4031" s="118"/>
      <c r="G4031" s="118"/>
      <c r="H4031" s="118"/>
      <c r="I4031" s="118"/>
      <c r="J4031" s="118"/>
      <c r="K4031" s="118"/>
      <c r="L4031" s="118"/>
      <c r="M4031" s="118"/>
      <c r="N4031" s="118"/>
    </row>
    <row r="4032" spans="1:14" s="43" customFormat="1" hidden="1">
      <c r="A4032" s="84"/>
      <c r="B4032" s="117"/>
      <c r="C4032" s="118"/>
      <c r="D4032" s="118"/>
      <c r="E4032" s="118"/>
      <c r="F4032" s="118"/>
      <c r="G4032" s="118"/>
      <c r="H4032" s="118"/>
      <c r="I4032" s="118"/>
      <c r="J4032" s="118"/>
      <c r="K4032" s="118"/>
      <c r="L4032" s="118"/>
      <c r="M4032" s="118"/>
      <c r="N4032" s="118"/>
    </row>
    <row r="4033" spans="1:14" s="43" customFormat="1" hidden="1">
      <c r="A4033" s="84"/>
      <c r="B4033" s="117"/>
      <c r="C4033" s="118"/>
      <c r="D4033" s="118"/>
      <c r="E4033" s="118"/>
      <c r="F4033" s="118"/>
      <c r="G4033" s="118"/>
      <c r="H4033" s="118"/>
      <c r="I4033" s="118"/>
      <c r="J4033" s="118"/>
      <c r="K4033" s="118"/>
      <c r="L4033" s="118"/>
      <c r="M4033" s="118"/>
      <c r="N4033" s="118"/>
    </row>
    <row r="4034" spans="1:14" s="43" customFormat="1" hidden="1">
      <c r="A4034" s="84"/>
      <c r="B4034" s="117"/>
      <c r="C4034" s="118"/>
      <c r="D4034" s="118"/>
      <c r="E4034" s="118"/>
      <c r="F4034" s="118"/>
      <c r="G4034" s="118"/>
      <c r="H4034" s="118"/>
      <c r="I4034" s="118"/>
      <c r="J4034" s="118"/>
      <c r="K4034" s="118"/>
      <c r="L4034" s="118"/>
      <c r="M4034" s="118"/>
      <c r="N4034" s="118"/>
    </row>
    <row r="4035" spans="1:14" s="43" customFormat="1" hidden="1">
      <c r="A4035" s="84"/>
      <c r="B4035" s="117"/>
      <c r="C4035" s="118"/>
      <c r="D4035" s="118"/>
      <c r="E4035" s="118"/>
      <c r="F4035" s="118"/>
      <c r="G4035" s="118"/>
      <c r="H4035" s="118"/>
      <c r="I4035" s="118"/>
      <c r="J4035" s="118"/>
      <c r="K4035" s="118"/>
      <c r="L4035" s="118"/>
      <c r="M4035" s="118"/>
      <c r="N4035" s="118"/>
    </row>
    <row r="4036" spans="1:14" s="43" customFormat="1" hidden="1">
      <c r="A4036" s="84"/>
      <c r="B4036" s="117"/>
      <c r="C4036" s="118"/>
      <c r="D4036" s="118"/>
      <c r="E4036" s="118"/>
      <c r="F4036" s="118"/>
      <c r="G4036" s="118"/>
      <c r="H4036" s="118"/>
      <c r="I4036" s="118"/>
      <c r="J4036" s="118"/>
      <c r="K4036" s="118"/>
      <c r="L4036" s="118"/>
      <c r="M4036" s="118"/>
      <c r="N4036" s="118"/>
    </row>
    <row r="4037" spans="1:14" s="43" customFormat="1" hidden="1">
      <c r="A4037" s="84"/>
      <c r="B4037" s="117"/>
      <c r="C4037" s="118"/>
      <c r="D4037" s="118"/>
      <c r="E4037" s="118"/>
      <c r="F4037" s="118"/>
      <c r="G4037" s="118"/>
      <c r="H4037" s="118"/>
      <c r="I4037" s="118"/>
      <c r="J4037" s="118"/>
      <c r="K4037" s="118"/>
      <c r="L4037" s="118"/>
      <c r="M4037" s="118"/>
      <c r="N4037" s="118"/>
    </row>
    <row r="4038" spans="1:14" s="43" customFormat="1" hidden="1">
      <c r="A4038" s="84"/>
      <c r="B4038" s="117"/>
      <c r="C4038" s="118"/>
      <c r="D4038" s="118"/>
      <c r="E4038" s="118"/>
      <c r="F4038" s="118"/>
      <c r="G4038" s="118"/>
      <c r="H4038" s="118"/>
      <c r="I4038" s="118"/>
      <c r="J4038" s="118"/>
      <c r="K4038" s="118"/>
      <c r="L4038" s="118"/>
      <c r="M4038" s="118"/>
      <c r="N4038" s="118"/>
    </row>
    <row r="4039" spans="1:14" s="43" customFormat="1" hidden="1">
      <c r="A4039" s="84"/>
      <c r="B4039" s="117"/>
      <c r="C4039" s="118"/>
      <c r="D4039" s="118"/>
      <c r="E4039" s="118"/>
      <c r="F4039" s="118"/>
      <c r="G4039" s="118"/>
      <c r="H4039" s="118"/>
      <c r="I4039" s="118"/>
      <c r="J4039" s="118"/>
      <c r="K4039" s="118"/>
      <c r="L4039" s="118"/>
      <c r="M4039" s="118"/>
      <c r="N4039" s="118"/>
    </row>
    <row r="4040" spans="1:14" s="43" customFormat="1" hidden="1">
      <c r="A4040" s="84"/>
      <c r="B4040" s="117"/>
      <c r="C4040" s="118"/>
      <c r="D4040" s="118"/>
      <c r="E4040" s="118"/>
      <c r="F4040" s="118"/>
      <c r="G4040" s="118"/>
      <c r="H4040" s="118"/>
      <c r="I4040" s="118"/>
      <c r="J4040" s="118"/>
      <c r="K4040" s="118"/>
      <c r="L4040" s="118"/>
      <c r="M4040" s="118"/>
      <c r="N4040" s="118"/>
    </row>
    <row r="4041" spans="1:14" s="43" customFormat="1" hidden="1">
      <c r="A4041" s="84"/>
      <c r="B4041" s="117"/>
      <c r="C4041" s="118"/>
      <c r="D4041" s="118"/>
      <c r="E4041" s="118"/>
      <c r="F4041" s="118"/>
      <c r="G4041" s="118"/>
      <c r="H4041" s="118"/>
      <c r="I4041" s="118"/>
      <c r="J4041" s="118"/>
      <c r="K4041" s="118"/>
      <c r="L4041" s="118"/>
      <c r="M4041" s="118"/>
      <c r="N4041" s="118"/>
    </row>
    <row r="4042" spans="1:14" s="43" customFormat="1" hidden="1">
      <c r="A4042" s="84"/>
      <c r="B4042" s="117"/>
      <c r="C4042" s="118"/>
      <c r="D4042" s="118"/>
      <c r="E4042" s="118"/>
      <c r="F4042" s="118"/>
      <c r="G4042" s="118"/>
      <c r="H4042" s="118"/>
      <c r="I4042" s="118"/>
      <c r="J4042" s="118"/>
      <c r="K4042" s="118"/>
      <c r="L4042" s="118"/>
      <c r="M4042" s="118"/>
      <c r="N4042" s="118"/>
    </row>
    <row r="4043" spans="1:14" s="43" customFormat="1" hidden="1">
      <c r="A4043" s="84"/>
      <c r="B4043" s="117"/>
      <c r="C4043" s="118"/>
      <c r="D4043" s="118"/>
      <c r="E4043" s="118"/>
      <c r="F4043" s="118"/>
      <c r="G4043" s="118"/>
      <c r="H4043" s="118"/>
      <c r="I4043" s="118"/>
      <c r="J4043" s="118"/>
      <c r="K4043" s="118"/>
      <c r="L4043" s="118"/>
      <c r="M4043" s="118"/>
      <c r="N4043" s="118"/>
    </row>
    <row r="4044" spans="1:14" s="43" customFormat="1" hidden="1">
      <c r="A4044" s="84"/>
      <c r="B4044" s="117"/>
      <c r="C4044" s="118"/>
      <c r="D4044" s="118"/>
      <c r="E4044" s="118"/>
      <c r="F4044" s="118"/>
      <c r="G4044" s="118"/>
      <c r="H4044" s="118"/>
      <c r="I4044" s="118"/>
      <c r="J4044" s="118"/>
      <c r="K4044" s="118"/>
      <c r="L4044" s="118"/>
      <c r="M4044" s="118"/>
      <c r="N4044" s="118"/>
    </row>
    <row r="4045" spans="1:14" s="43" customFormat="1" hidden="1">
      <c r="A4045" s="84"/>
      <c r="B4045" s="117"/>
      <c r="C4045" s="118"/>
      <c r="D4045" s="118"/>
      <c r="E4045" s="118"/>
      <c r="F4045" s="118"/>
      <c r="G4045" s="118"/>
      <c r="H4045" s="118"/>
      <c r="I4045" s="118"/>
      <c r="J4045" s="118"/>
      <c r="K4045" s="118"/>
      <c r="L4045" s="118"/>
      <c r="M4045" s="118"/>
      <c r="N4045" s="118"/>
    </row>
    <row r="4046" spans="1:14" s="43" customFormat="1" hidden="1">
      <c r="A4046" s="84"/>
      <c r="B4046" s="117"/>
      <c r="C4046" s="118"/>
      <c r="D4046" s="118"/>
      <c r="E4046" s="118"/>
      <c r="F4046" s="118"/>
      <c r="G4046" s="118"/>
      <c r="H4046" s="118"/>
      <c r="I4046" s="118"/>
      <c r="J4046" s="118"/>
      <c r="K4046" s="118"/>
      <c r="L4046" s="118"/>
      <c r="M4046" s="118"/>
      <c r="N4046" s="118"/>
    </row>
    <row r="4047" spans="1:14" s="43" customFormat="1" hidden="1">
      <c r="A4047" s="84"/>
      <c r="B4047" s="117"/>
      <c r="C4047" s="118"/>
      <c r="D4047" s="118"/>
      <c r="E4047" s="118"/>
      <c r="F4047" s="118"/>
      <c r="G4047" s="118"/>
      <c r="H4047" s="118"/>
      <c r="I4047" s="118"/>
      <c r="J4047" s="118"/>
      <c r="K4047" s="118"/>
      <c r="L4047" s="118"/>
      <c r="M4047" s="118"/>
      <c r="N4047" s="118"/>
    </row>
    <row r="4048" spans="1:14" s="43" customFormat="1" hidden="1">
      <c r="A4048" s="84"/>
      <c r="B4048" s="117"/>
      <c r="C4048" s="118"/>
      <c r="D4048" s="118"/>
      <c r="E4048" s="118"/>
      <c r="F4048" s="118"/>
      <c r="G4048" s="118"/>
      <c r="H4048" s="118"/>
      <c r="I4048" s="118"/>
      <c r="J4048" s="118"/>
      <c r="K4048" s="118"/>
      <c r="L4048" s="118"/>
      <c r="M4048" s="118"/>
      <c r="N4048" s="118"/>
    </row>
    <row r="4049" spans="1:14" s="43" customFormat="1" hidden="1">
      <c r="A4049" s="84"/>
      <c r="B4049" s="117"/>
      <c r="C4049" s="118"/>
      <c r="D4049" s="118"/>
      <c r="E4049" s="118"/>
      <c r="F4049" s="118"/>
      <c r="G4049" s="118"/>
      <c r="H4049" s="118"/>
      <c r="I4049" s="118"/>
      <c r="J4049" s="118"/>
      <c r="K4049" s="118"/>
      <c r="L4049" s="118"/>
      <c r="M4049" s="118"/>
      <c r="N4049" s="118"/>
    </row>
    <row r="4050" spans="1:14" s="43" customFormat="1" hidden="1">
      <c r="A4050" s="84"/>
      <c r="B4050" s="117"/>
      <c r="C4050" s="118"/>
      <c r="D4050" s="118"/>
      <c r="E4050" s="118"/>
      <c r="F4050" s="118"/>
      <c r="G4050" s="118"/>
      <c r="H4050" s="118"/>
      <c r="I4050" s="118"/>
      <c r="J4050" s="118"/>
      <c r="K4050" s="118"/>
      <c r="L4050" s="118"/>
      <c r="M4050" s="118"/>
      <c r="N4050" s="118"/>
    </row>
    <row r="4051" spans="1:14" s="43" customFormat="1" hidden="1">
      <c r="A4051" s="84"/>
      <c r="B4051" s="117"/>
      <c r="C4051" s="118"/>
      <c r="D4051" s="118"/>
      <c r="E4051" s="118"/>
      <c r="F4051" s="118"/>
      <c r="G4051" s="118"/>
      <c r="H4051" s="118"/>
      <c r="I4051" s="118"/>
      <c r="J4051" s="118"/>
      <c r="K4051" s="118"/>
      <c r="L4051" s="118"/>
      <c r="M4051" s="118"/>
      <c r="N4051" s="118"/>
    </row>
    <row r="4052" spans="1:14" s="43" customFormat="1" hidden="1">
      <c r="A4052" s="84"/>
      <c r="B4052" s="117"/>
      <c r="C4052" s="118"/>
      <c r="D4052" s="118"/>
      <c r="E4052" s="118"/>
      <c r="F4052" s="118"/>
      <c r="G4052" s="118"/>
      <c r="H4052" s="118"/>
      <c r="I4052" s="118"/>
      <c r="J4052" s="118"/>
      <c r="K4052" s="118"/>
      <c r="L4052" s="118"/>
      <c r="M4052" s="118"/>
      <c r="N4052" s="118"/>
    </row>
    <row r="4053" spans="1:14" s="43" customFormat="1" hidden="1">
      <c r="A4053" s="84"/>
      <c r="B4053" s="117"/>
      <c r="C4053" s="118"/>
      <c r="D4053" s="118"/>
      <c r="E4053" s="118"/>
      <c r="F4053" s="118"/>
      <c r="G4053" s="118"/>
      <c r="H4053" s="118"/>
      <c r="I4053" s="118"/>
      <c r="J4053" s="118"/>
      <c r="K4053" s="118"/>
      <c r="L4053" s="118"/>
      <c r="M4053" s="118"/>
      <c r="N4053" s="118"/>
    </row>
    <row r="4054" spans="1:14" s="43" customFormat="1" hidden="1">
      <c r="A4054" s="84"/>
      <c r="B4054" s="117"/>
      <c r="C4054" s="118"/>
      <c r="D4054" s="118"/>
      <c r="E4054" s="118"/>
      <c r="F4054" s="118"/>
      <c r="G4054" s="118"/>
      <c r="H4054" s="118"/>
      <c r="I4054" s="118"/>
      <c r="J4054" s="118"/>
      <c r="K4054" s="118"/>
      <c r="L4054" s="118"/>
      <c r="M4054" s="118"/>
      <c r="N4054" s="118"/>
    </row>
    <row r="4055" spans="1:14" s="43" customFormat="1" hidden="1">
      <c r="A4055" s="84"/>
      <c r="B4055" s="117"/>
      <c r="C4055" s="118"/>
      <c r="D4055" s="118"/>
      <c r="E4055" s="118"/>
      <c r="F4055" s="118"/>
      <c r="G4055" s="118"/>
      <c r="H4055" s="118"/>
      <c r="I4055" s="118"/>
      <c r="J4055" s="118"/>
      <c r="K4055" s="118"/>
      <c r="L4055" s="118"/>
      <c r="M4055" s="118"/>
      <c r="N4055" s="118"/>
    </row>
    <row r="4056" spans="1:14" s="43" customFormat="1" hidden="1">
      <c r="A4056" s="84"/>
      <c r="B4056" s="117"/>
      <c r="C4056" s="118"/>
      <c r="D4056" s="118"/>
      <c r="E4056" s="118"/>
      <c r="F4056" s="118"/>
      <c r="G4056" s="118"/>
      <c r="H4056" s="118"/>
      <c r="I4056" s="118"/>
      <c r="J4056" s="118"/>
      <c r="K4056" s="118"/>
      <c r="L4056" s="118"/>
      <c r="M4056" s="118"/>
      <c r="N4056" s="118"/>
    </row>
    <row r="4057" spans="1:14" s="43" customFormat="1" hidden="1">
      <c r="A4057" s="84"/>
      <c r="B4057" s="117"/>
      <c r="C4057" s="118"/>
      <c r="D4057" s="118"/>
      <c r="E4057" s="118"/>
      <c r="F4057" s="118"/>
      <c r="G4057" s="118"/>
      <c r="H4057" s="118"/>
      <c r="I4057" s="118"/>
      <c r="J4057" s="118"/>
      <c r="K4057" s="118"/>
      <c r="L4057" s="118"/>
      <c r="M4057" s="118"/>
      <c r="N4057" s="118"/>
    </row>
    <row r="4058" spans="1:14" s="43" customFormat="1" hidden="1">
      <c r="A4058" s="84"/>
      <c r="B4058" s="117"/>
      <c r="C4058" s="118"/>
      <c r="D4058" s="118"/>
      <c r="E4058" s="118"/>
      <c r="F4058" s="118"/>
      <c r="G4058" s="118"/>
      <c r="H4058" s="118"/>
      <c r="I4058" s="118"/>
      <c r="J4058" s="118"/>
      <c r="K4058" s="118"/>
      <c r="L4058" s="118"/>
      <c r="M4058" s="118"/>
      <c r="N4058" s="118"/>
    </row>
    <row r="4059" spans="1:14" s="43" customFormat="1" hidden="1">
      <c r="A4059" s="84"/>
      <c r="B4059" s="117"/>
      <c r="C4059" s="118"/>
      <c r="D4059" s="118"/>
      <c r="E4059" s="118"/>
      <c r="F4059" s="118"/>
      <c r="G4059" s="118"/>
      <c r="H4059" s="118"/>
      <c r="I4059" s="118"/>
      <c r="J4059" s="118"/>
      <c r="K4059" s="118"/>
      <c r="L4059" s="118"/>
      <c r="M4059" s="118"/>
      <c r="N4059" s="118"/>
    </row>
    <row r="4060" spans="1:14" s="43" customFormat="1" hidden="1">
      <c r="A4060" s="84"/>
      <c r="B4060" s="117"/>
      <c r="C4060" s="118"/>
      <c r="D4060" s="118"/>
      <c r="E4060" s="118"/>
      <c r="F4060" s="118"/>
      <c r="G4060" s="118"/>
      <c r="H4060" s="118"/>
      <c r="I4060" s="118"/>
      <c r="J4060" s="118"/>
      <c r="K4060" s="118"/>
      <c r="L4060" s="118"/>
      <c r="M4060" s="118"/>
      <c r="N4060" s="118"/>
    </row>
    <row r="4061" spans="1:14" s="43" customFormat="1" hidden="1">
      <c r="A4061" s="84"/>
      <c r="B4061" s="117"/>
      <c r="C4061" s="118"/>
      <c r="D4061" s="118"/>
      <c r="E4061" s="118"/>
      <c r="F4061" s="118"/>
      <c r="G4061" s="118"/>
      <c r="H4061" s="118"/>
      <c r="I4061" s="118"/>
      <c r="J4061" s="118"/>
      <c r="K4061" s="118"/>
      <c r="L4061" s="118"/>
      <c r="M4061" s="118"/>
      <c r="N4061" s="118"/>
    </row>
    <row r="4062" spans="1:14" s="43" customFormat="1" hidden="1">
      <c r="A4062" s="84"/>
      <c r="B4062" s="117"/>
      <c r="C4062" s="118"/>
      <c r="D4062" s="118"/>
      <c r="E4062" s="118"/>
      <c r="F4062" s="118"/>
      <c r="G4062" s="118"/>
      <c r="H4062" s="118"/>
      <c r="I4062" s="118"/>
      <c r="J4062" s="118"/>
      <c r="K4062" s="118"/>
      <c r="L4062" s="118"/>
      <c r="M4062" s="118"/>
      <c r="N4062" s="118"/>
    </row>
    <row r="4063" spans="1:14" s="43" customFormat="1" hidden="1">
      <c r="A4063" s="84"/>
      <c r="B4063" s="117"/>
      <c r="C4063" s="118"/>
      <c r="D4063" s="118"/>
      <c r="E4063" s="118"/>
      <c r="F4063" s="118"/>
      <c r="G4063" s="118"/>
      <c r="H4063" s="118"/>
      <c r="I4063" s="118"/>
      <c r="J4063" s="118"/>
      <c r="K4063" s="118"/>
      <c r="L4063" s="118"/>
      <c r="M4063" s="118"/>
      <c r="N4063" s="118"/>
    </row>
    <row r="4064" spans="1:14" s="43" customFormat="1" hidden="1">
      <c r="A4064" s="84"/>
      <c r="B4064" s="117"/>
      <c r="C4064" s="118"/>
      <c r="D4064" s="118"/>
      <c r="E4064" s="118"/>
      <c r="F4064" s="118"/>
      <c r="G4064" s="118"/>
      <c r="H4064" s="118"/>
      <c r="I4064" s="118"/>
      <c r="J4064" s="118"/>
      <c r="K4064" s="118"/>
      <c r="L4064" s="118"/>
      <c r="M4064" s="118"/>
      <c r="N4064" s="118"/>
    </row>
    <row r="4065" spans="1:14" s="43" customFormat="1" hidden="1">
      <c r="A4065" s="84"/>
      <c r="B4065" s="117"/>
      <c r="C4065" s="118"/>
      <c r="D4065" s="118"/>
      <c r="E4065" s="118"/>
      <c r="F4065" s="118"/>
      <c r="G4065" s="118"/>
      <c r="H4065" s="118"/>
      <c r="I4065" s="118"/>
      <c r="J4065" s="118"/>
      <c r="K4065" s="118"/>
      <c r="L4065" s="118"/>
      <c r="M4065" s="118"/>
      <c r="N4065" s="118"/>
    </row>
    <row r="4066" spans="1:14" s="43" customFormat="1" hidden="1">
      <c r="A4066" s="84"/>
      <c r="B4066" s="117"/>
      <c r="C4066" s="118"/>
      <c r="D4066" s="118"/>
      <c r="E4066" s="118"/>
      <c r="F4066" s="118"/>
      <c r="G4066" s="118"/>
      <c r="H4066" s="118"/>
      <c r="I4066" s="118"/>
      <c r="J4066" s="118"/>
      <c r="K4066" s="118"/>
      <c r="L4066" s="118"/>
      <c r="M4066" s="118"/>
      <c r="N4066" s="118"/>
    </row>
    <row r="4067" spans="1:14" s="43" customFormat="1" hidden="1">
      <c r="A4067" s="84"/>
      <c r="B4067" s="117"/>
      <c r="C4067" s="118"/>
      <c r="D4067" s="118"/>
      <c r="E4067" s="118"/>
      <c r="F4067" s="118"/>
      <c r="G4067" s="118"/>
      <c r="H4067" s="118"/>
      <c r="I4067" s="118"/>
      <c r="J4067" s="118"/>
      <c r="K4067" s="118"/>
      <c r="L4067" s="118"/>
      <c r="M4067" s="118"/>
      <c r="N4067" s="118"/>
    </row>
    <row r="4068" spans="1:14" s="43" customFormat="1" hidden="1">
      <c r="A4068" s="84"/>
      <c r="B4068" s="117"/>
      <c r="C4068" s="118"/>
      <c r="D4068" s="118"/>
      <c r="E4068" s="118"/>
      <c r="F4068" s="118"/>
      <c r="G4068" s="118"/>
      <c r="H4068" s="118"/>
      <c r="I4068" s="118"/>
      <c r="J4068" s="118"/>
      <c r="K4068" s="118"/>
      <c r="L4068" s="118"/>
      <c r="M4068" s="118"/>
      <c r="N4068" s="118"/>
    </row>
    <row r="4069" spans="1:14" s="43" customFormat="1" hidden="1">
      <c r="A4069" s="84"/>
      <c r="B4069" s="117"/>
      <c r="C4069" s="118"/>
      <c r="D4069" s="118"/>
      <c r="E4069" s="118"/>
      <c r="F4069" s="118"/>
      <c r="G4069" s="118"/>
      <c r="H4069" s="118"/>
      <c r="I4069" s="118"/>
      <c r="J4069" s="118"/>
      <c r="K4069" s="118"/>
      <c r="L4069" s="118"/>
      <c r="M4069" s="118"/>
      <c r="N4069" s="118"/>
    </row>
    <row r="4070" spans="1:14" s="43" customFormat="1" hidden="1">
      <c r="A4070" s="84"/>
      <c r="B4070" s="117"/>
      <c r="C4070" s="118"/>
      <c r="D4070" s="118"/>
      <c r="E4070" s="118"/>
      <c r="F4070" s="118"/>
      <c r="G4070" s="118"/>
      <c r="H4070" s="118"/>
      <c r="I4070" s="118"/>
      <c r="J4070" s="118"/>
      <c r="K4070" s="118"/>
      <c r="L4070" s="118"/>
      <c r="M4070" s="118"/>
      <c r="N4070" s="118"/>
    </row>
    <row r="4071" spans="1:14" s="43" customFormat="1" hidden="1">
      <c r="A4071" s="84"/>
      <c r="B4071" s="117"/>
      <c r="C4071" s="118"/>
      <c r="D4071" s="118"/>
      <c r="E4071" s="118"/>
      <c r="F4071" s="118"/>
      <c r="G4071" s="118"/>
      <c r="H4071" s="118"/>
      <c r="I4071" s="118"/>
      <c r="J4071" s="118"/>
      <c r="K4071" s="118"/>
      <c r="L4071" s="118"/>
      <c r="M4071" s="118"/>
      <c r="N4071" s="118"/>
    </row>
    <row r="4072" spans="1:14" s="43" customFormat="1" hidden="1">
      <c r="A4072" s="84"/>
      <c r="B4072" s="117"/>
      <c r="C4072" s="118"/>
      <c r="D4072" s="118"/>
      <c r="E4072" s="118"/>
      <c r="F4072" s="118"/>
      <c r="G4072" s="118"/>
      <c r="H4072" s="118"/>
      <c r="I4072" s="118"/>
      <c r="J4072" s="118"/>
      <c r="K4072" s="118"/>
      <c r="L4072" s="118"/>
      <c r="M4072" s="118"/>
      <c r="N4072" s="118"/>
    </row>
    <row r="4073" spans="1:14" s="43" customFormat="1" hidden="1">
      <c r="A4073" s="84"/>
      <c r="B4073" s="117"/>
      <c r="C4073" s="118"/>
      <c r="D4073" s="118"/>
      <c r="E4073" s="118"/>
      <c r="F4073" s="118"/>
      <c r="G4073" s="118"/>
      <c r="H4073" s="118"/>
      <c r="I4073" s="118"/>
      <c r="J4073" s="118"/>
      <c r="K4073" s="118"/>
      <c r="L4073" s="118"/>
      <c r="M4073" s="118"/>
      <c r="N4073" s="118"/>
    </row>
    <row r="4074" spans="1:14" s="43" customFormat="1" hidden="1">
      <c r="A4074" s="84"/>
      <c r="B4074" s="117"/>
      <c r="C4074" s="118"/>
      <c r="D4074" s="118"/>
      <c r="E4074" s="118"/>
      <c r="F4074" s="118"/>
      <c r="G4074" s="118"/>
      <c r="H4074" s="118"/>
      <c r="I4074" s="118"/>
      <c r="J4074" s="118"/>
      <c r="K4074" s="118"/>
      <c r="L4074" s="118"/>
      <c r="M4074" s="118"/>
      <c r="N4074" s="118"/>
    </row>
    <row r="4075" spans="1:14" s="43" customFormat="1" hidden="1">
      <c r="A4075" s="84"/>
      <c r="B4075" s="117"/>
      <c r="C4075" s="118"/>
      <c r="D4075" s="118"/>
      <c r="E4075" s="118"/>
      <c r="F4075" s="118"/>
      <c r="G4075" s="118"/>
      <c r="H4075" s="118"/>
      <c r="I4075" s="118"/>
      <c r="J4075" s="118"/>
      <c r="K4075" s="118"/>
      <c r="L4075" s="118"/>
      <c r="M4075" s="118"/>
      <c r="N4075" s="118"/>
    </row>
    <row r="4076" spans="1:14" s="43" customFormat="1" hidden="1">
      <c r="A4076" s="84"/>
      <c r="B4076" s="117"/>
      <c r="C4076" s="118"/>
      <c r="D4076" s="118"/>
      <c r="E4076" s="118"/>
      <c r="F4076" s="118"/>
      <c r="G4076" s="118"/>
      <c r="H4076" s="118"/>
      <c r="I4076" s="118"/>
      <c r="J4076" s="118"/>
      <c r="K4076" s="118"/>
      <c r="L4076" s="118"/>
      <c r="M4076" s="118"/>
      <c r="N4076" s="118"/>
    </row>
    <row r="4077" spans="1:14" s="43" customFormat="1" hidden="1">
      <c r="A4077" s="84"/>
      <c r="B4077" s="117"/>
      <c r="C4077" s="118"/>
      <c r="D4077" s="118"/>
      <c r="E4077" s="118"/>
      <c r="F4077" s="118"/>
      <c r="G4077" s="118"/>
      <c r="H4077" s="118"/>
      <c r="I4077" s="118"/>
      <c r="J4077" s="118"/>
      <c r="K4077" s="118"/>
      <c r="L4077" s="118"/>
      <c r="M4077" s="118"/>
      <c r="N4077" s="118"/>
    </row>
    <row r="4078" spans="1:14" s="43" customFormat="1" hidden="1">
      <c r="A4078" s="84"/>
      <c r="B4078" s="117"/>
      <c r="C4078" s="118"/>
      <c r="D4078" s="118"/>
      <c r="E4078" s="118"/>
      <c r="F4078" s="118"/>
      <c r="G4078" s="118"/>
      <c r="H4078" s="118"/>
      <c r="I4078" s="118"/>
      <c r="J4078" s="118"/>
      <c r="K4078" s="118"/>
      <c r="L4078" s="118"/>
      <c r="M4078" s="118"/>
      <c r="N4078" s="118"/>
    </row>
    <row r="4079" spans="1:14" s="43" customFormat="1" hidden="1">
      <c r="A4079" s="84"/>
      <c r="B4079" s="117"/>
      <c r="C4079" s="118"/>
      <c r="D4079" s="118"/>
      <c r="E4079" s="118"/>
      <c r="F4079" s="118"/>
      <c r="G4079" s="118"/>
      <c r="H4079" s="118"/>
      <c r="I4079" s="118"/>
      <c r="J4079" s="118"/>
      <c r="K4079" s="118"/>
      <c r="L4079" s="118"/>
      <c r="M4079" s="118"/>
      <c r="N4079" s="118"/>
    </row>
    <row r="4080" spans="1:14" s="43" customFormat="1" hidden="1">
      <c r="A4080" s="84"/>
      <c r="B4080" s="117"/>
      <c r="C4080" s="118"/>
      <c r="D4080" s="118"/>
      <c r="E4080" s="118"/>
      <c r="F4080" s="118"/>
      <c r="G4080" s="118"/>
      <c r="H4080" s="118"/>
      <c r="I4080" s="118"/>
      <c r="J4080" s="118"/>
      <c r="K4080" s="118"/>
      <c r="L4080" s="118"/>
      <c r="M4080" s="118"/>
      <c r="N4080" s="118"/>
    </row>
    <row r="4081" spans="1:14" s="43" customFormat="1" hidden="1">
      <c r="A4081" s="84"/>
      <c r="B4081" s="117"/>
      <c r="C4081" s="118"/>
      <c r="D4081" s="118"/>
      <c r="E4081" s="118"/>
      <c r="F4081" s="118"/>
      <c r="G4081" s="118"/>
      <c r="H4081" s="118"/>
      <c r="I4081" s="118"/>
      <c r="J4081" s="118"/>
      <c r="K4081" s="118"/>
      <c r="L4081" s="118"/>
      <c r="M4081" s="118"/>
      <c r="N4081" s="118"/>
    </row>
    <row r="4082" spans="1:14" s="43" customFormat="1" hidden="1">
      <c r="A4082" s="84"/>
      <c r="B4082" s="117"/>
      <c r="C4082" s="118"/>
      <c r="D4082" s="118"/>
      <c r="E4082" s="118"/>
      <c r="F4082" s="118"/>
      <c r="G4082" s="118"/>
      <c r="H4082" s="118"/>
      <c r="I4082" s="118"/>
      <c r="J4082" s="118"/>
      <c r="K4082" s="118"/>
      <c r="L4082" s="118"/>
      <c r="M4082" s="118"/>
      <c r="N4082" s="118"/>
    </row>
    <row r="4083" spans="1:14" s="43" customFormat="1" hidden="1">
      <c r="A4083" s="84"/>
      <c r="B4083" s="117"/>
      <c r="C4083" s="118"/>
      <c r="D4083" s="118"/>
      <c r="E4083" s="118"/>
      <c r="F4083" s="118"/>
      <c r="G4083" s="118"/>
      <c r="H4083" s="118"/>
      <c r="I4083" s="118"/>
      <c r="J4083" s="118"/>
      <c r="K4083" s="118"/>
      <c r="L4083" s="118"/>
      <c r="M4083" s="118"/>
      <c r="N4083" s="118"/>
    </row>
    <row r="4084" spans="1:14" s="43" customFormat="1" hidden="1">
      <c r="A4084" s="84"/>
      <c r="B4084" s="117"/>
      <c r="C4084" s="118"/>
      <c r="D4084" s="118"/>
      <c r="E4084" s="118"/>
      <c r="F4084" s="118"/>
      <c r="G4084" s="118"/>
      <c r="H4084" s="118"/>
      <c r="I4084" s="118"/>
      <c r="J4084" s="118"/>
      <c r="K4084" s="118"/>
      <c r="L4084" s="118"/>
      <c r="M4084" s="118"/>
      <c r="N4084" s="118"/>
    </row>
    <row r="4085" spans="1:14" s="43" customFormat="1" hidden="1">
      <c r="A4085" s="84"/>
      <c r="B4085" s="117"/>
      <c r="C4085" s="118"/>
      <c r="D4085" s="118"/>
      <c r="E4085" s="118"/>
      <c r="F4085" s="118"/>
      <c r="G4085" s="118"/>
      <c r="H4085" s="118"/>
      <c r="I4085" s="118"/>
      <c r="J4085" s="118"/>
      <c r="K4085" s="118"/>
      <c r="L4085" s="118"/>
      <c r="M4085" s="118"/>
      <c r="N4085" s="118"/>
    </row>
    <row r="4086" spans="1:14" s="43" customFormat="1" hidden="1">
      <c r="A4086" s="84"/>
      <c r="B4086" s="117"/>
      <c r="C4086" s="118"/>
      <c r="D4086" s="118"/>
      <c r="E4086" s="118"/>
      <c r="F4086" s="118"/>
      <c r="G4086" s="118"/>
      <c r="H4086" s="118"/>
      <c r="I4086" s="118"/>
      <c r="J4086" s="118"/>
      <c r="K4086" s="118"/>
      <c r="L4086" s="118"/>
      <c r="M4086" s="118"/>
      <c r="N4086" s="118"/>
    </row>
    <row r="4087" spans="1:14" s="43" customFormat="1" hidden="1">
      <c r="A4087" s="84"/>
      <c r="B4087" s="117"/>
      <c r="C4087" s="118"/>
      <c r="D4087" s="118"/>
      <c r="E4087" s="118"/>
      <c r="F4087" s="118"/>
      <c r="G4087" s="118"/>
      <c r="H4087" s="118"/>
      <c r="I4087" s="118"/>
      <c r="J4087" s="118"/>
      <c r="K4087" s="118"/>
      <c r="L4087" s="118"/>
      <c r="M4087" s="118"/>
      <c r="N4087" s="118"/>
    </row>
    <row r="4088" spans="1:14" s="43" customFormat="1" hidden="1">
      <c r="A4088" s="84"/>
      <c r="B4088" s="117"/>
      <c r="C4088" s="118"/>
      <c r="D4088" s="118"/>
      <c r="E4088" s="118"/>
      <c r="F4088" s="118"/>
      <c r="G4088" s="118"/>
      <c r="H4088" s="118"/>
      <c r="I4088" s="118"/>
      <c r="J4088" s="118"/>
      <c r="K4088" s="118"/>
      <c r="L4088" s="118"/>
      <c r="M4088" s="118"/>
      <c r="N4088" s="118"/>
    </row>
    <row r="4089" spans="1:14" s="43" customFormat="1" hidden="1">
      <c r="A4089" s="84"/>
      <c r="B4089" s="117"/>
      <c r="C4089" s="118"/>
      <c r="D4089" s="118"/>
      <c r="E4089" s="118"/>
      <c r="F4089" s="118"/>
      <c r="G4089" s="118"/>
      <c r="H4089" s="118"/>
      <c r="I4089" s="118"/>
      <c r="J4089" s="118"/>
      <c r="K4089" s="118"/>
      <c r="L4089" s="118"/>
      <c r="M4089" s="118"/>
      <c r="N4089" s="118"/>
    </row>
    <row r="4090" spans="1:14" s="43" customFormat="1" hidden="1">
      <c r="A4090" s="84"/>
      <c r="B4090" s="117"/>
      <c r="C4090" s="118"/>
      <c r="D4090" s="118"/>
      <c r="E4090" s="118"/>
      <c r="F4090" s="118"/>
      <c r="G4090" s="118"/>
      <c r="H4090" s="118"/>
      <c r="I4090" s="118"/>
      <c r="J4090" s="118"/>
      <c r="K4090" s="118"/>
      <c r="L4090" s="118"/>
      <c r="M4090" s="118"/>
      <c r="N4090" s="118"/>
    </row>
    <row r="4091" spans="1:14" s="43" customFormat="1" hidden="1">
      <c r="A4091" s="84"/>
      <c r="B4091" s="117"/>
      <c r="C4091" s="118"/>
      <c r="D4091" s="118"/>
      <c r="E4091" s="118"/>
      <c r="F4091" s="118"/>
      <c r="G4091" s="118"/>
      <c r="H4091" s="118"/>
      <c r="I4091" s="118"/>
      <c r="J4091" s="118"/>
      <c r="K4091" s="118"/>
      <c r="L4091" s="118"/>
      <c r="M4091" s="118"/>
      <c r="N4091" s="118"/>
    </row>
    <row r="4092" spans="1:14" s="43" customFormat="1" hidden="1">
      <c r="A4092" s="84"/>
      <c r="B4092" s="117"/>
      <c r="C4092" s="118"/>
      <c r="D4092" s="118"/>
      <c r="E4092" s="118"/>
      <c r="F4092" s="118"/>
      <c r="G4092" s="118"/>
      <c r="H4092" s="118"/>
      <c r="I4092" s="118"/>
      <c r="J4092" s="118"/>
      <c r="K4092" s="118"/>
      <c r="L4092" s="118"/>
      <c r="M4092" s="118"/>
      <c r="N4092" s="118"/>
    </row>
    <row r="4093" spans="1:14" s="43" customFormat="1" hidden="1">
      <c r="A4093" s="84"/>
      <c r="B4093" s="117"/>
      <c r="C4093" s="118"/>
      <c r="D4093" s="118"/>
      <c r="E4093" s="118"/>
      <c r="F4093" s="118"/>
      <c r="G4093" s="118"/>
      <c r="H4093" s="118"/>
      <c r="I4093" s="118"/>
      <c r="J4093" s="118"/>
      <c r="K4093" s="118"/>
      <c r="L4093" s="118"/>
      <c r="M4093" s="118"/>
      <c r="N4093" s="118"/>
    </row>
    <row r="4094" spans="1:14" s="43" customFormat="1" hidden="1">
      <c r="A4094" s="84"/>
      <c r="B4094" s="117"/>
      <c r="C4094" s="118"/>
      <c r="D4094" s="118"/>
      <c r="E4094" s="118"/>
      <c r="F4094" s="118"/>
      <c r="G4094" s="118"/>
      <c r="H4094" s="118"/>
      <c r="I4094" s="118"/>
      <c r="J4094" s="118"/>
      <c r="K4094" s="118"/>
      <c r="L4094" s="118"/>
      <c r="M4094" s="118"/>
      <c r="N4094" s="118"/>
    </row>
    <row r="4095" spans="1:14" s="43" customFormat="1" hidden="1">
      <c r="A4095" s="84"/>
      <c r="B4095" s="117"/>
      <c r="C4095" s="118"/>
      <c r="D4095" s="118"/>
      <c r="E4095" s="118"/>
      <c r="F4095" s="118"/>
      <c r="G4095" s="118"/>
      <c r="H4095" s="118"/>
      <c r="I4095" s="118"/>
      <c r="J4095" s="118"/>
      <c r="K4095" s="118"/>
      <c r="L4095" s="118"/>
      <c r="M4095" s="118"/>
      <c r="N4095" s="118"/>
    </row>
    <row r="4096" spans="1:14" s="43" customFormat="1" hidden="1">
      <c r="A4096" s="84"/>
      <c r="B4096" s="117"/>
      <c r="C4096" s="118"/>
      <c r="D4096" s="118"/>
      <c r="E4096" s="118"/>
      <c r="F4096" s="118"/>
      <c r="G4096" s="118"/>
      <c r="H4096" s="118"/>
      <c r="I4096" s="118"/>
      <c r="J4096" s="118"/>
      <c r="K4096" s="118"/>
      <c r="L4096" s="118"/>
      <c r="M4096" s="118"/>
      <c r="N4096" s="118"/>
    </row>
    <row r="4097" spans="1:14" s="43" customFormat="1" hidden="1">
      <c r="A4097" s="84"/>
      <c r="B4097" s="117"/>
      <c r="C4097" s="118"/>
      <c r="D4097" s="118"/>
      <c r="E4097" s="118"/>
      <c r="F4097" s="118"/>
      <c r="G4097" s="118"/>
      <c r="H4097" s="118"/>
      <c r="I4097" s="118"/>
      <c r="J4097" s="118"/>
      <c r="K4097" s="118"/>
      <c r="L4097" s="118"/>
      <c r="M4097" s="118"/>
      <c r="N4097" s="118"/>
    </row>
    <row r="4098" spans="1:14" s="43" customFormat="1" hidden="1">
      <c r="A4098" s="84"/>
      <c r="B4098" s="117"/>
      <c r="C4098" s="118"/>
      <c r="D4098" s="118"/>
      <c r="E4098" s="118"/>
      <c r="F4098" s="118"/>
      <c r="G4098" s="118"/>
      <c r="H4098" s="118"/>
      <c r="I4098" s="118"/>
      <c r="J4098" s="118"/>
      <c r="K4098" s="118"/>
      <c r="L4098" s="118"/>
      <c r="M4098" s="118"/>
      <c r="N4098" s="118"/>
    </row>
    <row r="4099" spans="1:14" s="43" customFormat="1" hidden="1">
      <c r="A4099" s="84"/>
      <c r="B4099" s="117"/>
      <c r="C4099" s="118"/>
      <c r="D4099" s="118"/>
      <c r="E4099" s="118"/>
      <c r="F4099" s="118"/>
      <c r="G4099" s="118"/>
      <c r="H4099" s="118"/>
      <c r="I4099" s="118"/>
      <c r="J4099" s="118"/>
      <c r="K4099" s="118"/>
      <c r="L4099" s="118"/>
      <c r="M4099" s="118"/>
      <c r="N4099" s="118"/>
    </row>
    <row r="4100" spans="1:14" s="43" customFormat="1" hidden="1">
      <c r="A4100" s="84"/>
      <c r="B4100" s="117"/>
      <c r="C4100" s="118"/>
      <c r="D4100" s="118"/>
      <c r="E4100" s="118"/>
      <c r="F4100" s="118"/>
      <c r="G4100" s="118"/>
      <c r="H4100" s="118"/>
      <c r="I4100" s="118"/>
      <c r="J4100" s="118"/>
      <c r="K4100" s="118"/>
      <c r="L4100" s="118"/>
      <c r="M4100" s="118"/>
      <c r="N4100" s="118"/>
    </row>
    <row r="4101" spans="1:14" s="43" customFormat="1" hidden="1">
      <c r="A4101" s="84"/>
      <c r="B4101" s="117"/>
      <c r="C4101" s="118"/>
      <c r="D4101" s="118"/>
      <c r="E4101" s="118"/>
      <c r="F4101" s="118"/>
      <c r="G4101" s="118"/>
      <c r="H4101" s="118"/>
      <c r="I4101" s="118"/>
      <c r="J4101" s="118"/>
      <c r="K4101" s="118"/>
      <c r="L4101" s="118"/>
      <c r="M4101" s="118"/>
      <c r="N4101" s="118"/>
    </row>
    <row r="4102" spans="1:14" s="43" customFormat="1" hidden="1">
      <c r="A4102" s="84"/>
      <c r="B4102" s="117"/>
      <c r="C4102" s="118"/>
      <c r="D4102" s="118"/>
      <c r="E4102" s="118"/>
      <c r="F4102" s="118"/>
      <c r="G4102" s="118"/>
      <c r="H4102" s="118"/>
      <c r="I4102" s="118"/>
      <c r="J4102" s="118"/>
      <c r="K4102" s="118"/>
      <c r="L4102" s="118"/>
      <c r="M4102" s="118"/>
      <c r="N4102" s="118"/>
    </row>
    <row r="4103" spans="1:14" s="43" customFormat="1" hidden="1">
      <c r="A4103" s="84"/>
      <c r="B4103" s="117"/>
      <c r="C4103" s="118"/>
      <c r="D4103" s="118"/>
      <c r="E4103" s="118"/>
      <c r="F4103" s="118"/>
      <c r="G4103" s="118"/>
      <c r="H4103" s="118"/>
      <c r="I4103" s="118"/>
      <c r="J4103" s="118"/>
      <c r="K4103" s="118"/>
      <c r="L4103" s="118"/>
      <c r="M4103" s="118"/>
      <c r="N4103" s="118"/>
    </row>
    <row r="4104" spans="1:14" s="43" customFormat="1" hidden="1">
      <c r="A4104" s="84"/>
      <c r="B4104" s="117"/>
      <c r="C4104" s="118"/>
      <c r="D4104" s="118"/>
      <c r="E4104" s="118"/>
      <c r="F4104" s="118"/>
      <c r="G4104" s="118"/>
      <c r="H4104" s="118"/>
      <c r="I4104" s="118"/>
      <c r="J4104" s="118"/>
      <c r="K4104" s="118"/>
      <c r="L4104" s="118"/>
      <c r="M4104" s="118"/>
      <c r="N4104" s="118"/>
    </row>
    <row r="4105" spans="1:14" s="43" customFormat="1" hidden="1">
      <c r="A4105" s="84"/>
      <c r="B4105" s="117"/>
      <c r="C4105" s="118"/>
      <c r="D4105" s="118"/>
      <c r="E4105" s="118"/>
      <c r="F4105" s="118"/>
      <c r="G4105" s="118"/>
      <c r="H4105" s="118"/>
      <c r="I4105" s="118"/>
      <c r="J4105" s="118"/>
      <c r="K4105" s="118"/>
      <c r="L4105" s="118"/>
      <c r="M4105" s="118"/>
      <c r="N4105" s="118"/>
    </row>
    <row r="4106" spans="1:14" s="43" customFormat="1" hidden="1">
      <c r="A4106" s="84"/>
      <c r="B4106" s="117"/>
      <c r="C4106" s="118"/>
      <c r="D4106" s="118"/>
      <c r="E4106" s="118"/>
      <c r="F4106" s="118"/>
      <c r="G4106" s="118"/>
      <c r="H4106" s="118"/>
      <c r="I4106" s="118"/>
      <c r="J4106" s="118"/>
      <c r="K4106" s="118"/>
      <c r="L4106" s="118"/>
      <c r="M4106" s="118"/>
      <c r="N4106" s="118"/>
    </row>
    <row r="4107" spans="1:14" s="43" customFormat="1" hidden="1">
      <c r="A4107" s="84"/>
      <c r="B4107" s="117"/>
      <c r="C4107" s="118"/>
      <c r="D4107" s="118"/>
      <c r="E4107" s="118"/>
      <c r="F4107" s="118"/>
      <c r="G4107" s="118"/>
      <c r="H4107" s="118"/>
      <c r="I4107" s="118"/>
      <c r="J4107" s="118"/>
      <c r="K4107" s="118"/>
      <c r="L4107" s="118"/>
      <c r="M4107" s="118"/>
      <c r="N4107" s="118"/>
    </row>
    <row r="4108" spans="1:14" s="43" customFormat="1" hidden="1">
      <c r="A4108" s="84"/>
      <c r="B4108" s="117"/>
      <c r="C4108" s="118"/>
      <c r="D4108" s="118"/>
      <c r="E4108" s="118"/>
      <c r="F4108" s="118"/>
      <c r="G4108" s="118"/>
      <c r="H4108" s="118"/>
      <c r="I4108" s="118"/>
      <c r="J4108" s="118"/>
      <c r="K4108" s="118"/>
      <c r="L4108" s="118"/>
      <c r="M4108" s="118"/>
      <c r="N4108" s="118"/>
    </row>
    <row r="4109" spans="1:14" s="43" customFormat="1" hidden="1">
      <c r="A4109" s="84"/>
      <c r="B4109" s="117"/>
      <c r="C4109" s="118"/>
      <c r="D4109" s="118"/>
      <c r="E4109" s="118"/>
      <c r="F4109" s="118"/>
      <c r="G4109" s="118"/>
      <c r="H4109" s="118"/>
      <c r="I4109" s="118"/>
      <c r="J4109" s="118"/>
      <c r="K4109" s="118"/>
      <c r="L4109" s="118"/>
      <c r="M4109" s="118"/>
      <c r="N4109" s="118"/>
    </row>
    <row r="4110" spans="1:14" s="43" customFormat="1" hidden="1">
      <c r="A4110" s="84"/>
      <c r="B4110" s="117"/>
      <c r="C4110" s="118"/>
      <c r="D4110" s="118"/>
      <c r="E4110" s="118"/>
      <c r="F4110" s="118"/>
      <c r="G4110" s="118"/>
      <c r="H4110" s="118"/>
      <c r="I4110" s="118"/>
      <c r="J4110" s="118"/>
      <c r="K4110" s="118"/>
      <c r="L4110" s="118"/>
      <c r="M4110" s="118"/>
      <c r="N4110" s="118"/>
    </row>
    <row r="4111" spans="1:14" s="43" customFormat="1" hidden="1">
      <c r="A4111" s="84"/>
      <c r="B4111" s="117"/>
      <c r="C4111" s="118"/>
      <c r="D4111" s="118"/>
      <c r="E4111" s="118"/>
      <c r="F4111" s="118"/>
      <c r="G4111" s="118"/>
      <c r="H4111" s="118"/>
      <c r="I4111" s="118"/>
      <c r="J4111" s="118"/>
      <c r="K4111" s="118"/>
      <c r="L4111" s="118"/>
      <c r="M4111" s="118"/>
      <c r="N4111" s="118"/>
    </row>
    <row r="4112" spans="1:14" s="43" customFormat="1" hidden="1">
      <c r="A4112" s="84"/>
      <c r="B4112" s="117"/>
      <c r="C4112" s="118"/>
      <c r="D4112" s="118"/>
      <c r="E4112" s="118"/>
      <c r="F4112" s="118"/>
      <c r="G4112" s="118"/>
      <c r="H4112" s="118"/>
      <c r="I4112" s="118"/>
      <c r="J4112" s="118"/>
      <c r="K4112" s="118"/>
      <c r="L4112" s="118"/>
      <c r="M4112" s="118"/>
      <c r="N4112" s="118"/>
    </row>
    <row r="4113" spans="1:14" s="43" customFormat="1" hidden="1">
      <c r="A4113" s="84"/>
      <c r="B4113" s="117"/>
      <c r="C4113" s="118"/>
      <c r="D4113" s="118"/>
      <c r="E4113" s="118"/>
      <c r="F4113" s="118"/>
      <c r="G4113" s="118"/>
      <c r="H4113" s="118"/>
      <c r="I4113" s="118"/>
      <c r="J4113" s="118"/>
      <c r="K4113" s="118"/>
      <c r="L4113" s="118"/>
      <c r="M4113" s="118"/>
      <c r="N4113" s="118"/>
    </row>
    <row r="4114" spans="1:14" s="43" customFormat="1" hidden="1">
      <c r="A4114" s="84"/>
      <c r="B4114" s="117"/>
      <c r="C4114" s="118"/>
      <c r="D4114" s="118"/>
      <c r="E4114" s="118"/>
      <c r="F4114" s="118"/>
      <c r="G4114" s="118"/>
      <c r="H4114" s="118"/>
      <c r="I4114" s="118"/>
      <c r="J4114" s="118"/>
      <c r="K4114" s="118"/>
      <c r="L4114" s="118"/>
      <c r="M4114" s="118"/>
      <c r="N4114" s="118"/>
    </row>
    <row r="4115" spans="1:14" s="43" customFormat="1" hidden="1">
      <c r="A4115" s="84"/>
      <c r="B4115" s="117"/>
      <c r="C4115" s="118"/>
      <c r="D4115" s="118"/>
      <c r="E4115" s="118"/>
      <c r="F4115" s="118"/>
      <c r="G4115" s="118"/>
      <c r="H4115" s="118"/>
      <c r="I4115" s="118"/>
      <c r="J4115" s="118"/>
      <c r="K4115" s="118"/>
      <c r="L4115" s="118"/>
      <c r="M4115" s="118"/>
      <c r="N4115" s="118"/>
    </row>
    <row r="4116" spans="1:14" s="43" customFormat="1" hidden="1">
      <c r="A4116" s="84"/>
      <c r="B4116" s="117"/>
      <c r="C4116" s="118"/>
      <c r="D4116" s="118"/>
      <c r="E4116" s="118"/>
      <c r="F4116" s="118"/>
      <c r="G4116" s="118"/>
      <c r="H4116" s="118"/>
      <c r="I4116" s="118"/>
      <c r="J4116" s="118"/>
      <c r="K4116" s="118"/>
      <c r="L4116" s="118"/>
      <c r="M4116" s="118"/>
      <c r="N4116" s="118"/>
    </row>
    <row r="4117" spans="1:14" s="43" customFormat="1" hidden="1">
      <c r="A4117" s="84"/>
      <c r="B4117" s="117"/>
      <c r="C4117" s="118"/>
      <c r="D4117" s="118"/>
      <c r="E4117" s="118"/>
      <c r="F4117" s="118"/>
      <c r="G4117" s="118"/>
      <c r="H4117" s="118"/>
      <c r="I4117" s="118"/>
      <c r="J4117" s="118"/>
      <c r="K4117" s="118"/>
      <c r="L4117" s="118"/>
      <c r="M4117" s="118"/>
      <c r="N4117" s="118"/>
    </row>
    <row r="4118" spans="1:14" s="43" customFormat="1" hidden="1">
      <c r="A4118" s="84"/>
      <c r="B4118" s="117"/>
      <c r="C4118" s="118"/>
      <c r="D4118" s="118"/>
      <c r="E4118" s="118"/>
      <c r="F4118" s="118"/>
      <c r="G4118" s="118"/>
      <c r="H4118" s="118"/>
      <c r="I4118" s="118"/>
      <c r="J4118" s="118"/>
      <c r="K4118" s="118"/>
      <c r="L4118" s="118"/>
      <c r="M4118" s="118"/>
      <c r="N4118" s="118"/>
    </row>
    <row r="4119" spans="1:14" s="43" customFormat="1" hidden="1">
      <c r="A4119" s="84"/>
      <c r="B4119" s="117"/>
      <c r="C4119" s="118"/>
      <c r="D4119" s="118"/>
      <c r="E4119" s="118"/>
      <c r="F4119" s="118"/>
      <c r="G4119" s="118"/>
      <c r="H4119" s="118"/>
      <c r="I4119" s="118"/>
      <c r="J4119" s="118"/>
      <c r="K4119" s="118"/>
      <c r="L4119" s="118"/>
      <c r="M4119" s="118"/>
      <c r="N4119" s="118"/>
    </row>
    <row r="4120" spans="1:14" s="43" customFormat="1" hidden="1">
      <c r="A4120" s="84"/>
      <c r="B4120" s="117"/>
      <c r="C4120" s="118"/>
      <c r="D4120" s="118"/>
      <c r="E4120" s="118"/>
      <c r="F4120" s="118"/>
      <c r="G4120" s="118"/>
      <c r="H4120" s="118"/>
      <c r="I4120" s="118"/>
      <c r="J4120" s="118"/>
      <c r="K4120" s="118"/>
      <c r="L4120" s="118"/>
      <c r="M4120" s="118"/>
      <c r="N4120" s="118"/>
    </row>
    <row r="4121" spans="1:14" s="43" customFormat="1" hidden="1">
      <c r="A4121" s="84"/>
      <c r="B4121" s="117"/>
      <c r="C4121" s="118"/>
      <c r="D4121" s="118"/>
      <c r="E4121" s="118"/>
      <c r="F4121" s="118"/>
      <c r="G4121" s="118"/>
      <c r="H4121" s="118"/>
      <c r="I4121" s="118"/>
      <c r="J4121" s="118"/>
      <c r="K4121" s="118"/>
      <c r="L4121" s="118"/>
      <c r="M4121" s="118"/>
      <c r="N4121" s="118"/>
    </row>
    <row r="4122" spans="1:14" s="43" customFormat="1" hidden="1">
      <c r="A4122" s="84"/>
      <c r="B4122" s="117"/>
      <c r="C4122" s="118"/>
      <c r="D4122" s="118"/>
      <c r="E4122" s="118"/>
      <c r="F4122" s="118"/>
      <c r="G4122" s="118"/>
      <c r="H4122" s="118"/>
      <c r="I4122" s="118"/>
      <c r="J4122" s="118"/>
      <c r="K4122" s="118"/>
      <c r="L4122" s="118"/>
      <c r="M4122" s="118"/>
      <c r="N4122" s="118"/>
    </row>
    <row r="4123" spans="1:14" s="43" customFormat="1" hidden="1">
      <c r="A4123" s="84"/>
      <c r="B4123" s="117"/>
      <c r="C4123" s="118"/>
      <c r="D4123" s="118"/>
      <c r="E4123" s="118"/>
      <c r="F4123" s="118"/>
      <c r="G4123" s="118"/>
      <c r="H4123" s="118"/>
      <c r="I4123" s="118"/>
      <c r="J4123" s="118"/>
      <c r="K4123" s="118"/>
      <c r="L4123" s="118"/>
      <c r="M4123" s="118"/>
      <c r="N4123" s="118"/>
    </row>
    <row r="4124" spans="1:14" s="43" customFormat="1" hidden="1">
      <c r="A4124" s="84"/>
      <c r="B4124" s="117"/>
      <c r="C4124" s="118"/>
      <c r="D4124" s="118"/>
      <c r="E4124" s="118"/>
      <c r="F4124" s="118"/>
      <c r="G4124" s="118"/>
      <c r="H4124" s="118"/>
      <c r="I4124" s="118"/>
      <c r="J4124" s="118"/>
      <c r="K4124" s="118"/>
      <c r="L4124" s="118"/>
      <c r="M4124" s="118"/>
      <c r="N4124" s="118"/>
    </row>
    <row r="4125" spans="1:14" s="43" customFormat="1" hidden="1">
      <c r="A4125" s="84"/>
      <c r="B4125" s="117"/>
      <c r="C4125" s="118"/>
      <c r="D4125" s="118"/>
      <c r="E4125" s="118"/>
      <c r="F4125" s="118"/>
      <c r="G4125" s="118"/>
      <c r="H4125" s="118"/>
      <c r="I4125" s="118"/>
      <c r="J4125" s="118"/>
      <c r="K4125" s="118"/>
      <c r="L4125" s="118"/>
      <c r="M4125" s="118"/>
      <c r="N4125" s="118"/>
    </row>
    <row r="4126" spans="1:14" s="43" customFormat="1" hidden="1">
      <c r="A4126" s="84"/>
      <c r="B4126" s="117"/>
      <c r="C4126" s="118"/>
      <c r="D4126" s="118"/>
      <c r="E4126" s="118"/>
      <c r="F4126" s="118"/>
      <c r="G4126" s="118"/>
      <c r="H4126" s="118"/>
      <c r="I4126" s="118"/>
      <c r="J4126" s="118"/>
      <c r="K4126" s="118"/>
      <c r="L4126" s="118"/>
      <c r="M4126" s="118"/>
      <c r="N4126" s="118"/>
    </row>
    <row r="4127" spans="1:14" s="43" customFormat="1" hidden="1">
      <c r="A4127" s="84"/>
      <c r="B4127" s="117"/>
      <c r="C4127" s="118"/>
      <c r="D4127" s="118"/>
      <c r="E4127" s="118"/>
      <c r="F4127" s="118"/>
      <c r="G4127" s="118"/>
      <c r="H4127" s="118"/>
      <c r="I4127" s="118"/>
      <c r="J4127" s="118"/>
      <c r="K4127" s="118"/>
      <c r="L4127" s="118"/>
      <c r="M4127" s="118"/>
      <c r="N4127" s="118"/>
    </row>
    <row r="4128" spans="1:14" s="43" customFormat="1" hidden="1">
      <c r="A4128" s="84"/>
      <c r="B4128" s="117"/>
      <c r="C4128" s="118"/>
      <c r="D4128" s="118"/>
      <c r="E4128" s="118"/>
      <c r="F4128" s="118"/>
      <c r="G4128" s="118"/>
      <c r="H4128" s="118"/>
      <c r="I4128" s="118"/>
      <c r="J4128" s="118"/>
      <c r="K4128" s="118"/>
      <c r="L4128" s="118"/>
      <c r="M4128" s="118"/>
      <c r="N4128" s="118"/>
    </row>
    <row r="4129" spans="1:14" s="43" customFormat="1" hidden="1">
      <c r="A4129" s="84"/>
      <c r="B4129" s="117"/>
      <c r="C4129" s="118"/>
      <c r="D4129" s="118"/>
      <c r="E4129" s="118"/>
      <c r="F4129" s="118"/>
      <c r="G4129" s="118"/>
      <c r="H4129" s="118"/>
      <c r="I4129" s="118"/>
      <c r="J4129" s="118"/>
      <c r="K4129" s="118"/>
      <c r="L4129" s="118"/>
      <c r="M4129" s="118"/>
      <c r="N4129" s="118"/>
    </row>
    <row r="4130" spans="1:14" s="43" customFormat="1" hidden="1">
      <c r="A4130" s="84"/>
      <c r="B4130" s="117"/>
      <c r="C4130" s="118"/>
      <c r="D4130" s="118"/>
      <c r="E4130" s="118"/>
      <c r="F4130" s="118"/>
      <c r="G4130" s="118"/>
      <c r="H4130" s="118"/>
      <c r="I4130" s="118"/>
      <c r="J4130" s="118"/>
      <c r="K4130" s="118"/>
      <c r="L4130" s="118"/>
      <c r="M4130" s="118"/>
      <c r="N4130" s="118"/>
    </row>
    <row r="4131" spans="1:14" s="43" customFormat="1" hidden="1">
      <c r="A4131" s="84"/>
      <c r="B4131" s="117"/>
      <c r="C4131" s="118"/>
      <c r="D4131" s="118"/>
      <c r="E4131" s="118"/>
      <c r="F4131" s="118"/>
      <c r="G4131" s="118"/>
      <c r="H4131" s="118"/>
      <c r="I4131" s="118"/>
      <c r="J4131" s="118"/>
      <c r="K4131" s="118"/>
      <c r="L4131" s="118"/>
      <c r="M4131" s="118"/>
      <c r="N4131" s="118"/>
    </row>
    <row r="4132" spans="1:14" s="43" customFormat="1" hidden="1">
      <c r="A4132" s="84"/>
      <c r="B4132" s="117"/>
      <c r="C4132" s="118"/>
      <c r="D4132" s="118"/>
      <c r="E4132" s="118"/>
      <c r="F4132" s="118"/>
      <c r="G4132" s="118"/>
      <c r="H4132" s="118"/>
      <c r="I4132" s="118"/>
      <c r="J4132" s="118"/>
      <c r="K4132" s="118"/>
      <c r="L4132" s="118"/>
      <c r="M4132" s="118"/>
      <c r="N4132" s="118"/>
    </row>
    <row r="4133" spans="1:14" s="43" customFormat="1" hidden="1">
      <c r="A4133" s="84"/>
      <c r="B4133" s="117"/>
      <c r="C4133" s="118"/>
      <c r="D4133" s="118"/>
      <c r="E4133" s="118"/>
      <c r="F4133" s="118"/>
      <c r="G4133" s="118"/>
      <c r="H4133" s="118"/>
      <c r="I4133" s="118"/>
      <c r="J4133" s="118"/>
      <c r="K4133" s="118"/>
      <c r="L4133" s="118"/>
      <c r="M4133" s="118"/>
      <c r="N4133" s="118"/>
    </row>
    <row r="4134" spans="1:14" s="43" customFormat="1" hidden="1">
      <c r="A4134" s="84"/>
      <c r="B4134" s="117"/>
      <c r="C4134" s="118"/>
      <c r="D4134" s="118"/>
      <c r="E4134" s="118"/>
      <c r="F4134" s="118"/>
      <c r="G4134" s="118"/>
      <c r="H4134" s="118"/>
      <c r="I4134" s="118"/>
      <c r="J4134" s="118"/>
      <c r="K4134" s="118"/>
      <c r="L4134" s="118"/>
      <c r="M4134" s="118"/>
      <c r="N4134" s="118"/>
    </row>
    <row r="4135" spans="1:14" s="43" customFormat="1" hidden="1">
      <c r="A4135" s="84"/>
      <c r="B4135" s="117"/>
      <c r="C4135" s="118"/>
      <c r="D4135" s="118"/>
      <c r="E4135" s="118"/>
      <c r="F4135" s="118"/>
      <c r="G4135" s="118"/>
      <c r="H4135" s="118"/>
      <c r="I4135" s="118"/>
      <c r="J4135" s="118"/>
      <c r="K4135" s="118"/>
      <c r="L4135" s="118"/>
      <c r="M4135" s="118"/>
      <c r="N4135" s="118"/>
    </row>
    <row r="4136" spans="1:14" s="43" customFormat="1" hidden="1">
      <c r="A4136" s="84"/>
      <c r="B4136" s="117"/>
      <c r="C4136" s="118"/>
      <c r="D4136" s="118"/>
      <c r="E4136" s="118"/>
      <c r="F4136" s="118"/>
      <c r="G4136" s="118"/>
      <c r="H4136" s="118"/>
      <c r="I4136" s="118"/>
      <c r="J4136" s="118"/>
      <c r="K4136" s="118"/>
      <c r="L4136" s="118"/>
      <c r="M4136" s="118"/>
      <c r="N4136" s="118"/>
    </row>
    <row r="4137" spans="1:14" s="43" customFormat="1" hidden="1">
      <c r="A4137" s="84"/>
      <c r="B4137" s="117"/>
      <c r="C4137" s="118"/>
      <c r="D4137" s="118"/>
      <c r="E4137" s="118"/>
      <c r="F4137" s="118"/>
      <c r="G4137" s="118"/>
      <c r="H4137" s="118"/>
      <c r="I4137" s="118"/>
      <c r="J4137" s="118"/>
      <c r="K4137" s="118"/>
      <c r="L4137" s="118"/>
      <c r="M4137" s="118"/>
      <c r="N4137" s="118"/>
    </row>
    <row r="4138" spans="1:14" s="43" customFormat="1" hidden="1">
      <c r="A4138" s="84"/>
      <c r="B4138" s="117"/>
      <c r="C4138" s="118"/>
      <c r="D4138" s="118"/>
      <c r="E4138" s="118"/>
      <c r="F4138" s="118"/>
      <c r="G4138" s="118"/>
      <c r="H4138" s="118"/>
      <c r="I4138" s="118"/>
      <c r="J4138" s="118"/>
      <c r="K4138" s="118"/>
      <c r="L4138" s="118"/>
      <c r="M4138" s="118"/>
      <c r="N4138" s="118"/>
    </row>
    <row r="4139" spans="1:14" s="43" customFormat="1" hidden="1">
      <c r="A4139" s="84"/>
      <c r="B4139" s="117"/>
      <c r="C4139" s="118"/>
      <c r="D4139" s="118"/>
      <c r="E4139" s="118"/>
      <c r="F4139" s="118"/>
      <c r="G4139" s="118"/>
      <c r="H4139" s="118"/>
      <c r="I4139" s="118"/>
      <c r="J4139" s="118"/>
      <c r="K4139" s="118"/>
      <c r="L4139" s="118"/>
      <c r="M4139" s="118"/>
      <c r="N4139" s="118"/>
    </row>
    <row r="4140" spans="1:14" s="43" customFormat="1" hidden="1">
      <c r="A4140" s="84"/>
      <c r="B4140" s="117"/>
      <c r="C4140" s="118"/>
      <c r="D4140" s="118"/>
      <c r="E4140" s="118"/>
      <c r="F4140" s="118"/>
      <c r="G4140" s="118"/>
      <c r="H4140" s="118"/>
      <c r="I4140" s="118"/>
      <c r="J4140" s="118"/>
      <c r="K4140" s="118"/>
      <c r="L4140" s="118"/>
      <c r="M4140" s="118"/>
      <c r="N4140" s="118"/>
    </row>
    <row r="4141" spans="1:14" s="43" customFormat="1" hidden="1">
      <c r="A4141" s="84"/>
      <c r="B4141" s="117"/>
      <c r="C4141" s="118"/>
      <c r="D4141" s="118"/>
      <c r="E4141" s="118"/>
      <c r="F4141" s="118"/>
      <c r="G4141" s="118"/>
      <c r="H4141" s="118"/>
      <c r="I4141" s="118"/>
      <c r="J4141" s="118"/>
      <c r="K4141" s="118"/>
      <c r="L4141" s="118"/>
      <c r="M4141" s="118"/>
      <c r="N4141" s="118"/>
    </row>
    <row r="4142" spans="1:14" s="43" customFormat="1" hidden="1">
      <c r="A4142" s="84"/>
      <c r="B4142" s="117"/>
      <c r="C4142" s="118"/>
      <c r="D4142" s="118"/>
      <c r="E4142" s="118"/>
      <c r="F4142" s="118"/>
      <c r="G4142" s="118"/>
      <c r="H4142" s="118"/>
      <c r="I4142" s="118"/>
      <c r="J4142" s="118"/>
      <c r="K4142" s="118"/>
      <c r="L4142" s="118"/>
      <c r="M4142" s="118"/>
      <c r="N4142" s="118"/>
    </row>
    <row r="4143" spans="1:14" s="43" customFormat="1" hidden="1">
      <c r="A4143" s="84"/>
      <c r="B4143" s="117"/>
      <c r="C4143" s="118"/>
      <c r="D4143" s="118"/>
      <c r="E4143" s="118"/>
      <c r="F4143" s="118"/>
      <c r="G4143" s="118"/>
      <c r="H4143" s="118"/>
      <c r="I4143" s="118"/>
      <c r="J4143" s="118"/>
      <c r="K4143" s="118"/>
      <c r="L4143" s="118"/>
      <c r="M4143" s="118"/>
      <c r="N4143" s="118"/>
    </row>
    <row r="4144" spans="1:14" s="43" customFormat="1" hidden="1">
      <c r="A4144" s="84"/>
      <c r="B4144" s="117"/>
      <c r="C4144" s="118"/>
      <c r="D4144" s="118"/>
      <c r="E4144" s="118"/>
      <c r="F4144" s="118"/>
      <c r="G4144" s="118"/>
      <c r="H4144" s="118"/>
      <c r="I4144" s="118"/>
      <c r="J4144" s="118"/>
      <c r="K4144" s="118"/>
      <c r="L4144" s="118"/>
      <c r="M4144" s="118"/>
      <c r="N4144" s="118"/>
    </row>
    <row r="4145" spans="1:14" s="43" customFormat="1" hidden="1">
      <c r="A4145" s="84"/>
      <c r="B4145" s="117"/>
      <c r="C4145" s="118"/>
      <c r="D4145" s="118"/>
      <c r="E4145" s="118"/>
      <c r="F4145" s="118"/>
      <c r="G4145" s="118"/>
      <c r="H4145" s="118"/>
      <c r="I4145" s="118"/>
      <c r="J4145" s="118"/>
      <c r="K4145" s="118"/>
      <c r="L4145" s="118"/>
      <c r="M4145" s="118"/>
      <c r="N4145" s="118"/>
    </row>
    <row r="4146" spans="1:14" s="43" customFormat="1" hidden="1">
      <c r="A4146" s="84"/>
      <c r="B4146" s="117"/>
      <c r="C4146" s="118"/>
      <c r="D4146" s="118"/>
      <c r="E4146" s="118"/>
      <c r="F4146" s="118"/>
      <c r="G4146" s="118"/>
      <c r="H4146" s="118"/>
      <c r="I4146" s="118"/>
      <c r="J4146" s="118"/>
      <c r="K4146" s="118"/>
      <c r="L4146" s="118"/>
      <c r="M4146" s="118"/>
      <c r="N4146" s="118"/>
    </row>
    <row r="4147" spans="1:14" s="43" customFormat="1" hidden="1">
      <c r="A4147" s="84"/>
      <c r="B4147" s="117"/>
      <c r="C4147" s="118"/>
      <c r="D4147" s="118"/>
      <c r="E4147" s="118"/>
      <c r="F4147" s="118"/>
      <c r="G4147" s="118"/>
      <c r="H4147" s="118"/>
      <c r="I4147" s="118"/>
      <c r="J4147" s="118"/>
      <c r="K4147" s="118"/>
      <c r="L4147" s="118"/>
      <c r="M4147" s="118"/>
      <c r="N4147" s="118"/>
    </row>
    <row r="4148" spans="1:14" s="43" customFormat="1" hidden="1">
      <c r="A4148" s="84"/>
      <c r="B4148" s="117"/>
      <c r="C4148" s="118"/>
      <c r="D4148" s="118"/>
      <c r="E4148" s="118"/>
      <c r="F4148" s="118"/>
      <c r="G4148" s="118"/>
      <c r="H4148" s="118"/>
      <c r="I4148" s="118"/>
      <c r="J4148" s="118"/>
      <c r="K4148" s="118"/>
      <c r="L4148" s="118"/>
      <c r="M4148" s="118"/>
      <c r="N4148" s="118"/>
    </row>
    <row r="4149" spans="1:14" s="43" customFormat="1" hidden="1">
      <c r="A4149" s="84"/>
      <c r="B4149" s="117"/>
      <c r="C4149" s="118"/>
      <c r="D4149" s="118"/>
      <c r="E4149" s="118"/>
      <c r="F4149" s="118"/>
      <c r="G4149" s="118"/>
      <c r="H4149" s="118"/>
      <c r="I4149" s="118"/>
      <c r="J4149" s="118"/>
      <c r="K4149" s="118"/>
      <c r="L4149" s="118"/>
      <c r="M4149" s="118"/>
      <c r="N4149" s="118"/>
    </row>
    <row r="4150" spans="1:14" s="43" customFormat="1" hidden="1">
      <c r="A4150" s="84"/>
      <c r="B4150" s="117"/>
      <c r="C4150" s="118"/>
      <c r="D4150" s="118"/>
      <c r="E4150" s="118"/>
      <c r="F4150" s="118"/>
      <c r="G4150" s="118"/>
      <c r="H4150" s="118"/>
      <c r="I4150" s="118"/>
      <c r="J4150" s="118"/>
      <c r="K4150" s="118"/>
      <c r="L4150" s="118"/>
      <c r="M4150" s="118"/>
      <c r="N4150" s="118"/>
    </row>
    <row r="4151" spans="1:14" s="43" customFormat="1" hidden="1">
      <c r="A4151" s="84"/>
      <c r="B4151" s="117"/>
      <c r="C4151" s="118"/>
      <c r="D4151" s="118"/>
      <c r="E4151" s="118"/>
      <c r="F4151" s="118"/>
      <c r="G4151" s="118"/>
      <c r="H4151" s="118"/>
      <c r="I4151" s="118"/>
      <c r="J4151" s="118"/>
      <c r="K4151" s="118"/>
      <c r="L4151" s="118"/>
      <c r="M4151" s="118"/>
      <c r="N4151" s="118"/>
    </row>
    <row r="4152" spans="1:14" s="43" customFormat="1" hidden="1">
      <c r="A4152" s="84"/>
      <c r="B4152" s="117"/>
      <c r="C4152" s="118"/>
      <c r="D4152" s="118"/>
      <c r="E4152" s="118"/>
      <c r="F4152" s="118"/>
      <c r="G4152" s="118"/>
      <c r="H4152" s="118"/>
      <c r="I4152" s="118"/>
      <c r="J4152" s="118"/>
      <c r="K4152" s="118"/>
      <c r="L4152" s="118"/>
      <c r="M4152" s="118"/>
      <c r="N4152" s="118"/>
    </row>
    <row r="4153" spans="1:14" s="43" customFormat="1" hidden="1">
      <c r="A4153" s="84"/>
      <c r="B4153" s="117"/>
      <c r="C4153" s="118"/>
      <c r="D4153" s="118"/>
      <c r="E4153" s="118"/>
      <c r="F4153" s="118"/>
      <c r="G4153" s="118"/>
      <c r="H4153" s="118"/>
      <c r="I4153" s="118"/>
      <c r="J4153" s="118"/>
      <c r="K4153" s="118"/>
      <c r="L4153" s="118"/>
      <c r="M4153" s="118"/>
      <c r="N4153" s="118"/>
    </row>
    <row r="4154" spans="1:14" s="43" customFormat="1" hidden="1">
      <c r="A4154" s="84"/>
      <c r="B4154" s="117"/>
      <c r="C4154" s="118"/>
      <c r="D4154" s="118"/>
      <c r="E4154" s="118"/>
      <c r="F4154" s="118"/>
      <c r="G4154" s="118"/>
      <c r="H4154" s="118"/>
      <c r="I4154" s="118"/>
      <c r="J4154" s="118"/>
      <c r="K4154" s="118"/>
      <c r="L4154" s="118"/>
      <c r="M4154" s="118"/>
      <c r="N4154" s="118"/>
    </row>
    <row r="4155" spans="1:14" s="43" customFormat="1" hidden="1">
      <c r="A4155" s="84"/>
      <c r="B4155" s="117"/>
      <c r="C4155" s="118"/>
      <c r="D4155" s="118"/>
      <c r="E4155" s="118"/>
      <c r="F4155" s="118"/>
      <c r="G4155" s="118"/>
      <c r="H4155" s="118"/>
      <c r="I4155" s="118"/>
      <c r="J4155" s="118"/>
      <c r="K4155" s="118"/>
      <c r="L4155" s="118"/>
      <c r="M4155" s="118"/>
      <c r="N4155" s="118"/>
    </row>
    <row r="4156" spans="1:14" s="43" customFormat="1" hidden="1">
      <c r="A4156" s="84"/>
      <c r="B4156" s="117"/>
      <c r="C4156" s="118"/>
      <c r="D4156" s="118"/>
      <c r="E4156" s="118"/>
      <c r="F4156" s="118"/>
      <c r="G4156" s="118"/>
      <c r="H4156" s="118"/>
      <c r="I4156" s="118"/>
      <c r="J4156" s="118"/>
      <c r="K4156" s="118"/>
      <c r="L4156" s="118"/>
      <c r="M4156" s="118"/>
      <c r="N4156" s="118"/>
    </row>
    <row r="4157" spans="1:14" s="43" customFormat="1" hidden="1">
      <c r="A4157" s="84"/>
      <c r="B4157" s="117"/>
      <c r="C4157" s="118"/>
      <c r="D4157" s="118"/>
      <c r="E4157" s="118"/>
      <c r="F4157" s="118"/>
      <c r="G4157" s="118"/>
      <c r="H4157" s="118"/>
      <c r="I4157" s="118"/>
      <c r="J4157" s="118"/>
      <c r="K4157" s="118"/>
      <c r="L4157" s="118"/>
      <c r="M4157" s="118"/>
      <c r="N4157" s="118"/>
    </row>
    <row r="4158" spans="1:14" s="43" customFormat="1" hidden="1">
      <c r="A4158" s="84"/>
      <c r="B4158" s="117"/>
      <c r="C4158" s="118"/>
      <c r="D4158" s="118"/>
      <c r="E4158" s="118"/>
      <c r="F4158" s="118"/>
      <c r="G4158" s="118"/>
      <c r="H4158" s="118"/>
      <c r="I4158" s="118"/>
      <c r="J4158" s="118"/>
      <c r="K4158" s="118"/>
      <c r="L4158" s="118"/>
      <c r="M4158" s="118"/>
      <c r="N4158" s="118"/>
    </row>
    <row r="4159" spans="1:14" s="43" customFormat="1" hidden="1">
      <c r="A4159" s="84"/>
      <c r="B4159" s="117"/>
      <c r="C4159" s="118"/>
      <c r="D4159" s="118"/>
      <c r="E4159" s="118"/>
      <c r="F4159" s="118"/>
      <c r="G4159" s="118"/>
      <c r="H4159" s="118"/>
      <c r="I4159" s="118"/>
      <c r="J4159" s="118"/>
      <c r="K4159" s="118"/>
      <c r="L4159" s="118"/>
      <c r="M4159" s="118"/>
      <c r="N4159" s="118"/>
    </row>
    <row r="4160" spans="1:14" s="43" customFormat="1" hidden="1">
      <c r="A4160" s="84"/>
      <c r="B4160" s="117"/>
      <c r="C4160" s="118"/>
      <c r="D4160" s="118"/>
      <c r="E4160" s="118"/>
      <c r="F4160" s="118"/>
      <c r="G4160" s="118"/>
      <c r="H4160" s="118"/>
      <c r="I4160" s="118"/>
      <c r="J4160" s="118"/>
      <c r="K4160" s="118"/>
      <c r="L4160" s="118"/>
      <c r="M4160" s="118"/>
      <c r="N4160" s="118"/>
    </row>
    <row r="4161" spans="1:14" s="43" customFormat="1" hidden="1">
      <c r="A4161" s="84"/>
      <c r="B4161" s="117"/>
      <c r="C4161" s="118"/>
      <c r="D4161" s="118"/>
      <c r="E4161" s="118"/>
      <c r="F4161" s="118"/>
      <c r="G4161" s="118"/>
      <c r="H4161" s="118"/>
      <c r="I4161" s="118"/>
      <c r="J4161" s="118"/>
      <c r="K4161" s="118"/>
      <c r="L4161" s="118"/>
      <c r="M4161" s="118"/>
      <c r="N4161" s="118"/>
    </row>
    <row r="4162" spans="1:14" s="43" customFormat="1" hidden="1">
      <c r="A4162" s="84"/>
      <c r="B4162" s="117"/>
      <c r="C4162" s="118"/>
      <c r="D4162" s="118"/>
      <c r="E4162" s="118"/>
      <c r="F4162" s="118"/>
      <c r="G4162" s="118"/>
      <c r="H4162" s="118"/>
      <c r="I4162" s="118"/>
      <c r="J4162" s="118"/>
      <c r="K4162" s="118"/>
      <c r="L4162" s="118"/>
      <c r="M4162" s="118"/>
      <c r="N4162" s="118"/>
    </row>
    <row r="4163" spans="1:14" s="43" customFormat="1" hidden="1">
      <c r="A4163" s="84"/>
      <c r="B4163" s="117"/>
      <c r="C4163" s="118"/>
      <c r="D4163" s="118"/>
      <c r="E4163" s="118"/>
      <c r="F4163" s="118"/>
      <c r="G4163" s="118"/>
      <c r="H4163" s="118"/>
      <c r="I4163" s="118"/>
      <c r="J4163" s="118"/>
      <c r="K4163" s="118"/>
      <c r="L4163" s="118"/>
      <c r="M4163" s="118"/>
      <c r="N4163" s="118"/>
    </row>
    <row r="4164" spans="1:14" s="43" customFormat="1" hidden="1">
      <c r="A4164" s="84"/>
      <c r="B4164" s="117"/>
      <c r="C4164" s="118"/>
      <c r="D4164" s="118"/>
      <c r="E4164" s="118"/>
      <c r="F4164" s="118"/>
      <c r="G4164" s="118"/>
      <c r="H4164" s="118"/>
      <c r="I4164" s="118"/>
      <c r="J4164" s="118"/>
      <c r="K4164" s="118"/>
      <c r="L4164" s="118"/>
      <c r="M4164" s="118"/>
      <c r="N4164" s="118"/>
    </row>
    <row r="4165" spans="1:14" s="43" customFormat="1" hidden="1">
      <c r="A4165" s="84"/>
      <c r="B4165" s="117"/>
      <c r="C4165" s="118"/>
      <c r="D4165" s="118"/>
      <c r="E4165" s="118"/>
      <c r="F4165" s="118"/>
      <c r="G4165" s="118"/>
      <c r="H4165" s="118"/>
      <c r="I4165" s="118"/>
      <c r="J4165" s="118"/>
      <c r="K4165" s="118"/>
      <c r="L4165" s="118"/>
      <c r="M4165" s="118"/>
      <c r="N4165" s="118"/>
    </row>
    <row r="4166" spans="1:14" s="43" customFormat="1" hidden="1">
      <c r="A4166" s="84"/>
      <c r="B4166" s="117"/>
      <c r="C4166" s="118"/>
      <c r="D4166" s="118"/>
      <c r="E4166" s="118"/>
      <c r="F4166" s="118"/>
      <c r="G4166" s="118"/>
      <c r="H4166" s="118"/>
      <c r="I4166" s="118"/>
      <c r="J4166" s="118"/>
      <c r="K4166" s="118"/>
      <c r="L4166" s="118"/>
      <c r="M4166" s="118"/>
      <c r="N4166" s="118"/>
    </row>
    <row r="4167" spans="1:14" s="43" customFormat="1" hidden="1">
      <c r="A4167" s="84"/>
      <c r="B4167" s="117"/>
      <c r="C4167" s="118"/>
      <c r="D4167" s="118"/>
      <c r="E4167" s="118"/>
      <c r="F4167" s="118"/>
      <c r="G4167" s="118"/>
      <c r="H4167" s="118"/>
      <c r="I4167" s="118"/>
      <c r="J4167" s="118"/>
      <c r="K4167" s="118"/>
      <c r="L4167" s="118"/>
      <c r="M4167" s="118"/>
      <c r="N4167" s="118"/>
    </row>
    <row r="4168" spans="1:14" s="43" customFormat="1" hidden="1">
      <c r="A4168" s="84"/>
      <c r="B4168" s="117"/>
      <c r="C4168" s="118"/>
      <c r="D4168" s="118"/>
      <c r="E4168" s="118"/>
      <c r="F4168" s="118"/>
      <c r="G4168" s="118"/>
      <c r="H4168" s="118"/>
      <c r="I4168" s="118"/>
      <c r="J4168" s="118"/>
      <c r="K4168" s="118"/>
      <c r="L4168" s="118"/>
      <c r="M4168" s="118"/>
      <c r="N4168" s="118"/>
    </row>
    <row r="4169" spans="1:14" s="43" customFormat="1" hidden="1">
      <c r="A4169" s="84"/>
      <c r="B4169" s="117"/>
      <c r="C4169" s="118"/>
      <c r="D4169" s="118"/>
      <c r="E4169" s="118"/>
      <c r="F4169" s="118"/>
      <c r="G4169" s="118"/>
      <c r="H4169" s="118"/>
      <c r="I4169" s="118"/>
      <c r="J4169" s="118"/>
      <c r="K4169" s="118"/>
      <c r="L4169" s="118"/>
      <c r="M4169" s="118"/>
      <c r="N4169" s="118"/>
    </row>
    <row r="4170" spans="1:14" s="43" customFormat="1" hidden="1">
      <c r="A4170" s="84"/>
      <c r="B4170" s="117"/>
      <c r="C4170" s="118"/>
      <c r="D4170" s="118"/>
      <c r="E4170" s="118"/>
      <c r="F4170" s="118"/>
      <c r="G4170" s="118"/>
      <c r="H4170" s="118"/>
      <c r="I4170" s="118"/>
      <c r="J4170" s="118"/>
      <c r="K4170" s="118"/>
      <c r="L4170" s="118"/>
      <c r="M4170" s="118"/>
      <c r="N4170" s="118"/>
    </row>
    <row r="4171" spans="1:14" s="43" customFormat="1" hidden="1">
      <c r="A4171" s="84"/>
      <c r="B4171" s="117"/>
      <c r="C4171" s="118"/>
      <c r="D4171" s="118"/>
      <c r="E4171" s="118"/>
      <c r="F4171" s="118"/>
      <c r="G4171" s="118"/>
      <c r="H4171" s="118"/>
      <c r="I4171" s="118"/>
      <c r="J4171" s="118"/>
      <c r="K4171" s="118"/>
      <c r="L4171" s="118"/>
      <c r="M4171" s="118"/>
      <c r="N4171" s="118"/>
    </row>
    <row r="4172" spans="1:14" s="43" customFormat="1" hidden="1">
      <c r="A4172" s="84"/>
      <c r="B4172" s="117"/>
      <c r="C4172" s="118"/>
      <c r="D4172" s="118"/>
      <c r="E4172" s="118"/>
      <c r="F4172" s="118"/>
      <c r="G4172" s="118"/>
      <c r="H4172" s="118"/>
      <c r="I4172" s="118"/>
      <c r="J4172" s="118"/>
      <c r="K4172" s="118"/>
      <c r="L4172" s="118"/>
      <c r="M4172" s="118"/>
      <c r="N4172" s="118"/>
    </row>
    <row r="4173" spans="1:14" s="43" customFormat="1" hidden="1">
      <c r="A4173" s="84"/>
      <c r="B4173" s="117"/>
      <c r="C4173" s="118"/>
      <c r="D4173" s="118"/>
      <c r="E4173" s="118"/>
      <c r="F4173" s="118"/>
      <c r="G4173" s="118"/>
      <c r="H4173" s="118"/>
      <c r="I4173" s="118"/>
      <c r="J4173" s="118"/>
      <c r="K4173" s="118"/>
      <c r="L4173" s="118"/>
      <c r="M4173" s="118"/>
      <c r="N4173" s="118"/>
    </row>
    <row r="4174" spans="1:14" s="43" customFormat="1" hidden="1">
      <c r="A4174" s="84"/>
      <c r="B4174" s="117"/>
      <c r="C4174" s="118"/>
      <c r="D4174" s="118"/>
      <c r="E4174" s="118"/>
      <c r="F4174" s="118"/>
      <c r="G4174" s="118"/>
      <c r="H4174" s="118"/>
      <c r="I4174" s="118"/>
      <c r="J4174" s="118"/>
      <c r="K4174" s="118"/>
      <c r="L4174" s="118"/>
      <c r="M4174" s="118"/>
      <c r="N4174" s="118"/>
    </row>
    <row r="4175" spans="1:14" s="43" customFormat="1" hidden="1">
      <c r="A4175" s="84"/>
      <c r="B4175" s="117"/>
      <c r="C4175" s="118"/>
      <c r="D4175" s="118"/>
      <c r="E4175" s="118"/>
      <c r="F4175" s="118"/>
      <c r="G4175" s="118"/>
      <c r="H4175" s="118"/>
      <c r="I4175" s="118"/>
      <c r="J4175" s="118"/>
      <c r="K4175" s="118"/>
      <c r="L4175" s="118"/>
      <c r="M4175" s="118"/>
      <c r="N4175" s="118"/>
    </row>
    <row r="4176" spans="1:14" s="43" customFormat="1" hidden="1">
      <c r="A4176" s="84"/>
      <c r="B4176" s="117"/>
      <c r="C4176" s="118"/>
      <c r="D4176" s="118"/>
      <c r="E4176" s="118"/>
      <c r="F4176" s="118"/>
      <c r="G4176" s="118"/>
      <c r="H4176" s="118"/>
      <c r="I4176" s="118"/>
      <c r="J4176" s="118"/>
      <c r="K4176" s="118"/>
      <c r="L4176" s="118"/>
      <c r="M4176" s="118"/>
      <c r="N4176" s="118"/>
    </row>
    <row r="4177" spans="1:14" s="43" customFormat="1" hidden="1">
      <c r="A4177" s="84"/>
      <c r="B4177" s="117"/>
      <c r="C4177" s="118"/>
      <c r="D4177" s="118"/>
      <c r="E4177" s="118"/>
      <c r="F4177" s="118"/>
      <c r="G4177" s="118"/>
      <c r="H4177" s="118"/>
      <c r="I4177" s="118"/>
      <c r="J4177" s="118"/>
      <c r="K4177" s="118"/>
      <c r="L4177" s="118"/>
      <c r="M4177" s="118"/>
      <c r="N4177" s="118"/>
    </row>
    <row r="4178" spans="1:14" s="43" customFormat="1" hidden="1">
      <c r="A4178" s="84"/>
      <c r="B4178" s="117"/>
      <c r="C4178" s="118"/>
      <c r="D4178" s="118"/>
      <c r="E4178" s="118"/>
      <c r="F4178" s="118"/>
      <c r="G4178" s="118"/>
      <c r="H4178" s="118"/>
      <c r="I4178" s="118"/>
      <c r="J4178" s="118"/>
      <c r="K4178" s="118"/>
      <c r="L4178" s="118"/>
      <c r="M4178" s="118"/>
      <c r="N4178" s="118"/>
    </row>
    <row r="4179" spans="1:14" s="43" customFormat="1" hidden="1">
      <c r="A4179" s="84"/>
      <c r="B4179" s="117"/>
      <c r="C4179" s="118"/>
      <c r="D4179" s="118"/>
      <c r="E4179" s="118"/>
      <c r="F4179" s="118"/>
      <c r="G4179" s="118"/>
      <c r="H4179" s="118"/>
      <c r="I4179" s="118"/>
      <c r="J4179" s="118"/>
      <c r="K4179" s="118"/>
      <c r="L4179" s="118"/>
      <c r="M4179" s="118"/>
      <c r="N4179" s="118"/>
    </row>
    <row r="4180" spans="1:14" s="43" customFormat="1" hidden="1">
      <c r="A4180" s="84"/>
      <c r="B4180" s="117"/>
      <c r="C4180" s="118"/>
      <c r="D4180" s="118"/>
      <c r="E4180" s="118"/>
      <c r="F4180" s="118"/>
      <c r="G4180" s="118"/>
      <c r="H4180" s="118"/>
      <c r="I4180" s="118"/>
      <c r="J4180" s="118"/>
      <c r="K4180" s="118"/>
      <c r="L4180" s="118"/>
      <c r="M4180" s="118"/>
      <c r="N4180" s="118"/>
    </row>
    <row r="4181" spans="1:14" s="43" customFormat="1" hidden="1">
      <c r="A4181" s="84"/>
      <c r="B4181" s="117"/>
      <c r="C4181" s="118"/>
      <c r="D4181" s="118"/>
      <c r="E4181" s="118"/>
      <c r="F4181" s="118"/>
      <c r="G4181" s="118"/>
      <c r="H4181" s="118"/>
      <c r="I4181" s="118"/>
      <c r="J4181" s="118"/>
      <c r="K4181" s="118"/>
      <c r="L4181" s="118"/>
      <c r="M4181" s="118"/>
      <c r="N4181" s="118"/>
    </row>
    <row r="4182" spans="1:14" s="43" customFormat="1" hidden="1">
      <c r="A4182" s="84"/>
      <c r="B4182" s="117"/>
      <c r="C4182" s="118"/>
      <c r="D4182" s="118"/>
      <c r="E4182" s="118"/>
      <c r="F4182" s="118"/>
      <c r="G4182" s="118"/>
      <c r="H4182" s="118"/>
      <c r="I4182" s="118"/>
      <c r="J4182" s="118"/>
      <c r="K4182" s="118"/>
      <c r="L4182" s="118"/>
      <c r="M4182" s="118"/>
      <c r="N4182" s="118"/>
    </row>
    <row r="4183" spans="1:14" s="43" customFormat="1" hidden="1">
      <c r="A4183" s="84"/>
      <c r="B4183" s="117"/>
      <c r="C4183" s="118"/>
      <c r="D4183" s="118"/>
      <c r="E4183" s="118"/>
      <c r="F4183" s="118"/>
      <c r="G4183" s="118"/>
      <c r="H4183" s="118"/>
      <c r="I4183" s="118"/>
      <c r="J4183" s="118"/>
      <c r="K4183" s="118"/>
      <c r="L4183" s="118"/>
      <c r="M4183" s="118"/>
      <c r="N4183" s="118"/>
    </row>
    <row r="4184" spans="1:14" s="43" customFormat="1" hidden="1">
      <c r="A4184" s="84"/>
      <c r="B4184" s="117"/>
      <c r="C4184" s="118"/>
      <c r="D4184" s="118"/>
      <c r="E4184" s="118"/>
      <c r="F4184" s="118"/>
      <c r="G4184" s="118"/>
      <c r="H4184" s="118"/>
      <c r="I4184" s="118"/>
      <c r="J4184" s="118"/>
      <c r="K4184" s="118"/>
      <c r="L4184" s="118"/>
      <c r="M4184" s="118"/>
      <c r="N4184" s="118"/>
    </row>
    <row r="4185" spans="1:14" s="43" customFormat="1" hidden="1">
      <c r="A4185" s="84"/>
      <c r="B4185" s="117"/>
      <c r="C4185" s="118"/>
      <c r="D4185" s="118"/>
      <c r="E4185" s="118"/>
      <c r="F4185" s="118"/>
      <c r="G4185" s="118"/>
      <c r="H4185" s="118"/>
      <c r="I4185" s="118"/>
      <c r="J4185" s="118"/>
      <c r="K4185" s="118"/>
      <c r="L4185" s="118"/>
      <c r="M4185" s="118"/>
      <c r="N4185" s="118"/>
    </row>
    <row r="4186" spans="1:14" s="43" customFormat="1" hidden="1">
      <c r="A4186" s="84"/>
      <c r="B4186" s="117"/>
      <c r="C4186" s="118"/>
      <c r="D4186" s="118"/>
      <c r="E4186" s="118"/>
      <c r="F4186" s="118"/>
      <c r="G4186" s="118"/>
      <c r="H4186" s="118"/>
      <c r="I4186" s="118"/>
      <c r="J4186" s="118"/>
      <c r="K4186" s="118"/>
      <c r="L4186" s="118"/>
      <c r="M4186" s="118"/>
      <c r="N4186" s="118"/>
    </row>
    <row r="4187" spans="1:14" s="43" customFormat="1" hidden="1">
      <c r="A4187" s="84"/>
      <c r="B4187" s="117"/>
      <c r="C4187" s="118"/>
      <c r="D4187" s="118"/>
      <c r="E4187" s="118"/>
      <c r="F4187" s="118"/>
      <c r="G4187" s="118"/>
      <c r="H4187" s="118"/>
      <c r="I4187" s="118"/>
      <c r="J4187" s="118"/>
      <c r="K4187" s="118"/>
      <c r="L4187" s="118"/>
      <c r="M4187" s="118"/>
      <c r="N4187" s="118"/>
    </row>
    <row r="4188" spans="1:14" s="43" customFormat="1" hidden="1">
      <c r="A4188" s="84"/>
      <c r="B4188" s="117"/>
      <c r="C4188" s="118"/>
      <c r="D4188" s="118"/>
      <c r="E4188" s="118"/>
      <c r="F4188" s="118"/>
      <c r="G4188" s="118"/>
      <c r="H4188" s="118"/>
      <c r="I4188" s="118"/>
      <c r="J4188" s="118"/>
      <c r="K4188" s="118"/>
      <c r="L4188" s="118"/>
      <c r="M4188" s="118"/>
      <c r="N4188" s="118"/>
    </row>
    <row r="4189" spans="1:14" s="43" customFormat="1" hidden="1">
      <c r="A4189" s="84"/>
      <c r="B4189" s="117"/>
      <c r="C4189" s="118"/>
      <c r="D4189" s="118"/>
      <c r="E4189" s="118"/>
      <c r="F4189" s="118"/>
      <c r="G4189" s="118"/>
      <c r="H4189" s="118"/>
      <c r="I4189" s="118"/>
      <c r="J4189" s="118"/>
      <c r="K4189" s="118"/>
      <c r="L4189" s="118"/>
      <c r="M4189" s="118"/>
      <c r="N4189" s="118"/>
    </row>
    <row r="4190" spans="1:14" s="43" customFormat="1" hidden="1">
      <c r="A4190" s="84"/>
      <c r="B4190" s="117"/>
      <c r="C4190" s="118"/>
      <c r="D4190" s="118"/>
      <c r="E4190" s="118"/>
      <c r="F4190" s="118"/>
      <c r="G4190" s="118"/>
      <c r="H4190" s="118"/>
      <c r="I4190" s="118"/>
      <c r="J4190" s="118"/>
      <c r="K4190" s="118"/>
      <c r="L4190" s="118"/>
      <c r="M4190" s="118"/>
      <c r="N4190" s="118"/>
    </row>
    <row r="4191" spans="1:14" s="43" customFormat="1" hidden="1">
      <c r="A4191" s="84"/>
      <c r="B4191" s="117"/>
      <c r="C4191" s="118"/>
      <c r="D4191" s="118"/>
      <c r="E4191" s="118"/>
      <c r="F4191" s="118"/>
      <c r="G4191" s="118"/>
      <c r="H4191" s="118"/>
      <c r="I4191" s="118"/>
      <c r="J4191" s="118"/>
      <c r="K4191" s="118"/>
      <c r="L4191" s="118"/>
      <c r="M4191" s="118"/>
      <c r="N4191" s="118"/>
    </row>
    <row r="4192" spans="1:14" s="43" customFormat="1" hidden="1">
      <c r="A4192" s="84"/>
      <c r="B4192" s="117"/>
      <c r="C4192" s="118"/>
      <c r="D4192" s="118"/>
      <c r="E4192" s="118"/>
      <c r="F4192" s="118"/>
      <c r="G4192" s="118"/>
      <c r="H4192" s="118"/>
      <c r="I4192" s="118"/>
      <c r="J4192" s="118"/>
      <c r="K4192" s="118"/>
      <c r="L4192" s="118"/>
      <c r="M4192" s="118"/>
      <c r="N4192" s="118"/>
    </row>
    <row r="4193" spans="1:14" s="43" customFormat="1" hidden="1">
      <c r="A4193" s="84"/>
      <c r="B4193" s="117"/>
      <c r="C4193" s="118"/>
      <c r="D4193" s="118"/>
      <c r="E4193" s="118"/>
      <c r="F4193" s="118"/>
      <c r="G4193" s="118"/>
      <c r="H4193" s="118"/>
      <c r="I4193" s="118"/>
      <c r="J4193" s="118"/>
      <c r="K4193" s="118"/>
      <c r="L4193" s="118"/>
      <c r="M4193" s="118"/>
      <c r="N4193" s="118"/>
    </row>
    <row r="4194" spans="1:14" s="43" customFormat="1" hidden="1">
      <c r="A4194" s="84"/>
      <c r="B4194" s="117"/>
      <c r="C4194" s="118"/>
      <c r="D4194" s="118"/>
      <c r="E4194" s="118"/>
      <c r="F4194" s="118"/>
      <c r="G4194" s="118"/>
      <c r="H4194" s="118"/>
      <c r="I4194" s="118"/>
      <c r="J4194" s="118"/>
      <c r="K4194" s="118"/>
      <c r="L4194" s="118"/>
      <c r="M4194" s="118"/>
      <c r="N4194" s="118"/>
    </row>
    <row r="4195" spans="1:14" s="43" customFormat="1" hidden="1">
      <c r="A4195" s="84"/>
      <c r="B4195" s="117"/>
      <c r="C4195" s="118"/>
      <c r="D4195" s="118"/>
      <c r="E4195" s="118"/>
      <c r="F4195" s="118"/>
      <c r="G4195" s="118"/>
      <c r="H4195" s="118"/>
      <c r="I4195" s="118"/>
      <c r="J4195" s="118"/>
      <c r="K4195" s="118"/>
      <c r="L4195" s="118"/>
      <c r="M4195" s="118"/>
      <c r="N4195" s="118"/>
    </row>
    <row r="4196" spans="1:14" s="43" customFormat="1" hidden="1">
      <c r="A4196" s="84"/>
      <c r="B4196" s="117"/>
      <c r="C4196" s="118"/>
      <c r="D4196" s="118"/>
      <c r="E4196" s="118"/>
      <c r="F4196" s="118"/>
      <c r="G4196" s="118"/>
      <c r="H4196" s="118"/>
      <c r="I4196" s="118"/>
      <c r="J4196" s="118"/>
      <c r="K4196" s="118"/>
      <c r="L4196" s="118"/>
      <c r="M4196" s="118"/>
      <c r="N4196" s="118"/>
    </row>
    <row r="4197" spans="1:14" s="43" customFormat="1" hidden="1">
      <c r="A4197" s="84"/>
      <c r="B4197" s="117"/>
      <c r="C4197" s="118"/>
      <c r="D4197" s="118"/>
      <c r="E4197" s="118"/>
      <c r="F4197" s="118"/>
      <c r="G4197" s="118"/>
      <c r="H4197" s="118"/>
      <c r="I4197" s="118"/>
      <c r="J4197" s="118"/>
      <c r="K4197" s="118"/>
      <c r="L4197" s="118"/>
      <c r="M4197" s="118"/>
      <c r="N4197" s="118"/>
    </row>
    <row r="4198" spans="1:14" s="43" customFormat="1" hidden="1">
      <c r="A4198" s="84"/>
      <c r="B4198" s="117"/>
      <c r="C4198" s="118"/>
      <c r="D4198" s="118"/>
      <c r="E4198" s="118"/>
      <c r="F4198" s="118"/>
      <c r="G4198" s="118"/>
      <c r="H4198" s="118"/>
      <c r="I4198" s="118"/>
      <c r="J4198" s="118"/>
      <c r="K4198" s="118"/>
      <c r="L4198" s="118"/>
      <c r="M4198" s="118"/>
      <c r="N4198" s="118"/>
    </row>
    <row r="4199" spans="1:14" s="43" customFormat="1" hidden="1">
      <c r="A4199" s="84"/>
      <c r="B4199" s="117"/>
      <c r="C4199" s="118"/>
      <c r="D4199" s="118"/>
      <c r="E4199" s="118"/>
      <c r="F4199" s="118"/>
      <c r="G4199" s="118"/>
      <c r="H4199" s="118"/>
      <c r="I4199" s="118"/>
      <c r="J4199" s="118"/>
      <c r="K4199" s="118"/>
      <c r="L4199" s="118"/>
      <c r="M4199" s="118"/>
      <c r="N4199" s="118"/>
    </row>
    <row r="4200" spans="1:14" s="43" customFormat="1" hidden="1">
      <c r="A4200" s="84"/>
      <c r="B4200" s="117"/>
      <c r="C4200" s="118"/>
      <c r="D4200" s="118"/>
      <c r="E4200" s="118"/>
      <c r="F4200" s="118"/>
      <c r="G4200" s="118"/>
      <c r="H4200" s="118"/>
      <c r="I4200" s="118"/>
      <c r="J4200" s="118"/>
      <c r="K4200" s="118"/>
      <c r="L4200" s="118"/>
      <c r="M4200" s="118"/>
      <c r="N4200" s="118"/>
    </row>
    <row r="4201" spans="1:14" s="43" customFormat="1" hidden="1">
      <c r="A4201" s="84"/>
      <c r="B4201" s="117"/>
      <c r="C4201" s="118"/>
      <c r="D4201" s="118"/>
      <c r="E4201" s="118"/>
      <c r="F4201" s="118"/>
      <c r="G4201" s="118"/>
      <c r="H4201" s="118"/>
      <c r="I4201" s="118"/>
      <c r="J4201" s="118"/>
      <c r="K4201" s="118"/>
      <c r="L4201" s="118"/>
      <c r="M4201" s="118"/>
      <c r="N4201" s="118"/>
    </row>
    <row r="4202" spans="1:14" s="43" customFormat="1" hidden="1">
      <c r="A4202" s="84"/>
      <c r="B4202" s="117"/>
      <c r="C4202" s="118"/>
      <c r="D4202" s="118"/>
      <c r="E4202" s="118"/>
      <c r="F4202" s="118"/>
      <c r="G4202" s="118"/>
      <c r="H4202" s="118"/>
      <c r="I4202" s="118"/>
      <c r="J4202" s="118"/>
      <c r="K4202" s="118"/>
      <c r="L4202" s="118"/>
      <c r="M4202" s="118"/>
      <c r="N4202" s="118"/>
    </row>
    <row r="4203" spans="1:14" s="43" customFormat="1" hidden="1">
      <c r="A4203" s="84"/>
      <c r="B4203" s="117"/>
      <c r="C4203" s="118"/>
      <c r="D4203" s="118"/>
      <c r="E4203" s="118"/>
      <c r="F4203" s="118"/>
      <c r="G4203" s="118"/>
      <c r="H4203" s="118"/>
      <c r="I4203" s="118"/>
      <c r="J4203" s="118"/>
      <c r="K4203" s="118"/>
      <c r="L4203" s="118"/>
      <c r="M4203" s="118"/>
      <c r="N4203" s="118"/>
    </row>
    <row r="4204" spans="1:14" s="43" customFormat="1" hidden="1">
      <c r="A4204" s="84"/>
      <c r="B4204" s="117"/>
      <c r="C4204" s="118"/>
      <c r="D4204" s="118"/>
      <c r="E4204" s="118"/>
      <c r="F4204" s="118"/>
      <c r="G4204" s="118"/>
      <c r="H4204" s="118"/>
      <c r="I4204" s="118"/>
      <c r="J4204" s="118"/>
      <c r="K4204" s="118"/>
      <c r="L4204" s="118"/>
      <c r="M4204" s="118"/>
      <c r="N4204" s="118"/>
    </row>
    <row r="4205" spans="1:14" s="43" customFormat="1" hidden="1">
      <c r="A4205" s="84"/>
      <c r="B4205" s="117"/>
      <c r="C4205" s="118"/>
      <c r="D4205" s="118"/>
      <c r="E4205" s="118"/>
      <c r="F4205" s="118"/>
      <c r="G4205" s="118"/>
      <c r="H4205" s="118"/>
      <c r="I4205" s="118"/>
      <c r="J4205" s="118"/>
      <c r="K4205" s="118"/>
      <c r="L4205" s="118"/>
      <c r="M4205" s="118"/>
      <c r="N4205" s="118"/>
    </row>
    <row r="4206" spans="1:14" s="43" customFormat="1" hidden="1">
      <c r="A4206" s="84"/>
      <c r="B4206" s="117"/>
      <c r="C4206" s="118"/>
      <c r="D4206" s="118"/>
      <c r="E4206" s="118"/>
      <c r="F4206" s="118"/>
      <c r="G4206" s="118"/>
      <c r="H4206" s="118"/>
      <c r="I4206" s="118"/>
      <c r="J4206" s="118"/>
      <c r="K4206" s="118"/>
      <c r="L4206" s="118"/>
      <c r="M4206" s="118"/>
      <c r="N4206" s="118"/>
    </row>
    <row r="4207" spans="1:14" s="43" customFormat="1" hidden="1">
      <c r="A4207" s="84"/>
      <c r="B4207" s="117"/>
      <c r="C4207" s="118"/>
      <c r="D4207" s="118"/>
      <c r="E4207" s="118"/>
      <c r="F4207" s="118"/>
      <c r="G4207" s="118"/>
      <c r="H4207" s="118"/>
      <c r="I4207" s="118"/>
      <c r="J4207" s="118"/>
      <c r="K4207" s="118"/>
      <c r="L4207" s="118"/>
      <c r="M4207" s="118"/>
      <c r="N4207" s="118"/>
    </row>
    <row r="4208" spans="1:14" s="43" customFormat="1" hidden="1">
      <c r="A4208" s="84"/>
      <c r="B4208" s="117"/>
      <c r="C4208" s="118"/>
      <c r="D4208" s="118"/>
      <c r="E4208" s="118"/>
      <c r="F4208" s="118"/>
      <c r="G4208" s="118"/>
      <c r="H4208" s="118"/>
      <c r="I4208" s="118"/>
      <c r="J4208" s="118"/>
      <c r="K4208" s="118"/>
      <c r="L4208" s="118"/>
      <c r="M4208" s="118"/>
      <c r="N4208" s="118"/>
    </row>
    <row r="4209" spans="1:14" s="43" customFormat="1" hidden="1">
      <c r="A4209" s="84"/>
      <c r="B4209" s="117"/>
      <c r="C4209" s="118"/>
      <c r="D4209" s="118"/>
      <c r="E4209" s="118"/>
      <c r="F4209" s="118"/>
      <c r="G4209" s="118"/>
      <c r="H4209" s="118"/>
      <c r="I4209" s="118"/>
      <c r="J4209" s="118"/>
      <c r="K4209" s="118"/>
      <c r="L4209" s="118"/>
      <c r="M4209" s="118"/>
      <c r="N4209" s="118"/>
    </row>
    <row r="4210" spans="1:14" s="43" customFormat="1" hidden="1">
      <c r="A4210" s="84"/>
      <c r="B4210" s="117"/>
      <c r="C4210" s="118"/>
      <c r="D4210" s="118"/>
      <c r="E4210" s="118"/>
      <c r="F4210" s="118"/>
      <c r="G4210" s="118"/>
      <c r="H4210" s="118"/>
      <c r="I4210" s="118"/>
      <c r="J4210" s="118"/>
      <c r="K4210" s="118"/>
      <c r="L4210" s="118"/>
      <c r="M4210" s="118"/>
      <c r="N4210" s="118"/>
    </row>
    <row r="4211" spans="1:14" s="43" customFormat="1" hidden="1">
      <c r="A4211" s="84"/>
      <c r="B4211" s="117"/>
      <c r="C4211" s="118"/>
      <c r="D4211" s="118"/>
      <c r="E4211" s="118"/>
      <c r="F4211" s="118"/>
      <c r="G4211" s="118"/>
      <c r="H4211" s="118"/>
      <c r="I4211" s="118"/>
      <c r="J4211" s="118"/>
      <c r="K4211" s="118"/>
      <c r="L4211" s="118"/>
      <c r="M4211" s="118"/>
      <c r="N4211" s="118"/>
    </row>
    <row r="4212" spans="1:14" s="43" customFormat="1" hidden="1">
      <c r="A4212" s="84"/>
      <c r="B4212" s="117"/>
      <c r="C4212" s="118"/>
      <c r="D4212" s="118"/>
      <c r="E4212" s="118"/>
      <c r="F4212" s="118"/>
      <c r="G4212" s="118"/>
      <c r="H4212" s="118"/>
      <c r="I4212" s="118"/>
      <c r="J4212" s="118"/>
      <c r="K4212" s="118"/>
      <c r="L4212" s="118"/>
      <c r="M4212" s="118"/>
      <c r="N4212" s="118"/>
    </row>
    <row r="4213" spans="1:14" s="43" customFormat="1" hidden="1">
      <c r="A4213" s="84"/>
      <c r="B4213" s="117"/>
      <c r="C4213" s="118"/>
      <c r="D4213" s="118"/>
      <c r="E4213" s="118"/>
      <c r="F4213" s="118"/>
      <c r="G4213" s="118"/>
      <c r="H4213" s="118"/>
      <c r="I4213" s="118"/>
      <c r="J4213" s="118"/>
      <c r="K4213" s="118"/>
      <c r="L4213" s="118"/>
      <c r="M4213" s="118"/>
      <c r="N4213" s="118"/>
    </row>
    <row r="4214" spans="1:14" s="43" customFormat="1" hidden="1">
      <c r="A4214" s="84"/>
      <c r="B4214" s="117"/>
      <c r="C4214" s="118"/>
      <c r="D4214" s="118"/>
      <c r="E4214" s="118"/>
      <c r="F4214" s="118"/>
      <c r="G4214" s="118"/>
      <c r="H4214" s="118"/>
      <c r="I4214" s="118"/>
      <c r="J4214" s="118"/>
      <c r="K4214" s="118"/>
      <c r="L4214" s="118"/>
      <c r="M4214" s="118"/>
      <c r="N4214" s="118"/>
    </row>
    <row r="4215" spans="1:14" s="43" customFormat="1" hidden="1">
      <c r="A4215" s="84"/>
      <c r="B4215" s="117"/>
      <c r="C4215" s="118"/>
      <c r="D4215" s="118"/>
      <c r="E4215" s="118"/>
      <c r="F4215" s="118"/>
      <c r="G4215" s="118"/>
      <c r="H4215" s="118"/>
      <c r="I4215" s="118"/>
      <c r="J4215" s="118"/>
      <c r="K4215" s="118"/>
      <c r="L4215" s="118"/>
      <c r="M4215" s="118"/>
      <c r="N4215" s="118"/>
    </row>
    <row r="4216" spans="1:14" s="43" customFormat="1" hidden="1">
      <c r="A4216" s="84"/>
      <c r="B4216" s="117"/>
      <c r="C4216" s="118"/>
      <c r="D4216" s="118"/>
      <c r="E4216" s="118"/>
      <c r="F4216" s="118"/>
      <c r="G4216" s="118"/>
      <c r="H4216" s="118"/>
      <c r="I4216" s="118"/>
      <c r="J4216" s="118"/>
      <c r="K4216" s="118"/>
      <c r="L4216" s="118"/>
      <c r="M4216" s="118"/>
      <c r="N4216" s="118"/>
    </row>
    <row r="4217" spans="1:14" s="43" customFormat="1" hidden="1">
      <c r="A4217" s="84"/>
      <c r="B4217" s="117"/>
      <c r="C4217" s="118"/>
      <c r="D4217" s="118"/>
      <c r="E4217" s="118"/>
      <c r="F4217" s="118"/>
      <c r="G4217" s="118"/>
      <c r="H4217" s="118"/>
      <c r="I4217" s="118"/>
      <c r="J4217" s="118"/>
      <c r="K4217" s="118"/>
      <c r="L4217" s="118"/>
      <c r="M4217" s="118"/>
      <c r="N4217" s="118"/>
    </row>
    <row r="4218" spans="1:14" s="43" customFormat="1" hidden="1">
      <c r="A4218" s="84"/>
      <c r="B4218" s="117"/>
      <c r="C4218" s="118"/>
      <c r="D4218" s="118"/>
      <c r="E4218" s="118"/>
      <c r="F4218" s="118"/>
      <c r="G4218" s="118"/>
      <c r="H4218" s="118"/>
      <c r="I4218" s="118"/>
      <c r="J4218" s="118"/>
      <c r="K4218" s="118"/>
      <c r="L4218" s="118"/>
      <c r="M4218" s="118"/>
      <c r="N4218" s="118"/>
    </row>
    <row r="4219" spans="1:14" s="43" customFormat="1" hidden="1">
      <c r="A4219" s="84"/>
      <c r="B4219" s="117"/>
      <c r="C4219" s="118"/>
      <c r="D4219" s="118"/>
      <c r="E4219" s="118"/>
      <c r="F4219" s="118"/>
      <c r="G4219" s="118"/>
      <c r="H4219" s="118"/>
      <c r="I4219" s="118"/>
      <c r="J4219" s="118"/>
      <c r="K4219" s="118"/>
      <c r="L4219" s="118"/>
      <c r="M4219" s="118"/>
      <c r="N4219" s="118"/>
    </row>
    <row r="4220" spans="1:14" s="43" customFormat="1" hidden="1">
      <c r="A4220" s="84"/>
      <c r="B4220" s="117"/>
      <c r="C4220" s="118"/>
      <c r="D4220" s="118"/>
      <c r="E4220" s="118"/>
      <c r="F4220" s="118"/>
      <c r="G4220" s="118"/>
      <c r="H4220" s="118"/>
      <c r="I4220" s="118"/>
      <c r="J4220" s="118"/>
      <c r="K4220" s="118"/>
      <c r="L4220" s="118"/>
      <c r="M4220" s="118"/>
      <c r="N4220" s="118"/>
    </row>
    <row r="4221" spans="1:14" s="43" customFormat="1" hidden="1">
      <c r="A4221" s="84"/>
      <c r="B4221" s="117"/>
      <c r="C4221" s="118"/>
      <c r="D4221" s="118"/>
      <c r="E4221" s="118"/>
      <c r="F4221" s="118"/>
      <c r="G4221" s="118"/>
      <c r="H4221" s="118"/>
      <c r="I4221" s="118"/>
      <c r="J4221" s="118"/>
      <c r="K4221" s="118"/>
      <c r="L4221" s="118"/>
      <c r="M4221" s="118"/>
      <c r="N4221" s="118"/>
    </row>
    <row r="4222" spans="1:14" s="43" customFormat="1" hidden="1">
      <c r="A4222" s="84"/>
      <c r="B4222" s="117"/>
      <c r="C4222" s="118"/>
      <c r="D4222" s="118"/>
      <c r="E4222" s="118"/>
      <c r="F4222" s="118"/>
      <c r="G4222" s="118"/>
      <c r="H4222" s="118"/>
      <c r="I4222" s="118"/>
      <c r="J4222" s="118"/>
      <c r="K4222" s="118"/>
      <c r="L4222" s="118"/>
      <c r="M4222" s="118"/>
      <c r="N4222" s="118"/>
    </row>
    <row r="4223" spans="1:14" s="43" customFormat="1" hidden="1">
      <c r="A4223" s="84"/>
      <c r="B4223" s="117"/>
      <c r="C4223" s="118"/>
      <c r="D4223" s="118"/>
      <c r="E4223" s="118"/>
      <c r="F4223" s="118"/>
      <c r="G4223" s="118"/>
      <c r="H4223" s="118"/>
      <c r="I4223" s="118"/>
      <c r="J4223" s="118"/>
      <c r="K4223" s="118"/>
      <c r="L4223" s="118"/>
      <c r="M4223" s="118"/>
      <c r="N4223" s="118"/>
    </row>
    <row r="4224" spans="1:14" s="43" customFormat="1" hidden="1">
      <c r="A4224" s="84"/>
      <c r="B4224" s="117"/>
      <c r="C4224" s="118"/>
      <c r="D4224" s="118"/>
      <c r="E4224" s="118"/>
      <c r="F4224" s="118"/>
      <c r="G4224" s="118"/>
      <c r="H4224" s="118"/>
      <c r="I4224" s="118"/>
      <c r="J4224" s="118"/>
      <c r="K4224" s="118"/>
      <c r="L4224" s="118"/>
      <c r="M4224" s="118"/>
      <c r="N4224" s="118"/>
    </row>
    <row r="4225" spans="1:14" s="43" customFormat="1" hidden="1">
      <c r="A4225" s="84"/>
      <c r="B4225" s="117"/>
      <c r="C4225" s="118"/>
      <c r="D4225" s="118"/>
      <c r="E4225" s="118"/>
      <c r="F4225" s="118"/>
      <c r="G4225" s="118"/>
      <c r="H4225" s="118"/>
      <c r="I4225" s="118"/>
      <c r="J4225" s="118"/>
      <c r="K4225" s="118"/>
      <c r="L4225" s="118"/>
      <c r="M4225" s="118"/>
      <c r="N4225" s="118"/>
    </row>
    <row r="4226" spans="1:14" s="43" customFormat="1" hidden="1">
      <c r="A4226" s="84"/>
      <c r="B4226" s="117"/>
      <c r="C4226" s="118"/>
      <c r="D4226" s="118"/>
      <c r="E4226" s="118"/>
      <c r="F4226" s="118"/>
      <c r="G4226" s="118"/>
      <c r="H4226" s="118"/>
      <c r="I4226" s="118"/>
      <c r="J4226" s="118"/>
      <c r="K4226" s="118"/>
      <c r="L4226" s="118"/>
      <c r="M4226" s="118"/>
      <c r="N4226" s="118"/>
    </row>
    <row r="4227" spans="1:14" s="43" customFormat="1" hidden="1">
      <c r="A4227" s="84"/>
      <c r="B4227" s="117"/>
      <c r="C4227" s="118"/>
      <c r="D4227" s="118"/>
      <c r="E4227" s="118"/>
      <c r="F4227" s="118"/>
      <c r="G4227" s="118"/>
      <c r="H4227" s="118"/>
      <c r="I4227" s="118"/>
      <c r="J4227" s="118"/>
      <c r="K4227" s="118"/>
      <c r="L4227" s="118"/>
      <c r="M4227" s="118"/>
      <c r="N4227" s="118"/>
    </row>
    <row r="4228" spans="1:14" s="43" customFormat="1" hidden="1">
      <c r="A4228" s="84"/>
      <c r="B4228" s="117"/>
      <c r="C4228" s="118"/>
      <c r="D4228" s="118"/>
      <c r="E4228" s="118"/>
      <c r="F4228" s="118"/>
      <c r="G4228" s="118"/>
      <c r="H4228" s="118"/>
      <c r="I4228" s="118"/>
      <c r="J4228" s="118"/>
      <c r="K4228" s="118"/>
      <c r="L4228" s="118"/>
      <c r="M4228" s="118"/>
      <c r="N4228" s="118"/>
    </row>
    <row r="4229" spans="1:14" s="43" customFormat="1" hidden="1">
      <c r="A4229" s="84"/>
      <c r="B4229" s="117"/>
      <c r="C4229" s="118"/>
      <c r="D4229" s="118"/>
      <c r="E4229" s="118"/>
      <c r="F4229" s="118"/>
      <c r="G4229" s="118"/>
      <c r="H4229" s="118"/>
      <c r="I4229" s="118"/>
      <c r="J4229" s="118"/>
      <c r="K4229" s="118"/>
      <c r="L4229" s="118"/>
      <c r="M4229" s="118"/>
      <c r="N4229" s="118"/>
    </row>
    <row r="4230" spans="1:14" s="43" customFormat="1" hidden="1">
      <c r="A4230" s="84"/>
      <c r="B4230" s="117"/>
      <c r="C4230" s="118"/>
      <c r="D4230" s="118"/>
      <c r="E4230" s="118"/>
      <c r="F4230" s="118"/>
      <c r="G4230" s="118"/>
      <c r="H4230" s="118"/>
      <c r="I4230" s="118"/>
      <c r="J4230" s="118"/>
      <c r="K4230" s="118"/>
      <c r="L4230" s="118"/>
      <c r="M4230" s="118"/>
      <c r="N4230" s="118"/>
    </row>
    <row r="4231" spans="1:14" s="43" customFormat="1" hidden="1">
      <c r="A4231" s="84"/>
      <c r="B4231" s="117"/>
      <c r="C4231" s="118"/>
      <c r="D4231" s="118"/>
      <c r="E4231" s="118"/>
      <c r="F4231" s="118"/>
      <c r="G4231" s="118"/>
      <c r="H4231" s="118"/>
      <c r="I4231" s="118"/>
      <c r="J4231" s="118"/>
      <c r="K4231" s="118"/>
      <c r="L4231" s="118"/>
      <c r="M4231" s="118"/>
      <c r="N4231" s="118"/>
    </row>
    <row r="4232" spans="1:14" s="43" customFormat="1" hidden="1">
      <c r="A4232" s="84"/>
      <c r="B4232" s="117"/>
      <c r="C4232" s="118"/>
      <c r="D4232" s="118"/>
      <c r="E4232" s="118"/>
      <c r="F4232" s="118"/>
      <c r="G4232" s="118"/>
      <c r="H4232" s="118"/>
      <c r="I4232" s="118"/>
      <c r="J4232" s="118"/>
      <c r="K4232" s="118"/>
      <c r="L4232" s="118"/>
      <c r="M4232" s="118"/>
      <c r="N4232" s="118"/>
    </row>
    <row r="4233" spans="1:14" s="43" customFormat="1" hidden="1">
      <c r="A4233" s="84"/>
      <c r="B4233" s="117"/>
      <c r="C4233" s="118"/>
      <c r="D4233" s="118"/>
      <c r="E4233" s="118"/>
      <c r="F4233" s="118"/>
      <c r="G4233" s="118"/>
      <c r="H4233" s="118"/>
      <c r="I4233" s="118"/>
      <c r="J4233" s="118"/>
      <c r="K4233" s="118"/>
      <c r="L4233" s="118"/>
      <c r="M4233" s="118"/>
      <c r="N4233" s="118"/>
    </row>
    <row r="4234" spans="1:14" s="43" customFormat="1" hidden="1">
      <c r="A4234" s="84"/>
      <c r="B4234" s="117"/>
      <c r="C4234" s="118"/>
      <c r="D4234" s="118"/>
      <c r="E4234" s="118"/>
      <c r="F4234" s="118"/>
      <c r="G4234" s="118"/>
      <c r="H4234" s="118"/>
      <c r="I4234" s="118"/>
      <c r="J4234" s="118"/>
      <c r="K4234" s="118"/>
      <c r="L4234" s="118"/>
      <c r="M4234" s="118"/>
      <c r="N4234" s="118"/>
    </row>
    <row r="4235" spans="1:14" s="43" customFormat="1" hidden="1">
      <c r="A4235" s="84"/>
      <c r="B4235" s="117"/>
      <c r="C4235" s="118"/>
      <c r="D4235" s="118"/>
      <c r="E4235" s="118"/>
      <c r="F4235" s="118"/>
      <c r="G4235" s="118"/>
      <c r="H4235" s="118"/>
      <c r="I4235" s="118"/>
      <c r="J4235" s="118"/>
      <c r="K4235" s="118"/>
      <c r="L4235" s="118"/>
      <c r="M4235" s="118"/>
      <c r="N4235" s="118"/>
    </row>
    <row r="4236" spans="1:14" s="43" customFormat="1" hidden="1">
      <c r="A4236" s="84"/>
      <c r="B4236" s="117"/>
      <c r="C4236" s="118"/>
      <c r="D4236" s="118"/>
      <c r="E4236" s="118"/>
      <c r="F4236" s="118"/>
      <c r="G4236" s="118"/>
      <c r="H4236" s="118"/>
      <c r="I4236" s="118"/>
      <c r="J4236" s="118"/>
      <c r="K4236" s="118"/>
      <c r="L4236" s="118"/>
      <c r="M4236" s="118"/>
      <c r="N4236" s="118"/>
    </row>
    <row r="4237" spans="1:14" s="43" customFormat="1" hidden="1">
      <c r="A4237" s="84"/>
      <c r="B4237" s="117"/>
      <c r="C4237" s="118"/>
      <c r="D4237" s="118"/>
      <c r="E4237" s="118"/>
      <c r="F4237" s="118"/>
      <c r="G4237" s="118"/>
      <c r="H4237" s="118"/>
      <c r="I4237" s="118"/>
      <c r="J4237" s="118"/>
      <c r="K4237" s="118"/>
      <c r="L4237" s="118"/>
      <c r="M4237" s="118"/>
      <c r="N4237" s="118"/>
    </row>
    <row r="4238" spans="1:14" s="43" customFormat="1" hidden="1">
      <c r="A4238" s="84"/>
      <c r="B4238" s="117"/>
      <c r="C4238" s="118"/>
      <c r="D4238" s="118"/>
      <c r="E4238" s="118"/>
      <c r="F4238" s="118"/>
      <c r="G4238" s="118"/>
      <c r="H4238" s="118"/>
      <c r="I4238" s="118"/>
      <c r="J4238" s="118"/>
      <c r="K4238" s="118"/>
      <c r="L4238" s="118"/>
      <c r="M4238" s="118"/>
      <c r="N4238" s="118"/>
    </row>
    <row r="4239" spans="1:14" s="43" customFormat="1" hidden="1">
      <c r="A4239" s="84"/>
      <c r="B4239" s="117"/>
      <c r="C4239" s="118"/>
      <c r="D4239" s="118"/>
      <c r="E4239" s="118"/>
      <c r="F4239" s="118"/>
      <c r="G4239" s="118"/>
      <c r="H4239" s="118"/>
      <c r="I4239" s="118"/>
      <c r="J4239" s="118"/>
      <c r="K4239" s="118"/>
      <c r="L4239" s="118"/>
      <c r="M4239" s="118"/>
      <c r="N4239" s="118"/>
    </row>
    <row r="4240" spans="1:14" s="43" customFormat="1" hidden="1">
      <c r="A4240" s="84"/>
      <c r="B4240" s="117"/>
      <c r="C4240" s="118"/>
      <c r="D4240" s="118"/>
      <c r="E4240" s="118"/>
      <c r="F4240" s="118"/>
      <c r="G4240" s="118"/>
      <c r="H4240" s="118"/>
      <c r="I4240" s="118"/>
      <c r="J4240" s="118"/>
      <c r="K4240" s="118"/>
      <c r="L4240" s="118"/>
      <c r="M4240" s="118"/>
      <c r="N4240" s="118"/>
    </row>
    <row r="4241" spans="1:14" s="43" customFormat="1" hidden="1">
      <c r="A4241" s="84"/>
      <c r="B4241" s="117"/>
      <c r="C4241" s="118"/>
      <c r="D4241" s="118"/>
      <c r="E4241" s="118"/>
      <c r="F4241" s="118"/>
      <c r="G4241" s="118"/>
      <c r="H4241" s="118"/>
      <c r="I4241" s="118"/>
      <c r="J4241" s="118"/>
      <c r="K4241" s="118"/>
      <c r="L4241" s="118"/>
      <c r="M4241" s="118"/>
      <c r="N4241" s="118"/>
    </row>
    <row r="4242" spans="1:14" s="43" customFormat="1" hidden="1">
      <c r="A4242" s="84"/>
      <c r="B4242" s="117"/>
      <c r="C4242" s="118"/>
      <c r="D4242" s="118"/>
      <c r="E4242" s="118"/>
      <c r="F4242" s="118"/>
      <c r="G4242" s="118"/>
      <c r="H4242" s="118"/>
      <c r="I4242" s="118"/>
      <c r="J4242" s="118"/>
      <c r="K4242" s="118"/>
      <c r="L4242" s="118"/>
      <c r="M4242" s="118"/>
      <c r="N4242" s="118"/>
    </row>
    <row r="4243" spans="1:14" s="43" customFormat="1" hidden="1">
      <c r="A4243" s="84"/>
      <c r="B4243" s="117"/>
      <c r="C4243" s="118"/>
      <c r="D4243" s="118"/>
      <c r="E4243" s="118"/>
      <c r="F4243" s="118"/>
      <c r="G4243" s="118"/>
      <c r="H4243" s="118"/>
      <c r="I4243" s="118"/>
      <c r="J4243" s="118"/>
      <c r="K4243" s="118"/>
      <c r="L4243" s="118"/>
      <c r="M4243" s="118"/>
      <c r="N4243" s="118"/>
    </row>
    <row r="4244" spans="1:14" s="43" customFormat="1" hidden="1">
      <c r="A4244" s="84"/>
      <c r="B4244" s="117"/>
      <c r="C4244" s="118"/>
      <c r="D4244" s="118"/>
      <c r="E4244" s="118"/>
      <c r="F4244" s="118"/>
      <c r="G4244" s="118"/>
      <c r="H4244" s="118"/>
      <c r="I4244" s="118"/>
      <c r="J4244" s="118"/>
      <c r="K4244" s="118"/>
      <c r="L4244" s="118"/>
      <c r="M4244" s="118"/>
      <c r="N4244" s="118"/>
    </row>
    <row r="4245" spans="1:14" s="43" customFormat="1" hidden="1">
      <c r="A4245" s="84"/>
      <c r="B4245" s="117"/>
      <c r="C4245" s="118"/>
      <c r="D4245" s="118"/>
      <c r="E4245" s="118"/>
      <c r="F4245" s="118"/>
      <c r="G4245" s="118"/>
      <c r="H4245" s="118"/>
      <c r="I4245" s="118"/>
      <c r="J4245" s="118"/>
      <c r="K4245" s="118"/>
      <c r="L4245" s="118"/>
      <c r="M4245" s="118"/>
      <c r="N4245" s="118"/>
    </row>
    <row r="4246" spans="1:14" s="43" customFormat="1" hidden="1">
      <c r="A4246" s="84"/>
      <c r="B4246" s="117"/>
      <c r="C4246" s="118"/>
      <c r="D4246" s="118"/>
      <c r="E4246" s="118"/>
      <c r="F4246" s="118"/>
      <c r="G4246" s="118"/>
      <c r="H4246" s="118"/>
      <c r="I4246" s="118"/>
      <c r="J4246" s="118"/>
      <c r="K4246" s="118"/>
      <c r="L4246" s="118"/>
      <c r="M4246" s="118"/>
      <c r="N4246" s="118"/>
    </row>
    <row r="4247" spans="1:14" s="43" customFormat="1" hidden="1">
      <c r="A4247" s="84"/>
      <c r="B4247" s="117"/>
      <c r="C4247" s="118"/>
      <c r="D4247" s="118"/>
      <c r="E4247" s="118"/>
      <c r="F4247" s="118"/>
      <c r="G4247" s="118"/>
      <c r="H4247" s="118"/>
      <c r="I4247" s="118"/>
      <c r="J4247" s="118"/>
      <c r="K4247" s="118"/>
      <c r="L4247" s="118"/>
      <c r="M4247" s="118"/>
      <c r="N4247" s="118"/>
    </row>
    <row r="4248" spans="1:14" s="43" customFormat="1" hidden="1">
      <c r="A4248" s="84"/>
      <c r="B4248" s="117"/>
      <c r="C4248" s="118"/>
      <c r="D4248" s="118"/>
      <c r="E4248" s="118"/>
      <c r="F4248" s="118"/>
      <c r="G4248" s="118"/>
      <c r="H4248" s="118"/>
      <c r="I4248" s="118"/>
      <c r="J4248" s="118"/>
      <c r="K4248" s="118"/>
      <c r="L4248" s="118"/>
      <c r="M4248" s="118"/>
      <c r="N4248" s="118"/>
    </row>
    <row r="4249" spans="1:14" s="43" customFormat="1" hidden="1">
      <c r="A4249" s="84"/>
      <c r="B4249" s="117"/>
      <c r="C4249" s="118"/>
      <c r="D4249" s="118"/>
      <c r="E4249" s="118"/>
      <c r="F4249" s="118"/>
      <c r="G4249" s="118"/>
      <c r="H4249" s="118"/>
      <c r="I4249" s="118"/>
      <c r="J4249" s="118"/>
      <c r="K4249" s="118"/>
      <c r="L4249" s="118"/>
      <c r="M4249" s="118"/>
      <c r="N4249" s="118"/>
    </row>
    <row r="4250" spans="1:14" s="43" customFormat="1" hidden="1">
      <c r="A4250" s="84"/>
      <c r="B4250" s="117"/>
      <c r="C4250" s="118"/>
      <c r="D4250" s="118"/>
      <c r="E4250" s="118"/>
      <c r="F4250" s="118"/>
      <c r="G4250" s="118"/>
      <c r="H4250" s="118"/>
      <c r="I4250" s="118"/>
      <c r="J4250" s="118"/>
      <c r="K4250" s="118"/>
      <c r="L4250" s="118"/>
      <c r="M4250" s="118"/>
      <c r="N4250" s="118"/>
    </row>
    <row r="4251" spans="1:14" s="43" customFormat="1" hidden="1">
      <c r="A4251" s="84"/>
      <c r="B4251" s="117"/>
      <c r="C4251" s="118"/>
      <c r="D4251" s="118"/>
      <c r="E4251" s="118"/>
      <c r="F4251" s="118"/>
      <c r="G4251" s="118"/>
      <c r="H4251" s="118"/>
      <c r="I4251" s="118"/>
      <c r="J4251" s="118"/>
      <c r="K4251" s="118"/>
      <c r="L4251" s="118"/>
      <c r="M4251" s="118"/>
      <c r="N4251" s="118"/>
    </row>
    <row r="4252" spans="1:14" s="43" customFormat="1" hidden="1">
      <c r="A4252" s="84"/>
      <c r="B4252" s="117"/>
      <c r="C4252" s="118"/>
      <c r="D4252" s="118"/>
      <c r="E4252" s="118"/>
      <c r="F4252" s="118"/>
      <c r="G4252" s="118"/>
      <c r="H4252" s="118"/>
      <c r="I4252" s="118"/>
      <c r="J4252" s="118"/>
      <c r="K4252" s="118"/>
      <c r="L4252" s="118"/>
      <c r="M4252" s="118"/>
      <c r="N4252" s="118"/>
    </row>
    <row r="4253" spans="1:14" s="43" customFormat="1" hidden="1">
      <c r="A4253" s="84"/>
      <c r="B4253" s="117"/>
      <c r="C4253" s="118"/>
      <c r="D4253" s="118"/>
      <c r="E4253" s="118"/>
      <c r="F4253" s="118"/>
      <c r="G4253" s="118"/>
      <c r="H4253" s="118"/>
      <c r="I4253" s="118"/>
      <c r="J4253" s="118"/>
      <c r="K4253" s="118"/>
      <c r="L4253" s="118"/>
      <c r="M4253" s="118"/>
      <c r="N4253" s="118"/>
    </row>
    <row r="4254" spans="1:14" s="43" customFormat="1" hidden="1">
      <c r="A4254" s="84"/>
      <c r="B4254" s="117"/>
      <c r="C4254" s="118"/>
      <c r="D4254" s="118"/>
      <c r="E4254" s="118"/>
      <c r="F4254" s="118"/>
      <c r="G4254" s="118"/>
      <c r="H4254" s="118"/>
      <c r="I4254" s="118"/>
      <c r="J4254" s="118"/>
      <c r="K4254" s="118"/>
      <c r="L4254" s="118"/>
      <c r="M4254" s="118"/>
      <c r="N4254" s="118"/>
    </row>
    <row r="4255" spans="1:14" s="43" customFormat="1" hidden="1">
      <c r="A4255" s="84"/>
      <c r="B4255" s="117"/>
      <c r="C4255" s="118"/>
      <c r="D4255" s="118"/>
      <c r="E4255" s="118"/>
      <c r="F4255" s="118"/>
      <c r="G4255" s="118"/>
      <c r="H4255" s="118"/>
      <c r="I4255" s="118"/>
      <c r="J4255" s="118"/>
      <c r="K4255" s="118"/>
      <c r="L4255" s="118"/>
      <c r="M4255" s="118"/>
      <c r="N4255" s="118"/>
    </row>
    <row r="4256" spans="1:14" s="43" customFormat="1" hidden="1">
      <c r="A4256" s="84"/>
      <c r="B4256" s="117"/>
      <c r="C4256" s="118"/>
      <c r="D4256" s="118"/>
      <c r="E4256" s="118"/>
      <c r="F4256" s="118"/>
      <c r="G4256" s="118"/>
      <c r="H4256" s="118"/>
      <c r="I4256" s="118"/>
      <c r="J4256" s="118"/>
      <c r="K4256" s="118"/>
      <c r="L4256" s="118"/>
      <c r="M4256" s="118"/>
      <c r="N4256" s="118"/>
    </row>
    <row r="4257" spans="1:14" s="43" customFormat="1" hidden="1">
      <c r="A4257" s="84"/>
      <c r="B4257" s="117"/>
      <c r="C4257" s="118"/>
      <c r="D4257" s="118"/>
      <c r="E4257" s="118"/>
      <c r="F4257" s="118"/>
      <c r="G4257" s="118"/>
      <c r="H4257" s="118"/>
      <c r="I4257" s="118"/>
      <c r="J4257" s="118"/>
      <c r="K4257" s="118"/>
      <c r="L4257" s="118"/>
      <c r="M4257" s="118"/>
      <c r="N4257" s="118"/>
    </row>
    <row r="4258" spans="1:14" s="43" customFormat="1" hidden="1">
      <c r="A4258" s="84"/>
      <c r="B4258" s="117"/>
      <c r="C4258" s="118"/>
      <c r="D4258" s="118"/>
      <c r="E4258" s="118"/>
      <c r="F4258" s="118"/>
      <c r="G4258" s="118"/>
      <c r="H4258" s="118"/>
      <c r="I4258" s="118"/>
      <c r="J4258" s="118"/>
      <c r="K4258" s="118"/>
      <c r="L4258" s="118"/>
      <c r="M4258" s="118"/>
      <c r="N4258" s="118"/>
    </row>
    <row r="4259" spans="1:14" s="43" customFormat="1" hidden="1">
      <c r="A4259" s="84"/>
      <c r="B4259" s="117"/>
      <c r="C4259" s="118"/>
      <c r="D4259" s="118"/>
      <c r="E4259" s="118"/>
      <c r="F4259" s="118"/>
      <c r="G4259" s="118"/>
      <c r="H4259" s="118"/>
      <c r="I4259" s="118"/>
      <c r="J4259" s="118"/>
      <c r="K4259" s="118"/>
      <c r="L4259" s="118"/>
      <c r="M4259" s="118"/>
      <c r="N4259" s="118"/>
    </row>
    <row r="4260" spans="1:14" s="43" customFormat="1" hidden="1">
      <c r="A4260" s="84"/>
      <c r="B4260" s="117"/>
      <c r="C4260" s="118"/>
      <c r="D4260" s="118"/>
      <c r="E4260" s="118"/>
      <c r="F4260" s="118"/>
      <c r="G4260" s="118"/>
      <c r="H4260" s="118"/>
      <c r="I4260" s="118"/>
      <c r="J4260" s="118"/>
      <c r="K4260" s="118"/>
      <c r="L4260" s="118"/>
      <c r="M4260" s="118"/>
      <c r="N4260" s="118"/>
    </row>
    <row r="4261" spans="1:14" s="43" customFormat="1" hidden="1">
      <c r="A4261" s="84"/>
      <c r="B4261" s="117"/>
      <c r="C4261" s="118"/>
      <c r="D4261" s="118"/>
      <c r="E4261" s="118"/>
      <c r="F4261" s="118"/>
      <c r="G4261" s="118"/>
      <c r="H4261" s="118"/>
      <c r="I4261" s="118"/>
      <c r="J4261" s="118"/>
      <c r="K4261" s="118"/>
      <c r="L4261" s="118"/>
      <c r="M4261" s="118"/>
      <c r="N4261" s="118"/>
    </row>
    <row r="4262" spans="1:14" s="43" customFormat="1" hidden="1">
      <c r="A4262" s="84"/>
      <c r="B4262" s="117"/>
      <c r="C4262" s="118"/>
      <c r="D4262" s="118"/>
      <c r="E4262" s="118"/>
      <c r="F4262" s="118"/>
      <c r="G4262" s="118"/>
      <c r="H4262" s="118"/>
      <c r="I4262" s="118"/>
      <c r="J4262" s="118"/>
      <c r="K4262" s="118"/>
      <c r="L4262" s="118"/>
      <c r="M4262" s="118"/>
      <c r="N4262" s="118"/>
    </row>
    <row r="4263" spans="1:14" s="43" customFormat="1" hidden="1">
      <c r="A4263" s="84"/>
      <c r="B4263" s="117"/>
      <c r="C4263" s="118"/>
      <c r="D4263" s="118"/>
      <c r="E4263" s="118"/>
      <c r="F4263" s="118"/>
      <c r="G4263" s="118"/>
      <c r="H4263" s="118"/>
      <c r="I4263" s="118"/>
      <c r="J4263" s="118"/>
      <c r="K4263" s="118"/>
      <c r="L4263" s="118"/>
      <c r="M4263" s="118"/>
      <c r="N4263" s="118"/>
    </row>
    <row r="4264" spans="1:14" s="43" customFormat="1" hidden="1">
      <c r="A4264" s="84"/>
      <c r="B4264" s="117"/>
      <c r="C4264" s="118"/>
      <c r="D4264" s="118"/>
      <c r="E4264" s="118"/>
      <c r="F4264" s="118"/>
      <c r="G4264" s="118"/>
      <c r="H4264" s="118"/>
      <c r="I4264" s="118"/>
      <c r="J4264" s="118"/>
      <c r="K4264" s="118"/>
      <c r="L4264" s="118"/>
      <c r="M4264" s="118"/>
      <c r="N4264" s="118"/>
    </row>
    <row r="4265" spans="1:14" s="43" customFormat="1" hidden="1">
      <c r="A4265" s="84"/>
      <c r="B4265" s="117"/>
      <c r="C4265" s="118"/>
      <c r="D4265" s="118"/>
      <c r="E4265" s="118"/>
      <c r="F4265" s="118"/>
      <c r="G4265" s="118"/>
      <c r="H4265" s="118"/>
      <c r="I4265" s="118"/>
      <c r="J4265" s="118"/>
      <c r="K4265" s="118"/>
      <c r="L4265" s="118"/>
      <c r="M4265" s="118"/>
      <c r="N4265" s="118"/>
    </row>
    <row r="4266" spans="1:14" s="43" customFormat="1" hidden="1">
      <c r="A4266" s="84"/>
      <c r="B4266" s="117"/>
      <c r="C4266" s="118"/>
      <c r="D4266" s="118"/>
      <c r="E4266" s="118"/>
      <c r="F4266" s="118"/>
      <c r="G4266" s="118"/>
      <c r="H4266" s="118"/>
      <c r="I4266" s="118"/>
      <c r="J4266" s="118"/>
      <c r="K4266" s="118"/>
      <c r="L4266" s="118"/>
      <c r="M4266" s="118"/>
      <c r="N4266" s="118"/>
    </row>
    <row r="4267" spans="1:14" s="43" customFormat="1" hidden="1">
      <c r="A4267" s="84"/>
      <c r="B4267" s="117"/>
      <c r="C4267" s="118"/>
      <c r="D4267" s="118"/>
      <c r="E4267" s="118"/>
      <c r="F4267" s="118"/>
      <c r="G4267" s="118"/>
      <c r="H4267" s="118"/>
      <c r="I4267" s="118"/>
      <c r="J4267" s="118"/>
      <c r="K4267" s="118"/>
      <c r="L4267" s="118"/>
      <c r="M4267" s="118"/>
      <c r="N4267" s="118"/>
    </row>
    <row r="4268" spans="1:14" s="43" customFormat="1" hidden="1">
      <c r="A4268" s="84"/>
      <c r="B4268" s="117"/>
      <c r="C4268" s="118"/>
      <c r="D4268" s="118"/>
      <c r="E4268" s="118"/>
      <c r="F4268" s="118"/>
      <c r="G4268" s="118"/>
      <c r="H4268" s="118"/>
      <c r="I4268" s="118"/>
      <c r="J4268" s="118"/>
      <c r="K4268" s="118"/>
      <c r="L4268" s="118"/>
      <c r="M4268" s="118"/>
      <c r="N4268" s="118"/>
    </row>
    <row r="4269" spans="1:14" s="43" customFormat="1" hidden="1">
      <c r="A4269" s="84"/>
      <c r="B4269" s="117"/>
      <c r="C4269" s="118"/>
      <c r="D4269" s="118"/>
      <c r="E4269" s="118"/>
      <c r="F4269" s="118"/>
      <c r="G4269" s="118"/>
      <c r="H4269" s="118"/>
      <c r="I4269" s="118"/>
      <c r="J4269" s="118"/>
      <c r="K4269" s="118"/>
      <c r="L4269" s="118"/>
      <c r="M4269" s="118"/>
      <c r="N4269" s="118"/>
    </row>
    <row r="4270" spans="1:14" s="43" customFormat="1" hidden="1">
      <c r="A4270" s="84"/>
      <c r="B4270" s="117"/>
      <c r="C4270" s="118"/>
      <c r="D4270" s="118"/>
      <c r="E4270" s="118"/>
      <c r="F4270" s="118"/>
      <c r="G4270" s="118"/>
      <c r="H4270" s="118"/>
      <c r="I4270" s="118"/>
      <c r="J4270" s="118"/>
      <c r="K4270" s="118"/>
      <c r="L4270" s="118"/>
      <c r="M4270" s="118"/>
      <c r="N4270" s="118"/>
    </row>
    <row r="4271" spans="1:14" s="43" customFormat="1" hidden="1">
      <c r="A4271" s="84"/>
      <c r="B4271" s="117"/>
      <c r="C4271" s="118"/>
      <c r="D4271" s="118"/>
      <c r="E4271" s="118"/>
      <c r="F4271" s="118"/>
      <c r="G4271" s="118"/>
      <c r="H4271" s="118"/>
      <c r="I4271" s="118"/>
      <c r="J4271" s="118"/>
      <c r="K4271" s="118"/>
      <c r="L4271" s="118"/>
      <c r="M4271" s="118"/>
      <c r="N4271" s="118"/>
    </row>
    <row r="4272" spans="1:14" s="43" customFormat="1" hidden="1">
      <c r="A4272" s="84"/>
      <c r="B4272" s="117"/>
      <c r="C4272" s="118"/>
      <c r="D4272" s="118"/>
      <c r="E4272" s="118"/>
      <c r="F4272" s="118"/>
      <c r="G4272" s="118"/>
      <c r="H4272" s="118"/>
      <c r="I4272" s="118"/>
      <c r="J4272" s="118"/>
      <c r="K4272" s="118"/>
      <c r="L4272" s="118"/>
      <c r="M4272" s="118"/>
      <c r="N4272" s="118"/>
    </row>
    <row r="4273" spans="1:14" s="43" customFormat="1" hidden="1">
      <c r="A4273" s="84"/>
      <c r="B4273" s="117"/>
      <c r="C4273" s="118"/>
      <c r="D4273" s="118"/>
      <c r="E4273" s="118"/>
      <c r="F4273" s="118"/>
      <c r="G4273" s="118"/>
      <c r="H4273" s="118"/>
      <c r="I4273" s="118"/>
      <c r="J4273" s="118"/>
      <c r="K4273" s="118"/>
      <c r="L4273" s="118"/>
      <c r="M4273" s="118"/>
      <c r="N4273" s="118"/>
    </row>
    <row r="4274" spans="1:14" s="43" customFormat="1" hidden="1">
      <c r="A4274" s="84"/>
      <c r="B4274" s="117"/>
      <c r="C4274" s="118"/>
      <c r="D4274" s="118"/>
      <c r="E4274" s="118"/>
      <c r="F4274" s="118"/>
      <c r="G4274" s="118"/>
      <c r="H4274" s="118"/>
      <c r="I4274" s="118"/>
      <c r="J4274" s="118"/>
      <c r="K4274" s="118"/>
      <c r="L4274" s="118"/>
      <c r="M4274" s="118"/>
      <c r="N4274" s="118"/>
    </row>
    <row r="4275" spans="1:14" s="43" customFormat="1" hidden="1">
      <c r="A4275" s="84"/>
      <c r="B4275" s="117"/>
      <c r="C4275" s="118"/>
      <c r="D4275" s="118"/>
      <c r="E4275" s="118"/>
      <c r="F4275" s="118"/>
      <c r="G4275" s="118"/>
      <c r="H4275" s="118"/>
      <c r="I4275" s="118"/>
      <c r="J4275" s="118"/>
      <c r="K4275" s="118"/>
      <c r="L4275" s="118"/>
      <c r="M4275" s="118"/>
      <c r="N4275" s="118"/>
    </row>
    <row r="4276" spans="1:14" s="43" customFormat="1" hidden="1">
      <c r="A4276" s="84"/>
      <c r="B4276" s="117"/>
      <c r="C4276" s="118"/>
      <c r="D4276" s="118"/>
      <c r="E4276" s="118"/>
      <c r="F4276" s="118"/>
      <c r="G4276" s="118"/>
      <c r="H4276" s="118"/>
      <c r="I4276" s="118"/>
      <c r="J4276" s="118"/>
      <c r="K4276" s="118"/>
      <c r="L4276" s="118"/>
      <c r="M4276" s="118"/>
      <c r="N4276" s="118"/>
    </row>
    <row r="4277" spans="1:14" s="43" customFormat="1" hidden="1">
      <c r="A4277" s="84"/>
      <c r="B4277" s="117"/>
      <c r="C4277" s="118"/>
      <c r="D4277" s="118"/>
      <c r="E4277" s="118"/>
      <c r="F4277" s="118"/>
      <c r="G4277" s="118"/>
      <c r="H4277" s="118"/>
      <c r="I4277" s="118"/>
      <c r="J4277" s="118"/>
      <c r="K4277" s="118"/>
      <c r="L4277" s="118"/>
      <c r="M4277" s="118"/>
      <c r="N4277" s="118"/>
    </row>
    <row r="4278" spans="1:14" s="43" customFormat="1" hidden="1">
      <c r="A4278" s="84"/>
      <c r="B4278" s="117"/>
      <c r="C4278" s="118"/>
      <c r="D4278" s="118"/>
      <c r="E4278" s="118"/>
      <c r="F4278" s="118"/>
      <c r="G4278" s="118"/>
      <c r="H4278" s="118"/>
      <c r="I4278" s="118"/>
      <c r="J4278" s="118"/>
      <c r="K4278" s="118"/>
      <c r="L4278" s="118"/>
      <c r="M4278" s="118"/>
      <c r="N4278" s="118"/>
    </row>
    <row r="4279" spans="1:14" s="43" customFormat="1" hidden="1">
      <c r="A4279" s="84"/>
      <c r="B4279" s="117"/>
      <c r="C4279" s="118"/>
      <c r="D4279" s="118"/>
      <c r="E4279" s="118"/>
      <c r="F4279" s="118"/>
      <c r="G4279" s="118"/>
      <c r="H4279" s="118"/>
      <c r="I4279" s="118"/>
      <c r="J4279" s="118"/>
      <c r="K4279" s="118"/>
      <c r="L4279" s="118"/>
      <c r="M4279" s="118"/>
      <c r="N4279" s="118"/>
    </row>
    <row r="4280" spans="1:14" s="43" customFormat="1" hidden="1">
      <c r="A4280" s="84"/>
      <c r="B4280" s="117"/>
      <c r="C4280" s="118"/>
      <c r="D4280" s="118"/>
      <c r="E4280" s="118"/>
      <c r="F4280" s="118"/>
      <c r="G4280" s="118"/>
      <c r="H4280" s="118"/>
      <c r="I4280" s="118"/>
      <c r="J4280" s="118"/>
      <c r="K4280" s="118"/>
      <c r="L4280" s="118"/>
      <c r="M4280" s="118"/>
      <c r="N4280" s="118"/>
    </row>
    <row r="4281" spans="1:14" s="43" customFormat="1" hidden="1">
      <c r="A4281" s="84"/>
      <c r="B4281" s="117"/>
      <c r="C4281" s="118"/>
      <c r="D4281" s="118"/>
      <c r="E4281" s="118"/>
      <c r="F4281" s="118"/>
      <c r="G4281" s="118"/>
      <c r="H4281" s="118"/>
      <c r="I4281" s="118"/>
      <c r="J4281" s="118"/>
      <c r="K4281" s="118"/>
      <c r="L4281" s="118"/>
      <c r="M4281" s="118"/>
      <c r="N4281" s="118"/>
    </row>
    <row r="4282" spans="1:14" s="43" customFormat="1" hidden="1">
      <c r="A4282" s="84"/>
      <c r="B4282" s="117"/>
      <c r="C4282" s="118"/>
      <c r="D4282" s="118"/>
      <c r="E4282" s="118"/>
      <c r="F4282" s="118"/>
      <c r="G4282" s="118"/>
      <c r="H4282" s="118"/>
      <c r="I4282" s="118"/>
      <c r="J4282" s="118"/>
      <c r="K4282" s="118"/>
      <c r="L4282" s="118"/>
      <c r="M4282" s="118"/>
      <c r="N4282" s="118"/>
    </row>
    <row r="4283" spans="1:14" s="43" customFormat="1" hidden="1">
      <c r="A4283" s="84"/>
      <c r="B4283" s="117"/>
      <c r="C4283" s="118"/>
      <c r="D4283" s="118"/>
      <c r="E4283" s="118"/>
      <c r="F4283" s="118"/>
      <c r="G4283" s="118"/>
      <c r="H4283" s="118"/>
      <c r="I4283" s="118"/>
      <c r="J4283" s="118"/>
      <c r="K4283" s="118"/>
      <c r="L4283" s="118"/>
      <c r="M4283" s="118"/>
      <c r="N4283" s="118"/>
    </row>
    <row r="4284" spans="1:14" s="43" customFormat="1" hidden="1">
      <c r="A4284" s="84"/>
      <c r="B4284" s="117"/>
      <c r="C4284" s="118"/>
      <c r="D4284" s="118"/>
      <c r="E4284" s="118"/>
      <c r="F4284" s="118"/>
      <c r="G4284" s="118"/>
      <c r="H4284" s="118"/>
      <c r="I4284" s="118"/>
      <c r="J4284" s="118"/>
      <c r="K4284" s="118"/>
      <c r="L4284" s="118"/>
      <c r="M4284" s="118"/>
      <c r="N4284" s="118"/>
    </row>
    <row r="4285" spans="1:14" s="43" customFormat="1" hidden="1">
      <c r="A4285" s="84"/>
      <c r="B4285" s="117"/>
      <c r="C4285" s="118"/>
      <c r="D4285" s="118"/>
      <c r="E4285" s="118"/>
      <c r="F4285" s="118"/>
      <c r="G4285" s="118"/>
      <c r="H4285" s="118"/>
      <c r="I4285" s="118"/>
      <c r="J4285" s="118"/>
      <c r="K4285" s="118"/>
      <c r="L4285" s="118"/>
      <c r="M4285" s="118"/>
      <c r="N4285" s="118"/>
    </row>
    <row r="4286" spans="1:14" s="43" customFormat="1" hidden="1">
      <c r="A4286" s="84"/>
      <c r="B4286" s="117"/>
      <c r="C4286" s="118"/>
      <c r="D4286" s="118"/>
      <c r="E4286" s="118"/>
      <c r="F4286" s="118"/>
      <c r="G4286" s="118"/>
      <c r="H4286" s="118"/>
      <c r="I4286" s="118"/>
      <c r="J4286" s="118"/>
      <c r="K4286" s="118"/>
      <c r="L4286" s="118"/>
      <c r="M4286" s="118"/>
      <c r="N4286" s="118"/>
    </row>
    <row r="4287" spans="1:14" s="43" customFormat="1" hidden="1">
      <c r="A4287" s="84"/>
      <c r="B4287" s="117"/>
      <c r="C4287" s="118"/>
      <c r="D4287" s="118"/>
      <c r="E4287" s="118"/>
      <c r="F4287" s="118"/>
      <c r="G4287" s="118"/>
      <c r="H4287" s="118"/>
      <c r="I4287" s="118"/>
      <c r="J4287" s="118"/>
      <c r="K4287" s="118"/>
      <c r="L4287" s="118"/>
      <c r="M4287" s="118"/>
      <c r="N4287" s="118"/>
    </row>
    <row r="4288" spans="1:14" s="43" customFormat="1" hidden="1">
      <c r="A4288" s="84"/>
      <c r="B4288" s="117"/>
      <c r="C4288" s="118"/>
      <c r="D4288" s="118"/>
      <c r="E4288" s="118"/>
      <c r="F4288" s="118"/>
      <c r="G4288" s="118"/>
      <c r="H4288" s="118"/>
      <c r="I4288" s="118"/>
      <c r="J4288" s="118"/>
      <c r="K4288" s="118"/>
      <c r="L4288" s="118"/>
      <c r="M4288" s="118"/>
      <c r="N4288" s="118"/>
    </row>
    <row r="4289" spans="1:14" s="43" customFormat="1" hidden="1">
      <c r="A4289" s="84"/>
      <c r="B4289" s="117"/>
      <c r="C4289" s="118"/>
      <c r="D4289" s="118"/>
      <c r="E4289" s="118"/>
      <c r="F4289" s="118"/>
      <c r="G4289" s="118"/>
      <c r="H4289" s="118"/>
      <c r="I4289" s="118"/>
      <c r="J4289" s="118"/>
      <c r="K4289" s="118"/>
      <c r="L4289" s="118"/>
      <c r="M4289" s="118"/>
      <c r="N4289" s="118"/>
    </row>
    <row r="4290" spans="1:14" s="43" customFormat="1" hidden="1">
      <c r="A4290" s="84"/>
      <c r="B4290" s="117"/>
      <c r="C4290" s="118"/>
      <c r="D4290" s="118"/>
      <c r="E4290" s="118"/>
      <c r="F4290" s="118"/>
      <c r="G4290" s="118"/>
      <c r="H4290" s="118"/>
      <c r="I4290" s="118"/>
      <c r="J4290" s="118"/>
      <c r="K4290" s="118"/>
      <c r="L4290" s="118"/>
      <c r="M4290" s="118"/>
      <c r="N4290" s="118"/>
    </row>
    <row r="4291" spans="1:14" s="43" customFormat="1" hidden="1">
      <c r="A4291" s="84"/>
      <c r="B4291" s="117"/>
      <c r="C4291" s="118"/>
      <c r="D4291" s="118"/>
      <c r="E4291" s="118"/>
      <c r="F4291" s="118"/>
      <c r="G4291" s="118"/>
      <c r="H4291" s="118"/>
      <c r="I4291" s="118"/>
      <c r="J4291" s="118"/>
      <c r="K4291" s="118"/>
      <c r="L4291" s="118"/>
      <c r="M4291" s="118"/>
      <c r="N4291" s="118"/>
    </row>
    <row r="4292" spans="1:14" s="43" customFormat="1" hidden="1">
      <c r="A4292" s="84"/>
      <c r="B4292" s="117"/>
      <c r="C4292" s="118"/>
      <c r="D4292" s="118"/>
      <c r="E4292" s="118"/>
      <c r="F4292" s="118"/>
      <c r="G4292" s="118"/>
      <c r="H4292" s="118"/>
      <c r="I4292" s="118"/>
      <c r="J4292" s="118"/>
      <c r="K4292" s="118"/>
      <c r="L4292" s="118"/>
      <c r="M4292" s="118"/>
      <c r="N4292" s="118"/>
    </row>
    <row r="4293" spans="1:14" s="43" customFormat="1" hidden="1">
      <c r="A4293" s="84"/>
      <c r="B4293" s="117"/>
      <c r="C4293" s="118"/>
      <c r="D4293" s="118"/>
      <c r="E4293" s="118"/>
      <c r="F4293" s="118"/>
      <c r="G4293" s="118"/>
      <c r="H4293" s="118"/>
      <c r="I4293" s="118"/>
      <c r="J4293" s="118"/>
      <c r="K4293" s="118"/>
      <c r="L4293" s="118"/>
      <c r="M4293" s="118"/>
      <c r="N4293" s="118"/>
    </row>
    <row r="4294" spans="1:14" s="43" customFormat="1" hidden="1">
      <c r="A4294" s="84"/>
      <c r="B4294" s="117"/>
      <c r="C4294" s="118"/>
      <c r="D4294" s="118"/>
      <c r="E4294" s="118"/>
      <c r="F4294" s="118"/>
      <c r="G4294" s="118"/>
      <c r="H4294" s="118"/>
      <c r="I4294" s="118"/>
      <c r="J4294" s="118"/>
      <c r="K4294" s="118"/>
      <c r="L4294" s="118"/>
      <c r="M4294" s="118"/>
      <c r="N4294" s="118"/>
    </row>
    <row r="4295" spans="1:14" s="43" customFormat="1" hidden="1">
      <c r="A4295" s="84"/>
      <c r="B4295" s="117"/>
      <c r="C4295" s="118"/>
      <c r="D4295" s="118"/>
      <c r="E4295" s="118"/>
      <c r="F4295" s="118"/>
      <c r="G4295" s="118"/>
      <c r="H4295" s="118"/>
      <c r="I4295" s="118"/>
      <c r="J4295" s="118"/>
      <c r="K4295" s="118"/>
      <c r="L4295" s="118"/>
      <c r="M4295" s="118"/>
      <c r="N4295" s="118"/>
    </row>
    <row r="4296" spans="1:14" s="43" customFormat="1" hidden="1">
      <c r="A4296" s="84"/>
      <c r="B4296" s="117"/>
      <c r="C4296" s="118"/>
      <c r="D4296" s="118"/>
      <c r="E4296" s="118"/>
      <c r="F4296" s="118"/>
      <c r="G4296" s="118"/>
      <c r="H4296" s="118"/>
      <c r="I4296" s="118"/>
      <c r="J4296" s="118"/>
      <c r="K4296" s="118"/>
      <c r="L4296" s="118"/>
      <c r="M4296" s="118"/>
      <c r="N4296" s="118"/>
    </row>
    <row r="4297" spans="1:14" s="43" customFormat="1" hidden="1">
      <c r="A4297" s="84"/>
      <c r="B4297" s="117"/>
      <c r="C4297" s="118"/>
      <c r="D4297" s="118"/>
      <c r="E4297" s="118"/>
      <c r="F4297" s="118"/>
      <c r="G4297" s="118"/>
      <c r="H4297" s="118"/>
      <c r="I4297" s="118"/>
      <c r="J4297" s="118"/>
      <c r="K4297" s="118"/>
      <c r="L4297" s="118"/>
      <c r="M4297" s="118"/>
      <c r="N4297" s="118"/>
    </row>
    <row r="4298" spans="1:14" s="43" customFormat="1" hidden="1">
      <c r="A4298" s="84"/>
      <c r="B4298" s="117"/>
      <c r="C4298" s="118"/>
      <c r="D4298" s="118"/>
      <c r="E4298" s="118"/>
      <c r="F4298" s="118"/>
      <c r="G4298" s="118"/>
      <c r="H4298" s="118"/>
      <c r="I4298" s="118"/>
      <c r="J4298" s="118"/>
      <c r="K4298" s="118"/>
      <c r="L4298" s="118"/>
      <c r="M4298" s="118"/>
      <c r="N4298" s="118"/>
    </row>
    <row r="4299" spans="1:14" s="43" customFormat="1" hidden="1">
      <c r="A4299" s="84"/>
      <c r="B4299" s="117"/>
      <c r="C4299" s="118"/>
      <c r="D4299" s="118"/>
      <c r="E4299" s="118"/>
      <c r="F4299" s="118"/>
      <c r="G4299" s="118"/>
      <c r="H4299" s="118"/>
      <c r="I4299" s="118"/>
      <c r="J4299" s="118"/>
      <c r="K4299" s="118"/>
      <c r="L4299" s="118"/>
      <c r="M4299" s="118"/>
      <c r="N4299" s="118"/>
    </row>
    <row r="4300" spans="1:14" s="43" customFormat="1" hidden="1">
      <c r="A4300" s="84"/>
      <c r="B4300" s="117"/>
      <c r="C4300" s="118"/>
      <c r="D4300" s="118"/>
      <c r="E4300" s="118"/>
      <c r="F4300" s="118"/>
      <c r="G4300" s="118"/>
      <c r="H4300" s="118"/>
      <c r="I4300" s="118"/>
      <c r="J4300" s="118"/>
      <c r="K4300" s="118"/>
      <c r="L4300" s="118"/>
      <c r="M4300" s="118"/>
      <c r="N4300" s="118"/>
    </row>
    <row r="4301" spans="1:14" s="43" customFormat="1" hidden="1">
      <c r="A4301" s="84"/>
      <c r="B4301" s="117"/>
      <c r="C4301" s="118"/>
      <c r="D4301" s="118"/>
      <c r="E4301" s="118"/>
      <c r="F4301" s="118"/>
      <c r="G4301" s="118"/>
      <c r="H4301" s="118"/>
      <c r="I4301" s="118"/>
      <c r="J4301" s="118"/>
      <c r="K4301" s="118"/>
      <c r="L4301" s="118"/>
      <c r="M4301" s="118"/>
      <c r="N4301" s="118"/>
    </row>
    <row r="4302" spans="1:14" s="43" customFormat="1" hidden="1">
      <c r="A4302" s="84"/>
      <c r="B4302" s="117"/>
      <c r="C4302" s="118"/>
      <c r="D4302" s="118"/>
      <c r="E4302" s="118"/>
      <c r="F4302" s="118"/>
      <c r="G4302" s="118"/>
      <c r="H4302" s="118"/>
      <c r="I4302" s="118"/>
      <c r="J4302" s="118"/>
      <c r="K4302" s="118"/>
      <c r="L4302" s="118"/>
      <c r="M4302" s="118"/>
      <c r="N4302" s="118"/>
    </row>
    <row r="4303" spans="1:14" s="43" customFormat="1" hidden="1">
      <c r="A4303" s="84"/>
      <c r="B4303" s="117"/>
      <c r="C4303" s="118"/>
      <c r="D4303" s="118"/>
      <c r="E4303" s="118"/>
      <c r="F4303" s="118"/>
      <c r="G4303" s="118"/>
      <c r="H4303" s="118"/>
      <c r="I4303" s="118"/>
      <c r="J4303" s="118"/>
      <c r="K4303" s="118"/>
      <c r="L4303" s="118"/>
      <c r="M4303" s="118"/>
      <c r="N4303" s="118"/>
    </row>
    <row r="4304" spans="1:14" s="43" customFormat="1" hidden="1">
      <c r="A4304" s="84"/>
      <c r="B4304" s="117"/>
      <c r="C4304" s="118"/>
      <c r="D4304" s="118"/>
      <c r="E4304" s="118"/>
      <c r="F4304" s="118"/>
      <c r="G4304" s="118"/>
      <c r="H4304" s="118"/>
      <c r="I4304" s="118"/>
      <c r="J4304" s="118"/>
      <c r="K4304" s="118"/>
      <c r="L4304" s="118"/>
      <c r="M4304" s="118"/>
      <c r="N4304" s="118"/>
    </row>
    <row r="4305" spans="1:14" s="43" customFormat="1" hidden="1">
      <c r="A4305" s="84"/>
      <c r="B4305" s="117"/>
      <c r="C4305" s="118"/>
      <c r="D4305" s="118"/>
      <c r="E4305" s="118"/>
      <c r="F4305" s="118"/>
      <c r="G4305" s="118"/>
      <c r="H4305" s="118"/>
      <c r="I4305" s="118"/>
      <c r="J4305" s="118"/>
      <c r="K4305" s="118"/>
      <c r="L4305" s="118"/>
      <c r="M4305" s="118"/>
      <c r="N4305" s="118"/>
    </row>
    <row r="4306" spans="1:14" s="43" customFormat="1" hidden="1">
      <c r="A4306" s="84"/>
      <c r="B4306" s="117"/>
      <c r="C4306" s="118"/>
      <c r="D4306" s="118"/>
      <c r="E4306" s="118"/>
      <c r="F4306" s="118"/>
      <c r="G4306" s="118"/>
      <c r="H4306" s="118"/>
      <c r="I4306" s="118"/>
      <c r="J4306" s="118"/>
      <c r="K4306" s="118"/>
      <c r="L4306" s="118"/>
      <c r="M4306" s="118"/>
      <c r="N4306" s="118"/>
    </row>
    <row r="4307" spans="1:14" s="43" customFormat="1" hidden="1">
      <c r="A4307" s="84"/>
      <c r="B4307" s="117"/>
      <c r="C4307" s="118"/>
      <c r="D4307" s="118"/>
      <c r="E4307" s="118"/>
      <c r="F4307" s="118"/>
      <c r="G4307" s="118"/>
      <c r="H4307" s="118"/>
      <c r="I4307" s="118"/>
      <c r="J4307" s="118"/>
      <c r="K4307" s="118"/>
      <c r="L4307" s="118"/>
      <c r="M4307" s="118"/>
      <c r="N4307" s="118"/>
    </row>
    <row r="4308" spans="1:14" s="43" customFormat="1" hidden="1">
      <c r="A4308" s="84"/>
      <c r="B4308" s="117"/>
      <c r="C4308" s="118"/>
      <c r="D4308" s="118"/>
      <c r="E4308" s="118"/>
      <c r="F4308" s="118"/>
      <c r="G4308" s="118"/>
      <c r="H4308" s="118"/>
      <c r="I4308" s="118"/>
      <c r="J4308" s="118"/>
      <c r="K4308" s="118"/>
      <c r="L4308" s="118"/>
      <c r="M4308" s="118"/>
      <c r="N4308" s="118"/>
    </row>
    <row r="4309" spans="1:14" s="43" customFormat="1" hidden="1">
      <c r="A4309" s="84"/>
      <c r="B4309" s="117"/>
      <c r="C4309" s="118"/>
      <c r="D4309" s="118"/>
      <c r="E4309" s="118"/>
      <c r="F4309" s="118"/>
      <c r="G4309" s="118"/>
      <c r="H4309" s="118"/>
      <c r="I4309" s="118"/>
      <c r="J4309" s="118"/>
      <c r="K4309" s="118"/>
      <c r="L4309" s="118"/>
      <c r="M4309" s="118"/>
      <c r="N4309" s="118"/>
    </row>
    <row r="4310" spans="1:14" s="43" customFormat="1" hidden="1">
      <c r="A4310" s="84"/>
      <c r="B4310" s="117"/>
      <c r="C4310" s="118"/>
      <c r="D4310" s="118"/>
      <c r="E4310" s="118"/>
      <c r="F4310" s="118"/>
      <c r="G4310" s="118"/>
      <c r="H4310" s="118"/>
      <c r="I4310" s="118"/>
      <c r="J4310" s="118"/>
      <c r="K4310" s="118"/>
      <c r="L4310" s="118"/>
      <c r="M4310" s="118"/>
      <c r="N4310" s="118"/>
    </row>
    <row r="4311" spans="1:14" s="43" customFormat="1" hidden="1">
      <c r="A4311" s="84"/>
      <c r="B4311" s="117"/>
      <c r="C4311" s="118"/>
      <c r="D4311" s="118"/>
      <c r="E4311" s="118"/>
      <c r="F4311" s="118"/>
      <c r="G4311" s="118"/>
      <c r="H4311" s="118"/>
      <c r="I4311" s="118"/>
      <c r="J4311" s="118"/>
      <c r="K4311" s="118"/>
      <c r="L4311" s="118"/>
      <c r="M4311" s="118"/>
      <c r="N4311" s="118"/>
    </row>
    <row r="4312" spans="1:14" s="43" customFormat="1" hidden="1">
      <c r="A4312" s="84"/>
      <c r="B4312" s="117"/>
      <c r="C4312" s="118"/>
      <c r="D4312" s="118"/>
      <c r="E4312" s="118"/>
      <c r="F4312" s="118"/>
      <c r="G4312" s="118"/>
      <c r="H4312" s="118"/>
      <c r="I4312" s="118"/>
      <c r="J4312" s="118"/>
      <c r="K4312" s="118"/>
      <c r="L4312" s="118"/>
      <c r="M4312" s="118"/>
      <c r="N4312" s="118"/>
    </row>
    <row r="4313" spans="1:14" s="43" customFormat="1" hidden="1">
      <c r="A4313" s="84"/>
      <c r="B4313" s="117"/>
      <c r="C4313" s="118"/>
      <c r="D4313" s="118"/>
      <c r="E4313" s="118"/>
      <c r="F4313" s="118"/>
      <c r="G4313" s="118"/>
      <c r="H4313" s="118"/>
      <c r="I4313" s="118"/>
      <c r="J4313" s="118"/>
      <c r="K4313" s="118"/>
      <c r="L4313" s="118"/>
      <c r="M4313" s="118"/>
      <c r="N4313" s="118"/>
    </row>
    <row r="4314" spans="1:14" s="43" customFormat="1" hidden="1">
      <c r="A4314" s="84"/>
      <c r="B4314" s="117"/>
      <c r="C4314" s="118"/>
      <c r="D4314" s="118"/>
      <c r="E4314" s="118"/>
      <c r="F4314" s="118"/>
      <c r="G4314" s="118"/>
      <c r="H4314" s="118"/>
      <c r="I4314" s="118"/>
      <c r="J4314" s="118"/>
      <c r="K4314" s="118"/>
      <c r="L4314" s="118"/>
      <c r="M4314" s="118"/>
      <c r="N4314" s="118"/>
    </row>
    <row r="4315" spans="1:14" s="43" customFormat="1" hidden="1">
      <c r="A4315" s="84"/>
      <c r="B4315" s="117"/>
      <c r="C4315" s="118"/>
      <c r="D4315" s="118"/>
      <c r="E4315" s="118"/>
      <c r="F4315" s="118"/>
      <c r="G4315" s="118"/>
      <c r="H4315" s="118"/>
      <c r="I4315" s="118"/>
      <c r="J4315" s="118"/>
      <c r="K4315" s="118"/>
      <c r="L4315" s="118"/>
      <c r="M4315" s="118"/>
      <c r="N4315" s="118"/>
    </row>
    <row r="4316" spans="1:14" s="43" customFormat="1" hidden="1">
      <c r="A4316" s="84"/>
      <c r="B4316" s="117"/>
      <c r="C4316" s="118"/>
      <c r="D4316" s="118"/>
      <c r="E4316" s="118"/>
      <c r="F4316" s="118"/>
      <c r="G4316" s="118"/>
      <c r="H4316" s="118"/>
      <c r="I4316" s="118"/>
      <c r="J4316" s="118"/>
      <c r="K4316" s="118"/>
      <c r="L4316" s="118"/>
      <c r="M4316" s="118"/>
      <c r="N4316" s="118"/>
    </row>
    <row r="4317" spans="1:14" s="43" customFormat="1" hidden="1">
      <c r="A4317" s="84"/>
      <c r="B4317" s="117"/>
      <c r="C4317" s="118"/>
      <c r="D4317" s="118"/>
      <c r="E4317" s="118"/>
      <c r="F4317" s="118"/>
      <c r="G4317" s="118"/>
      <c r="H4317" s="118"/>
      <c r="I4317" s="118"/>
      <c r="J4317" s="118"/>
      <c r="K4317" s="118"/>
      <c r="L4317" s="118"/>
      <c r="M4317" s="118"/>
      <c r="N4317" s="118"/>
    </row>
    <row r="4318" spans="1:14" s="43" customFormat="1" hidden="1">
      <c r="A4318" s="84"/>
      <c r="B4318" s="117"/>
      <c r="C4318" s="118"/>
      <c r="D4318" s="118"/>
      <c r="E4318" s="118"/>
      <c r="F4318" s="118"/>
      <c r="G4318" s="118"/>
      <c r="H4318" s="118"/>
      <c r="I4318" s="118"/>
      <c r="J4318" s="118"/>
      <c r="K4318" s="118"/>
      <c r="L4318" s="118"/>
      <c r="M4318" s="118"/>
      <c r="N4318" s="118"/>
    </row>
    <row r="4319" spans="1:14" s="43" customFormat="1" hidden="1">
      <c r="A4319" s="84"/>
      <c r="B4319" s="117"/>
      <c r="C4319" s="118"/>
      <c r="D4319" s="118"/>
      <c r="E4319" s="118"/>
      <c r="F4319" s="118"/>
      <c r="G4319" s="118"/>
      <c r="H4319" s="118"/>
      <c r="I4319" s="118"/>
      <c r="J4319" s="118"/>
      <c r="K4319" s="118"/>
      <c r="L4319" s="118"/>
      <c r="M4319" s="118"/>
      <c r="N4319" s="118"/>
    </row>
    <row r="4320" spans="1:14" s="43" customFormat="1" hidden="1">
      <c r="A4320" s="84"/>
      <c r="B4320" s="117"/>
      <c r="C4320" s="118"/>
      <c r="D4320" s="118"/>
      <c r="E4320" s="118"/>
      <c r="F4320" s="118"/>
      <c r="G4320" s="118"/>
      <c r="H4320" s="118"/>
      <c r="I4320" s="118"/>
      <c r="J4320" s="118"/>
      <c r="K4320" s="118"/>
      <c r="L4320" s="118"/>
      <c r="M4320" s="118"/>
      <c r="N4320" s="118"/>
    </row>
    <row r="4321" spans="1:14" s="43" customFormat="1" hidden="1">
      <c r="A4321" s="84"/>
      <c r="B4321" s="117"/>
      <c r="C4321" s="118"/>
      <c r="D4321" s="118"/>
      <c r="E4321" s="118"/>
      <c r="F4321" s="118"/>
      <c r="G4321" s="118"/>
      <c r="H4321" s="118"/>
      <c r="I4321" s="118"/>
      <c r="J4321" s="118"/>
      <c r="K4321" s="118"/>
      <c r="L4321" s="118"/>
      <c r="M4321" s="118"/>
      <c r="N4321" s="118"/>
    </row>
    <row r="4322" spans="1:14" s="43" customFormat="1" hidden="1">
      <c r="A4322" s="84"/>
      <c r="B4322" s="117"/>
      <c r="C4322" s="118"/>
      <c r="D4322" s="118"/>
      <c r="E4322" s="118"/>
      <c r="F4322" s="118"/>
      <c r="G4322" s="118"/>
      <c r="H4322" s="118"/>
      <c r="I4322" s="118"/>
      <c r="J4322" s="118"/>
      <c r="K4322" s="118"/>
      <c r="L4322" s="118"/>
      <c r="M4322" s="118"/>
      <c r="N4322" s="118"/>
    </row>
    <row r="4323" spans="1:14" s="43" customFormat="1" hidden="1">
      <c r="A4323" s="84"/>
      <c r="B4323" s="117"/>
      <c r="C4323" s="118"/>
      <c r="D4323" s="118"/>
      <c r="E4323" s="118"/>
      <c r="F4323" s="118"/>
      <c r="G4323" s="118"/>
      <c r="H4323" s="118"/>
      <c r="I4323" s="118"/>
      <c r="J4323" s="118"/>
      <c r="K4323" s="118"/>
      <c r="L4323" s="118"/>
      <c r="M4323" s="118"/>
      <c r="N4323" s="118"/>
    </row>
    <row r="4324" spans="1:14" s="43" customFormat="1" hidden="1">
      <c r="A4324" s="84"/>
      <c r="B4324" s="117"/>
      <c r="C4324" s="118"/>
      <c r="D4324" s="118"/>
      <c r="E4324" s="118"/>
      <c r="F4324" s="118"/>
      <c r="G4324" s="118"/>
      <c r="H4324" s="118"/>
      <c r="I4324" s="118"/>
      <c r="J4324" s="118"/>
      <c r="K4324" s="118"/>
      <c r="L4324" s="118"/>
      <c r="M4324" s="118"/>
      <c r="N4324" s="118"/>
    </row>
    <row r="4325" spans="1:14" s="43" customFormat="1" hidden="1">
      <c r="A4325" s="84"/>
      <c r="B4325" s="117"/>
      <c r="C4325" s="118"/>
      <c r="D4325" s="118"/>
      <c r="E4325" s="118"/>
      <c r="F4325" s="118"/>
      <c r="G4325" s="118"/>
      <c r="H4325" s="118"/>
      <c r="I4325" s="118"/>
      <c r="J4325" s="118"/>
      <c r="K4325" s="118"/>
      <c r="L4325" s="118"/>
      <c r="M4325" s="118"/>
      <c r="N4325" s="118"/>
    </row>
    <row r="4326" spans="1:14" s="43" customFormat="1" hidden="1">
      <c r="A4326" s="84"/>
      <c r="B4326" s="117"/>
      <c r="C4326" s="118"/>
      <c r="D4326" s="118"/>
      <c r="E4326" s="118"/>
      <c r="F4326" s="118"/>
      <c r="G4326" s="118"/>
      <c r="H4326" s="118"/>
      <c r="I4326" s="118"/>
      <c r="J4326" s="118"/>
      <c r="K4326" s="118"/>
      <c r="L4326" s="118"/>
      <c r="M4326" s="118"/>
      <c r="N4326" s="118"/>
    </row>
    <row r="4327" spans="1:14" s="43" customFormat="1" hidden="1">
      <c r="A4327" s="84"/>
      <c r="B4327" s="117"/>
      <c r="C4327" s="118"/>
      <c r="D4327" s="118"/>
      <c r="E4327" s="118"/>
      <c r="F4327" s="118"/>
      <c r="G4327" s="118"/>
      <c r="H4327" s="118"/>
      <c r="I4327" s="118"/>
      <c r="J4327" s="118"/>
      <c r="K4327" s="118"/>
      <c r="L4327" s="118"/>
      <c r="M4327" s="118"/>
      <c r="N4327" s="118"/>
    </row>
    <row r="4328" spans="1:14" s="43" customFormat="1" hidden="1">
      <c r="A4328" s="84"/>
      <c r="B4328" s="117"/>
      <c r="C4328" s="118"/>
      <c r="D4328" s="118"/>
      <c r="E4328" s="118"/>
      <c r="F4328" s="118"/>
      <c r="G4328" s="118"/>
      <c r="H4328" s="118"/>
      <c r="I4328" s="118"/>
      <c r="J4328" s="118"/>
      <c r="K4328" s="118"/>
      <c r="L4328" s="118"/>
      <c r="M4328" s="118"/>
      <c r="N4328" s="118"/>
    </row>
    <row r="4329" spans="1:14" s="43" customFormat="1" hidden="1">
      <c r="A4329" s="84"/>
      <c r="B4329" s="117"/>
      <c r="C4329" s="118"/>
      <c r="D4329" s="118"/>
      <c r="E4329" s="118"/>
      <c r="F4329" s="118"/>
      <c r="G4329" s="118"/>
      <c r="H4329" s="118"/>
      <c r="I4329" s="118"/>
      <c r="J4329" s="118"/>
      <c r="K4329" s="118"/>
      <c r="L4329" s="118"/>
      <c r="M4329" s="118"/>
      <c r="N4329" s="118"/>
    </row>
    <row r="4330" spans="1:14" s="43" customFormat="1" hidden="1">
      <c r="A4330" s="84"/>
      <c r="B4330" s="117"/>
      <c r="C4330" s="118"/>
      <c r="D4330" s="118"/>
      <c r="E4330" s="118"/>
      <c r="F4330" s="118"/>
      <c r="G4330" s="118"/>
      <c r="H4330" s="118"/>
      <c r="I4330" s="118"/>
      <c r="J4330" s="118"/>
      <c r="K4330" s="118"/>
      <c r="L4330" s="118"/>
      <c r="M4330" s="118"/>
      <c r="N4330" s="118"/>
    </row>
    <row r="4331" spans="1:14" s="43" customFormat="1" hidden="1">
      <c r="A4331" s="84"/>
      <c r="B4331" s="117"/>
      <c r="C4331" s="118"/>
      <c r="D4331" s="118"/>
      <c r="E4331" s="118"/>
      <c r="F4331" s="118"/>
      <c r="G4331" s="118"/>
      <c r="H4331" s="118"/>
      <c r="I4331" s="118"/>
      <c r="J4331" s="118"/>
      <c r="K4331" s="118"/>
      <c r="L4331" s="118"/>
      <c r="M4331" s="118"/>
      <c r="N4331" s="118"/>
    </row>
    <row r="4332" spans="1:14" s="43" customFormat="1" hidden="1">
      <c r="A4332" s="84"/>
      <c r="B4332" s="117"/>
      <c r="C4332" s="118"/>
      <c r="D4332" s="118"/>
      <c r="E4332" s="118"/>
      <c r="F4332" s="118"/>
      <c r="G4332" s="118"/>
      <c r="H4332" s="118"/>
      <c r="I4332" s="118"/>
      <c r="J4332" s="118"/>
      <c r="K4332" s="118"/>
      <c r="L4332" s="118"/>
      <c r="M4332" s="118"/>
      <c r="N4332" s="118"/>
    </row>
    <row r="4333" spans="1:14" s="43" customFormat="1" hidden="1">
      <c r="A4333" s="84"/>
      <c r="B4333" s="117"/>
      <c r="C4333" s="118"/>
      <c r="D4333" s="118"/>
      <c r="E4333" s="118"/>
      <c r="F4333" s="118"/>
      <c r="G4333" s="118"/>
      <c r="H4333" s="118"/>
      <c r="I4333" s="118"/>
      <c r="J4333" s="118"/>
      <c r="K4333" s="118"/>
      <c r="L4333" s="118"/>
      <c r="M4333" s="118"/>
      <c r="N4333" s="118"/>
    </row>
    <row r="4334" spans="1:14" s="43" customFormat="1" hidden="1">
      <c r="A4334" s="84"/>
      <c r="B4334" s="117"/>
      <c r="C4334" s="118"/>
      <c r="D4334" s="118"/>
      <c r="E4334" s="118"/>
      <c r="F4334" s="118"/>
      <c r="G4334" s="118"/>
      <c r="H4334" s="118"/>
      <c r="I4334" s="118"/>
      <c r="J4334" s="118"/>
      <c r="K4334" s="118"/>
      <c r="L4334" s="118"/>
      <c r="M4334" s="118"/>
      <c r="N4334" s="118"/>
    </row>
    <row r="4335" spans="1:14" s="43" customFormat="1" hidden="1">
      <c r="A4335" s="84"/>
      <c r="B4335" s="117"/>
      <c r="C4335" s="118"/>
      <c r="D4335" s="118"/>
      <c r="E4335" s="118"/>
      <c r="F4335" s="118"/>
      <c r="G4335" s="118"/>
      <c r="H4335" s="118"/>
      <c r="I4335" s="118"/>
      <c r="J4335" s="118"/>
      <c r="K4335" s="118"/>
      <c r="L4335" s="118"/>
      <c r="M4335" s="118"/>
      <c r="N4335" s="118"/>
    </row>
    <row r="4336" spans="1:14" s="43" customFormat="1" hidden="1">
      <c r="A4336" s="84"/>
      <c r="B4336" s="117"/>
      <c r="C4336" s="118"/>
      <c r="D4336" s="118"/>
      <c r="E4336" s="118"/>
      <c r="F4336" s="118"/>
      <c r="G4336" s="118"/>
      <c r="H4336" s="118"/>
      <c r="I4336" s="118"/>
      <c r="J4336" s="118"/>
      <c r="K4336" s="118"/>
      <c r="L4336" s="118"/>
      <c r="M4336" s="118"/>
      <c r="N4336" s="118"/>
    </row>
    <row r="4337" spans="1:14" s="43" customFormat="1" hidden="1">
      <c r="A4337" s="84"/>
      <c r="B4337" s="117"/>
      <c r="C4337" s="118"/>
      <c r="D4337" s="118"/>
      <c r="E4337" s="118"/>
      <c r="F4337" s="118"/>
      <c r="G4337" s="118"/>
      <c r="H4337" s="118"/>
      <c r="I4337" s="118"/>
      <c r="J4337" s="118"/>
      <c r="K4337" s="118"/>
      <c r="L4337" s="118"/>
      <c r="M4337" s="118"/>
      <c r="N4337" s="118"/>
    </row>
    <row r="4338" spans="1:14" s="43" customFormat="1" hidden="1">
      <c r="A4338" s="84"/>
      <c r="B4338" s="117"/>
      <c r="C4338" s="118"/>
      <c r="D4338" s="118"/>
      <c r="E4338" s="118"/>
      <c r="F4338" s="118"/>
      <c r="G4338" s="118"/>
      <c r="H4338" s="118"/>
      <c r="I4338" s="118"/>
      <c r="J4338" s="118"/>
      <c r="K4338" s="118"/>
      <c r="L4338" s="118"/>
      <c r="M4338" s="118"/>
      <c r="N4338" s="118"/>
    </row>
    <row r="4339" spans="1:14" s="43" customFormat="1" hidden="1">
      <c r="A4339" s="84"/>
      <c r="B4339" s="117"/>
      <c r="C4339" s="118"/>
      <c r="D4339" s="118"/>
      <c r="E4339" s="118"/>
      <c r="F4339" s="118"/>
      <c r="G4339" s="118"/>
      <c r="H4339" s="118"/>
      <c r="I4339" s="118"/>
      <c r="J4339" s="118"/>
      <c r="K4339" s="118"/>
      <c r="L4339" s="118"/>
      <c r="M4339" s="118"/>
      <c r="N4339" s="118"/>
    </row>
    <row r="4340" spans="1:14" s="43" customFormat="1" hidden="1">
      <c r="A4340" s="84"/>
      <c r="B4340" s="117"/>
      <c r="C4340" s="118"/>
      <c r="D4340" s="118"/>
      <c r="E4340" s="118"/>
      <c r="F4340" s="118"/>
      <c r="G4340" s="118"/>
      <c r="H4340" s="118"/>
      <c r="I4340" s="118"/>
      <c r="J4340" s="118"/>
      <c r="K4340" s="118"/>
      <c r="L4340" s="118"/>
      <c r="M4340" s="118"/>
      <c r="N4340" s="118"/>
    </row>
    <row r="4341" spans="1:14" s="43" customFormat="1" hidden="1">
      <c r="A4341" s="84"/>
      <c r="B4341" s="117"/>
      <c r="C4341" s="118"/>
      <c r="D4341" s="118"/>
      <c r="E4341" s="118"/>
      <c r="F4341" s="118"/>
      <c r="G4341" s="118"/>
      <c r="H4341" s="118"/>
      <c r="I4341" s="118"/>
      <c r="J4341" s="118"/>
      <c r="K4341" s="118"/>
      <c r="L4341" s="118"/>
      <c r="M4341" s="118"/>
      <c r="N4341" s="118"/>
    </row>
    <row r="4342" spans="1:14" s="43" customFormat="1" hidden="1">
      <c r="A4342" s="84"/>
      <c r="B4342" s="117"/>
      <c r="C4342" s="118"/>
      <c r="D4342" s="118"/>
      <c r="E4342" s="118"/>
      <c r="F4342" s="118"/>
      <c r="G4342" s="118"/>
      <c r="H4342" s="118"/>
      <c r="I4342" s="118"/>
      <c r="J4342" s="118"/>
      <c r="K4342" s="118"/>
      <c r="L4342" s="118"/>
      <c r="M4342" s="118"/>
      <c r="N4342" s="118"/>
    </row>
    <row r="4343" spans="1:14" s="43" customFormat="1" hidden="1">
      <c r="A4343" s="84"/>
      <c r="B4343" s="117"/>
      <c r="C4343" s="118"/>
      <c r="D4343" s="118"/>
      <c r="E4343" s="118"/>
      <c r="F4343" s="118"/>
      <c r="G4343" s="118"/>
      <c r="H4343" s="118"/>
      <c r="I4343" s="118"/>
      <c r="J4343" s="118"/>
      <c r="K4343" s="118"/>
      <c r="L4343" s="118"/>
      <c r="M4343" s="118"/>
      <c r="N4343" s="118"/>
    </row>
    <row r="4344" spans="1:14" s="43" customFormat="1" hidden="1">
      <c r="A4344" s="84"/>
      <c r="B4344" s="117"/>
      <c r="C4344" s="118"/>
      <c r="D4344" s="118"/>
      <c r="E4344" s="118"/>
      <c r="F4344" s="118"/>
      <c r="G4344" s="118"/>
      <c r="H4344" s="118"/>
      <c r="I4344" s="118"/>
      <c r="J4344" s="118"/>
      <c r="K4344" s="118"/>
      <c r="L4344" s="118"/>
      <c r="M4344" s="118"/>
      <c r="N4344" s="118"/>
    </row>
    <row r="4345" spans="1:14" s="43" customFormat="1" hidden="1">
      <c r="A4345" s="84"/>
      <c r="B4345" s="117"/>
      <c r="C4345" s="118"/>
      <c r="D4345" s="118"/>
      <c r="E4345" s="118"/>
      <c r="F4345" s="118"/>
      <c r="G4345" s="118"/>
      <c r="H4345" s="118"/>
      <c r="I4345" s="118"/>
      <c r="J4345" s="118"/>
      <c r="K4345" s="118"/>
      <c r="L4345" s="118"/>
      <c r="M4345" s="118"/>
      <c r="N4345" s="118"/>
    </row>
    <row r="4346" spans="1:14" s="43" customFormat="1" hidden="1">
      <c r="A4346" s="84"/>
      <c r="B4346" s="117"/>
      <c r="C4346" s="118"/>
      <c r="D4346" s="118"/>
      <c r="E4346" s="118"/>
      <c r="F4346" s="118"/>
      <c r="G4346" s="118"/>
      <c r="H4346" s="118"/>
      <c r="I4346" s="118"/>
      <c r="J4346" s="118"/>
      <c r="K4346" s="118"/>
      <c r="L4346" s="118"/>
      <c r="M4346" s="118"/>
      <c r="N4346" s="118"/>
    </row>
    <row r="4347" spans="1:14" s="43" customFormat="1" hidden="1">
      <c r="A4347" s="84"/>
      <c r="B4347" s="117"/>
      <c r="C4347" s="118"/>
      <c r="D4347" s="118"/>
      <c r="E4347" s="118"/>
      <c r="F4347" s="118"/>
      <c r="G4347" s="118"/>
      <c r="H4347" s="118"/>
      <c r="I4347" s="118"/>
      <c r="J4347" s="118"/>
      <c r="K4347" s="118"/>
      <c r="L4347" s="118"/>
      <c r="M4347" s="118"/>
      <c r="N4347" s="118"/>
    </row>
    <row r="4348" spans="1:14" s="43" customFormat="1" hidden="1">
      <c r="A4348" s="84"/>
      <c r="B4348" s="117"/>
      <c r="C4348" s="118"/>
      <c r="D4348" s="118"/>
      <c r="E4348" s="118"/>
      <c r="F4348" s="118"/>
      <c r="G4348" s="118"/>
      <c r="H4348" s="118"/>
      <c r="I4348" s="118"/>
      <c r="J4348" s="118"/>
      <c r="K4348" s="118"/>
      <c r="L4348" s="118"/>
      <c r="M4348" s="118"/>
      <c r="N4348" s="118"/>
    </row>
    <row r="4349" spans="1:14" s="43" customFormat="1" hidden="1">
      <c r="A4349" s="84"/>
      <c r="B4349" s="117"/>
      <c r="C4349" s="118"/>
      <c r="D4349" s="118"/>
      <c r="E4349" s="118"/>
      <c r="F4349" s="118"/>
      <c r="G4349" s="118"/>
      <c r="H4349" s="118"/>
      <c r="I4349" s="118"/>
      <c r="J4349" s="118"/>
      <c r="K4349" s="118"/>
      <c r="L4349" s="118"/>
      <c r="M4349" s="118"/>
      <c r="N4349" s="118"/>
    </row>
    <row r="4350" spans="1:14" s="43" customFormat="1" hidden="1">
      <c r="A4350" s="84"/>
      <c r="B4350" s="117"/>
      <c r="C4350" s="118"/>
      <c r="D4350" s="118"/>
      <c r="E4350" s="118"/>
      <c r="F4350" s="118"/>
      <c r="G4350" s="118"/>
      <c r="H4350" s="118"/>
      <c r="I4350" s="118"/>
      <c r="J4350" s="118"/>
      <c r="K4350" s="118"/>
      <c r="L4350" s="118"/>
      <c r="M4350" s="118"/>
      <c r="N4350" s="118"/>
    </row>
    <row r="4351" spans="1:14" s="43" customFormat="1" hidden="1">
      <c r="A4351" s="84"/>
      <c r="B4351" s="117"/>
      <c r="C4351" s="118"/>
      <c r="D4351" s="118"/>
      <c r="E4351" s="118"/>
      <c r="F4351" s="118"/>
      <c r="G4351" s="118"/>
      <c r="H4351" s="118"/>
      <c r="I4351" s="118"/>
      <c r="J4351" s="118"/>
      <c r="K4351" s="118"/>
      <c r="L4351" s="118"/>
      <c r="M4351" s="118"/>
      <c r="N4351" s="118"/>
    </row>
    <row r="4352" spans="1:14" s="43" customFormat="1" hidden="1">
      <c r="A4352" s="84"/>
      <c r="B4352" s="117"/>
      <c r="C4352" s="118"/>
      <c r="D4352" s="118"/>
      <c r="E4352" s="118"/>
      <c r="F4352" s="118"/>
      <c r="G4352" s="118"/>
      <c r="H4352" s="118"/>
      <c r="I4352" s="118"/>
      <c r="J4352" s="118"/>
      <c r="K4352" s="118"/>
      <c r="L4352" s="118"/>
      <c r="M4352" s="118"/>
      <c r="N4352" s="118"/>
    </row>
    <row r="4353" spans="1:14" s="43" customFormat="1" hidden="1">
      <c r="A4353" s="84"/>
      <c r="B4353" s="117"/>
      <c r="C4353" s="118"/>
      <c r="D4353" s="118"/>
      <c r="E4353" s="118"/>
      <c r="F4353" s="118"/>
      <c r="G4353" s="118"/>
      <c r="H4353" s="118"/>
      <c r="I4353" s="118"/>
      <c r="J4353" s="118"/>
      <c r="K4353" s="118"/>
      <c r="L4353" s="118"/>
      <c r="M4353" s="118"/>
      <c r="N4353" s="118"/>
    </row>
    <row r="4354" spans="1:14" s="43" customFormat="1" hidden="1">
      <c r="A4354" s="84"/>
      <c r="B4354" s="117"/>
      <c r="C4354" s="118"/>
      <c r="D4354" s="118"/>
      <c r="E4354" s="118"/>
      <c r="F4354" s="118"/>
      <c r="G4354" s="118"/>
      <c r="H4354" s="118"/>
      <c r="I4354" s="118"/>
      <c r="J4354" s="118"/>
      <c r="K4354" s="118"/>
      <c r="L4354" s="118"/>
      <c r="M4354" s="118"/>
      <c r="N4354" s="118"/>
    </row>
    <row r="4355" spans="1:14" s="43" customFormat="1" hidden="1">
      <c r="A4355" s="84"/>
      <c r="B4355" s="117"/>
      <c r="C4355" s="118"/>
      <c r="D4355" s="118"/>
      <c r="E4355" s="118"/>
      <c r="F4355" s="118"/>
      <c r="G4355" s="118"/>
      <c r="H4355" s="118"/>
      <c r="I4355" s="118"/>
      <c r="J4355" s="118"/>
      <c r="K4355" s="118"/>
      <c r="L4355" s="118"/>
      <c r="M4355" s="118"/>
      <c r="N4355" s="118"/>
    </row>
    <row r="4356" spans="1:14" s="43" customFormat="1" hidden="1">
      <c r="A4356" s="84"/>
      <c r="B4356" s="117"/>
      <c r="C4356" s="118"/>
      <c r="D4356" s="118"/>
      <c r="E4356" s="118"/>
      <c r="F4356" s="118"/>
      <c r="G4356" s="118"/>
      <c r="H4356" s="118"/>
      <c r="I4356" s="118"/>
      <c r="J4356" s="118"/>
      <c r="K4356" s="118"/>
      <c r="L4356" s="118"/>
      <c r="M4356" s="118"/>
      <c r="N4356" s="118"/>
    </row>
    <row r="4357" spans="1:14" s="43" customFormat="1" hidden="1">
      <c r="A4357" s="84"/>
      <c r="B4357" s="117"/>
      <c r="C4357" s="118"/>
      <c r="D4357" s="118"/>
      <c r="E4357" s="118"/>
      <c r="F4357" s="118"/>
      <c r="G4357" s="118"/>
      <c r="H4357" s="118"/>
      <c r="I4357" s="118"/>
      <c r="J4357" s="118"/>
      <c r="K4357" s="118"/>
      <c r="L4357" s="118"/>
      <c r="M4357" s="118"/>
      <c r="N4357" s="118"/>
    </row>
    <row r="4358" spans="1:14" s="43" customFormat="1" hidden="1">
      <c r="A4358" s="84"/>
      <c r="B4358" s="117"/>
      <c r="C4358" s="118"/>
      <c r="D4358" s="118"/>
      <c r="E4358" s="118"/>
      <c r="F4358" s="118"/>
      <c r="G4358" s="118"/>
      <c r="H4358" s="118"/>
      <c r="I4358" s="118"/>
      <c r="J4358" s="118"/>
      <c r="K4358" s="118"/>
      <c r="L4358" s="118"/>
      <c r="M4358" s="118"/>
      <c r="N4358" s="118"/>
    </row>
    <row r="4359" spans="1:14" s="43" customFormat="1" hidden="1">
      <c r="A4359" s="84"/>
      <c r="B4359" s="117"/>
      <c r="C4359" s="118"/>
      <c r="D4359" s="118"/>
      <c r="E4359" s="118"/>
      <c r="F4359" s="118"/>
      <c r="G4359" s="118"/>
      <c r="H4359" s="118"/>
      <c r="I4359" s="118"/>
      <c r="J4359" s="118"/>
      <c r="K4359" s="118"/>
      <c r="L4359" s="118"/>
      <c r="M4359" s="118"/>
      <c r="N4359" s="118"/>
    </row>
    <row r="4360" spans="1:14" s="43" customFormat="1" hidden="1">
      <c r="A4360" s="84"/>
      <c r="B4360" s="117"/>
      <c r="C4360" s="118"/>
      <c r="D4360" s="118"/>
      <c r="E4360" s="118"/>
      <c r="F4360" s="118"/>
      <c r="G4360" s="118"/>
      <c r="H4360" s="118"/>
      <c r="I4360" s="118"/>
      <c r="J4360" s="118"/>
      <c r="K4360" s="118"/>
      <c r="L4360" s="118"/>
      <c r="M4360" s="118"/>
      <c r="N4360" s="118"/>
    </row>
    <row r="4361" spans="1:14" s="43" customFormat="1" hidden="1">
      <c r="A4361" s="84"/>
      <c r="B4361" s="117"/>
      <c r="C4361" s="118"/>
      <c r="D4361" s="118"/>
      <c r="E4361" s="118"/>
      <c r="F4361" s="118"/>
      <c r="G4361" s="118"/>
      <c r="H4361" s="118"/>
      <c r="I4361" s="118"/>
      <c r="J4361" s="118"/>
      <c r="K4361" s="118"/>
      <c r="L4361" s="118"/>
      <c r="M4361" s="118"/>
      <c r="N4361" s="118"/>
    </row>
    <row r="4362" spans="1:14" s="43" customFormat="1" hidden="1">
      <c r="A4362" s="84"/>
      <c r="B4362" s="117"/>
      <c r="C4362" s="118"/>
      <c r="D4362" s="118"/>
      <c r="E4362" s="118"/>
      <c r="F4362" s="118"/>
      <c r="G4362" s="118"/>
      <c r="H4362" s="118"/>
      <c r="I4362" s="118"/>
      <c r="J4362" s="118"/>
      <c r="K4362" s="118"/>
      <c r="L4362" s="118"/>
      <c r="M4362" s="118"/>
      <c r="N4362" s="118"/>
    </row>
    <row r="4363" spans="1:14" s="43" customFormat="1" hidden="1">
      <c r="A4363" s="84"/>
      <c r="B4363" s="117"/>
      <c r="C4363" s="118"/>
      <c r="D4363" s="118"/>
      <c r="E4363" s="118"/>
      <c r="F4363" s="118"/>
      <c r="G4363" s="118"/>
      <c r="H4363" s="118"/>
      <c r="I4363" s="118"/>
      <c r="J4363" s="118"/>
      <c r="K4363" s="118"/>
      <c r="L4363" s="118"/>
      <c r="M4363" s="118"/>
      <c r="N4363" s="118"/>
    </row>
    <row r="4364" spans="1:14" s="43" customFormat="1" hidden="1">
      <c r="A4364" s="84"/>
      <c r="B4364" s="117"/>
      <c r="C4364" s="118"/>
      <c r="D4364" s="118"/>
      <c r="E4364" s="118"/>
      <c r="F4364" s="118"/>
      <c r="G4364" s="118"/>
      <c r="H4364" s="118"/>
      <c r="I4364" s="118"/>
      <c r="J4364" s="118"/>
      <c r="K4364" s="118"/>
      <c r="L4364" s="118"/>
      <c r="M4364" s="118"/>
      <c r="N4364" s="118"/>
    </row>
    <row r="4365" spans="1:14" s="43" customFormat="1" hidden="1">
      <c r="A4365" s="84"/>
      <c r="B4365" s="117"/>
      <c r="C4365" s="118"/>
      <c r="D4365" s="118"/>
      <c r="E4365" s="118"/>
      <c r="F4365" s="118"/>
      <c r="G4365" s="118"/>
      <c r="H4365" s="118"/>
      <c r="I4365" s="118"/>
      <c r="J4365" s="118"/>
      <c r="K4365" s="118"/>
      <c r="L4365" s="118"/>
      <c r="M4365" s="118"/>
      <c r="N4365" s="118"/>
    </row>
    <row r="4366" spans="1:14" s="43" customFormat="1" hidden="1">
      <c r="A4366" s="84"/>
      <c r="B4366" s="117"/>
      <c r="C4366" s="118"/>
      <c r="D4366" s="118"/>
      <c r="E4366" s="118"/>
      <c r="F4366" s="118"/>
      <c r="G4366" s="118"/>
      <c r="H4366" s="118"/>
      <c r="I4366" s="118"/>
      <c r="J4366" s="118"/>
      <c r="K4366" s="118"/>
      <c r="L4366" s="118"/>
      <c r="M4366" s="118"/>
      <c r="N4366" s="118"/>
    </row>
    <row r="4367" spans="1:14" s="43" customFormat="1" hidden="1">
      <c r="A4367" s="84"/>
      <c r="B4367" s="117"/>
      <c r="C4367" s="118"/>
      <c r="D4367" s="118"/>
      <c r="E4367" s="118"/>
      <c r="F4367" s="118"/>
      <c r="G4367" s="118"/>
      <c r="H4367" s="118"/>
      <c r="I4367" s="118"/>
      <c r="J4367" s="118"/>
      <c r="K4367" s="118"/>
      <c r="L4367" s="118"/>
      <c r="M4367" s="118"/>
      <c r="N4367" s="118"/>
    </row>
    <row r="4368" spans="1:14" s="43" customFormat="1" hidden="1">
      <c r="A4368" s="84"/>
      <c r="B4368" s="117"/>
      <c r="C4368" s="118"/>
      <c r="D4368" s="118"/>
      <c r="E4368" s="118"/>
      <c r="F4368" s="118"/>
      <c r="G4368" s="118"/>
      <c r="H4368" s="118"/>
      <c r="I4368" s="118"/>
      <c r="J4368" s="118"/>
      <c r="K4368" s="118"/>
      <c r="L4368" s="118"/>
      <c r="M4368" s="118"/>
      <c r="N4368" s="118"/>
    </row>
    <row r="4369" spans="1:14" s="43" customFormat="1" hidden="1">
      <c r="A4369" s="84"/>
      <c r="B4369" s="117"/>
      <c r="C4369" s="118"/>
      <c r="D4369" s="118"/>
      <c r="E4369" s="118"/>
      <c r="F4369" s="118"/>
      <c r="G4369" s="118"/>
      <c r="H4369" s="118"/>
      <c r="I4369" s="118"/>
      <c r="J4369" s="118"/>
      <c r="K4369" s="118"/>
      <c r="L4369" s="118"/>
      <c r="M4369" s="118"/>
      <c r="N4369" s="118"/>
    </row>
    <row r="4370" spans="1:14" s="43" customFormat="1" hidden="1">
      <c r="A4370" s="84"/>
      <c r="B4370" s="117"/>
      <c r="C4370" s="118"/>
      <c r="D4370" s="118"/>
      <c r="E4370" s="118"/>
      <c r="F4370" s="118"/>
      <c r="G4370" s="118"/>
      <c r="H4370" s="118"/>
      <c r="I4370" s="118"/>
      <c r="J4370" s="118"/>
      <c r="K4370" s="118"/>
      <c r="L4370" s="118"/>
      <c r="M4370" s="118"/>
      <c r="N4370" s="118"/>
    </row>
    <row r="4371" spans="1:14" s="43" customFormat="1" hidden="1">
      <c r="A4371" s="84"/>
      <c r="B4371" s="117"/>
      <c r="C4371" s="118"/>
      <c r="D4371" s="118"/>
      <c r="E4371" s="118"/>
      <c r="F4371" s="118"/>
      <c r="G4371" s="118"/>
      <c r="H4371" s="118"/>
      <c r="I4371" s="118"/>
      <c r="J4371" s="118"/>
      <c r="K4371" s="118"/>
      <c r="L4371" s="118"/>
      <c r="M4371" s="118"/>
      <c r="N4371" s="118"/>
    </row>
    <row r="4372" spans="1:14" s="43" customFormat="1" hidden="1">
      <c r="A4372" s="84"/>
      <c r="B4372" s="117"/>
      <c r="C4372" s="118"/>
      <c r="D4372" s="118"/>
      <c r="E4372" s="118"/>
      <c r="F4372" s="118"/>
      <c r="G4372" s="118"/>
      <c r="H4372" s="118"/>
      <c r="I4372" s="118"/>
      <c r="J4372" s="118"/>
      <c r="K4372" s="118"/>
      <c r="L4372" s="118"/>
      <c r="M4372" s="118"/>
      <c r="N4372" s="118"/>
    </row>
    <row r="4373" spans="1:14" s="43" customFormat="1" hidden="1">
      <c r="A4373" s="84"/>
      <c r="B4373" s="117"/>
      <c r="C4373" s="118"/>
      <c r="D4373" s="118"/>
      <c r="E4373" s="118"/>
      <c r="F4373" s="118"/>
      <c r="G4373" s="118"/>
      <c r="H4373" s="118"/>
      <c r="I4373" s="118"/>
      <c r="J4373" s="118"/>
      <c r="K4373" s="118"/>
      <c r="L4373" s="118"/>
      <c r="M4373" s="118"/>
      <c r="N4373" s="118"/>
    </row>
    <row r="4374" spans="1:14" s="43" customFormat="1" hidden="1">
      <c r="A4374" s="84"/>
      <c r="B4374" s="117"/>
      <c r="C4374" s="118"/>
      <c r="D4374" s="118"/>
      <c r="E4374" s="118"/>
      <c r="F4374" s="118"/>
      <c r="G4374" s="118"/>
      <c r="H4374" s="118"/>
      <c r="I4374" s="118"/>
      <c r="J4374" s="118"/>
      <c r="K4374" s="118"/>
      <c r="L4374" s="118"/>
      <c r="M4374" s="118"/>
      <c r="N4374" s="118"/>
    </row>
    <row r="4375" spans="1:14" s="43" customFormat="1" hidden="1">
      <c r="A4375" s="84"/>
      <c r="B4375" s="117"/>
      <c r="C4375" s="118"/>
      <c r="D4375" s="118"/>
      <c r="E4375" s="118"/>
      <c r="F4375" s="118"/>
      <c r="G4375" s="118"/>
      <c r="H4375" s="118"/>
      <c r="I4375" s="118"/>
      <c r="J4375" s="118"/>
      <c r="K4375" s="118"/>
      <c r="L4375" s="118"/>
      <c r="M4375" s="118"/>
      <c r="N4375" s="118"/>
    </row>
    <row r="4376" spans="1:14" s="43" customFormat="1" hidden="1">
      <c r="A4376" s="84"/>
      <c r="B4376" s="117"/>
      <c r="C4376" s="118"/>
      <c r="D4376" s="118"/>
      <c r="E4376" s="118"/>
      <c r="F4376" s="118"/>
      <c r="G4376" s="118"/>
      <c r="H4376" s="118"/>
      <c r="I4376" s="118"/>
      <c r="J4376" s="118"/>
      <c r="K4376" s="118"/>
      <c r="L4376" s="118"/>
      <c r="M4376" s="118"/>
      <c r="N4376" s="118"/>
    </row>
    <row r="4377" spans="1:14" s="43" customFormat="1" hidden="1">
      <c r="A4377" s="84"/>
      <c r="B4377" s="117"/>
      <c r="C4377" s="118"/>
      <c r="D4377" s="118"/>
      <c r="E4377" s="118"/>
      <c r="F4377" s="118"/>
      <c r="G4377" s="118"/>
      <c r="H4377" s="118"/>
      <c r="I4377" s="118"/>
      <c r="J4377" s="118"/>
      <c r="K4377" s="118"/>
      <c r="L4377" s="118"/>
      <c r="M4377" s="118"/>
      <c r="N4377" s="118"/>
    </row>
    <row r="4378" spans="1:14" s="43" customFormat="1" hidden="1">
      <c r="A4378" s="84"/>
      <c r="B4378" s="117"/>
      <c r="C4378" s="118"/>
      <c r="D4378" s="118"/>
      <c r="E4378" s="118"/>
      <c r="F4378" s="118"/>
      <c r="G4378" s="118"/>
      <c r="H4378" s="118"/>
      <c r="I4378" s="118"/>
      <c r="J4378" s="118"/>
      <c r="K4378" s="118"/>
      <c r="L4378" s="118"/>
      <c r="M4378" s="118"/>
      <c r="N4378" s="118"/>
    </row>
    <row r="4379" spans="1:14" s="43" customFormat="1" hidden="1">
      <c r="A4379" s="84"/>
      <c r="B4379" s="117"/>
      <c r="C4379" s="118"/>
      <c r="D4379" s="118"/>
      <c r="E4379" s="118"/>
      <c r="F4379" s="118"/>
      <c r="G4379" s="118"/>
      <c r="H4379" s="118"/>
      <c r="I4379" s="118"/>
      <c r="J4379" s="118"/>
      <c r="K4379" s="118"/>
      <c r="L4379" s="118"/>
      <c r="M4379" s="118"/>
      <c r="N4379" s="118"/>
    </row>
    <row r="4380" spans="1:14" s="43" customFormat="1" hidden="1">
      <c r="A4380" s="84"/>
      <c r="B4380" s="117"/>
      <c r="C4380" s="118"/>
      <c r="D4380" s="118"/>
      <c r="E4380" s="118"/>
      <c r="F4380" s="118"/>
      <c r="G4380" s="118"/>
      <c r="H4380" s="118"/>
      <c r="I4380" s="118"/>
      <c r="J4380" s="118"/>
      <c r="K4380" s="118"/>
      <c r="L4380" s="118"/>
      <c r="M4380" s="118"/>
      <c r="N4380" s="118"/>
    </row>
    <row r="4381" spans="1:14" s="43" customFormat="1" hidden="1">
      <c r="A4381" s="84"/>
      <c r="B4381" s="117"/>
      <c r="C4381" s="118"/>
      <c r="D4381" s="118"/>
      <c r="E4381" s="118"/>
      <c r="F4381" s="118"/>
      <c r="G4381" s="118"/>
      <c r="H4381" s="118"/>
      <c r="I4381" s="118"/>
      <c r="J4381" s="118"/>
      <c r="K4381" s="118"/>
      <c r="L4381" s="118"/>
      <c r="M4381" s="118"/>
      <c r="N4381" s="118"/>
    </row>
    <row r="4382" spans="1:14" s="43" customFormat="1" hidden="1">
      <c r="A4382" s="84"/>
      <c r="B4382" s="117"/>
      <c r="C4382" s="118"/>
      <c r="D4382" s="118"/>
      <c r="E4382" s="118"/>
      <c r="F4382" s="118"/>
      <c r="G4382" s="118"/>
      <c r="H4382" s="118"/>
      <c r="I4382" s="118"/>
      <c r="J4382" s="118"/>
      <c r="K4382" s="118"/>
      <c r="L4382" s="118"/>
      <c r="M4382" s="118"/>
      <c r="N4382" s="118"/>
    </row>
    <row r="4383" spans="1:14" s="43" customFormat="1" hidden="1">
      <c r="A4383" s="84"/>
      <c r="B4383" s="117"/>
      <c r="C4383" s="118"/>
      <c r="D4383" s="118"/>
      <c r="E4383" s="118"/>
      <c r="F4383" s="118"/>
      <c r="G4383" s="118"/>
      <c r="H4383" s="118"/>
      <c r="I4383" s="118"/>
      <c r="J4383" s="118"/>
      <c r="K4383" s="118"/>
      <c r="L4383" s="118"/>
      <c r="M4383" s="118"/>
      <c r="N4383" s="118"/>
    </row>
    <row r="4384" spans="1:14" s="43" customFormat="1" hidden="1">
      <c r="A4384" s="84"/>
      <c r="B4384" s="117"/>
      <c r="C4384" s="118"/>
      <c r="D4384" s="118"/>
      <c r="E4384" s="118"/>
      <c r="F4384" s="118"/>
      <c r="G4384" s="118"/>
      <c r="H4384" s="118"/>
      <c r="I4384" s="118"/>
      <c r="J4384" s="118"/>
      <c r="K4384" s="118"/>
      <c r="L4384" s="118"/>
      <c r="M4384" s="118"/>
      <c r="N4384" s="118"/>
    </row>
    <row r="4385" spans="1:14" s="43" customFormat="1" hidden="1">
      <c r="A4385" s="84"/>
      <c r="B4385" s="117"/>
      <c r="C4385" s="118"/>
      <c r="D4385" s="118"/>
      <c r="E4385" s="118"/>
      <c r="F4385" s="118"/>
      <c r="G4385" s="118"/>
      <c r="H4385" s="118"/>
      <c r="I4385" s="118"/>
      <c r="J4385" s="118"/>
      <c r="K4385" s="118"/>
      <c r="L4385" s="118"/>
      <c r="M4385" s="118"/>
      <c r="N4385" s="118"/>
    </row>
    <row r="4386" spans="1:14" s="43" customFormat="1" hidden="1">
      <c r="A4386" s="84"/>
      <c r="B4386" s="117"/>
      <c r="C4386" s="118"/>
      <c r="D4386" s="118"/>
      <c r="E4386" s="118"/>
      <c r="F4386" s="118"/>
      <c r="G4386" s="118"/>
      <c r="H4386" s="118"/>
      <c r="I4386" s="118"/>
      <c r="J4386" s="118"/>
      <c r="K4386" s="118"/>
      <c r="L4386" s="118"/>
      <c r="M4386" s="118"/>
      <c r="N4386" s="118"/>
    </row>
    <row r="4387" spans="1:14" s="43" customFormat="1" hidden="1">
      <c r="A4387" s="84"/>
      <c r="B4387" s="117"/>
      <c r="C4387" s="118"/>
      <c r="D4387" s="118"/>
      <c r="E4387" s="118"/>
      <c r="F4387" s="118"/>
      <c r="G4387" s="118"/>
      <c r="H4387" s="118"/>
      <c r="I4387" s="118"/>
      <c r="J4387" s="118"/>
      <c r="K4387" s="118"/>
      <c r="L4387" s="118"/>
      <c r="M4387" s="118"/>
      <c r="N4387" s="118"/>
    </row>
    <row r="4388" spans="1:14" s="43" customFormat="1" hidden="1">
      <c r="A4388" s="84"/>
      <c r="B4388" s="117"/>
      <c r="C4388" s="118"/>
      <c r="D4388" s="118"/>
      <c r="E4388" s="118"/>
      <c r="F4388" s="118"/>
      <c r="G4388" s="118"/>
      <c r="H4388" s="118"/>
      <c r="I4388" s="118"/>
      <c r="J4388" s="118"/>
      <c r="K4388" s="118"/>
      <c r="L4388" s="118"/>
      <c r="M4388" s="118"/>
      <c r="N4388" s="118"/>
    </row>
    <row r="4389" spans="1:14" s="43" customFormat="1" hidden="1">
      <c r="A4389" s="84"/>
      <c r="B4389" s="117"/>
      <c r="C4389" s="118"/>
      <c r="D4389" s="118"/>
      <c r="E4389" s="118"/>
      <c r="F4389" s="118"/>
      <c r="G4389" s="118"/>
      <c r="H4389" s="118"/>
      <c r="I4389" s="118"/>
      <c r="J4389" s="118"/>
      <c r="K4389" s="118"/>
      <c r="L4389" s="118"/>
      <c r="M4389" s="118"/>
      <c r="N4389" s="118"/>
    </row>
    <row r="4390" spans="1:14" s="43" customFormat="1" hidden="1">
      <c r="A4390" s="84"/>
      <c r="B4390" s="117"/>
      <c r="C4390" s="118"/>
      <c r="D4390" s="118"/>
      <c r="E4390" s="118"/>
      <c r="F4390" s="118"/>
      <c r="G4390" s="118"/>
      <c r="H4390" s="118"/>
      <c r="I4390" s="118"/>
      <c r="J4390" s="118"/>
      <c r="K4390" s="118"/>
      <c r="L4390" s="118"/>
      <c r="M4390" s="118"/>
      <c r="N4390" s="118"/>
    </row>
    <row r="4391" spans="1:14" s="43" customFormat="1" hidden="1">
      <c r="A4391" s="84"/>
      <c r="B4391" s="117"/>
      <c r="C4391" s="118"/>
      <c r="D4391" s="118"/>
      <c r="E4391" s="118"/>
      <c r="F4391" s="118"/>
      <c r="G4391" s="118"/>
      <c r="H4391" s="118"/>
      <c r="I4391" s="118"/>
      <c r="J4391" s="118"/>
      <c r="K4391" s="118"/>
      <c r="L4391" s="118"/>
      <c r="M4391" s="118"/>
      <c r="N4391" s="118"/>
    </row>
    <row r="4392" spans="1:14" s="43" customFormat="1" hidden="1">
      <c r="A4392" s="84"/>
      <c r="B4392" s="117"/>
      <c r="C4392" s="118"/>
      <c r="D4392" s="118"/>
      <c r="E4392" s="118"/>
      <c r="F4392" s="118"/>
      <c r="G4392" s="118"/>
      <c r="H4392" s="118"/>
      <c r="I4392" s="118"/>
      <c r="J4392" s="118"/>
      <c r="K4392" s="118"/>
      <c r="L4392" s="118"/>
      <c r="M4392" s="118"/>
      <c r="N4392" s="118"/>
    </row>
    <row r="4393" spans="1:14" s="43" customFormat="1" hidden="1">
      <c r="A4393" s="84"/>
      <c r="B4393" s="117"/>
      <c r="C4393" s="118"/>
      <c r="D4393" s="118"/>
      <c r="E4393" s="118"/>
      <c r="F4393" s="118"/>
      <c r="G4393" s="118"/>
      <c r="H4393" s="118"/>
      <c r="I4393" s="118"/>
      <c r="J4393" s="118"/>
      <c r="K4393" s="118"/>
      <c r="L4393" s="118"/>
      <c r="M4393" s="118"/>
      <c r="N4393" s="118"/>
    </row>
    <row r="4394" spans="1:14" s="43" customFormat="1" hidden="1">
      <c r="A4394" s="84"/>
      <c r="B4394" s="117"/>
      <c r="C4394" s="118"/>
      <c r="D4394" s="118"/>
      <c r="E4394" s="118"/>
      <c r="F4394" s="118"/>
      <c r="G4394" s="118"/>
      <c r="H4394" s="118"/>
      <c r="I4394" s="118"/>
      <c r="J4394" s="118"/>
      <c r="K4394" s="118"/>
      <c r="L4394" s="118"/>
      <c r="M4394" s="118"/>
      <c r="N4394" s="118"/>
    </row>
    <row r="4395" spans="1:14" s="43" customFormat="1" hidden="1">
      <c r="A4395" s="84"/>
      <c r="B4395" s="117"/>
      <c r="C4395" s="118"/>
      <c r="D4395" s="118"/>
      <c r="E4395" s="118"/>
      <c r="F4395" s="118"/>
      <c r="G4395" s="118"/>
      <c r="H4395" s="118"/>
      <c r="I4395" s="118"/>
      <c r="J4395" s="118"/>
      <c r="K4395" s="118"/>
      <c r="L4395" s="118"/>
      <c r="M4395" s="118"/>
      <c r="N4395" s="118"/>
    </row>
    <row r="4396" spans="1:14" s="43" customFormat="1" hidden="1">
      <c r="A4396" s="84"/>
      <c r="B4396" s="117"/>
      <c r="C4396" s="118"/>
      <c r="D4396" s="118"/>
      <c r="E4396" s="118"/>
      <c r="F4396" s="118"/>
      <c r="G4396" s="118"/>
      <c r="H4396" s="118"/>
      <c r="I4396" s="118"/>
      <c r="J4396" s="118"/>
      <c r="K4396" s="118"/>
      <c r="L4396" s="118"/>
      <c r="M4396" s="118"/>
      <c r="N4396" s="118"/>
    </row>
    <row r="4397" spans="1:14" s="43" customFormat="1" hidden="1">
      <c r="A4397" s="84"/>
      <c r="B4397" s="117"/>
      <c r="C4397" s="118"/>
      <c r="D4397" s="118"/>
      <c r="E4397" s="118"/>
      <c r="F4397" s="118"/>
      <c r="G4397" s="118"/>
      <c r="H4397" s="118"/>
      <c r="I4397" s="118"/>
      <c r="J4397" s="118"/>
      <c r="K4397" s="118"/>
      <c r="L4397" s="118"/>
      <c r="M4397" s="118"/>
      <c r="N4397" s="118"/>
    </row>
    <row r="4398" spans="1:14" s="43" customFormat="1" hidden="1">
      <c r="A4398" s="84"/>
      <c r="B4398" s="117"/>
      <c r="C4398" s="118"/>
      <c r="D4398" s="118"/>
      <c r="E4398" s="118"/>
      <c r="F4398" s="118"/>
      <c r="G4398" s="118"/>
      <c r="H4398" s="118"/>
      <c r="I4398" s="118"/>
      <c r="J4398" s="118"/>
      <c r="K4398" s="118"/>
      <c r="L4398" s="118"/>
      <c r="M4398" s="118"/>
      <c r="N4398" s="118"/>
    </row>
    <row r="4399" spans="1:14" s="43" customFormat="1" hidden="1">
      <c r="A4399" s="84"/>
      <c r="B4399" s="117"/>
      <c r="C4399" s="118"/>
      <c r="D4399" s="118"/>
      <c r="E4399" s="118"/>
      <c r="F4399" s="118"/>
      <c r="G4399" s="118"/>
      <c r="H4399" s="118"/>
      <c r="I4399" s="118"/>
      <c r="J4399" s="118"/>
      <c r="K4399" s="118"/>
      <c r="L4399" s="118"/>
      <c r="M4399" s="118"/>
      <c r="N4399" s="118"/>
    </row>
    <row r="4400" spans="1:14" s="43" customFormat="1" hidden="1">
      <c r="A4400" s="84"/>
      <c r="B4400" s="117"/>
      <c r="C4400" s="118"/>
      <c r="D4400" s="118"/>
      <c r="E4400" s="118"/>
      <c r="F4400" s="118"/>
      <c r="G4400" s="118"/>
      <c r="H4400" s="118"/>
      <c r="I4400" s="118"/>
      <c r="J4400" s="118"/>
      <c r="K4400" s="118"/>
      <c r="L4400" s="118"/>
      <c r="M4400" s="118"/>
      <c r="N4400" s="118"/>
    </row>
    <row r="4401" spans="1:14" s="43" customFormat="1" hidden="1">
      <c r="A4401" s="84"/>
      <c r="B4401" s="117"/>
      <c r="C4401" s="118"/>
      <c r="D4401" s="118"/>
      <c r="E4401" s="118"/>
      <c r="F4401" s="118"/>
      <c r="G4401" s="118"/>
      <c r="H4401" s="118"/>
      <c r="I4401" s="118"/>
      <c r="J4401" s="118"/>
      <c r="K4401" s="118"/>
      <c r="L4401" s="118"/>
      <c r="M4401" s="118"/>
      <c r="N4401" s="118"/>
    </row>
    <row r="4402" spans="1:14" s="43" customFormat="1" hidden="1">
      <c r="A4402" s="84"/>
      <c r="B4402" s="117"/>
      <c r="C4402" s="118"/>
      <c r="D4402" s="118"/>
      <c r="E4402" s="118"/>
      <c r="F4402" s="118"/>
      <c r="G4402" s="118"/>
      <c r="H4402" s="118"/>
      <c r="I4402" s="118"/>
      <c r="J4402" s="118"/>
      <c r="K4402" s="118"/>
      <c r="L4402" s="118"/>
      <c r="M4402" s="118"/>
      <c r="N4402" s="118"/>
    </row>
    <row r="4403" spans="1:14" s="43" customFormat="1" hidden="1">
      <c r="A4403" s="84"/>
      <c r="B4403" s="117"/>
      <c r="C4403" s="118"/>
      <c r="D4403" s="118"/>
      <c r="E4403" s="118"/>
      <c r="F4403" s="118"/>
      <c r="G4403" s="118"/>
      <c r="H4403" s="118"/>
      <c r="I4403" s="118"/>
      <c r="J4403" s="118"/>
      <c r="K4403" s="118"/>
      <c r="L4403" s="118"/>
      <c r="M4403" s="118"/>
      <c r="N4403" s="118"/>
    </row>
    <row r="4404" spans="1:14" s="43" customFormat="1" hidden="1">
      <c r="A4404" s="84"/>
      <c r="B4404" s="117"/>
      <c r="C4404" s="118"/>
      <c r="D4404" s="118"/>
      <c r="E4404" s="118"/>
      <c r="F4404" s="118"/>
      <c r="G4404" s="118"/>
      <c r="H4404" s="118"/>
      <c r="I4404" s="118"/>
      <c r="J4404" s="118"/>
      <c r="K4404" s="118"/>
      <c r="L4404" s="118"/>
      <c r="M4404" s="118"/>
      <c r="N4404" s="118"/>
    </row>
    <row r="4405" spans="1:14" s="43" customFormat="1" hidden="1">
      <c r="A4405" s="84"/>
      <c r="B4405" s="117"/>
      <c r="C4405" s="118"/>
      <c r="D4405" s="118"/>
      <c r="E4405" s="118"/>
      <c r="F4405" s="118"/>
      <c r="G4405" s="118"/>
      <c r="H4405" s="118"/>
      <c r="I4405" s="118"/>
      <c r="J4405" s="118"/>
      <c r="K4405" s="118"/>
      <c r="L4405" s="118"/>
      <c r="M4405" s="118"/>
      <c r="N4405" s="118"/>
    </row>
    <row r="4406" spans="1:14" s="43" customFormat="1" hidden="1">
      <c r="A4406" s="84"/>
      <c r="B4406" s="117"/>
      <c r="C4406" s="118"/>
      <c r="D4406" s="118"/>
      <c r="E4406" s="118"/>
      <c r="F4406" s="118"/>
      <c r="G4406" s="118"/>
      <c r="H4406" s="118"/>
      <c r="I4406" s="118"/>
      <c r="J4406" s="118"/>
      <c r="K4406" s="118"/>
      <c r="L4406" s="118"/>
      <c r="M4406" s="118"/>
      <c r="N4406" s="118"/>
    </row>
    <row r="4407" spans="1:14" s="43" customFormat="1" hidden="1">
      <c r="A4407" s="84"/>
      <c r="B4407" s="117"/>
      <c r="C4407" s="118"/>
      <c r="D4407" s="118"/>
      <c r="E4407" s="118"/>
      <c r="F4407" s="118"/>
      <c r="G4407" s="118"/>
      <c r="H4407" s="118"/>
      <c r="I4407" s="118"/>
      <c r="J4407" s="118"/>
      <c r="K4407" s="118"/>
      <c r="L4407" s="118"/>
      <c r="M4407" s="118"/>
      <c r="N4407" s="118"/>
    </row>
    <row r="4408" spans="1:14" s="43" customFormat="1" hidden="1">
      <c r="A4408" s="84"/>
      <c r="B4408" s="117"/>
      <c r="C4408" s="118"/>
      <c r="D4408" s="118"/>
      <c r="E4408" s="118"/>
      <c r="F4408" s="118"/>
      <c r="G4408" s="118"/>
      <c r="H4408" s="118"/>
      <c r="I4408" s="118"/>
      <c r="J4408" s="118"/>
      <c r="K4408" s="118"/>
      <c r="L4408" s="118"/>
      <c r="M4408" s="118"/>
      <c r="N4408" s="118"/>
    </row>
    <row r="4409" spans="1:14" s="43" customFormat="1" hidden="1">
      <c r="A4409" s="84"/>
      <c r="B4409" s="117"/>
      <c r="C4409" s="118"/>
      <c r="D4409" s="118"/>
      <c r="E4409" s="118"/>
      <c r="F4409" s="118"/>
      <c r="G4409" s="118"/>
      <c r="H4409" s="118"/>
      <c r="I4409" s="118"/>
      <c r="J4409" s="118"/>
      <c r="K4409" s="118"/>
      <c r="L4409" s="118"/>
      <c r="M4409" s="118"/>
      <c r="N4409" s="118"/>
    </row>
    <row r="4410" spans="1:14" s="43" customFormat="1" hidden="1">
      <c r="A4410" s="84"/>
      <c r="B4410" s="117"/>
      <c r="C4410" s="118"/>
      <c r="D4410" s="118"/>
      <c r="E4410" s="118"/>
      <c r="F4410" s="118"/>
      <c r="G4410" s="118"/>
      <c r="H4410" s="118"/>
      <c r="I4410" s="118"/>
      <c r="J4410" s="118"/>
      <c r="K4410" s="118"/>
      <c r="L4410" s="118"/>
      <c r="M4410" s="118"/>
      <c r="N4410" s="118"/>
    </row>
    <row r="4411" spans="1:14" s="43" customFormat="1" hidden="1">
      <c r="A4411" s="84"/>
      <c r="B4411" s="117"/>
      <c r="C4411" s="118"/>
      <c r="D4411" s="118"/>
      <c r="E4411" s="118"/>
      <c r="F4411" s="118"/>
      <c r="G4411" s="118"/>
      <c r="H4411" s="118"/>
      <c r="I4411" s="118"/>
      <c r="J4411" s="118"/>
      <c r="K4411" s="118"/>
      <c r="L4411" s="118"/>
      <c r="M4411" s="118"/>
      <c r="N4411" s="118"/>
    </row>
    <row r="4412" spans="1:14" s="43" customFormat="1" hidden="1">
      <c r="A4412" s="84"/>
      <c r="B4412" s="117"/>
      <c r="C4412" s="118"/>
      <c r="D4412" s="118"/>
      <c r="E4412" s="118"/>
      <c r="F4412" s="118"/>
      <c r="G4412" s="118"/>
      <c r="H4412" s="118"/>
      <c r="I4412" s="118"/>
      <c r="J4412" s="118"/>
      <c r="K4412" s="118"/>
      <c r="L4412" s="118"/>
      <c r="M4412" s="118"/>
      <c r="N4412" s="118"/>
    </row>
    <row r="4413" spans="1:14" s="43" customFormat="1" hidden="1">
      <c r="A4413" s="84"/>
      <c r="B4413" s="117"/>
      <c r="C4413" s="118"/>
      <c r="D4413" s="118"/>
      <c r="E4413" s="118"/>
      <c r="F4413" s="118"/>
      <c r="G4413" s="118"/>
      <c r="H4413" s="118"/>
      <c r="I4413" s="118"/>
      <c r="J4413" s="118"/>
      <c r="K4413" s="118"/>
      <c r="L4413" s="118"/>
      <c r="M4413" s="118"/>
      <c r="N4413" s="118"/>
    </row>
    <row r="4414" spans="1:14" s="43" customFormat="1" hidden="1">
      <c r="A4414" s="84"/>
      <c r="B4414" s="117"/>
      <c r="C4414" s="118"/>
      <c r="D4414" s="118"/>
      <c r="E4414" s="118"/>
      <c r="F4414" s="118"/>
      <c r="G4414" s="118"/>
      <c r="H4414" s="118"/>
      <c r="I4414" s="118"/>
      <c r="J4414" s="118"/>
      <c r="K4414" s="118"/>
      <c r="L4414" s="118"/>
      <c r="M4414" s="118"/>
      <c r="N4414" s="118"/>
    </row>
    <row r="4415" spans="1:14" s="43" customFormat="1" hidden="1">
      <c r="A4415" s="84"/>
      <c r="B4415" s="117"/>
      <c r="C4415" s="118"/>
      <c r="D4415" s="118"/>
      <c r="E4415" s="118"/>
      <c r="F4415" s="118"/>
      <c r="G4415" s="118"/>
      <c r="H4415" s="118"/>
      <c r="I4415" s="118"/>
      <c r="J4415" s="118"/>
      <c r="K4415" s="118"/>
      <c r="L4415" s="118"/>
      <c r="M4415" s="118"/>
      <c r="N4415" s="118"/>
    </row>
    <row r="4416" spans="1:14" s="43" customFormat="1" hidden="1">
      <c r="A4416" s="84"/>
      <c r="B4416" s="117"/>
      <c r="C4416" s="118"/>
      <c r="D4416" s="118"/>
      <c r="E4416" s="118"/>
      <c r="F4416" s="118"/>
      <c r="G4416" s="118"/>
      <c r="H4416" s="118"/>
      <c r="I4416" s="118"/>
      <c r="J4416" s="118"/>
      <c r="K4416" s="118"/>
      <c r="L4416" s="118"/>
      <c r="M4416" s="118"/>
      <c r="N4416" s="118"/>
    </row>
    <row r="4417" spans="1:14" s="43" customFormat="1" hidden="1">
      <c r="A4417" s="84"/>
      <c r="B4417" s="117"/>
      <c r="C4417" s="118"/>
      <c r="D4417" s="118"/>
      <c r="E4417" s="118"/>
      <c r="F4417" s="118"/>
      <c r="G4417" s="118"/>
      <c r="H4417" s="118"/>
      <c r="I4417" s="118"/>
      <c r="J4417" s="118"/>
      <c r="K4417" s="118"/>
      <c r="L4417" s="118"/>
      <c r="M4417" s="118"/>
      <c r="N4417" s="118"/>
    </row>
    <row r="4418" spans="1:14" s="43" customFormat="1" hidden="1">
      <c r="A4418" s="84"/>
      <c r="B4418" s="117"/>
      <c r="C4418" s="118"/>
      <c r="D4418" s="118"/>
      <c r="E4418" s="118"/>
      <c r="F4418" s="118"/>
      <c r="G4418" s="118"/>
      <c r="H4418" s="118"/>
      <c r="I4418" s="118"/>
      <c r="J4418" s="118"/>
      <c r="K4418" s="118"/>
      <c r="L4418" s="118"/>
      <c r="M4418" s="118"/>
      <c r="N4418" s="118"/>
    </row>
    <row r="4419" spans="1:14" s="43" customFormat="1" hidden="1">
      <c r="A4419" s="84"/>
      <c r="B4419" s="117"/>
      <c r="C4419" s="118"/>
      <c r="D4419" s="118"/>
      <c r="E4419" s="118"/>
      <c r="F4419" s="118"/>
      <c r="G4419" s="118"/>
      <c r="H4419" s="118"/>
      <c r="I4419" s="118"/>
      <c r="J4419" s="118"/>
      <c r="K4419" s="118"/>
      <c r="L4419" s="118"/>
      <c r="M4419" s="118"/>
      <c r="N4419" s="118"/>
    </row>
    <row r="4420" spans="1:14" s="43" customFormat="1" hidden="1">
      <c r="A4420" s="84"/>
      <c r="B4420" s="117"/>
      <c r="C4420" s="118"/>
      <c r="D4420" s="118"/>
      <c r="E4420" s="118"/>
      <c r="F4420" s="118"/>
      <c r="G4420" s="118"/>
      <c r="H4420" s="118"/>
      <c r="I4420" s="118"/>
      <c r="J4420" s="118"/>
      <c r="K4420" s="118"/>
      <c r="L4420" s="118"/>
      <c r="M4420" s="118"/>
      <c r="N4420" s="118"/>
    </row>
    <row r="4421" spans="1:14" s="43" customFormat="1" hidden="1">
      <c r="A4421" s="84"/>
      <c r="B4421" s="117"/>
      <c r="C4421" s="118"/>
      <c r="D4421" s="118"/>
      <c r="E4421" s="118"/>
      <c r="F4421" s="118"/>
      <c r="G4421" s="118"/>
      <c r="H4421" s="118"/>
      <c r="I4421" s="118"/>
      <c r="J4421" s="118"/>
      <c r="K4421" s="118"/>
      <c r="L4421" s="118"/>
      <c r="M4421" s="118"/>
      <c r="N4421" s="118"/>
    </row>
    <row r="4422" spans="1:14" s="43" customFormat="1" hidden="1">
      <c r="A4422" s="84"/>
      <c r="B4422" s="117"/>
      <c r="C4422" s="118"/>
      <c r="D4422" s="118"/>
      <c r="E4422" s="118"/>
      <c r="F4422" s="118"/>
      <c r="G4422" s="118"/>
      <c r="H4422" s="118"/>
      <c r="I4422" s="118"/>
      <c r="J4422" s="118"/>
      <c r="K4422" s="118"/>
      <c r="L4422" s="118"/>
      <c r="M4422" s="118"/>
      <c r="N4422" s="118"/>
    </row>
    <row r="4423" spans="1:14" s="43" customFormat="1" hidden="1">
      <c r="A4423" s="84"/>
      <c r="B4423" s="117"/>
      <c r="C4423" s="118"/>
      <c r="D4423" s="118"/>
      <c r="E4423" s="118"/>
      <c r="F4423" s="118"/>
      <c r="G4423" s="118"/>
      <c r="H4423" s="118"/>
      <c r="I4423" s="118"/>
      <c r="J4423" s="118"/>
      <c r="K4423" s="118"/>
      <c r="L4423" s="118"/>
      <c r="M4423" s="118"/>
      <c r="N4423" s="118"/>
    </row>
    <row r="4424" spans="1:14" s="43" customFormat="1" hidden="1">
      <c r="A4424" s="84"/>
      <c r="B4424" s="117"/>
      <c r="C4424" s="118"/>
      <c r="D4424" s="118"/>
      <c r="E4424" s="118"/>
      <c r="F4424" s="118"/>
      <c r="G4424" s="118"/>
      <c r="H4424" s="118"/>
      <c r="I4424" s="118"/>
      <c r="J4424" s="118"/>
      <c r="K4424" s="118"/>
      <c r="L4424" s="118"/>
      <c r="M4424" s="118"/>
      <c r="N4424" s="118"/>
    </row>
    <row r="4425" spans="1:14" s="43" customFormat="1" hidden="1">
      <c r="A4425" s="84"/>
      <c r="B4425" s="117"/>
      <c r="C4425" s="118"/>
      <c r="D4425" s="118"/>
      <c r="E4425" s="118"/>
      <c r="F4425" s="118"/>
      <c r="G4425" s="118"/>
      <c r="H4425" s="118"/>
      <c r="I4425" s="118"/>
      <c r="J4425" s="118"/>
      <c r="K4425" s="118"/>
      <c r="L4425" s="118"/>
      <c r="M4425" s="118"/>
      <c r="N4425" s="118"/>
    </row>
    <row r="4426" spans="1:14" s="43" customFormat="1" hidden="1">
      <c r="A4426" s="84"/>
      <c r="B4426" s="117"/>
      <c r="C4426" s="118"/>
      <c r="D4426" s="118"/>
      <c r="E4426" s="118"/>
      <c r="F4426" s="118"/>
      <c r="G4426" s="118"/>
      <c r="H4426" s="118"/>
      <c r="I4426" s="118"/>
      <c r="J4426" s="118"/>
      <c r="K4426" s="118"/>
      <c r="L4426" s="118"/>
      <c r="M4426" s="118"/>
      <c r="N4426" s="118"/>
    </row>
    <row r="4427" spans="1:14" s="43" customFormat="1" hidden="1">
      <c r="A4427" s="84"/>
      <c r="B4427" s="117"/>
      <c r="C4427" s="118"/>
      <c r="D4427" s="118"/>
      <c r="E4427" s="118"/>
      <c r="F4427" s="118"/>
      <c r="G4427" s="118"/>
      <c r="H4427" s="118"/>
      <c r="I4427" s="118"/>
      <c r="J4427" s="118"/>
      <c r="K4427" s="118"/>
      <c r="L4427" s="118"/>
      <c r="M4427" s="118"/>
      <c r="N4427" s="118"/>
    </row>
    <row r="4428" spans="1:14" s="43" customFormat="1" hidden="1">
      <c r="A4428" s="84"/>
      <c r="B4428" s="117"/>
      <c r="C4428" s="118"/>
      <c r="D4428" s="118"/>
      <c r="E4428" s="118"/>
      <c r="F4428" s="118"/>
      <c r="G4428" s="118"/>
      <c r="H4428" s="118"/>
      <c r="I4428" s="118"/>
      <c r="J4428" s="118"/>
      <c r="K4428" s="118"/>
      <c r="L4428" s="118"/>
      <c r="M4428" s="118"/>
      <c r="N4428" s="118"/>
    </row>
    <row r="4429" spans="1:14" s="43" customFormat="1" hidden="1">
      <c r="A4429" s="84"/>
      <c r="B4429" s="117"/>
      <c r="C4429" s="118"/>
      <c r="D4429" s="118"/>
      <c r="E4429" s="118"/>
      <c r="F4429" s="118"/>
      <c r="G4429" s="118"/>
      <c r="H4429" s="118"/>
      <c r="I4429" s="118"/>
      <c r="J4429" s="118"/>
      <c r="K4429" s="118"/>
      <c r="L4429" s="118"/>
      <c r="M4429" s="118"/>
      <c r="N4429" s="118"/>
    </row>
    <row r="4430" spans="1:14" s="43" customFormat="1" hidden="1">
      <c r="A4430" s="84"/>
      <c r="B4430" s="117"/>
      <c r="C4430" s="118"/>
      <c r="D4430" s="118"/>
      <c r="E4430" s="118"/>
      <c r="F4430" s="118"/>
      <c r="G4430" s="118"/>
      <c r="H4430" s="118"/>
      <c r="I4430" s="118"/>
      <c r="J4430" s="118"/>
      <c r="K4430" s="118"/>
      <c r="L4430" s="118"/>
      <c r="M4430" s="118"/>
      <c r="N4430" s="118"/>
    </row>
    <row r="4431" spans="1:14" s="43" customFormat="1" hidden="1">
      <c r="A4431" s="84"/>
      <c r="B4431" s="117"/>
      <c r="C4431" s="118"/>
      <c r="D4431" s="118"/>
      <c r="E4431" s="118"/>
      <c r="F4431" s="118"/>
      <c r="G4431" s="118"/>
      <c r="H4431" s="118"/>
      <c r="I4431" s="118"/>
      <c r="J4431" s="118"/>
      <c r="K4431" s="118"/>
      <c r="L4431" s="118"/>
      <c r="M4431" s="118"/>
      <c r="N4431" s="118"/>
    </row>
    <row r="4432" spans="1:14" s="43" customFormat="1" hidden="1">
      <c r="A4432" s="84"/>
      <c r="B4432" s="117"/>
      <c r="C4432" s="118"/>
      <c r="D4432" s="118"/>
      <c r="E4432" s="118"/>
      <c r="F4432" s="118"/>
      <c r="G4432" s="118"/>
      <c r="H4432" s="118"/>
      <c r="I4432" s="118"/>
      <c r="J4432" s="118"/>
      <c r="K4432" s="118"/>
      <c r="L4432" s="118"/>
      <c r="M4432" s="118"/>
      <c r="N4432" s="118"/>
    </row>
    <row r="4433" spans="1:14" s="43" customFormat="1" hidden="1">
      <c r="A4433" s="84"/>
      <c r="B4433" s="117"/>
      <c r="C4433" s="118"/>
      <c r="D4433" s="118"/>
      <c r="E4433" s="118"/>
      <c r="F4433" s="118"/>
      <c r="G4433" s="118"/>
      <c r="H4433" s="118"/>
      <c r="I4433" s="118"/>
      <c r="J4433" s="118"/>
      <c r="K4433" s="118"/>
      <c r="L4433" s="118"/>
      <c r="M4433" s="118"/>
      <c r="N4433" s="118"/>
    </row>
    <row r="4434" spans="1:14" s="43" customFormat="1" hidden="1">
      <c r="A4434" s="84"/>
      <c r="B4434" s="117"/>
      <c r="C4434" s="118"/>
      <c r="D4434" s="118"/>
      <c r="E4434" s="118"/>
      <c r="F4434" s="118"/>
      <c r="G4434" s="118"/>
      <c r="H4434" s="118"/>
      <c r="I4434" s="118"/>
      <c r="J4434" s="118"/>
      <c r="K4434" s="118"/>
      <c r="L4434" s="118"/>
      <c r="M4434" s="118"/>
      <c r="N4434" s="118"/>
    </row>
    <row r="4435" spans="1:14" s="43" customFormat="1" hidden="1">
      <c r="A4435" s="84"/>
      <c r="B4435" s="117"/>
      <c r="C4435" s="118"/>
      <c r="D4435" s="118"/>
      <c r="E4435" s="118"/>
      <c r="F4435" s="118"/>
      <c r="G4435" s="118"/>
      <c r="H4435" s="118"/>
      <c r="I4435" s="118"/>
      <c r="J4435" s="118"/>
      <c r="K4435" s="118"/>
      <c r="L4435" s="118"/>
      <c r="M4435" s="118"/>
      <c r="N4435" s="118"/>
    </row>
    <row r="4436" spans="1:14" s="43" customFormat="1" hidden="1">
      <c r="A4436" s="84"/>
      <c r="B4436" s="117"/>
      <c r="C4436" s="118"/>
      <c r="D4436" s="118"/>
      <c r="E4436" s="118"/>
      <c r="F4436" s="118"/>
      <c r="G4436" s="118"/>
      <c r="H4436" s="118"/>
      <c r="I4436" s="118"/>
      <c r="J4436" s="118"/>
      <c r="K4436" s="118"/>
      <c r="L4436" s="118"/>
      <c r="M4436" s="118"/>
      <c r="N4436" s="118"/>
    </row>
    <row r="4437" spans="1:14" s="43" customFormat="1" hidden="1">
      <c r="A4437" s="84"/>
      <c r="B4437" s="117"/>
      <c r="C4437" s="118"/>
      <c r="D4437" s="118"/>
      <c r="E4437" s="118"/>
      <c r="F4437" s="118"/>
      <c r="G4437" s="118"/>
      <c r="H4437" s="118"/>
      <c r="I4437" s="118"/>
      <c r="J4437" s="118"/>
      <c r="K4437" s="118"/>
      <c r="L4437" s="118"/>
      <c r="M4437" s="118"/>
      <c r="N4437" s="118"/>
    </row>
    <row r="4438" spans="1:14" s="43" customFormat="1" hidden="1">
      <c r="A4438" s="84"/>
      <c r="B4438" s="117"/>
      <c r="C4438" s="118"/>
      <c r="D4438" s="118"/>
      <c r="E4438" s="118"/>
      <c r="F4438" s="118"/>
      <c r="G4438" s="118"/>
      <c r="H4438" s="118"/>
      <c r="I4438" s="118"/>
      <c r="J4438" s="118"/>
      <c r="K4438" s="118"/>
      <c r="L4438" s="118"/>
      <c r="M4438" s="118"/>
      <c r="N4438" s="118"/>
    </row>
    <row r="4439" spans="1:14" s="43" customFormat="1" hidden="1">
      <c r="A4439" s="84"/>
      <c r="B4439" s="117"/>
      <c r="C4439" s="118"/>
      <c r="D4439" s="118"/>
      <c r="E4439" s="118"/>
      <c r="F4439" s="118"/>
      <c r="G4439" s="118"/>
      <c r="H4439" s="118"/>
      <c r="I4439" s="118"/>
      <c r="J4439" s="118"/>
      <c r="K4439" s="118"/>
      <c r="L4439" s="118"/>
      <c r="M4439" s="118"/>
      <c r="N4439" s="118"/>
    </row>
    <row r="4440" spans="1:14" s="43" customFormat="1" hidden="1">
      <c r="A4440" s="84"/>
      <c r="B4440" s="117"/>
      <c r="C4440" s="118"/>
      <c r="D4440" s="118"/>
      <c r="E4440" s="118"/>
      <c r="F4440" s="118"/>
      <c r="G4440" s="118"/>
      <c r="H4440" s="118"/>
      <c r="I4440" s="118"/>
      <c r="J4440" s="118"/>
      <c r="K4440" s="118"/>
      <c r="L4440" s="118"/>
      <c r="M4440" s="118"/>
      <c r="N4440" s="118"/>
    </row>
    <row r="4441" spans="1:14" s="43" customFormat="1" hidden="1">
      <c r="A4441" s="84"/>
      <c r="B4441" s="117"/>
      <c r="C4441" s="118"/>
      <c r="D4441" s="118"/>
      <c r="E4441" s="118"/>
      <c r="F4441" s="118"/>
      <c r="G4441" s="118"/>
      <c r="H4441" s="118"/>
      <c r="I4441" s="118"/>
      <c r="J4441" s="118"/>
      <c r="K4441" s="118"/>
      <c r="L4441" s="118"/>
      <c r="M4441" s="118"/>
      <c r="N4441" s="118"/>
    </row>
    <row r="4442" spans="1:14" s="43" customFormat="1" hidden="1">
      <c r="A4442" s="84"/>
      <c r="B4442" s="117"/>
      <c r="C4442" s="118"/>
      <c r="D4442" s="118"/>
      <c r="E4442" s="118"/>
      <c r="F4442" s="118"/>
      <c r="G4442" s="118"/>
      <c r="H4442" s="118"/>
      <c r="I4442" s="118"/>
      <c r="J4442" s="118"/>
      <c r="K4442" s="118"/>
      <c r="L4442" s="118"/>
      <c r="M4442" s="118"/>
      <c r="N4442" s="118"/>
    </row>
    <row r="4443" spans="1:14" s="43" customFormat="1" hidden="1">
      <c r="A4443" s="84"/>
      <c r="B4443" s="117"/>
      <c r="C4443" s="118"/>
      <c r="D4443" s="118"/>
      <c r="E4443" s="118"/>
      <c r="F4443" s="118"/>
      <c r="G4443" s="118"/>
      <c r="H4443" s="118"/>
      <c r="I4443" s="118"/>
      <c r="J4443" s="118"/>
      <c r="K4443" s="118"/>
      <c r="L4443" s="118"/>
      <c r="M4443" s="118"/>
      <c r="N4443" s="118"/>
    </row>
    <row r="4444" spans="1:14" s="43" customFormat="1" hidden="1">
      <c r="A4444" s="84"/>
      <c r="B4444" s="117"/>
      <c r="C4444" s="118"/>
      <c r="D4444" s="118"/>
      <c r="E4444" s="118"/>
      <c r="F4444" s="118"/>
      <c r="G4444" s="118"/>
      <c r="H4444" s="118"/>
      <c r="I4444" s="118"/>
      <c r="J4444" s="118"/>
      <c r="K4444" s="118"/>
      <c r="L4444" s="118"/>
      <c r="M4444" s="118"/>
      <c r="N4444" s="118"/>
    </row>
    <row r="4445" spans="1:14" s="43" customFormat="1" hidden="1">
      <c r="A4445" s="84"/>
      <c r="B4445" s="117"/>
      <c r="C4445" s="118"/>
      <c r="D4445" s="118"/>
      <c r="E4445" s="118"/>
      <c r="F4445" s="118"/>
      <c r="G4445" s="118"/>
      <c r="H4445" s="118"/>
      <c r="I4445" s="118"/>
      <c r="J4445" s="118"/>
      <c r="K4445" s="118"/>
      <c r="L4445" s="118"/>
      <c r="M4445" s="118"/>
      <c r="N4445" s="118"/>
    </row>
    <row r="4446" spans="1:14" s="43" customFormat="1" hidden="1">
      <c r="A4446" s="84"/>
      <c r="B4446" s="117"/>
      <c r="C4446" s="118"/>
      <c r="D4446" s="118"/>
      <c r="E4446" s="118"/>
      <c r="F4446" s="118"/>
      <c r="G4446" s="118"/>
      <c r="H4446" s="118"/>
      <c r="I4446" s="118"/>
      <c r="J4446" s="118"/>
      <c r="K4446" s="118"/>
      <c r="L4446" s="118"/>
      <c r="M4446" s="118"/>
      <c r="N4446" s="118"/>
    </row>
    <row r="4447" spans="1:14" s="43" customFormat="1" hidden="1">
      <c r="A4447" s="84"/>
      <c r="B4447" s="117"/>
      <c r="C4447" s="118"/>
      <c r="D4447" s="118"/>
      <c r="E4447" s="118"/>
      <c r="F4447" s="118"/>
      <c r="G4447" s="118"/>
      <c r="H4447" s="118"/>
      <c r="I4447" s="118"/>
      <c r="J4447" s="118"/>
      <c r="K4447" s="118"/>
      <c r="L4447" s="118"/>
      <c r="M4447" s="118"/>
      <c r="N4447" s="118"/>
    </row>
    <row r="4448" spans="1:14" s="43" customFormat="1" hidden="1">
      <c r="A4448" s="84"/>
      <c r="B4448" s="117"/>
      <c r="C4448" s="118"/>
      <c r="D4448" s="118"/>
      <c r="E4448" s="118"/>
      <c r="F4448" s="118"/>
      <c r="G4448" s="118"/>
      <c r="H4448" s="118"/>
      <c r="I4448" s="118"/>
      <c r="J4448" s="118"/>
      <c r="K4448" s="118"/>
      <c r="L4448" s="118"/>
      <c r="M4448" s="118"/>
      <c r="N4448" s="118"/>
    </row>
    <row r="4449" spans="1:14" s="43" customFormat="1" hidden="1">
      <c r="A4449" s="84"/>
      <c r="B4449" s="117"/>
      <c r="C4449" s="118"/>
      <c r="D4449" s="118"/>
      <c r="E4449" s="118"/>
      <c r="F4449" s="118"/>
      <c r="G4449" s="118"/>
      <c r="H4449" s="118"/>
      <c r="I4449" s="118"/>
      <c r="J4449" s="118"/>
      <c r="K4449" s="118"/>
      <c r="L4449" s="118"/>
      <c r="M4449" s="118"/>
      <c r="N4449" s="118"/>
    </row>
    <row r="4450" spans="1:14" s="43" customFormat="1" hidden="1">
      <c r="A4450" s="84"/>
      <c r="B4450" s="117"/>
      <c r="C4450" s="118"/>
      <c r="D4450" s="118"/>
      <c r="E4450" s="118"/>
      <c r="F4450" s="118"/>
      <c r="G4450" s="118"/>
      <c r="H4450" s="118"/>
      <c r="I4450" s="118"/>
      <c r="J4450" s="118"/>
      <c r="K4450" s="118"/>
      <c r="L4450" s="118"/>
      <c r="M4450" s="118"/>
      <c r="N4450" s="118"/>
    </row>
    <row r="4451" spans="1:14" s="43" customFormat="1" hidden="1">
      <c r="A4451" s="84"/>
      <c r="B4451" s="117"/>
      <c r="C4451" s="118"/>
      <c r="D4451" s="118"/>
      <c r="E4451" s="118"/>
      <c r="F4451" s="118"/>
      <c r="G4451" s="118"/>
      <c r="H4451" s="118"/>
      <c r="I4451" s="118"/>
      <c r="J4451" s="118"/>
      <c r="K4451" s="118"/>
      <c r="L4451" s="118"/>
      <c r="M4451" s="118"/>
      <c r="N4451" s="118"/>
    </row>
    <row r="4452" spans="1:14" s="43" customFormat="1" hidden="1">
      <c r="A4452" s="84"/>
      <c r="B4452" s="117"/>
      <c r="C4452" s="118"/>
      <c r="D4452" s="118"/>
      <c r="E4452" s="118"/>
      <c r="F4452" s="118"/>
      <c r="G4452" s="118"/>
      <c r="H4452" s="118"/>
      <c r="I4452" s="118"/>
      <c r="J4452" s="118"/>
      <c r="K4452" s="118"/>
      <c r="L4452" s="118"/>
      <c r="M4452" s="118"/>
      <c r="N4452" s="118"/>
    </row>
    <row r="4453" spans="1:14" s="43" customFormat="1" hidden="1">
      <c r="A4453" s="84"/>
      <c r="B4453" s="117"/>
      <c r="C4453" s="118"/>
      <c r="D4453" s="118"/>
      <c r="E4453" s="118"/>
      <c r="F4453" s="118"/>
      <c r="G4453" s="118"/>
      <c r="H4453" s="118"/>
      <c r="I4453" s="118"/>
      <c r="J4453" s="118"/>
      <c r="K4453" s="118"/>
      <c r="L4453" s="118"/>
      <c r="M4453" s="118"/>
      <c r="N4453" s="118"/>
    </row>
    <row r="4454" spans="1:14" s="43" customFormat="1" hidden="1">
      <c r="A4454" s="84"/>
      <c r="B4454" s="117"/>
      <c r="C4454" s="118"/>
      <c r="D4454" s="118"/>
      <c r="E4454" s="118"/>
      <c r="F4454" s="118"/>
      <c r="G4454" s="118"/>
      <c r="H4454" s="118"/>
      <c r="I4454" s="118"/>
      <c r="J4454" s="118"/>
      <c r="K4454" s="118"/>
      <c r="L4454" s="118"/>
      <c r="M4454" s="118"/>
      <c r="N4454" s="118"/>
    </row>
    <row r="4455" spans="1:14" s="43" customFormat="1" hidden="1">
      <c r="A4455" s="84"/>
      <c r="B4455" s="117"/>
      <c r="C4455" s="118"/>
      <c r="D4455" s="118"/>
      <c r="E4455" s="118"/>
      <c r="F4455" s="118"/>
      <c r="G4455" s="118"/>
      <c r="H4455" s="118"/>
      <c r="I4455" s="118"/>
      <c r="J4455" s="118"/>
      <c r="K4455" s="118"/>
      <c r="L4455" s="118"/>
      <c r="M4455" s="118"/>
      <c r="N4455" s="118"/>
    </row>
    <row r="4456" spans="1:14" s="43" customFormat="1" hidden="1">
      <c r="A4456" s="84"/>
      <c r="B4456" s="117"/>
      <c r="C4456" s="118"/>
      <c r="D4456" s="118"/>
      <c r="E4456" s="118"/>
      <c r="F4456" s="118"/>
      <c r="G4456" s="118"/>
      <c r="H4456" s="118"/>
      <c r="I4456" s="118"/>
      <c r="J4456" s="118"/>
      <c r="K4456" s="118"/>
      <c r="L4456" s="118"/>
      <c r="M4456" s="118"/>
      <c r="N4456" s="118"/>
    </row>
    <row r="4457" spans="1:14" s="43" customFormat="1" hidden="1">
      <c r="A4457" s="84"/>
      <c r="B4457" s="117"/>
      <c r="C4457" s="118"/>
      <c r="D4457" s="118"/>
      <c r="E4457" s="118"/>
      <c r="F4457" s="118"/>
      <c r="G4457" s="118"/>
      <c r="H4457" s="118"/>
      <c r="I4457" s="118"/>
      <c r="J4457" s="118"/>
      <c r="K4457" s="118"/>
      <c r="L4457" s="118"/>
      <c r="M4457" s="118"/>
      <c r="N4457" s="118"/>
    </row>
    <row r="4458" spans="1:14" s="43" customFormat="1" hidden="1">
      <c r="A4458" s="84"/>
      <c r="B4458" s="117"/>
      <c r="C4458" s="118"/>
      <c r="D4458" s="118"/>
      <c r="E4458" s="118"/>
      <c r="F4458" s="118"/>
      <c r="G4458" s="118"/>
      <c r="H4458" s="118"/>
      <c r="I4458" s="118"/>
      <c r="J4458" s="118"/>
      <c r="K4458" s="118"/>
      <c r="L4458" s="118"/>
      <c r="M4458" s="118"/>
      <c r="N4458" s="118"/>
    </row>
    <row r="4459" spans="1:14" s="43" customFormat="1" hidden="1">
      <c r="A4459" s="84"/>
      <c r="B4459" s="117"/>
      <c r="C4459" s="118"/>
      <c r="D4459" s="118"/>
      <c r="E4459" s="118"/>
      <c r="F4459" s="118"/>
      <c r="G4459" s="118"/>
      <c r="H4459" s="118"/>
      <c r="I4459" s="118"/>
      <c r="J4459" s="118"/>
      <c r="K4459" s="118"/>
      <c r="L4459" s="118"/>
      <c r="M4459" s="118"/>
      <c r="N4459" s="118"/>
    </row>
    <row r="4460" spans="1:14" s="43" customFormat="1" hidden="1">
      <c r="A4460" s="84"/>
      <c r="B4460" s="117"/>
      <c r="C4460" s="118"/>
      <c r="D4460" s="118"/>
      <c r="E4460" s="118"/>
      <c r="F4460" s="118"/>
      <c r="G4460" s="118"/>
      <c r="H4460" s="118"/>
      <c r="I4460" s="118"/>
      <c r="J4460" s="118"/>
      <c r="K4460" s="118"/>
      <c r="L4460" s="118"/>
      <c r="M4460" s="118"/>
      <c r="N4460" s="118"/>
    </row>
    <row r="4461" spans="1:14" s="43" customFormat="1" hidden="1">
      <c r="A4461" s="84"/>
      <c r="B4461" s="117"/>
      <c r="C4461" s="118"/>
      <c r="D4461" s="118"/>
      <c r="E4461" s="118"/>
      <c r="F4461" s="118"/>
      <c r="G4461" s="118"/>
      <c r="H4461" s="118"/>
      <c r="I4461" s="118"/>
      <c r="J4461" s="118"/>
      <c r="K4461" s="118"/>
      <c r="L4461" s="118"/>
      <c r="M4461" s="118"/>
      <c r="N4461" s="118"/>
    </row>
    <row r="4462" spans="1:14" s="43" customFormat="1" hidden="1">
      <c r="A4462" s="84"/>
      <c r="B4462" s="117"/>
      <c r="C4462" s="118"/>
      <c r="D4462" s="118"/>
      <c r="E4462" s="118"/>
      <c r="F4462" s="118"/>
      <c r="G4462" s="118"/>
      <c r="H4462" s="118"/>
      <c r="I4462" s="118"/>
      <c r="J4462" s="118"/>
      <c r="K4462" s="118"/>
      <c r="L4462" s="118"/>
      <c r="M4462" s="118"/>
      <c r="N4462" s="118"/>
    </row>
    <row r="4463" spans="1:14" s="43" customFormat="1" hidden="1">
      <c r="A4463" s="84"/>
      <c r="B4463" s="117"/>
      <c r="C4463" s="118"/>
      <c r="D4463" s="118"/>
      <c r="E4463" s="118"/>
      <c r="F4463" s="118"/>
      <c r="G4463" s="118"/>
      <c r="H4463" s="118"/>
      <c r="I4463" s="118"/>
      <c r="J4463" s="118"/>
      <c r="K4463" s="118"/>
      <c r="L4463" s="118"/>
      <c r="M4463" s="118"/>
      <c r="N4463" s="118"/>
    </row>
    <row r="4464" spans="1:14" s="43" customFormat="1" hidden="1">
      <c r="A4464" s="84"/>
      <c r="B4464" s="117"/>
      <c r="C4464" s="118"/>
      <c r="D4464" s="118"/>
      <c r="E4464" s="118"/>
      <c r="F4464" s="118"/>
      <c r="G4464" s="118"/>
      <c r="H4464" s="118"/>
      <c r="I4464" s="118"/>
      <c r="J4464" s="118"/>
      <c r="K4464" s="118"/>
      <c r="L4464" s="118"/>
      <c r="M4464" s="118"/>
      <c r="N4464" s="118"/>
    </row>
    <row r="4465" spans="1:14" s="43" customFormat="1" hidden="1">
      <c r="A4465" s="84"/>
      <c r="B4465" s="117"/>
      <c r="C4465" s="118"/>
      <c r="D4465" s="118"/>
      <c r="E4465" s="118"/>
      <c r="F4465" s="118"/>
      <c r="G4465" s="118"/>
      <c r="H4465" s="118"/>
      <c r="I4465" s="118"/>
      <c r="J4465" s="118"/>
      <c r="K4465" s="118"/>
      <c r="L4465" s="118"/>
      <c r="M4465" s="118"/>
      <c r="N4465" s="118"/>
    </row>
    <row r="4466" spans="1:14" s="43" customFormat="1" hidden="1">
      <c r="A4466" s="84"/>
      <c r="B4466" s="117"/>
      <c r="C4466" s="118"/>
      <c r="D4466" s="118"/>
      <c r="E4466" s="118"/>
      <c r="F4466" s="118"/>
      <c r="G4466" s="118"/>
      <c r="H4466" s="118"/>
      <c r="I4466" s="118"/>
      <c r="J4466" s="118"/>
      <c r="K4466" s="118"/>
      <c r="L4466" s="118"/>
      <c r="M4466" s="118"/>
      <c r="N4466" s="118"/>
    </row>
    <row r="4467" spans="1:14" s="43" customFormat="1" hidden="1">
      <c r="A4467" s="84"/>
      <c r="B4467" s="117"/>
      <c r="C4467" s="118"/>
      <c r="D4467" s="118"/>
      <c r="E4467" s="118"/>
      <c r="F4467" s="118"/>
      <c r="G4467" s="118"/>
      <c r="H4467" s="118"/>
      <c r="I4467" s="118"/>
      <c r="J4467" s="118"/>
      <c r="K4467" s="118"/>
      <c r="L4467" s="118"/>
      <c r="M4467" s="118"/>
      <c r="N4467" s="118"/>
    </row>
    <row r="4468" spans="1:14" s="43" customFormat="1" hidden="1">
      <c r="A4468" s="84"/>
      <c r="B4468" s="117"/>
      <c r="C4468" s="118"/>
      <c r="D4468" s="118"/>
      <c r="E4468" s="118"/>
      <c r="F4468" s="118"/>
      <c r="G4468" s="118"/>
      <c r="H4468" s="118"/>
      <c r="I4468" s="118"/>
      <c r="J4468" s="118"/>
      <c r="K4468" s="118"/>
      <c r="L4468" s="118"/>
      <c r="M4468" s="118"/>
      <c r="N4468" s="118"/>
    </row>
    <row r="4469" spans="1:14" s="43" customFormat="1" hidden="1">
      <c r="A4469" s="84"/>
      <c r="B4469" s="117"/>
      <c r="C4469" s="118"/>
      <c r="D4469" s="118"/>
      <c r="E4469" s="118"/>
      <c r="F4469" s="118"/>
      <c r="G4469" s="118"/>
      <c r="H4469" s="118"/>
      <c r="I4469" s="118"/>
      <c r="J4469" s="118"/>
      <c r="K4469" s="118"/>
      <c r="L4469" s="118"/>
      <c r="M4469" s="118"/>
      <c r="N4469" s="118"/>
    </row>
    <row r="4470" spans="1:14" s="43" customFormat="1" hidden="1">
      <c r="A4470" s="84"/>
      <c r="B4470" s="117"/>
      <c r="C4470" s="118"/>
      <c r="D4470" s="118"/>
      <c r="E4470" s="118"/>
      <c r="F4470" s="118"/>
      <c r="G4470" s="118"/>
      <c r="H4470" s="118"/>
      <c r="I4470" s="118"/>
      <c r="J4470" s="118"/>
      <c r="K4470" s="118"/>
      <c r="L4470" s="118"/>
      <c r="M4470" s="118"/>
      <c r="N4470" s="118"/>
    </row>
    <row r="4471" spans="1:14" s="43" customFormat="1" hidden="1">
      <c r="A4471" s="84"/>
      <c r="B4471" s="117"/>
      <c r="C4471" s="118"/>
      <c r="D4471" s="118"/>
      <c r="E4471" s="118"/>
      <c r="F4471" s="118"/>
      <c r="G4471" s="118"/>
      <c r="H4471" s="118"/>
      <c r="I4471" s="118"/>
      <c r="J4471" s="118"/>
      <c r="K4471" s="118"/>
      <c r="L4471" s="118"/>
      <c r="M4471" s="118"/>
      <c r="N4471" s="118"/>
    </row>
    <row r="4472" spans="1:14" s="43" customFormat="1" hidden="1">
      <c r="A4472" s="84"/>
      <c r="B4472" s="117"/>
      <c r="C4472" s="118"/>
      <c r="D4472" s="118"/>
      <c r="E4472" s="118"/>
      <c r="F4472" s="118"/>
      <c r="G4472" s="118"/>
      <c r="H4472" s="118"/>
      <c r="I4472" s="118"/>
      <c r="J4472" s="118"/>
      <c r="K4472" s="118"/>
      <c r="L4472" s="118"/>
      <c r="M4472" s="118"/>
      <c r="N4472" s="118"/>
    </row>
    <row r="4473" spans="1:14" s="43" customFormat="1" hidden="1">
      <c r="A4473" s="84"/>
      <c r="B4473" s="117"/>
      <c r="C4473" s="118"/>
      <c r="D4473" s="118"/>
      <c r="E4473" s="118"/>
      <c r="F4473" s="118"/>
      <c r="G4473" s="118"/>
      <c r="H4473" s="118"/>
      <c r="I4473" s="118"/>
      <c r="J4473" s="118"/>
      <c r="K4473" s="118"/>
      <c r="L4473" s="118"/>
      <c r="M4473" s="118"/>
      <c r="N4473" s="118"/>
    </row>
    <row r="4474" spans="1:14" s="43" customFormat="1" hidden="1">
      <c r="A4474" s="84"/>
      <c r="B4474" s="117"/>
      <c r="C4474" s="118"/>
      <c r="D4474" s="118"/>
      <c r="E4474" s="118"/>
      <c r="F4474" s="118"/>
      <c r="G4474" s="118"/>
      <c r="H4474" s="118"/>
      <c r="I4474" s="118"/>
      <c r="J4474" s="118"/>
      <c r="K4474" s="118"/>
      <c r="L4474" s="118"/>
      <c r="M4474" s="118"/>
      <c r="N4474" s="118"/>
    </row>
    <row r="4475" spans="1:14" s="43" customFormat="1" hidden="1">
      <c r="A4475" s="84"/>
      <c r="B4475" s="117"/>
      <c r="C4475" s="118"/>
      <c r="D4475" s="118"/>
      <c r="E4475" s="118"/>
      <c r="F4475" s="118"/>
      <c r="G4475" s="118"/>
      <c r="H4475" s="118"/>
      <c r="I4475" s="118"/>
      <c r="J4475" s="118"/>
      <c r="K4475" s="118"/>
      <c r="L4475" s="118"/>
      <c r="M4475" s="118"/>
      <c r="N4475" s="118"/>
    </row>
    <row r="4476" spans="1:14" s="43" customFormat="1" hidden="1">
      <c r="A4476" s="84"/>
      <c r="B4476" s="117"/>
      <c r="C4476" s="118"/>
      <c r="D4476" s="118"/>
      <c r="E4476" s="118"/>
      <c r="F4476" s="118"/>
      <c r="G4476" s="118"/>
      <c r="H4476" s="118"/>
      <c r="I4476" s="118"/>
      <c r="J4476" s="118"/>
      <c r="K4476" s="118"/>
      <c r="L4476" s="118"/>
      <c r="M4476" s="118"/>
      <c r="N4476" s="118"/>
    </row>
    <row r="4477" spans="1:14" s="43" customFormat="1" hidden="1">
      <c r="A4477" s="84"/>
      <c r="B4477" s="117"/>
      <c r="C4477" s="118"/>
      <c r="D4477" s="118"/>
      <c r="E4477" s="118"/>
      <c r="F4477" s="118"/>
      <c r="G4477" s="118"/>
      <c r="H4477" s="118"/>
      <c r="I4477" s="118"/>
      <c r="J4477" s="118"/>
      <c r="K4477" s="118"/>
      <c r="L4477" s="118"/>
      <c r="M4477" s="118"/>
      <c r="N4477" s="118"/>
    </row>
    <row r="4478" spans="1:14" s="43" customFormat="1" hidden="1">
      <c r="A4478" s="84"/>
      <c r="B4478" s="117"/>
      <c r="C4478" s="118"/>
      <c r="D4478" s="118"/>
      <c r="E4478" s="118"/>
      <c r="F4478" s="118"/>
      <c r="G4478" s="118"/>
      <c r="H4478" s="118"/>
      <c r="I4478" s="118"/>
      <c r="J4478" s="118"/>
      <c r="K4478" s="118"/>
      <c r="L4478" s="118"/>
      <c r="M4478" s="118"/>
      <c r="N4478" s="118"/>
    </row>
    <row r="4479" spans="1:14" s="43" customFormat="1" hidden="1">
      <c r="A4479" s="84"/>
      <c r="B4479" s="117"/>
      <c r="C4479" s="118"/>
      <c r="D4479" s="118"/>
      <c r="E4479" s="118"/>
      <c r="F4479" s="118"/>
      <c r="G4479" s="118"/>
      <c r="H4479" s="118"/>
      <c r="I4479" s="118"/>
      <c r="J4479" s="118"/>
      <c r="K4479" s="118"/>
      <c r="L4479" s="118"/>
      <c r="M4479" s="118"/>
      <c r="N4479" s="118"/>
    </row>
    <row r="4480" spans="1:14" s="43" customFormat="1" hidden="1">
      <c r="A4480" s="84"/>
      <c r="B4480" s="117"/>
      <c r="C4480" s="118"/>
      <c r="D4480" s="118"/>
      <c r="E4480" s="118"/>
      <c r="F4480" s="118"/>
      <c r="G4480" s="118"/>
      <c r="H4480" s="118"/>
      <c r="I4480" s="118"/>
      <c r="J4480" s="118"/>
      <c r="K4480" s="118"/>
      <c r="L4480" s="118"/>
      <c r="M4480" s="118"/>
      <c r="N4480" s="118"/>
    </row>
    <row r="4481" spans="1:14" s="43" customFormat="1" hidden="1">
      <c r="A4481" s="84"/>
      <c r="B4481" s="117"/>
      <c r="C4481" s="118"/>
      <c r="D4481" s="118"/>
      <c r="E4481" s="118"/>
      <c r="F4481" s="118"/>
      <c r="G4481" s="118"/>
      <c r="H4481" s="118"/>
      <c r="I4481" s="118"/>
      <c r="J4481" s="118"/>
      <c r="K4481" s="118"/>
      <c r="L4481" s="118"/>
      <c r="M4481" s="118"/>
      <c r="N4481" s="118"/>
    </row>
    <row r="4482" spans="1:14" s="43" customFormat="1" hidden="1">
      <c r="A4482" s="84"/>
      <c r="B4482" s="117"/>
      <c r="C4482" s="118"/>
      <c r="D4482" s="118"/>
      <c r="E4482" s="118"/>
      <c r="F4482" s="118"/>
      <c r="G4482" s="118"/>
      <c r="H4482" s="118"/>
      <c r="I4482" s="118"/>
      <c r="J4482" s="118"/>
      <c r="K4482" s="118"/>
      <c r="L4482" s="118"/>
      <c r="M4482" s="118"/>
      <c r="N4482" s="118"/>
    </row>
    <row r="4483" spans="1:14" s="43" customFormat="1" hidden="1">
      <c r="A4483" s="84"/>
      <c r="B4483" s="117"/>
      <c r="C4483" s="118"/>
      <c r="D4483" s="118"/>
      <c r="E4483" s="118"/>
      <c r="F4483" s="118"/>
      <c r="G4483" s="118"/>
      <c r="H4483" s="118"/>
      <c r="I4483" s="118"/>
      <c r="J4483" s="118"/>
      <c r="K4483" s="118"/>
      <c r="L4483" s="118"/>
      <c r="M4483" s="118"/>
      <c r="N4483" s="118"/>
    </row>
    <row r="4484" spans="1:14" s="43" customFormat="1" hidden="1">
      <c r="A4484" s="84"/>
      <c r="B4484" s="117"/>
      <c r="C4484" s="118"/>
      <c r="D4484" s="118"/>
      <c r="E4484" s="118"/>
      <c r="F4484" s="118"/>
      <c r="G4484" s="118"/>
      <c r="H4484" s="118"/>
      <c r="I4484" s="118"/>
      <c r="J4484" s="118"/>
      <c r="K4484" s="118"/>
      <c r="L4484" s="118"/>
      <c r="M4484" s="118"/>
      <c r="N4484" s="118"/>
    </row>
    <row r="4485" spans="1:14" s="43" customFormat="1" hidden="1">
      <c r="A4485" s="84"/>
      <c r="B4485" s="117"/>
      <c r="C4485" s="118"/>
      <c r="D4485" s="118"/>
      <c r="E4485" s="118"/>
      <c r="F4485" s="118"/>
      <c r="G4485" s="118"/>
      <c r="H4485" s="118"/>
      <c r="I4485" s="118"/>
      <c r="J4485" s="118"/>
      <c r="K4485" s="118"/>
      <c r="L4485" s="118"/>
      <c r="M4485" s="118"/>
      <c r="N4485" s="118"/>
    </row>
    <row r="4486" spans="1:14" s="43" customFormat="1" hidden="1">
      <c r="A4486" s="84"/>
      <c r="B4486" s="117"/>
      <c r="C4486" s="118"/>
      <c r="D4486" s="118"/>
      <c r="E4486" s="118"/>
      <c r="F4486" s="118"/>
      <c r="G4486" s="118"/>
      <c r="H4486" s="118"/>
      <c r="I4486" s="118"/>
      <c r="J4486" s="118"/>
      <c r="K4486" s="118"/>
      <c r="L4486" s="118"/>
      <c r="M4486" s="118"/>
      <c r="N4486" s="118"/>
    </row>
    <row r="4487" spans="1:14" s="43" customFormat="1" hidden="1">
      <c r="A4487" s="84"/>
      <c r="B4487" s="117"/>
      <c r="C4487" s="118"/>
      <c r="D4487" s="118"/>
      <c r="E4487" s="118"/>
      <c r="F4487" s="118"/>
      <c r="G4487" s="118"/>
      <c r="H4487" s="118"/>
      <c r="I4487" s="118"/>
      <c r="J4487" s="118"/>
      <c r="K4487" s="118"/>
      <c r="L4487" s="118"/>
      <c r="M4487" s="118"/>
      <c r="N4487" s="118"/>
    </row>
    <row r="4488" spans="1:14" s="43" customFormat="1" hidden="1">
      <c r="A4488" s="84"/>
      <c r="B4488" s="117"/>
      <c r="C4488" s="118"/>
      <c r="D4488" s="118"/>
      <c r="E4488" s="118"/>
      <c r="F4488" s="118"/>
      <c r="G4488" s="118"/>
      <c r="H4488" s="118"/>
      <c r="I4488" s="118"/>
      <c r="J4488" s="118"/>
      <c r="K4488" s="118"/>
      <c r="L4488" s="118"/>
      <c r="M4488" s="118"/>
      <c r="N4488" s="118"/>
    </row>
    <row r="4489" spans="1:14" s="43" customFormat="1" hidden="1">
      <c r="A4489" s="84"/>
      <c r="B4489" s="117"/>
      <c r="C4489" s="118"/>
      <c r="D4489" s="118"/>
      <c r="E4489" s="118"/>
      <c r="F4489" s="118"/>
      <c r="G4489" s="118"/>
      <c r="H4489" s="118"/>
      <c r="I4489" s="118"/>
      <c r="J4489" s="118"/>
      <c r="K4489" s="118"/>
      <c r="L4489" s="118"/>
      <c r="M4489" s="118"/>
      <c r="N4489" s="118"/>
    </row>
    <row r="4490" spans="1:14" s="43" customFormat="1" hidden="1">
      <c r="A4490" s="84"/>
      <c r="B4490" s="117"/>
      <c r="C4490" s="118"/>
      <c r="D4490" s="118"/>
      <c r="E4490" s="118"/>
      <c r="F4490" s="118"/>
      <c r="G4490" s="118"/>
      <c r="H4490" s="118"/>
      <c r="I4490" s="118"/>
      <c r="J4490" s="118"/>
      <c r="K4490" s="118"/>
      <c r="L4490" s="118"/>
      <c r="M4490" s="118"/>
      <c r="N4490" s="118"/>
    </row>
    <row r="4491" spans="1:14" s="43" customFormat="1" hidden="1">
      <c r="A4491" s="84"/>
      <c r="B4491" s="117"/>
      <c r="C4491" s="118"/>
      <c r="D4491" s="118"/>
      <c r="E4491" s="118"/>
      <c r="F4491" s="118"/>
      <c r="G4491" s="118"/>
      <c r="H4491" s="118"/>
      <c r="I4491" s="118"/>
      <c r="J4491" s="118"/>
      <c r="K4491" s="118"/>
      <c r="L4491" s="118"/>
      <c r="M4491" s="118"/>
      <c r="N4491" s="118"/>
    </row>
    <row r="4492" spans="1:14" s="43" customFormat="1" hidden="1">
      <c r="A4492" s="84"/>
      <c r="B4492" s="117"/>
      <c r="C4492" s="118"/>
      <c r="D4492" s="118"/>
      <c r="E4492" s="118"/>
      <c r="F4492" s="118"/>
      <c r="G4492" s="118"/>
      <c r="H4492" s="118"/>
      <c r="I4492" s="118"/>
      <c r="J4492" s="118"/>
      <c r="K4492" s="118"/>
      <c r="L4492" s="118"/>
      <c r="M4492" s="118"/>
      <c r="N4492" s="118"/>
    </row>
    <row r="4493" spans="1:14" s="43" customFormat="1" hidden="1">
      <c r="A4493" s="84"/>
      <c r="B4493" s="117"/>
      <c r="C4493" s="118"/>
      <c r="D4493" s="118"/>
      <c r="E4493" s="118"/>
      <c r="F4493" s="118"/>
      <c r="G4493" s="118"/>
      <c r="H4493" s="118"/>
      <c r="I4493" s="118"/>
      <c r="J4493" s="118"/>
      <c r="K4493" s="118"/>
      <c r="L4493" s="118"/>
      <c r="M4493" s="118"/>
      <c r="N4493" s="118"/>
    </row>
    <row r="4494" spans="1:14" s="43" customFormat="1" hidden="1">
      <c r="A4494" s="84"/>
      <c r="B4494" s="117"/>
      <c r="C4494" s="118"/>
      <c r="D4494" s="118"/>
      <c r="E4494" s="118"/>
      <c r="F4494" s="118"/>
      <c r="G4494" s="118"/>
      <c r="H4494" s="118"/>
      <c r="I4494" s="118"/>
      <c r="J4494" s="118"/>
      <c r="K4494" s="118"/>
      <c r="L4494" s="118"/>
      <c r="M4494" s="118"/>
      <c r="N4494" s="118"/>
    </row>
    <row r="4495" spans="1:14" s="43" customFormat="1" hidden="1">
      <c r="A4495" s="84"/>
      <c r="B4495" s="117"/>
      <c r="C4495" s="118"/>
      <c r="D4495" s="118"/>
      <c r="E4495" s="118"/>
      <c r="F4495" s="118"/>
      <c r="G4495" s="118"/>
      <c r="H4495" s="118"/>
      <c r="I4495" s="118"/>
      <c r="J4495" s="118"/>
      <c r="K4495" s="118"/>
      <c r="L4495" s="118"/>
      <c r="M4495" s="118"/>
      <c r="N4495" s="118"/>
    </row>
    <row r="4496" spans="1:14" s="43" customFormat="1" hidden="1">
      <c r="A4496" s="84"/>
      <c r="B4496" s="117"/>
      <c r="C4496" s="118"/>
      <c r="D4496" s="118"/>
      <c r="E4496" s="118"/>
      <c r="F4496" s="118"/>
      <c r="G4496" s="118"/>
      <c r="H4496" s="118"/>
      <c r="I4496" s="118"/>
      <c r="J4496" s="118"/>
      <c r="K4496" s="118"/>
      <c r="L4496" s="118"/>
      <c r="M4496" s="118"/>
      <c r="N4496" s="118"/>
    </row>
    <row r="4497" spans="1:14" s="43" customFormat="1" hidden="1">
      <c r="A4497" s="84"/>
      <c r="B4497" s="117"/>
      <c r="C4497" s="118"/>
      <c r="D4497" s="118"/>
      <c r="E4497" s="118"/>
      <c r="F4497" s="118"/>
      <c r="G4497" s="118"/>
      <c r="H4497" s="118"/>
      <c r="I4497" s="118"/>
      <c r="J4497" s="118"/>
      <c r="K4497" s="118"/>
      <c r="L4497" s="118"/>
      <c r="M4497" s="118"/>
      <c r="N4497" s="118"/>
    </row>
    <row r="4498" spans="1:14" s="43" customFormat="1" hidden="1">
      <c r="A4498" s="84"/>
      <c r="B4498" s="117"/>
      <c r="C4498" s="118"/>
      <c r="D4498" s="118"/>
      <c r="E4498" s="118"/>
      <c r="F4498" s="118"/>
      <c r="G4498" s="118"/>
      <c r="H4498" s="118"/>
      <c r="I4498" s="118"/>
      <c r="J4498" s="118"/>
      <c r="K4498" s="118"/>
      <c r="L4498" s="118"/>
      <c r="M4498" s="118"/>
      <c r="N4498" s="118"/>
    </row>
    <row r="4499" spans="1:14" s="43" customFormat="1" hidden="1">
      <c r="A4499" s="84"/>
      <c r="B4499" s="117"/>
      <c r="C4499" s="118"/>
      <c r="D4499" s="118"/>
      <c r="E4499" s="118"/>
      <c r="F4499" s="118"/>
      <c r="G4499" s="118"/>
      <c r="H4499" s="118"/>
      <c r="I4499" s="118"/>
      <c r="J4499" s="118"/>
      <c r="K4499" s="118"/>
      <c r="L4499" s="118"/>
      <c r="M4499" s="118"/>
      <c r="N4499" s="118"/>
    </row>
    <row r="4500" spans="1:14" s="43" customFormat="1" hidden="1">
      <c r="A4500" s="84"/>
      <c r="B4500" s="117"/>
      <c r="C4500" s="118"/>
      <c r="D4500" s="118"/>
      <c r="E4500" s="118"/>
      <c r="F4500" s="118"/>
      <c r="G4500" s="118"/>
      <c r="H4500" s="118"/>
      <c r="I4500" s="118"/>
      <c r="J4500" s="118"/>
      <c r="K4500" s="118"/>
      <c r="L4500" s="118"/>
      <c r="M4500" s="118"/>
      <c r="N4500" s="118"/>
    </row>
    <row r="4501" spans="1:14" s="43" customFormat="1" hidden="1">
      <c r="A4501" s="84"/>
      <c r="B4501" s="117"/>
      <c r="C4501" s="118"/>
      <c r="D4501" s="118"/>
      <c r="E4501" s="118"/>
      <c r="F4501" s="118"/>
      <c r="G4501" s="118"/>
      <c r="H4501" s="118"/>
      <c r="I4501" s="118"/>
      <c r="J4501" s="118"/>
      <c r="K4501" s="118"/>
      <c r="L4501" s="118"/>
      <c r="M4501" s="118"/>
      <c r="N4501" s="118"/>
    </row>
    <row r="4502" spans="1:14" s="43" customFormat="1" hidden="1">
      <c r="A4502" s="84"/>
      <c r="B4502" s="117"/>
      <c r="C4502" s="118"/>
      <c r="D4502" s="118"/>
      <c r="E4502" s="118"/>
      <c r="F4502" s="118"/>
      <c r="G4502" s="118"/>
      <c r="H4502" s="118"/>
      <c r="I4502" s="118"/>
      <c r="J4502" s="118"/>
      <c r="K4502" s="118"/>
      <c r="L4502" s="118"/>
      <c r="M4502" s="118"/>
      <c r="N4502" s="118"/>
    </row>
    <row r="4503" spans="1:14" s="43" customFormat="1" hidden="1">
      <c r="A4503" s="84"/>
      <c r="B4503" s="117"/>
      <c r="C4503" s="118"/>
      <c r="D4503" s="118"/>
      <c r="E4503" s="118"/>
      <c r="F4503" s="118"/>
      <c r="G4503" s="118"/>
      <c r="H4503" s="118"/>
      <c r="I4503" s="118"/>
      <c r="J4503" s="118"/>
      <c r="K4503" s="118"/>
      <c r="L4503" s="118"/>
      <c r="M4503" s="118"/>
      <c r="N4503" s="118"/>
    </row>
    <row r="4504" spans="1:14" s="43" customFormat="1" hidden="1">
      <c r="A4504" s="84"/>
      <c r="B4504" s="117"/>
      <c r="C4504" s="118"/>
      <c r="D4504" s="118"/>
      <c r="E4504" s="118"/>
      <c r="F4504" s="118"/>
      <c r="G4504" s="118"/>
      <c r="H4504" s="118"/>
      <c r="I4504" s="118"/>
      <c r="J4504" s="118"/>
      <c r="K4504" s="118"/>
      <c r="L4504" s="118"/>
      <c r="M4504" s="118"/>
      <c r="N4504" s="118"/>
    </row>
    <row r="4505" spans="1:14" s="43" customFormat="1" hidden="1">
      <c r="A4505" s="84"/>
      <c r="B4505" s="117"/>
      <c r="C4505" s="118"/>
      <c r="D4505" s="118"/>
      <c r="E4505" s="118"/>
      <c r="F4505" s="118"/>
      <c r="G4505" s="118"/>
      <c r="H4505" s="118"/>
      <c r="I4505" s="118"/>
      <c r="J4505" s="118"/>
      <c r="K4505" s="118"/>
      <c r="L4505" s="118"/>
      <c r="M4505" s="118"/>
      <c r="N4505" s="118"/>
    </row>
    <row r="4506" spans="1:14" s="43" customFormat="1" hidden="1">
      <c r="A4506" s="84"/>
      <c r="B4506" s="117"/>
      <c r="C4506" s="118"/>
      <c r="D4506" s="118"/>
      <c r="E4506" s="118"/>
      <c r="F4506" s="118"/>
      <c r="G4506" s="118"/>
      <c r="H4506" s="118"/>
      <c r="I4506" s="118"/>
      <c r="J4506" s="118"/>
      <c r="K4506" s="118"/>
      <c r="L4506" s="118"/>
      <c r="M4506" s="118"/>
      <c r="N4506" s="118"/>
    </row>
    <row r="4507" spans="1:14" s="43" customFormat="1" hidden="1">
      <c r="A4507" s="84"/>
      <c r="B4507" s="117"/>
      <c r="C4507" s="118"/>
      <c r="D4507" s="118"/>
      <c r="E4507" s="118"/>
      <c r="F4507" s="118"/>
      <c r="G4507" s="118"/>
      <c r="H4507" s="118"/>
      <c r="I4507" s="118"/>
      <c r="J4507" s="118"/>
      <c r="K4507" s="118"/>
      <c r="L4507" s="118"/>
      <c r="M4507" s="118"/>
      <c r="N4507" s="118"/>
    </row>
    <row r="4508" spans="1:14" s="43" customFormat="1" hidden="1">
      <c r="A4508" s="84"/>
      <c r="B4508" s="117"/>
      <c r="C4508" s="118"/>
      <c r="D4508" s="118"/>
      <c r="E4508" s="118"/>
      <c r="F4508" s="118"/>
      <c r="G4508" s="118"/>
      <c r="H4508" s="118"/>
      <c r="I4508" s="118"/>
      <c r="J4508" s="118"/>
      <c r="K4508" s="118"/>
      <c r="L4508" s="118"/>
      <c r="M4508" s="118"/>
      <c r="N4508" s="118"/>
    </row>
    <row r="4509" spans="1:14" s="43" customFormat="1" hidden="1">
      <c r="A4509" s="84"/>
      <c r="B4509" s="117"/>
      <c r="C4509" s="118"/>
      <c r="D4509" s="118"/>
      <c r="E4509" s="118"/>
      <c r="F4509" s="118"/>
      <c r="G4509" s="118"/>
      <c r="H4509" s="118"/>
      <c r="I4509" s="118"/>
      <c r="J4509" s="118"/>
      <c r="K4509" s="118"/>
      <c r="L4509" s="118"/>
      <c r="M4509" s="118"/>
      <c r="N4509" s="118"/>
    </row>
    <row r="4510" spans="1:14" s="43" customFormat="1" hidden="1">
      <c r="A4510" s="84"/>
      <c r="B4510" s="117"/>
      <c r="C4510" s="118"/>
      <c r="D4510" s="118"/>
      <c r="E4510" s="118"/>
      <c r="F4510" s="118"/>
      <c r="G4510" s="118"/>
      <c r="H4510" s="118"/>
      <c r="I4510" s="118"/>
      <c r="J4510" s="118"/>
      <c r="K4510" s="118"/>
      <c r="L4510" s="118"/>
      <c r="M4510" s="118"/>
      <c r="N4510" s="118"/>
    </row>
    <row r="4511" spans="1:14" s="43" customFormat="1" hidden="1">
      <c r="A4511" s="84"/>
      <c r="B4511" s="117"/>
      <c r="C4511" s="118"/>
      <c r="D4511" s="118"/>
      <c r="E4511" s="118"/>
      <c r="F4511" s="118"/>
      <c r="G4511" s="118"/>
      <c r="H4511" s="118"/>
      <c r="I4511" s="118"/>
      <c r="J4511" s="118"/>
      <c r="K4511" s="118"/>
      <c r="L4511" s="118"/>
      <c r="M4511" s="118"/>
      <c r="N4511" s="118"/>
    </row>
    <row r="4512" spans="1:14" s="43" customFormat="1" hidden="1">
      <c r="A4512" s="84"/>
      <c r="B4512" s="117"/>
      <c r="C4512" s="118"/>
      <c r="D4512" s="118"/>
      <c r="E4512" s="118"/>
      <c r="F4512" s="118"/>
      <c r="G4512" s="118"/>
      <c r="H4512" s="118"/>
      <c r="I4512" s="118"/>
      <c r="J4512" s="118"/>
      <c r="K4512" s="118"/>
      <c r="L4512" s="118"/>
      <c r="M4512" s="118"/>
      <c r="N4512" s="118"/>
    </row>
    <row r="4513" spans="1:14" s="43" customFormat="1" hidden="1">
      <c r="A4513" s="84"/>
      <c r="B4513" s="117"/>
      <c r="C4513" s="118"/>
      <c r="D4513" s="118"/>
      <c r="E4513" s="118"/>
      <c r="F4513" s="118"/>
      <c r="G4513" s="118"/>
      <c r="H4513" s="118"/>
      <c r="I4513" s="118"/>
      <c r="J4513" s="118"/>
      <c r="K4513" s="118"/>
      <c r="L4513" s="118"/>
      <c r="M4513" s="118"/>
      <c r="N4513" s="118"/>
    </row>
    <row r="4514" spans="1:14" s="43" customFormat="1" hidden="1">
      <c r="A4514" s="84"/>
      <c r="B4514" s="117"/>
      <c r="C4514" s="118"/>
      <c r="D4514" s="118"/>
      <c r="E4514" s="118"/>
      <c r="F4514" s="118"/>
      <c r="G4514" s="118"/>
      <c r="H4514" s="118"/>
      <c r="I4514" s="118"/>
      <c r="J4514" s="118"/>
      <c r="K4514" s="118"/>
      <c r="L4514" s="118"/>
      <c r="M4514" s="118"/>
      <c r="N4514" s="118"/>
    </row>
    <row r="4515" spans="1:14" s="43" customFormat="1" hidden="1">
      <c r="A4515" s="84"/>
      <c r="B4515" s="117"/>
      <c r="C4515" s="118"/>
      <c r="D4515" s="118"/>
      <c r="E4515" s="118"/>
      <c r="F4515" s="118"/>
      <c r="G4515" s="118"/>
      <c r="H4515" s="118"/>
      <c r="I4515" s="118"/>
      <c r="J4515" s="118"/>
      <c r="K4515" s="118"/>
      <c r="L4515" s="118"/>
      <c r="M4515" s="118"/>
      <c r="N4515" s="118"/>
    </row>
    <row r="4516" spans="1:14" s="43" customFormat="1" hidden="1">
      <c r="A4516" s="84"/>
      <c r="B4516" s="117"/>
      <c r="C4516" s="118"/>
      <c r="D4516" s="118"/>
      <c r="E4516" s="118"/>
      <c r="F4516" s="118"/>
      <c r="G4516" s="118"/>
      <c r="H4516" s="118"/>
      <c r="I4516" s="118"/>
      <c r="J4516" s="118"/>
      <c r="K4516" s="118"/>
      <c r="L4516" s="118"/>
      <c r="M4516" s="118"/>
      <c r="N4516" s="118"/>
    </row>
    <row r="4517" spans="1:14" s="43" customFormat="1" hidden="1">
      <c r="A4517" s="84"/>
      <c r="B4517" s="117"/>
      <c r="C4517" s="118"/>
      <c r="D4517" s="118"/>
      <c r="E4517" s="118"/>
      <c r="F4517" s="118"/>
      <c r="G4517" s="118"/>
      <c r="H4517" s="118"/>
      <c r="I4517" s="118"/>
      <c r="J4517" s="118"/>
      <c r="K4517" s="118"/>
      <c r="L4517" s="118"/>
      <c r="M4517" s="118"/>
      <c r="N4517" s="118"/>
    </row>
    <row r="4518" spans="1:14" s="43" customFormat="1" hidden="1">
      <c r="A4518" s="84"/>
      <c r="B4518" s="117"/>
      <c r="C4518" s="118"/>
      <c r="D4518" s="118"/>
      <c r="E4518" s="118"/>
      <c r="F4518" s="118"/>
      <c r="G4518" s="118"/>
      <c r="H4518" s="118"/>
      <c r="I4518" s="118"/>
      <c r="J4518" s="118"/>
      <c r="K4518" s="118"/>
      <c r="L4518" s="118"/>
      <c r="M4518" s="118"/>
      <c r="N4518" s="118"/>
    </row>
    <row r="4519" spans="1:14" s="43" customFormat="1" hidden="1">
      <c r="A4519" s="84"/>
      <c r="B4519" s="117"/>
      <c r="C4519" s="118"/>
      <c r="D4519" s="118"/>
      <c r="E4519" s="118"/>
      <c r="F4519" s="118"/>
      <c r="G4519" s="118"/>
      <c r="H4519" s="118"/>
      <c r="I4519" s="118"/>
      <c r="J4519" s="118"/>
      <c r="K4519" s="118"/>
      <c r="L4519" s="118"/>
      <c r="M4519" s="118"/>
      <c r="N4519" s="118"/>
    </row>
    <row r="4520" spans="1:14" s="43" customFormat="1" hidden="1">
      <c r="A4520" s="84"/>
      <c r="B4520" s="117"/>
      <c r="C4520" s="118"/>
      <c r="D4520" s="118"/>
      <c r="E4520" s="118"/>
      <c r="F4520" s="118"/>
      <c r="G4520" s="118"/>
      <c r="H4520" s="118"/>
      <c r="I4520" s="118"/>
      <c r="J4520" s="118"/>
      <c r="K4520" s="118"/>
      <c r="L4520" s="118"/>
      <c r="M4520" s="118"/>
      <c r="N4520" s="118"/>
    </row>
    <row r="4521" spans="1:14" s="43" customFormat="1" hidden="1">
      <c r="A4521" s="84"/>
      <c r="B4521" s="117"/>
      <c r="C4521" s="118"/>
      <c r="D4521" s="118"/>
      <c r="E4521" s="118"/>
      <c r="F4521" s="118"/>
      <c r="G4521" s="118"/>
      <c r="H4521" s="118"/>
      <c r="I4521" s="118"/>
      <c r="J4521" s="118"/>
      <c r="K4521" s="118"/>
      <c r="L4521" s="118"/>
      <c r="M4521" s="118"/>
      <c r="N4521" s="118"/>
    </row>
    <row r="4522" spans="1:14" s="43" customFormat="1" hidden="1">
      <c r="A4522" s="84"/>
      <c r="B4522" s="117"/>
      <c r="C4522" s="118"/>
      <c r="D4522" s="118"/>
      <c r="E4522" s="118"/>
      <c r="F4522" s="118"/>
      <c r="G4522" s="118"/>
      <c r="H4522" s="118"/>
      <c r="I4522" s="118"/>
      <c r="J4522" s="118"/>
      <c r="K4522" s="118"/>
      <c r="L4522" s="118"/>
      <c r="M4522" s="118"/>
      <c r="N4522" s="118"/>
    </row>
    <row r="4523" spans="1:14" s="43" customFormat="1" hidden="1">
      <c r="A4523" s="84"/>
      <c r="B4523" s="117"/>
      <c r="C4523" s="118"/>
      <c r="D4523" s="118"/>
      <c r="E4523" s="118"/>
      <c r="F4523" s="118"/>
      <c r="G4523" s="118"/>
      <c r="H4523" s="118"/>
      <c r="I4523" s="118"/>
      <c r="J4523" s="118"/>
      <c r="K4523" s="118"/>
      <c r="L4523" s="118"/>
      <c r="M4523" s="118"/>
      <c r="N4523" s="118"/>
    </row>
    <row r="4524" spans="1:14" s="43" customFormat="1" hidden="1">
      <c r="A4524" s="84"/>
      <c r="B4524" s="117"/>
      <c r="C4524" s="118"/>
      <c r="D4524" s="118"/>
      <c r="E4524" s="118"/>
      <c r="F4524" s="118"/>
      <c r="G4524" s="118"/>
      <c r="H4524" s="118"/>
      <c r="I4524" s="118"/>
      <c r="J4524" s="118"/>
      <c r="K4524" s="118"/>
      <c r="L4524" s="118"/>
      <c r="M4524" s="118"/>
      <c r="N4524" s="118"/>
    </row>
    <row r="4525" spans="1:14" s="43" customFormat="1" hidden="1">
      <c r="A4525" s="84"/>
      <c r="B4525" s="117"/>
      <c r="C4525" s="118"/>
      <c r="D4525" s="118"/>
      <c r="E4525" s="118"/>
      <c r="F4525" s="118"/>
      <c r="G4525" s="118"/>
      <c r="H4525" s="118"/>
      <c r="I4525" s="118"/>
      <c r="J4525" s="118"/>
      <c r="K4525" s="118"/>
      <c r="L4525" s="118"/>
      <c r="M4525" s="118"/>
      <c r="N4525" s="118"/>
    </row>
    <row r="4526" spans="1:14" s="43" customFormat="1" hidden="1">
      <c r="A4526" s="84"/>
      <c r="B4526" s="117"/>
      <c r="C4526" s="118"/>
      <c r="D4526" s="118"/>
      <c r="E4526" s="118"/>
      <c r="F4526" s="118"/>
      <c r="G4526" s="118"/>
      <c r="H4526" s="118"/>
      <c r="I4526" s="118"/>
      <c r="J4526" s="118"/>
      <c r="K4526" s="118"/>
      <c r="L4526" s="118"/>
      <c r="M4526" s="118"/>
      <c r="N4526" s="118"/>
    </row>
    <row r="4527" spans="1:14" s="43" customFormat="1" hidden="1">
      <c r="A4527" s="84"/>
      <c r="B4527" s="117"/>
      <c r="C4527" s="118"/>
      <c r="D4527" s="118"/>
      <c r="E4527" s="118"/>
      <c r="F4527" s="118"/>
      <c r="G4527" s="118"/>
      <c r="H4527" s="118"/>
      <c r="I4527" s="118"/>
      <c r="J4527" s="118"/>
      <c r="K4527" s="118"/>
      <c r="L4527" s="118"/>
      <c r="M4527" s="118"/>
      <c r="N4527" s="118"/>
    </row>
    <row r="4528" spans="1:14" s="43" customFormat="1" hidden="1">
      <c r="A4528" s="84"/>
      <c r="B4528" s="117"/>
      <c r="C4528" s="118"/>
      <c r="D4528" s="118"/>
      <c r="E4528" s="118"/>
      <c r="F4528" s="118"/>
      <c r="G4528" s="118"/>
      <c r="H4528" s="118"/>
      <c r="I4528" s="118"/>
      <c r="J4528" s="118"/>
      <c r="K4528" s="118"/>
      <c r="L4528" s="118"/>
      <c r="M4528" s="118"/>
      <c r="N4528" s="118"/>
    </row>
    <row r="4529" spans="1:14" s="43" customFormat="1" hidden="1">
      <c r="A4529" s="84"/>
      <c r="B4529" s="117"/>
      <c r="C4529" s="118"/>
      <c r="D4529" s="118"/>
      <c r="E4529" s="118"/>
      <c r="F4529" s="118"/>
      <c r="G4529" s="118"/>
      <c r="H4529" s="118"/>
      <c r="I4529" s="118"/>
      <c r="J4529" s="118"/>
      <c r="K4529" s="118"/>
      <c r="L4529" s="118"/>
      <c r="M4529" s="118"/>
      <c r="N4529" s="118"/>
    </row>
    <row r="4530" spans="1:14" s="43" customFormat="1" hidden="1">
      <c r="A4530" s="84"/>
      <c r="B4530" s="117"/>
      <c r="C4530" s="118"/>
      <c r="D4530" s="118"/>
      <c r="E4530" s="118"/>
      <c r="F4530" s="118"/>
      <c r="G4530" s="118"/>
      <c r="H4530" s="118"/>
      <c r="I4530" s="118"/>
      <c r="J4530" s="118"/>
      <c r="K4530" s="118"/>
      <c r="L4530" s="118"/>
      <c r="M4530" s="118"/>
      <c r="N4530" s="118"/>
    </row>
    <row r="4531" spans="1:14" s="43" customFormat="1" hidden="1">
      <c r="A4531" s="84"/>
      <c r="B4531" s="117"/>
      <c r="C4531" s="118"/>
      <c r="D4531" s="118"/>
      <c r="E4531" s="118"/>
      <c r="F4531" s="118"/>
      <c r="G4531" s="118"/>
      <c r="H4531" s="118"/>
      <c r="I4531" s="118"/>
      <c r="J4531" s="118"/>
      <c r="K4531" s="118"/>
      <c r="L4531" s="118"/>
      <c r="M4531" s="118"/>
      <c r="N4531" s="118"/>
    </row>
    <row r="4532" spans="1:14" s="43" customFormat="1" hidden="1">
      <c r="A4532" s="84"/>
      <c r="B4532" s="117"/>
      <c r="C4532" s="118"/>
      <c r="D4532" s="118"/>
      <c r="E4532" s="118"/>
      <c r="F4532" s="118"/>
      <c r="G4532" s="118"/>
      <c r="H4532" s="118"/>
      <c r="I4532" s="118"/>
      <c r="J4532" s="118"/>
      <c r="K4532" s="118"/>
      <c r="L4532" s="118"/>
      <c r="M4532" s="118"/>
      <c r="N4532" s="118"/>
    </row>
    <row r="4533" spans="1:14" s="43" customFormat="1" hidden="1">
      <c r="A4533" s="84"/>
      <c r="B4533" s="117"/>
      <c r="C4533" s="118"/>
      <c r="D4533" s="118"/>
      <c r="E4533" s="118"/>
      <c r="F4533" s="118"/>
      <c r="G4533" s="118"/>
      <c r="H4533" s="118"/>
      <c r="I4533" s="118"/>
      <c r="J4533" s="118"/>
      <c r="K4533" s="118"/>
      <c r="L4533" s="118"/>
      <c r="M4533" s="118"/>
      <c r="N4533" s="118"/>
    </row>
    <row r="4534" spans="1:14" s="43" customFormat="1" hidden="1">
      <c r="A4534" s="84"/>
      <c r="B4534" s="117"/>
      <c r="C4534" s="118"/>
      <c r="D4534" s="118"/>
      <c r="E4534" s="118"/>
      <c r="F4534" s="118"/>
      <c r="G4534" s="118"/>
      <c r="H4534" s="118"/>
      <c r="I4534" s="118"/>
      <c r="J4534" s="118"/>
      <c r="K4534" s="118"/>
      <c r="L4534" s="118"/>
      <c r="M4534" s="118"/>
      <c r="N4534" s="118"/>
    </row>
    <row r="4535" spans="1:14" s="43" customFormat="1" hidden="1">
      <c r="A4535" s="84"/>
      <c r="B4535" s="117"/>
      <c r="C4535" s="118"/>
      <c r="D4535" s="118"/>
      <c r="E4535" s="118"/>
      <c r="F4535" s="118"/>
      <c r="G4535" s="118"/>
      <c r="H4535" s="118"/>
      <c r="I4535" s="118"/>
      <c r="J4535" s="118"/>
      <c r="K4535" s="118"/>
      <c r="L4535" s="118"/>
      <c r="M4535" s="118"/>
      <c r="N4535" s="118"/>
    </row>
    <row r="4536" spans="1:14" s="43" customFormat="1" hidden="1">
      <c r="A4536" s="84"/>
      <c r="B4536" s="117"/>
      <c r="C4536" s="118"/>
      <c r="D4536" s="118"/>
      <c r="E4536" s="118"/>
      <c r="F4536" s="118"/>
      <c r="G4536" s="118"/>
      <c r="H4536" s="118"/>
      <c r="I4536" s="118"/>
      <c r="J4536" s="118"/>
      <c r="K4536" s="118"/>
      <c r="L4536" s="118"/>
      <c r="M4536" s="118"/>
      <c r="N4536" s="118"/>
    </row>
    <row r="4537" spans="1:14" s="43" customFormat="1" hidden="1">
      <c r="A4537" s="84"/>
      <c r="B4537" s="117"/>
      <c r="C4537" s="118"/>
      <c r="D4537" s="118"/>
      <c r="E4537" s="118"/>
      <c r="F4537" s="118"/>
      <c r="G4537" s="118"/>
      <c r="H4537" s="118"/>
      <c r="I4537" s="118"/>
      <c r="J4537" s="118"/>
      <c r="K4537" s="118"/>
      <c r="L4537" s="118"/>
      <c r="M4537" s="118"/>
      <c r="N4537" s="118"/>
    </row>
    <row r="4538" spans="1:14" s="43" customFormat="1" hidden="1">
      <c r="A4538" s="84"/>
      <c r="B4538" s="117"/>
      <c r="C4538" s="118"/>
      <c r="D4538" s="118"/>
      <c r="E4538" s="118"/>
      <c r="F4538" s="118"/>
      <c r="G4538" s="118"/>
      <c r="H4538" s="118"/>
      <c r="I4538" s="118"/>
      <c r="J4538" s="118"/>
      <c r="K4538" s="118"/>
      <c r="L4538" s="118"/>
      <c r="M4538" s="118"/>
      <c r="N4538" s="118"/>
    </row>
    <row r="4539" spans="1:14" s="43" customFormat="1" hidden="1">
      <c r="A4539" s="84"/>
      <c r="B4539" s="117"/>
      <c r="C4539" s="118"/>
      <c r="D4539" s="118"/>
      <c r="E4539" s="118"/>
      <c r="F4539" s="118"/>
      <c r="G4539" s="118"/>
      <c r="H4539" s="118"/>
      <c r="I4539" s="118"/>
      <c r="J4539" s="118"/>
      <c r="K4539" s="118"/>
      <c r="L4539" s="118"/>
      <c r="M4539" s="118"/>
      <c r="N4539" s="118"/>
    </row>
    <row r="4540" spans="1:14" s="43" customFormat="1" hidden="1">
      <c r="A4540" s="84"/>
      <c r="B4540" s="117"/>
      <c r="C4540" s="118"/>
      <c r="D4540" s="118"/>
      <c r="E4540" s="118"/>
      <c r="F4540" s="118"/>
      <c r="G4540" s="118"/>
      <c r="H4540" s="118"/>
      <c r="I4540" s="118"/>
      <c r="J4540" s="118"/>
      <c r="K4540" s="118"/>
      <c r="L4540" s="118"/>
      <c r="M4540" s="118"/>
      <c r="N4540" s="118"/>
    </row>
    <row r="4541" spans="1:14" s="43" customFormat="1" hidden="1">
      <c r="A4541" s="84"/>
      <c r="B4541" s="117"/>
      <c r="C4541" s="118"/>
      <c r="D4541" s="118"/>
      <c r="E4541" s="118"/>
      <c r="F4541" s="118"/>
      <c r="G4541" s="118"/>
      <c r="H4541" s="118"/>
      <c r="I4541" s="118"/>
      <c r="J4541" s="118"/>
      <c r="K4541" s="118"/>
      <c r="L4541" s="118"/>
      <c r="M4541" s="118"/>
      <c r="N4541" s="118"/>
    </row>
    <row r="4542" spans="1:14" s="43" customFormat="1" hidden="1">
      <c r="A4542" s="84"/>
      <c r="B4542" s="117"/>
      <c r="C4542" s="118"/>
      <c r="D4542" s="118"/>
      <c r="E4542" s="118"/>
      <c r="F4542" s="118"/>
      <c r="G4542" s="118"/>
      <c r="H4542" s="118"/>
      <c r="I4542" s="118"/>
      <c r="J4542" s="118"/>
      <c r="K4542" s="118"/>
      <c r="L4542" s="118"/>
      <c r="M4542" s="118"/>
      <c r="N4542" s="118"/>
    </row>
    <row r="4543" spans="1:14" s="43" customFormat="1" hidden="1">
      <c r="A4543" s="84"/>
      <c r="B4543" s="117"/>
      <c r="C4543" s="118"/>
      <c r="D4543" s="118"/>
      <c r="E4543" s="118"/>
      <c r="F4543" s="118"/>
      <c r="G4543" s="118"/>
      <c r="H4543" s="118"/>
      <c r="I4543" s="118"/>
      <c r="J4543" s="118"/>
      <c r="K4543" s="118"/>
      <c r="L4543" s="118"/>
      <c r="M4543" s="118"/>
      <c r="N4543" s="118"/>
    </row>
    <row r="4544" spans="1:14" s="43" customFormat="1" hidden="1">
      <c r="A4544" s="84"/>
      <c r="B4544" s="117"/>
      <c r="C4544" s="118"/>
      <c r="D4544" s="118"/>
      <c r="E4544" s="118"/>
      <c r="F4544" s="118"/>
      <c r="G4544" s="118"/>
      <c r="H4544" s="118"/>
      <c r="I4544" s="118"/>
      <c r="J4544" s="118"/>
      <c r="K4544" s="118"/>
      <c r="L4544" s="118"/>
      <c r="M4544" s="118"/>
      <c r="N4544" s="118"/>
    </row>
    <row r="4545" spans="1:14" s="43" customFormat="1" hidden="1">
      <c r="A4545" s="84"/>
      <c r="B4545" s="117"/>
      <c r="C4545" s="118"/>
      <c r="D4545" s="118"/>
      <c r="E4545" s="118"/>
      <c r="F4545" s="118"/>
      <c r="G4545" s="118"/>
      <c r="H4545" s="118"/>
      <c r="I4545" s="118"/>
      <c r="J4545" s="118"/>
      <c r="K4545" s="118"/>
      <c r="L4545" s="118"/>
      <c r="M4545" s="118"/>
      <c r="N4545" s="118"/>
    </row>
    <row r="4546" spans="1:14" s="43" customFormat="1" hidden="1">
      <c r="A4546" s="84"/>
      <c r="B4546" s="117"/>
      <c r="C4546" s="118"/>
      <c r="D4546" s="118"/>
      <c r="E4546" s="118"/>
      <c r="F4546" s="118"/>
      <c r="G4546" s="118"/>
      <c r="H4546" s="118"/>
      <c r="I4546" s="118"/>
      <c r="J4546" s="118"/>
      <c r="K4546" s="118"/>
      <c r="L4546" s="118"/>
      <c r="M4546" s="118"/>
      <c r="N4546" s="118"/>
    </row>
    <row r="4547" spans="1:14" s="43" customFormat="1" hidden="1">
      <c r="A4547" s="84"/>
      <c r="B4547" s="117"/>
      <c r="C4547" s="118"/>
      <c r="D4547" s="118"/>
      <c r="E4547" s="118"/>
      <c r="F4547" s="118"/>
      <c r="G4547" s="118"/>
      <c r="H4547" s="118"/>
      <c r="I4547" s="118"/>
      <c r="J4547" s="118"/>
      <c r="K4547" s="118"/>
      <c r="L4547" s="118"/>
      <c r="M4547" s="118"/>
      <c r="N4547" s="118"/>
    </row>
    <row r="4548" spans="1:14" s="43" customFormat="1" hidden="1">
      <c r="A4548" s="84"/>
      <c r="B4548" s="117"/>
      <c r="C4548" s="118"/>
      <c r="D4548" s="118"/>
      <c r="E4548" s="118"/>
      <c r="F4548" s="118"/>
      <c r="G4548" s="118"/>
      <c r="H4548" s="118"/>
      <c r="I4548" s="118"/>
      <c r="J4548" s="118"/>
      <c r="K4548" s="118"/>
      <c r="L4548" s="118"/>
      <c r="M4548" s="118"/>
      <c r="N4548" s="118"/>
    </row>
    <row r="4549" spans="1:14" s="43" customFormat="1" hidden="1">
      <c r="A4549" s="84"/>
      <c r="B4549" s="117"/>
      <c r="C4549" s="118"/>
      <c r="D4549" s="118"/>
      <c r="E4549" s="118"/>
      <c r="F4549" s="118"/>
      <c r="G4549" s="118"/>
      <c r="H4549" s="118"/>
      <c r="I4549" s="118"/>
      <c r="J4549" s="118"/>
      <c r="K4549" s="118"/>
      <c r="L4549" s="118"/>
      <c r="M4549" s="118"/>
      <c r="N4549" s="118"/>
    </row>
    <row r="4550" spans="1:14" s="43" customFormat="1" hidden="1">
      <c r="A4550" s="84"/>
      <c r="B4550" s="117"/>
      <c r="C4550" s="118"/>
      <c r="D4550" s="118"/>
      <c r="E4550" s="118"/>
      <c r="F4550" s="118"/>
      <c r="G4550" s="118"/>
      <c r="H4550" s="118"/>
      <c r="I4550" s="118"/>
      <c r="J4550" s="118"/>
      <c r="K4550" s="118"/>
      <c r="L4550" s="118"/>
      <c r="M4550" s="118"/>
      <c r="N4550" s="118"/>
    </row>
    <row r="4551" spans="1:14" s="43" customFormat="1" hidden="1">
      <c r="A4551" s="84"/>
      <c r="B4551" s="117"/>
      <c r="C4551" s="118"/>
      <c r="D4551" s="118"/>
      <c r="E4551" s="118"/>
      <c r="F4551" s="118"/>
      <c r="G4551" s="118"/>
      <c r="H4551" s="118"/>
      <c r="I4551" s="118"/>
      <c r="J4551" s="118"/>
      <c r="K4551" s="118"/>
      <c r="L4551" s="118"/>
      <c r="M4551" s="118"/>
      <c r="N4551" s="118"/>
    </row>
    <row r="4552" spans="1:14" s="43" customFormat="1" hidden="1">
      <c r="A4552" s="84"/>
      <c r="B4552" s="117"/>
      <c r="C4552" s="118"/>
      <c r="D4552" s="118"/>
      <c r="E4552" s="118"/>
      <c r="F4552" s="118"/>
      <c r="G4552" s="118"/>
      <c r="H4552" s="118"/>
      <c r="I4552" s="118"/>
      <c r="J4552" s="118"/>
      <c r="K4552" s="118"/>
      <c r="L4552" s="118"/>
      <c r="M4552" s="118"/>
      <c r="N4552" s="118"/>
    </row>
    <row r="4553" spans="1:14" s="43" customFormat="1" hidden="1">
      <c r="A4553" s="84"/>
      <c r="B4553" s="117"/>
      <c r="C4553" s="118"/>
      <c r="D4553" s="118"/>
      <c r="E4553" s="118"/>
      <c r="F4553" s="118"/>
      <c r="G4553" s="118"/>
      <c r="H4553" s="118"/>
      <c r="I4553" s="118"/>
      <c r="J4553" s="118"/>
      <c r="K4553" s="118"/>
      <c r="L4553" s="118"/>
      <c r="M4553" s="118"/>
      <c r="N4553" s="118"/>
    </row>
    <row r="4554" spans="1:14" s="43" customFormat="1" hidden="1">
      <c r="A4554" s="84"/>
      <c r="B4554" s="117"/>
      <c r="C4554" s="118"/>
      <c r="D4554" s="118"/>
      <c r="E4554" s="118"/>
      <c r="F4554" s="118"/>
      <c r="G4554" s="118"/>
      <c r="H4554" s="118"/>
      <c r="I4554" s="118"/>
      <c r="J4554" s="118"/>
      <c r="K4554" s="118"/>
      <c r="L4554" s="118"/>
      <c r="M4554" s="118"/>
      <c r="N4554" s="118"/>
    </row>
    <row r="4555" spans="1:14" s="43" customFormat="1" hidden="1">
      <c r="A4555" s="84"/>
      <c r="B4555" s="117"/>
      <c r="C4555" s="118"/>
      <c r="D4555" s="118"/>
      <c r="E4555" s="118"/>
      <c r="F4555" s="118"/>
      <c r="G4555" s="118"/>
      <c r="H4555" s="118"/>
      <c r="I4555" s="118"/>
      <c r="J4555" s="118"/>
      <c r="K4555" s="118"/>
      <c r="L4555" s="118"/>
      <c r="M4555" s="118"/>
      <c r="N4555" s="118"/>
    </row>
    <row r="4556" spans="1:14" s="43" customFormat="1" hidden="1">
      <c r="A4556" s="84"/>
      <c r="B4556" s="117"/>
      <c r="C4556" s="118"/>
      <c r="D4556" s="118"/>
      <c r="E4556" s="118"/>
      <c r="F4556" s="118"/>
      <c r="G4556" s="118"/>
      <c r="H4556" s="118"/>
      <c r="I4556" s="118"/>
      <c r="J4556" s="118"/>
      <c r="K4556" s="118"/>
      <c r="L4556" s="118"/>
      <c r="M4556" s="118"/>
      <c r="N4556" s="118"/>
    </row>
    <row r="4557" spans="1:14" s="43" customFormat="1" hidden="1">
      <c r="A4557" s="84"/>
      <c r="B4557" s="117"/>
      <c r="C4557" s="118"/>
      <c r="D4557" s="118"/>
      <c r="E4557" s="118"/>
      <c r="F4557" s="118"/>
      <c r="G4557" s="118"/>
      <c r="H4557" s="118"/>
      <c r="I4557" s="118"/>
      <c r="J4557" s="118"/>
      <c r="K4557" s="118"/>
      <c r="L4557" s="118"/>
      <c r="M4557" s="118"/>
      <c r="N4557" s="118"/>
    </row>
    <row r="4558" spans="1:14" s="43" customFormat="1" hidden="1">
      <c r="A4558" s="84"/>
      <c r="B4558" s="117"/>
      <c r="C4558" s="118"/>
      <c r="D4558" s="118"/>
      <c r="E4558" s="118"/>
      <c r="F4558" s="118"/>
      <c r="G4558" s="118"/>
      <c r="H4558" s="118"/>
      <c r="I4558" s="118"/>
      <c r="J4558" s="118"/>
      <c r="K4558" s="118"/>
      <c r="L4558" s="118"/>
      <c r="M4558" s="118"/>
      <c r="N4558" s="118"/>
    </row>
    <row r="4559" spans="1:14" s="43" customFormat="1" hidden="1">
      <c r="A4559" s="84"/>
      <c r="B4559" s="117"/>
      <c r="C4559" s="118"/>
      <c r="D4559" s="118"/>
      <c r="E4559" s="118"/>
      <c r="F4559" s="118"/>
      <c r="G4559" s="118"/>
      <c r="H4559" s="118"/>
      <c r="I4559" s="118"/>
      <c r="J4559" s="118"/>
      <c r="K4559" s="118"/>
      <c r="L4559" s="118"/>
      <c r="M4559" s="118"/>
      <c r="N4559" s="118"/>
    </row>
    <row r="4560" spans="1:14" s="43" customFormat="1" hidden="1">
      <c r="A4560" s="84"/>
      <c r="B4560" s="117"/>
      <c r="C4560" s="118"/>
      <c r="D4560" s="118"/>
      <c r="E4560" s="118"/>
      <c r="F4560" s="118"/>
      <c r="G4560" s="118"/>
      <c r="H4560" s="118"/>
      <c r="I4560" s="118"/>
      <c r="J4560" s="118"/>
      <c r="K4560" s="118"/>
      <c r="L4560" s="118"/>
      <c r="M4560" s="118"/>
      <c r="N4560" s="118"/>
    </row>
    <row r="4561" spans="1:14" s="43" customFormat="1" hidden="1">
      <c r="A4561" s="84"/>
      <c r="B4561" s="117"/>
      <c r="C4561" s="118"/>
      <c r="D4561" s="118"/>
      <c r="E4561" s="118"/>
      <c r="F4561" s="118"/>
      <c r="G4561" s="118"/>
      <c r="H4561" s="118"/>
      <c r="I4561" s="118"/>
      <c r="J4561" s="118"/>
      <c r="K4561" s="118"/>
      <c r="L4561" s="118"/>
      <c r="M4561" s="118"/>
      <c r="N4561" s="118"/>
    </row>
    <row r="4562" spans="1:14" s="43" customFormat="1" hidden="1">
      <c r="A4562" s="84"/>
      <c r="B4562" s="117"/>
      <c r="C4562" s="118"/>
      <c r="D4562" s="118"/>
      <c r="E4562" s="118"/>
      <c r="F4562" s="118"/>
      <c r="G4562" s="118"/>
      <c r="H4562" s="118"/>
      <c r="I4562" s="118"/>
      <c r="J4562" s="118"/>
      <c r="K4562" s="118"/>
      <c r="L4562" s="118"/>
      <c r="M4562" s="118"/>
      <c r="N4562" s="118"/>
    </row>
    <row r="4563" spans="1:14" s="43" customFormat="1" hidden="1">
      <c r="A4563" s="84"/>
      <c r="B4563" s="117"/>
      <c r="C4563" s="118"/>
      <c r="D4563" s="118"/>
      <c r="E4563" s="118"/>
      <c r="F4563" s="118"/>
      <c r="G4563" s="118"/>
      <c r="H4563" s="118"/>
      <c r="I4563" s="118"/>
      <c r="J4563" s="118"/>
      <c r="K4563" s="118"/>
      <c r="L4563" s="118"/>
      <c r="M4563" s="118"/>
      <c r="N4563" s="118"/>
    </row>
    <row r="4564" spans="1:14" s="43" customFormat="1" hidden="1">
      <c r="A4564" s="84"/>
      <c r="B4564" s="117"/>
      <c r="C4564" s="118"/>
      <c r="D4564" s="118"/>
      <c r="E4564" s="118"/>
      <c r="F4564" s="118"/>
      <c r="G4564" s="118"/>
      <c r="H4564" s="118"/>
      <c r="I4564" s="118"/>
      <c r="J4564" s="118"/>
      <c r="K4564" s="118"/>
      <c r="L4564" s="118"/>
      <c r="M4564" s="118"/>
      <c r="N4564" s="118"/>
    </row>
    <row r="4565" spans="1:14" s="43" customFormat="1" hidden="1">
      <c r="A4565" s="84"/>
      <c r="B4565" s="117"/>
      <c r="C4565" s="118"/>
      <c r="D4565" s="118"/>
      <c r="E4565" s="118"/>
      <c r="F4565" s="118"/>
      <c r="G4565" s="118"/>
      <c r="H4565" s="118"/>
      <c r="I4565" s="118"/>
      <c r="J4565" s="118"/>
      <c r="K4565" s="118"/>
      <c r="L4565" s="118"/>
      <c r="M4565" s="118"/>
      <c r="N4565" s="118"/>
    </row>
    <row r="4566" spans="1:14" s="43" customFormat="1" hidden="1">
      <c r="A4566" s="84"/>
      <c r="B4566" s="117"/>
      <c r="C4566" s="118"/>
      <c r="D4566" s="118"/>
      <c r="E4566" s="118"/>
      <c r="F4566" s="118"/>
      <c r="G4566" s="118"/>
      <c r="H4566" s="118"/>
      <c r="I4566" s="118"/>
      <c r="J4566" s="118"/>
      <c r="K4566" s="118"/>
      <c r="L4566" s="118"/>
      <c r="M4566" s="118"/>
      <c r="N4566" s="118"/>
    </row>
    <row r="4567" spans="1:14" s="43" customFormat="1" hidden="1">
      <c r="A4567" s="84"/>
      <c r="B4567" s="117"/>
      <c r="C4567" s="118"/>
      <c r="D4567" s="118"/>
      <c r="E4567" s="118"/>
      <c r="F4567" s="118"/>
      <c r="G4567" s="118"/>
      <c r="H4567" s="118"/>
      <c r="I4567" s="118"/>
      <c r="J4567" s="118"/>
      <c r="K4567" s="118"/>
      <c r="L4567" s="118"/>
      <c r="M4567" s="118"/>
      <c r="N4567" s="118"/>
    </row>
    <row r="4568" spans="1:14" s="43" customFormat="1" hidden="1">
      <c r="A4568" s="84"/>
      <c r="B4568" s="117"/>
      <c r="C4568" s="118"/>
      <c r="D4568" s="118"/>
      <c r="E4568" s="118"/>
      <c r="F4568" s="118"/>
      <c r="G4568" s="118"/>
      <c r="H4568" s="118"/>
      <c r="I4568" s="118"/>
      <c r="J4568" s="118"/>
      <c r="K4568" s="118"/>
      <c r="L4568" s="118"/>
      <c r="M4568" s="118"/>
      <c r="N4568" s="118"/>
    </row>
    <row r="4569" spans="1:14" s="43" customFormat="1" hidden="1">
      <c r="A4569" s="84"/>
      <c r="B4569" s="117"/>
      <c r="C4569" s="118"/>
      <c r="D4569" s="118"/>
      <c r="E4569" s="118"/>
      <c r="F4569" s="118"/>
      <c r="G4569" s="118"/>
      <c r="H4569" s="118"/>
      <c r="I4569" s="118"/>
      <c r="J4569" s="118"/>
      <c r="K4569" s="118"/>
      <c r="L4569" s="118"/>
      <c r="M4569" s="118"/>
      <c r="N4569" s="118"/>
    </row>
    <row r="4570" spans="1:14" s="43" customFormat="1" hidden="1">
      <c r="A4570" s="84"/>
      <c r="B4570" s="117"/>
      <c r="C4570" s="118"/>
      <c r="D4570" s="118"/>
      <c r="E4570" s="118"/>
      <c r="F4570" s="118"/>
      <c r="G4570" s="118"/>
      <c r="H4570" s="118"/>
      <c r="I4570" s="118"/>
      <c r="J4570" s="118"/>
      <c r="K4570" s="118"/>
      <c r="L4570" s="118"/>
      <c r="M4570" s="118"/>
      <c r="N4570" s="118"/>
    </row>
    <row r="4571" spans="1:14" s="43" customFormat="1" hidden="1">
      <c r="A4571" s="84"/>
      <c r="B4571" s="117"/>
      <c r="C4571" s="118"/>
      <c r="D4571" s="118"/>
      <c r="E4571" s="118"/>
      <c r="F4571" s="118"/>
      <c r="G4571" s="118"/>
      <c r="H4571" s="118"/>
      <c r="I4571" s="118"/>
      <c r="J4571" s="118"/>
      <c r="K4571" s="118"/>
      <c r="L4571" s="118"/>
      <c r="M4571" s="118"/>
      <c r="N4571" s="118"/>
    </row>
    <row r="4572" spans="1:14" s="43" customFormat="1" hidden="1">
      <c r="A4572" s="84"/>
      <c r="B4572" s="117"/>
      <c r="C4572" s="118"/>
      <c r="D4572" s="118"/>
      <c r="E4572" s="118"/>
      <c r="F4572" s="118"/>
      <c r="G4572" s="118"/>
      <c r="H4572" s="118"/>
      <c r="I4572" s="118"/>
      <c r="J4572" s="118"/>
      <c r="K4572" s="118"/>
      <c r="L4572" s="118"/>
      <c r="M4572" s="118"/>
      <c r="N4572" s="118"/>
    </row>
    <row r="4573" spans="1:14" s="43" customFormat="1" hidden="1">
      <c r="A4573" s="84"/>
      <c r="B4573" s="117"/>
      <c r="C4573" s="118"/>
      <c r="D4573" s="118"/>
      <c r="E4573" s="118"/>
      <c r="F4573" s="118"/>
      <c r="G4573" s="118"/>
      <c r="H4573" s="118"/>
      <c r="I4573" s="118"/>
      <c r="J4573" s="118"/>
      <c r="K4573" s="118"/>
      <c r="L4573" s="118"/>
      <c r="M4573" s="118"/>
      <c r="N4573" s="118"/>
    </row>
    <row r="4574" spans="1:14" s="43" customFormat="1" hidden="1">
      <c r="A4574" s="84"/>
      <c r="B4574" s="117"/>
      <c r="C4574" s="118"/>
      <c r="D4574" s="118"/>
      <c r="E4574" s="118"/>
      <c r="F4574" s="118"/>
      <c r="G4574" s="118"/>
      <c r="H4574" s="118"/>
      <c r="I4574" s="118"/>
      <c r="J4574" s="118"/>
      <c r="K4574" s="118"/>
      <c r="L4574" s="118"/>
      <c r="M4574" s="118"/>
      <c r="N4574" s="118"/>
    </row>
    <row r="4575" spans="1:14" s="43" customFormat="1" hidden="1">
      <c r="A4575" s="84"/>
      <c r="B4575" s="117"/>
      <c r="C4575" s="118"/>
      <c r="D4575" s="118"/>
      <c r="E4575" s="118"/>
      <c r="F4575" s="118"/>
      <c r="G4575" s="118"/>
      <c r="H4575" s="118"/>
      <c r="I4575" s="118"/>
      <c r="J4575" s="118"/>
      <c r="K4575" s="118"/>
      <c r="L4575" s="118"/>
      <c r="M4575" s="118"/>
      <c r="N4575" s="118"/>
    </row>
    <row r="4576" spans="1:14" s="43" customFormat="1" hidden="1">
      <c r="A4576" s="84"/>
      <c r="B4576" s="117"/>
      <c r="C4576" s="118"/>
      <c r="D4576" s="118"/>
      <c r="E4576" s="118"/>
      <c r="F4576" s="118"/>
      <c r="G4576" s="118"/>
      <c r="H4576" s="118"/>
      <c r="I4576" s="118"/>
      <c r="J4576" s="118"/>
      <c r="K4576" s="118"/>
      <c r="L4576" s="118"/>
      <c r="M4576" s="118"/>
      <c r="N4576" s="118"/>
    </row>
    <row r="4577" spans="1:14" s="43" customFormat="1" hidden="1">
      <c r="A4577" s="84"/>
      <c r="B4577" s="117"/>
      <c r="C4577" s="118"/>
      <c r="D4577" s="118"/>
      <c r="E4577" s="118"/>
      <c r="F4577" s="118"/>
      <c r="G4577" s="118"/>
      <c r="H4577" s="118"/>
      <c r="I4577" s="118"/>
      <c r="J4577" s="118"/>
      <c r="K4577" s="118"/>
      <c r="L4577" s="118"/>
      <c r="M4577" s="118"/>
      <c r="N4577" s="118"/>
    </row>
    <row r="4578" spans="1:14" s="43" customFormat="1" hidden="1">
      <c r="A4578" s="84"/>
      <c r="B4578" s="117"/>
      <c r="C4578" s="118"/>
      <c r="D4578" s="118"/>
      <c r="E4578" s="118"/>
      <c r="F4578" s="118"/>
      <c r="G4578" s="118"/>
      <c r="H4578" s="118"/>
      <c r="I4578" s="118"/>
      <c r="J4578" s="118"/>
      <c r="K4578" s="118"/>
      <c r="L4578" s="118"/>
      <c r="M4578" s="118"/>
      <c r="N4578" s="118"/>
    </row>
    <row r="4579" spans="1:14" s="43" customFormat="1" hidden="1">
      <c r="A4579" s="84"/>
      <c r="B4579" s="117"/>
      <c r="C4579" s="118"/>
      <c r="D4579" s="118"/>
      <c r="E4579" s="118"/>
      <c r="F4579" s="118"/>
      <c r="G4579" s="118"/>
      <c r="H4579" s="118"/>
      <c r="I4579" s="118"/>
      <c r="J4579" s="118"/>
      <c r="K4579" s="118"/>
      <c r="L4579" s="118"/>
      <c r="M4579" s="118"/>
      <c r="N4579" s="118"/>
    </row>
    <row r="4580" spans="1:14" s="43" customFormat="1" hidden="1">
      <c r="A4580" s="84"/>
      <c r="B4580" s="117"/>
      <c r="C4580" s="118"/>
      <c r="D4580" s="118"/>
      <c r="E4580" s="118"/>
      <c r="F4580" s="118"/>
      <c r="G4580" s="118"/>
      <c r="H4580" s="118"/>
      <c r="I4580" s="118"/>
      <c r="J4580" s="118"/>
      <c r="K4580" s="118"/>
      <c r="L4580" s="118"/>
      <c r="M4580" s="118"/>
      <c r="N4580" s="118"/>
    </row>
    <row r="4581" spans="1:14" s="43" customFormat="1" hidden="1">
      <c r="A4581" s="84"/>
      <c r="B4581" s="117"/>
      <c r="C4581" s="118"/>
      <c r="D4581" s="118"/>
      <c r="E4581" s="118"/>
      <c r="F4581" s="118"/>
      <c r="G4581" s="118"/>
      <c r="H4581" s="118"/>
      <c r="I4581" s="118"/>
      <c r="J4581" s="118"/>
      <c r="K4581" s="118"/>
      <c r="L4581" s="118"/>
      <c r="M4581" s="118"/>
      <c r="N4581" s="118"/>
    </row>
    <row r="4582" spans="1:14" s="43" customFormat="1" hidden="1">
      <c r="A4582" s="84"/>
      <c r="B4582" s="117"/>
      <c r="C4582" s="118"/>
      <c r="D4582" s="118"/>
      <c r="E4582" s="118"/>
      <c r="F4582" s="118"/>
      <c r="G4582" s="118"/>
      <c r="H4582" s="118"/>
      <c r="I4582" s="118"/>
      <c r="J4582" s="118"/>
      <c r="K4582" s="118"/>
      <c r="L4582" s="118"/>
      <c r="M4582" s="118"/>
      <c r="N4582" s="118"/>
    </row>
    <row r="4583" spans="1:14" s="43" customFormat="1" hidden="1">
      <c r="A4583" s="84"/>
      <c r="B4583" s="117"/>
      <c r="C4583" s="118"/>
      <c r="D4583" s="118"/>
      <c r="E4583" s="118"/>
      <c r="F4583" s="118"/>
      <c r="G4583" s="118"/>
      <c r="H4583" s="118"/>
      <c r="I4583" s="118"/>
      <c r="J4583" s="118"/>
      <c r="K4583" s="118"/>
      <c r="L4583" s="118"/>
      <c r="M4583" s="118"/>
      <c r="N4583" s="118"/>
    </row>
    <row r="4584" spans="1:14" s="43" customFormat="1" hidden="1">
      <c r="A4584" s="84"/>
      <c r="B4584" s="117"/>
      <c r="C4584" s="118"/>
      <c r="D4584" s="118"/>
      <c r="E4584" s="118"/>
      <c r="F4584" s="118"/>
      <c r="G4584" s="118"/>
      <c r="H4584" s="118"/>
      <c r="I4584" s="118"/>
      <c r="J4584" s="118"/>
      <c r="K4584" s="118"/>
      <c r="L4584" s="118"/>
      <c r="M4584" s="118"/>
      <c r="N4584" s="118"/>
    </row>
    <row r="4585" spans="1:14" s="43" customFormat="1" hidden="1">
      <c r="A4585" s="84"/>
      <c r="B4585" s="117"/>
      <c r="C4585" s="118"/>
      <c r="D4585" s="118"/>
      <c r="E4585" s="118"/>
      <c r="F4585" s="118"/>
      <c r="G4585" s="118"/>
      <c r="H4585" s="118"/>
      <c r="I4585" s="118"/>
      <c r="J4585" s="118"/>
      <c r="K4585" s="118"/>
      <c r="L4585" s="118"/>
      <c r="M4585" s="118"/>
      <c r="N4585" s="118"/>
    </row>
    <row r="4586" spans="1:14" s="43" customFormat="1" hidden="1">
      <c r="A4586" s="84"/>
      <c r="B4586" s="117"/>
      <c r="C4586" s="118"/>
      <c r="D4586" s="118"/>
      <c r="E4586" s="118"/>
      <c r="F4586" s="118"/>
      <c r="G4586" s="118"/>
      <c r="H4586" s="118"/>
      <c r="I4586" s="118"/>
      <c r="J4586" s="118"/>
      <c r="K4586" s="118"/>
      <c r="L4586" s="118"/>
      <c r="M4586" s="118"/>
      <c r="N4586" s="118"/>
    </row>
    <row r="4587" spans="1:14" s="43" customFormat="1" hidden="1">
      <c r="A4587" s="84"/>
      <c r="B4587" s="117"/>
      <c r="C4587" s="118"/>
      <c r="D4587" s="118"/>
      <c r="E4587" s="118"/>
      <c r="F4587" s="118"/>
      <c r="G4587" s="118"/>
      <c r="H4587" s="118"/>
      <c r="I4587" s="118"/>
      <c r="J4587" s="118"/>
      <c r="K4587" s="118"/>
      <c r="L4587" s="118"/>
      <c r="M4587" s="118"/>
      <c r="N4587" s="118"/>
    </row>
    <row r="4588" spans="1:14" s="43" customFormat="1" hidden="1">
      <c r="A4588" s="84"/>
      <c r="B4588" s="117"/>
      <c r="C4588" s="118"/>
      <c r="D4588" s="118"/>
      <c r="E4588" s="118"/>
      <c r="F4588" s="118"/>
      <c r="G4588" s="118"/>
      <c r="H4588" s="118"/>
      <c r="I4588" s="118"/>
      <c r="J4588" s="118"/>
      <c r="K4588" s="118"/>
      <c r="L4588" s="118"/>
      <c r="M4588" s="118"/>
      <c r="N4588" s="118"/>
    </row>
    <row r="4589" spans="1:14" s="43" customFormat="1" hidden="1">
      <c r="A4589" s="84"/>
      <c r="B4589" s="117"/>
      <c r="C4589" s="118"/>
      <c r="D4589" s="118"/>
      <c r="E4589" s="118"/>
      <c r="F4589" s="118"/>
      <c r="G4589" s="118"/>
      <c r="H4589" s="118"/>
      <c r="I4589" s="118"/>
      <c r="J4589" s="118"/>
      <c r="K4589" s="118"/>
      <c r="L4589" s="118"/>
      <c r="M4589" s="118"/>
      <c r="N4589" s="118"/>
    </row>
    <row r="4590" spans="1:14" s="43" customFormat="1" hidden="1">
      <c r="A4590" s="84"/>
      <c r="B4590" s="117"/>
      <c r="C4590" s="118"/>
      <c r="D4590" s="118"/>
      <c r="E4590" s="118"/>
      <c r="F4590" s="118"/>
      <c r="G4590" s="118"/>
      <c r="H4590" s="118"/>
      <c r="I4590" s="118"/>
      <c r="J4590" s="118"/>
      <c r="K4590" s="118"/>
      <c r="L4590" s="118"/>
      <c r="M4590" s="118"/>
      <c r="N4590" s="118"/>
    </row>
    <row r="4591" spans="1:14" s="43" customFormat="1" hidden="1">
      <c r="A4591" s="84"/>
      <c r="B4591" s="117"/>
      <c r="C4591" s="118"/>
      <c r="D4591" s="118"/>
      <c r="E4591" s="118"/>
      <c r="F4591" s="118"/>
      <c r="G4591" s="118"/>
      <c r="H4591" s="118"/>
      <c r="I4591" s="118"/>
      <c r="J4591" s="118"/>
      <c r="K4591" s="118"/>
      <c r="L4591" s="118"/>
      <c r="M4591" s="118"/>
      <c r="N4591" s="118"/>
    </row>
    <row r="4592" spans="1:14" s="43" customFormat="1" hidden="1">
      <c r="A4592" s="84"/>
      <c r="B4592" s="117"/>
      <c r="C4592" s="118"/>
      <c r="D4592" s="118"/>
      <c r="E4592" s="118"/>
      <c r="F4592" s="118"/>
      <c r="G4592" s="118"/>
      <c r="H4592" s="118"/>
      <c r="I4592" s="118"/>
      <c r="J4592" s="118"/>
      <c r="K4592" s="118"/>
      <c r="L4592" s="118"/>
      <c r="M4592" s="118"/>
      <c r="N4592" s="118"/>
    </row>
    <row r="4593" spans="1:14" s="43" customFormat="1" hidden="1">
      <c r="A4593" s="84"/>
      <c r="B4593" s="117"/>
      <c r="C4593" s="118"/>
      <c r="D4593" s="118"/>
      <c r="E4593" s="118"/>
      <c r="F4593" s="118"/>
      <c r="G4593" s="118"/>
      <c r="H4593" s="118"/>
      <c r="I4593" s="118"/>
      <c r="J4593" s="118"/>
      <c r="K4593" s="118"/>
      <c r="L4593" s="118"/>
      <c r="M4593" s="118"/>
      <c r="N4593" s="118"/>
    </row>
    <row r="4594" spans="1:14" s="43" customFormat="1" hidden="1">
      <c r="A4594" s="84"/>
      <c r="B4594" s="117"/>
      <c r="C4594" s="118"/>
      <c r="D4594" s="118"/>
      <c r="E4594" s="118"/>
      <c r="F4594" s="118"/>
      <c r="G4594" s="118"/>
      <c r="H4594" s="118"/>
      <c r="I4594" s="118"/>
      <c r="J4594" s="118"/>
      <c r="K4594" s="118"/>
      <c r="L4594" s="118"/>
      <c r="M4594" s="118"/>
      <c r="N4594" s="118"/>
    </row>
    <row r="4595" spans="1:14" s="43" customFormat="1" hidden="1">
      <c r="A4595" s="84"/>
      <c r="B4595" s="117"/>
      <c r="C4595" s="118"/>
      <c r="D4595" s="118"/>
      <c r="E4595" s="118"/>
      <c r="F4595" s="118"/>
      <c r="G4595" s="118"/>
      <c r="H4595" s="118"/>
      <c r="I4595" s="118"/>
      <c r="J4595" s="118"/>
      <c r="K4595" s="118"/>
      <c r="L4595" s="118"/>
      <c r="M4595" s="118"/>
      <c r="N4595" s="118"/>
    </row>
    <row r="4596" spans="1:14" s="43" customFormat="1" hidden="1">
      <c r="A4596" s="84"/>
      <c r="B4596" s="117"/>
      <c r="C4596" s="118"/>
      <c r="D4596" s="118"/>
      <c r="E4596" s="118"/>
      <c r="F4596" s="118"/>
      <c r="G4596" s="118"/>
      <c r="H4596" s="118"/>
      <c r="I4596" s="118"/>
      <c r="J4596" s="118"/>
      <c r="K4596" s="118"/>
      <c r="L4596" s="118"/>
      <c r="M4596" s="118"/>
      <c r="N4596" s="118"/>
    </row>
    <row r="4597" spans="1:14" s="43" customFormat="1" hidden="1">
      <c r="A4597" s="84"/>
      <c r="B4597" s="117"/>
      <c r="C4597" s="118"/>
      <c r="D4597" s="118"/>
      <c r="E4597" s="118"/>
      <c r="F4597" s="118"/>
      <c r="G4597" s="118"/>
      <c r="H4597" s="118"/>
      <c r="I4597" s="118"/>
      <c r="J4597" s="118"/>
      <c r="K4597" s="118"/>
      <c r="L4597" s="118"/>
      <c r="M4597" s="118"/>
      <c r="N4597" s="118"/>
    </row>
    <row r="4598" spans="1:14" s="43" customFormat="1" hidden="1">
      <c r="A4598" s="84"/>
      <c r="B4598" s="117"/>
      <c r="C4598" s="118"/>
      <c r="D4598" s="118"/>
      <c r="E4598" s="118"/>
      <c r="F4598" s="118"/>
      <c r="G4598" s="118"/>
      <c r="H4598" s="118"/>
      <c r="I4598" s="118"/>
      <c r="J4598" s="118"/>
      <c r="K4598" s="118"/>
      <c r="L4598" s="118"/>
      <c r="M4598" s="118"/>
      <c r="N4598" s="118"/>
    </row>
    <row r="4599" spans="1:14" s="43" customFormat="1" hidden="1">
      <c r="A4599" s="84"/>
      <c r="B4599" s="117"/>
      <c r="C4599" s="118"/>
      <c r="D4599" s="118"/>
      <c r="E4599" s="118"/>
      <c r="F4599" s="118"/>
      <c r="G4599" s="118"/>
      <c r="H4599" s="118"/>
      <c r="I4599" s="118"/>
      <c r="J4599" s="118"/>
      <c r="K4599" s="118"/>
      <c r="L4599" s="118"/>
      <c r="M4599" s="118"/>
      <c r="N4599" s="118"/>
    </row>
    <row r="4600" spans="1:14" s="43" customFormat="1" hidden="1">
      <c r="A4600" s="84"/>
      <c r="B4600" s="117"/>
      <c r="C4600" s="118"/>
      <c r="D4600" s="118"/>
      <c r="E4600" s="118"/>
      <c r="F4600" s="118"/>
      <c r="G4600" s="118"/>
      <c r="H4600" s="118"/>
      <c r="I4600" s="118"/>
      <c r="J4600" s="118"/>
      <c r="K4600" s="118"/>
      <c r="L4600" s="118"/>
      <c r="M4600" s="118"/>
      <c r="N4600" s="118"/>
    </row>
    <row r="4601" spans="1:14" s="43" customFormat="1" hidden="1">
      <c r="A4601" s="84"/>
      <c r="B4601" s="117"/>
      <c r="C4601" s="118"/>
      <c r="D4601" s="118"/>
      <c r="E4601" s="118"/>
      <c r="F4601" s="118"/>
      <c r="G4601" s="118"/>
      <c r="H4601" s="118"/>
      <c r="I4601" s="118"/>
      <c r="J4601" s="118"/>
      <c r="K4601" s="118"/>
      <c r="L4601" s="118"/>
      <c r="M4601" s="118"/>
      <c r="N4601" s="118"/>
    </row>
    <row r="4602" spans="1:14" s="43" customFormat="1" hidden="1">
      <c r="A4602" s="84"/>
      <c r="B4602" s="117"/>
      <c r="C4602" s="118"/>
      <c r="D4602" s="118"/>
      <c r="E4602" s="118"/>
      <c r="F4602" s="118"/>
      <c r="G4602" s="118"/>
      <c r="H4602" s="118"/>
      <c r="I4602" s="118"/>
      <c r="J4602" s="118"/>
      <c r="K4602" s="118"/>
      <c r="L4602" s="118"/>
      <c r="M4602" s="118"/>
      <c r="N4602" s="118"/>
    </row>
    <row r="4603" spans="1:14" s="43" customFormat="1" hidden="1">
      <c r="A4603" s="84"/>
      <c r="B4603" s="117"/>
      <c r="C4603" s="118"/>
      <c r="D4603" s="118"/>
      <c r="E4603" s="118"/>
      <c r="F4603" s="118"/>
      <c r="G4603" s="118"/>
      <c r="H4603" s="118"/>
      <c r="I4603" s="118"/>
      <c r="J4603" s="118"/>
      <c r="K4603" s="118"/>
      <c r="L4603" s="118"/>
      <c r="M4603" s="118"/>
      <c r="N4603" s="118"/>
    </row>
    <row r="4604" spans="1:14" s="43" customFormat="1" hidden="1">
      <c r="A4604" s="84"/>
      <c r="B4604" s="117"/>
      <c r="C4604" s="118"/>
      <c r="D4604" s="118"/>
      <c r="E4604" s="118"/>
      <c r="F4604" s="118"/>
      <c r="G4604" s="118"/>
      <c r="H4604" s="118"/>
      <c r="I4604" s="118"/>
      <c r="J4604" s="118"/>
      <c r="K4604" s="118"/>
      <c r="L4604" s="118"/>
      <c r="M4604" s="118"/>
      <c r="N4604" s="118"/>
    </row>
    <row r="4605" spans="1:14" s="43" customFormat="1" hidden="1">
      <c r="A4605" s="84"/>
      <c r="B4605" s="117"/>
      <c r="C4605" s="118"/>
      <c r="D4605" s="118"/>
      <c r="E4605" s="118"/>
      <c r="F4605" s="118"/>
      <c r="G4605" s="118"/>
      <c r="H4605" s="118"/>
      <c r="I4605" s="118"/>
      <c r="J4605" s="118"/>
      <c r="K4605" s="118"/>
      <c r="L4605" s="118"/>
      <c r="M4605" s="118"/>
      <c r="N4605" s="118"/>
    </row>
    <row r="4606" spans="1:14" s="43" customFormat="1" hidden="1">
      <c r="A4606" s="84"/>
      <c r="B4606" s="117"/>
      <c r="C4606" s="118"/>
      <c r="D4606" s="118"/>
      <c r="E4606" s="118"/>
      <c r="F4606" s="118"/>
      <c r="G4606" s="118"/>
      <c r="H4606" s="118"/>
      <c r="I4606" s="118"/>
      <c r="J4606" s="118"/>
      <c r="K4606" s="118"/>
      <c r="L4606" s="118"/>
      <c r="M4606" s="118"/>
      <c r="N4606" s="118"/>
    </row>
    <row r="4607" spans="1:14" s="43" customFormat="1" hidden="1">
      <c r="A4607" s="84"/>
      <c r="B4607" s="117"/>
      <c r="C4607" s="118"/>
      <c r="D4607" s="118"/>
      <c r="E4607" s="118"/>
      <c r="F4607" s="118"/>
      <c r="G4607" s="118"/>
      <c r="H4607" s="118"/>
      <c r="I4607" s="118"/>
      <c r="J4607" s="118"/>
      <c r="K4607" s="118"/>
      <c r="L4607" s="118"/>
      <c r="M4607" s="118"/>
      <c r="N4607" s="118"/>
    </row>
    <row r="4608" spans="1:14" s="43" customFormat="1" hidden="1">
      <c r="A4608" s="84"/>
      <c r="B4608" s="117"/>
      <c r="C4608" s="118"/>
      <c r="D4608" s="118"/>
      <c r="E4608" s="118"/>
      <c r="F4608" s="118"/>
      <c r="G4608" s="118"/>
      <c r="H4608" s="118"/>
      <c r="I4608" s="118"/>
      <c r="J4608" s="118"/>
      <c r="K4608" s="118"/>
      <c r="L4608" s="118"/>
      <c r="M4608" s="118"/>
      <c r="N4608" s="118"/>
    </row>
    <row r="4609" spans="1:14" s="43" customFormat="1" hidden="1">
      <c r="A4609" s="84"/>
      <c r="B4609" s="117"/>
      <c r="C4609" s="118"/>
      <c r="D4609" s="118"/>
      <c r="E4609" s="118"/>
      <c r="F4609" s="118"/>
      <c r="G4609" s="118"/>
      <c r="H4609" s="118"/>
      <c r="I4609" s="118"/>
      <c r="J4609" s="118"/>
      <c r="K4609" s="118"/>
      <c r="L4609" s="118"/>
      <c r="M4609" s="118"/>
      <c r="N4609" s="118"/>
    </row>
    <row r="4610" spans="1:14" s="43" customFormat="1" hidden="1">
      <c r="A4610" s="84"/>
      <c r="B4610" s="117"/>
      <c r="C4610" s="118"/>
      <c r="D4610" s="118"/>
      <c r="E4610" s="118"/>
      <c r="F4610" s="118"/>
      <c r="G4610" s="118"/>
      <c r="H4610" s="118"/>
      <c r="I4610" s="118"/>
      <c r="J4610" s="118"/>
      <c r="K4610" s="118"/>
      <c r="L4610" s="118"/>
      <c r="M4610" s="118"/>
      <c r="N4610" s="118"/>
    </row>
    <row r="4611" spans="1:14" s="43" customFormat="1" hidden="1">
      <c r="A4611" s="84"/>
      <c r="B4611" s="117"/>
      <c r="C4611" s="118"/>
      <c r="D4611" s="118"/>
      <c r="E4611" s="118"/>
      <c r="F4611" s="118"/>
      <c r="G4611" s="118"/>
      <c r="H4611" s="118"/>
      <c r="I4611" s="118"/>
      <c r="J4611" s="118"/>
      <c r="K4611" s="118"/>
      <c r="L4611" s="118"/>
      <c r="M4611" s="118"/>
      <c r="N4611" s="118"/>
    </row>
    <row r="4612" spans="1:14" s="43" customFormat="1" hidden="1">
      <c r="A4612" s="84"/>
      <c r="B4612" s="117"/>
      <c r="C4612" s="118"/>
      <c r="D4612" s="118"/>
      <c r="E4612" s="118"/>
      <c r="F4612" s="118"/>
      <c r="G4612" s="118"/>
      <c r="H4612" s="118"/>
      <c r="I4612" s="118"/>
      <c r="J4612" s="118"/>
      <c r="K4612" s="118"/>
      <c r="L4612" s="118"/>
      <c r="M4612" s="118"/>
      <c r="N4612" s="118"/>
    </row>
    <row r="4613" spans="1:14" s="43" customFormat="1" hidden="1">
      <c r="A4613" s="84"/>
      <c r="B4613" s="117"/>
      <c r="C4613" s="118"/>
      <c r="D4613" s="118"/>
      <c r="E4613" s="118"/>
      <c r="F4613" s="118"/>
      <c r="G4613" s="118"/>
      <c r="H4613" s="118"/>
      <c r="I4613" s="118"/>
      <c r="J4613" s="118"/>
      <c r="K4613" s="118"/>
      <c r="L4613" s="118"/>
      <c r="M4613" s="118"/>
      <c r="N4613" s="118"/>
    </row>
    <row r="4614" spans="1:14" s="43" customFormat="1" hidden="1">
      <c r="A4614" s="84"/>
      <c r="B4614" s="117"/>
      <c r="C4614" s="118"/>
      <c r="D4614" s="118"/>
      <c r="E4614" s="118"/>
      <c r="F4614" s="118"/>
      <c r="G4614" s="118"/>
      <c r="H4614" s="118"/>
      <c r="I4614" s="118"/>
      <c r="J4614" s="118"/>
      <c r="K4614" s="118"/>
      <c r="L4614" s="118"/>
      <c r="M4614" s="118"/>
      <c r="N4614" s="118"/>
    </row>
    <row r="4615" spans="1:14" s="43" customFormat="1" hidden="1">
      <c r="A4615" s="84"/>
      <c r="B4615" s="117"/>
      <c r="C4615" s="118"/>
      <c r="D4615" s="118"/>
      <c r="E4615" s="118"/>
      <c r="F4615" s="118"/>
      <c r="G4615" s="118"/>
      <c r="H4615" s="118"/>
      <c r="I4615" s="118"/>
      <c r="J4615" s="118"/>
      <c r="K4615" s="118"/>
      <c r="L4615" s="118"/>
      <c r="M4615" s="118"/>
      <c r="N4615" s="118"/>
    </row>
    <row r="4616" spans="1:14" s="43" customFormat="1" hidden="1">
      <c r="A4616" s="84"/>
      <c r="B4616" s="117"/>
      <c r="C4616" s="118"/>
      <c r="D4616" s="118"/>
      <c r="E4616" s="118"/>
      <c r="F4616" s="118"/>
      <c r="G4616" s="118"/>
      <c r="H4616" s="118"/>
      <c r="I4616" s="118"/>
      <c r="J4616" s="118"/>
      <c r="K4616" s="118"/>
      <c r="L4616" s="118"/>
      <c r="M4616" s="118"/>
      <c r="N4616" s="118"/>
    </row>
    <row r="4617" spans="1:14" s="43" customFormat="1" hidden="1">
      <c r="A4617" s="84"/>
      <c r="B4617" s="117"/>
      <c r="C4617" s="118"/>
      <c r="D4617" s="118"/>
      <c r="E4617" s="118"/>
      <c r="F4617" s="118"/>
      <c r="G4617" s="118"/>
      <c r="H4617" s="118"/>
      <c r="I4617" s="118"/>
      <c r="J4617" s="118"/>
      <c r="K4617" s="118"/>
      <c r="L4617" s="118"/>
      <c r="M4617" s="118"/>
      <c r="N4617" s="118"/>
    </row>
    <row r="4618" spans="1:14" s="43" customFormat="1" hidden="1">
      <c r="A4618" s="84"/>
      <c r="B4618" s="117"/>
      <c r="C4618" s="118"/>
      <c r="D4618" s="118"/>
      <c r="E4618" s="118"/>
      <c r="F4618" s="118"/>
      <c r="G4618" s="118"/>
      <c r="H4618" s="118"/>
      <c r="I4618" s="118"/>
      <c r="J4618" s="118"/>
      <c r="K4618" s="118"/>
      <c r="L4618" s="118"/>
      <c r="M4618" s="118"/>
      <c r="N4618" s="118"/>
    </row>
    <row r="4619" spans="1:14" s="43" customFormat="1" hidden="1">
      <c r="A4619" s="84"/>
      <c r="B4619" s="117"/>
      <c r="C4619" s="118"/>
      <c r="D4619" s="118"/>
      <c r="E4619" s="118"/>
      <c r="F4619" s="118"/>
      <c r="G4619" s="118"/>
      <c r="H4619" s="118"/>
      <c r="I4619" s="118"/>
      <c r="J4619" s="118"/>
      <c r="K4619" s="118"/>
      <c r="L4619" s="118"/>
      <c r="M4619" s="118"/>
      <c r="N4619" s="118"/>
    </row>
    <row r="4620" spans="1:14" s="43" customFormat="1" hidden="1">
      <c r="A4620" s="84"/>
      <c r="B4620" s="117"/>
      <c r="C4620" s="118"/>
      <c r="D4620" s="118"/>
      <c r="E4620" s="118"/>
      <c r="F4620" s="118"/>
      <c r="G4620" s="118"/>
      <c r="H4620" s="118"/>
      <c r="I4620" s="118"/>
      <c r="J4620" s="118"/>
      <c r="K4620" s="118"/>
      <c r="L4620" s="118"/>
      <c r="M4620" s="118"/>
      <c r="N4620" s="118"/>
    </row>
    <row r="4621" spans="1:14" s="43" customFormat="1" hidden="1">
      <c r="A4621" s="84"/>
      <c r="B4621" s="117"/>
      <c r="C4621" s="118"/>
      <c r="D4621" s="118"/>
      <c r="E4621" s="118"/>
      <c r="F4621" s="118"/>
      <c r="G4621" s="118"/>
      <c r="H4621" s="118"/>
      <c r="I4621" s="118"/>
      <c r="J4621" s="118"/>
      <c r="K4621" s="118"/>
      <c r="L4621" s="118"/>
      <c r="M4621" s="118"/>
      <c r="N4621" s="118"/>
    </row>
    <row r="4622" spans="1:14" s="43" customFormat="1" hidden="1">
      <c r="A4622" s="84"/>
      <c r="B4622" s="117"/>
      <c r="C4622" s="118"/>
      <c r="D4622" s="118"/>
      <c r="E4622" s="118"/>
      <c r="F4622" s="118"/>
      <c r="G4622" s="118"/>
      <c r="H4622" s="118"/>
      <c r="I4622" s="118"/>
      <c r="J4622" s="118"/>
      <c r="K4622" s="118"/>
      <c r="L4622" s="118"/>
      <c r="M4622" s="118"/>
      <c r="N4622" s="118"/>
    </row>
    <row r="4623" spans="1:14" s="43" customFormat="1" hidden="1">
      <c r="A4623" s="84"/>
      <c r="B4623" s="117"/>
      <c r="C4623" s="118"/>
      <c r="D4623" s="118"/>
      <c r="E4623" s="118"/>
      <c r="F4623" s="118"/>
      <c r="G4623" s="118"/>
      <c r="H4623" s="118"/>
      <c r="I4623" s="118"/>
      <c r="J4623" s="118"/>
      <c r="K4623" s="118"/>
      <c r="L4623" s="118"/>
      <c r="M4623" s="118"/>
      <c r="N4623" s="118"/>
    </row>
    <row r="4624" spans="1:14" s="43" customFormat="1" hidden="1">
      <c r="A4624" s="84"/>
      <c r="B4624" s="117"/>
      <c r="C4624" s="118"/>
      <c r="D4624" s="118"/>
      <c r="E4624" s="118"/>
      <c r="F4624" s="118"/>
      <c r="G4624" s="118"/>
      <c r="H4624" s="118"/>
      <c r="I4624" s="118"/>
      <c r="J4624" s="118"/>
      <c r="K4624" s="118"/>
      <c r="L4624" s="118"/>
      <c r="M4624" s="118"/>
      <c r="N4624" s="118"/>
    </row>
    <row r="4625" spans="1:14" s="43" customFormat="1" hidden="1">
      <c r="A4625" s="84"/>
      <c r="B4625" s="117"/>
      <c r="C4625" s="118"/>
      <c r="D4625" s="118"/>
      <c r="E4625" s="118"/>
      <c r="F4625" s="118"/>
      <c r="G4625" s="118"/>
      <c r="H4625" s="118"/>
      <c r="I4625" s="118"/>
      <c r="J4625" s="118"/>
      <c r="K4625" s="118"/>
      <c r="L4625" s="118"/>
      <c r="M4625" s="118"/>
      <c r="N4625" s="118"/>
    </row>
    <row r="4626" spans="1:14" s="43" customFormat="1" hidden="1">
      <c r="A4626" s="84"/>
      <c r="B4626" s="117"/>
      <c r="C4626" s="118"/>
      <c r="D4626" s="118"/>
      <c r="E4626" s="118"/>
      <c r="F4626" s="118"/>
      <c r="G4626" s="118"/>
      <c r="H4626" s="118"/>
      <c r="I4626" s="118"/>
      <c r="J4626" s="118"/>
      <c r="K4626" s="118"/>
      <c r="L4626" s="118"/>
      <c r="M4626" s="118"/>
      <c r="N4626" s="118"/>
    </row>
    <row r="4627" spans="1:14" s="43" customFormat="1" hidden="1">
      <c r="A4627" s="84"/>
      <c r="B4627" s="117"/>
      <c r="C4627" s="118"/>
      <c r="D4627" s="118"/>
      <c r="E4627" s="118"/>
      <c r="F4627" s="118"/>
      <c r="G4627" s="118"/>
      <c r="H4627" s="118"/>
      <c r="I4627" s="118"/>
      <c r="J4627" s="118"/>
      <c r="K4627" s="118"/>
      <c r="L4627" s="118"/>
      <c r="M4627" s="118"/>
      <c r="N4627" s="118"/>
    </row>
    <row r="4628" spans="1:14" s="43" customFormat="1" hidden="1">
      <c r="A4628" s="84"/>
      <c r="B4628" s="117"/>
      <c r="C4628" s="118"/>
      <c r="D4628" s="118"/>
      <c r="E4628" s="118"/>
      <c r="F4628" s="118"/>
      <c r="G4628" s="118"/>
      <c r="H4628" s="118"/>
      <c r="I4628" s="118"/>
      <c r="J4628" s="118"/>
      <c r="K4628" s="118"/>
      <c r="L4628" s="118"/>
      <c r="M4628" s="118"/>
      <c r="N4628" s="118"/>
    </row>
    <row r="4629" spans="1:14" s="43" customFormat="1" hidden="1">
      <c r="A4629" s="84"/>
      <c r="B4629" s="117"/>
      <c r="C4629" s="118"/>
      <c r="D4629" s="118"/>
      <c r="E4629" s="118"/>
      <c r="F4629" s="118"/>
      <c r="G4629" s="118"/>
      <c r="H4629" s="118"/>
      <c r="I4629" s="118"/>
      <c r="J4629" s="118"/>
      <c r="K4629" s="118"/>
      <c r="L4629" s="118"/>
      <c r="M4629" s="118"/>
      <c r="N4629" s="118"/>
    </row>
    <row r="4630" spans="1:14" s="43" customFormat="1" hidden="1">
      <c r="A4630" s="84"/>
      <c r="B4630" s="117"/>
      <c r="C4630" s="118"/>
      <c r="D4630" s="118"/>
      <c r="E4630" s="118"/>
      <c r="F4630" s="118"/>
      <c r="G4630" s="118"/>
      <c r="H4630" s="118"/>
      <c r="I4630" s="118"/>
      <c r="J4630" s="118"/>
      <c r="K4630" s="118"/>
      <c r="L4630" s="118"/>
      <c r="M4630" s="118"/>
      <c r="N4630" s="118"/>
    </row>
    <row r="4631" spans="1:14" s="43" customFormat="1" hidden="1">
      <c r="A4631" s="84"/>
      <c r="B4631" s="117"/>
      <c r="C4631" s="118"/>
      <c r="D4631" s="118"/>
      <c r="E4631" s="118"/>
      <c r="F4631" s="118"/>
      <c r="G4631" s="118"/>
      <c r="H4631" s="118"/>
      <c r="I4631" s="118"/>
      <c r="J4631" s="118"/>
      <c r="K4631" s="118"/>
      <c r="L4631" s="118"/>
      <c r="M4631" s="118"/>
      <c r="N4631" s="118"/>
    </row>
    <row r="4632" spans="1:14" s="43" customFormat="1" hidden="1">
      <c r="A4632" s="84"/>
      <c r="B4632" s="117"/>
      <c r="C4632" s="118"/>
      <c r="D4632" s="118"/>
      <c r="E4632" s="118"/>
      <c r="F4632" s="118"/>
      <c r="G4632" s="118"/>
      <c r="H4632" s="118"/>
      <c r="I4632" s="118"/>
      <c r="J4632" s="118"/>
      <c r="K4632" s="118"/>
      <c r="L4632" s="118"/>
      <c r="M4632" s="118"/>
      <c r="N4632" s="118"/>
    </row>
    <row r="4633" spans="1:14" s="43" customFormat="1" hidden="1">
      <c r="A4633" s="84"/>
      <c r="B4633" s="117"/>
      <c r="C4633" s="118"/>
      <c r="D4633" s="118"/>
      <c r="E4633" s="118"/>
      <c r="F4633" s="118"/>
      <c r="G4633" s="118"/>
      <c r="H4633" s="118"/>
      <c r="I4633" s="118"/>
      <c r="J4633" s="118"/>
      <c r="K4633" s="118"/>
      <c r="L4633" s="118"/>
      <c r="M4633" s="118"/>
      <c r="N4633" s="118"/>
    </row>
    <row r="4634" spans="1:14" s="43" customFormat="1" hidden="1">
      <c r="A4634" s="84"/>
      <c r="B4634" s="117"/>
      <c r="C4634" s="118"/>
      <c r="D4634" s="118"/>
      <c r="E4634" s="118"/>
      <c r="F4634" s="118"/>
      <c r="G4634" s="118"/>
      <c r="H4634" s="118"/>
      <c r="I4634" s="118"/>
      <c r="J4634" s="118"/>
      <c r="K4634" s="118"/>
      <c r="L4634" s="118"/>
      <c r="M4634" s="118"/>
      <c r="N4634" s="118"/>
    </row>
    <row r="4635" spans="1:14" s="43" customFormat="1" hidden="1">
      <c r="A4635" s="84"/>
      <c r="B4635" s="117"/>
      <c r="C4635" s="118"/>
      <c r="D4635" s="118"/>
      <c r="E4635" s="118"/>
      <c r="F4635" s="118"/>
      <c r="G4635" s="118"/>
      <c r="H4635" s="118"/>
      <c r="I4635" s="118"/>
      <c r="J4635" s="118"/>
      <c r="K4635" s="118"/>
      <c r="L4635" s="118"/>
      <c r="M4635" s="118"/>
      <c r="N4635" s="118"/>
    </row>
    <row r="4636" spans="1:14" s="43" customFormat="1" hidden="1">
      <c r="A4636" s="84"/>
      <c r="B4636" s="117"/>
      <c r="C4636" s="118"/>
      <c r="D4636" s="118"/>
      <c r="E4636" s="118"/>
      <c r="F4636" s="118"/>
      <c r="G4636" s="118"/>
      <c r="H4636" s="118"/>
      <c r="I4636" s="118"/>
      <c r="J4636" s="118"/>
      <c r="K4636" s="118"/>
      <c r="L4636" s="118"/>
      <c r="M4636" s="118"/>
      <c r="N4636" s="118"/>
    </row>
    <row r="4637" spans="1:14" s="43" customFormat="1" hidden="1">
      <c r="A4637" s="84"/>
      <c r="B4637" s="117"/>
      <c r="C4637" s="118"/>
      <c r="D4637" s="118"/>
      <c r="E4637" s="118"/>
      <c r="F4637" s="118"/>
      <c r="G4637" s="118"/>
      <c r="H4637" s="118"/>
      <c r="I4637" s="118"/>
      <c r="J4637" s="118"/>
      <c r="K4637" s="118"/>
      <c r="L4637" s="118"/>
      <c r="M4637" s="118"/>
      <c r="N4637" s="118"/>
    </row>
    <row r="4638" spans="1:14" s="43" customFormat="1" hidden="1">
      <c r="A4638" s="84"/>
      <c r="B4638" s="117"/>
      <c r="C4638" s="118"/>
      <c r="D4638" s="118"/>
      <c r="E4638" s="118"/>
      <c r="F4638" s="118"/>
      <c r="G4638" s="118"/>
      <c r="H4638" s="118"/>
      <c r="I4638" s="118"/>
      <c r="J4638" s="118"/>
      <c r="K4638" s="118"/>
      <c r="L4638" s="118"/>
      <c r="M4638" s="118"/>
      <c r="N4638" s="118"/>
    </row>
    <row r="4639" spans="1:14" s="43" customFormat="1" hidden="1">
      <c r="A4639" s="84"/>
      <c r="B4639" s="117"/>
      <c r="C4639" s="118"/>
      <c r="D4639" s="118"/>
      <c r="E4639" s="118"/>
      <c r="F4639" s="118"/>
      <c r="G4639" s="118"/>
      <c r="H4639" s="118"/>
      <c r="I4639" s="118"/>
      <c r="J4639" s="118"/>
      <c r="K4639" s="118"/>
      <c r="L4639" s="118"/>
      <c r="M4639" s="118"/>
      <c r="N4639" s="118"/>
    </row>
    <row r="4640" spans="1:14" s="43" customFormat="1" hidden="1">
      <c r="A4640" s="84"/>
      <c r="B4640" s="117"/>
      <c r="C4640" s="118"/>
      <c r="D4640" s="118"/>
      <c r="E4640" s="118"/>
      <c r="F4640" s="118"/>
      <c r="G4640" s="118"/>
      <c r="H4640" s="118"/>
      <c r="I4640" s="118"/>
      <c r="J4640" s="118"/>
      <c r="K4640" s="118"/>
      <c r="L4640" s="118"/>
      <c r="M4640" s="118"/>
      <c r="N4640" s="118"/>
    </row>
    <row r="4641" spans="1:14" s="43" customFormat="1" hidden="1">
      <c r="A4641" s="84"/>
      <c r="B4641" s="117"/>
      <c r="C4641" s="118"/>
      <c r="D4641" s="118"/>
      <c r="E4641" s="118"/>
      <c r="F4641" s="118"/>
      <c r="G4641" s="118"/>
      <c r="H4641" s="118"/>
      <c r="I4641" s="118"/>
      <c r="J4641" s="118"/>
      <c r="K4641" s="118"/>
      <c r="L4641" s="118"/>
      <c r="M4641" s="118"/>
      <c r="N4641" s="118"/>
    </row>
    <row r="4642" spans="1:14" s="43" customFormat="1" hidden="1">
      <c r="A4642" s="84"/>
      <c r="B4642" s="117"/>
      <c r="C4642" s="118"/>
      <c r="D4642" s="118"/>
      <c r="E4642" s="118"/>
      <c r="F4642" s="118"/>
      <c r="G4642" s="118"/>
      <c r="H4642" s="118"/>
      <c r="I4642" s="118"/>
      <c r="J4642" s="118"/>
      <c r="K4642" s="118"/>
      <c r="L4642" s="118"/>
      <c r="M4642" s="118"/>
      <c r="N4642" s="118"/>
    </row>
    <row r="4643" spans="1:14" s="43" customFormat="1" hidden="1">
      <c r="A4643" s="84"/>
      <c r="B4643" s="117"/>
      <c r="C4643" s="118"/>
      <c r="D4643" s="118"/>
      <c r="E4643" s="118"/>
      <c r="F4643" s="118"/>
      <c r="G4643" s="118"/>
      <c r="H4643" s="118"/>
      <c r="I4643" s="118"/>
      <c r="J4643" s="118"/>
      <c r="K4643" s="118"/>
      <c r="L4643" s="118"/>
      <c r="M4643" s="118"/>
      <c r="N4643" s="118"/>
    </row>
    <row r="4644" spans="1:14" s="43" customFormat="1" hidden="1">
      <c r="A4644" s="84"/>
      <c r="B4644" s="117"/>
      <c r="C4644" s="118"/>
      <c r="D4644" s="118"/>
      <c r="E4644" s="118"/>
      <c r="F4644" s="118"/>
      <c r="G4644" s="118"/>
      <c r="H4644" s="118"/>
      <c r="I4644" s="118"/>
      <c r="J4644" s="118"/>
      <c r="K4644" s="118"/>
      <c r="L4644" s="118"/>
      <c r="M4644" s="118"/>
      <c r="N4644" s="118"/>
    </row>
    <row r="4645" spans="1:14" s="43" customFormat="1" hidden="1">
      <c r="A4645" s="84"/>
      <c r="B4645" s="117"/>
      <c r="C4645" s="118"/>
      <c r="D4645" s="118"/>
      <c r="E4645" s="118"/>
      <c r="F4645" s="118"/>
      <c r="G4645" s="118"/>
      <c r="H4645" s="118"/>
      <c r="I4645" s="118"/>
      <c r="J4645" s="118"/>
      <c r="K4645" s="118"/>
      <c r="L4645" s="118"/>
      <c r="M4645" s="118"/>
      <c r="N4645" s="118"/>
    </row>
    <row r="4646" spans="1:14" s="43" customFormat="1" hidden="1">
      <c r="A4646" s="84"/>
      <c r="B4646" s="117"/>
      <c r="C4646" s="118"/>
      <c r="D4646" s="118"/>
      <c r="E4646" s="118"/>
      <c r="F4646" s="118"/>
      <c r="G4646" s="118"/>
      <c r="H4646" s="118"/>
      <c r="I4646" s="118"/>
      <c r="J4646" s="118"/>
      <c r="K4646" s="118"/>
      <c r="L4646" s="118"/>
      <c r="M4646" s="118"/>
      <c r="N4646" s="118"/>
    </row>
    <row r="4647" spans="1:14" s="43" customFormat="1" hidden="1">
      <c r="A4647" s="84"/>
      <c r="B4647" s="117"/>
      <c r="C4647" s="118"/>
      <c r="D4647" s="118"/>
      <c r="E4647" s="118"/>
      <c r="F4647" s="118"/>
      <c r="G4647" s="118"/>
      <c r="H4647" s="118"/>
      <c r="I4647" s="118"/>
      <c r="J4647" s="118"/>
      <c r="K4647" s="118"/>
      <c r="L4647" s="118"/>
      <c r="M4647" s="118"/>
      <c r="N4647" s="118"/>
    </row>
    <row r="4648" spans="1:14" s="43" customFormat="1" hidden="1">
      <c r="A4648" s="84"/>
      <c r="B4648" s="117"/>
      <c r="C4648" s="118"/>
      <c r="D4648" s="118"/>
      <c r="E4648" s="118"/>
      <c r="F4648" s="118"/>
      <c r="G4648" s="118"/>
      <c r="H4648" s="118"/>
      <c r="I4648" s="118"/>
      <c r="J4648" s="118"/>
      <c r="K4648" s="118"/>
      <c r="L4648" s="118"/>
      <c r="M4648" s="118"/>
      <c r="N4648" s="118"/>
    </row>
    <row r="4649" spans="1:14" s="43" customFormat="1" hidden="1">
      <c r="A4649" s="84"/>
      <c r="B4649" s="117"/>
      <c r="C4649" s="118"/>
      <c r="D4649" s="118"/>
      <c r="E4649" s="118"/>
      <c r="F4649" s="118"/>
      <c r="G4649" s="118"/>
      <c r="H4649" s="118"/>
      <c r="I4649" s="118"/>
      <c r="J4649" s="118"/>
      <c r="K4649" s="118"/>
      <c r="L4649" s="118"/>
      <c r="M4649" s="118"/>
      <c r="N4649" s="118"/>
    </row>
    <row r="4650" spans="1:14" s="43" customFormat="1" hidden="1">
      <c r="A4650" s="84"/>
      <c r="B4650" s="117"/>
      <c r="C4650" s="118"/>
      <c r="D4650" s="118"/>
      <c r="E4650" s="118"/>
      <c r="F4650" s="118"/>
      <c r="G4650" s="118"/>
      <c r="H4650" s="118"/>
      <c r="I4650" s="118"/>
      <c r="J4650" s="118"/>
      <c r="K4650" s="118"/>
      <c r="L4650" s="118"/>
      <c r="M4650" s="118"/>
      <c r="N4650" s="118"/>
    </row>
    <row r="4651" spans="1:14" s="43" customFormat="1" hidden="1">
      <c r="A4651" s="84"/>
      <c r="B4651" s="117"/>
      <c r="C4651" s="118"/>
      <c r="D4651" s="118"/>
      <c r="E4651" s="118"/>
      <c r="F4651" s="118"/>
      <c r="G4651" s="118"/>
      <c r="H4651" s="118"/>
      <c r="I4651" s="118"/>
      <c r="J4651" s="118"/>
      <c r="K4651" s="118"/>
      <c r="L4651" s="118"/>
      <c r="M4651" s="118"/>
      <c r="N4651" s="118"/>
    </row>
    <row r="4652" spans="1:14" s="43" customFormat="1" hidden="1">
      <c r="A4652" s="84"/>
      <c r="B4652" s="117"/>
      <c r="C4652" s="118"/>
      <c r="D4652" s="118"/>
      <c r="E4652" s="118"/>
      <c r="F4652" s="118"/>
      <c r="G4652" s="118"/>
      <c r="H4652" s="118"/>
      <c r="I4652" s="118"/>
      <c r="J4652" s="118"/>
      <c r="K4652" s="118"/>
      <c r="L4652" s="118"/>
      <c r="M4652" s="118"/>
      <c r="N4652" s="118"/>
    </row>
    <row r="4653" spans="1:14" s="43" customFormat="1" hidden="1">
      <c r="A4653" s="84"/>
      <c r="B4653" s="117"/>
      <c r="C4653" s="118"/>
      <c r="D4653" s="118"/>
      <c r="E4653" s="118"/>
      <c r="F4653" s="118"/>
      <c r="G4653" s="118"/>
      <c r="H4653" s="118"/>
      <c r="I4653" s="118"/>
      <c r="J4653" s="118"/>
      <c r="K4653" s="118"/>
      <c r="L4653" s="118"/>
      <c r="M4653" s="118"/>
      <c r="N4653" s="118"/>
    </row>
    <row r="4654" spans="1:14" s="43" customFormat="1" hidden="1">
      <c r="A4654" s="84"/>
      <c r="B4654" s="117"/>
      <c r="C4654" s="118"/>
      <c r="D4654" s="118"/>
      <c r="E4654" s="118"/>
      <c r="F4654" s="118"/>
      <c r="G4654" s="118"/>
      <c r="H4654" s="118"/>
      <c r="I4654" s="118"/>
      <c r="J4654" s="118"/>
      <c r="K4654" s="118"/>
      <c r="L4654" s="118"/>
      <c r="M4654" s="118"/>
      <c r="N4654" s="118"/>
    </row>
    <row r="4655" spans="1:14" s="43" customFormat="1" hidden="1">
      <c r="A4655" s="84"/>
      <c r="B4655" s="117"/>
      <c r="C4655" s="118"/>
      <c r="D4655" s="118"/>
      <c r="E4655" s="118"/>
      <c r="F4655" s="118"/>
      <c r="G4655" s="118"/>
      <c r="H4655" s="118"/>
      <c r="I4655" s="118"/>
      <c r="J4655" s="118"/>
      <c r="K4655" s="118"/>
      <c r="L4655" s="118"/>
      <c r="M4655" s="118"/>
      <c r="N4655" s="118"/>
    </row>
    <row r="4656" spans="1:14" s="43" customFormat="1" hidden="1">
      <c r="A4656" s="84"/>
      <c r="B4656" s="117"/>
      <c r="C4656" s="118"/>
      <c r="D4656" s="118"/>
      <c r="E4656" s="118"/>
      <c r="F4656" s="118"/>
      <c r="G4656" s="118"/>
      <c r="H4656" s="118"/>
      <c r="I4656" s="118"/>
      <c r="J4656" s="118"/>
      <c r="K4656" s="118"/>
      <c r="L4656" s="118"/>
      <c r="M4656" s="118"/>
      <c r="N4656" s="118"/>
    </row>
    <row r="4657" spans="1:14" s="43" customFormat="1" hidden="1">
      <c r="A4657" s="84"/>
      <c r="B4657" s="117"/>
      <c r="C4657" s="118"/>
      <c r="D4657" s="118"/>
      <c r="E4657" s="118"/>
      <c r="F4657" s="118"/>
      <c r="G4657" s="118"/>
      <c r="H4657" s="118"/>
      <c r="I4657" s="118"/>
      <c r="J4657" s="118"/>
      <c r="K4657" s="118"/>
      <c r="L4657" s="118"/>
      <c r="M4657" s="118"/>
      <c r="N4657" s="118"/>
    </row>
    <row r="4658" spans="1:14" s="43" customFormat="1" hidden="1">
      <c r="A4658" s="84"/>
      <c r="B4658" s="117"/>
      <c r="C4658" s="118"/>
      <c r="D4658" s="118"/>
      <c r="E4658" s="118"/>
      <c r="F4658" s="118"/>
      <c r="G4658" s="118"/>
      <c r="H4658" s="118"/>
      <c r="I4658" s="118"/>
      <c r="J4658" s="118"/>
      <c r="K4658" s="118"/>
      <c r="L4658" s="118"/>
      <c r="M4658" s="118"/>
      <c r="N4658" s="118"/>
    </row>
    <row r="4659" spans="1:14" s="43" customFormat="1" hidden="1">
      <c r="A4659" s="84"/>
      <c r="B4659" s="117"/>
      <c r="C4659" s="118"/>
      <c r="D4659" s="118"/>
      <c r="E4659" s="118"/>
      <c r="F4659" s="118"/>
      <c r="G4659" s="118"/>
      <c r="H4659" s="118"/>
      <c r="I4659" s="118"/>
      <c r="J4659" s="118"/>
      <c r="K4659" s="118"/>
      <c r="L4659" s="118"/>
      <c r="M4659" s="118"/>
      <c r="N4659" s="118"/>
    </row>
    <row r="4660" spans="1:14" s="43" customFormat="1" hidden="1">
      <c r="A4660" s="84"/>
      <c r="B4660" s="117"/>
      <c r="C4660" s="118"/>
      <c r="D4660" s="118"/>
      <c r="E4660" s="118"/>
      <c r="F4660" s="118"/>
      <c r="G4660" s="118"/>
      <c r="H4660" s="118"/>
      <c r="I4660" s="118"/>
      <c r="J4660" s="118"/>
      <c r="K4660" s="118"/>
      <c r="L4660" s="118"/>
      <c r="M4660" s="118"/>
      <c r="N4660" s="118"/>
    </row>
    <row r="4661" spans="1:14" s="43" customFormat="1" hidden="1">
      <c r="A4661" s="84"/>
      <c r="B4661" s="117"/>
      <c r="C4661" s="118"/>
      <c r="D4661" s="118"/>
      <c r="E4661" s="118"/>
      <c r="F4661" s="118"/>
      <c r="G4661" s="118"/>
      <c r="H4661" s="118"/>
      <c r="I4661" s="118"/>
      <c r="J4661" s="118"/>
      <c r="K4661" s="118"/>
      <c r="L4661" s="118"/>
      <c r="M4661" s="118"/>
      <c r="N4661" s="118"/>
    </row>
    <row r="4662" spans="1:14" s="43" customFormat="1" hidden="1">
      <c r="A4662" s="84"/>
      <c r="B4662" s="117"/>
      <c r="C4662" s="118"/>
      <c r="D4662" s="118"/>
      <c r="E4662" s="118"/>
      <c r="F4662" s="118"/>
      <c r="G4662" s="118"/>
      <c r="H4662" s="118"/>
      <c r="I4662" s="118"/>
      <c r="J4662" s="118"/>
      <c r="K4662" s="118"/>
      <c r="L4662" s="118"/>
      <c r="M4662" s="118"/>
      <c r="N4662" s="118"/>
    </row>
    <row r="4663" spans="1:14" s="43" customFormat="1" hidden="1">
      <c r="A4663" s="84"/>
      <c r="B4663" s="117"/>
      <c r="C4663" s="118"/>
      <c r="D4663" s="118"/>
      <c r="E4663" s="118"/>
      <c r="F4663" s="118"/>
      <c r="G4663" s="118"/>
      <c r="H4663" s="118"/>
      <c r="I4663" s="118"/>
      <c r="J4663" s="118"/>
      <c r="K4663" s="118"/>
      <c r="L4663" s="118"/>
      <c r="M4663" s="118"/>
      <c r="N4663" s="118"/>
    </row>
    <row r="4664" spans="1:14" s="43" customFormat="1" hidden="1">
      <c r="A4664" s="84"/>
      <c r="B4664" s="117"/>
      <c r="C4664" s="118"/>
      <c r="D4664" s="118"/>
      <c r="E4664" s="118"/>
      <c r="F4664" s="118"/>
      <c r="G4664" s="118"/>
      <c r="H4664" s="118"/>
      <c r="I4664" s="118"/>
      <c r="J4664" s="118"/>
      <c r="K4664" s="118"/>
      <c r="L4664" s="118"/>
      <c r="M4664" s="118"/>
      <c r="N4664" s="118"/>
    </row>
    <row r="4665" spans="1:14" s="43" customFormat="1" hidden="1">
      <c r="A4665" s="84"/>
      <c r="B4665" s="117"/>
      <c r="C4665" s="118"/>
      <c r="D4665" s="118"/>
      <c r="E4665" s="118"/>
      <c r="F4665" s="118"/>
      <c r="G4665" s="118"/>
      <c r="H4665" s="118"/>
      <c r="I4665" s="118"/>
      <c r="J4665" s="118"/>
      <c r="K4665" s="118"/>
      <c r="L4665" s="118"/>
      <c r="M4665" s="118"/>
      <c r="N4665" s="118"/>
    </row>
    <row r="4666" spans="1:14" s="43" customFormat="1" hidden="1">
      <c r="A4666" s="84"/>
      <c r="B4666" s="117"/>
      <c r="C4666" s="118"/>
      <c r="D4666" s="118"/>
      <c r="E4666" s="118"/>
      <c r="F4666" s="118"/>
      <c r="G4666" s="118"/>
      <c r="H4666" s="118"/>
      <c r="I4666" s="118"/>
      <c r="J4666" s="118"/>
      <c r="K4666" s="118"/>
      <c r="L4666" s="118"/>
      <c r="M4666" s="118"/>
      <c r="N4666" s="118"/>
    </row>
    <row r="4667" spans="1:14" s="43" customFormat="1" hidden="1">
      <c r="A4667" s="84"/>
      <c r="B4667" s="117"/>
      <c r="C4667" s="118"/>
      <c r="D4667" s="118"/>
      <c r="E4667" s="118"/>
      <c r="F4667" s="118"/>
      <c r="G4667" s="118"/>
      <c r="H4667" s="118"/>
      <c r="I4667" s="118"/>
      <c r="J4667" s="118"/>
      <c r="K4667" s="118"/>
      <c r="L4667" s="118"/>
      <c r="M4667" s="118"/>
      <c r="N4667" s="118"/>
    </row>
    <row r="4668" spans="1:14" s="43" customFormat="1" hidden="1">
      <c r="A4668" s="84"/>
      <c r="B4668" s="117"/>
      <c r="C4668" s="118"/>
      <c r="D4668" s="118"/>
      <c r="E4668" s="118"/>
      <c r="F4668" s="118"/>
      <c r="G4668" s="118"/>
      <c r="H4668" s="118"/>
      <c r="I4668" s="118"/>
      <c r="J4668" s="118"/>
      <c r="K4668" s="118"/>
      <c r="L4668" s="118"/>
      <c r="M4668" s="118"/>
      <c r="N4668" s="118"/>
    </row>
    <row r="4669" spans="1:14" s="43" customFormat="1" hidden="1">
      <c r="A4669" s="84"/>
      <c r="B4669" s="117"/>
      <c r="C4669" s="118"/>
      <c r="D4669" s="118"/>
      <c r="E4669" s="118"/>
      <c r="F4669" s="118"/>
      <c r="G4669" s="118"/>
      <c r="H4669" s="118"/>
      <c r="I4669" s="118"/>
      <c r="J4669" s="118"/>
      <c r="K4669" s="118"/>
      <c r="L4669" s="118"/>
      <c r="M4669" s="118"/>
      <c r="N4669" s="118"/>
    </row>
    <row r="4670" spans="1:14" s="43" customFormat="1" hidden="1">
      <c r="A4670" s="84"/>
      <c r="B4670" s="117"/>
      <c r="C4670" s="118"/>
      <c r="D4670" s="118"/>
      <c r="E4670" s="118"/>
      <c r="F4670" s="118"/>
      <c r="G4670" s="118"/>
      <c r="H4670" s="118"/>
      <c r="I4670" s="118"/>
      <c r="J4670" s="118"/>
      <c r="K4670" s="118"/>
      <c r="L4670" s="118"/>
      <c r="M4670" s="118"/>
      <c r="N4670" s="118"/>
    </row>
    <row r="4671" spans="1:14" s="43" customFormat="1" hidden="1">
      <c r="A4671" s="84"/>
      <c r="B4671" s="117"/>
      <c r="C4671" s="118"/>
      <c r="D4671" s="118"/>
      <c r="E4671" s="118"/>
      <c r="F4671" s="118"/>
      <c r="G4671" s="118"/>
      <c r="H4671" s="118"/>
      <c r="I4671" s="118"/>
      <c r="J4671" s="118"/>
      <c r="K4671" s="118"/>
      <c r="L4671" s="118"/>
      <c r="M4671" s="118"/>
      <c r="N4671" s="118"/>
    </row>
    <row r="4672" spans="1:14" s="43" customFormat="1" hidden="1">
      <c r="A4672" s="84"/>
      <c r="B4672" s="117"/>
      <c r="C4672" s="118"/>
      <c r="D4672" s="118"/>
      <c r="E4672" s="118"/>
      <c r="F4672" s="118"/>
      <c r="G4672" s="118"/>
      <c r="H4672" s="118"/>
      <c r="I4672" s="118"/>
      <c r="J4672" s="118"/>
      <c r="K4672" s="118"/>
      <c r="L4672" s="118"/>
      <c r="M4672" s="118"/>
      <c r="N4672" s="118"/>
    </row>
    <row r="4673" spans="1:14" s="43" customFormat="1" hidden="1">
      <c r="A4673" s="84"/>
      <c r="B4673" s="117"/>
      <c r="C4673" s="118"/>
      <c r="D4673" s="118"/>
      <c r="E4673" s="118"/>
      <c r="F4673" s="118"/>
      <c r="G4673" s="118"/>
      <c r="H4673" s="118"/>
      <c r="I4673" s="118"/>
      <c r="J4673" s="118"/>
      <c r="K4673" s="118"/>
      <c r="L4673" s="118"/>
      <c r="M4673" s="118"/>
      <c r="N4673" s="118"/>
    </row>
    <row r="4674" spans="1:14" s="43" customFormat="1" hidden="1">
      <c r="A4674" s="84"/>
      <c r="B4674" s="117"/>
      <c r="C4674" s="118"/>
      <c r="D4674" s="118"/>
      <c r="E4674" s="118"/>
      <c r="F4674" s="118"/>
      <c r="G4674" s="118"/>
      <c r="H4674" s="118"/>
      <c r="I4674" s="118"/>
      <c r="J4674" s="118"/>
      <c r="K4674" s="118"/>
      <c r="L4674" s="118"/>
      <c r="M4674" s="118"/>
      <c r="N4674" s="118"/>
    </row>
    <row r="4675" spans="1:14" s="43" customFormat="1" hidden="1">
      <c r="A4675" s="84"/>
      <c r="B4675" s="117"/>
      <c r="C4675" s="118"/>
      <c r="D4675" s="118"/>
      <c r="E4675" s="118"/>
      <c r="F4675" s="118"/>
      <c r="G4675" s="118"/>
      <c r="H4675" s="118"/>
      <c r="I4675" s="118"/>
      <c r="J4675" s="118"/>
      <c r="K4675" s="118"/>
      <c r="L4675" s="118"/>
      <c r="M4675" s="118"/>
      <c r="N4675" s="118"/>
    </row>
    <row r="4676" spans="1:14" s="43" customFormat="1" hidden="1">
      <c r="A4676" s="84"/>
      <c r="B4676" s="117"/>
      <c r="C4676" s="118"/>
      <c r="D4676" s="118"/>
      <c r="E4676" s="118"/>
      <c r="F4676" s="118"/>
      <c r="G4676" s="118"/>
      <c r="H4676" s="118"/>
      <c r="I4676" s="118"/>
      <c r="J4676" s="118"/>
      <c r="K4676" s="118"/>
      <c r="L4676" s="118"/>
      <c r="M4676" s="118"/>
      <c r="N4676" s="118"/>
    </row>
    <row r="4677" spans="1:14" s="43" customFormat="1" hidden="1">
      <c r="A4677" s="84"/>
      <c r="B4677" s="117"/>
      <c r="C4677" s="118"/>
      <c r="D4677" s="118"/>
      <c r="E4677" s="118"/>
      <c r="F4677" s="118"/>
      <c r="G4677" s="118"/>
      <c r="H4677" s="118"/>
      <c r="I4677" s="118"/>
      <c r="J4677" s="118"/>
      <c r="K4677" s="118"/>
      <c r="L4677" s="118"/>
      <c r="M4677" s="118"/>
      <c r="N4677" s="118"/>
    </row>
    <row r="4678" spans="1:14" s="43" customFormat="1" hidden="1">
      <c r="A4678" s="84"/>
      <c r="B4678" s="117"/>
      <c r="C4678" s="118"/>
      <c r="D4678" s="118"/>
      <c r="E4678" s="118"/>
      <c r="F4678" s="118"/>
      <c r="G4678" s="118"/>
      <c r="H4678" s="118"/>
      <c r="I4678" s="118"/>
      <c r="J4678" s="118"/>
      <c r="K4678" s="118"/>
      <c r="L4678" s="118"/>
      <c r="M4678" s="118"/>
      <c r="N4678" s="118"/>
    </row>
    <row r="4679" spans="1:14" s="43" customFormat="1" hidden="1">
      <c r="A4679" s="84"/>
      <c r="B4679" s="117"/>
      <c r="C4679" s="118"/>
      <c r="D4679" s="118"/>
      <c r="E4679" s="118"/>
      <c r="F4679" s="118"/>
      <c r="G4679" s="118"/>
      <c r="H4679" s="118"/>
      <c r="I4679" s="118"/>
      <c r="J4679" s="118"/>
      <c r="K4679" s="118"/>
      <c r="L4679" s="118"/>
      <c r="M4679" s="118"/>
      <c r="N4679" s="118"/>
    </row>
    <row r="4680" spans="1:14" s="43" customFormat="1" hidden="1">
      <c r="A4680" s="84"/>
      <c r="B4680" s="117"/>
      <c r="C4680" s="118"/>
      <c r="D4680" s="118"/>
      <c r="E4680" s="118"/>
      <c r="F4680" s="118"/>
      <c r="G4680" s="118"/>
      <c r="H4680" s="118"/>
      <c r="I4680" s="118"/>
      <c r="J4680" s="118"/>
      <c r="K4680" s="118"/>
      <c r="L4680" s="118"/>
      <c r="M4680" s="118"/>
      <c r="N4680" s="118"/>
    </row>
    <row r="4681" spans="1:14" s="43" customFormat="1" hidden="1">
      <c r="A4681" s="84"/>
      <c r="B4681" s="117"/>
      <c r="C4681" s="118"/>
      <c r="D4681" s="118"/>
      <c r="E4681" s="118"/>
      <c r="F4681" s="118"/>
      <c r="G4681" s="118"/>
      <c r="H4681" s="118"/>
      <c r="I4681" s="118"/>
      <c r="J4681" s="118"/>
      <c r="K4681" s="118"/>
      <c r="L4681" s="118"/>
      <c r="M4681" s="118"/>
      <c r="N4681" s="118"/>
    </row>
    <row r="4682" spans="1:14" s="43" customFormat="1" hidden="1">
      <c r="A4682" s="84"/>
      <c r="B4682" s="117"/>
      <c r="C4682" s="118"/>
      <c r="D4682" s="118"/>
      <c r="E4682" s="118"/>
      <c r="F4682" s="118"/>
      <c r="G4682" s="118"/>
      <c r="H4682" s="118"/>
      <c r="I4682" s="118"/>
      <c r="J4682" s="118"/>
      <c r="K4682" s="118"/>
      <c r="L4682" s="118"/>
      <c r="M4682" s="118"/>
      <c r="N4682" s="118"/>
    </row>
    <row r="4683" spans="1:14" s="43" customFormat="1" hidden="1">
      <c r="A4683" s="84"/>
      <c r="B4683" s="117"/>
      <c r="C4683" s="118"/>
      <c r="D4683" s="118"/>
      <c r="E4683" s="118"/>
      <c r="F4683" s="118"/>
      <c r="G4683" s="118"/>
      <c r="H4683" s="118"/>
      <c r="I4683" s="118"/>
      <c r="J4683" s="118"/>
      <c r="K4683" s="118"/>
      <c r="L4683" s="118"/>
      <c r="M4683" s="118"/>
      <c r="N4683" s="118"/>
    </row>
    <row r="4684" spans="1:14" s="43" customFormat="1" hidden="1">
      <c r="A4684" s="84"/>
      <c r="B4684" s="117"/>
      <c r="C4684" s="118"/>
      <c r="D4684" s="118"/>
      <c r="E4684" s="118"/>
      <c r="F4684" s="118"/>
      <c r="G4684" s="118"/>
      <c r="H4684" s="118"/>
      <c r="I4684" s="118"/>
      <c r="J4684" s="118"/>
      <c r="K4684" s="118"/>
      <c r="L4684" s="118"/>
      <c r="M4684" s="118"/>
      <c r="N4684" s="118"/>
    </row>
    <row r="4685" spans="1:14" s="43" customFormat="1" hidden="1">
      <c r="A4685" s="84"/>
      <c r="B4685" s="117"/>
      <c r="C4685" s="118"/>
      <c r="D4685" s="118"/>
      <c r="E4685" s="118"/>
      <c r="F4685" s="118"/>
      <c r="G4685" s="118"/>
      <c r="H4685" s="118"/>
      <c r="I4685" s="118"/>
      <c r="J4685" s="118"/>
      <c r="K4685" s="118"/>
      <c r="L4685" s="118"/>
      <c r="M4685" s="118"/>
      <c r="N4685" s="118"/>
    </row>
    <row r="4686" spans="1:14" s="43" customFormat="1" hidden="1">
      <c r="A4686" s="84"/>
      <c r="B4686" s="117"/>
      <c r="C4686" s="118"/>
      <c r="D4686" s="118"/>
      <c r="E4686" s="118"/>
      <c r="F4686" s="118"/>
      <c r="G4686" s="118"/>
      <c r="H4686" s="118"/>
      <c r="I4686" s="118"/>
      <c r="J4686" s="118"/>
      <c r="K4686" s="118"/>
      <c r="L4686" s="118"/>
      <c r="M4686" s="118"/>
      <c r="N4686" s="118"/>
    </row>
    <row r="4687" spans="1:14" s="43" customFormat="1" hidden="1">
      <c r="A4687" s="84"/>
      <c r="B4687" s="117"/>
      <c r="C4687" s="118"/>
      <c r="D4687" s="118"/>
      <c r="E4687" s="118"/>
      <c r="F4687" s="118"/>
      <c r="G4687" s="118"/>
      <c r="H4687" s="118"/>
      <c r="I4687" s="118"/>
      <c r="J4687" s="118"/>
      <c r="K4687" s="118"/>
      <c r="L4687" s="118"/>
      <c r="M4687" s="118"/>
      <c r="N4687" s="118"/>
    </row>
    <row r="4688" spans="1:14" s="43" customFormat="1" hidden="1">
      <c r="A4688" s="84"/>
      <c r="B4688" s="117"/>
      <c r="C4688" s="118"/>
      <c r="D4688" s="118"/>
      <c r="E4688" s="118"/>
      <c r="F4688" s="118"/>
      <c r="G4688" s="118"/>
      <c r="H4688" s="118"/>
      <c r="I4688" s="118"/>
      <c r="J4688" s="118"/>
      <c r="K4688" s="118"/>
      <c r="L4688" s="118"/>
      <c r="M4688" s="118"/>
      <c r="N4688" s="118"/>
    </row>
    <row r="4689" spans="1:14" s="43" customFormat="1" hidden="1">
      <c r="A4689" s="84"/>
      <c r="B4689" s="117"/>
      <c r="C4689" s="118"/>
      <c r="D4689" s="118"/>
      <c r="E4689" s="118"/>
      <c r="F4689" s="118"/>
      <c r="G4689" s="118"/>
      <c r="H4689" s="118"/>
      <c r="I4689" s="118"/>
      <c r="J4689" s="118"/>
      <c r="K4689" s="118"/>
      <c r="L4689" s="118"/>
      <c r="M4689" s="118"/>
      <c r="N4689" s="118"/>
    </row>
    <row r="4690" spans="1:14" s="43" customFormat="1" hidden="1">
      <c r="A4690" s="84"/>
      <c r="B4690" s="117"/>
      <c r="C4690" s="118"/>
      <c r="D4690" s="118"/>
      <c r="E4690" s="118"/>
      <c r="F4690" s="118"/>
      <c r="G4690" s="118"/>
      <c r="H4690" s="118"/>
      <c r="I4690" s="118"/>
      <c r="J4690" s="118"/>
      <c r="K4690" s="118"/>
      <c r="L4690" s="118"/>
      <c r="M4690" s="118"/>
      <c r="N4690" s="118"/>
    </row>
    <row r="4691" spans="1:14" s="43" customFormat="1" hidden="1">
      <c r="A4691" s="84"/>
      <c r="B4691" s="117"/>
      <c r="C4691" s="118"/>
      <c r="D4691" s="118"/>
      <c r="E4691" s="118"/>
      <c r="F4691" s="118"/>
      <c r="G4691" s="118"/>
      <c r="H4691" s="118"/>
      <c r="I4691" s="118"/>
      <c r="J4691" s="118"/>
      <c r="K4691" s="118"/>
      <c r="L4691" s="118"/>
      <c r="M4691" s="118"/>
      <c r="N4691" s="118"/>
    </row>
    <row r="4692" spans="1:14" s="43" customFormat="1" hidden="1">
      <c r="A4692" s="84"/>
      <c r="B4692" s="117"/>
      <c r="C4692" s="118"/>
      <c r="D4692" s="118"/>
      <c r="E4692" s="118"/>
      <c r="F4692" s="118"/>
      <c r="G4692" s="118"/>
      <c r="H4692" s="118"/>
      <c r="I4692" s="118"/>
      <c r="J4692" s="118"/>
      <c r="K4692" s="118"/>
      <c r="L4692" s="118"/>
      <c r="M4692" s="118"/>
      <c r="N4692" s="118"/>
    </row>
    <row r="4693" spans="1:14" s="43" customFormat="1" hidden="1">
      <c r="A4693" s="84"/>
      <c r="B4693" s="117"/>
      <c r="C4693" s="118"/>
      <c r="D4693" s="118"/>
      <c r="E4693" s="118"/>
      <c r="F4693" s="118"/>
      <c r="G4693" s="118"/>
      <c r="H4693" s="118"/>
      <c r="I4693" s="118"/>
      <c r="J4693" s="118"/>
      <c r="K4693" s="118"/>
      <c r="L4693" s="118"/>
      <c r="M4693" s="118"/>
      <c r="N4693" s="118"/>
    </row>
    <row r="4694" spans="1:14" s="43" customFormat="1" hidden="1">
      <c r="A4694" s="84"/>
      <c r="B4694" s="117"/>
      <c r="C4694" s="118"/>
      <c r="D4694" s="118"/>
      <c r="E4694" s="118"/>
      <c r="F4694" s="118"/>
      <c r="G4694" s="118"/>
      <c r="H4694" s="118"/>
      <c r="I4694" s="118"/>
      <c r="J4694" s="118"/>
      <c r="K4694" s="118"/>
      <c r="L4694" s="118"/>
      <c r="M4694" s="118"/>
      <c r="N4694" s="118"/>
    </row>
    <row r="4695" spans="1:14" s="43" customFormat="1" hidden="1">
      <c r="A4695" s="84"/>
      <c r="B4695" s="117"/>
      <c r="C4695" s="118"/>
      <c r="D4695" s="118"/>
      <c r="E4695" s="118"/>
      <c r="F4695" s="118"/>
      <c r="G4695" s="118"/>
      <c r="H4695" s="118"/>
      <c r="I4695" s="118"/>
      <c r="J4695" s="118"/>
      <c r="K4695" s="118"/>
      <c r="L4695" s="118"/>
      <c r="M4695" s="118"/>
      <c r="N4695" s="118"/>
    </row>
    <row r="4696" spans="1:14" s="43" customFormat="1" hidden="1">
      <c r="A4696" s="84"/>
      <c r="B4696" s="117"/>
      <c r="C4696" s="118"/>
      <c r="D4696" s="118"/>
      <c r="E4696" s="118"/>
      <c r="F4696" s="118"/>
      <c r="G4696" s="118"/>
      <c r="H4696" s="118"/>
      <c r="I4696" s="118"/>
      <c r="J4696" s="118"/>
      <c r="K4696" s="118"/>
      <c r="L4696" s="118"/>
      <c r="M4696" s="118"/>
      <c r="N4696" s="118"/>
    </row>
    <row r="4697" spans="1:14" s="43" customFormat="1" hidden="1">
      <c r="A4697" s="84"/>
      <c r="B4697" s="117"/>
      <c r="C4697" s="118"/>
      <c r="D4697" s="118"/>
      <c r="E4697" s="118"/>
      <c r="F4697" s="118"/>
      <c r="G4697" s="118"/>
      <c r="H4697" s="118"/>
      <c r="I4697" s="118"/>
      <c r="J4697" s="118"/>
      <c r="K4697" s="118"/>
      <c r="L4697" s="118"/>
      <c r="M4697" s="118"/>
      <c r="N4697" s="118"/>
    </row>
    <row r="4698" spans="1:14" s="43" customFormat="1" hidden="1">
      <c r="A4698" s="84"/>
      <c r="B4698" s="117"/>
      <c r="C4698" s="118"/>
      <c r="D4698" s="118"/>
      <c r="E4698" s="118"/>
      <c r="F4698" s="118"/>
      <c r="G4698" s="118"/>
      <c r="H4698" s="118"/>
      <c r="I4698" s="118"/>
      <c r="J4698" s="118"/>
      <c r="K4698" s="118"/>
      <c r="L4698" s="118"/>
      <c r="M4698" s="118"/>
      <c r="N4698" s="118"/>
    </row>
    <row r="4699" spans="1:14" s="43" customFormat="1" hidden="1">
      <c r="A4699" s="84"/>
      <c r="B4699" s="117"/>
      <c r="C4699" s="118"/>
      <c r="D4699" s="118"/>
      <c r="E4699" s="118"/>
      <c r="F4699" s="118"/>
      <c r="G4699" s="118"/>
      <c r="H4699" s="118"/>
      <c r="I4699" s="118"/>
      <c r="J4699" s="118"/>
      <c r="K4699" s="118"/>
      <c r="L4699" s="118"/>
      <c r="M4699" s="118"/>
      <c r="N4699" s="118"/>
    </row>
    <row r="4700" spans="1:14" s="43" customFormat="1" hidden="1">
      <c r="A4700" s="84"/>
      <c r="B4700" s="117"/>
      <c r="C4700" s="118"/>
      <c r="D4700" s="118"/>
      <c r="E4700" s="118"/>
      <c r="F4700" s="118"/>
      <c r="G4700" s="118"/>
      <c r="H4700" s="118"/>
      <c r="I4700" s="118"/>
      <c r="J4700" s="118"/>
      <c r="K4700" s="118"/>
      <c r="L4700" s="118"/>
      <c r="M4700" s="118"/>
      <c r="N4700" s="118"/>
    </row>
    <row r="4701" spans="1:14" s="43" customFormat="1" hidden="1">
      <c r="A4701" s="84"/>
      <c r="B4701" s="117"/>
      <c r="C4701" s="118"/>
      <c r="D4701" s="118"/>
      <c r="E4701" s="118"/>
      <c r="F4701" s="118"/>
      <c r="G4701" s="118"/>
      <c r="H4701" s="118"/>
      <c r="I4701" s="118"/>
      <c r="J4701" s="118"/>
      <c r="K4701" s="118"/>
      <c r="L4701" s="118"/>
      <c r="M4701" s="118"/>
      <c r="N4701" s="118"/>
    </row>
    <row r="4702" spans="1:14" s="43" customFormat="1" hidden="1">
      <c r="A4702" s="84"/>
      <c r="B4702" s="117"/>
      <c r="C4702" s="118"/>
      <c r="D4702" s="118"/>
      <c r="E4702" s="118"/>
      <c r="F4702" s="118"/>
      <c r="G4702" s="118"/>
      <c r="H4702" s="118"/>
      <c r="I4702" s="118"/>
      <c r="J4702" s="118"/>
      <c r="K4702" s="118"/>
      <c r="L4702" s="118"/>
      <c r="M4702" s="118"/>
      <c r="N4702" s="118"/>
    </row>
    <row r="4703" spans="1:14" s="43" customFormat="1" hidden="1">
      <c r="A4703" s="84"/>
      <c r="B4703" s="117"/>
      <c r="C4703" s="118"/>
      <c r="D4703" s="118"/>
      <c r="E4703" s="118"/>
      <c r="F4703" s="118"/>
      <c r="G4703" s="118"/>
      <c r="H4703" s="118"/>
      <c r="I4703" s="118"/>
      <c r="J4703" s="118"/>
      <c r="K4703" s="118"/>
      <c r="L4703" s="118"/>
      <c r="M4703" s="118"/>
      <c r="N4703" s="118"/>
    </row>
    <row r="4704" spans="1:14" s="43" customFormat="1" hidden="1">
      <c r="A4704" s="84"/>
      <c r="B4704" s="117"/>
      <c r="C4704" s="118"/>
      <c r="D4704" s="118"/>
      <c r="E4704" s="118"/>
      <c r="F4704" s="118"/>
      <c r="G4704" s="118"/>
      <c r="H4704" s="118"/>
      <c r="I4704" s="118"/>
      <c r="J4704" s="118"/>
      <c r="K4704" s="118"/>
      <c r="L4704" s="118"/>
      <c r="M4704" s="118"/>
      <c r="N4704" s="118"/>
    </row>
    <row r="4705" spans="1:14" s="43" customFormat="1" hidden="1">
      <c r="A4705" s="84"/>
      <c r="B4705" s="117"/>
      <c r="C4705" s="118"/>
      <c r="D4705" s="118"/>
      <c r="E4705" s="118"/>
      <c r="F4705" s="118"/>
      <c r="G4705" s="118"/>
      <c r="H4705" s="118"/>
      <c r="I4705" s="118"/>
      <c r="J4705" s="118"/>
      <c r="K4705" s="118"/>
      <c r="L4705" s="118"/>
      <c r="M4705" s="118"/>
      <c r="N4705" s="118"/>
    </row>
    <row r="4706" spans="1:14" s="43" customFormat="1" hidden="1">
      <c r="A4706" s="84"/>
      <c r="B4706" s="117"/>
      <c r="C4706" s="118"/>
      <c r="D4706" s="118"/>
      <c r="E4706" s="118"/>
      <c r="F4706" s="118"/>
      <c r="G4706" s="118"/>
      <c r="H4706" s="118"/>
      <c r="I4706" s="118"/>
      <c r="J4706" s="118"/>
      <c r="K4706" s="118"/>
      <c r="L4706" s="118"/>
      <c r="M4706" s="118"/>
      <c r="N4706" s="118"/>
    </row>
    <row r="4707" spans="1:14" s="43" customFormat="1" hidden="1">
      <c r="A4707" s="84"/>
      <c r="B4707" s="117"/>
      <c r="C4707" s="118"/>
      <c r="D4707" s="118"/>
      <c r="E4707" s="118"/>
      <c r="F4707" s="118"/>
      <c r="G4707" s="118"/>
      <c r="H4707" s="118"/>
      <c r="I4707" s="118"/>
      <c r="J4707" s="118"/>
      <c r="K4707" s="118"/>
      <c r="L4707" s="118"/>
      <c r="M4707" s="118"/>
      <c r="N4707" s="118"/>
    </row>
    <row r="4708" spans="1:14" s="43" customFormat="1" hidden="1">
      <c r="A4708" s="84"/>
      <c r="B4708" s="117"/>
      <c r="C4708" s="118"/>
      <c r="D4708" s="118"/>
      <c r="E4708" s="118"/>
      <c r="F4708" s="118"/>
      <c r="G4708" s="118"/>
      <c r="H4708" s="118"/>
      <c r="I4708" s="118"/>
      <c r="J4708" s="118"/>
      <c r="K4708" s="118"/>
      <c r="L4708" s="118"/>
      <c r="M4708" s="118"/>
      <c r="N4708" s="118"/>
    </row>
    <row r="4709" spans="1:14" s="43" customFormat="1" hidden="1">
      <c r="A4709" s="84"/>
      <c r="B4709" s="117"/>
      <c r="C4709" s="118"/>
      <c r="D4709" s="118"/>
      <c r="E4709" s="118"/>
      <c r="F4709" s="118"/>
      <c r="G4709" s="118"/>
      <c r="H4709" s="118"/>
      <c r="I4709" s="118"/>
      <c r="J4709" s="118"/>
      <c r="K4709" s="118"/>
      <c r="L4709" s="118"/>
      <c r="M4709" s="118"/>
      <c r="N4709" s="118"/>
    </row>
    <row r="4710" spans="1:14" s="43" customFormat="1" hidden="1">
      <c r="A4710" s="84"/>
      <c r="B4710" s="117"/>
      <c r="C4710" s="118"/>
      <c r="D4710" s="118"/>
      <c r="E4710" s="118"/>
      <c r="F4710" s="118"/>
      <c r="G4710" s="118"/>
      <c r="H4710" s="118"/>
      <c r="I4710" s="118"/>
      <c r="J4710" s="118"/>
      <c r="K4710" s="118"/>
      <c r="L4710" s="118"/>
      <c r="M4710" s="118"/>
      <c r="N4710" s="118"/>
    </row>
    <row r="4711" spans="1:14" s="43" customFormat="1" hidden="1">
      <c r="A4711" s="84"/>
      <c r="B4711" s="117"/>
      <c r="C4711" s="118"/>
      <c r="D4711" s="118"/>
      <c r="E4711" s="118"/>
      <c r="F4711" s="118"/>
      <c r="G4711" s="118"/>
      <c r="H4711" s="118"/>
      <c r="I4711" s="118"/>
      <c r="J4711" s="118"/>
      <c r="K4711" s="118"/>
      <c r="L4711" s="118"/>
      <c r="M4711" s="118"/>
      <c r="N4711" s="118"/>
    </row>
    <row r="4712" spans="1:14" s="43" customFormat="1" hidden="1">
      <c r="A4712" s="84"/>
      <c r="B4712" s="117"/>
      <c r="C4712" s="118"/>
      <c r="D4712" s="118"/>
      <c r="E4712" s="118"/>
      <c r="F4712" s="118"/>
      <c r="G4712" s="118"/>
      <c r="H4712" s="118"/>
      <c r="I4712" s="118"/>
      <c r="J4712" s="118"/>
      <c r="K4712" s="118"/>
      <c r="L4712" s="118"/>
      <c r="M4712" s="118"/>
      <c r="N4712" s="118"/>
    </row>
    <row r="4713" spans="1:14" s="43" customFormat="1" hidden="1">
      <c r="A4713" s="84"/>
      <c r="B4713" s="117"/>
      <c r="C4713" s="118"/>
      <c r="D4713" s="118"/>
      <c r="E4713" s="118"/>
      <c r="F4713" s="118"/>
      <c r="G4713" s="118"/>
      <c r="H4713" s="118"/>
      <c r="I4713" s="118"/>
      <c r="J4713" s="118"/>
      <c r="K4713" s="118"/>
      <c r="L4713" s="118"/>
      <c r="M4713" s="118"/>
      <c r="N4713" s="118"/>
    </row>
    <row r="4714" spans="1:14" s="43" customFormat="1" hidden="1">
      <c r="A4714" s="84"/>
      <c r="B4714" s="117"/>
      <c r="C4714" s="118"/>
      <c r="D4714" s="118"/>
      <c r="E4714" s="118"/>
      <c r="F4714" s="118"/>
      <c r="G4714" s="118"/>
      <c r="H4714" s="118"/>
      <c r="I4714" s="118"/>
      <c r="J4714" s="118"/>
      <c r="K4714" s="118"/>
      <c r="L4714" s="118"/>
      <c r="M4714" s="118"/>
      <c r="N4714" s="118"/>
    </row>
    <row r="4715" spans="1:14" s="43" customFormat="1" hidden="1">
      <c r="A4715" s="84"/>
      <c r="B4715" s="117"/>
      <c r="C4715" s="118"/>
      <c r="D4715" s="118"/>
      <c r="E4715" s="118"/>
      <c r="F4715" s="118"/>
      <c r="G4715" s="118"/>
      <c r="H4715" s="118"/>
      <c r="I4715" s="118"/>
      <c r="J4715" s="118"/>
      <c r="K4715" s="118"/>
      <c r="L4715" s="118"/>
      <c r="M4715" s="118"/>
      <c r="N4715" s="118"/>
    </row>
    <row r="4716" spans="1:14" s="43" customFormat="1" hidden="1">
      <c r="A4716" s="84"/>
      <c r="B4716" s="117"/>
      <c r="C4716" s="118"/>
      <c r="D4716" s="118"/>
      <c r="E4716" s="118"/>
      <c r="F4716" s="118"/>
      <c r="G4716" s="118"/>
      <c r="H4716" s="118"/>
      <c r="I4716" s="118"/>
      <c r="J4716" s="118"/>
      <c r="K4716" s="118"/>
      <c r="L4716" s="118"/>
      <c r="M4716" s="118"/>
      <c r="N4716" s="118"/>
    </row>
    <row r="4717" spans="1:14" s="43" customFormat="1" hidden="1">
      <c r="A4717" s="84"/>
      <c r="B4717" s="117"/>
      <c r="C4717" s="118"/>
      <c r="D4717" s="118"/>
      <c r="E4717" s="118"/>
      <c r="F4717" s="118"/>
      <c r="G4717" s="118"/>
      <c r="H4717" s="118"/>
      <c r="I4717" s="118"/>
      <c r="J4717" s="118"/>
      <c r="K4717" s="118"/>
      <c r="L4717" s="118"/>
      <c r="M4717" s="118"/>
      <c r="N4717" s="118"/>
    </row>
    <row r="4718" spans="1:14" s="43" customFormat="1" hidden="1">
      <c r="A4718" s="84"/>
      <c r="B4718" s="117"/>
      <c r="C4718" s="118"/>
      <c r="D4718" s="118"/>
      <c r="E4718" s="118"/>
      <c r="F4718" s="118"/>
      <c r="G4718" s="118"/>
      <c r="H4718" s="118"/>
      <c r="I4718" s="118"/>
      <c r="J4718" s="118"/>
      <c r="K4718" s="118"/>
      <c r="L4718" s="118"/>
      <c r="M4718" s="118"/>
      <c r="N4718" s="118"/>
    </row>
    <row r="4719" spans="1:14" s="43" customFormat="1" hidden="1">
      <c r="A4719" s="84"/>
      <c r="B4719" s="117"/>
      <c r="C4719" s="118"/>
      <c r="D4719" s="118"/>
      <c r="E4719" s="118"/>
      <c r="F4719" s="118"/>
      <c r="G4719" s="118"/>
      <c r="H4719" s="118"/>
      <c r="I4719" s="118"/>
      <c r="J4719" s="118"/>
      <c r="K4719" s="118"/>
      <c r="L4719" s="118"/>
      <c r="M4719" s="118"/>
      <c r="N4719" s="118"/>
    </row>
    <row r="4720" spans="1:14" s="43" customFormat="1" hidden="1">
      <c r="A4720" s="84"/>
      <c r="B4720" s="117"/>
      <c r="C4720" s="118"/>
      <c r="D4720" s="118"/>
      <c r="E4720" s="118"/>
      <c r="F4720" s="118"/>
      <c r="G4720" s="118"/>
      <c r="H4720" s="118"/>
      <c r="I4720" s="118"/>
      <c r="J4720" s="118"/>
      <c r="K4720" s="118"/>
      <c r="L4720" s="118"/>
      <c r="M4720" s="118"/>
      <c r="N4720" s="118"/>
    </row>
    <row r="4721" spans="1:14" s="43" customFormat="1" hidden="1">
      <c r="A4721" s="84"/>
      <c r="B4721" s="117"/>
      <c r="C4721" s="118"/>
      <c r="D4721" s="118"/>
      <c r="E4721" s="118"/>
      <c r="F4721" s="118"/>
      <c r="G4721" s="118"/>
      <c r="H4721" s="118"/>
      <c r="I4721" s="118"/>
      <c r="J4721" s="118"/>
      <c r="K4721" s="118"/>
      <c r="L4721" s="118"/>
      <c r="M4721" s="118"/>
      <c r="N4721" s="118"/>
    </row>
    <row r="4722" spans="1:14" s="43" customFormat="1" hidden="1">
      <c r="A4722" s="84"/>
      <c r="B4722" s="117"/>
      <c r="C4722" s="118"/>
      <c r="D4722" s="118"/>
      <c r="E4722" s="118"/>
      <c r="F4722" s="118"/>
      <c r="G4722" s="118"/>
      <c r="H4722" s="118"/>
      <c r="I4722" s="118"/>
      <c r="J4722" s="118"/>
      <c r="K4722" s="118"/>
      <c r="L4722" s="118"/>
      <c r="M4722" s="118"/>
      <c r="N4722" s="118"/>
    </row>
    <row r="4723" spans="1:14" s="43" customFormat="1" hidden="1">
      <c r="A4723" s="84"/>
      <c r="B4723" s="117"/>
      <c r="C4723" s="118"/>
      <c r="D4723" s="118"/>
      <c r="E4723" s="118"/>
      <c r="F4723" s="118"/>
      <c r="G4723" s="118"/>
      <c r="H4723" s="118"/>
      <c r="I4723" s="118"/>
      <c r="J4723" s="118"/>
      <c r="K4723" s="118"/>
      <c r="L4723" s="118"/>
      <c r="M4723" s="118"/>
      <c r="N4723" s="118"/>
    </row>
    <row r="4724" spans="1:14" s="43" customFormat="1" hidden="1">
      <c r="A4724" s="84"/>
      <c r="B4724" s="117"/>
      <c r="C4724" s="118"/>
      <c r="D4724" s="118"/>
      <c r="E4724" s="118"/>
      <c r="F4724" s="118"/>
      <c r="G4724" s="118"/>
      <c r="H4724" s="118"/>
      <c r="I4724" s="118"/>
      <c r="J4724" s="118"/>
      <c r="K4724" s="118"/>
      <c r="L4724" s="118"/>
      <c r="M4724" s="118"/>
      <c r="N4724" s="118"/>
    </row>
    <row r="4725" spans="1:14" s="43" customFormat="1" hidden="1">
      <c r="A4725" s="84"/>
      <c r="B4725" s="117"/>
      <c r="C4725" s="118"/>
      <c r="D4725" s="118"/>
      <c r="E4725" s="118"/>
      <c r="F4725" s="118"/>
      <c r="G4725" s="118"/>
      <c r="H4725" s="118"/>
      <c r="I4725" s="118"/>
      <c r="J4725" s="118"/>
      <c r="K4725" s="118"/>
      <c r="L4725" s="118"/>
      <c r="M4725" s="118"/>
      <c r="N4725" s="118"/>
    </row>
    <row r="4726" spans="1:14" s="43" customFormat="1" hidden="1">
      <c r="A4726" s="84"/>
      <c r="B4726" s="117"/>
      <c r="C4726" s="118"/>
      <c r="D4726" s="118"/>
      <c r="E4726" s="118"/>
      <c r="F4726" s="118"/>
      <c r="G4726" s="118"/>
      <c r="H4726" s="118"/>
      <c r="I4726" s="118"/>
      <c r="J4726" s="118"/>
      <c r="K4726" s="118"/>
      <c r="L4726" s="118"/>
      <c r="M4726" s="118"/>
      <c r="N4726" s="118"/>
    </row>
    <row r="4727" spans="1:14" s="43" customFormat="1" hidden="1">
      <c r="A4727" s="84"/>
      <c r="B4727" s="117"/>
      <c r="C4727" s="118"/>
      <c r="D4727" s="118"/>
      <c r="E4727" s="118"/>
      <c r="F4727" s="118"/>
      <c r="G4727" s="118"/>
      <c r="H4727" s="118"/>
      <c r="I4727" s="118"/>
      <c r="J4727" s="118"/>
      <c r="K4727" s="118"/>
      <c r="L4727" s="118"/>
      <c r="M4727" s="118"/>
      <c r="N4727" s="118"/>
    </row>
    <row r="4728" spans="1:14" s="43" customFormat="1" hidden="1">
      <c r="A4728" s="84"/>
      <c r="B4728" s="117"/>
      <c r="C4728" s="118"/>
      <c r="D4728" s="118"/>
      <c r="E4728" s="118"/>
      <c r="F4728" s="118"/>
      <c r="G4728" s="118"/>
      <c r="H4728" s="118"/>
      <c r="I4728" s="118"/>
      <c r="J4728" s="118"/>
      <c r="K4728" s="118"/>
      <c r="L4728" s="118"/>
      <c r="M4728" s="118"/>
      <c r="N4728" s="118"/>
    </row>
    <row r="4729" spans="1:14" s="43" customFormat="1" hidden="1">
      <c r="A4729" s="84"/>
      <c r="B4729" s="117"/>
      <c r="C4729" s="118"/>
      <c r="D4729" s="118"/>
      <c r="E4729" s="118"/>
      <c r="F4729" s="118"/>
      <c r="G4729" s="118"/>
      <c r="H4729" s="118"/>
      <c r="I4729" s="118"/>
      <c r="J4729" s="118"/>
      <c r="K4729" s="118"/>
      <c r="L4729" s="118"/>
      <c r="M4729" s="118"/>
      <c r="N4729" s="118"/>
    </row>
    <row r="4730" spans="1:14" s="43" customFormat="1" hidden="1">
      <c r="A4730" s="84"/>
      <c r="B4730" s="117"/>
      <c r="C4730" s="118"/>
      <c r="D4730" s="118"/>
      <c r="E4730" s="118"/>
      <c r="F4730" s="118"/>
      <c r="G4730" s="118"/>
      <c r="H4730" s="118"/>
      <c r="I4730" s="118"/>
      <c r="J4730" s="118"/>
      <c r="K4730" s="118"/>
      <c r="L4730" s="118"/>
      <c r="M4730" s="118"/>
      <c r="N4730" s="118"/>
    </row>
    <row r="4731" spans="1:14" s="43" customFormat="1" hidden="1">
      <c r="A4731" s="84"/>
      <c r="B4731" s="117"/>
      <c r="C4731" s="118"/>
      <c r="D4731" s="118"/>
      <c r="E4731" s="118"/>
      <c r="F4731" s="118"/>
      <c r="G4731" s="118"/>
      <c r="H4731" s="118"/>
      <c r="I4731" s="118"/>
      <c r="J4731" s="118"/>
      <c r="K4731" s="118"/>
      <c r="L4731" s="118"/>
      <c r="M4731" s="118"/>
      <c r="N4731" s="118"/>
    </row>
    <row r="4732" spans="1:14" s="43" customFormat="1" hidden="1">
      <c r="A4732" s="84"/>
      <c r="B4732" s="117"/>
      <c r="C4732" s="118"/>
      <c r="D4732" s="118"/>
      <c r="E4732" s="118"/>
      <c r="F4732" s="118"/>
      <c r="G4732" s="118"/>
      <c r="H4732" s="118"/>
      <c r="I4732" s="118"/>
      <c r="J4732" s="118"/>
      <c r="K4732" s="118"/>
      <c r="L4732" s="118"/>
      <c r="M4732" s="118"/>
      <c r="N4732" s="118"/>
    </row>
    <row r="4733" spans="1:14" s="43" customFormat="1" hidden="1">
      <c r="A4733" s="84"/>
      <c r="B4733" s="117"/>
      <c r="C4733" s="118"/>
      <c r="D4733" s="118"/>
      <c r="E4733" s="118"/>
      <c r="F4733" s="118"/>
      <c r="G4733" s="118"/>
      <c r="H4733" s="118"/>
      <c r="I4733" s="118"/>
      <c r="J4733" s="118"/>
      <c r="K4733" s="118"/>
      <c r="L4733" s="118"/>
      <c r="M4733" s="118"/>
      <c r="N4733" s="118"/>
    </row>
    <row r="4734" spans="1:14" s="43" customFormat="1" hidden="1">
      <c r="A4734" s="84"/>
      <c r="B4734" s="117"/>
      <c r="C4734" s="118"/>
      <c r="D4734" s="118"/>
      <c r="E4734" s="118"/>
      <c r="F4734" s="118"/>
      <c r="G4734" s="118"/>
      <c r="H4734" s="118"/>
      <c r="I4734" s="118"/>
      <c r="J4734" s="118"/>
      <c r="K4734" s="118"/>
      <c r="L4734" s="118"/>
      <c r="M4734" s="118"/>
      <c r="N4734" s="118"/>
    </row>
    <row r="4735" spans="1:14" s="43" customFormat="1" hidden="1">
      <c r="A4735" s="84"/>
      <c r="B4735" s="117"/>
      <c r="C4735" s="118"/>
      <c r="D4735" s="118"/>
      <c r="E4735" s="118"/>
      <c r="F4735" s="118"/>
      <c r="G4735" s="118"/>
      <c r="H4735" s="118"/>
      <c r="I4735" s="118"/>
      <c r="J4735" s="118"/>
      <c r="K4735" s="118"/>
      <c r="L4735" s="118"/>
      <c r="M4735" s="118"/>
      <c r="N4735" s="118"/>
    </row>
    <row r="4736" spans="1:14" s="43" customFormat="1" hidden="1">
      <c r="A4736" s="84"/>
      <c r="B4736" s="117"/>
      <c r="C4736" s="118"/>
      <c r="D4736" s="118"/>
      <c r="E4736" s="118"/>
      <c r="F4736" s="118"/>
      <c r="G4736" s="118"/>
      <c r="H4736" s="118"/>
      <c r="I4736" s="118"/>
      <c r="J4736" s="118"/>
      <c r="K4736" s="118"/>
      <c r="L4736" s="118"/>
      <c r="M4736" s="118"/>
      <c r="N4736" s="118"/>
    </row>
    <row r="4737" spans="1:14" s="43" customFormat="1" hidden="1">
      <c r="A4737" s="84"/>
      <c r="B4737" s="117"/>
      <c r="C4737" s="118"/>
      <c r="D4737" s="118"/>
      <c r="E4737" s="118"/>
      <c r="F4737" s="118"/>
      <c r="G4737" s="118"/>
      <c r="H4737" s="118"/>
      <c r="I4737" s="118"/>
      <c r="J4737" s="118"/>
      <c r="K4737" s="118"/>
      <c r="L4737" s="118"/>
      <c r="M4737" s="118"/>
      <c r="N4737" s="118"/>
    </row>
    <row r="4738" spans="1:14" s="43" customFormat="1" hidden="1">
      <c r="A4738" s="84"/>
      <c r="B4738" s="117"/>
      <c r="C4738" s="118"/>
      <c r="D4738" s="118"/>
      <c r="E4738" s="118"/>
      <c r="F4738" s="118"/>
      <c r="G4738" s="118"/>
      <c r="H4738" s="118"/>
      <c r="I4738" s="118"/>
      <c r="J4738" s="118"/>
      <c r="K4738" s="118"/>
      <c r="L4738" s="118"/>
      <c r="M4738" s="118"/>
      <c r="N4738" s="118"/>
    </row>
    <row r="4739" spans="1:14" s="43" customFormat="1" hidden="1">
      <c r="A4739" s="84"/>
      <c r="B4739" s="117"/>
      <c r="C4739" s="118"/>
      <c r="D4739" s="118"/>
      <c r="E4739" s="118"/>
      <c r="F4739" s="118"/>
      <c r="G4739" s="118"/>
      <c r="H4739" s="118"/>
      <c r="I4739" s="118"/>
      <c r="J4739" s="118"/>
      <c r="K4739" s="118"/>
      <c r="L4739" s="118"/>
      <c r="M4739" s="118"/>
      <c r="N4739" s="118"/>
    </row>
    <row r="4740" spans="1:14" s="43" customFormat="1" hidden="1">
      <c r="A4740" s="84"/>
      <c r="B4740" s="117"/>
      <c r="C4740" s="118"/>
      <c r="D4740" s="118"/>
      <c r="E4740" s="118"/>
      <c r="F4740" s="118"/>
      <c r="G4740" s="118"/>
      <c r="H4740" s="118"/>
      <c r="I4740" s="118"/>
      <c r="J4740" s="118"/>
      <c r="K4740" s="118"/>
      <c r="L4740" s="118"/>
      <c r="M4740" s="118"/>
      <c r="N4740" s="118"/>
    </row>
    <row r="4741" spans="1:14" s="43" customFormat="1" hidden="1">
      <c r="A4741" s="84"/>
      <c r="B4741" s="117"/>
      <c r="C4741" s="118"/>
      <c r="D4741" s="118"/>
      <c r="E4741" s="118"/>
      <c r="F4741" s="118"/>
      <c r="G4741" s="118"/>
      <c r="H4741" s="118"/>
      <c r="I4741" s="118"/>
      <c r="J4741" s="118"/>
      <c r="K4741" s="118"/>
      <c r="L4741" s="118"/>
      <c r="M4741" s="118"/>
      <c r="N4741" s="118"/>
    </row>
    <row r="4742" spans="1:14" s="43" customFormat="1" hidden="1">
      <c r="A4742" s="84"/>
      <c r="B4742" s="117"/>
      <c r="C4742" s="118"/>
      <c r="D4742" s="118"/>
      <c r="E4742" s="118"/>
      <c r="F4742" s="118"/>
      <c r="G4742" s="118"/>
      <c r="H4742" s="118"/>
      <c r="I4742" s="118"/>
      <c r="J4742" s="118"/>
      <c r="K4742" s="118"/>
      <c r="L4742" s="118"/>
      <c r="M4742" s="118"/>
      <c r="N4742" s="118"/>
    </row>
    <row r="4743" spans="1:14" s="43" customFormat="1" hidden="1">
      <c r="A4743" s="84"/>
      <c r="B4743" s="117"/>
      <c r="C4743" s="118"/>
      <c r="D4743" s="118"/>
      <c r="E4743" s="118"/>
      <c r="F4743" s="118"/>
      <c r="G4743" s="118"/>
      <c r="H4743" s="118"/>
      <c r="I4743" s="118"/>
      <c r="J4743" s="118"/>
      <c r="K4743" s="118"/>
      <c r="L4743" s="118"/>
      <c r="M4743" s="118"/>
      <c r="N4743" s="118"/>
    </row>
    <row r="4744" spans="1:14" s="43" customFormat="1" hidden="1">
      <c r="A4744" s="84"/>
      <c r="B4744" s="117"/>
      <c r="C4744" s="118"/>
      <c r="D4744" s="118"/>
      <c r="E4744" s="118"/>
      <c r="F4744" s="118"/>
      <c r="G4744" s="118"/>
      <c r="H4744" s="118"/>
      <c r="I4744" s="118"/>
      <c r="J4744" s="118"/>
      <c r="K4744" s="118"/>
      <c r="L4744" s="118"/>
      <c r="M4744" s="118"/>
      <c r="N4744" s="118"/>
    </row>
    <row r="4745" spans="1:14" s="43" customFormat="1" hidden="1">
      <c r="A4745" s="84"/>
      <c r="B4745" s="117"/>
      <c r="C4745" s="118"/>
      <c r="D4745" s="118"/>
      <c r="E4745" s="118"/>
      <c r="F4745" s="118"/>
      <c r="G4745" s="118"/>
      <c r="H4745" s="118"/>
      <c r="I4745" s="118"/>
      <c r="J4745" s="118"/>
      <c r="K4745" s="118"/>
      <c r="L4745" s="118"/>
      <c r="M4745" s="118"/>
      <c r="N4745" s="118"/>
    </row>
    <row r="4746" spans="1:14" s="43" customFormat="1" hidden="1">
      <c r="A4746" s="84"/>
      <c r="B4746" s="117"/>
      <c r="C4746" s="118"/>
      <c r="D4746" s="118"/>
      <c r="E4746" s="118"/>
      <c r="F4746" s="118"/>
      <c r="G4746" s="118"/>
      <c r="H4746" s="118"/>
      <c r="I4746" s="118"/>
      <c r="J4746" s="118"/>
      <c r="K4746" s="118"/>
      <c r="L4746" s="118"/>
      <c r="M4746" s="118"/>
      <c r="N4746" s="118"/>
    </row>
    <row r="4747" spans="1:14" s="43" customFormat="1" hidden="1">
      <c r="A4747" s="84"/>
      <c r="B4747" s="117"/>
      <c r="C4747" s="118"/>
      <c r="D4747" s="118"/>
      <c r="E4747" s="118"/>
      <c r="F4747" s="118"/>
      <c r="G4747" s="118"/>
      <c r="H4747" s="118"/>
      <c r="I4747" s="118"/>
      <c r="J4747" s="118"/>
      <c r="K4747" s="118"/>
      <c r="L4747" s="118"/>
      <c r="M4747" s="118"/>
      <c r="N4747" s="118"/>
    </row>
    <row r="4748" spans="1:14" s="43" customFormat="1" hidden="1">
      <c r="A4748" s="84"/>
      <c r="B4748" s="117"/>
      <c r="C4748" s="118"/>
      <c r="D4748" s="118"/>
      <c r="E4748" s="118"/>
      <c r="F4748" s="118"/>
      <c r="G4748" s="118"/>
      <c r="H4748" s="118"/>
      <c r="I4748" s="118"/>
      <c r="J4748" s="118"/>
      <c r="K4748" s="118"/>
      <c r="L4748" s="118"/>
      <c r="M4748" s="118"/>
      <c r="N4748" s="118"/>
    </row>
    <row r="4749" spans="1:14" s="43" customFormat="1" hidden="1">
      <c r="A4749" s="84"/>
      <c r="B4749" s="117"/>
      <c r="C4749" s="118"/>
      <c r="D4749" s="118"/>
      <c r="E4749" s="118"/>
      <c r="F4749" s="118"/>
      <c r="G4749" s="118"/>
      <c r="H4749" s="118"/>
      <c r="I4749" s="118"/>
      <c r="J4749" s="118"/>
      <c r="K4749" s="118"/>
      <c r="L4749" s="118"/>
      <c r="M4749" s="118"/>
      <c r="N4749" s="118"/>
    </row>
    <row r="4750" spans="1:14" s="43" customFormat="1" hidden="1">
      <c r="A4750" s="84"/>
      <c r="B4750" s="117"/>
      <c r="C4750" s="118"/>
      <c r="D4750" s="118"/>
      <c r="E4750" s="118"/>
      <c r="F4750" s="118"/>
      <c r="G4750" s="118"/>
      <c r="H4750" s="118"/>
      <c r="I4750" s="118"/>
      <c r="J4750" s="118"/>
      <c r="K4750" s="118"/>
      <c r="L4750" s="118"/>
      <c r="M4750" s="118"/>
      <c r="N4750" s="118"/>
    </row>
    <row r="4751" spans="1:14" s="43" customFormat="1" hidden="1">
      <c r="A4751" s="84"/>
      <c r="B4751" s="117"/>
      <c r="C4751" s="118"/>
      <c r="D4751" s="118"/>
      <c r="E4751" s="118"/>
      <c r="F4751" s="118"/>
      <c r="G4751" s="118"/>
      <c r="H4751" s="118"/>
      <c r="I4751" s="118"/>
      <c r="J4751" s="118"/>
      <c r="K4751" s="118"/>
      <c r="L4751" s="118"/>
      <c r="M4751" s="118"/>
      <c r="N4751" s="118"/>
    </row>
    <row r="4752" spans="1:14" s="43" customFormat="1" hidden="1">
      <c r="A4752" s="84"/>
      <c r="B4752" s="117"/>
      <c r="C4752" s="118"/>
      <c r="D4752" s="118"/>
      <c r="E4752" s="118"/>
      <c r="F4752" s="118"/>
      <c r="G4752" s="118"/>
      <c r="H4752" s="118"/>
      <c r="I4752" s="118"/>
      <c r="J4752" s="118"/>
      <c r="K4752" s="118"/>
      <c r="L4752" s="118"/>
      <c r="M4752" s="118"/>
      <c r="N4752" s="118"/>
    </row>
    <row r="4753" spans="1:14" s="43" customFormat="1" hidden="1">
      <c r="A4753" s="84"/>
      <c r="B4753" s="117"/>
      <c r="C4753" s="118"/>
      <c r="D4753" s="118"/>
      <c r="E4753" s="118"/>
      <c r="F4753" s="118"/>
      <c r="G4753" s="118"/>
      <c r="H4753" s="118"/>
      <c r="I4753" s="118"/>
      <c r="J4753" s="118"/>
      <c r="K4753" s="118"/>
      <c r="L4753" s="118"/>
      <c r="M4753" s="118"/>
      <c r="N4753" s="118"/>
    </row>
    <row r="4754" spans="1:14" s="43" customFormat="1" hidden="1">
      <c r="A4754" s="84"/>
      <c r="B4754" s="117"/>
      <c r="C4754" s="118"/>
      <c r="D4754" s="118"/>
      <c r="E4754" s="118"/>
      <c r="F4754" s="118"/>
      <c r="G4754" s="118"/>
      <c r="H4754" s="118"/>
      <c r="I4754" s="118"/>
      <c r="J4754" s="118"/>
      <c r="K4754" s="118"/>
      <c r="L4754" s="118"/>
      <c r="M4754" s="118"/>
      <c r="N4754" s="118"/>
    </row>
    <row r="4755" spans="1:14" s="43" customFormat="1" hidden="1">
      <c r="A4755" s="84"/>
      <c r="B4755" s="117"/>
      <c r="C4755" s="118"/>
      <c r="D4755" s="118"/>
      <c r="E4755" s="118"/>
      <c r="F4755" s="118"/>
      <c r="G4755" s="118"/>
      <c r="H4755" s="118"/>
      <c r="I4755" s="118"/>
      <c r="J4755" s="118"/>
      <c r="K4755" s="118"/>
      <c r="L4755" s="118"/>
      <c r="M4755" s="118"/>
      <c r="N4755" s="118"/>
    </row>
    <row r="4756" spans="1:14" s="43" customFormat="1" hidden="1">
      <c r="A4756" s="84"/>
      <c r="B4756" s="117"/>
      <c r="C4756" s="118"/>
      <c r="D4756" s="118"/>
      <c r="E4756" s="118"/>
      <c r="F4756" s="118"/>
      <c r="G4756" s="118"/>
      <c r="H4756" s="118"/>
      <c r="I4756" s="118"/>
      <c r="J4756" s="118"/>
      <c r="K4756" s="118"/>
      <c r="L4756" s="118"/>
      <c r="M4756" s="118"/>
      <c r="N4756" s="118"/>
    </row>
    <row r="4757" spans="1:14" s="43" customFormat="1" hidden="1">
      <c r="A4757" s="84"/>
      <c r="B4757" s="117"/>
      <c r="C4757" s="118"/>
      <c r="D4757" s="118"/>
      <c r="E4757" s="118"/>
      <c r="F4757" s="118"/>
      <c r="G4757" s="118"/>
      <c r="H4757" s="118"/>
      <c r="I4757" s="118"/>
      <c r="J4757" s="118"/>
      <c r="K4757" s="118"/>
      <c r="L4757" s="118"/>
      <c r="M4757" s="118"/>
      <c r="N4757" s="118"/>
    </row>
    <row r="4758" spans="1:14" s="43" customFormat="1" hidden="1">
      <c r="A4758" s="84"/>
      <c r="B4758" s="117"/>
      <c r="C4758" s="118"/>
      <c r="D4758" s="118"/>
      <c r="E4758" s="118"/>
      <c r="F4758" s="118"/>
      <c r="G4758" s="118"/>
      <c r="H4758" s="118"/>
      <c r="I4758" s="118"/>
      <c r="J4758" s="118"/>
      <c r="K4758" s="118"/>
      <c r="L4758" s="118"/>
      <c r="M4758" s="118"/>
      <c r="N4758" s="118"/>
    </row>
    <row r="4759" spans="1:14" s="43" customFormat="1" hidden="1">
      <c r="A4759" s="84"/>
      <c r="B4759" s="117"/>
      <c r="C4759" s="118"/>
      <c r="D4759" s="118"/>
      <c r="E4759" s="118"/>
      <c r="F4759" s="118"/>
      <c r="G4759" s="118"/>
      <c r="H4759" s="118"/>
      <c r="I4759" s="118"/>
      <c r="J4759" s="118"/>
      <c r="K4759" s="118"/>
      <c r="L4759" s="118"/>
      <c r="M4759" s="118"/>
      <c r="N4759" s="118"/>
    </row>
    <row r="4760" spans="1:14" s="43" customFormat="1" hidden="1">
      <c r="A4760" s="84"/>
      <c r="B4760" s="117"/>
      <c r="C4760" s="118"/>
      <c r="D4760" s="118"/>
      <c r="E4760" s="118"/>
      <c r="F4760" s="118"/>
      <c r="G4760" s="118"/>
      <c r="H4760" s="118"/>
      <c r="I4760" s="118"/>
      <c r="J4760" s="118"/>
      <c r="K4760" s="118"/>
      <c r="L4760" s="118"/>
      <c r="M4760" s="118"/>
      <c r="N4760" s="118"/>
    </row>
    <row r="4761" spans="1:14" s="43" customFormat="1" hidden="1">
      <c r="A4761" s="84"/>
      <c r="B4761" s="117"/>
      <c r="C4761" s="118"/>
      <c r="D4761" s="118"/>
      <c r="E4761" s="118"/>
      <c r="F4761" s="118"/>
      <c r="G4761" s="118"/>
      <c r="H4761" s="118"/>
      <c r="I4761" s="118"/>
      <c r="J4761" s="118"/>
      <c r="K4761" s="118"/>
      <c r="L4761" s="118"/>
      <c r="M4761" s="118"/>
      <c r="N4761" s="118"/>
    </row>
    <row r="4762" spans="1:14" s="43" customFormat="1" hidden="1">
      <c r="A4762" s="84"/>
      <c r="B4762" s="117"/>
      <c r="C4762" s="118"/>
      <c r="D4762" s="118"/>
      <c r="E4762" s="118"/>
      <c r="F4762" s="118"/>
      <c r="G4762" s="118"/>
      <c r="H4762" s="118"/>
      <c r="I4762" s="118"/>
      <c r="J4762" s="118"/>
      <c r="K4762" s="118"/>
      <c r="L4762" s="118"/>
      <c r="M4762" s="118"/>
      <c r="N4762" s="118"/>
    </row>
    <row r="4763" spans="1:14" s="43" customFormat="1" hidden="1">
      <c r="A4763" s="84"/>
      <c r="B4763" s="117"/>
      <c r="C4763" s="118"/>
      <c r="D4763" s="118"/>
      <c r="E4763" s="118"/>
      <c r="F4763" s="118"/>
      <c r="G4763" s="118"/>
      <c r="H4763" s="118"/>
      <c r="I4763" s="118"/>
      <c r="J4763" s="118"/>
      <c r="K4763" s="118"/>
      <c r="L4763" s="118"/>
      <c r="M4763" s="118"/>
      <c r="N4763" s="118"/>
    </row>
    <row r="4764" spans="1:14" s="43" customFormat="1" hidden="1">
      <c r="A4764" s="84"/>
      <c r="B4764" s="117"/>
      <c r="C4764" s="118"/>
      <c r="D4764" s="118"/>
      <c r="E4764" s="118"/>
      <c r="F4764" s="118"/>
      <c r="G4764" s="118"/>
      <c r="H4764" s="118"/>
      <c r="I4764" s="118"/>
      <c r="J4764" s="118"/>
      <c r="K4764" s="118"/>
      <c r="L4764" s="118"/>
      <c r="M4764" s="118"/>
      <c r="N4764" s="118"/>
    </row>
    <row r="4765" spans="1:14" s="43" customFormat="1" hidden="1">
      <c r="A4765" s="84"/>
      <c r="B4765" s="117"/>
      <c r="C4765" s="118"/>
      <c r="D4765" s="118"/>
      <c r="E4765" s="118"/>
      <c r="F4765" s="118"/>
      <c r="G4765" s="118"/>
      <c r="H4765" s="118"/>
      <c r="I4765" s="118"/>
      <c r="J4765" s="118"/>
      <c r="K4765" s="118"/>
      <c r="L4765" s="118"/>
      <c r="M4765" s="118"/>
      <c r="N4765" s="118"/>
    </row>
    <row r="4766" spans="1:14" s="43" customFormat="1" hidden="1">
      <c r="A4766" s="84"/>
      <c r="B4766" s="117"/>
      <c r="C4766" s="118"/>
      <c r="D4766" s="118"/>
      <c r="E4766" s="118"/>
      <c r="F4766" s="118"/>
      <c r="G4766" s="118"/>
      <c r="H4766" s="118"/>
      <c r="I4766" s="118"/>
      <c r="J4766" s="118"/>
      <c r="K4766" s="118"/>
      <c r="L4766" s="118"/>
      <c r="M4766" s="118"/>
      <c r="N4766" s="118"/>
    </row>
    <row r="4767" spans="1:14" s="43" customFormat="1" hidden="1">
      <c r="A4767" s="84"/>
      <c r="B4767" s="117"/>
      <c r="C4767" s="118"/>
      <c r="D4767" s="118"/>
      <c r="E4767" s="118"/>
      <c r="F4767" s="118"/>
      <c r="G4767" s="118"/>
      <c r="H4767" s="118"/>
      <c r="I4767" s="118"/>
      <c r="J4767" s="118"/>
      <c r="K4767" s="118"/>
      <c r="L4767" s="118"/>
      <c r="M4767" s="118"/>
      <c r="N4767" s="118"/>
    </row>
    <row r="4768" spans="1:14" s="43" customFormat="1" hidden="1">
      <c r="A4768" s="84"/>
      <c r="B4768" s="117"/>
      <c r="C4768" s="118"/>
      <c r="D4768" s="118"/>
      <c r="E4768" s="118"/>
      <c r="F4768" s="118"/>
      <c r="G4768" s="118"/>
      <c r="H4768" s="118"/>
      <c r="I4768" s="118"/>
      <c r="J4768" s="118"/>
      <c r="K4768" s="118"/>
      <c r="L4768" s="118"/>
      <c r="M4768" s="118"/>
      <c r="N4768" s="118"/>
    </row>
    <row r="4769" spans="1:14" s="43" customFormat="1" hidden="1">
      <c r="A4769" s="84"/>
      <c r="B4769" s="117"/>
      <c r="C4769" s="118"/>
      <c r="D4769" s="118"/>
      <c r="E4769" s="118"/>
      <c r="F4769" s="118"/>
      <c r="G4769" s="118"/>
      <c r="H4769" s="118"/>
      <c r="I4769" s="118"/>
      <c r="J4769" s="118"/>
      <c r="K4769" s="118"/>
      <c r="L4769" s="118"/>
      <c r="M4769" s="118"/>
      <c r="N4769" s="118"/>
    </row>
    <row r="4770" spans="1:14" s="43" customFormat="1" hidden="1">
      <c r="A4770" s="84"/>
      <c r="B4770" s="117"/>
      <c r="C4770" s="118"/>
      <c r="D4770" s="118"/>
      <c r="E4770" s="118"/>
      <c r="F4770" s="118"/>
      <c r="G4770" s="118"/>
      <c r="H4770" s="118"/>
      <c r="I4770" s="118"/>
      <c r="J4770" s="118"/>
      <c r="K4770" s="118"/>
      <c r="L4770" s="118"/>
      <c r="M4770" s="118"/>
      <c r="N4770" s="118"/>
    </row>
    <row r="4771" spans="1:14" s="43" customFormat="1" hidden="1">
      <c r="A4771" s="84"/>
      <c r="B4771" s="117"/>
      <c r="C4771" s="118"/>
      <c r="D4771" s="118"/>
      <c r="E4771" s="118"/>
      <c r="F4771" s="118"/>
      <c r="G4771" s="118"/>
      <c r="H4771" s="118"/>
      <c r="I4771" s="118"/>
      <c r="J4771" s="118"/>
      <c r="K4771" s="118"/>
      <c r="L4771" s="118"/>
      <c r="M4771" s="118"/>
      <c r="N4771" s="118"/>
    </row>
    <row r="4772" spans="1:14" s="43" customFormat="1" hidden="1">
      <c r="A4772" s="84"/>
      <c r="B4772" s="117"/>
      <c r="C4772" s="118"/>
      <c r="D4772" s="118"/>
      <c r="E4772" s="118"/>
      <c r="F4772" s="118"/>
      <c r="G4772" s="118"/>
      <c r="H4772" s="118"/>
      <c r="I4772" s="118"/>
      <c r="J4772" s="118"/>
      <c r="K4772" s="118"/>
      <c r="L4772" s="118"/>
      <c r="M4772" s="118"/>
      <c r="N4772" s="118"/>
    </row>
    <row r="4773" spans="1:14" s="43" customFormat="1" hidden="1">
      <c r="A4773" s="84"/>
      <c r="B4773" s="117"/>
      <c r="C4773" s="118"/>
      <c r="D4773" s="118"/>
      <c r="E4773" s="118"/>
      <c r="F4773" s="118"/>
      <c r="G4773" s="118"/>
      <c r="H4773" s="118"/>
      <c r="I4773" s="118"/>
      <c r="J4773" s="118"/>
      <c r="K4773" s="118"/>
      <c r="L4773" s="118"/>
      <c r="M4773" s="118"/>
      <c r="N4773" s="118"/>
    </row>
    <row r="4774" spans="1:14" s="43" customFormat="1" hidden="1">
      <c r="A4774" s="84"/>
      <c r="B4774" s="117"/>
      <c r="C4774" s="118"/>
      <c r="D4774" s="118"/>
      <c r="E4774" s="118"/>
      <c r="F4774" s="118"/>
      <c r="G4774" s="118"/>
      <c r="H4774" s="118"/>
      <c r="I4774" s="118"/>
      <c r="J4774" s="118"/>
      <c r="K4774" s="118"/>
      <c r="L4774" s="118"/>
      <c r="M4774" s="118"/>
      <c r="N4774" s="118"/>
    </row>
    <row r="4775" spans="1:14" s="43" customFormat="1" hidden="1">
      <c r="A4775" s="84"/>
      <c r="B4775" s="117"/>
      <c r="C4775" s="118"/>
      <c r="D4775" s="118"/>
      <c r="E4775" s="118"/>
      <c r="F4775" s="118"/>
      <c r="G4775" s="118"/>
      <c r="H4775" s="118"/>
      <c r="I4775" s="118"/>
      <c r="J4775" s="118"/>
      <c r="K4775" s="118"/>
      <c r="L4775" s="118"/>
      <c r="M4775" s="118"/>
      <c r="N4775" s="118"/>
    </row>
    <row r="4776" spans="1:14" s="43" customFormat="1" hidden="1">
      <c r="A4776" s="84"/>
      <c r="B4776" s="117"/>
      <c r="C4776" s="118"/>
      <c r="D4776" s="118"/>
      <c r="E4776" s="118"/>
      <c r="F4776" s="118"/>
      <c r="G4776" s="118"/>
      <c r="H4776" s="118"/>
      <c r="I4776" s="118"/>
      <c r="J4776" s="118"/>
      <c r="K4776" s="118"/>
      <c r="L4776" s="118"/>
      <c r="M4776" s="118"/>
      <c r="N4776" s="118"/>
    </row>
    <row r="4777" spans="1:14" s="43" customFormat="1" hidden="1">
      <c r="A4777" s="84"/>
      <c r="B4777" s="117"/>
      <c r="C4777" s="118"/>
      <c r="D4777" s="118"/>
      <c r="E4777" s="118"/>
      <c r="F4777" s="118"/>
      <c r="G4777" s="118"/>
      <c r="H4777" s="118"/>
      <c r="I4777" s="118"/>
      <c r="J4777" s="118"/>
      <c r="K4777" s="118"/>
      <c r="L4777" s="118"/>
      <c r="M4777" s="118"/>
      <c r="N4777" s="118"/>
    </row>
    <row r="4778" spans="1:14" s="43" customFormat="1" hidden="1">
      <c r="A4778" s="84"/>
      <c r="B4778" s="117"/>
      <c r="C4778" s="118"/>
      <c r="D4778" s="118"/>
      <c r="E4778" s="118"/>
      <c r="F4778" s="118"/>
      <c r="G4778" s="118"/>
      <c r="H4778" s="118"/>
      <c r="I4778" s="118"/>
      <c r="J4778" s="118"/>
      <c r="K4778" s="118"/>
      <c r="L4778" s="118"/>
      <c r="M4778" s="118"/>
      <c r="N4778" s="118"/>
    </row>
    <row r="4779" spans="1:14" s="43" customFormat="1" hidden="1">
      <c r="A4779" s="84"/>
      <c r="B4779" s="117"/>
      <c r="C4779" s="118"/>
      <c r="D4779" s="118"/>
      <c r="E4779" s="118"/>
      <c r="F4779" s="118"/>
      <c r="G4779" s="118"/>
      <c r="H4779" s="118"/>
      <c r="I4779" s="118"/>
      <c r="J4779" s="118"/>
      <c r="K4779" s="118"/>
      <c r="L4779" s="118"/>
      <c r="M4779" s="118"/>
      <c r="N4779" s="118"/>
    </row>
    <row r="4780" spans="1:14" s="43" customFormat="1" hidden="1">
      <c r="A4780" s="84"/>
      <c r="B4780" s="117"/>
      <c r="C4780" s="118"/>
      <c r="D4780" s="118"/>
      <c r="E4780" s="118"/>
      <c r="F4780" s="118"/>
      <c r="G4780" s="118"/>
      <c r="H4780" s="118"/>
      <c r="I4780" s="118"/>
      <c r="J4780" s="118"/>
      <c r="K4780" s="118"/>
      <c r="L4780" s="118"/>
      <c r="M4780" s="118"/>
      <c r="N4780" s="118"/>
    </row>
    <row r="4781" spans="1:14" s="43" customFormat="1" hidden="1">
      <c r="A4781" s="84"/>
      <c r="B4781" s="117"/>
      <c r="C4781" s="118"/>
      <c r="D4781" s="118"/>
      <c r="E4781" s="118"/>
      <c r="F4781" s="118"/>
      <c r="G4781" s="118"/>
      <c r="H4781" s="118"/>
      <c r="I4781" s="118"/>
      <c r="J4781" s="118"/>
      <c r="K4781" s="118"/>
      <c r="L4781" s="118"/>
      <c r="M4781" s="118"/>
      <c r="N4781" s="118"/>
    </row>
    <row r="4782" spans="1:14" s="43" customFormat="1" hidden="1">
      <c r="A4782" s="84"/>
      <c r="B4782" s="117"/>
      <c r="C4782" s="118"/>
      <c r="D4782" s="118"/>
      <c r="E4782" s="118"/>
      <c r="F4782" s="118"/>
      <c r="G4782" s="118"/>
      <c r="H4782" s="118"/>
      <c r="I4782" s="118"/>
      <c r="J4782" s="118"/>
      <c r="K4782" s="118"/>
      <c r="L4782" s="118"/>
      <c r="M4782" s="118"/>
      <c r="N4782" s="118"/>
    </row>
    <row r="4783" spans="1:14" s="43" customFormat="1" hidden="1">
      <c r="A4783" s="84"/>
      <c r="B4783" s="117"/>
      <c r="C4783" s="118"/>
      <c r="D4783" s="118"/>
      <c r="E4783" s="118"/>
      <c r="F4783" s="118"/>
      <c r="G4783" s="118"/>
      <c r="H4783" s="118"/>
      <c r="I4783" s="118"/>
      <c r="J4783" s="118"/>
      <c r="K4783" s="118"/>
      <c r="L4783" s="118"/>
      <c r="M4783" s="118"/>
      <c r="N4783" s="118"/>
    </row>
    <row r="4784" spans="1:14" s="43" customFormat="1" hidden="1">
      <c r="A4784" s="84"/>
      <c r="B4784" s="117"/>
      <c r="C4784" s="118"/>
      <c r="D4784" s="118"/>
      <c r="E4784" s="118"/>
      <c r="F4784" s="118"/>
      <c r="G4784" s="118"/>
      <c r="H4784" s="118"/>
      <c r="I4784" s="118"/>
      <c r="J4784" s="118"/>
      <c r="K4784" s="118"/>
      <c r="L4784" s="118"/>
      <c r="M4784" s="118"/>
      <c r="N4784" s="118"/>
    </row>
    <row r="4785" spans="1:14" s="43" customFormat="1" hidden="1">
      <c r="A4785" s="84"/>
      <c r="B4785" s="117"/>
      <c r="C4785" s="118"/>
      <c r="D4785" s="118"/>
      <c r="E4785" s="118"/>
      <c r="F4785" s="118"/>
      <c r="G4785" s="118"/>
      <c r="H4785" s="118"/>
      <c r="I4785" s="118"/>
      <c r="J4785" s="118"/>
      <c r="K4785" s="118"/>
      <c r="L4785" s="118"/>
      <c r="M4785" s="118"/>
      <c r="N4785" s="118"/>
    </row>
    <row r="4786" spans="1:14" s="43" customFormat="1" hidden="1">
      <c r="A4786" s="84"/>
      <c r="B4786" s="117"/>
      <c r="C4786" s="118"/>
      <c r="D4786" s="118"/>
      <c r="E4786" s="118"/>
      <c r="F4786" s="118"/>
      <c r="G4786" s="118"/>
      <c r="H4786" s="118"/>
      <c r="I4786" s="118"/>
      <c r="J4786" s="118"/>
      <c r="K4786" s="118"/>
      <c r="L4786" s="118"/>
      <c r="M4786" s="118"/>
      <c r="N4786" s="118"/>
    </row>
    <row r="4787" spans="1:14" s="43" customFormat="1" hidden="1">
      <c r="A4787" s="84"/>
      <c r="B4787" s="117"/>
      <c r="C4787" s="118"/>
      <c r="D4787" s="118"/>
      <c r="E4787" s="118"/>
      <c r="F4787" s="118"/>
      <c r="G4787" s="118"/>
      <c r="H4787" s="118"/>
      <c r="I4787" s="118"/>
      <c r="J4787" s="118"/>
      <c r="K4787" s="118"/>
      <c r="L4787" s="118"/>
      <c r="M4787" s="118"/>
      <c r="N4787" s="118"/>
    </row>
    <row r="4788" spans="1:14" s="43" customFormat="1" hidden="1">
      <c r="A4788" s="84"/>
      <c r="B4788" s="117"/>
      <c r="C4788" s="118"/>
      <c r="D4788" s="118"/>
      <c r="E4788" s="118"/>
      <c r="F4788" s="118"/>
      <c r="G4788" s="118"/>
      <c r="H4788" s="118"/>
      <c r="I4788" s="118"/>
      <c r="J4788" s="118"/>
      <c r="K4788" s="118"/>
      <c r="L4788" s="118"/>
      <c r="M4788" s="118"/>
      <c r="N4788" s="118"/>
    </row>
    <row r="4789" spans="1:14" s="43" customFormat="1" hidden="1">
      <c r="A4789" s="84"/>
      <c r="B4789" s="117"/>
      <c r="C4789" s="118"/>
      <c r="D4789" s="118"/>
      <c r="E4789" s="118"/>
      <c r="F4789" s="118"/>
      <c r="G4789" s="118"/>
      <c r="H4789" s="118"/>
      <c r="I4789" s="118"/>
      <c r="J4789" s="118"/>
      <c r="K4789" s="118"/>
      <c r="L4789" s="118"/>
      <c r="M4789" s="118"/>
      <c r="N4789" s="118"/>
    </row>
    <row r="4790" spans="1:14" s="43" customFormat="1" hidden="1">
      <c r="A4790" s="84"/>
      <c r="B4790" s="117"/>
      <c r="C4790" s="118"/>
      <c r="D4790" s="118"/>
      <c r="E4790" s="118"/>
      <c r="F4790" s="118"/>
      <c r="G4790" s="118"/>
      <c r="H4790" s="118"/>
      <c r="I4790" s="118"/>
      <c r="J4790" s="118"/>
      <c r="K4790" s="118"/>
      <c r="L4790" s="118"/>
      <c r="M4790" s="118"/>
      <c r="N4790" s="118"/>
    </row>
    <row r="4791" spans="1:14" s="43" customFormat="1" hidden="1">
      <c r="A4791" s="84"/>
      <c r="B4791" s="117"/>
      <c r="C4791" s="118"/>
      <c r="D4791" s="118"/>
      <c r="E4791" s="118"/>
      <c r="F4791" s="118"/>
      <c r="G4791" s="118"/>
      <c r="H4791" s="118"/>
      <c r="I4791" s="118"/>
      <c r="J4791" s="118"/>
      <c r="K4791" s="118"/>
      <c r="L4791" s="118"/>
      <c r="M4791" s="118"/>
      <c r="N4791" s="118"/>
    </row>
    <row r="4792" spans="1:14" s="43" customFormat="1" hidden="1">
      <c r="A4792" s="84"/>
      <c r="B4792" s="117"/>
      <c r="C4792" s="118"/>
      <c r="D4792" s="118"/>
      <c r="E4792" s="118"/>
      <c r="F4792" s="118"/>
      <c r="G4792" s="118"/>
      <c r="H4792" s="118"/>
      <c r="I4792" s="118"/>
      <c r="J4792" s="118"/>
      <c r="K4792" s="118"/>
      <c r="L4792" s="118"/>
      <c r="M4792" s="118"/>
      <c r="N4792" s="118"/>
    </row>
    <row r="4793" spans="1:14" s="43" customFormat="1" hidden="1">
      <c r="A4793" s="84"/>
      <c r="B4793" s="117"/>
      <c r="C4793" s="118"/>
      <c r="D4793" s="118"/>
      <c r="E4793" s="118"/>
      <c r="F4793" s="118"/>
      <c r="G4793" s="118"/>
      <c r="H4793" s="118"/>
      <c r="I4793" s="118"/>
      <c r="J4793" s="118"/>
      <c r="K4793" s="118"/>
      <c r="L4793" s="118"/>
      <c r="M4793" s="118"/>
      <c r="N4793" s="118"/>
    </row>
    <row r="4794" spans="1:14" s="43" customFormat="1" hidden="1">
      <c r="A4794" s="84"/>
      <c r="B4794" s="117"/>
      <c r="C4794" s="118"/>
      <c r="D4794" s="118"/>
      <c r="E4794" s="118"/>
      <c r="F4794" s="118"/>
      <c r="G4794" s="118"/>
      <c r="H4794" s="118"/>
      <c r="I4794" s="118"/>
      <c r="J4794" s="118"/>
      <c r="K4794" s="118"/>
      <c r="L4794" s="118"/>
      <c r="M4794" s="118"/>
      <c r="N4794" s="118"/>
    </row>
    <row r="4795" spans="1:14" s="43" customFormat="1" hidden="1">
      <c r="A4795" s="84"/>
      <c r="B4795" s="117"/>
      <c r="C4795" s="118"/>
      <c r="D4795" s="118"/>
      <c r="E4795" s="118"/>
      <c r="F4795" s="118"/>
      <c r="G4795" s="118"/>
      <c r="H4795" s="118"/>
      <c r="I4795" s="118"/>
      <c r="J4795" s="118"/>
      <c r="K4795" s="118"/>
      <c r="L4795" s="118"/>
      <c r="M4795" s="118"/>
      <c r="N4795" s="118"/>
    </row>
    <row r="4796" spans="1:14" s="43" customFormat="1" hidden="1">
      <c r="A4796" s="84"/>
      <c r="B4796" s="117"/>
      <c r="C4796" s="118"/>
      <c r="D4796" s="118"/>
      <c r="E4796" s="118"/>
      <c r="F4796" s="118"/>
      <c r="G4796" s="118"/>
      <c r="H4796" s="118"/>
      <c r="I4796" s="118"/>
      <c r="J4796" s="118"/>
      <c r="K4796" s="118"/>
      <c r="L4796" s="118"/>
      <c r="M4796" s="118"/>
      <c r="N4796" s="118"/>
    </row>
    <row r="4797" spans="1:14" s="43" customFormat="1" hidden="1">
      <c r="A4797" s="84"/>
      <c r="B4797" s="117"/>
      <c r="C4797" s="118"/>
      <c r="D4797" s="118"/>
      <c r="E4797" s="118"/>
      <c r="F4797" s="118"/>
      <c r="G4797" s="118"/>
      <c r="H4797" s="118"/>
      <c r="I4797" s="118"/>
      <c r="J4797" s="118"/>
      <c r="K4797" s="118"/>
      <c r="L4797" s="118"/>
      <c r="M4797" s="118"/>
      <c r="N4797" s="118"/>
    </row>
    <row r="4798" spans="1:14" s="43" customFormat="1" hidden="1">
      <c r="A4798" s="84"/>
      <c r="B4798" s="117"/>
      <c r="C4798" s="118"/>
      <c r="D4798" s="118"/>
      <c r="E4798" s="118"/>
      <c r="F4798" s="118"/>
      <c r="G4798" s="118"/>
      <c r="H4798" s="118"/>
      <c r="I4798" s="118"/>
      <c r="J4798" s="118"/>
      <c r="K4798" s="118"/>
      <c r="L4798" s="118"/>
      <c r="M4798" s="118"/>
      <c r="N4798" s="118"/>
    </row>
    <row r="4799" spans="1:14" s="43" customFormat="1" hidden="1">
      <c r="A4799" s="84"/>
      <c r="B4799" s="117"/>
      <c r="C4799" s="118"/>
      <c r="D4799" s="118"/>
      <c r="E4799" s="118"/>
      <c r="F4799" s="118"/>
      <c r="G4799" s="118"/>
      <c r="H4799" s="118"/>
      <c r="I4799" s="118"/>
      <c r="J4799" s="118"/>
      <c r="K4799" s="118"/>
      <c r="L4799" s="118"/>
      <c r="M4799" s="118"/>
      <c r="N4799" s="118"/>
    </row>
    <row r="4800" spans="1:14" s="43" customFormat="1" hidden="1">
      <c r="A4800" s="84"/>
      <c r="B4800" s="117"/>
      <c r="C4800" s="118"/>
      <c r="D4800" s="118"/>
      <c r="E4800" s="118"/>
      <c r="F4800" s="118"/>
      <c r="G4800" s="118"/>
      <c r="H4800" s="118"/>
      <c r="I4800" s="118"/>
      <c r="J4800" s="118"/>
      <c r="K4800" s="118"/>
      <c r="L4800" s="118"/>
      <c r="M4800" s="118"/>
      <c r="N4800" s="118"/>
    </row>
    <row r="4801" spans="1:14" s="43" customFormat="1" hidden="1">
      <c r="A4801" s="84"/>
      <c r="B4801" s="117"/>
      <c r="C4801" s="118"/>
      <c r="D4801" s="118"/>
      <c r="E4801" s="118"/>
      <c r="F4801" s="118"/>
      <c r="G4801" s="118"/>
      <c r="H4801" s="118"/>
      <c r="I4801" s="118"/>
      <c r="J4801" s="118"/>
      <c r="K4801" s="118"/>
      <c r="L4801" s="118"/>
      <c r="M4801" s="118"/>
      <c r="N4801" s="118"/>
    </row>
    <row r="4802" spans="1:14" s="43" customFormat="1" hidden="1">
      <c r="A4802" s="84"/>
      <c r="B4802" s="117"/>
      <c r="C4802" s="118"/>
      <c r="D4802" s="118"/>
      <c r="E4802" s="118"/>
      <c r="F4802" s="118"/>
      <c r="G4802" s="118"/>
      <c r="H4802" s="118"/>
      <c r="I4802" s="118"/>
      <c r="J4802" s="118"/>
      <c r="K4802" s="118"/>
      <c r="L4802" s="118"/>
      <c r="M4802" s="118"/>
      <c r="N4802" s="118"/>
    </row>
    <row r="4803" spans="1:14" s="43" customFormat="1" hidden="1">
      <c r="A4803" s="84"/>
      <c r="B4803" s="117"/>
      <c r="C4803" s="118"/>
      <c r="D4803" s="118"/>
      <c r="E4803" s="118"/>
      <c r="F4803" s="118"/>
      <c r="G4803" s="118"/>
      <c r="H4803" s="118"/>
      <c r="I4803" s="118"/>
      <c r="J4803" s="118"/>
      <c r="K4803" s="118"/>
      <c r="L4803" s="118"/>
      <c r="M4803" s="118"/>
      <c r="N4803" s="118"/>
    </row>
    <row r="4804" spans="1:14" s="43" customFormat="1" hidden="1">
      <c r="A4804" s="84"/>
      <c r="B4804" s="117"/>
      <c r="C4804" s="118"/>
      <c r="D4804" s="118"/>
      <c r="E4804" s="118"/>
      <c r="F4804" s="118"/>
      <c r="G4804" s="118"/>
      <c r="H4804" s="118"/>
      <c r="I4804" s="118"/>
      <c r="J4804" s="118"/>
      <c r="K4804" s="118"/>
      <c r="L4804" s="118"/>
      <c r="M4804" s="118"/>
      <c r="N4804" s="118"/>
    </row>
    <row r="4805" spans="1:14" s="43" customFormat="1" hidden="1">
      <c r="A4805" s="84"/>
      <c r="B4805" s="117"/>
      <c r="C4805" s="118"/>
      <c r="D4805" s="118"/>
      <c r="E4805" s="118"/>
      <c r="F4805" s="118"/>
      <c r="G4805" s="118"/>
      <c r="H4805" s="118"/>
      <c r="I4805" s="118"/>
      <c r="J4805" s="118"/>
      <c r="K4805" s="118"/>
      <c r="L4805" s="118"/>
      <c r="M4805" s="118"/>
      <c r="N4805" s="118"/>
    </row>
    <row r="4806" spans="1:14" s="43" customFormat="1" hidden="1">
      <c r="A4806" s="84"/>
      <c r="B4806" s="117"/>
      <c r="C4806" s="118"/>
      <c r="D4806" s="118"/>
      <c r="E4806" s="118"/>
      <c r="F4806" s="118"/>
      <c r="G4806" s="118"/>
      <c r="H4806" s="118"/>
      <c r="I4806" s="118"/>
      <c r="J4806" s="118"/>
      <c r="K4806" s="118"/>
      <c r="L4806" s="118"/>
      <c r="M4806" s="118"/>
      <c r="N4806" s="118"/>
    </row>
    <row r="4807" spans="1:14" s="43" customFormat="1" hidden="1">
      <c r="A4807" s="84"/>
      <c r="B4807" s="117"/>
      <c r="C4807" s="118"/>
      <c r="D4807" s="118"/>
      <c r="E4807" s="118"/>
      <c r="F4807" s="118"/>
      <c r="G4807" s="118"/>
      <c r="H4807" s="118"/>
      <c r="I4807" s="118"/>
      <c r="J4807" s="118"/>
      <c r="K4807" s="118"/>
      <c r="L4807" s="118"/>
      <c r="M4807" s="118"/>
      <c r="N4807" s="118"/>
    </row>
    <row r="4808" spans="1:14" s="43" customFormat="1" hidden="1">
      <c r="A4808" s="84"/>
      <c r="B4808" s="117"/>
      <c r="C4808" s="118"/>
      <c r="D4808" s="118"/>
      <c r="E4808" s="118"/>
      <c r="F4808" s="118"/>
      <c r="G4808" s="118"/>
      <c r="H4808" s="118"/>
      <c r="I4808" s="118"/>
      <c r="J4808" s="118"/>
      <c r="K4808" s="118"/>
      <c r="L4808" s="118"/>
      <c r="M4808" s="118"/>
      <c r="N4808" s="118"/>
    </row>
    <row r="4809" spans="1:14" s="43" customFormat="1" hidden="1">
      <c r="A4809" s="84"/>
      <c r="B4809" s="117"/>
      <c r="C4809" s="118"/>
      <c r="D4809" s="118"/>
      <c r="E4809" s="118"/>
      <c r="F4809" s="118"/>
      <c r="G4809" s="118"/>
      <c r="H4809" s="118"/>
      <c r="I4809" s="118"/>
      <c r="J4809" s="118"/>
      <c r="K4809" s="118"/>
      <c r="L4809" s="118"/>
      <c r="M4809" s="118"/>
      <c r="N4809" s="118"/>
    </row>
    <row r="4810" spans="1:14" s="43" customFormat="1" hidden="1">
      <c r="A4810" s="84"/>
      <c r="B4810" s="117"/>
      <c r="C4810" s="118"/>
      <c r="D4810" s="118"/>
      <c r="E4810" s="118"/>
      <c r="F4810" s="118"/>
      <c r="G4810" s="118"/>
      <c r="H4810" s="118"/>
      <c r="I4810" s="118"/>
      <c r="J4810" s="118"/>
      <c r="K4810" s="118"/>
      <c r="L4810" s="118"/>
      <c r="M4810" s="118"/>
      <c r="N4810" s="118"/>
    </row>
    <row r="4811" spans="1:14" s="43" customFormat="1" hidden="1">
      <c r="A4811" s="84"/>
      <c r="B4811" s="117"/>
      <c r="C4811" s="118"/>
      <c r="D4811" s="118"/>
      <c r="E4811" s="118"/>
      <c r="F4811" s="118"/>
      <c r="G4811" s="118"/>
      <c r="H4811" s="118"/>
      <c r="I4811" s="118"/>
      <c r="J4811" s="118"/>
      <c r="K4811" s="118"/>
      <c r="L4811" s="118"/>
      <c r="M4811" s="118"/>
      <c r="N4811" s="118"/>
    </row>
    <row r="4812" spans="1:14" s="43" customFormat="1" hidden="1">
      <c r="A4812" s="84"/>
      <c r="B4812" s="117"/>
      <c r="C4812" s="118"/>
      <c r="D4812" s="118"/>
      <c r="E4812" s="118"/>
      <c r="F4812" s="118"/>
      <c r="G4812" s="118"/>
      <c r="H4812" s="118"/>
      <c r="I4812" s="118"/>
      <c r="J4812" s="118"/>
      <c r="K4812" s="118"/>
      <c r="L4812" s="118"/>
      <c r="M4812" s="118"/>
      <c r="N4812" s="118"/>
    </row>
    <row r="4813" spans="1:14" s="43" customFormat="1" hidden="1">
      <c r="A4813" s="84"/>
      <c r="B4813" s="117"/>
      <c r="C4813" s="118"/>
      <c r="D4813" s="118"/>
      <c r="E4813" s="118"/>
      <c r="F4813" s="118"/>
      <c r="G4813" s="118"/>
      <c r="H4813" s="118"/>
      <c r="I4813" s="118"/>
      <c r="J4813" s="118"/>
      <c r="K4813" s="118"/>
      <c r="L4813" s="118"/>
      <c r="M4813" s="118"/>
      <c r="N4813" s="118"/>
    </row>
    <row r="4814" spans="1:14" s="43" customFormat="1" hidden="1">
      <c r="A4814" s="84"/>
      <c r="B4814" s="117"/>
      <c r="C4814" s="118"/>
      <c r="D4814" s="118"/>
      <c r="E4814" s="118"/>
      <c r="F4814" s="118"/>
      <c r="G4814" s="118"/>
      <c r="H4814" s="118"/>
      <c r="I4814" s="118"/>
      <c r="J4814" s="118"/>
      <c r="K4814" s="118"/>
      <c r="L4814" s="118"/>
      <c r="M4814" s="118"/>
      <c r="N4814" s="118"/>
    </row>
    <row r="4815" spans="1:14" s="43" customFormat="1" hidden="1">
      <c r="A4815" s="84"/>
      <c r="B4815" s="117"/>
      <c r="C4815" s="118"/>
      <c r="D4815" s="118"/>
      <c r="E4815" s="118"/>
      <c r="F4815" s="118"/>
      <c r="G4815" s="118"/>
      <c r="H4815" s="118"/>
      <c r="I4815" s="118"/>
      <c r="J4815" s="118"/>
      <c r="K4815" s="118"/>
      <c r="L4815" s="118"/>
      <c r="M4815" s="118"/>
      <c r="N4815" s="118"/>
    </row>
    <row r="4816" spans="1:14" s="43" customFormat="1" hidden="1">
      <c r="A4816" s="84"/>
      <c r="B4816" s="117"/>
      <c r="C4816" s="118"/>
      <c r="D4816" s="118"/>
      <c r="E4816" s="118"/>
      <c r="F4816" s="118"/>
      <c r="G4816" s="118"/>
      <c r="H4816" s="118"/>
      <c r="I4816" s="118"/>
      <c r="J4816" s="118"/>
      <c r="K4816" s="118"/>
      <c r="L4816" s="118"/>
      <c r="M4816" s="118"/>
      <c r="N4816" s="118"/>
    </row>
    <row r="4817" spans="1:14" s="43" customFormat="1" hidden="1">
      <c r="A4817" s="84"/>
      <c r="B4817" s="117"/>
      <c r="C4817" s="118"/>
      <c r="D4817" s="118"/>
      <c r="E4817" s="118"/>
      <c r="F4817" s="118"/>
      <c r="G4817" s="118"/>
      <c r="H4817" s="118"/>
      <c r="I4817" s="118"/>
      <c r="J4817" s="118"/>
      <c r="K4817" s="118"/>
      <c r="L4817" s="118"/>
      <c r="M4817" s="118"/>
      <c r="N4817" s="118"/>
    </row>
    <row r="4818" spans="1:14" s="43" customFormat="1" hidden="1">
      <c r="A4818" s="84"/>
      <c r="B4818" s="117"/>
      <c r="C4818" s="118"/>
      <c r="D4818" s="118"/>
      <c r="E4818" s="118"/>
      <c r="F4818" s="118"/>
      <c r="G4818" s="118"/>
      <c r="H4818" s="118"/>
      <c r="I4818" s="118"/>
      <c r="J4818" s="118"/>
      <c r="K4818" s="118"/>
      <c r="L4818" s="118"/>
      <c r="M4818" s="118"/>
      <c r="N4818" s="118"/>
    </row>
    <row r="4819" spans="1:14" s="43" customFormat="1" hidden="1">
      <c r="A4819" s="84"/>
      <c r="B4819" s="117"/>
      <c r="C4819" s="118"/>
      <c r="D4819" s="118"/>
      <c r="E4819" s="118"/>
      <c r="F4819" s="118"/>
      <c r="G4819" s="118"/>
      <c r="H4819" s="118"/>
      <c r="I4819" s="118"/>
      <c r="J4819" s="118"/>
      <c r="K4819" s="118"/>
      <c r="L4819" s="118"/>
      <c r="M4819" s="118"/>
      <c r="N4819" s="118"/>
    </row>
    <row r="4820" spans="1:14" s="43" customFormat="1" hidden="1">
      <c r="A4820" s="84"/>
      <c r="B4820" s="117"/>
      <c r="C4820" s="118"/>
      <c r="D4820" s="118"/>
      <c r="E4820" s="118"/>
      <c r="F4820" s="118"/>
      <c r="G4820" s="118"/>
      <c r="H4820" s="118"/>
      <c r="I4820" s="118"/>
      <c r="J4820" s="118"/>
      <c r="K4820" s="118"/>
      <c r="L4820" s="118"/>
      <c r="M4820" s="118"/>
      <c r="N4820" s="118"/>
    </row>
    <row r="4821" spans="1:14" s="43" customFormat="1" hidden="1">
      <c r="A4821" s="84"/>
      <c r="B4821" s="117"/>
      <c r="C4821" s="118"/>
      <c r="D4821" s="118"/>
      <c r="E4821" s="118"/>
      <c r="F4821" s="118"/>
      <c r="G4821" s="118"/>
      <c r="H4821" s="118"/>
      <c r="I4821" s="118"/>
      <c r="J4821" s="118"/>
      <c r="K4821" s="118"/>
      <c r="L4821" s="118"/>
      <c r="M4821" s="118"/>
      <c r="N4821" s="118"/>
    </row>
    <row r="4822" spans="1:14" s="43" customFormat="1" hidden="1">
      <c r="A4822" s="84"/>
      <c r="B4822" s="117"/>
      <c r="C4822" s="118"/>
      <c r="D4822" s="118"/>
      <c r="E4822" s="118"/>
      <c r="F4822" s="118"/>
      <c r="G4822" s="118"/>
      <c r="H4822" s="118"/>
      <c r="I4822" s="118"/>
      <c r="J4822" s="118"/>
      <c r="K4822" s="118"/>
      <c r="L4822" s="118"/>
      <c r="M4822" s="118"/>
      <c r="N4822" s="118"/>
    </row>
    <row r="4823" spans="1:14" s="43" customFormat="1" hidden="1">
      <c r="A4823" s="84"/>
      <c r="B4823" s="117"/>
      <c r="C4823" s="118"/>
      <c r="D4823" s="118"/>
      <c r="E4823" s="118"/>
      <c r="F4823" s="118"/>
      <c r="G4823" s="118"/>
      <c r="H4823" s="118"/>
      <c r="I4823" s="118"/>
      <c r="J4823" s="118"/>
      <c r="K4823" s="118"/>
      <c r="L4823" s="118"/>
      <c r="M4823" s="118"/>
      <c r="N4823" s="118"/>
    </row>
    <row r="4824" spans="1:14" s="43" customFormat="1" hidden="1">
      <c r="A4824" s="84"/>
      <c r="B4824" s="117"/>
      <c r="C4824" s="118"/>
      <c r="D4824" s="118"/>
      <c r="E4824" s="118"/>
      <c r="F4824" s="118"/>
      <c r="G4824" s="118"/>
      <c r="H4824" s="118"/>
      <c r="I4824" s="118"/>
      <c r="J4824" s="118"/>
      <c r="K4824" s="118"/>
      <c r="L4824" s="118"/>
      <c r="M4824" s="118"/>
      <c r="N4824" s="118"/>
    </row>
    <row r="4825" spans="1:14" s="43" customFormat="1" hidden="1">
      <c r="A4825" s="84"/>
      <c r="B4825" s="117"/>
      <c r="C4825" s="118"/>
      <c r="D4825" s="118"/>
      <c r="E4825" s="118"/>
      <c r="F4825" s="118"/>
      <c r="G4825" s="118"/>
      <c r="H4825" s="118"/>
      <c r="I4825" s="118"/>
      <c r="J4825" s="118"/>
      <c r="K4825" s="118"/>
      <c r="L4825" s="118"/>
      <c r="M4825" s="118"/>
      <c r="N4825" s="118"/>
    </row>
    <row r="4826" spans="1:14" s="43" customFormat="1" hidden="1">
      <c r="A4826" s="84"/>
      <c r="B4826" s="117"/>
      <c r="C4826" s="118"/>
      <c r="D4826" s="118"/>
      <c r="E4826" s="118"/>
      <c r="F4826" s="118"/>
      <c r="G4826" s="118"/>
      <c r="H4826" s="118"/>
      <c r="I4826" s="118"/>
      <c r="J4826" s="118"/>
      <c r="K4826" s="118"/>
      <c r="L4826" s="118"/>
      <c r="M4826" s="118"/>
      <c r="N4826" s="118"/>
    </row>
    <row r="4827" spans="1:14" s="43" customFormat="1" hidden="1">
      <c r="A4827" s="84"/>
      <c r="B4827" s="117"/>
      <c r="C4827" s="118"/>
      <c r="D4827" s="118"/>
      <c r="E4827" s="118"/>
      <c r="F4827" s="118"/>
      <c r="G4827" s="118"/>
      <c r="H4827" s="118"/>
      <c r="I4827" s="118"/>
      <c r="J4827" s="118"/>
      <c r="K4827" s="118"/>
      <c r="L4827" s="118"/>
      <c r="M4827" s="118"/>
      <c r="N4827" s="118"/>
    </row>
    <row r="4828" spans="1:14" s="43" customFormat="1" hidden="1">
      <c r="A4828" s="84"/>
      <c r="B4828" s="117"/>
      <c r="C4828" s="118"/>
      <c r="D4828" s="118"/>
      <c r="E4828" s="118"/>
      <c r="F4828" s="118"/>
      <c r="G4828" s="118"/>
      <c r="H4828" s="118"/>
      <c r="I4828" s="118"/>
      <c r="J4828" s="118"/>
      <c r="K4828" s="118"/>
      <c r="L4828" s="118"/>
      <c r="M4828" s="118"/>
      <c r="N4828" s="118"/>
    </row>
    <row r="4829" spans="1:14" s="43" customFormat="1" hidden="1">
      <c r="A4829" s="84"/>
      <c r="B4829" s="117"/>
      <c r="C4829" s="118"/>
      <c r="D4829" s="118"/>
      <c r="E4829" s="118"/>
      <c r="F4829" s="118"/>
      <c r="G4829" s="118"/>
      <c r="H4829" s="118"/>
      <c r="I4829" s="118"/>
      <c r="J4829" s="118"/>
      <c r="K4829" s="118"/>
      <c r="L4829" s="118"/>
      <c r="M4829" s="118"/>
      <c r="N4829" s="118"/>
    </row>
    <row r="4830" spans="1:14" s="43" customFormat="1" hidden="1">
      <c r="A4830" s="84"/>
      <c r="B4830" s="117"/>
      <c r="C4830" s="118"/>
      <c r="D4830" s="118"/>
      <c r="E4830" s="118"/>
      <c r="F4830" s="118"/>
      <c r="G4830" s="118"/>
      <c r="H4830" s="118"/>
      <c r="I4830" s="118"/>
      <c r="J4830" s="118"/>
      <c r="K4830" s="118"/>
      <c r="L4830" s="118"/>
      <c r="M4830" s="118"/>
      <c r="N4830" s="118"/>
    </row>
    <row r="4831" spans="1:14" s="43" customFormat="1" hidden="1">
      <c r="A4831" s="84"/>
      <c r="B4831" s="117"/>
      <c r="C4831" s="118"/>
      <c r="D4831" s="118"/>
      <c r="E4831" s="118"/>
      <c r="F4831" s="118"/>
      <c r="G4831" s="118"/>
      <c r="H4831" s="118"/>
      <c r="I4831" s="118"/>
      <c r="J4831" s="118"/>
      <c r="K4831" s="118"/>
      <c r="L4831" s="118"/>
      <c r="M4831" s="118"/>
      <c r="N4831" s="118"/>
    </row>
    <row r="4832" spans="1:14" s="43" customFormat="1" hidden="1">
      <c r="A4832" s="84"/>
      <c r="B4832" s="117"/>
      <c r="C4832" s="118"/>
      <c r="D4832" s="118"/>
      <c r="E4832" s="118"/>
      <c r="F4832" s="118"/>
      <c r="G4832" s="118"/>
      <c r="H4832" s="118"/>
      <c r="I4832" s="118"/>
      <c r="J4832" s="118"/>
      <c r="K4832" s="118"/>
      <c r="L4832" s="118"/>
      <c r="M4832" s="118"/>
      <c r="N4832" s="118"/>
    </row>
    <row r="4833" spans="1:14" s="43" customFormat="1" hidden="1">
      <c r="A4833" s="84"/>
      <c r="B4833" s="117"/>
      <c r="C4833" s="118"/>
      <c r="D4833" s="118"/>
      <c r="E4833" s="118"/>
      <c r="F4833" s="118"/>
      <c r="G4833" s="118"/>
      <c r="H4833" s="118"/>
      <c r="I4833" s="118"/>
      <c r="J4833" s="118"/>
      <c r="K4833" s="118"/>
      <c r="L4833" s="118"/>
      <c r="M4833" s="118"/>
      <c r="N4833" s="118"/>
    </row>
    <row r="4834" spans="1:14" s="43" customFormat="1" hidden="1">
      <c r="A4834" s="84"/>
      <c r="B4834" s="117"/>
      <c r="C4834" s="118"/>
      <c r="D4834" s="118"/>
      <c r="E4834" s="118"/>
      <c r="F4834" s="118"/>
      <c r="G4834" s="118"/>
      <c r="H4834" s="118"/>
      <c r="I4834" s="118"/>
      <c r="J4834" s="118"/>
      <c r="K4834" s="118"/>
      <c r="L4834" s="118"/>
      <c r="M4834" s="118"/>
      <c r="N4834" s="118"/>
    </row>
    <row r="4835" spans="1:14" s="43" customFormat="1" hidden="1">
      <c r="A4835" s="84"/>
      <c r="B4835" s="117"/>
      <c r="C4835" s="118"/>
      <c r="D4835" s="118"/>
      <c r="E4835" s="118"/>
      <c r="F4835" s="118"/>
      <c r="G4835" s="118"/>
      <c r="H4835" s="118"/>
      <c r="I4835" s="118"/>
      <c r="J4835" s="118"/>
      <c r="K4835" s="118"/>
      <c r="L4835" s="118"/>
      <c r="M4835" s="118"/>
      <c r="N4835" s="118"/>
    </row>
    <row r="4836" spans="1:14" s="43" customFormat="1" hidden="1">
      <c r="A4836" s="84"/>
      <c r="B4836" s="117"/>
      <c r="C4836" s="118"/>
      <c r="D4836" s="118"/>
      <c r="E4836" s="118"/>
      <c r="F4836" s="118"/>
      <c r="G4836" s="118"/>
      <c r="H4836" s="118"/>
      <c r="I4836" s="118"/>
      <c r="J4836" s="118"/>
      <c r="K4836" s="118"/>
      <c r="L4836" s="118"/>
      <c r="M4836" s="118"/>
      <c r="N4836" s="118"/>
    </row>
    <row r="4837" spans="1:14" s="43" customFormat="1" hidden="1">
      <c r="A4837" s="84"/>
      <c r="B4837" s="117"/>
      <c r="C4837" s="118"/>
      <c r="D4837" s="118"/>
      <c r="E4837" s="118"/>
      <c r="F4837" s="118"/>
      <c r="G4837" s="118"/>
      <c r="H4837" s="118"/>
      <c r="I4837" s="118"/>
      <c r="J4837" s="118"/>
      <c r="K4837" s="118"/>
      <c r="L4837" s="118"/>
      <c r="M4837" s="118"/>
      <c r="N4837" s="118"/>
    </row>
    <row r="4838" spans="1:14" s="43" customFormat="1" hidden="1">
      <c r="A4838" s="84"/>
      <c r="B4838" s="117"/>
      <c r="C4838" s="118"/>
      <c r="D4838" s="118"/>
      <c r="E4838" s="118"/>
      <c r="F4838" s="118"/>
      <c r="G4838" s="118"/>
      <c r="H4838" s="118"/>
      <c r="I4838" s="118"/>
      <c r="J4838" s="118"/>
      <c r="K4838" s="118"/>
      <c r="L4838" s="118"/>
      <c r="M4838" s="118"/>
      <c r="N4838" s="118"/>
    </row>
    <row r="4839" spans="1:14" s="43" customFormat="1" hidden="1">
      <c r="A4839" s="84"/>
      <c r="B4839" s="117"/>
      <c r="C4839" s="118"/>
      <c r="D4839" s="118"/>
      <c r="E4839" s="118"/>
      <c r="F4839" s="118"/>
      <c r="G4839" s="118"/>
      <c r="H4839" s="118"/>
      <c r="I4839" s="118"/>
      <c r="J4839" s="118"/>
      <c r="K4839" s="118"/>
      <c r="L4839" s="118"/>
      <c r="M4839" s="118"/>
      <c r="N4839" s="118"/>
    </row>
    <row r="4840" spans="1:14" s="43" customFormat="1" hidden="1">
      <c r="A4840" s="84"/>
      <c r="B4840" s="117"/>
      <c r="C4840" s="118"/>
      <c r="D4840" s="118"/>
      <c r="E4840" s="118"/>
      <c r="F4840" s="118"/>
      <c r="G4840" s="118"/>
      <c r="H4840" s="118"/>
      <c r="I4840" s="118"/>
      <c r="J4840" s="118"/>
      <c r="K4840" s="118"/>
      <c r="L4840" s="118"/>
      <c r="M4840" s="118"/>
      <c r="N4840" s="118"/>
    </row>
    <row r="4841" spans="1:14" s="43" customFormat="1" hidden="1">
      <c r="A4841" s="84"/>
      <c r="B4841" s="117"/>
      <c r="C4841" s="118"/>
      <c r="D4841" s="118"/>
      <c r="E4841" s="118"/>
      <c r="F4841" s="118"/>
      <c r="G4841" s="118"/>
      <c r="H4841" s="118"/>
      <c r="I4841" s="118"/>
      <c r="J4841" s="118"/>
      <c r="K4841" s="118"/>
      <c r="L4841" s="118"/>
      <c r="M4841" s="118"/>
      <c r="N4841" s="118"/>
    </row>
    <row r="4842" spans="1:14" s="43" customFormat="1" hidden="1">
      <c r="A4842" s="84"/>
      <c r="B4842" s="117"/>
      <c r="C4842" s="118"/>
      <c r="D4842" s="118"/>
      <c r="E4842" s="118"/>
      <c r="F4842" s="118"/>
      <c r="G4842" s="118"/>
      <c r="H4842" s="118"/>
      <c r="I4842" s="118"/>
      <c r="J4842" s="118"/>
      <c r="K4842" s="118"/>
      <c r="L4842" s="118"/>
      <c r="M4842" s="118"/>
      <c r="N4842" s="118"/>
    </row>
    <row r="4843" spans="1:14" s="43" customFormat="1" hidden="1">
      <c r="A4843" s="84"/>
      <c r="B4843" s="117"/>
      <c r="C4843" s="118"/>
      <c r="D4843" s="118"/>
      <c r="E4843" s="118"/>
      <c r="F4843" s="118"/>
      <c r="G4843" s="118"/>
      <c r="H4843" s="118"/>
      <c r="I4843" s="118"/>
      <c r="J4843" s="118"/>
      <c r="K4843" s="118"/>
      <c r="L4843" s="118"/>
      <c r="M4843" s="118"/>
      <c r="N4843" s="118"/>
    </row>
    <row r="4844" spans="1:14" s="43" customFormat="1" hidden="1">
      <c r="A4844" s="84"/>
      <c r="B4844" s="117"/>
      <c r="C4844" s="118"/>
      <c r="D4844" s="118"/>
      <c r="E4844" s="118"/>
      <c r="F4844" s="118"/>
      <c r="G4844" s="118"/>
      <c r="H4844" s="118"/>
      <c r="I4844" s="118"/>
      <c r="J4844" s="118"/>
      <c r="K4844" s="118"/>
      <c r="L4844" s="118"/>
      <c r="M4844" s="118"/>
      <c r="N4844" s="118"/>
    </row>
    <row r="4845" spans="1:14" s="43" customFormat="1" hidden="1">
      <c r="A4845" s="84"/>
      <c r="B4845" s="117"/>
      <c r="C4845" s="118"/>
      <c r="D4845" s="118"/>
      <c r="E4845" s="118"/>
      <c r="F4845" s="118"/>
      <c r="G4845" s="118"/>
      <c r="H4845" s="118"/>
      <c r="I4845" s="118"/>
      <c r="J4845" s="118"/>
      <c r="K4845" s="118"/>
      <c r="L4845" s="118"/>
      <c r="M4845" s="118"/>
      <c r="N4845" s="118"/>
    </row>
    <row r="4846" spans="1:14" s="43" customFormat="1" hidden="1">
      <c r="A4846" s="84"/>
      <c r="B4846" s="117"/>
      <c r="C4846" s="118"/>
      <c r="D4846" s="118"/>
      <c r="E4846" s="118"/>
      <c r="F4846" s="118"/>
      <c r="G4846" s="118"/>
      <c r="H4846" s="118"/>
      <c r="I4846" s="118"/>
      <c r="J4846" s="118"/>
      <c r="K4846" s="118"/>
      <c r="L4846" s="118"/>
      <c r="M4846" s="118"/>
      <c r="N4846" s="118"/>
    </row>
    <row r="4847" spans="1:14" s="43" customFormat="1" hidden="1">
      <c r="A4847" s="84"/>
      <c r="B4847" s="117"/>
      <c r="C4847" s="118"/>
      <c r="D4847" s="118"/>
      <c r="E4847" s="118"/>
      <c r="F4847" s="118"/>
      <c r="G4847" s="118"/>
      <c r="H4847" s="118"/>
      <c r="I4847" s="118"/>
      <c r="J4847" s="118"/>
      <c r="K4847" s="118"/>
      <c r="L4847" s="118"/>
      <c r="M4847" s="118"/>
      <c r="N4847" s="118"/>
    </row>
    <row r="4848" spans="1:14" s="43" customFormat="1" hidden="1">
      <c r="A4848" s="84"/>
      <c r="B4848" s="117"/>
      <c r="C4848" s="118"/>
      <c r="D4848" s="118"/>
      <c r="E4848" s="118"/>
      <c r="F4848" s="118"/>
      <c r="G4848" s="118"/>
      <c r="H4848" s="118"/>
      <c r="I4848" s="118"/>
      <c r="J4848" s="118"/>
      <c r="K4848" s="118"/>
      <c r="L4848" s="118"/>
      <c r="M4848" s="118"/>
      <c r="N4848" s="118"/>
    </row>
    <row r="4849" spans="1:14" s="43" customFormat="1" hidden="1">
      <c r="A4849" s="84"/>
      <c r="B4849" s="117"/>
      <c r="C4849" s="118"/>
      <c r="D4849" s="118"/>
      <c r="E4849" s="118"/>
      <c r="F4849" s="118"/>
      <c r="G4849" s="118"/>
      <c r="H4849" s="118"/>
      <c r="I4849" s="118"/>
      <c r="J4849" s="118"/>
      <c r="K4849" s="118"/>
      <c r="L4849" s="118"/>
      <c r="M4849" s="118"/>
      <c r="N4849" s="118"/>
    </row>
    <row r="4850" spans="1:14" s="43" customFormat="1" hidden="1">
      <c r="A4850" s="84"/>
      <c r="B4850" s="117"/>
      <c r="C4850" s="118"/>
      <c r="D4850" s="118"/>
      <c r="E4850" s="118"/>
      <c r="F4850" s="118"/>
      <c r="G4850" s="118"/>
      <c r="H4850" s="118"/>
      <c r="I4850" s="118"/>
      <c r="J4850" s="118"/>
      <c r="K4850" s="118"/>
      <c r="L4850" s="118"/>
      <c r="M4850" s="118"/>
      <c r="N4850" s="118"/>
    </row>
    <row r="4851" spans="1:14" s="43" customFormat="1" hidden="1">
      <c r="A4851" s="84"/>
      <c r="B4851" s="117"/>
      <c r="C4851" s="118"/>
      <c r="D4851" s="118"/>
      <c r="E4851" s="118"/>
      <c r="F4851" s="118"/>
      <c r="G4851" s="118"/>
      <c r="H4851" s="118"/>
      <c r="I4851" s="118"/>
      <c r="J4851" s="118"/>
      <c r="K4851" s="118"/>
      <c r="L4851" s="118"/>
      <c r="M4851" s="118"/>
      <c r="N4851" s="118"/>
    </row>
    <row r="4852" spans="1:14" s="43" customFormat="1" hidden="1">
      <c r="A4852" s="84"/>
      <c r="B4852" s="117"/>
      <c r="C4852" s="118"/>
      <c r="D4852" s="118"/>
      <c r="E4852" s="118"/>
      <c r="F4852" s="118"/>
      <c r="G4852" s="118"/>
      <c r="H4852" s="118"/>
      <c r="I4852" s="118"/>
      <c r="J4852" s="118"/>
      <c r="K4852" s="118"/>
      <c r="L4852" s="118"/>
      <c r="M4852" s="118"/>
      <c r="N4852" s="118"/>
    </row>
    <row r="4853" spans="1:14" s="43" customFormat="1" hidden="1">
      <c r="A4853" s="84"/>
      <c r="B4853" s="117"/>
      <c r="C4853" s="118"/>
      <c r="D4853" s="118"/>
      <c r="E4853" s="118"/>
      <c r="F4853" s="118"/>
      <c r="G4853" s="118"/>
      <c r="H4853" s="118"/>
      <c r="I4853" s="118"/>
      <c r="J4853" s="118"/>
      <c r="K4853" s="118"/>
      <c r="L4853" s="118"/>
      <c r="M4853" s="118"/>
      <c r="N4853" s="118"/>
    </row>
    <row r="4854" spans="1:14" s="43" customFormat="1" hidden="1">
      <c r="A4854" s="84"/>
      <c r="B4854" s="117"/>
      <c r="C4854" s="118"/>
      <c r="D4854" s="118"/>
      <c r="E4854" s="118"/>
      <c r="F4854" s="118"/>
      <c r="G4854" s="118"/>
      <c r="H4854" s="118"/>
      <c r="I4854" s="118"/>
      <c r="J4854" s="118"/>
      <c r="K4854" s="118"/>
      <c r="L4854" s="118"/>
      <c r="M4854" s="118"/>
      <c r="N4854" s="118"/>
    </row>
    <row r="4855" spans="1:14" s="43" customFormat="1" hidden="1">
      <c r="A4855" s="84"/>
      <c r="B4855" s="117"/>
      <c r="C4855" s="118"/>
      <c r="D4855" s="118"/>
      <c r="E4855" s="118"/>
      <c r="F4855" s="118"/>
      <c r="G4855" s="118"/>
      <c r="H4855" s="118"/>
      <c r="I4855" s="118"/>
      <c r="J4855" s="118"/>
      <c r="K4855" s="118"/>
      <c r="L4855" s="118"/>
      <c r="M4855" s="118"/>
      <c r="N4855" s="118"/>
    </row>
    <row r="4856" spans="1:14" s="43" customFormat="1" hidden="1">
      <c r="A4856" s="84"/>
      <c r="B4856" s="117"/>
      <c r="C4856" s="118"/>
      <c r="D4856" s="118"/>
      <c r="E4856" s="118"/>
      <c r="F4856" s="118"/>
      <c r="G4856" s="118"/>
      <c r="H4856" s="118"/>
      <c r="I4856" s="118"/>
      <c r="J4856" s="118"/>
      <c r="K4856" s="118"/>
      <c r="L4856" s="118"/>
      <c r="M4856" s="118"/>
      <c r="N4856" s="118"/>
    </row>
    <row r="4857" spans="1:14" s="43" customFormat="1" hidden="1">
      <c r="A4857" s="84"/>
      <c r="B4857" s="117"/>
      <c r="C4857" s="118"/>
      <c r="D4857" s="118"/>
      <c r="E4857" s="118"/>
      <c r="F4857" s="118"/>
      <c r="G4857" s="118"/>
      <c r="H4857" s="118"/>
      <c r="I4857" s="118"/>
      <c r="J4857" s="118"/>
      <c r="K4857" s="118"/>
      <c r="L4857" s="118"/>
      <c r="M4857" s="118"/>
      <c r="N4857" s="118"/>
    </row>
    <row r="4858" spans="1:14" s="43" customFormat="1" hidden="1">
      <c r="A4858" s="84"/>
      <c r="B4858" s="117"/>
      <c r="C4858" s="118"/>
      <c r="D4858" s="118"/>
      <c r="E4858" s="118"/>
      <c r="F4858" s="118"/>
      <c r="G4858" s="118"/>
      <c r="H4858" s="118"/>
      <c r="I4858" s="118"/>
      <c r="J4858" s="118"/>
      <c r="K4858" s="118"/>
      <c r="L4858" s="118"/>
      <c r="M4858" s="118"/>
      <c r="N4858" s="118"/>
    </row>
    <row r="4859" spans="1:14" s="43" customFormat="1" hidden="1">
      <c r="A4859" s="84"/>
      <c r="B4859" s="117"/>
      <c r="C4859" s="118"/>
      <c r="D4859" s="118"/>
      <c r="E4859" s="118"/>
      <c r="F4859" s="118"/>
      <c r="G4859" s="118"/>
      <c r="H4859" s="118"/>
      <c r="I4859" s="118"/>
      <c r="J4859" s="118"/>
      <c r="K4859" s="118"/>
      <c r="L4859" s="118"/>
      <c r="M4859" s="118"/>
      <c r="N4859" s="118"/>
    </row>
    <row r="4860" spans="1:14" s="43" customFormat="1" hidden="1">
      <c r="A4860" s="84"/>
      <c r="B4860" s="117"/>
      <c r="C4860" s="118"/>
      <c r="D4860" s="118"/>
      <c r="E4860" s="118"/>
      <c r="F4860" s="118"/>
      <c r="G4860" s="118"/>
      <c r="H4860" s="118"/>
      <c r="I4860" s="118"/>
      <c r="J4860" s="118"/>
      <c r="K4860" s="118"/>
      <c r="L4860" s="118"/>
      <c r="M4860" s="118"/>
      <c r="N4860" s="118"/>
    </row>
    <row r="4861" spans="1:14" s="43" customFormat="1" hidden="1">
      <c r="A4861" s="84"/>
      <c r="B4861" s="117"/>
      <c r="C4861" s="118"/>
      <c r="D4861" s="118"/>
      <c r="E4861" s="118"/>
      <c r="F4861" s="118"/>
      <c r="G4861" s="118"/>
      <c r="H4861" s="118"/>
      <c r="I4861" s="118"/>
      <c r="J4861" s="118"/>
      <c r="K4861" s="118"/>
      <c r="L4861" s="118"/>
      <c r="M4861" s="118"/>
      <c r="N4861" s="118"/>
    </row>
    <row r="4862" spans="1:14" s="43" customFormat="1" hidden="1">
      <c r="A4862" s="84"/>
      <c r="B4862" s="117"/>
      <c r="C4862" s="118"/>
      <c r="D4862" s="118"/>
      <c r="E4862" s="118"/>
      <c r="F4862" s="118"/>
      <c r="G4862" s="118"/>
      <c r="H4862" s="118"/>
      <c r="I4862" s="118"/>
      <c r="J4862" s="118"/>
      <c r="K4862" s="118"/>
      <c r="L4862" s="118"/>
      <c r="M4862" s="118"/>
      <c r="N4862" s="118"/>
    </row>
    <row r="4863" spans="1:14" s="43" customFormat="1" hidden="1">
      <c r="A4863" s="84"/>
      <c r="B4863" s="117"/>
      <c r="C4863" s="118"/>
      <c r="D4863" s="118"/>
      <c r="E4863" s="118"/>
      <c r="F4863" s="118"/>
      <c r="G4863" s="118"/>
      <c r="H4863" s="118"/>
      <c r="I4863" s="118"/>
      <c r="J4863" s="118"/>
      <c r="K4863" s="118"/>
      <c r="L4863" s="118"/>
      <c r="M4863" s="118"/>
      <c r="N4863" s="118"/>
    </row>
    <row r="4864" spans="1:14" s="43" customFormat="1" hidden="1">
      <c r="A4864" s="84"/>
      <c r="B4864" s="117"/>
      <c r="C4864" s="118"/>
      <c r="D4864" s="118"/>
      <c r="E4864" s="118"/>
      <c r="F4864" s="118"/>
      <c r="G4864" s="118"/>
      <c r="H4864" s="118"/>
      <c r="I4864" s="118"/>
      <c r="J4864" s="118"/>
      <c r="K4864" s="118"/>
      <c r="L4864" s="118"/>
      <c r="M4864" s="118"/>
      <c r="N4864" s="118"/>
    </row>
    <row r="4865" spans="1:14" s="43" customFormat="1" hidden="1">
      <c r="A4865" s="84"/>
      <c r="B4865" s="117"/>
      <c r="C4865" s="118"/>
      <c r="D4865" s="118"/>
      <c r="E4865" s="118"/>
      <c r="F4865" s="118"/>
      <c r="G4865" s="118"/>
      <c r="H4865" s="118"/>
      <c r="I4865" s="118"/>
      <c r="J4865" s="118"/>
      <c r="K4865" s="118"/>
      <c r="L4865" s="118"/>
      <c r="M4865" s="118"/>
      <c r="N4865" s="118"/>
    </row>
    <row r="4866" spans="1:14" s="43" customFormat="1" hidden="1">
      <c r="A4866" s="84"/>
      <c r="B4866" s="117"/>
      <c r="C4866" s="118"/>
      <c r="D4866" s="118"/>
      <c r="E4866" s="118"/>
      <c r="F4866" s="118"/>
      <c r="G4866" s="118"/>
      <c r="H4866" s="118"/>
      <c r="I4866" s="118"/>
      <c r="J4866" s="118"/>
      <c r="K4866" s="118"/>
      <c r="L4866" s="118"/>
      <c r="M4866" s="118"/>
      <c r="N4866" s="118"/>
    </row>
    <row r="4867" spans="1:14" s="43" customFormat="1" hidden="1">
      <c r="A4867" s="84"/>
      <c r="B4867" s="117"/>
      <c r="C4867" s="118"/>
      <c r="D4867" s="118"/>
      <c r="E4867" s="118"/>
      <c r="F4867" s="118"/>
      <c r="G4867" s="118"/>
      <c r="H4867" s="118"/>
      <c r="I4867" s="118"/>
      <c r="J4867" s="118"/>
      <c r="K4867" s="118"/>
      <c r="L4867" s="118"/>
      <c r="M4867" s="118"/>
      <c r="N4867" s="118"/>
    </row>
    <row r="4868" spans="1:14" s="43" customFormat="1" hidden="1">
      <c r="A4868" s="84"/>
      <c r="B4868" s="117"/>
      <c r="C4868" s="118"/>
      <c r="D4868" s="118"/>
      <c r="E4868" s="118"/>
      <c r="F4868" s="118"/>
      <c r="G4868" s="118"/>
      <c r="H4868" s="118"/>
      <c r="I4868" s="118"/>
      <c r="J4868" s="118"/>
      <c r="K4868" s="118"/>
      <c r="L4868" s="118"/>
      <c r="M4868" s="118"/>
      <c r="N4868" s="118"/>
    </row>
    <row r="4869" spans="1:14" s="43" customFormat="1" hidden="1">
      <c r="A4869" s="84"/>
      <c r="B4869" s="117"/>
      <c r="C4869" s="118"/>
      <c r="D4869" s="118"/>
      <c r="E4869" s="118"/>
      <c r="F4869" s="118"/>
      <c r="G4869" s="118"/>
      <c r="H4869" s="118"/>
      <c r="I4869" s="118"/>
      <c r="J4869" s="118"/>
      <c r="K4869" s="118"/>
      <c r="L4869" s="118"/>
      <c r="M4869" s="118"/>
      <c r="N4869" s="118"/>
    </row>
    <row r="4870" spans="1:14" s="43" customFormat="1" hidden="1">
      <c r="A4870" s="84"/>
      <c r="B4870" s="117"/>
      <c r="C4870" s="118"/>
      <c r="D4870" s="118"/>
      <c r="E4870" s="118"/>
      <c r="F4870" s="118"/>
      <c r="G4870" s="118"/>
      <c r="H4870" s="118"/>
      <c r="I4870" s="118"/>
      <c r="J4870" s="118"/>
      <c r="K4870" s="118"/>
      <c r="L4870" s="118"/>
      <c r="M4870" s="118"/>
      <c r="N4870" s="118"/>
    </row>
    <row r="4871" spans="1:14" s="43" customFormat="1" hidden="1">
      <c r="A4871" s="84"/>
      <c r="B4871" s="117"/>
      <c r="C4871" s="118"/>
      <c r="D4871" s="118"/>
      <c r="E4871" s="118"/>
      <c r="F4871" s="118"/>
      <c r="G4871" s="118"/>
      <c r="H4871" s="118"/>
      <c r="I4871" s="118"/>
      <c r="J4871" s="118"/>
      <c r="K4871" s="118"/>
      <c r="L4871" s="118"/>
      <c r="M4871" s="118"/>
      <c r="N4871" s="118"/>
    </row>
    <row r="4872" spans="1:14" s="43" customFormat="1" hidden="1">
      <c r="A4872" s="84"/>
      <c r="B4872" s="117"/>
      <c r="C4872" s="118"/>
      <c r="D4872" s="118"/>
      <c r="E4872" s="118"/>
      <c r="F4872" s="118"/>
      <c r="G4872" s="118"/>
      <c r="H4872" s="118"/>
      <c r="I4872" s="118"/>
      <c r="J4872" s="118"/>
      <c r="K4872" s="118"/>
      <c r="L4872" s="118"/>
      <c r="M4872" s="118"/>
      <c r="N4872" s="118"/>
    </row>
    <row r="4873" spans="1:14" s="43" customFormat="1" hidden="1">
      <c r="A4873" s="84"/>
      <c r="B4873" s="117"/>
      <c r="C4873" s="118"/>
      <c r="D4873" s="118"/>
      <c r="E4873" s="118"/>
      <c r="F4873" s="118"/>
      <c r="G4873" s="118"/>
      <c r="H4873" s="118"/>
      <c r="I4873" s="118"/>
      <c r="J4873" s="118"/>
      <c r="K4873" s="118"/>
      <c r="L4873" s="118"/>
      <c r="M4873" s="118"/>
      <c r="N4873" s="118"/>
    </row>
    <row r="4874" spans="1:14" s="43" customFormat="1" hidden="1">
      <c r="A4874" s="84"/>
      <c r="B4874" s="117"/>
      <c r="C4874" s="118"/>
      <c r="D4874" s="118"/>
      <c r="E4874" s="118"/>
      <c r="F4874" s="118"/>
      <c r="G4874" s="118"/>
      <c r="H4874" s="118"/>
      <c r="I4874" s="118"/>
      <c r="J4874" s="118"/>
      <c r="K4874" s="118"/>
      <c r="L4874" s="118"/>
      <c r="M4874" s="118"/>
      <c r="N4874" s="118"/>
    </row>
    <row r="4875" spans="1:14" s="43" customFormat="1" hidden="1">
      <c r="A4875" s="84"/>
      <c r="B4875" s="117"/>
      <c r="C4875" s="118"/>
      <c r="D4875" s="118"/>
      <c r="E4875" s="118"/>
      <c r="F4875" s="118"/>
      <c r="G4875" s="118"/>
      <c r="H4875" s="118"/>
      <c r="I4875" s="118"/>
      <c r="J4875" s="118"/>
      <c r="K4875" s="118"/>
      <c r="L4875" s="118"/>
      <c r="M4875" s="118"/>
      <c r="N4875" s="118"/>
    </row>
    <row r="4876" spans="1:14" s="43" customFormat="1" hidden="1">
      <c r="A4876" s="84"/>
      <c r="B4876" s="117"/>
      <c r="C4876" s="118"/>
      <c r="D4876" s="118"/>
      <c r="E4876" s="118"/>
      <c r="F4876" s="118"/>
      <c r="G4876" s="118"/>
      <c r="H4876" s="118"/>
      <c r="I4876" s="118"/>
      <c r="J4876" s="118"/>
      <c r="K4876" s="118"/>
      <c r="L4876" s="118"/>
      <c r="M4876" s="118"/>
      <c r="N4876" s="118"/>
    </row>
    <row r="4877" spans="1:14" s="43" customFormat="1" hidden="1">
      <c r="A4877" s="84"/>
      <c r="B4877" s="117"/>
      <c r="C4877" s="118"/>
      <c r="D4877" s="118"/>
      <c r="E4877" s="118"/>
      <c r="F4877" s="118"/>
      <c r="G4877" s="118"/>
      <c r="H4877" s="118"/>
      <c r="I4877" s="118"/>
      <c r="J4877" s="118"/>
      <c r="K4877" s="118"/>
      <c r="L4877" s="118"/>
      <c r="M4877" s="118"/>
      <c r="N4877" s="118"/>
    </row>
    <row r="4878" spans="1:14" s="43" customFormat="1" hidden="1">
      <c r="A4878" s="84"/>
      <c r="B4878" s="117"/>
      <c r="C4878" s="118"/>
      <c r="D4878" s="118"/>
      <c r="E4878" s="118"/>
      <c r="F4878" s="118"/>
      <c r="G4878" s="118"/>
      <c r="H4878" s="118"/>
      <c r="I4878" s="118"/>
      <c r="J4878" s="118"/>
      <c r="K4878" s="118"/>
      <c r="L4878" s="118"/>
      <c r="M4878" s="118"/>
      <c r="N4878" s="118"/>
    </row>
    <row r="4879" spans="1:14" s="43" customFormat="1" hidden="1">
      <c r="A4879" s="84"/>
      <c r="B4879" s="117"/>
      <c r="C4879" s="118"/>
      <c r="D4879" s="118"/>
      <c r="E4879" s="118"/>
      <c r="F4879" s="118"/>
      <c r="G4879" s="118"/>
      <c r="H4879" s="118"/>
      <c r="I4879" s="118"/>
      <c r="J4879" s="118"/>
      <c r="K4879" s="118"/>
      <c r="L4879" s="118"/>
      <c r="M4879" s="118"/>
      <c r="N4879" s="118"/>
    </row>
    <row r="4880" spans="1:14" s="43" customFormat="1" hidden="1">
      <c r="A4880" s="84"/>
      <c r="B4880" s="117"/>
      <c r="C4880" s="118"/>
      <c r="D4880" s="118"/>
      <c r="E4880" s="118"/>
      <c r="F4880" s="118"/>
      <c r="G4880" s="118"/>
      <c r="H4880" s="118"/>
      <c r="I4880" s="118"/>
      <c r="J4880" s="118"/>
      <c r="K4880" s="118"/>
      <c r="L4880" s="118"/>
      <c r="M4880" s="118"/>
      <c r="N4880" s="118"/>
    </row>
    <row r="4881" spans="1:14" s="43" customFormat="1" hidden="1">
      <c r="A4881" s="84"/>
      <c r="B4881" s="117"/>
      <c r="C4881" s="118"/>
      <c r="D4881" s="118"/>
      <c r="E4881" s="118"/>
      <c r="F4881" s="118"/>
      <c r="G4881" s="118"/>
      <c r="H4881" s="118"/>
      <c r="I4881" s="118"/>
      <c r="J4881" s="118"/>
      <c r="K4881" s="118"/>
      <c r="L4881" s="118"/>
      <c r="M4881" s="118"/>
      <c r="N4881" s="118"/>
    </row>
    <row r="4882" spans="1:14" s="43" customFormat="1" hidden="1">
      <c r="A4882" s="84"/>
      <c r="B4882" s="117"/>
      <c r="C4882" s="118"/>
      <c r="D4882" s="118"/>
      <c r="E4882" s="118"/>
      <c r="F4882" s="118"/>
      <c r="G4882" s="118"/>
      <c r="H4882" s="118"/>
      <c r="I4882" s="118"/>
      <c r="J4882" s="118"/>
      <c r="K4882" s="118"/>
      <c r="L4882" s="118"/>
      <c r="M4882" s="118"/>
      <c r="N4882" s="118"/>
    </row>
    <row r="4883" spans="1:14" s="43" customFormat="1" hidden="1">
      <c r="A4883" s="84"/>
      <c r="B4883" s="117"/>
      <c r="C4883" s="118"/>
      <c r="D4883" s="118"/>
      <c r="E4883" s="118"/>
      <c r="F4883" s="118"/>
      <c r="G4883" s="118"/>
      <c r="H4883" s="118"/>
      <c r="I4883" s="118"/>
      <c r="J4883" s="118"/>
      <c r="K4883" s="118"/>
      <c r="L4883" s="118"/>
      <c r="M4883" s="118"/>
      <c r="N4883" s="118"/>
    </row>
    <row r="4884" spans="1:14" s="43" customFormat="1" hidden="1">
      <c r="A4884" s="84"/>
      <c r="B4884" s="117"/>
      <c r="C4884" s="118"/>
      <c r="D4884" s="118"/>
      <c r="E4884" s="118"/>
      <c r="F4884" s="118"/>
      <c r="G4884" s="118"/>
      <c r="H4884" s="118"/>
      <c r="I4884" s="118"/>
      <c r="J4884" s="118"/>
      <c r="K4884" s="118"/>
      <c r="L4884" s="118"/>
      <c r="M4884" s="118"/>
      <c r="N4884" s="118"/>
    </row>
    <row r="4885" spans="1:14" s="43" customFormat="1" hidden="1">
      <c r="A4885" s="84"/>
      <c r="B4885" s="117"/>
      <c r="C4885" s="118"/>
      <c r="D4885" s="118"/>
      <c r="E4885" s="118"/>
      <c r="F4885" s="118"/>
      <c r="G4885" s="118"/>
      <c r="H4885" s="118"/>
      <c r="I4885" s="118"/>
      <c r="J4885" s="118"/>
      <c r="K4885" s="118"/>
      <c r="L4885" s="118"/>
      <c r="M4885" s="118"/>
      <c r="N4885" s="118"/>
    </row>
    <row r="4886" spans="1:14" s="43" customFormat="1" hidden="1">
      <c r="A4886" s="84"/>
      <c r="B4886" s="117"/>
      <c r="C4886" s="118"/>
      <c r="D4886" s="118"/>
      <c r="E4886" s="118"/>
      <c r="F4886" s="118"/>
      <c r="G4886" s="118"/>
      <c r="H4886" s="118"/>
      <c r="I4886" s="118"/>
      <c r="J4886" s="118"/>
      <c r="K4886" s="118"/>
      <c r="L4886" s="118"/>
      <c r="M4886" s="118"/>
      <c r="N4886" s="118"/>
    </row>
    <row r="4887" spans="1:14" s="43" customFormat="1" hidden="1">
      <c r="A4887" s="84"/>
      <c r="B4887" s="117"/>
      <c r="C4887" s="118"/>
      <c r="D4887" s="118"/>
      <c r="E4887" s="118"/>
      <c r="F4887" s="118"/>
      <c r="G4887" s="118"/>
      <c r="H4887" s="118"/>
      <c r="I4887" s="118"/>
      <c r="J4887" s="118"/>
      <c r="K4887" s="118"/>
      <c r="L4887" s="118"/>
      <c r="M4887" s="118"/>
      <c r="N4887" s="118"/>
    </row>
    <row r="4888" spans="1:14" s="43" customFormat="1" hidden="1">
      <c r="A4888" s="84"/>
      <c r="B4888" s="117"/>
      <c r="C4888" s="118"/>
      <c r="D4888" s="118"/>
      <c r="E4888" s="118"/>
      <c r="F4888" s="118"/>
      <c r="G4888" s="118"/>
      <c r="H4888" s="118"/>
      <c r="I4888" s="118"/>
      <c r="J4888" s="118"/>
      <c r="K4888" s="118"/>
      <c r="L4888" s="118"/>
      <c r="M4888" s="118"/>
      <c r="N4888" s="118"/>
    </row>
    <row r="4889" spans="1:14" s="43" customFormat="1" hidden="1">
      <c r="A4889" s="84"/>
      <c r="B4889" s="117"/>
      <c r="C4889" s="118"/>
      <c r="D4889" s="118"/>
      <c r="E4889" s="118"/>
      <c r="F4889" s="118"/>
      <c r="G4889" s="118"/>
      <c r="H4889" s="118"/>
      <c r="I4889" s="118"/>
      <c r="J4889" s="118"/>
      <c r="K4889" s="118"/>
      <c r="L4889" s="118"/>
      <c r="M4889" s="118"/>
      <c r="N4889" s="118"/>
    </row>
    <row r="4890" spans="1:14" s="43" customFormat="1" hidden="1">
      <c r="A4890" s="84"/>
      <c r="B4890" s="117"/>
      <c r="C4890" s="118"/>
      <c r="D4890" s="118"/>
      <c r="E4890" s="118"/>
      <c r="F4890" s="118"/>
      <c r="G4890" s="118"/>
      <c r="H4890" s="118"/>
      <c r="I4890" s="118"/>
      <c r="J4890" s="118"/>
      <c r="K4890" s="118"/>
      <c r="L4890" s="118"/>
      <c r="M4890" s="118"/>
      <c r="N4890" s="118"/>
    </row>
    <row r="4891" spans="1:14" s="43" customFormat="1" hidden="1">
      <c r="A4891" s="84"/>
      <c r="B4891" s="117"/>
      <c r="C4891" s="118"/>
      <c r="D4891" s="118"/>
      <c r="E4891" s="118"/>
      <c r="F4891" s="118"/>
      <c r="G4891" s="118"/>
      <c r="H4891" s="118"/>
      <c r="I4891" s="118"/>
      <c r="J4891" s="118"/>
      <c r="K4891" s="118"/>
      <c r="L4891" s="118"/>
      <c r="M4891" s="118"/>
      <c r="N4891" s="118"/>
    </row>
    <row r="4892" spans="1:14" s="43" customFormat="1" hidden="1">
      <c r="A4892" s="84"/>
      <c r="B4892" s="117"/>
      <c r="C4892" s="118"/>
      <c r="D4892" s="118"/>
      <c r="E4892" s="118"/>
      <c r="F4892" s="118"/>
      <c r="G4892" s="118"/>
      <c r="H4892" s="118"/>
      <c r="I4892" s="118"/>
      <c r="J4892" s="118"/>
      <c r="K4892" s="118"/>
      <c r="L4892" s="118"/>
      <c r="M4892" s="118"/>
      <c r="N4892" s="118"/>
    </row>
    <row r="4893" spans="1:14" s="43" customFormat="1" hidden="1">
      <c r="A4893" s="84"/>
      <c r="B4893" s="117"/>
      <c r="C4893" s="118"/>
      <c r="D4893" s="118"/>
      <c r="E4893" s="118"/>
      <c r="F4893" s="118"/>
      <c r="G4893" s="118"/>
      <c r="H4893" s="118"/>
      <c r="I4893" s="118"/>
      <c r="J4893" s="118"/>
      <c r="K4893" s="118"/>
      <c r="L4893" s="118"/>
      <c r="M4893" s="118"/>
      <c r="N4893" s="118"/>
    </row>
    <row r="4894" spans="1:14" s="43" customFormat="1" hidden="1">
      <c r="A4894" s="84"/>
      <c r="B4894" s="117"/>
      <c r="C4894" s="118"/>
      <c r="D4894" s="118"/>
      <c r="E4894" s="118"/>
      <c r="F4894" s="118"/>
      <c r="G4894" s="118"/>
      <c r="H4894" s="118"/>
      <c r="I4894" s="118"/>
      <c r="J4894" s="118"/>
      <c r="K4894" s="118"/>
      <c r="L4894" s="118"/>
      <c r="M4894" s="118"/>
      <c r="N4894" s="118"/>
    </row>
    <row r="4895" spans="1:14" s="43" customFormat="1" hidden="1">
      <c r="A4895" s="84"/>
      <c r="B4895" s="117"/>
      <c r="C4895" s="118"/>
      <c r="D4895" s="118"/>
      <c r="E4895" s="118"/>
      <c r="F4895" s="118"/>
      <c r="G4895" s="118"/>
      <c r="H4895" s="118"/>
      <c r="I4895" s="118"/>
      <c r="J4895" s="118"/>
      <c r="K4895" s="118"/>
      <c r="L4895" s="118"/>
      <c r="M4895" s="118"/>
      <c r="N4895" s="118"/>
    </row>
    <row r="4896" spans="1:14" s="43" customFormat="1" hidden="1">
      <c r="A4896" s="84"/>
      <c r="B4896" s="117"/>
      <c r="C4896" s="118"/>
      <c r="D4896" s="118"/>
      <c r="E4896" s="118"/>
      <c r="F4896" s="118"/>
      <c r="G4896" s="118"/>
      <c r="H4896" s="118"/>
      <c r="I4896" s="118"/>
      <c r="J4896" s="118"/>
      <c r="K4896" s="118"/>
      <c r="L4896" s="118"/>
      <c r="M4896" s="118"/>
      <c r="N4896" s="118"/>
    </row>
    <row r="4897" spans="1:14" s="43" customFormat="1" hidden="1">
      <c r="A4897" s="84"/>
      <c r="B4897" s="117"/>
      <c r="C4897" s="118"/>
      <c r="D4897" s="118"/>
      <c r="E4897" s="118"/>
      <c r="F4897" s="118"/>
      <c r="G4897" s="118"/>
      <c r="H4897" s="118"/>
      <c r="I4897" s="118"/>
      <c r="J4897" s="118"/>
      <c r="K4897" s="118"/>
      <c r="L4897" s="118"/>
      <c r="M4897" s="118"/>
      <c r="N4897" s="118"/>
    </row>
    <row r="4898" spans="1:14" s="43" customFormat="1" hidden="1">
      <c r="A4898" s="84"/>
      <c r="B4898" s="117"/>
      <c r="C4898" s="118"/>
      <c r="D4898" s="118"/>
      <c r="E4898" s="118"/>
      <c r="F4898" s="118"/>
      <c r="G4898" s="118"/>
      <c r="H4898" s="118"/>
      <c r="I4898" s="118"/>
      <c r="J4898" s="118"/>
      <c r="K4898" s="118"/>
      <c r="L4898" s="118"/>
      <c r="M4898" s="118"/>
      <c r="N4898" s="118"/>
    </row>
    <row r="4899" spans="1:14" s="43" customFormat="1" hidden="1">
      <c r="A4899" s="84"/>
      <c r="B4899" s="117"/>
      <c r="C4899" s="118"/>
      <c r="D4899" s="118"/>
      <c r="E4899" s="118"/>
      <c r="F4899" s="118"/>
      <c r="G4899" s="118"/>
      <c r="H4899" s="118"/>
      <c r="I4899" s="118"/>
      <c r="J4899" s="118"/>
      <c r="K4899" s="118"/>
      <c r="L4899" s="118"/>
      <c r="M4899" s="118"/>
      <c r="N4899" s="118"/>
    </row>
    <row r="4900" spans="1:14" s="43" customFormat="1" hidden="1">
      <c r="A4900" s="84"/>
      <c r="B4900" s="117"/>
      <c r="C4900" s="118"/>
      <c r="D4900" s="118"/>
      <c r="E4900" s="118"/>
      <c r="F4900" s="118"/>
      <c r="G4900" s="118"/>
      <c r="H4900" s="118"/>
      <c r="I4900" s="118"/>
      <c r="J4900" s="118"/>
      <c r="K4900" s="118"/>
      <c r="L4900" s="118"/>
      <c r="M4900" s="118"/>
      <c r="N4900" s="118"/>
    </row>
    <row r="4901" spans="1:14" s="43" customFormat="1" hidden="1">
      <c r="A4901" s="84"/>
      <c r="B4901" s="117"/>
      <c r="C4901" s="118"/>
      <c r="D4901" s="118"/>
      <c r="E4901" s="118"/>
      <c r="F4901" s="118"/>
      <c r="G4901" s="118"/>
      <c r="H4901" s="118"/>
      <c r="I4901" s="118"/>
      <c r="J4901" s="118"/>
      <c r="K4901" s="118"/>
      <c r="L4901" s="118"/>
      <c r="M4901" s="118"/>
      <c r="N4901" s="118"/>
    </row>
    <row r="4902" spans="1:14" s="43" customFormat="1" hidden="1">
      <c r="A4902" s="84"/>
      <c r="B4902" s="117"/>
      <c r="C4902" s="118"/>
      <c r="D4902" s="118"/>
      <c r="E4902" s="118"/>
      <c r="F4902" s="118"/>
      <c r="G4902" s="118"/>
      <c r="H4902" s="118"/>
      <c r="I4902" s="118"/>
      <c r="J4902" s="118"/>
      <c r="K4902" s="118"/>
      <c r="L4902" s="118"/>
      <c r="M4902" s="118"/>
      <c r="N4902" s="118"/>
    </row>
    <row r="4903" spans="1:14" s="43" customFormat="1" hidden="1">
      <c r="A4903" s="84"/>
      <c r="B4903" s="117"/>
      <c r="C4903" s="118"/>
      <c r="D4903" s="118"/>
      <c r="E4903" s="118"/>
      <c r="F4903" s="118"/>
      <c r="G4903" s="118"/>
      <c r="H4903" s="118"/>
      <c r="I4903" s="118"/>
      <c r="J4903" s="118"/>
      <c r="K4903" s="118"/>
      <c r="L4903" s="118"/>
      <c r="M4903" s="118"/>
      <c r="N4903" s="118"/>
    </row>
    <row r="4904" spans="1:14" s="43" customFormat="1" hidden="1">
      <c r="A4904" s="84"/>
      <c r="B4904" s="117"/>
      <c r="C4904" s="118"/>
      <c r="D4904" s="118"/>
      <c r="E4904" s="118"/>
      <c r="F4904" s="118"/>
      <c r="G4904" s="118"/>
      <c r="H4904" s="118"/>
      <c r="I4904" s="118"/>
      <c r="J4904" s="118"/>
      <c r="K4904" s="118"/>
      <c r="L4904" s="118"/>
      <c r="M4904" s="118"/>
      <c r="N4904" s="118"/>
    </row>
    <row r="4905" spans="1:14" s="43" customFormat="1" hidden="1">
      <c r="A4905" s="84"/>
      <c r="B4905" s="117"/>
      <c r="C4905" s="118"/>
      <c r="D4905" s="118"/>
      <c r="E4905" s="118"/>
      <c r="F4905" s="118"/>
      <c r="G4905" s="118"/>
      <c r="H4905" s="118"/>
      <c r="I4905" s="118"/>
      <c r="J4905" s="118"/>
      <c r="K4905" s="118"/>
      <c r="L4905" s="118"/>
      <c r="M4905" s="118"/>
      <c r="N4905" s="118"/>
    </row>
    <row r="4906" spans="1:14" s="43" customFormat="1" hidden="1">
      <c r="A4906" s="84"/>
      <c r="B4906" s="117"/>
      <c r="C4906" s="118"/>
      <c r="D4906" s="118"/>
      <c r="E4906" s="118"/>
      <c r="F4906" s="118"/>
      <c r="G4906" s="118"/>
      <c r="H4906" s="118"/>
      <c r="I4906" s="118"/>
      <c r="J4906" s="118"/>
      <c r="K4906" s="118"/>
      <c r="L4906" s="118"/>
      <c r="M4906" s="118"/>
      <c r="N4906" s="118"/>
    </row>
    <row r="4907" spans="1:14" s="43" customFormat="1" hidden="1">
      <c r="A4907" s="84"/>
      <c r="B4907" s="117"/>
      <c r="C4907" s="118"/>
      <c r="D4907" s="118"/>
      <c r="E4907" s="118"/>
      <c r="F4907" s="118"/>
      <c r="G4907" s="118"/>
      <c r="H4907" s="118"/>
      <c r="I4907" s="118"/>
      <c r="J4907" s="118"/>
      <c r="K4907" s="118"/>
      <c r="L4907" s="118"/>
      <c r="M4907" s="118"/>
      <c r="N4907" s="118"/>
    </row>
    <row r="4908" spans="1:14" s="43" customFormat="1" hidden="1">
      <c r="A4908" s="84"/>
      <c r="B4908" s="117"/>
      <c r="C4908" s="118"/>
      <c r="D4908" s="118"/>
      <c r="E4908" s="118"/>
      <c r="F4908" s="118"/>
      <c r="G4908" s="118"/>
      <c r="H4908" s="118"/>
      <c r="I4908" s="118"/>
      <c r="J4908" s="118"/>
      <c r="K4908" s="118"/>
      <c r="L4908" s="118"/>
      <c r="M4908" s="118"/>
      <c r="N4908" s="118"/>
    </row>
    <row r="4909" spans="1:14" s="43" customFormat="1" hidden="1">
      <c r="A4909" s="84"/>
      <c r="B4909" s="117"/>
      <c r="C4909" s="118"/>
      <c r="D4909" s="118"/>
      <c r="E4909" s="118"/>
      <c r="F4909" s="118"/>
      <c r="G4909" s="118"/>
      <c r="H4909" s="118"/>
      <c r="I4909" s="118"/>
      <c r="J4909" s="118"/>
      <c r="K4909" s="118"/>
      <c r="L4909" s="118"/>
      <c r="M4909" s="118"/>
      <c r="N4909" s="118"/>
    </row>
    <row r="4910" spans="1:14" s="43" customFormat="1" hidden="1">
      <c r="A4910" s="84"/>
      <c r="B4910" s="117"/>
      <c r="C4910" s="118"/>
      <c r="D4910" s="118"/>
      <c r="E4910" s="118"/>
      <c r="F4910" s="118"/>
      <c r="G4910" s="118"/>
      <c r="H4910" s="118"/>
      <c r="I4910" s="118"/>
      <c r="J4910" s="118"/>
      <c r="K4910" s="118"/>
      <c r="L4910" s="118"/>
      <c r="M4910" s="118"/>
      <c r="N4910" s="118"/>
    </row>
    <row r="4911" spans="1:14" s="43" customFormat="1" hidden="1">
      <c r="A4911" s="84"/>
      <c r="B4911" s="117"/>
      <c r="C4911" s="118"/>
      <c r="D4911" s="118"/>
      <c r="E4911" s="118"/>
      <c r="F4911" s="118"/>
      <c r="G4911" s="118"/>
      <c r="H4911" s="118"/>
      <c r="I4911" s="118"/>
      <c r="J4911" s="118"/>
      <c r="K4911" s="118"/>
      <c r="L4911" s="118"/>
      <c r="M4911" s="118"/>
      <c r="N4911" s="118"/>
    </row>
    <row r="4912" spans="1:14" s="43" customFormat="1" hidden="1">
      <c r="A4912" s="84"/>
      <c r="B4912" s="117"/>
      <c r="C4912" s="118"/>
      <c r="D4912" s="118"/>
      <c r="E4912" s="118"/>
      <c r="F4912" s="118"/>
      <c r="G4912" s="118"/>
      <c r="H4912" s="118"/>
      <c r="I4912" s="118"/>
      <c r="J4912" s="118"/>
      <c r="K4912" s="118"/>
      <c r="L4912" s="118"/>
      <c r="M4912" s="118"/>
      <c r="N4912" s="118"/>
    </row>
    <row r="4913" spans="1:14" s="43" customFormat="1" hidden="1">
      <c r="A4913" s="84"/>
      <c r="B4913" s="117"/>
      <c r="C4913" s="118"/>
      <c r="D4913" s="118"/>
      <c r="E4913" s="118"/>
      <c r="F4913" s="118"/>
      <c r="G4913" s="118"/>
      <c r="H4913" s="118"/>
      <c r="I4913" s="118"/>
      <c r="J4913" s="118"/>
      <c r="K4913" s="118"/>
      <c r="L4913" s="118"/>
      <c r="M4913" s="118"/>
      <c r="N4913" s="118"/>
    </row>
    <row r="4914" spans="1:14" s="43" customFormat="1" hidden="1">
      <c r="A4914" s="84"/>
      <c r="B4914" s="117"/>
      <c r="C4914" s="118"/>
      <c r="D4914" s="118"/>
      <c r="E4914" s="118"/>
      <c r="F4914" s="118"/>
      <c r="G4914" s="118"/>
      <c r="H4914" s="118"/>
      <c r="I4914" s="118"/>
      <c r="J4914" s="118"/>
      <c r="K4914" s="118"/>
      <c r="L4914" s="118"/>
      <c r="M4914" s="118"/>
      <c r="N4914" s="118"/>
    </row>
    <row r="4915" spans="1:14" s="43" customFormat="1" hidden="1">
      <c r="A4915" s="84"/>
      <c r="B4915" s="117"/>
      <c r="C4915" s="118"/>
      <c r="D4915" s="118"/>
      <c r="E4915" s="118"/>
      <c r="F4915" s="118"/>
      <c r="G4915" s="118"/>
      <c r="H4915" s="118"/>
      <c r="I4915" s="118"/>
      <c r="J4915" s="118"/>
      <c r="K4915" s="118"/>
      <c r="L4915" s="118"/>
      <c r="M4915" s="118"/>
      <c r="N4915" s="118"/>
    </row>
    <row r="4916" spans="1:14" s="43" customFormat="1" hidden="1">
      <c r="A4916" s="84"/>
      <c r="B4916" s="117"/>
      <c r="C4916" s="118"/>
      <c r="D4916" s="118"/>
      <c r="E4916" s="118"/>
      <c r="F4916" s="118"/>
      <c r="G4916" s="118"/>
      <c r="H4916" s="118"/>
      <c r="I4916" s="118"/>
      <c r="J4916" s="118"/>
      <c r="K4916" s="118"/>
      <c r="L4916" s="118"/>
      <c r="M4916" s="118"/>
      <c r="N4916" s="118"/>
    </row>
    <row r="4917" spans="1:14" s="43" customFormat="1" hidden="1">
      <c r="A4917" s="84"/>
      <c r="B4917" s="117"/>
      <c r="C4917" s="118"/>
      <c r="D4917" s="118"/>
      <c r="E4917" s="118"/>
      <c r="F4917" s="118"/>
      <c r="G4917" s="118"/>
      <c r="H4917" s="118"/>
      <c r="I4917" s="118"/>
      <c r="J4917" s="118"/>
      <c r="K4917" s="118"/>
      <c r="L4917" s="118"/>
      <c r="M4917" s="118"/>
      <c r="N4917" s="118"/>
    </row>
    <row r="4918" spans="1:14" s="43" customFormat="1" hidden="1">
      <c r="A4918" s="84"/>
      <c r="B4918" s="117"/>
      <c r="C4918" s="118"/>
      <c r="D4918" s="118"/>
      <c r="E4918" s="118"/>
      <c r="F4918" s="118"/>
      <c r="G4918" s="118"/>
      <c r="H4918" s="118"/>
      <c r="I4918" s="118"/>
      <c r="J4918" s="118"/>
      <c r="K4918" s="118"/>
      <c r="L4918" s="118"/>
      <c r="M4918" s="118"/>
      <c r="N4918" s="118"/>
    </row>
    <row r="4919" spans="1:14" s="43" customFormat="1" hidden="1">
      <c r="A4919" s="84"/>
      <c r="B4919" s="117"/>
      <c r="C4919" s="118"/>
      <c r="D4919" s="118"/>
      <c r="E4919" s="118"/>
      <c r="F4919" s="118"/>
      <c r="G4919" s="118"/>
      <c r="H4919" s="118"/>
      <c r="I4919" s="118"/>
      <c r="J4919" s="118"/>
      <c r="K4919" s="118"/>
      <c r="L4919" s="118"/>
      <c r="M4919" s="118"/>
      <c r="N4919" s="118"/>
    </row>
    <row r="4920" spans="1:14" s="43" customFormat="1" hidden="1">
      <c r="A4920" s="84"/>
      <c r="B4920" s="117"/>
      <c r="C4920" s="118"/>
      <c r="D4920" s="118"/>
      <c r="E4920" s="118"/>
      <c r="F4920" s="118"/>
      <c r="G4920" s="118"/>
      <c r="H4920" s="118"/>
      <c r="I4920" s="118"/>
      <c r="J4920" s="118"/>
      <c r="K4920" s="118"/>
      <c r="L4920" s="118"/>
      <c r="M4920" s="118"/>
      <c r="N4920" s="118"/>
    </row>
    <row r="4921" spans="1:14" s="43" customFormat="1" hidden="1">
      <c r="A4921" s="84"/>
      <c r="B4921" s="117"/>
      <c r="C4921" s="118"/>
      <c r="D4921" s="118"/>
      <c r="E4921" s="118"/>
      <c r="F4921" s="118"/>
      <c r="G4921" s="118"/>
      <c r="H4921" s="118"/>
      <c r="I4921" s="118"/>
      <c r="J4921" s="118"/>
      <c r="K4921" s="118"/>
      <c r="L4921" s="118"/>
      <c r="M4921" s="118"/>
      <c r="N4921" s="118"/>
    </row>
    <row r="4922" spans="1:14" s="43" customFormat="1" hidden="1">
      <c r="A4922" s="84"/>
      <c r="B4922" s="117"/>
      <c r="C4922" s="118"/>
      <c r="D4922" s="118"/>
      <c r="E4922" s="118"/>
      <c r="F4922" s="118"/>
      <c r="G4922" s="118"/>
      <c r="H4922" s="118"/>
      <c r="I4922" s="118"/>
      <c r="J4922" s="118"/>
      <c r="K4922" s="118"/>
      <c r="L4922" s="118"/>
      <c r="M4922" s="118"/>
      <c r="N4922" s="118"/>
    </row>
    <row r="4923" spans="1:14" s="43" customFormat="1" hidden="1">
      <c r="A4923" s="84"/>
      <c r="B4923" s="117"/>
      <c r="C4923" s="118"/>
      <c r="D4923" s="118"/>
      <c r="E4923" s="118"/>
      <c r="F4923" s="118"/>
      <c r="G4923" s="118"/>
      <c r="H4923" s="118"/>
      <c r="I4923" s="118"/>
      <c r="J4923" s="118"/>
      <c r="K4923" s="118"/>
      <c r="L4923" s="118"/>
      <c r="M4923" s="118"/>
      <c r="N4923" s="118"/>
    </row>
    <row r="4924" spans="1:14" s="43" customFormat="1" hidden="1">
      <c r="A4924" s="84"/>
      <c r="B4924" s="117"/>
      <c r="C4924" s="118"/>
      <c r="D4924" s="118"/>
      <c r="E4924" s="118"/>
      <c r="F4924" s="118"/>
      <c r="G4924" s="118"/>
      <c r="H4924" s="118"/>
      <c r="I4924" s="118"/>
      <c r="J4924" s="118"/>
      <c r="K4924" s="118"/>
      <c r="L4924" s="118"/>
      <c r="M4924" s="118"/>
      <c r="N4924" s="118"/>
    </row>
    <row r="4925" spans="1:14" s="43" customFormat="1" hidden="1">
      <c r="A4925" s="84"/>
      <c r="B4925" s="117"/>
      <c r="C4925" s="118"/>
      <c r="D4925" s="118"/>
      <c r="E4925" s="118"/>
      <c r="F4925" s="118"/>
      <c r="G4925" s="118"/>
      <c r="H4925" s="118"/>
      <c r="I4925" s="118"/>
      <c r="J4925" s="118"/>
      <c r="K4925" s="118"/>
      <c r="L4925" s="118"/>
      <c r="M4925" s="118"/>
      <c r="N4925" s="118"/>
    </row>
    <row r="4926" spans="1:14" s="43" customFormat="1" hidden="1">
      <c r="A4926" s="84"/>
      <c r="B4926" s="117"/>
      <c r="C4926" s="118"/>
      <c r="D4926" s="118"/>
      <c r="E4926" s="118"/>
      <c r="F4926" s="118"/>
      <c r="G4926" s="118"/>
      <c r="H4926" s="118"/>
      <c r="I4926" s="118"/>
      <c r="J4926" s="118"/>
      <c r="K4926" s="118"/>
      <c r="L4926" s="118"/>
      <c r="M4926" s="118"/>
      <c r="N4926" s="118"/>
    </row>
    <row r="4927" spans="1:14" s="43" customFormat="1" hidden="1">
      <c r="A4927" s="84"/>
      <c r="B4927" s="117"/>
      <c r="C4927" s="118"/>
      <c r="D4927" s="118"/>
      <c r="E4927" s="118"/>
      <c r="F4927" s="118"/>
      <c r="G4927" s="118"/>
      <c r="H4927" s="118"/>
      <c r="I4927" s="118"/>
      <c r="J4927" s="118"/>
      <c r="K4927" s="118"/>
      <c r="L4927" s="118"/>
      <c r="M4927" s="118"/>
      <c r="N4927" s="118"/>
    </row>
    <row r="4928" spans="1:14" s="43" customFormat="1" hidden="1">
      <c r="A4928" s="84"/>
      <c r="B4928" s="117"/>
      <c r="C4928" s="118"/>
      <c r="D4928" s="118"/>
      <c r="E4928" s="118"/>
      <c r="F4928" s="118"/>
      <c r="G4928" s="118"/>
      <c r="H4928" s="118"/>
      <c r="I4928" s="118"/>
      <c r="J4928" s="118"/>
      <c r="K4928" s="118"/>
      <c r="L4928" s="118"/>
      <c r="M4928" s="118"/>
      <c r="N4928" s="118"/>
    </row>
    <row r="4929" spans="1:14" s="43" customFormat="1" hidden="1">
      <c r="A4929" s="84"/>
      <c r="B4929" s="117"/>
      <c r="C4929" s="118"/>
      <c r="D4929" s="118"/>
      <c r="E4929" s="118"/>
      <c r="F4929" s="118"/>
      <c r="G4929" s="118"/>
      <c r="H4929" s="118"/>
      <c r="I4929" s="118"/>
      <c r="J4929" s="118"/>
      <c r="K4929" s="118"/>
      <c r="L4929" s="118"/>
      <c r="M4929" s="118"/>
      <c r="N4929" s="118"/>
    </row>
    <row r="4930" spans="1:14" s="43" customFormat="1" hidden="1">
      <c r="A4930" s="84"/>
      <c r="B4930" s="117"/>
      <c r="C4930" s="118"/>
      <c r="D4930" s="118"/>
      <c r="E4930" s="118"/>
      <c r="F4930" s="118"/>
      <c r="G4930" s="118"/>
      <c r="H4930" s="118"/>
      <c r="I4930" s="118"/>
      <c r="J4930" s="118"/>
      <c r="K4930" s="118"/>
      <c r="L4930" s="118"/>
      <c r="M4930" s="118"/>
      <c r="N4930" s="118"/>
    </row>
    <row r="4931" spans="1:14" s="43" customFormat="1" hidden="1">
      <c r="A4931" s="84"/>
      <c r="B4931" s="117"/>
      <c r="C4931" s="118"/>
      <c r="D4931" s="118"/>
      <c r="E4931" s="118"/>
      <c r="F4931" s="118"/>
      <c r="G4931" s="118"/>
      <c r="H4931" s="118"/>
      <c r="I4931" s="118"/>
      <c r="J4931" s="118"/>
      <c r="K4931" s="118"/>
      <c r="L4931" s="118"/>
      <c r="M4931" s="118"/>
      <c r="N4931" s="118"/>
    </row>
    <row r="4932" spans="1:14" s="43" customFormat="1" hidden="1">
      <c r="A4932" s="84"/>
      <c r="B4932" s="117"/>
      <c r="C4932" s="118"/>
      <c r="D4932" s="118"/>
      <c r="E4932" s="118"/>
      <c r="F4932" s="118"/>
      <c r="G4932" s="118"/>
      <c r="H4932" s="118"/>
      <c r="I4932" s="118"/>
      <c r="J4932" s="118"/>
      <c r="K4932" s="118"/>
      <c r="L4932" s="118"/>
      <c r="M4932" s="118"/>
      <c r="N4932" s="118"/>
    </row>
    <row r="4933" spans="1:14" s="43" customFormat="1" hidden="1">
      <c r="A4933" s="84"/>
      <c r="B4933" s="117"/>
      <c r="C4933" s="118"/>
      <c r="D4933" s="118"/>
      <c r="E4933" s="118"/>
      <c r="F4933" s="118"/>
      <c r="G4933" s="118"/>
      <c r="H4933" s="118"/>
      <c r="I4933" s="118"/>
      <c r="J4933" s="118"/>
      <c r="K4933" s="118"/>
      <c r="L4933" s="118"/>
      <c r="M4933" s="118"/>
      <c r="N4933" s="118"/>
    </row>
    <row r="4934" spans="1:14" s="43" customFormat="1" hidden="1">
      <c r="A4934" s="84"/>
      <c r="B4934" s="117"/>
      <c r="C4934" s="118"/>
      <c r="D4934" s="118"/>
      <c r="E4934" s="118"/>
      <c r="F4934" s="118"/>
      <c r="G4934" s="118"/>
      <c r="H4934" s="118"/>
      <c r="I4934" s="118"/>
      <c r="J4934" s="118"/>
      <c r="K4934" s="118"/>
      <c r="L4934" s="118"/>
      <c r="M4934" s="118"/>
      <c r="N4934" s="118"/>
    </row>
    <row r="4935" spans="1:14" s="43" customFormat="1" hidden="1">
      <c r="A4935" s="84"/>
      <c r="B4935" s="117"/>
      <c r="C4935" s="118"/>
      <c r="D4935" s="118"/>
      <c r="E4935" s="118"/>
      <c r="F4935" s="118"/>
      <c r="G4935" s="118"/>
      <c r="H4935" s="118"/>
      <c r="I4935" s="118"/>
      <c r="J4935" s="118"/>
      <c r="K4935" s="118"/>
      <c r="L4935" s="118"/>
      <c r="M4935" s="118"/>
      <c r="N4935" s="118"/>
    </row>
    <row r="4936" spans="1:14" s="43" customFormat="1" hidden="1">
      <c r="A4936" s="84"/>
      <c r="B4936" s="117"/>
      <c r="C4936" s="118"/>
      <c r="D4936" s="118"/>
      <c r="E4936" s="118"/>
      <c r="F4936" s="118"/>
      <c r="G4936" s="118"/>
      <c r="H4936" s="118"/>
      <c r="I4936" s="118"/>
      <c r="J4936" s="118"/>
      <c r="K4936" s="118"/>
      <c r="L4936" s="118"/>
      <c r="M4936" s="118"/>
      <c r="N4936" s="118"/>
    </row>
    <row r="4937" spans="1:14" s="43" customFormat="1" hidden="1">
      <c r="A4937" s="84"/>
      <c r="B4937" s="117"/>
      <c r="C4937" s="118"/>
      <c r="D4937" s="118"/>
      <c r="E4937" s="118"/>
      <c r="F4937" s="118"/>
      <c r="G4937" s="118"/>
      <c r="H4937" s="118"/>
      <c r="I4937" s="118"/>
      <c r="J4937" s="118"/>
      <c r="K4937" s="118"/>
      <c r="L4937" s="118"/>
      <c r="M4937" s="118"/>
      <c r="N4937" s="118"/>
    </row>
    <row r="4938" spans="1:14" s="43" customFormat="1" hidden="1">
      <c r="A4938" s="84"/>
      <c r="B4938" s="117"/>
      <c r="C4938" s="118"/>
      <c r="D4938" s="118"/>
      <c r="E4938" s="118"/>
      <c r="F4938" s="118"/>
      <c r="G4938" s="118"/>
      <c r="H4938" s="118"/>
      <c r="I4938" s="118"/>
      <c r="J4938" s="118"/>
      <c r="K4938" s="118"/>
      <c r="L4938" s="118"/>
      <c r="M4938" s="118"/>
      <c r="N4938" s="118"/>
    </row>
    <row r="4939" spans="1:14" s="43" customFormat="1" hidden="1">
      <c r="A4939" s="84"/>
      <c r="B4939" s="117"/>
      <c r="C4939" s="118"/>
      <c r="D4939" s="118"/>
      <c r="E4939" s="118"/>
      <c r="F4939" s="118"/>
      <c r="G4939" s="118"/>
      <c r="H4939" s="118"/>
      <c r="I4939" s="118"/>
      <c r="J4939" s="118"/>
      <c r="K4939" s="118"/>
      <c r="L4939" s="118"/>
      <c r="M4939" s="118"/>
      <c r="N4939" s="118"/>
    </row>
    <row r="4940" spans="1:14" s="43" customFormat="1" hidden="1">
      <c r="A4940" s="84"/>
      <c r="B4940" s="117"/>
      <c r="C4940" s="118"/>
      <c r="D4940" s="118"/>
      <c r="E4940" s="118"/>
      <c r="F4940" s="118"/>
      <c r="G4940" s="118"/>
      <c r="H4940" s="118"/>
      <c r="I4940" s="118"/>
      <c r="J4940" s="118"/>
      <c r="K4940" s="118"/>
      <c r="L4940" s="118"/>
      <c r="M4940" s="118"/>
      <c r="N4940" s="118"/>
    </row>
    <row r="4941" spans="1:14" s="43" customFormat="1" hidden="1">
      <c r="A4941" s="84"/>
      <c r="B4941" s="117"/>
      <c r="C4941" s="118"/>
      <c r="D4941" s="118"/>
      <c r="E4941" s="118"/>
      <c r="F4941" s="118"/>
      <c r="G4941" s="118"/>
      <c r="H4941" s="118"/>
      <c r="I4941" s="118"/>
      <c r="J4941" s="118"/>
      <c r="K4941" s="118"/>
      <c r="L4941" s="118"/>
      <c r="M4941" s="118"/>
      <c r="N4941" s="118"/>
    </row>
    <row r="4942" spans="1:14" s="43" customFormat="1" hidden="1">
      <c r="A4942" s="84"/>
      <c r="B4942" s="117"/>
      <c r="C4942" s="118"/>
      <c r="D4942" s="118"/>
      <c r="E4942" s="118"/>
      <c r="F4942" s="118"/>
      <c r="G4942" s="118"/>
      <c r="H4942" s="118"/>
      <c r="I4942" s="118"/>
      <c r="J4942" s="118"/>
      <c r="K4942" s="118"/>
      <c r="L4942" s="118"/>
      <c r="M4942" s="118"/>
      <c r="N4942" s="118"/>
    </row>
    <row r="4943" spans="1:14" s="43" customFormat="1" hidden="1">
      <c r="A4943" s="84"/>
      <c r="B4943" s="117"/>
      <c r="C4943" s="118"/>
      <c r="D4943" s="118"/>
      <c r="E4943" s="118"/>
      <c r="F4943" s="118"/>
      <c r="G4943" s="118"/>
      <c r="H4943" s="118"/>
      <c r="I4943" s="118"/>
      <c r="J4943" s="118"/>
      <c r="K4943" s="118"/>
      <c r="L4943" s="118"/>
      <c r="M4943" s="118"/>
      <c r="N4943" s="118"/>
    </row>
    <row r="4944" spans="1:14" s="43" customFormat="1" hidden="1">
      <c r="A4944" s="84"/>
      <c r="B4944" s="117"/>
      <c r="C4944" s="118"/>
      <c r="D4944" s="118"/>
      <c r="E4944" s="118"/>
      <c r="F4944" s="118"/>
      <c r="G4944" s="118"/>
      <c r="H4944" s="118"/>
      <c r="I4944" s="118"/>
      <c r="J4944" s="118"/>
      <c r="K4944" s="118"/>
      <c r="L4944" s="118"/>
      <c r="M4944" s="118"/>
      <c r="N4944" s="118"/>
    </row>
    <row r="4945" spans="1:14" s="43" customFormat="1" hidden="1">
      <c r="A4945" s="84"/>
      <c r="B4945" s="117"/>
      <c r="C4945" s="118"/>
      <c r="D4945" s="118"/>
      <c r="E4945" s="118"/>
      <c r="F4945" s="118"/>
      <c r="G4945" s="118"/>
      <c r="H4945" s="118"/>
      <c r="I4945" s="118"/>
      <c r="J4945" s="118"/>
      <c r="K4945" s="118"/>
      <c r="L4945" s="118"/>
      <c r="M4945" s="118"/>
      <c r="N4945" s="118"/>
    </row>
    <row r="4946" spans="1:14" s="43" customFormat="1" hidden="1">
      <c r="A4946" s="84"/>
      <c r="B4946" s="117"/>
      <c r="C4946" s="118"/>
      <c r="D4946" s="118"/>
      <c r="E4946" s="118"/>
      <c r="F4946" s="118"/>
      <c r="G4946" s="118"/>
      <c r="H4946" s="118"/>
      <c r="I4946" s="118"/>
      <c r="J4946" s="118"/>
      <c r="K4946" s="118"/>
      <c r="L4946" s="118"/>
      <c r="M4946" s="118"/>
      <c r="N4946" s="118"/>
    </row>
    <row r="4947" spans="1:14" s="43" customFormat="1" hidden="1">
      <c r="A4947" s="84"/>
      <c r="B4947" s="117"/>
      <c r="C4947" s="118"/>
      <c r="D4947" s="118"/>
      <c r="E4947" s="118"/>
      <c r="F4947" s="118"/>
      <c r="G4947" s="118"/>
      <c r="H4947" s="118"/>
      <c r="I4947" s="118"/>
      <c r="J4947" s="118"/>
      <c r="K4947" s="118"/>
      <c r="L4947" s="118"/>
      <c r="M4947" s="118"/>
      <c r="N4947" s="118"/>
    </row>
    <row r="4948" spans="1:14" s="43" customFormat="1" hidden="1">
      <c r="A4948" s="84"/>
      <c r="B4948" s="117"/>
      <c r="C4948" s="118"/>
      <c r="D4948" s="118"/>
      <c r="E4948" s="118"/>
      <c r="F4948" s="118"/>
      <c r="G4948" s="118"/>
      <c r="H4948" s="118"/>
      <c r="I4948" s="118"/>
      <c r="J4948" s="118"/>
      <c r="K4948" s="118"/>
      <c r="L4948" s="118"/>
      <c r="M4948" s="118"/>
      <c r="N4948" s="118"/>
    </row>
    <row r="4949" spans="1:14" s="43" customFormat="1" hidden="1">
      <c r="A4949" s="84"/>
      <c r="B4949" s="117"/>
      <c r="C4949" s="118"/>
      <c r="D4949" s="118"/>
      <c r="E4949" s="118"/>
      <c r="F4949" s="118"/>
      <c r="G4949" s="118"/>
      <c r="H4949" s="118"/>
      <c r="I4949" s="118"/>
      <c r="J4949" s="118"/>
      <c r="K4949" s="118"/>
      <c r="L4949" s="118"/>
      <c r="M4949" s="118"/>
      <c r="N4949" s="118"/>
    </row>
    <row r="4950" spans="1:14" s="43" customFormat="1" hidden="1">
      <c r="A4950" s="84"/>
      <c r="B4950" s="117"/>
      <c r="C4950" s="118"/>
      <c r="D4950" s="118"/>
      <c r="E4950" s="118"/>
      <c r="F4950" s="118"/>
      <c r="G4950" s="118"/>
      <c r="H4950" s="118"/>
      <c r="I4950" s="118"/>
      <c r="J4950" s="118"/>
      <c r="K4950" s="118"/>
      <c r="L4950" s="118"/>
      <c r="M4950" s="118"/>
      <c r="N4950" s="118"/>
    </row>
    <row r="4951" spans="1:14" s="43" customFormat="1" hidden="1">
      <c r="A4951" s="84"/>
      <c r="B4951" s="117"/>
      <c r="C4951" s="118"/>
      <c r="D4951" s="118"/>
      <c r="E4951" s="118"/>
      <c r="F4951" s="118"/>
      <c r="G4951" s="118"/>
      <c r="H4951" s="118"/>
      <c r="I4951" s="118"/>
      <c r="J4951" s="118"/>
      <c r="K4951" s="118"/>
      <c r="L4951" s="118"/>
      <c r="M4951" s="118"/>
      <c r="N4951" s="118"/>
    </row>
    <row r="4952" spans="1:14" s="43" customFormat="1" hidden="1">
      <c r="A4952" s="84"/>
      <c r="B4952" s="117"/>
      <c r="C4952" s="118"/>
      <c r="D4952" s="118"/>
      <c r="E4952" s="118"/>
      <c r="F4952" s="118"/>
      <c r="G4952" s="118"/>
      <c r="H4952" s="118"/>
      <c r="I4952" s="118"/>
      <c r="J4952" s="118"/>
      <c r="K4952" s="118"/>
      <c r="L4952" s="118"/>
      <c r="M4952" s="118"/>
      <c r="N4952" s="118"/>
    </row>
    <row r="4953" spans="1:14" s="43" customFormat="1" hidden="1">
      <c r="A4953" s="84"/>
      <c r="B4953" s="117"/>
      <c r="C4953" s="118"/>
      <c r="D4953" s="118"/>
      <c r="E4953" s="118"/>
      <c r="F4953" s="118"/>
      <c r="G4953" s="118"/>
      <c r="H4953" s="118"/>
      <c r="I4953" s="118"/>
      <c r="J4953" s="118"/>
      <c r="K4953" s="118"/>
      <c r="L4953" s="118"/>
      <c r="M4953" s="118"/>
      <c r="N4953" s="118"/>
    </row>
    <row r="4954" spans="1:14" s="43" customFormat="1" hidden="1">
      <c r="A4954" s="84"/>
      <c r="B4954" s="117"/>
      <c r="C4954" s="118"/>
      <c r="D4954" s="118"/>
      <c r="E4954" s="118"/>
      <c r="F4954" s="118"/>
      <c r="G4954" s="118"/>
      <c r="H4954" s="118"/>
      <c r="I4954" s="118"/>
      <c r="J4954" s="118"/>
      <c r="K4954" s="118"/>
      <c r="L4954" s="118"/>
      <c r="M4954" s="118"/>
      <c r="N4954" s="118"/>
    </row>
    <row r="4955" spans="1:14" s="43" customFormat="1" hidden="1">
      <c r="A4955" s="84"/>
      <c r="B4955" s="117"/>
      <c r="C4955" s="118"/>
      <c r="D4955" s="118"/>
      <c r="E4955" s="118"/>
      <c r="F4955" s="118"/>
      <c r="G4955" s="118"/>
      <c r="H4955" s="118"/>
      <c r="I4955" s="118"/>
      <c r="J4955" s="118"/>
      <c r="K4955" s="118"/>
      <c r="L4955" s="118"/>
      <c r="M4955" s="118"/>
      <c r="N4955" s="118"/>
    </row>
    <row r="4956" spans="1:14" s="43" customFormat="1" hidden="1">
      <c r="A4956" s="84"/>
      <c r="B4956" s="117"/>
      <c r="C4956" s="118"/>
      <c r="D4956" s="118"/>
      <c r="E4956" s="118"/>
      <c r="F4956" s="118"/>
      <c r="G4956" s="118"/>
      <c r="H4956" s="118"/>
      <c r="I4956" s="118"/>
      <c r="J4956" s="118"/>
      <c r="K4956" s="118"/>
      <c r="L4956" s="118"/>
      <c r="M4956" s="118"/>
      <c r="N4956" s="118"/>
    </row>
    <row r="4957" spans="1:14" s="43" customFormat="1" hidden="1">
      <c r="A4957" s="84"/>
      <c r="B4957" s="117"/>
      <c r="C4957" s="118"/>
      <c r="D4957" s="118"/>
      <c r="E4957" s="118"/>
      <c r="F4957" s="118"/>
      <c r="G4957" s="118"/>
      <c r="H4957" s="118"/>
      <c r="I4957" s="118"/>
      <c r="J4957" s="118"/>
      <c r="K4957" s="118"/>
      <c r="L4957" s="118"/>
      <c r="M4957" s="118"/>
      <c r="N4957" s="118"/>
    </row>
    <row r="4958" spans="1:14" s="43" customFormat="1" hidden="1">
      <c r="A4958" s="84"/>
      <c r="B4958" s="117"/>
      <c r="C4958" s="118"/>
      <c r="D4958" s="118"/>
      <c r="E4958" s="118"/>
      <c r="F4958" s="118"/>
      <c r="G4958" s="118"/>
      <c r="H4958" s="118"/>
      <c r="I4958" s="118"/>
      <c r="J4958" s="118"/>
      <c r="K4958" s="118"/>
      <c r="L4958" s="118"/>
      <c r="M4958" s="118"/>
      <c r="N4958" s="118"/>
    </row>
    <row r="4959" spans="1:14" s="43" customFormat="1" hidden="1">
      <c r="A4959" s="84"/>
      <c r="B4959" s="117"/>
      <c r="C4959" s="118"/>
      <c r="D4959" s="118"/>
      <c r="E4959" s="118"/>
      <c r="F4959" s="118"/>
      <c r="G4959" s="118"/>
      <c r="H4959" s="118"/>
      <c r="I4959" s="118"/>
      <c r="J4959" s="118"/>
      <c r="K4959" s="118"/>
      <c r="L4959" s="118"/>
      <c r="M4959" s="118"/>
      <c r="N4959" s="118"/>
    </row>
    <row r="4960" spans="1:14" s="43" customFormat="1" hidden="1">
      <c r="A4960" s="84"/>
      <c r="B4960" s="117"/>
      <c r="C4960" s="118"/>
      <c r="D4960" s="118"/>
      <c r="E4960" s="118"/>
      <c r="F4960" s="118"/>
      <c r="G4960" s="118"/>
      <c r="H4960" s="118"/>
      <c r="I4960" s="118"/>
      <c r="J4960" s="118"/>
      <c r="K4960" s="118"/>
      <c r="L4960" s="118"/>
      <c r="M4960" s="118"/>
      <c r="N4960" s="118"/>
    </row>
    <row r="4961" spans="1:14" s="43" customFormat="1" hidden="1">
      <c r="A4961" s="84"/>
      <c r="B4961" s="117"/>
      <c r="C4961" s="118"/>
      <c r="D4961" s="118"/>
      <c r="E4961" s="118"/>
      <c r="F4961" s="118"/>
      <c r="G4961" s="118"/>
      <c r="H4961" s="118"/>
      <c r="I4961" s="118"/>
      <c r="J4961" s="118"/>
      <c r="K4961" s="118"/>
      <c r="L4961" s="118"/>
      <c r="M4961" s="118"/>
      <c r="N4961" s="118"/>
    </row>
    <row r="4962" spans="1:14" s="43" customFormat="1" hidden="1">
      <c r="A4962" s="84"/>
      <c r="B4962" s="117"/>
      <c r="C4962" s="118"/>
      <c r="D4962" s="118"/>
      <c r="E4962" s="118"/>
      <c r="F4962" s="118"/>
      <c r="G4962" s="118"/>
      <c r="H4962" s="118"/>
      <c r="I4962" s="118"/>
      <c r="J4962" s="118"/>
      <c r="K4962" s="118"/>
      <c r="L4962" s="118"/>
      <c r="M4962" s="118"/>
      <c r="N4962" s="118"/>
    </row>
    <row r="4963" spans="1:14" s="43" customFormat="1" hidden="1">
      <c r="A4963" s="84"/>
      <c r="B4963" s="117"/>
      <c r="C4963" s="118"/>
      <c r="D4963" s="118"/>
      <c r="E4963" s="118"/>
      <c r="F4963" s="118"/>
      <c r="G4963" s="118"/>
      <c r="H4963" s="118"/>
      <c r="I4963" s="118"/>
      <c r="J4963" s="118"/>
      <c r="K4963" s="118"/>
      <c r="L4963" s="118"/>
      <c r="M4963" s="118"/>
      <c r="N4963" s="118"/>
    </row>
    <row r="4964" spans="1:14" s="43" customFormat="1" hidden="1">
      <c r="A4964" s="84"/>
      <c r="B4964" s="117"/>
      <c r="C4964" s="118"/>
      <c r="D4964" s="118"/>
      <c r="E4964" s="118"/>
      <c r="F4964" s="118"/>
      <c r="G4964" s="118"/>
      <c r="H4964" s="118"/>
      <c r="I4964" s="118"/>
      <c r="J4964" s="118"/>
      <c r="K4964" s="118"/>
      <c r="L4964" s="118"/>
      <c r="M4964" s="118"/>
      <c r="N4964" s="118"/>
    </row>
    <row r="4965" spans="1:14" s="43" customFormat="1" hidden="1">
      <c r="A4965" s="84"/>
      <c r="B4965" s="117"/>
      <c r="C4965" s="118"/>
      <c r="D4965" s="118"/>
      <c r="E4965" s="118"/>
      <c r="F4965" s="118"/>
      <c r="G4965" s="118"/>
      <c r="H4965" s="118"/>
      <c r="I4965" s="118"/>
      <c r="J4965" s="118"/>
      <c r="K4965" s="118"/>
      <c r="L4965" s="118"/>
      <c r="M4965" s="118"/>
      <c r="N4965" s="118"/>
    </row>
    <row r="4966" spans="1:14" s="43" customFormat="1" hidden="1">
      <c r="A4966" s="84"/>
      <c r="B4966" s="117"/>
      <c r="C4966" s="118"/>
      <c r="D4966" s="118"/>
      <c r="E4966" s="118"/>
      <c r="F4966" s="118"/>
      <c r="G4966" s="118"/>
      <c r="H4966" s="118"/>
      <c r="I4966" s="118"/>
      <c r="J4966" s="118"/>
      <c r="K4966" s="118"/>
      <c r="L4966" s="118"/>
      <c r="M4966" s="118"/>
      <c r="N4966" s="118"/>
    </row>
    <row r="4967" spans="1:14" s="43" customFormat="1" hidden="1">
      <c r="A4967" s="84"/>
      <c r="B4967" s="117"/>
      <c r="C4967" s="118"/>
      <c r="D4967" s="118"/>
      <c r="E4967" s="118"/>
      <c r="F4967" s="118"/>
      <c r="G4967" s="118"/>
      <c r="H4967" s="118"/>
      <c r="I4967" s="118"/>
      <c r="J4967" s="118"/>
      <c r="K4967" s="118"/>
      <c r="L4967" s="118"/>
      <c r="M4967" s="118"/>
      <c r="N4967" s="118"/>
    </row>
    <row r="4968" spans="1:14" s="43" customFormat="1" hidden="1">
      <c r="A4968" s="84"/>
      <c r="B4968" s="117"/>
      <c r="C4968" s="118"/>
      <c r="D4968" s="118"/>
      <c r="E4968" s="118"/>
      <c r="F4968" s="118"/>
      <c r="G4968" s="118"/>
      <c r="H4968" s="118"/>
      <c r="I4968" s="118"/>
      <c r="J4968" s="118"/>
      <c r="K4968" s="118"/>
      <c r="L4968" s="118"/>
      <c r="M4968" s="118"/>
      <c r="N4968" s="118"/>
    </row>
    <row r="4969" spans="1:14" s="43" customFormat="1" hidden="1">
      <c r="A4969" s="84"/>
      <c r="B4969" s="117"/>
      <c r="C4969" s="118"/>
      <c r="D4969" s="118"/>
      <c r="E4969" s="118"/>
      <c r="F4969" s="118"/>
      <c r="G4969" s="118"/>
      <c r="H4969" s="118"/>
      <c r="I4969" s="118"/>
      <c r="J4969" s="118"/>
      <c r="K4969" s="118"/>
      <c r="L4969" s="118"/>
      <c r="M4969" s="118"/>
      <c r="N4969" s="118"/>
    </row>
    <row r="4970" spans="1:14" s="43" customFormat="1" hidden="1">
      <c r="A4970" s="84"/>
      <c r="B4970" s="117"/>
      <c r="C4970" s="118"/>
      <c r="D4970" s="118"/>
      <c r="E4970" s="118"/>
      <c r="F4970" s="118"/>
      <c r="G4970" s="118"/>
      <c r="H4970" s="118"/>
      <c r="I4970" s="118"/>
      <c r="J4970" s="118"/>
      <c r="K4970" s="118"/>
      <c r="L4970" s="118"/>
      <c r="M4970" s="118"/>
      <c r="N4970" s="118"/>
    </row>
    <row r="4971" spans="1:14" s="43" customFormat="1" hidden="1">
      <c r="A4971" s="84"/>
      <c r="B4971" s="117"/>
      <c r="C4971" s="118"/>
      <c r="D4971" s="118"/>
      <c r="E4971" s="118"/>
      <c r="F4971" s="118"/>
      <c r="G4971" s="118"/>
      <c r="H4971" s="118"/>
      <c r="I4971" s="118"/>
      <c r="J4971" s="118"/>
      <c r="K4971" s="118"/>
      <c r="L4971" s="118"/>
      <c r="M4971" s="118"/>
      <c r="N4971" s="118"/>
    </row>
    <row r="4972" spans="1:14" s="43" customFormat="1" hidden="1">
      <c r="A4972" s="84"/>
      <c r="B4972" s="117"/>
      <c r="C4972" s="118"/>
      <c r="D4972" s="118"/>
      <c r="E4972" s="118"/>
      <c r="F4972" s="118"/>
      <c r="G4972" s="118"/>
      <c r="H4972" s="118"/>
      <c r="I4972" s="118"/>
      <c r="J4972" s="118"/>
      <c r="K4972" s="118"/>
      <c r="L4972" s="118"/>
      <c r="M4972" s="118"/>
      <c r="N4972" s="118"/>
    </row>
    <row r="4973" spans="1:14" s="43" customFormat="1" hidden="1">
      <c r="A4973" s="84"/>
      <c r="B4973" s="117"/>
      <c r="C4973" s="118"/>
      <c r="D4973" s="118"/>
      <c r="E4973" s="118"/>
      <c r="F4973" s="118"/>
      <c r="G4973" s="118"/>
      <c r="H4973" s="118"/>
      <c r="I4973" s="118"/>
      <c r="J4973" s="118"/>
      <c r="K4973" s="118"/>
      <c r="L4973" s="118"/>
      <c r="M4973" s="118"/>
      <c r="N4973" s="118"/>
    </row>
    <row r="4974" spans="1:14" s="43" customFormat="1" hidden="1">
      <c r="A4974" s="84"/>
      <c r="B4974" s="117"/>
      <c r="C4974" s="118"/>
      <c r="D4974" s="118"/>
      <c r="E4974" s="118"/>
      <c r="F4974" s="118"/>
      <c r="G4974" s="118"/>
      <c r="H4974" s="118"/>
      <c r="I4974" s="118"/>
      <c r="J4974" s="118"/>
      <c r="K4974" s="118"/>
      <c r="L4974" s="118"/>
      <c r="M4974" s="118"/>
      <c r="N4974" s="118"/>
    </row>
    <row r="4975" spans="1:14" s="43" customFormat="1" hidden="1">
      <c r="A4975" s="84"/>
      <c r="B4975" s="117"/>
      <c r="C4975" s="118"/>
      <c r="D4975" s="118"/>
      <c r="E4975" s="118"/>
      <c r="F4975" s="118"/>
      <c r="G4975" s="118"/>
      <c r="H4975" s="118"/>
      <c r="I4975" s="118"/>
      <c r="J4975" s="118"/>
      <c r="K4975" s="118"/>
      <c r="L4975" s="118"/>
      <c r="M4975" s="118"/>
      <c r="N4975" s="118"/>
    </row>
    <row r="4976" spans="1:14" s="43" customFormat="1" hidden="1">
      <c r="A4976" s="84"/>
      <c r="B4976" s="117"/>
      <c r="C4976" s="118"/>
      <c r="D4976" s="118"/>
      <c r="E4976" s="118"/>
      <c r="F4976" s="118"/>
      <c r="G4976" s="118"/>
      <c r="H4976" s="118"/>
      <c r="I4976" s="118"/>
      <c r="J4976" s="118"/>
      <c r="K4976" s="118"/>
      <c r="L4976" s="118"/>
      <c r="M4976" s="118"/>
      <c r="N4976" s="118"/>
    </row>
    <row r="4977" spans="1:14" s="43" customFormat="1" hidden="1">
      <c r="A4977" s="84"/>
      <c r="B4977" s="117"/>
      <c r="C4977" s="118"/>
      <c r="D4977" s="118"/>
      <c r="E4977" s="118"/>
      <c r="F4977" s="118"/>
      <c r="G4977" s="118"/>
      <c r="H4977" s="118"/>
      <c r="I4977" s="118"/>
      <c r="J4977" s="118"/>
      <c r="K4977" s="118"/>
      <c r="L4977" s="118"/>
      <c r="M4977" s="118"/>
      <c r="N4977" s="118"/>
    </row>
    <row r="4978" spans="1:14" s="43" customFormat="1" hidden="1">
      <c r="A4978" s="84"/>
      <c r="B4978" s="117"/>
      <c r="C4978" s="118"/>
      <c r="D4978" s="118"/>
      <c r="E4978" s="118"/>
      <c r="F4978" s="118"/>
      <c r="G4978" s="118"/>
      <c r="H4978" s="118"/>
      <c r="I4978" s="118"/>
      <c r="J4978" s="118"/>
      <c r="K4978" s="118"/>
      <c r="L4978" s="118"/>
      <c r="M4978" s="118"/>
      <c r="N4978" s="118"/>
    </row>
    <row r="4979" spans="1:14" s="43" customFormat="1" hidden="1">
      <c r="A4979" s="84"/>
      <c r="B4979" s="117"/>
      <c r="C4979" s="118"/>
      <c r="D4979" s="118"/>
      <c r="E4979" s="118"/>
      <c r="F4979" s="118"/>
      <c r="G4979" s="118"/>
      <c r="H4979" s="118"/>
      <c r="I4979" s="118"/>
      <c r="J4979" s="118"/>
      <c r="K4979" s="118"/>
      <c r="L4979" s="118"/>
      <c r="M4979" s="118"/>
      <c r="N4979" s="118"/>
    </row>
    <row r="4980" spans="1:14" s="43" customFormat="1" hidden="1">
      <c r="A4980" s="84"/>
      <c r="B4980" s="117"/>
      <c r="C4980" s="118"/>
      <c r="D4980" s="118"/>
      <c r="E4980" s="118"/>
      <c r="F4980" s="118"/>
      <c r="G4980" s="118"/>
      <c r="H4980" s="118"/>
      <c r="I4980" s="118"/>
      <c r="J4980" s="118"/>
      <c r="K4980" s="118"/>
      <c r="L4980" s="118"/>
      <c r="M4980" s="118"/>
      <c r="N4980" s="118"/>
    </row>
    <row r="4981" spans="1:14" s="43" customFormat="1" hidden="1">
      <c r="A4981" s="84"/>
      <c r="B4981" s="117"/>
      <c r="C4981" s="118"/>
      <c r="D4981" s="118"/>
      <c r="E4981" s="118"/>
      <c r="F4981" s="118"/>
      <c r="G4981" s="118"/>
      <c r="H4981" s="118"/>
      <c r="I4981" s="118"/>
      <c r="J4981" s="118"/>
      <c r="K4981" s="118"/>
      <c r="L4981" s="118"/>
      <c r="M4981" s="118"/>
      <c r="N4981" s="118"/>
    </row>
    <row r="4982" spans="1:14" s="43" customFormat="1" hidden="1">
      <c r="A4982" s="84"/>
      <c r="B4982" s="117"/>
      <c r="C4982" s="118"/>
      <c r="D4982" s="118"/>
      <c r="E4982" s="118"/>
      <c r="F4982" s="118"/>
      <c r="G4982" s="118"/>
      <c r="H4982" s="118"/>
      <c r="I4982" s="118"/>
      <c r="J4982" s="118"/>
      <c r="K4982" s="118"/>
      <c r="L4982" s="118"/>
      <c r="M4982" s="118"/>
      <c r="N4982" s="118"/>
    </row>
    <row r="4983" spans="1:14" s="43" customFormat="1" hidden="1">
      <c r="A4983" s="84"/>
      <c r="B4983" s="117"/>
      <c r="C4983" s="118"/>
      <c r="D4983" s="118"/>
      <c r="E4983" s="118"/>
      <c r="F4983" s="118"/>
      <c r="G4983" s="118"/>
      <c r="H4983" s="118"/>
      <c r="I4983" s="118"/>
      <c r="J4983" s="118"/>
      <c r="K4983" s="118"/>
      <c r="L4983" s="118"/>
      <c r="M4983" s="118"/>
      <c r="N4983" s="118"/>
    </row>
    <row r="4984" spans="1:14" s="43" customFormat="1" hidden="1">
      <c r="A4984" s="84"/>
      <c r="B4984" s="117"/>
      <c r="C4984" s="118"/>
      <c r="D4984" s="118"/>
      <c r="E4984" s="118"/>
      <c r="F4984" s="118"/>
      <c r="G4984" s="118"/>
      <c r="H4984" s="118"/>
      <c r="I4984" s="118"/>
      <c r="J4984" s="118"/>
      <c r="K4984" s="118"/>
      <c r="L4984" s="118"/>
      <c r="M4984" s="118"/>
      <c r="N4984" s="118"/>
    </row>
    <row r="4985" spans="1:14" s="43" customFormat="1" hidden="1">
      <c r="A4985" s="84"/>
      <c r="B4985" s="117"/>
      <c r="C4985" s="118"/>
      <c r="D4985" s="118"/>
      <c r="E4985" s="118"/>
      <c r="F4985" s="118"/>
      <c r="G4985" s="118"/>
      <c r="H4985" s="118"/>
      <c r="I4985" s="118"/>
      <c r="J4985" s="118"/>
      <c r="K4985" s="118"/>
      <c r="L4985" s="118"/>
      <c r="M4985" s="118"/>
      <c r="N4985" s="118"/>
    </row>
    <row r="4986" spans="1:14" s="43" customFormat="1" hidden="1">
      <c r="A4986" s="84"/>
      <c r="B4986" s="117"/>
      <c r="C4986" s="118"/>
      <c r="D4986" s="118"/>
      <c r="E4986" s="118"/>
      <c r="F4986" s="118"/>
      <c r="G4986" s="118"/>
      <c r="H4986" s="118"/>
      <c r="I4986" s="118"/>
      <c r="J4986" s="118"/>
      <c r="K4986" s="118"/>
      <c r="L4986" s="118"/>
      <c r="M4986" s="118"/>
      <c r="N4986" s="118"/>
    </row>
    <row r="4987" spans="1:14" s="43" customFormat="1" hidden="1">
      <c r="A4987" s="84"/>
      <c r="B4987" s="117"/>
      <c r="C4987" s="118"/>
      <c r="D4987" s="118"/>
      <c r="E4987" s="118"/>
      <c r="F4987" s="118"/>
      <c r="G4987" s="118"/>
      <c r="H4987" s="118"/>
      <c r="I4987" s="118"/>
      <c r="J4987" s="118"/>
      <c r="K4987" s="118"/>
      <c r="L4987" s="118"/>
      <c r="M4987" s="118"/>
      <c r="N4987" s="118"/>
    </row>
    <row r="4988" spans="1:14" s="43" customFormat="1" hidden="1">
      <c r="A4988" s="84"/>
      <c r="B4988" s="117"/>
      <c r="C4988" s="118"/>
      <c r="D4988" s="118"/>
      <c r="E4988" s="118"/>
      <c r="F4988" s="118"/>
      <c r="G4988" s="118"/>
      <c r="H4988" s="118"/>
      <c r="I4988" s="118"/>
      <c r="J4988" s="118"/>
      <c r="K4988" s="118"/>
      <c r="L4988" s="118"/>
      <c r="M4988" s="118"/>
      <c r="N4988" s="118"/>
    </row>
    <row r="4989" spans="1:14" s="43" customFormat="1" hidden="1">
      <c r="A4989" s="84"/>
      <c r="B4989" s="117"/>
      <c r="C4989" s="118"/>
      <c r="D4989" s="118"/>
      <c r="E4989" s="118"/>
      <c r="F4989" s="118"/>
      <c r="G4989" s="118"/>
      <c r="H4989" s="118"/>
      <c r="I4989" s="118"/>
      <c r="J4989" s="118"/>
      <c r="K4989" s="118"/>
      <c r="L4989" s="118"/>
      <c r="M4989" s="118"/>
      <c r="N4989" s="118"/>
    </row>
    <row r="4990" spans="1:14" s="43" customFormat="1" hidden="1">
      <c r="A4990" s="84"/>
      <c r="B4990" s="117"/>
      <c r="C4990" s="118"/>
      <c r="D4990" s="118"/>
      <c r="E4990" s="118"/>
      <c r="F4990" s="118"/>
      <c r="G4990" s="118"/>
      <c r="H4990" s="118"/>
      <c r="I4990" s="118"/>
      <c r="J4990" s="118"/>
      <c r="K4990" s="118"/>
      <c r="L4990" s="118"/>
      <c r="M4990" s="118"/>
      <c r="N4990" s="118"/>
    </row>
    <row r="4991" spans="1:14" s="43" customFormat="1" hidden="1">
      <c r="A4991" s="84"/>
      <c r="B4991" s="117"/>
      <c r="C4991" s="118"/>
      <c r="D4991" s="118"/>
      <c r="E4991" s="118"/>
      <c r="F4991" s="118"/>
      <c r="G4991" s="118"/>
      <c r="H4991" s="118"/>
      <c r="I4991" s="118"/>
      <c r="J4991" s="118"/>
      <c r="K4991" s="118"/>
      <c r="L4991" s="118"/>
      <c r="M4991" s="118"/>
      <c r="N4991" s="118"/>
    </row>
    <row r="4992" spans="1:14" s="43" customFormat="1" hidden="1">
      <c r="A4992" s="84"/>
      <c r="B4992" s="117"/>
      <c r="C4992" s="118"/>
      <c r="D4992" s="118"/>
      <c r="E4992" s="118"/>
      <c r="F4992" s="118"/>
      <c r="G4992" s="118"/>
      <c r="H4992" s="118"/>
      <c r="I4992" s="118"/>
      <c r="J4992" s="118"/>
      <c r="K4992" s="118"/>
      <c r="L4992" s="118"/>
      <c r="M4992" s="118"/>
      <c r="N4992" s="118"/>
    </row>
    <row r="4993" spans="1:14" s="43" customFormat="1" hidden="1">
      <c r="A4993" s="84"/>
      <c r="B4993" s="117"/>
      <c r="C4993" s="118"/>
      <c r="D4993" s="118"/>
      <c r="E4993" s="118"/>
      <c r="F4993" s="118"/>
      <c r="G4993" s="118"/>
      <c r="H4993" s="118"/>
      <c r="I4993" s="118"/>
      <c r="J4993" s="118"/>
      <c r="K4993" s="118"/>
      <c r="L4993" s="118"/>
      <c r="M4993" s="118"/>
      <c r="N4993" s="118"/>
    </row>
    <row r="4994" spans="1:14" s="43" customFormat="1" hidden="1">
      <c r="A4994" s="84"/>
      <c r="B4994" s="117"/>
      <c r="C4994" s="118"/>
      <c r="D4994" s="118"/>
      <c r="E4994" s="118"/>
      <c r="F4994" s="118"/>
      <c r="G4994" s="118"/>
      <c r="H4994" s="118"/>
      <c r="I4994" s="118"/>
      <c r="J4994" s="118"/>
      <c r="K4994" s="118"/>
      <c r="L4994" s="118"/>
      <c r="M4994" s="118"/>
      <c r="N4994" s="118"/>
    </row>
    <row r="4995" spans="1:14" s="43" customFormat="1" hidden="1">
      <c r="A4995" s="84"/>
      <c r="B4995" s="117"/>
      <c r="C4995" s="118"/>
      <c r="D4995" s="118"/>
      <c r="E4995" s="118"/>
      <c r="F4995" s="118"/>
      <c r="G4995" s="118"/>
      <c r="H4995" s="118"/>
      <c r="I4995" s="118"/>
      <c r="J4995" s="118"/>
      <c r="K4995" s="118"/>
      <c r="L4995" s="118"/>
      <c r="M4995" s="118"/>
      <c r="N4995" s="118"/>
    </row>
    <row r="4996" spans="1:14" s="43" customFormat="1" hidden="1">
      <c r="A4996" s="84"/>
      <c r="B4996" s="117"/>
      <c r="C4996" s="118"/>
      <c r="D4996" s="118"/>
      <c r="E4996" s="118"/>
      <c r="F4996" s="118"/>
      <c r="G4996" s="118"/>
      <c r="H4996" s="118"/>
      <c r="I4996" s="118"/>
      <c r="J4996" s="118"/>
      <c r="K4996" s="118"/>
      <c r="L4996" s="118"/>
      <c r="M4996" s="118"/>
      <c r="N4996" s="118"/>
    </row>
    <row r="4997" spans="1:14" s="43" customFormat="1" hidden="1">
      <c r="A4997" s="84"/>
      <c r="B4997" s="117"/>
      <c r="C4997" s="118"/>
      <c r="D4997" s="118"/>
      <c r="E4997" s="118"/>
      <c r="F4997" s="118"/>
      <c r="G4997" s="118"/>
      <c r="H4997" s="118"/>
      <c r="I4997" s="118"/>
      <c r="J4997" s="118"/>
      <c r="K4997" s="118"/>
      <c r="L4997" s="118"/>
      <c r="M4997" s="118"/>
      <c r="N4997" s="118"/>
    </row>
    <row r="4998" spans="1:14" s="43" customFormat="1" hidden="1">
      <c r="A4998" s="84"/>
      <c r="B4998" s="117"/>
      <c r="C4998" s="118"/>
      <c r="D4998" s="118"/>
      <c r="E4998" s="118"/>
      <c r="F4998" s="118"/>
      <c r="G4998" s="118"/>
      <c r="H4998" s="118"/>
      <c r="I4998" s="118"/>
      <c r="J4998" s="118"/>
      <c r="K4998" s="118"/>
      <c r="L4998" s="118"/>
      <c r="M4998" s="118"/>
      <c r="N4998" s="118"/>
    </row>
    <row r="4999" spans="1:14" s="43" customFormat="1" hidden="1">
      <c r="A4999" s="84"/>
      <c r="B4999" s="117"/>
      <c r="C4999" s="118"/>
      <c r="D4999" s="118"/>
      <c r="E4999" s="118"/>
      <c r="F4999" s="118"/>
      <c r="G4999" s="118"/>
      <c r="H4999" s="118"/>
      <c r="I4999" s="118"/>
      <c r="J4999" s="118"/>
      <c r="K4999" s="118"/>
      <c r="L4999" s="118"/>
      <c r="M4999" s="118"/>
      <c r="N4999" s="118"/>
    </row>
    <row r="5000" spans="1:14" s="43" customFormat="1" hidden="1">
      <c r="A5000" s="84"/>
      <c r="B5000" s="117"/>
      <c r="C5000" s="118"/>
      <c r="D5000" s="118"/>
      <c r="E5000" s="118"/>
      <c r="F5000" s="118"/>
      <c r="G5000" s="118"/>
      <c r="H5000" s="118"/>
      <c r="I5000" s="118"/>
      <c r="J5000" s="118"/>
      <c r="K5000" s="118"/>
      <c r="L5000" s="118"/>
      <c r="M5000" s="118"/>
      <c r="N5000" s="118"/>
    </row>
    <row r="5001" spans="1:14" s="43" customFormat="1" hidden="1">
      <c r="A5001" s="84"/>
      <c r="B5001" s="117"/>
      <c r="C5001" s="118"/>
      <c r="D5001" s="118"/>
      <c r="E5001" s="118"/>
      <c r="F5001" s="118"/>
      <c r="G5001" s="118"/>
      <c r="H5001" s="118"/>
      <c r="I5001" s="118"/>
      <c r="J5001" s="118"/>
      <c r="K5001" s="118"/>
      <c r="L5001" s="118"/>
      <c r="M5001" s="118"/>
      <c r="N5001" s="118"/>
    </row>
    <row r="5002" spans="1:14" s="43" customFormat="1" hidden="1">
      <c r="A5002" s="84"/>
      <c r="B5002" s="117"/>
      <c r="C5002" s="118"/>
      <c r="D5002" s="118"/>
      <c r="E5002" s="118"/>
      <c r="F5002" s="118"/>
      <c r="G5002" s="118"/>
      <c r="H5002" s="118"/>
      <c r="I5002" s="118"/>
      <c r="J5002" s="118"/>
      <c r="K5002" s="118"/>
      <c r="L5002" s="118"/>
      <c r="M5002" s="118"/>
      <c r="N5002" s="118"/>
    </row>
    <row r="5003" spans="1:14" s="43" customFormat="1" hidden="1">
      <c r="A5003" s="84"/>
      <c r="B5003" s="117"/>
      <c r="C5003" s="118"/>
      <c r="D5003" s="118"/>
      <c r="E5003" s="118"/>
      <c r="F5003" s="118"/>
      <c r="G5003" s="118"/>
      <c r="H5003" s="118"/>
      <c r="I5003" s="118"/>
      <c r="J5003" s="118"/>
      <c r="K5003" s="118"/>
      <c r="L5003" s="118"/>
      <c r="M5003" s="118"/>
      <c r="N5003" s="118"/>
    </row>
    <row r="5004" spans="1:14" s="43" customFormat="1" hidden="1">
      <c r="A5004" s="84"/>
      <c r="B5004" s="117"/>
      <c r="C5004" s="118"/>
      <c r="D5004" s="118"/>
      <c r="E5004" s="118"/>
      <c r="F5004" s="118"/>
      <c r="G5004" s="118"/>
      <c r="H5004" s="118"/>
      <c r="I5004" s="118"/>
      <c r="J5004" s="118"/>
      <c r="K5004" s="118"/>
      <c r="L5004" s="118"/>
      <c r="M5004" s="118"/>
      <c r="N5004" s="118"/>
    </row>
    <row r="5005" spans="1:14" s="43" customFormat="1" hidden="1">
      <c r="A5005" s="84"/>
      <c r="B5005" s="117"/>
      <c r="C5005" s="118"/>
      <c r="D5005" s="118"/>
      <c r="E5005" s="118"/>
      <c r="F5005" s="118"/>
      <c r="G5005" s="118"/>
      <c r="H5005" s="118"/>
      <c r="I5005" s="118"/>
      <c r="J5005" s="118"/>
      <c r="K5005" s="118"/>
      <c r="L5005" s="118"/>
      <c r="M5005" s="118"/>
      <c r="N5005" s="118"/>
    </row>
    <row r="5006" spans="1:14" s="43" customFormat="1" hidden="1">
      <c r="A5006" s="84"/>
      <c r="B5006" s="117"/>
      <c r="C5006" s="118"/>
      <c r="D5006" s="118"/>
      <c r="E5006" s="118"/>
      <c r="F5006" s="118"/>
      <c r="G5006" s="118"/>
      <c r="H5006" s="118"/>
      <c r="I5006" s="118"/>
      <c r="J5006" s="118"/>
      <c r="K5006" s="118"/>
      <c r="L5006" s="118"/>
      <c r="M5006" s="118"/>
      <c r="N5006" s="118"/>
    </row>
    <row r="5007" spans="1:14" s="43" customFormat="1" hidden="1">
      <c r="A5007" s="84"/>
      <c r="B5007" s="117"/>
      <c r="C5007" s="118"/>
      <c r="D5007" s="118"/>
      <c r="E5007" s="118"/>
      <c r="F5007" s="118"/>
      <c r="G5007" s="118"/>
      <c r="H5007" s="118"/>
      <c r="I5007" s="118"/>
      <c r="J5007" s="118"/>
      <c r="K5007" s="118"/>
      <c r="L5007" s="118"/>
      <c r="M5007" s="118"/>
      <c r="N5007" s="118"/>
    </row>
    <row r="5008" spans="1:14" s="43" customFormat="1" hidden="1">
      <c r="A5008" s="84"/>
      <c r="B5008" s="117"/>
      <c r="C5008" s="118"/>
      <c r="D5008" s="118"/>
      <c r="E5008" s="118"/>
      <c r="F5008" s="118"/>
      <c r="G5008" s="118"/>
      <c r="H5008" s="118"/>
      <c r="I5008" s="118"/>
      <c r="J5008" s="118"/>
      <c r="K5008" s="118"/>
      <c r="L5008" s="118"/>
      <c r="M5008" s="118"/>
      <c r="N5008" s="118"/>
    </row>
    <row r="5009" spans="1:14" s="43" customFormat="1" hidden="1">
      <c r="A5009" s="84"/>
      <c r="B5009" s="117"/>
      <c r="C5009" s="118"/>
      <c r="D5009" s="118"/>
      <c r="E5009" s="118"/>
      <c r="F5009" s="118"/>
      <c r="G5009" s="118"/>
      <c r="H5009" s="118"/>
      <c r="I5009" s="118"/>
      <c r="J5009" s="118"/>
      <c r="K5009" s="118"/>
      <c r="L5009" s="118"/>
      <c r="M5009" s="118"/>
      <c r="N5009" s="118"/>
    </row>
    <row r="5010" spans="1:14" s="43" customFormat="1" hidden="1">
      <c r="A5010" s="84"/>
      <c r="B5010" s="117"/>
      <c r="C5010" s="118"/>
      <c r="D5010" s="118"/>
      <c r="E5010" s="118"/>
      <c r="F5010" s="118"/>
      <c r="G5010" s="118"/>
      <c r="H5010" s="118"/>
      <c r="I5010" s="118"/>
      <c r="J5010" s="118"/>
      <c r="K5010" s="118"/>
      <c r="L5010" s="118"/>
      <c r="M5010" s="118"/>
      <c r="N5010" s="118"/>
    </row>
    <row r="5011" spans="1:14" s="43" customFormat="1" hidden="1">
      <c r="A5011" s="84"/>
      <c r="B5011" s="117"/>
      <c r="C5011" s="118"/>
      <c r="D5011" s="118"/>
      <c r="E5011" s="118"/>
      <c r="F5011" s="118"/>
      <c r="G5011" s="118"/>
      <c r="H5011" s="118"/>
      <c r="I5011" s="118"/>
      <c r="J5011" s="118"/>
      <c r="K5011" s="118"/>
      <c r="L5011" s="118"/>
      <c r="M5011" s="118"/>
      <c r="N5011" s="118"/>
    </row>
    <row r="5012" spans="1:14" s="43" customFormat="1" hidden="1">
      <c r="A5012" s="84"/>
      <c r="B5012" s="117"/>
      <c r="C5012" s="118"/>
      <c r="D5012" s="118"/>
      <c r="E5012" s="118"/>
      <c r="F5012" s="118"/>
      <c r="G5012" s="118"/>
      <c r="H5012" s="118"/>
      <c r="I5012" s="118"/>
      <c r="J5012" s="118"/>
      <c r="K5012" s="118"/>
      <c r="L5012" s="118"/>
      <c r="M5012" s="118"/>
      <c r="N5012" s="118"/>
    </row>
    <row r="5013" spans="1:14" s="43" customFormat="1" hidden="1">
      <c r="A5013" s="84"/>
      <c r="B5013" s="117"/>
      <c r="C5013" s="118"/>
      <c r="D5013" s="118"/>
      <c r="E5013" s="118"/>
      <c r="F5013" s="118"/>
      <c r="G5013" s="118"/>
      <c r="H5013" s="118"/>
      <c r="I5013" s="118"/>
      <c r="J5013" s="118"/>
      <c r="K5013" s="118"/>
      <c r="L5013" s="118"/>
      <c r="M5013" s="118"/>
      <c r="N5013" s="118"/>
    </row>
    <row r="5014" spans="1:14" s="43" customFormat="1" hidden="1">
      <c r="A5014" s="84"/>
      <c r="B5014" s="117"/>
      <c r="C5014" s="118"/>
      <c r="D5014" s="118"/>
      <c r="E5014" s="118"/>
      <c r="F5014" s="118"/>
      <c r="G5014" s="118"/>
      <c r="H5014" s="118"/>
      <c r="I5014" s="118"/>
      <c r="J5014" s="118"/>
      <c r="K5014" s="118"/>
      <c r="L5014" s="118"/>
      <c r="M5014" s="118"/>
      <c r="N5014" s="118"/>
    </row>
    <row r="5015" spans="1:14" s="43" customFormat="1" hidden="1">
      <c r="A5015" s="84"/>
      <c r="B5015" s="117"/>
      <c r="C5015" s="118"/>
      <c r="D5015" s="118"/>
      <c r="E5015" s="118"/>
      <c r="F5015" s="118"/>
      <c r="G5015" s="118"/>
      <c r="H5015" s="118"/>
      <c r="I5015" s="118"/>
      <c r="J5015" s="118"/>
      <c r="K5015" s="118"/>
      <c r="L5015" s="118"/>
      <c r="M5015" s="118"/>
      <c r="N5015" s="118"/>
    </row>
    <row r="5016" spans="1:14" s="43" customFormat="1" hidden="1">
      <c r="A5016" s="84"/>
      <c r="B5016" s="117"/>
      <c r="C5016" s="118"/>
      <c r="D5016" s="118"/>
      <c r="E5016" s="118"/>
      <c r="F5016" s="118"/>
      <c r="G5016" s="118"/>
      <c r="H5016" s="118"/>
      <c r="I5016" s="118"/>
      <c r="J5016" s="118"/>
      <c r="K5016" s="118"/>
      <c r="L5016" s="118"/>
      <c r="M5016" s="118"/>
      <c r="N5016" s="118"/>
    </row>
    <row r="5017" spans="1:14" s="43" customFormat="1" hidden="1">
      <c r="A5017" s="84"/>
      <c r="B5017" s="117"/>
      <c r="C5017" s="118"/>
      <c r="D5017" s="118"/>
      <c r="E5017" s="118"/>
      <c r="F5017" s="118"/>
      <c r="G5017" s="118"/>
      <c r="H5017" s="118"/>
      <c r="I5017" s="118"/>
      <c r="J5017" s="118"/>
      <c r="K5017" s="118"/>
      <c r="L5017" s="118"/>
      <c r="M5017" s="118"/>
      <c r="N5017" s="118"/>
    </row>
    <row r="5018" spans="1:14" s="43" customFormat="1" hidden="1">
      <c r="A5018" s="84"/>
      <c r="B5018" s="117"/>
      <c r="C5018" s="118"/>
      <c r="D5018" s="118"/>
      <c r="E5018" s="118"/>
      <c r="F5018" s="118"/>
      <c r="G5018" s="118"/>
      <c r="H5018" s="118"/>
      <c r="I5018" s="118"/>
      <c r="J5018" s="118"/>
      <c r="K5018" s="118"/>
      <c r="L5018" s="118"/>
      <c r="M5018" s="118"/>
      <c r="N5018" s="118"/>
    </row>
    <row r="5019" spans="1:14" s="43" customFormat="1" hidden="1">
      <c r="A5019" s="84"/>
      <c r="B5019" s="117"/>
      <c r="C5019" s="118"/>
      <c r="D5019" s="118"/>
      <c r="E5019" s="118"/>
      <c r="F5019" s="118"/>
      <c r="G5019" s="118"/>
      <c r="H5019" s="118"/>
      <c r="I5019" s="118"/>
      <c r="J5019" s="118"/>
      <c r="K5019" s="118"/>
      <c r="L5019" s="118"/>
      <c r="M5019" s="118"/>
      <c r="N5019" s="118"/>
    </row>
    <row r="5020" spans="1:14" s="43" customFormat="1" hidden="1">
      <c r="A5020" s="84"/>
      <c r="B5020" s="117"/>
      <c r="C5020" s="118"/>
      <c r="D5020" s="118"/>
      <c r="E5020" s="118"/>
      <c r="F5020" s="118"/>
      <c r="G5020" s="118"/>
      <c r="H5020" s="118"/>
      <c r="I5020" s="118"/>
      <c r="J5020" s="118"/>
      <c r="K5020" s="118"/>
      <c r="L5020" s="118"/>
      <c r="M5020" s="118"/>
      <c r="N5020" s="118"/>
    </row>
    <row r="5021" spans="1:14" s="43" customFormat="1" hidden="1">
      <c r="A5021" s="84"/>
      <c r="B5021" s="117"/>
      <c r="C5021" s="118"/>
      <c r="D5021" s="118"/>
      <c r="E5021" s="118"/>
      <c r="F5021" s="118"/>
      <c r="G5021" s="118"/>
      <c r="H5021" s="118"/>
      <c r="I5021" s="118"/>
      <c r="J5021" s="118"/>
      <c r="K5021" s="118"/>
      <c r="L5021" s="118"/>
      <c r="M5021" s="118"/>
      <c r="N5021" s="118"/>
    </row>
    <row r="5022" spans="1:14" s="43" customFormat="1" hidden="1">
      <c r="A5022" s="84"/>
      <c r="B5022" s="117"/>
      <c r="C5022" s="118"/>
      <c r="D5022" s="118"/>
      <c r="E5022" s="118"/>
      <c r="F5022" s="118"/>
      <c r="G5022" s="118"/>
      <c r="H5022" s="118"/>
      <c r="I5022" s="118"/>
      <c r="J5022" s="118"/>
      <c r="K5022" s="118"/>
      <c r="L5022" s="118"/>
      <c r="M5022" s="118"/>
      <c r="N5022" s="118"/>
    </row>
    <row r="5023" spans="1:14" s="43" customFormat="1" hidden="1">
      <c r="A5023" s="84"/>
      <c r="B5023" s="117"/>
      <c r="C5023" s="118"/>
      <c r="D5023" s="118"/>
      <c r="E5023" s="118"/>
      <c r="F5023" s="118"/>
      <c r="G5023" s="118"/>
      <c r="H5023" s="118"/>
      <c r="I5023" s="118"/>
      <c r="J5023" s="118"/>
      <c r="K5023" s="118"/>
      <c r="L5023" s="118"/>
      <c r="M5023" s="118"/>
      <c r="N5023" s="118"/>
    </row>
    <row r="5024" spans="1:14" s="43" customFormat="1" hidden="1">
      <c r="A5024" s="84"/>
      <c r="B5024" s="117"/>
      <c r="C5024" s="118"/>
      <c r="D5024" s="118"/>
      <c r="E5024" s="118"/>
      <c r="F5024" s="118"/>
      <c r="G5024" s="118"/>
      <c r="H5024" s="118"/>
      <c r="I5024" s="118"/>
      <c r="J5024" s="118"/>
      <c r="K5024" s="118"/>
      <c r="L5024" s="118"/>
      <c r="M5024" s="118"/>
      <c r="N5024" s="118"/>
    </row>
    <row r="5025" spans="1:14" s="43" customFormat="1" hidden="1">
      <c r="A5025" s="84"/>
      <c r="B5025" s="117"/>
      <c r="C5025" s="118"/>
      <c r="D5025" s="118"/>
      <c r="E5025" s="118"/>
      <c r="F5025" s="118"/>
      <c r="G5025" s="118"/>
      <c r="H5025" s="118"/>
      <c r="I5025" s="118"/>
      <c r="J5025" s="118"/>
      <c r="K5025" s="118"/>
      <c r="L5025" s="118"/>
      <c r="M5025" s="118"/>
      <c r="N5025" s="118"/>
    </row>
    <row r="5026" spans="1:14" s="43" customFormat="1" hidden="1">
      <c r="A5026" s="84"/>
      <c r="B5026" s="117"/>
      <c r="C5026" s="118"/>
      <c r="D5026" s="118"/>
      <c r="E5026" s="118"/>
      <c r="F5026" s="118"/>
      <c r="G5026" s="118"/>
      <c r="H5026" s="118"/>
      <c r="I5026" s="118"/>
      <c r="J5026" s="118"/>
      <c r="K5026" s="118"/>
      <c r="L5026" s="118"/>
      <c r="M5026" s="118"/>
      <c r="N5026" s="118"/>
    </row>
    <row r="5027" spans="1:14" s="43" customFormat="1" hidden="1">
      <c r="A5027" s="84"/>
      <c r="B5027" s="117"/>
      <c r="C5027" s="118"/>
      <c r="D5027" s="118"/>
      <c r="E5027" s="118"/>
      <c r="F5027" s="118"/>
      <c r="G5027" s="118"/>
      <c r="H5027" s="118"/>
      <c r="I5027" s="118"/>
      <c r="J5027" s="118"/>
      <c r="K5027" s="118"/>
      <c r="L5027" s="118"/>
      <c r="M5027" s="118"/>
      <c r="N5027" s="118"/>
    </row>
    <row r="5028" spans="1:14" s="43" customFormat="1" hidden="1">
      <c r="A5028" s="84"/>
      <c r="B5028" s="117"/>
      <c r="C5028" s="118"/>
      <c r="D5028" s="118"/>
      <c r="E5028" s="118"/>
      <c r="F5028" s="118"/>
      <c r="G5028" s="118"/>
      <c r="H5028" s="118"/>
      <c r="I5028" s="118"/>
      <c r="J5028" s="118"/>
      <c r="K5028" s="118"/>
      <c r="L5028" s="118"/>
      <c r="M5028" s="118"/>
      <c r="N5028" s="118"/>
    </row>
    <row r="5029" spans="1:14" s="43" customFormat="1" hidden="1">
      <c r="A5029" s="84"/>
      <c r="B5029" s="117"/>
      <c r="C5029" s="118"/>
      <c r="D5029" s="118"/>
      <c r="E5029" s="118"/>
      <c r="F5029" s="118"/>
      <c r="G5029" s="118"/>
      <c r="H5029" s="118"/>
      <c r="I5029" s="118"/>
      <c r="J5029" s="118"/>
      <c r="K5029" s="118"/>
      <c r="L5029" s="118"/>
      <c r="M5029" s="118"/>
      <c r="N5029" s="118"/>
    </row>
    <row r="5030" spans="1:14" s="43" customFormat="1" hidden="1">
      <c r="A5030" s="84"/>
      <c r="B5030" s="117"/>
      <c r="C5030" s="118"/>
      <c r="D5030" s="118"/>
      <c r="E5030" s="118"/>
      <c r="F5030" s="118"/>
      <c r="G5030" s="118"/>
      <c r="H5030" s="118"/>
      <c r="I5030" s="118"/>
      <c r="J5030" s="118"/>
      <c r="K5030" s="118"/>
      <c r="L5030" s="118"/>
      <c r="M5030" s="118"/>
      <c r="N5030" s="118"/>
    </row>
    <row r="5031" spans="1:14" s="43" customFormat="1" hidden="1">
      <c r="A5031" s="84"/>
      <c r="B5031" s="117"/>
      <c r="C5031" s="118"/>
      <c r="D5031" s="118"/>
      <c r="E5031" s="118"/>
      <c r="F5031" s="118"/>
      <c r="G5031" s="118"/>
      <c r="H5031" s="118"/>
      <c r="I5031" s="118"/>
      <c r="J5031" s="118"/>
      <c r="K5031" s="118"/>
      <c r="L5031" s="118"/>
      <c r="M5031" s="118"/>
      <c r="N5031" s="118"/>
    </row>
    <row r="5032" spans="1:14" s="43" customFormat="1" hidden="1">
      <c r="A5032" s="84"/>
      <c r="B5032" s="117"/>
      <c r="C5032" s="118"/>
      <c r="D5032" s="118"/>
      <c r="E5032" s="118"/>
      <c r="F5032" s="118"/>
      <c r="G5032" s="118"/>
      <c r="H5032" s="118"/>
      <c r="I5032" s="118"/>
      <c r="J5032" s="118"/>
      <c r="K5032" s="118"/>
      <c r="L5032" s="118"/>
      <c r="M5032" s="118"/>
      <c r="N5032" s="118"/>
    </row>
    <row r="5033" spans="1:14" s="43" customFormat="1" hidden="1">
      <c r="A5033" s="84"/>
      <c r="B5033" s="117"/>
      <c r="C5033" s="118"/>
      <c r="D5033" s="118"/>
      <c r="E5033" s="118"/>
      <c r="F5033" s="118"/>
      <c r="G5033" s="118"/>
      <c r="H5033" s="118"/>
      <c r="I5033" s="118"/>
      <c r="J5033" s="118"/>
      <c r="K5033" s="118"/>
      <c r="L5033" s="118"/>
      <c r="M5033" s="118"/>
      <c r="N5033" s="118"/>
    </row>
    <row r="5034" spans="1:14" s="43" customFormat="1" hidden="1">
      <c r="A5034" s="84"/>
      <c r="B5034" s="117"/>
      <c r="C5034" s="118"/>
      <c r="D5034" s="118"/>
      <c r="E5034" s="118"/>
      <c r="F5034" s="118"/>
      <c r="G5034" s="118"/>
      <c r="H5034" s="118"/>
      <c r="I5034" s="118"/>
      <c r="J5034" s="118"/>
      <c r="K5034" s="118"/>
      <c r="L5034" s="118"/>
      <c r="M5034" s="118"/>
      <c r="N5034" s="118"/>
    </row>
    <row r="5035" spans="1:14" s="43" customFormat="1" hidden="1">
      <c r="A5035" s="84"/>
      <c r="B5035" s="117"/>
      <c r="C5035" s="118"/>
      <c r="D5035" s="118"/>
      <c r="E5035" s="118"/>
      <c r="F5035" s="118"/>
      <c r="G5035" s="118"/>
      <c r="H5035" s="118"/>
      <c r="I5035" s="118"/>
      <c r="J5035" s="118"/>
      <c r="K5035" s="118"/>
      <c r="L5035" s="118"/>
      <c r="M5035" s="118"/>
      <c r="N5035" s="118"/>
    </row>
    <row r="5036" spans="1:14" s="43" customFormat="1" hidden="1">
      <c r="A5036" s="84"/>
      <c r="B5036" s="117"/>
      <c r="C5036" s="118"/>
      <c r="D5036" s="118"/>
      <c r="E5036" s="118"/>
      <c r="F5036" s="118"/>
      <c r="G5036" s="118"/>
      <c r="H5036" s="118"/>
      <c r="I5036" s="118"/>
      <c r="J5036" s="118"/>
      <c r="K5036" s="118"/>
      <c r="L5036" s="118"/>
      <c r="M5036" s="118"/>
      <c r="N5036" s="118"/>
    </row>
    <row r="5037" spans="1:14" s="43" customFormat="1" hidden="1">
      <c r="A5037" s="84"/>
      <c r="B5037" s="117"/>
      <c r="C5037" s="118"/>
      <c r="D5037" s="118"/>
      <c r="E5037" s="118"/>
      <c r="F5037" s="118"/>
      <c r="G5037" s="118"/>
      <c r="H5037" s="118"/>
      <c r="I5037" s="118"/>
      <c r="J5037" s="118"/>
      <c r="K5037" s="118"/>
      <c r="L5037" s="118"/>
      <c r="M5037" s="118"/>
      <c r="N5037" s="118"/>
    </row>
    <row r="5038" spans="1:14" s="43" customFormat="1" hidden="1">
      <c r="A5038" s="84"/>
      <c r="B5038" s="117"/>
      <c r="C5038" s="118"/>
      <c r="D5038" s="118"/>
      <c r="E5038" s="118"/>
      <c r="F5038" s="118"/>
      <c r="G5038" s="118"/>
      <c r="H5038" s="118"/>
      <c r="I5038" s="118"/>
      <c r="J5038" s="118"/>
      <c r="K5038" s="118"/>
      <c r="L5038" s="118"/>
      <c r="M5038" s="118"/>
      <c r="N5038" s="118"/>
    </row>
    <row r="5039" spans="1:14" s="43" customFormat="1" hidden="1">
      <c r="A5039" s="84"/>
      <c r="B5039" s="117"/>
      <c r="C5039" s="118"/>
      <c r="D5039" s="118"/>
      <c r="E5039" s="118"/>
      <c r="F5039" s="118"/>
      <c r="G5039" s="118"/>
      <c r="H5039" s="118"/>
      <c r="I5039" s="118"/>
      <c r="J5039" s="118"/>
      <c r="K5039" s="118"/>
      <c r="L5039" s="118"/>
      <c r="M5039" s="118"/>
      <c r="N5039" s="118"/>
    </row>
    <row r="5040" spans="1:14" s="43" customFormat="1" hidden="1">
      <c r="A5040" s="84"/>
      <c r="B5040" s="117"/>
      <c r="C5040" s="118"/>
      <c r="D5040" s="118"/>
      <c r="E5040" s="118"/>
      <c r="F5040" s="118"/>
      <c r="G5040" s="118"/>
      <c r="H5040" s="118"/>
      <c r="I5040" s="118"/>
      <c r="J5040" s="118"/>
      <c r="K5040" s="118"/>
      <c r="L5040" s="118"/>
      <c r="M5040" s="118"/>
      <c r="N5040" s="118"/>
    </row>
    <row r="5041" spans="1:14" s="43" customFormat="1" hidden="1">
      <c r="A5041" s="84"/>
      <c r="B5041" s="117"/>
      <c r="C5041" s="118"/>
      <c r="D5041" s="118"/>
      <c r="E5041" s="118"/>
      <c r="F5041" s="118"/>
      <c r="G5041" s="118"/>
      <c r="H5041" s="118"/>
      <c r="I5041" s="118"/>
      <c r="J5041" s="118"/>
      <c r="K5041" s="118"/>
      <c r="L5041" s="118"/>
      <c r="M5041" s="118"/>
      <c r="N5041" s="118"/>
    </row>
    <row r="5042" spans="1:14" s="43" customFormat="1" hidden="1">
      <c r="A5042" s="84"/>
      <c r="B5042" s="117"/>
      <c r="C5042" s="118"/>
      <c r="D5042" s="118"/>
      <c r="E5042" s="118"/>
      <c r="F5042" s="118"/>
      <c r="G5042" s="118"/>
      <c r="H5042" s="118"/>
      <c r="I5042" s="118"/>
      <c r="J5042" s="118"/>
      <c r="K5042" s="118"/>
      <c r="L5042" s="118"/>
      <c r="M5042" s="118"/>
      <c r="N5042" s="118"/>
    </row>
    <row r="5043" spans="1:14" s="43" customFormat="1" hidden="1">
      <c r="A5043" s="84"/>
      <c r="B5043" s="117"/>
      <c r="C5043" s="118"/>
      <c r="D5043" s="118"/>
      <c r="E5043" s="118"/>
      <c r="F5043" s="118"/>
      <c r="G5043" s="118"/>
      <c r="H5043" s="118"/>
      <c r="I5043" s="118"/>
      <c r="J5043" s="118"/>
      <c r="K5043" s="118"/>
      <c r="L5043" s="118"/>
      <c r="M5043" s="118"/>
      <c r="N5043" s="118"/>
    </row>
    <row r="5044" spans="1:14" s="43" customFormat="1" hidden="1">
      <c r="A5044" s="84"/>
      <c r="B5044" s="117"/>
      <c r="C5044" s="118"/>
      <c r="D5044" s="118"/>
      <c r="E5044" s="118"/>
      <c r="F5044" s="118"/>
      <c r="G5044" s="118"/>
      <c r="H5044" s="118"/>
      <c r="I5044" s="118"/>
      <c r="J5044" s="118"/>
      <c r="K5044" s="118"/>
      <c r="L5044" s="118"/>
      <c r="M5044" s="118"/>
      <c r="N5044" s="118"/>
    </row>
    <row r="5045" spans="1:14" s="43" customFormat="1" hidden="1">
      <c r="A5045" s="84"/>
      <c r="B5045" s="117"/>
      <c r="C5045" s="118"/>
      <c r="D5045" s="118"/>
      <c r="E5045" s="118"/>
      <c r="F5045" s="118"/>
      <c r="G5045" s="118"/>
      <c r="H5045" s="118"/>
      <c r="I5045" s="118"/>
      <c r="J5045" s="118"/>
      <c r="K5045" s="118"/>
      <c r="L5045" s="118"/>
      <c r="M5045" s="118"/>
      <c r="N5045" s="118"/>
    </row>
    <row r="5046" spans="1:14" s="43" customFormat="1" hidden="1">
      <c r="A5046" s="84"/>
      <c r="B5046" s="117"/>
      <c r="C5046" s="118"/>
      <c r="D5046" s="118"/>
      <c r="E5046" s="118"/>
      <c r="F5046" s="118"/>
      <c r="G5046" s="118"/>
      <c r="H5046" s="118"/>
      <c r="I5046" s="118"/>
      <c r="J5046" s="118"/>
      <c r="K5046" s="118"/>
      <c r="L5046" s="118"/>
      <c r="M5046" s="118"/>
      <c r="N5046" s="118"/>
    </row>
    <row r="5047" spans="1:14" s="43" customFormat="1" hidden="1">
      <c r="A5047" s="84"/>
      <c r="B5047" s="117"/>
      <c r="C5047" s="118"/>
      <c r="D5047" s="118"/>
      <c r="E5047" s="118"/>
      <c r="F5047" s="118"/>
      <c r="G5047" s="118"/>
      <c r="H5047" s="118"/>
      <c r="I5047" s="118"/>
      <c r="J5047" s="118"/>
      <c r="K5047" s="118"/>
      <c r="L5047" s="118"/>
      <c r="M5047" s="118"/>
      <c r="N5047" s="118"/>
    </row>
    <row r="5048" spans="1:14" s="43" customFormat="1" hidden="1">
      <c r="A5048" s="84"/>
      <c r="B5048" s="117"/>
      <c r="C5048" s="118"/>
      <c r="D5048" s="118"/>
      <c r="E5048" s="118"/>
      <c r="F5048" s="118"/>
      <c r="G5048" s="118"/>
      <c r="H5048" s="118"/>
      <c r="I5048" s="118"/>
      <c r="J5048" s="118"/>
      <c r="K5048" s="118"/>
      <c r="L5048" s="118"/>
      <c r="M5048" s="118"/>
      <c r="N5048" s="118"/>
    </row>
    <row r="5049" spans="1:14" s="43" customFormat="1" hidden="1">
      <c r="A5049" s="84"/>
      <c r="B5049" s="117"/>
      <c r="C5049" s="118"/>
      <c r="D5049" s="118"/>
      <c r="E5049" s="118"/>
      <c r="F5049" s="118"/>
      <c r="G5049" s="118"/>
      <c r="H5049" s="118"/>
      <c r="I5049" s="118"/>
      <c r="J5049" s="118"/>
      <c r="K5049" s="118"/>
      <c r="L5049" s="118"/>
      <c r="M5049" s="118"/>
      <c r="N5049" s="118"/>
    </row>
    <row r="5050" spans="1:14" s="43" customFormat="1" hidden="1">
      <c r="A5050" s="84"/>
      <c r="B5050" s="117"/>
      <c r="C5050" s="118"/>
      <c r="D5050" s="118"/>
      <c r="E5050" s="118"/>
      <c r="F5050" s="118"/>
      <c r="G5050" s="118"/>
      <c r="H5050" s="118"/>
      <c r="I5050" s="118"/>
      <c r="J5050" s="118"/>
      <c r="K5050" s="118"/>
      <c r="L5050" s="118"/>
      <c r="M5050" s="118"/>
      <c r="N5050" s="118"/>
    </row>
    <row r="5051" spans="1:14" s="43" customFormat="1" hidden="1">
      <c r="A5051" s="84"/>
      <c r="B5051" s="117"/>
      <c r="C5051" s="118"/>
      <c r="D5051" s="118"/>
      <c r="E5051" s="118"/>
      <c r="F5051" s="118"/>
      <c r="G5051" s="118"/>
      <c r="H5051" s="118"/>
      <c r="I5051" s="118"/>
      <c r="J5051" s="118"/>
      <c r="K5051" s="118"/>
      <c r="L5051" s="118"/>
      <c r="M5051" s="118"/>
      <c r="N5051" s="118"/>
    </row>
    <row r="5052" spans="1:14" s="43" customFormat="1" hidden="1">
      <c r="A5052" s="84"/>
      <c r="B5052" s="117"/>
      <c r="C5052" s="118"/>
      <c r="D5052" s="118"/>
      <c r="E5052" s="118"/>
      <c r="F5052" s="118"/>
      <c r="G5052" s="118"/>
      <c r="H5052" s="118"/>
      <c r="I5052" s="118"/>
      <c r="J5052" s="118"/>
      <c r="K5052" s="118"/>
      <c r="L5052" s="118"/>
      <c r="M5052" s="118"/>
      <c r="N5052" s="118"/>
    </row>
    <row r="5053" spans="1:14" s="43" customFormat="1" hidden="1">
      <c r="A5053" s="84"/>
      <c r="B5053" s="117"/>
      <c r="C5053" s="118"/>
      <c r="D5053" s="118"/>
      <c r="E5053" s="118"/>
      <c r="F5053" s="118"/>
      <c r="G5053" s="118"/>
      <c r="H5053" s="118"/>
      <c r="I5053" s="118"/>
      <c r="J5053" s="118"/>
      <c r="K5053" s="118"/>
      <c r="L5053" s="118"/>
      <c r="M5053" s="118"/>
      <c r="N5053" s="118"/>
    </row>
    <row r="5054" spans="1:14" s="43" customFormat="1" hidden="1">
      <c r="A5054" s="84"/>
      <c r="B5054" s="117"/>
      <c r="C5054" s="118"/>
      <c r="D5054" s="118"/>
      <c r="E5054" s="118"/>
      <c r="F5054" s="118"/>
      <c r="G5054" s="118"/>
      <c r="H5054" s="118"/>
      <c r="I5054" s="118"/>
      <c r="J5054" s="118"/>
      <c r="K5054" s="118"/>
      <c r="L5054" s="118"/>
      <c r="M5054" s="118"/>
      <c r="N5054" s="118"/>
    </row>
    <row r="5055" spans="1:14" s="43" customFormat="1" hidden="1">
      <c r="A5055" s="84"/>
      <c r="B5055" s="117"/>
      <c r="C5055" s="118"/>
      <c r="D5055" s="118"/>
      <c r="E5055" s="118"/>
      <c r="F5055" s="118"/>
      <c r="G5055" s="118"/>
      <c r="H5055" s="118"/>
      <c r="I5055" s="118"/>
      <c r="J5055" s="118"/>
      <c r="K5055" s="118"/>
      <c r="L5055" s="118"/>
      <c r="M5055" s="118"/>
      <c r="N5055" s="118"/>
    </row>
    <row r="5056" spans="1:14" s="43" customFormat="1" hidden="1">
      <c r="A5056" s="84"/>
      <c r="B5056" s="117"/>
      <c r="C5056" s="118"/>
      <c r="D5056" s="118"/>
      <c r="E5056" s="118"/>
      <c r="F5056" s="118"/>
      <c r="G5056" s="118"/>
      <c r="H5056" s="118"/>
      <c r="I5056" s="118"/>
      <c r="J5056" s="118"/>
      <c r="K5056" s="118"/>
      <c r="L5056" s="118"/>
      <c r="M5056" s="118"/>
      <c r="N5056" s="118"/>
    </row>
    <row r="5057" spans="1:14" s="43" customFormat="1" hidden="1">
      <c r="A5057" s="84"/>
      <c r="B5057" s="117"/>
      <c r="C5057" s="118"/>
      <c r="D5057" s="118"/>
      <c r="E5057" s="118"/>
      <c r="F5057" s="118"/>
      <c r="G5057" s="118"/>
      <c r="H5057" s="118"/>
      <c r="I5057" s="118"/>
      <c r="J5057" s="118"/>
      <c r="K5057" s="118"/>
      <c r="L5057" s="118"/>
      <c r="M5057" s="118"/>
      <c r="N5057" s="118"/>
    </row>
    <row r="5058" spans="1:14" s="43" customFormat="1" hidden="1">
      <c r="A5058" s="84"/>
      <c r="B5058" s="117"/>
      <c r="C5058" s="118"/>
      <c r="D5058" s="118"/>
      <c r="E5058" s="118"/>
      <c r="F5058" s="118"/>
      <c r="G5058" s="118"/>
      <c r="H5058" s="118"/>
      <c r="I5058" s="118"/>
      <c r="J5058" s="118"/>
      <c r="K5058" s="118"/>
      <c r="L5058" s="118"/>
      <c r="M5058" s="118"/>
      <c r="N5058" s="118"/>
    </row>
    <row r="5059" spans="1:14" s="43" customFormat="1" hidden="1">
      <c r="A5059" s="84"/>
      <c r="B5059" s="117"/>
      <c r="C5059" s="118"/>
      <c r="D5059" s="118"/>
      <c r="E5059" s="118"/>
      <c r="F5059" s="118"/>
      <c r="G5059" s="118"/>
      <c r="H5059" s="118"/>
      <c r="I5059" s="118"/>
      <c r="J5059" s="118"/>
      <c r="K5059" s="118"/>
      <c r="L5059" s="118"/>
      <c r="M5059" s="118"/>
      <c r="N5059" s="118"/>
    </row>
    <row r="5060" spans="1:14" s="43" customFormat="1" hidden="1">
      <c r="A5060" s="84"/>
      <c r="B5060" s="117"/>
      <c r="C5060" s="118"/>
      <c r="D5060" s="118"/>
      <c r="E5060" s="118"/>
      <c r="F5060" s="118"/>
      <c r="G5060" s="118"/>
      <c r="H5060" s="118"/>
      <c r="I5060" s="118"/>
      <c r="J5060" s="118"/>
      <c r="K5060" s="118"/>
      <c r="L5060" s="118"/>
      <c r="M5060" s="118"/>
      <c r="N5060" s="118"/>
    </row>
    <row r="5061" spans="1:14" s="43" customFormat="1" hidden="1">
      <c r="A5061" s="84"/>
      <c r="B5061" s="117"/>
      <c r="C5061" s="118"/>
      <c r="D5061" s="118"/>
      <c r="E5061" s="118"/>
      <c r="F5061" s="118"/>
      <c r="G5061" s="118"/>
      <c r="H5061" s="118"/>
      <c r="I5061" s="118"/>
      <c r="J5061" s="118"/>
      <c r="K5061" s="118"/>
      <c r="L5061" s="118"/>
      <c r="M5061" s="118"/>
      <c r="N5061" s="118"/>
    </row>
    <row r="5062" spans="1:14" s="43" customFormat="1" hidden="1">
      <c r="A5062" s="84"/>
      <c r="B5062" s="117"/>
      <c r="C5062" s="118"/>
      <c r="D5062" s="118"/>
      <c r="E5062" s="118"/>
      <c r="F5062" s="118"/>
      <c r="G5062" s="118"/>
      <c r="H5062" s="118"/>
      <c r="I5062" s="118"/>
      <c r="J5062" s="118"/>
      <c r="K5062" s="118"/>
      <c r="L5062" s="118"/>
      <c r="M5062" s="118"/>
      <c r="N5062" s="118"/>
    </row>
    <row r="5063" spans="1:14" s="43" customFormat="1" hidden="1">
      <c r="A5063" s="84"/>
      <c r="B5063" s="117"/>
      <c r="C5063" s="118"/>
      <c r="D5063" s="118"/>
      <c r="E5063" s="118"/>
      <c r="F5063" s="118"/>
      <c r="G5063" s="118"/>
      <c r="H5063" s="118"/>
      <c r="I5063" s="118"/>
      <c r="J5063" s="118"/>
      <c r="K5063" s="118"/>
      <c r="L5063" s="118"/>
      <c r="M5063" s="118"/>
      <c r="N5063" s="118"/>
    </row>
    <row r="5064" spans="1:14" s="43" customFormat="1" hidden="1">
      <c r="A5064" s="84"/>
      <c r="B5064" s="117"/>
      <c r="C5064" s="118"/>
      <c r="D5064" s="118"/>
      <c r="E5064" s="118"/>
      <c r="F5064" s="118"/>
      <c r="G5064" s="118"/>
      <c r="H5064" s="118"/>
      <c r="I5064" s="118"/>
      <c r="J5064" s="118"/>
      <c r="K5064" s="118"/>
      <c r="L5064" s="118"/>
      <c r="M5064" s="118"/>
      <c r="N5064" s="118"/>
    </row>
    <row r="5065" spans="1:14" s="43" customFormat="1" hidden="1">
      <c r="A5065" s="84"/>
      <c r="B5065" s="117"/>
      <c r="C5065" s="118"/>
      <c r="D5065" s="118"/>
      <c r="E5065" s="118"/>
      <c r="F5065" s="118"/>
      <c r="G5065" s="118"/>
      <c r="H5065" s="118"/>
      <c r="I5065" s="118"/>
      <c r="J5065" s="118"/>
      <c r="K5065" s="118"/>
      <c r="L5065" s="118"/>
      <c r="M5065" s="118"/>
      <c r="N5065" s="118"/>
    </row>
    <row r="5066" spans="1:14" s="43" customFormat="1" hidden="1">
      <c r="A5066" s="84"/>
      <c r="B5066" s="117"/>
      <c r="C5066" s="118"/>
      <c r="D5066" s="118"/>
      <c r="E5066" s="118"/>
      <c r="F5066" s="118"/>
      <c r="G5066" s="118"/>
      <c r="H5066" s="118"/>
      <c r="I5066" s="118"/>
      <c r="J5066" s="118"/>
      <c r="K5066" s="118"/>
      <c r="L5066" s="118"/>
      <c r="M5066" s="118"/>
      <c r="N5066" s="118"/>
    </row>
    <row r="5067" spans="1:14" s="43" customFormat="1" hidden="1">
      <c r="A5067" s="84"/>
      <c r="B5067" s="117"/>
      <c r="C5067" s="118"/>
      <c r="D5067" s="118"/>
      <c r="E5067" s="118"/>
      <c r="F5067" s="118"/>
      <c r="G5067" s="118"/>
      <c r="H5067" s="118"/>
      <c r="I5067" s="118"/>
      <c r="J5067" s="118"/>
      <c r="K5067" s="118"/>
      <c r="L5067" s="118"/>
      <c r="M5067" s="118"/>
      <c r="N5067" s="118"/>
    </row>
    <row r="5068" spans="1:14" s="43" customFormat="1" hidden="1">
      <c r="A5068" s="84"/>
      <c r="B5068" s="117"/>
      <c r="C5068" s="118"/>
      <c r="D5068" s="118"/>
      <c r="E5068" s="118"/>
      <c r="F5068" s="118"/>
      <c r="G5068" s="118"/>
      <c r="H5068" s="118"/>
      <c r="I5068" s="118"/>
      <c r="J5068" s="118"/>
      <c r="K5068" s="118"/>
      <c r="L5068" s="118"/>
      <c r="M5068" s="118"/>
      <c r="N5068" s="118"/>
    </row>
    <row r="5069" spans="1:14" s="43" customFormat="1" hidden="1">
      <c r="A5069" s="84"/>
      <c r="B5069" s="117"/>
      <c r="C5069" s="118"/>
      <c r="D5069" s="118"/>
      <c r="E5069" s="118"/>
      <c r="F5069" s="118"/>
      <c r="G5069" s="118"/>
      <c r="H5069" s="118"/>
      <c r="I5069" s="118"/>
      <c r="J5069" s="118"/>
      <c r="K5069" s="118"/>
      <c r="L5069" s="118"/>
      <c r="M5069" s="118"/>
      <c r="N5069" s="118"/>
    </row>
    <row r="5070" spans="1:14" s="43" customFormat="1" hidden="1">
      <c r="A5070" s="84"/>
      <c r="B5070" s="117"/>
      <c r="C5070" s="118"/>
      <c r="D5070" s="118"/>
      <c r="E5070" s="118"/>
      <c r="F5070" s="118"/>
      <c r="G5070" s="118"/>
      <c r="H5070" s="118"/>
      <c r="I5070" s="118"/>
      <c r="J5070" s="118"/>
      <c r="K5070" s="118"/>
      <c r="L5070" s="118"/>
      <c r="M5070" s="118"/>
      <c r="N5070" s="118"/>
    </row>
    <row r="5071" spans="1:14" s="43" customFormat="1" hidden="1">
      <c r="A5071" s="84"/>
      <c r="B5071" s="117"/>
      <c r="C5071" s="118"/>
      <c r="D5071" s="118"/>
      <c r="E5071" s="118"/>
      <c r="F5071" s="118"/>
      <c r="G5071" s="118"/>
      <c r="H5071" s="118"/>
      <c r="I5071" s="118"/>
      <c r="J5071" s="118"/>
      <c r="K5071" s="118"/>
      <c r="L5071" s="118"/>
      <c r="M5071" s="118"/>
      <c r="N5071" s="118"/>
    </row>
    <row r="5072" spans="1:14" s="43" customFormat="1" hidden="1">
      <c r="A5072" s="84"/>
      <c r="B5072" s="117"/>
      <c r="C5072" s="118"/>
      <c r="D5072" s="118"/>
      <c r="E5072" s="118"/>
      <c r="F5072" s="118"/>
      <c r="G5072" s="118"/>
      <c r="H5072" s="118"/>
      <c r="I5072" s="118"/>
      <c r="J5072" s="118"/>
      <c r="K5072" s="118"/>
      <c r="L5072" s="118"/>
      <c r="M5072" s="118"/>
      <c r="N5072" s="118"/>
    </row>
    <row r="5073" spans="1:14" s="43" customFormat="1" hidden="1">
      <c r="A5073" s="84"/>
      <c r="B5073" s="117"/>
      <c r="C5073" s="118"/>
      <c r="D5073" s="118"/>
      <c r="E5073" s="118"/>
      <c r="F5073" s="118"/>
      <c r="G5073" s="118"/>
      <c r="H5073" s="118"/>
      <c r="I5073" s="118"/>
      <c r="J5073" s="118"/>
      <c r="K5073" s="118"/>
      <c r="L5073" s="118"/>
      <c r="M5073" s="118"/>
      <c r="N5073" s="118"/>
    </row>
    <row r="5074" spans="1:14" s="43" customFormat="1" hidden="1">
      <c r="A5074" s="84"/>
      <c r="B5074" s="117"/>
      <c r="C5074" s="118"/>
      <c r="D5074" s="118"/>
      <c r="E5074" s="118"/>
      <c r="F5074" s="118"/>
      <c r="G5074" s="118"/>
      <c r="H5074" s="118"/>
      <c r="I5074" s="118"/>
      <c r="J5074" s="118"/>
      <c r="K5074" s="118"/>
      <c r="L5074" s="118"/>
      <c r="M5074" s="118"/>
      <c r="N5074" s="118"/>
    </row>
    <row r="5075" spans="1:14" s="43" customFormat="1" hidden="1">
      <c r="A5075" s="84"/>
      <c r="B5075" s="117"/>
      <c r="C5075" s="118"/>
      <c r="D5075" s="118"/>
      <c r="E5075" s="118"/>
      <c r="F5075" s="118"/>
      <c r="G5075" s="118"/>
      <c r="H5075" s="118"/>
      <c r="I5075" s="118"/>
      <c r="J5075" s="118"/>
      <c r="K5075" s="118"/>
      <c r="L5075" s="118"/>
      <c r="M5075" s="118"/>
      <c r="N5075" s="118"/>
    </row>
    <row r="5076" spans="1:14" s="43" customFormat="1" hidden="1">
      <c r="A5076" s="84"/>
      <c r="B5076" s="117"/>
      <c r="C5076" s="118"/>
      <c r="D5076" s="118"/>
      <c r="E5076" s="118"/>
      <c r="F5076" s="118"/>
      <c r="G5076" s="118"/>
      <c r="H5076" s="118"/>
      <c r="I5076" s="118"/>
      <c r="J5076" s="118"/>
      <c r="K5076" s="118"/>
      <c r="L5076" s="118"/>
      <c r="M5076" s="118"/>
      <c r="N5076" s="118"/>
    </row>
    <row r="5077" spans="1:14" s="43" customFormat="1" hidden="1">
      <c r="A5077" s="84"/>
      <c r="B5077" s="117"/>
      <c r="C5077" s="118"/>
      <c r="D5077" s="118"/>
      <c r="E5077" s="118"/>
      <c r="F5077" s="118"/>
      <c r="G5077" s="118"/>
      <c r="H5077" s="118"/>
      <c r="I5077" s="118"/>
      <c r="J5077" s="118"/>
      <c r="K5077" s="118"/>
      <c r="L5077" s="118"/>
      <c r="M5077" s="118"/>
      <c r="N5077" s="118"/>
    </row>
    <row r="5078" spans="1:14" s="43" customFormat="1" hidden="1">
      <c r="A5078" s="84"/>
      <c r="B5078" s="117"/>
      <c r="C5078" s="118"/>
      <c r="D5078" s="118"/>
      <c r="E5078" s="118"/>
      <c r="F5078" s="118"/>
      <c r="G5078" s="118"/>
      <c r="H5078" s="118"/>
      <c r="I5078" s="118"/>
      <c r="J5078" s="118"/>
      <c r="K5078" s="118"/>
      <c r="L5078" s="118"/>
      <c r="M5078" s="118"/>
      <c r="N5078" s="118"/>
    </row>
    <row r="5079" spans="1:14" s="43" customFormat="1" hidden="1">
      <c r="A5079" s="84"/>
      <c r="B5079" s="117"/>
      <c r="C5079" s="118"/>
      <c r="D5079" s="118"/>
      <c r="E5079" s="118"/>
      <c r="F5079" s="118"/>
      <c r="G5079" s="118"/>
      <c r="H5079" s="118"/>
      <c r="I5079" s="118"/>
      <c r="J5079" s="118"/>
      <c r="K5079" s="118"/>
      <c r="L5079" s="118"/>
      <c r="M5079" s="118"/>
      <c r="N5079" s="118"/>
    </row>
    <row r="5080" spans="1:14" s="43" customFormat="1" hidden="1">
      <c r="A5080" s="84"/>
      <c r="B5080" s="117"/>
      <c r="C5080" s="118"/>
      <c r="D5080" s="118"/>
      <c r="E5080" s="118"/>
      <c r="F5080" s="118"/>
      <c r="G5080" s="118"/>
      <c r="H5080" s="118"/>
      <c r="I5080" s="118"/>
      <c r="J5080" s="118"/>
      <c r="K5080" s="118"/>
      <c r="L5080" s="118"/>
      <c r="M5080" s="118"/>
      <c r="N5080" s="118"/>
    </row>
    <row r="5081" spans="1:14" s="43" customFormat="1" hidden="1">
      <c r="A5081" s="84"/>
      <c r="B5081" s="117"/>
      <c r="C5081" s="118"/>
      <c r="D5081" s="118"/>
      <c r="E5081" s="118"/>
      <c r="F5081" s="118"/>
      <c r="G5081" s="118"/>
      <c r="H5081" s="118"/>
      <c r="I5081" s="118"/>
      <c r="J5081" s="118"/>
      <c r="K5081" s="118"/>
      <c r="L5081" s="118"/>
      <c r="M5081" s="118"/>
      <c r="N5081" s="118"/>
    </row>
    <row r="5082" spans="1:14" s="43" customFormat="1" hidden="1">
      <c r="A5082" s="84"/>
      <c r="B5082" s="117"/>
      <c r="C5082" s="118"/>
      <c r="D5082" s="118"/>
      <c r="E5082" s="118"/>
      <c r="F5082" s="118"/>
      <c r="G5082" s="118"/>
      <c r="H5082" s="118"/>
      <c r="I5082" s="118"/>
      <c r="J5082" s="118"/>
      <c r="K5082" s="118"/>
      <c r="L5082" s="118"/>
      <c r="M5082" s="118"/>
      <c r="N5082" s="118"/>
    </row>
    <row r="5083" spans="1:14" s="43" customFormat="1" hidden="1">
      <c r="A5083" s="84"/>
      <c r="B5083" s="117"/>
      <c r="C5083" s="118"/>
      <c r="D5083" s="118"/>
      <c r="E5083" s="118"/>
      <c r="F5083" s="118"/>
      <c r="G5083" s="118"/>
      <c r="H5083" s="118"/>
      <c r="I5083" s="118"/>
      <c r="J5083" s="118"/>
      <c r="K5083" s="118"/>
      <c r="L5083" s="118"/>
      <c r="M5083" s="118"/>
      <c r="N5083" s="118"/>
    </row>
    <row r="5084" spans="1:14" s="43" customFormat="1" hidden="1">
      <c r="A5084" s="84"/>
      <c r="B5084" s="117"/>
      <c r="C5084" s="118"/>
      <c r="D5084" s="118"/>
      <c r="E5084" s="118"/>
      <c r="F5084" s="118"/>
      <c r="G5084" s="118"/>
      <c r="H5084" s="118"/>
      <c r="I5084" s="118"/>
      <c r="J5084" s="118"/>
      <c r="K5084" s="118"/>
      <c r="L5084" s="118"/>
      <c r="M5084" s="118"/>
      <c r="N5084" s="118"/>
    </row>
    <row r="5085" spans="1:14" s="43" customFormat="1" hidden="1">
      <c r="A5085" s="84"/>
      <c r="B5085" s="117"/>
      <c r="C5085" s="118"/>
      <c r="D5085" s="118"/>
      <c r="E5085" s="118"/>
      <c r="F5085" s="118"/>
      <c r="G5085" s="118"/>
      <c r="H5085" s="118"/>
      <c r="I5085" s="118"/>
      <c r="J5085" s="118"/>
      <c r="K5085" s="118"/>
      <c r="L5085" s="118"/>
      <c r="M5085" s="118"/>
      <c r="N5085" s="118"/>
    </row>
    <row r="5086" spans="1:14" s="43" customFormat="1" hidden="1">
      <c r="A5086" s="84"/>
      <c r="B5086" s="117"/>
      <c r="C5086" s="118"/>
      <c r="D5086" s="118"/>
      <c r="E5086" s="118"/>
      <c r="F5086" s="118"/>
      <c r="G5086" s="118"/>
      <c r="H5086" s="118"/>
      <c r="I5086" s="118"/>
      <c r="J5086" s="118"/>
      <c r="K5086" s="118"/>
      <c r="L5086" s="118"/>
      <c r="M5086" s="118"/>
      <c r="N5086" s="118"/>
    </row>
    <row r="5087" spans="1:14" s="43" customFormat="1" hidden="1">
      <c r="A5087" s="84"/>
      <c r="B5087" s="117"/>
      <c r="C5087" s="118"/>
      <c r="D5087" s="118"/>
      <c r="E5087" s="118"/>
      <c r="F5087" s="118"/>
      <c r="G5087" s="118"/>
      <c r="H5087" s="118"/>
      <c r="I5087" s="118"/>
      <c r="J5087" s="118"/>
      <c r="K5087" s="118"/>
      <c r="L5087" s="118"/>
      <c r="M5087" s="118"/>
      <c r="N5087" s="118"/>
    </row>
    <row r="5088" spans="1:14" s="43" customFormat="1" hidden="1">
      <c r="A5088" s="84"/>
      <c r="B5088" s="117"/>
      <c r="C5088" s="118"/>
      <c r="D5088" s="118"/>
      <c r="E5088" s="118"/>
      <c r="F5088" s="118"/>
      <c r="G5088" s="118"/>
      <c r="H5088" s="118"/>
      <c r="I5088" s="118"/>
      <c r="J5088" s="118"/>
      <c r="K5088" s="118"/>
      <c r="L5088" s="118"/>
      <c r="M5088" s="118"/>
      <c r="N5088" s="118"/>
    </row>
    <row r="5089" spans="1:14" s="43" customFormat="1" hidden="1">
      <c r="A5089" s="84"/>
      <c r="B5089" s="117"/>
      <c r="C5089" s="118"/>
      <c r="D5089" s="118"/>
      <c r="E5089" s="118"/>
      <c r="F5089" s="118"/>
      <c r="G5089" s="118"/>
      <c r="H5089" s="118"/>
      <c r="I5089" s="118"/>
      <c r="J5089" s="118"/>
      <c r="K5089" s="118"/>
      <c r="L5089" s="118"/>
      <c r="M5089" s="118"/>
      <c r="N5089" s="118"/>
    </row>
    <row r="5090" spans="1:14" s="43" customFormat="1" hidden="1">
      <c r="A5090" s="84"/>
      <c r="B5090" s="117"/>
      <c r="C5090" s="118"/>
      <c r="D5090" s="118"/>
      <c r="E5090" s="118"/>
      <c r="F5090" s="118"/>
      <c r="G5090" s="118"/>
      <c r="H5090" s="118"/>
      <c r="I5090" s="118"/>
      <c r="J5090" s="118"/>
      <c r="K5090" s="118"/>
      <c r="L5090" s="118"/>
      <c r="M5090" s="118"/>
      <c r="N5090" s="118"/>
    </row>
    <row r="5091" spans="1:14" s="43" customFormat="1" hidden="1">
      <c r="A5091" s="84"/>
      <c r="B5091" s="117"/>
      <c r="C5091" s="118"/>
      <c r="D5091" s="118"/>
      <c r="E5091" s="118"/>
      <c r="F5091" s="118"/>
      <c r="G5091" s="118"/>
      <c r="H5091" s="118"/>
      <c r="I5091" s="118"/>
      <c r="J5091" s="118"/>
      <c r="K5091" s="118"/>
      <c r="L5091" s="118"/>
      <c r="M5091" s="118"/>
      <c r="N5091" s="118"/>
    </row>
    <row r="5092" spans="1:14" s="43" customFormat="1" hidden="1">
      <c r="A5092" s="84"/>
      <c r="B5092" s="117"/>
      <c r="C5092" s="118"/>
      <c r="D5092" s="118"/>
      <c r="E5092" s="118"/>
      <c r="F5092" s="118"/>
      <c r="G5092" s="118"/>
      <c r="H5092" s="118"/>
      <c r="I5092" s="118"/>
      <c r="J5092" s="118"/>
      <c r="K5092" s="118"/>
      <c r="L5092" s="118"/>
      <c r="M5092" s="118"/>
      <c r="N5092" s="118"/>
    </row>
    <row r="5093" spans="1:14" s="43" customFormat="1" hidden="1">
      <c r="A5093" s="84"/>
      <c r="B5093" s="117"/>
      <c r="C5093" s="118"/>
      <c r="D5093" s="118"/>
      <c r="E5093" s="118"/>
      <c r="F5093" s="118"/>
      <c r="G5093" s="118"/>
      <c r="H5093" s="118"/>
      <c r="I5093" s="118"/>
      <c r="J5093" s="118"/>
      <c r="K5093" s="118"/>
      <c r="L5093" s="118"/>
      <c r="M5093" s="118"/>
      <c r="N5093" s="118"/>
    </row>
    <row r="5094" spans="1:14" s="43" customFormat="1" hidden="1">
      <c r="A5094" s="84"/>
      <c r="B5094" s="117"/>
      <c r="C5094" s="118"/>
      <c r="D5094" s="118"/>
      <c r="E5094" s="118"/>
      <c r="F5094" s="118"/>
      <c r="G5094" s="118"/>
      <c r="H5094" s="118"/>
      <c r="I5094" s="118"/>
      <c r="J5094" s="118"/>
      <c r="K5094" s="118"/>
      <c r="L5094" s="118"/>
      <c r="M5094" s="118"/>
      <c r="N5094" s="118"/>
    </row>
    <row r="5095" spans="1:14" s="43" customFormat="1" hidden="1">
      <c r="A5095" s="84"/>
      <c r="B5095" s="117"/>
      <c r="C5095" s="118"/>
      <c r="D5095" s="118"/>
      <c r="E5095" s="118"/>
      <c r="F5095" s="118"/>
      <c r="G5095" s="118"/>
      <c r="H5095" s="118"/>
      <c r="I5095" s="118"/>
      <c r="J5095" s="118"/>
      <c r="K5095" s="118"/>
      <c r="L5095" s="118"/>
      <c r="M5095" s="118"/>
      <c r="N5095" s="118"/>
    </row>
    <row r="5096" spans="1:14" s="43" customFormat="1" hidden="1">
      <c r="A5096" s="84"/>
      <c r="B5096" s="117"/>
      <c r="C5096" s="118"/>
      <c r="D5096" s="118"/>
      <c r="E5096" s="118"/>
      <c r="F5096" s="118"/>
      <c r="G5096" s="118"/>
      <c r="H5096" s="118"/>
      <c r="I5096" s="118"/>
      <c r="J5096" s="118"/>
      <c r="K5096" s="118"/>
      <c r="L5096" s="118"/>
      <c r="M5096" s="118"/>
      <c r="N5096" s="118"/>
    </row>
    <row r="5097" spans="1:14" s="43" customFormat="1" hidden="1">
      <c r="A5097" s="84"/>
      <c r="B5097" s="117"/>
      <c r="C5097" s="118"/>
      <c r="D5097" s="118"/>
      <c r="E5097" s="118"/>
      <c r="F5097" s="118"/>
      <c r="G5097" s="118"/>
      <c r="H5097" s="118"/>
      <c r="I5097" s="118"/>
      <c r="J5097" s="118"/>
      <c r="K5097" s="118"/>
      <c r="L5097" s="118"/>
      <c r="M5097" s="118"/>
      <c r="N5097" s="118"/>
    </row>
    <row r="5098" spans="1:14" s="43" customFormat="1" hidden="1">
      <c r="A5098" s="84"/>
      <c r="B5098" s="117"/>
      <c r="C5098" s="118"/>
      <c r="D5098" s="118"/>
      <c r="E5098" s="118"/>
      <c r="F5098" s="118"/>
      <c r="G5098" s="118"/>
      <c r="H5098" s="118"/>
      <c r="I5098" s="118"/>
      <c r="J5098" s="118"/>
      <c r="K5098" s="118"/>
      <c r="L5098" s="118"/>
      <c r="M5098" s="118"/>
      <c r="N5098" s="118"/>
    </row>
    <row r="5099" spans="1:14" s="43" customFormat="1" hidden="1">
      <c r="A5099" s="84"/>
      <c r="B5099" s="117"/>
      <c r="C5099" s="118"/>
      <c r="D5099" s="118"/>
      <c r="E5099" s="118"/>
      <c r="F5099" s="118"/>
      <c r="G5099" s="118"/>
      <c r="H5099" s="118"/>
      <c r="I5099" s="118"/>
      <c r="J5099" s="118"/>
      <c r="K5099" s="118"/>
      <c r="L5099" s="118"/>
      <c r="M5099" s="118"/>
      <c r="N5099" s="118"/>
    </row>
    <row r="5100" spans="1:14" s="43" customFormat="1" hidden="1">
      <c r="A5100" s="84"/>
      <c r="B5100" s="117"/>
      <c r="C5100" s="118"/>
      <c r="D5100" s="118"/>
      <c r="E5100" s="118"/>
      <c r="F5100" s="118"/>
      <c r="G5100" s="118"/>
      <c r="H5100" s="118"/>
      <c r="I5100" s="118"/>
      <c r="J5100" s="118"/>
      <c r="K5100" s="118"/>
      <c r="L5100" s="118"/>
      <c r="M5100" s="118"/>
      <c r="N5100" s="118"/>
    </row>
    <row r="5101" spans="1:14" s="43" customFormat="1" hidden="1">
      <c r="A5101" s="84"/>
      <c r="B5101" s="117"/>
      <c r="C5101" s="118"/>
      <c r="D5101" s="118"/>
      <c r="E5101" s="118"/>
      <c r="F5101" s="118"/>
      <c r="G5101" s="118"/>
      <c r="H5101" s="118"/>
      <c r="I5101" s="118"/>
      <c r="J5101" s="118"/>
      <c r="K5101" s="118"/>
      <c r="L5101" s="118"/>
      <c r="M5101" s="118"/>
      <c r="N5101" s="118"/>
    </row>
    <row r="5102" spans="1:14" s="43" customFormat="1" hidden="1">
      <c r="A5102" s="84"/>
      <c r="B5102" s="117"/>
      <c r="C5102" s="118"/>
      <c r="D5102" s="118"/>
      <c r="E5102" s="118"/>
      <c r="F5102" s="118"/>
      <c r="G5102" s="118"/>
      <c r="H5102" s="118"/>
      <c r="I5102" s="118"/>
      <c r="J5102" s="118"/>
      <c r="K5102" s="118"/>
      <c r="L5102" s="118"/>
      <c r="M5102" s="118"/>
      <c r="N5102" s="118"/>
    </row>
    <row r="5103" spans="1:14" s="43" customFormat="1" hidden="1">
      <c r="A5103" s="84"/>
      <c r="B5103" s="117"/>
      <c r="C5103" s="118"/>
      <c r="D5103" s="118"/>
      <c r="E5103" s="118"/>
      <c r="F5103" s="118"/>
      <c r="G5103" s="118"/>
      <c r="H5103" s="118"/>
      <c r="I5103" s="118"/>
      <c r="J5103" s="118"/>
      <c r="K5103" s="118"/>
      <c r="L5103" s="118"/>
      <c r="M5103" s="118"/>
      <c r="N5103" s="118"/>
    </row>
    <row r="5104" spans="1:14" s="43" customFormat="1" hidden="1">
      <c r="A5104" s="84"/>
      <c r="B5104" s="117"/>
      <c r="C5104" s="118"/>
      <c r="D5104" s="118"/>
      <c r="E5104" s="118"/>
      <c r="F5104" s="118"/>
      <c r="G5104" s="118"/>
      <c r="H5104" s="118"/>
      <c r="I5104" s="118"/>
      <c r="J5104" s="118"/>
      <c r="K5104" s="118"/>
      <c r="L5104" s="118"/>
      <c r="M5104" s="118"/>
      <c r="N5104" s="118"/>
    </row>
    <row r="5105" spans="1:14" s="43" customFormat="1" hidden="1">
      <c r="A5105" s="84"/>
      <c r="B5105" s="117"/>
      <c r="C5105" s="118"/>
      <c r="D5105" s="118"/>
      <c r="E5105" s="118"/>
      <c r="F5105" s="118"/>
      <c r="G5105" s="118"/>
      <c r="H5105" s="118"/>
      <c r="I5105" s="118"/>
      <c r="J5105" s="118"/>
      <c r="K5105" s="118"/>
      <c r="L5105" s="118"/>
      <c r="M5105" s="118"/>
      <c r="N5105" s="118"/>
    </row>
    <row r="5106" spans="1:14" s="43" customFormat="1" hidden="1">
      <c r="A5106" s="84"/>
      <c r="B5106" s="117"/>
      <c r="C5106" s="118"/>
      <c r="D5106" s="118"/>
      <c r="E5106" s="118"/>
      <c r="F5106" s="118"/>
      <c r="G5106" s="118"/>
      <c r="H5106" s="118"/>
      <c r="I5106" s="118"/>
      <c r="J5106" s="118"/>
      <c r="K5106" s="118"/>
      <c r="L5106" s="118"/>
      <c r="M5106" s="118"/>
      <c r="N5106" s="118"/>
    </row>
    <row r="5107" spans="1:14" s="43" customFormat="1" hidden="1">
      <c r="A5107" s="84"/>
      <c r="B5107" s="117"/>
      <c r="C5107" s="118"/>
      <c r="D5107" s="118"/>
      <c r="E5107" s="118"/>
      <c r="F5107" s="118"/>
      <c r="G5107" s="118"/>
      <c r="H5107" s="118"/>
      <c r="I5107" s="118"/>
      <c r="J5107" s="118"/>
      <c r="K5107" s="118"/>
      <c r="L5107" s="118"/>
      <c r="M5107" s="118"/>
      <c r="N5107" s="118"/>
    </row>
    <row r="5108" spans="1:14" s="43" customFormat="1" hidden="1">
      <c r="A5108" s="84"/>
      <c r="B5108" s="117"/>
      <c r="C5108" s="118"/>
      <c r="D5108" s="118"/>
      <c r="E5108" s="118"/>
      <c r="F5108" s="118"/>
      <c r="G5108" s="118"/>
      <c r="H5108" s="118"/>
      <c r="I5108" s="118"/>
      <c r="J5108" s="118"/>
      <c r="K5108" s="118"/>
      <c r="L5108" s="118"/>
      <c r="M5108" s="118"/>
      <c r="N5108" s="118"/>
    </row>
    <row r="5109" spans="1:14" s="43" customFormat="1" hidden="1">
      <c r="A5109" s="84"/>
      <c r="B5109" s="117"/>
      <c r="C5109" s="118"/>
      <c r="D5109" s="118"/>
      <c r="E5109" s="118"/>
      <c r="F5109" s="118"/>
      <c r="G5109" s="118"/>
      <c r="H5109" s="118"/>
      <c r="I5109" s="118"/>
      <c r="J5109" s="118"/>
      <c r="K5109" s="118"/>
      <c r="L5109" s="118"/>
      <c r="M5109" s="118"/>
      <c r="N5109" s="118"/>
    </row>
    <row r="5110" spans="1:14" s="43" customFormat="1" hidden="1">
      <c r="A5110" s="84"/>
      <c r="B5110" s="117"/>
      <c r="C5110" s="118"/>
      <c r="D5110" s="118"/>
      <c r="E5110" s="118"/>
      <c r="F5110" s="118"/>
      <c r="G5110" s="118"/>
      <c r="H5110" s="118"/>
      <c r="I5110" s="118"/>
      <c r="J5110" s="118"/>
      <c r="K5110" s="118"/>
      <c r="L5110" s="118"/>
      <c r="M5110" s="118"/>
      <c r="N5110" s="118"/>
    </row>
    <row r="5111" spans="1:14" s="43" customFormat="1" hidden="1">
      <c r="A5111" s="84"/>
      <c r="B5111" s="117"/>
      <c r="C5111" s="118"/>
      <c r="D5111" s="118"/>
      <c r="E5111" s="118"/>
      <c r="F5111" s="118"/>
      <c r="G5111" s="118"/>
      <c r="H5111" s="118"/>
      <c r="I5111" s="118"/>
      <c r="J5111" s="118"/>
      <c r="K5111" s="118"/>
      <c r="L5111" s="118"/>
      <c r="M5111" s="118"/>
      <c r="N5111" s="118"/>
    </row>
    <row r="5112" spans="1:14" s="43" customFormat="1" hidden="1">
      <c r="A5112" s="84"/>
      <c r="B5112" s="117"/>
      <c r="C5112" s="118"/>
      <c r="D5112" s="118"/>
      <c r="E5112" s="118"/>
      <c r="F5112" s="118"/>
      <c r="G5112" s="118"/>
      <c r="H5112" s="118"/>
      <c r="I5112" s="118"/>
      <c r="J5112" s="118"/>
      <c r="K5112" s="118"/>
      <c r="L5112" s="118"/>
      <c r="M5112" s="118"/>
      <c r="N5112" s="118"/>
    </row>
    <row r="5113" spans="1:14" s="43" customFormat="1" hidden="1">
      <c r="A5113" s="84"/>
      <c r="B5113" s="117"/>
      <c r="C5113" s="118"/>
      <c r="D5113" s="118"/>
      <c r="E5113" s="118"/>
      <c r="F5113" s="118"/>
      <c r="G5113" s="118"/>
      <c r="H5113" s="118"/>
      <c r="I5113" s="118"/>
      <c r="J5113" s="118"/>
      <c r="K5113" s="118"/>
      <c r="L5113" s="118"/>
      <c r="M5113" s="118"/>
      <c r="N5113" s="118"/>
    </row>
    <row r="5114" spans="1:14" s="43" customFormat="1" hidden="1">
      <c r="A5114" s="84"/>
      <c r="B5114" s="117"/>
      <c r="C5114" s="118"/>
      <c r="D5114" s="118"/>
      <c r="E5114" s="118"/>
      <c r="F5114" s="118"/>
      <c r="G5114" s="118"/>
      <c r="H5114" s="118"/>
      <c r="I5114" s="118"/>
      <c r="J5114" s="118"/>
      <c r="K5114" s="118"/>
      <c r="L5114" s="118"/>
      <c r="M5114" s="118"/>
      <c r="N5114" s="118"/>
    </row>
    <row r="5115" spans="1:14" s="43" customFormat="1" hidden="1">
      <c r="A5115" s="84"/>
      <c r="B5115" s="117"/>
      <c r="C5115" s="118"/>
      <c r="D5115" s="118"/>
      <c r="E5115" s="118"/>
      <c r="F5115" s="118"/>
      <c r="G5115" s="118"/>
      <c r="H5115" s="118"/>
      <c r="I5115" s="118"/>
      <c r="J5115" s="118"/>
      <c r="K5115" s="118"/>
      <c r="L5115" s="118"/>
      <c r="M5115" s="118"/>
      <c r="N5115" s="118"/>
    </row>
    <row r="5116" spans="1:14" s="43" customFormat="1" hidden="1">
      <c r="A5116" s="84"/>
      <c r="B5116" s="117"/>
      <c r="C5116" s="118"/>
      <c r="D5116" s="118"/>
      <c r="E5116" s="118"/>
      <c r="F5116" s="118"/>
      <c r="G5116" s="118"/>
      <c r="H5116" s="118"/>
      <c r="I5116" s="118"/>
      <c r="J5116" s="118"/>
      <c r="K5116" s="118"/>
      <c r="L5116" s="118"/>
      <c r="M5116" s="118"/>
      <c r="N5116" s="118"/>
    </row>
    <row r="5117" spans="1:14" s="43" customFormat="1" hidden="1">
      <c r="A5117" s="84"/>
      <c r="B5117" s="117"/>
      <c r="C5117" s="118"/>
      <c r="D5117" s="118"/>
      <c r="E5117" s="118"/>
      <c r="F5117" s="118"/>
      <c r="G5117" s="118"/>
      <c r="H5117" s="118"/>
      <c r="I5117" s="118"/>
      <c r="J5117" s="118"/>
      <c r="K5117" s="118"/>
      <c r="L5117" s="118"/>
      <c r="M5117" s="118"/>
      <c r="N5117" s="118"/>
    </row>
    <row r="5118" spans="1:14" s="43" customFormat="1" hidden="1">
      <c r="A5118" s="84"/>
      <c r="B5118" s="117"/>
      <c r="C5118" s="118"/>
      <c r="D5118" s="118"/>
      <c r="E5118" s="118"/>
      <c r="F5118" s="118"/>
      <c r="G5118" s="118"/>
      <c r="H5118" s="118"/>
      <c r="I5118" s="118"/>
      <c r="J5118" s="118"/>
      <c r="K5118" s="118"/>
      <c r="L5118" s="118"/>
      <c r="M5118" s="118"/>
      <c r="N5118" s="118"/>
    </row>
    <row r="5119" spans="1:14" s="43" customFormat="1" hidden="1">
      <c r="A5119" s="84"/>
      <c r="B5119" s="117"/>
      <c r="C5119" s="118"/>
      <c r="D5119" s="118"/>
      <c r="E5119" s="118"/>
      <c r="F5119" s="118"/>
      <c r="G5119" s="118"/>
      <c r="H5119" s="118"/>
      <c r="I5119" s="118"/>
      <c r="J5119" s="118"/>
      <c r="K5119" s="118"/>
      <c r="L5119" s="118"/>
      <c r="M5119" s="118"/>
      <c r="N5119" s="118"/>
    </row>
    <row r="5120" spans="1:14" s="43" customFormat="1" hidden="1">
      <c r="A5120" s="84"/>
      <c r="B5120" s="117"/>
      <c r="C5120" s="118"/>
      <c r="D5120" s="118"/>
      <c r="E5120" s="118"/>
      <c r="F5120" s="118"/>
      <c r="G5120" s="118"/>
      <c r="H5120" s="118"/>
      <c r="I5120" s="118"/>
      <c r="J5120" s="118"/>
      <c r="K5120" s="118"/>
      <c r="L5120" s="118"/>
      <c r="M5120" s="118"/>
      <c r="N5120" s="118"/>
    </row>
    <row r="5121" spans="1:14" s="43" customFormat="1" hidden="1">
      <c r="A5121" s="84"/>
      <c r="B5121" s="117"/>
      <c r="C5121" s="118"/>
      <c r="D5121" s="118"/>
      <c r="E5121" s="118"/>
      <c r="F5121" s="118"/>
      <c r="G5121" s="118"/>
      <c r="H5121" s="118"/>
      <c r="I5121" s="118"/>
      <c r="J5121" s="118"/>
      <c r="K5121" s="118"/>
      <c r="L5121" s="118"/>
      <c r="M5121" s="118"/>
      <c r="N5121" s="118"/>
    </row>
    <row r="5122" spans="1:14" s="43" customFormat="1" hidden="1">
      <c r="A5122" s="84"/>
      <c r="B5122" s="117"/>
      <c r="C5122" s="118"/>
      <c r="D5122" s="118"/>
      <c r="E5122" s="118"/>
      <c r="F5122" s="118"/>
      <c r="G5122" s="118"/>
      <c r="H5122" s="118"/>
      <c r="I5122" s="118"/>
      <c r="J5122" s="118"/>
      <c r="K5122" s="118"/>
      <c r="L5122" s="118"/>
      <c r="M5122" s="118"/>
      <c r="N5122" s="118"/>
    </row>
    <row r="5123" spans="1:14" s="43" customFormat="1" hidden="1">
      <c r="A5123" s="84"/>
      <c r="B5123" s="117"/>
      <c r="C5123" s="118"/>
      <c r="D5123" s="118"/>
      <c r="E5123" s="118"/>
      <c r="F5123" s="118"/>
      <c r="G5123" s="118"/>
      <c r="H5123" s="118"/>
      <c r="I5123" s="118"/>
      <c r="J5123" s="118"/>
      <c r="K5123" s="118"/>
      <c r="L5123" s="118"/>
      <c r="M5123" s="118"/>
      <c r="N5123" s="118"/>
    </row>
    <row r="5124" spans="1:14" s="43" customFormat="1" hidden="1">
      <c r="A5124" s="84"/>
      <c r="B5124" s="117"/>
      <c r="C5124" s="118"/>
      <c r="D5124" s="118"/>
      <c r="E5124" s="118"/>
      <c r="F5124" s="118"/>
      <c r="G5124" s="118"/>
      <c r="H5124" s="118"/>
      <c r="I5124" s="118"/>
      <c r="J5124" s="118"/>
      <c r="K5124" s="118"/>
      <c r="L5124" s="118"/>
      <c r="M5124" s="118"/>
      <c r="N5124" s="118"/>
    </row>
    <row r="5125" spans="1:14" s="43" customFormat="1" hidden="1">
      <c r="A5125" s="84"/>
      <c r="B5125" s="117"/>
      <c r="C5125" s="118"/>
      <c r="D5125" s="118"/>
      <c r="E5125" s="118"/>
      <c r="F5125" s="118"/>
      <c r="G5125" s="118"/>
      <c r="H5125" s="118"/>
      <c r="I5125" s="118"/>
      <c r="J5125" s="118"/>
      <c r="K5125" s="118"/>
      <c r="L5125" s="118"/>
      <c r="M5125" s="118"/>
      <c r="N5125" s="118"/>
    </row>
    <row r="5126" spans="1:14" s="43" customFormat="1" hidden="1">
      <c r="A5126" s="84"/>
      <c r="B5126" s="117"/>
      <c r="C5126" s="118"/>
      <c r="D5126" s="118"/>
      <c r="E5126" s="118"/>
      <c r="F5126" s="118"/>
      <c r="G5126" s="118"/>
      <c r="H5126" s="118"/>
      <c r="I5126" s="118"/>
      <c r="J5126" s="118"/>
      <c r="K5126" s="118"/>
      <c r="L5126" s="118"/>
      <c r="M5126" s="118"/>
      <c r="N5126" s="118"/>
    </row>
    <row r="5127" spans="1:14" s="43" customFormat="1" hidden="1">
      <c r="A5127" s="84"/>
      <c r="B5127" s="117"/>
      <c r="C5127" s="118"/>
      <c r="D5127" s="118"/>
      <c r="E5127" s="118"/>
      <c r="F5127" s="118"/>
      <c r="G5127" s="118"/>
      <c r="H5127" s="118"/>
      <c r="I5127" s="118"/>
      <c r="J5127" s="118"/>
      <c r="K5127" s="118"/>
      <c r="L5127" s="118"/>
      <c r="M5127" s="118"/>
      <c r="N5127" s="118"/>
    </row>
    <row r="5128" spans="1:14" s="43" customFormat="1" hidden="1">
      <c r="A5128" s="84"/>
      <c r="B5128" s="117"/>
      <c r="C5128" s="118"/>
      <c r="D5128" s="118"/>
      <c r="E5128" s="118"/>
      <c r="F5128" s="118"/>
      <c r="G5128" s="118"/>
      <c r="H5128" s="118"/>
      <c r="I5128" s="118"/>
      <c r="J5128" s="118"/>
      <c r="K5128" s="118"/>
      <c r="L5128" s="118"/>
      <c r="M5128" s="118"/>
      <c r="N5128" s="118"/>
    </row>
    <row r="5129" spans="1:14" s="43" customFormat="1" hidden="1">
      <c r="A5129" s="84"/>
      <c r="B5129" s="117"/>
      <c r="C5129" s="118"/>
      <c r="D5129" s="118"/>
      <c r="E5129" s="118"/>
      <c r="F5129" s="118"/>
      <c r="G5129" s="118"/>
      <c r="H5129" s="118"/>
      <c r="I5129" s="118"/>
      <c r="J5129" s="118"/>
      <c r="K5129" s="118"/>
      <c r="L5129" s="118"/>
      <c r="M5129" s="118"/>
      <c r="N5129" s="118"/>
    </row>
    <row r="5130" spans="1:14" s="43" customFormat="1" hidden="1">
      <c r="A5130" s="84"/>
      <c r="B5130" s="117"/>
      <c r="C5130" s="118"/>
      <c r="D5130" s="118"/>
      <c r="E5130" s="118"/>
      <c r="F5130" s="118"/>
      <c r="G5130" s="118"/>
      <c r="H5130" s="118"/>
      <c r="I5130" s="118"/>
      <c r="J5130" s="118"/>
      <c r="K5130" s="118"/>
      <c r="L5130" s="118"/>
      <c r="M5130" s="118"/>
      <c r="N5130" s="118"/>
    </row>
    <row r="5131" spans="1:14" s="43" customFormat="1" hidden="1">
      <c r="A5131" s="84"/>
      <c r="B5131" s="117"/>
      <c r="C5131" s="118"/>
      <c r="D5131" s="118"/>
      <c r="E5131" s="118"/>
      <c r="F5131" s="118"/>
      <c r="G5131" s="118"/>
      <c r="H5131" s="118"/>
      <c r="I5131" s="118"/>
      <c r="J5131" s="118"/>
      <c r="K5131" s="118"/>
      <c r="L5131" s="118"/>
      <c r="M5131" s="118"/>
      <c r="N5131" s="118"/>
    </row>
    <row r="5132" spans="1:14" s="43" customFormat="1" hidden="1">
      <c r="A5132" s="84"/>
      <c r="B5132" s="117"/>
      <c r="C5132" s="118"/>
      <c r="D5132" s="118"/>
      <c r="E5132" s="118"/>
      <c r="F5132" s="118"/>
      <c r="G5132" s="118"/>
      <c r="H5132" s="118"/>
      <c r="I5132" s="118"/>
      <c r="J5132" s="118"/>
      <c r="K5132" s="118"/>
      <c r="L5132" s="118"/>
      <c r="M5132" s="118"/>
      <c r="N5132" s="118"/>
    </row>
    <row r="5133" spans="1:14" s="43" customFormat="1" hidden="1">
      <c r="A5133" s="84"/>
      <c r="B5133" s="117"/>
      <c r="C5133" s="118"/>
      <c r="D5133" s="118"/>
      <c r="E5133" s="118"/>
      <c r="F5133" s="118"/>
      <c r="G5133" s="118"/>
      <c r="H5133" s="118"/>
      <c r="I5133" s="118"/>
      <c r="J5133" s="118"/>
      <c r="K5133" s="118"/>
      <c r="L5133" s="118"/>
      <c r="M5133" s="118"/>
      <c r="N5133" s="118"/>
    </row>
    <row r="5134" spans="1:14" s="43" customFormat="1" hidden="1">
      <c r="A5134" s="84"/>
      <c r="B5134" s="117"/>
      <c r="C5134" s="118"/>
      <c r="D5134" s="118"/>
      <c r="E5134" s="118"/>
      <c r="F5134" s="118"/>
      <c r="G5134" s="118"/>
      <c r="H5134" s="118"/>
      <c r="I5134" s="118"/>
      <c r="J5134" s="118"/>
      <c r="K5134" s="118"/>
      <c r="L5134" s="118"/>
      <c r="M5134" s="118"/>
      <c r="N5134" s="118"/>
    </row>
    <row r="5135" spans="1:14" s="43" customFormat="1" hidden="1">
      <c r="A5135" s="84"/>
      <c r="B5135" s="117"/>
      <c r="C5135" s="118"/>
      <c r="D5135" s="118"/>
      <c r="E5135" s="118"/>
      <c r="F5135" s="118"/>
      <c r="G5135" s="118"/>
      <c r="H5135" s="118"/>
      <c r="I5135" s="118"/>
      <c r="J5135" s="118"/>
      <c r="K5135" s="118"/>
      <c r="L5135" s="118"/>
      <c r="M5135" s="118"/>
      <c r="N5135" s="118"/>
    </row>
    <row r="5136" spans="1:14" s="43" customFormat="1" hidden="1">
      <c r="A5136" s="84"/>
      <c r="B5136" s="117"/>
      <c r="C5136" s="118"/>
      <c r="D5136" s="118"/>
      <c r="E5136" s="118"/>
      <c r="F5136" s="118"/>
      <c r="G5136" s="118"/>
      <c r="H5136" s="118"/>
      <c r="I5136" s="118"/>
      <c r="J5136" s="118"/>
      <c r="K5136" s="118"/>
      <c r="L5136" s="118"/>
      <c r="M5136" s="118"/>
      <c r="N5136" s="118"/>
    </row>
    <row r="5137" spans="1:14" s="43" customFormat="1" hidden="1">
      <c r="A5137" s="84"/>
      <c r="B5137" s="117"/>
      <c r="C5137" s="118"/>
      <c r="D5137" s="118"/>
      <c r="E5137" s="118"/>
      <c r="F5137" s="118"/>
      <c r="G5137" s="118"/>
      <c r="H5137" s="118"/>
      <c r="I5137" s="118"/>
      <c r="J5137" s="118"/>
      <c r="K5137" s="118"/>
      <c r="L5137" s="118"/>
      <c r="M5137" s="118"/>
      <c r="N5137" s="118"/>
    </row>
    <row r="5138" spans="1:14" s="43" customFormat="1" hidden="1">
      <c r="A5138" s="84"/>
      <c r="B5138" s="117"/>
      <c r="C5138" s="118"/>
      <c r="D5138" s="118"/>
      <c r="E5138" s="118"/>
      <c r="F5138" s="118"/>
      <c r="G5138" s="118"/>
      <c r="H5138" s="118"/>
      <c r="I5138" s="118"/>
      <c r="J5138" s="118"/>
      <c r="K5138" s="118"/>
      <c r="L5138" s="118"/>
      <c r="M5138" s="118"/>
      <c r="N5138" s="118"/>
    </row>
    <row r="5139" spans="1:14" s="43" customFormat="1" hidden="1">
      <c r="A5139" s="84"/>
      <c r="B5139" s="117"/>
      <c r="C5139" s="118"/>
      <c r="D5139" s="118"/>
      <c r="E5139" s="118"/>
      <c r="F5139" s="118"/>
      <c r="G5139" s="118"/>
      <c r="H5139" s="118"/>
      <c r="I5139" s="118"/>
      <c r="J5139" s="118"/>
      <c r="K5139" s="118"/>
      <c r="L5139" s="118"/>
      <c r="M5139" s="118"/>
      <c r="N5139" s="118"/>
    </row>
    <row r="5140" spans="1:14" s="43" customFormat="1" hidden="1">
      <c r="A5140" s="84"/>
      <c r="B5140" s="117"/>
      <c r="C5140" s="118"/>
      <c r="D5140" s="118"/>
      <c r="E5140" s="118"/>
      <c r="F5140" s="118"/>
      <c r="G5140" s="118"/>
      <c r="H5140" s="118"/>
      <c r="I5140" s="118"/>
      <c r="J5140" s="118"/>
      <c r="K5140" s="118"/>
      <c r="L5140" s="118"/>
      <c r="M5140" s="118"/>
      <c r="N5140" s="118"/>
    </row>
    <row r="5141" spans="1:14" s="43" customFormat="1" hidden="1">
      <c r="A5141" s="84"/>
      <c r="B5141" s="117"/>
      <c r="C5141" s="118"/>
      <c r="D5141" s="118"/>
      <c r="E5141" s="118"/>
      <c r="F5141" s="118"/>
      <c r="G5141" s="118"/>
      <c r="H5141" s="118"/>
      <c r="I5141" s="118"/>
      <c r="J5141" s="118"/>
      <c r="K5141" s="118"/>
      <c r="L5141" s="118"/>
      <c r="M5141" s="118"/>
      <c r="N5141" s="118"/>
    </row>
    <row r="5142" spans="1:14" s="43" customFormat="1" hidden="1">
      <c r="A5142" s="84"/>
      <c r="B5142" s="117"/>
      <c r="C5142" s="118"/>
      <c r="D5142" s="118"/>
      <c r="E5142" s="118"/>
      <c r="F5142" s="118"/>
      <c r="G5142" s="118"/>
      <c r="H5142" s="118"/>
      <c r="I5142" s="118"/>
      <c r="J5142" s="118"/>
      <c r="K5142" s="118"/>
      <c r="L5142" s="118"/>
      <c r="M5142" s="118"/>
      <c r="N5142" s="118"/>
    </row>
    <row r="5143" spans="1:14" s="43" customFormat="1" hidden="1">
      <c r="A5143" s="84"/>
      <c r="B5143" s="117"/>
      <c r="C5143" s="118"/>
      <c r="D5143" s="118"/>
      <c r="E5143" s="118"/>
      <c r="F5143" s="118"/>
      <c r="G5143" s="118"/>
      <c r="H5143" s="118"/>
      <c r="I5143" s="118"/>
      <c r="J5143" s="118"/>
      <c r="K5143" s="118"/>
      <c r="L5143" s="118"/>
      <c r="M5143" s="118"/>
      <c r="N5143" s="118"/>
    </row>
    <row r="5144" spans="1:14" s="43" customFormat="1" hidden="1">
      <c r="A5144" s="84"/>
      <c r="B5144" s="117"/>
      <c r="C5144" s="118"/>
      <c r="D5144" s="118"/>
      <c r="E5144" s="118"/>
      <c r="F5144" s="118"/>
      <c r="G5144" s="118"/>
      <c r="H5144" s="118"/>
      <c r="I5144" s="118"/>
      <c r="J5144" s="118"/>
      <c r="K5144" s="118"/>
      <c r="L5144" s="118"/>
      <c r="M5144" s="118"/>
      <c r="N5144" s="118"/>
    </row>
    <row r="5145" spans="1:14" s="43" customFormat="1" hidden="1">
      <c r="A5145" s="84"/>
      <c r="B5145" s="117"/>
      <c r="C5145" s="118"/>
      <c r="D5145" s="118"/>
      <c r="E5145" s="118"/>
      <c r="F5145" s="118"/>
      <c r="G5145" s="118"/>
      <c r="H5145" s="118"/>
      <c r="I5145" s="118"/>
      <c r="J5145" s="118"/>
      <c r="K5145" s="118"/>
      <c r="L5145" s="118"/>
      <c r="M5145" s="118"/>
      <c r="N5145" s="118"/>
    </row>
    <row r="5146" spans="1:14" s="43" customFormat="1" hidden="1">
      <c r="A5146" s="84"/>
      <c r="B5146" s="117"/>
      <c r="C5146" s="118"/>
      <c r="D5146" s="118"/>
      <c r="E5146" s="118"/>
      <c r="F5146" s="118"/>
      <c r="G5146" s="118"/>
      <c r="H5146" s="118"/>
      <c r="I5146" s="118"/>
      <c r="J5146" s="118"/>
      <c r="K5146" s="118"/>
      <c r="L5146" s="118"/>
      <c r="M5146" s="118"/>
      <c r="N5146" s="118"/>
    </row>
    <row r="5147" spans="1:14" s="43" customFormat="1" hidden="1">
      <c r="A5147" s="84"/>
      <c r="B5147" s="117"/>
      <c r="C5147" s="118"/>
      <c r="D5147" s="118"/>
      <c r="E5147" s="118"/>
      <c r="F5147" s="118"/>
      <c r="G5147" s="118"/>
      <c r="H5147" s="118"/>
      <c r="I5147" s="118"/>
      <c r="J5147" s="118"/>
      <c r="K5147" s="118"/>
      <c r="L5147" s="118"/>
      <c r="M5147" s="118"/>
      <c r="N5147" s="118"/>
    </row>
    <row r="5148" spans="1:14" s="43" customFormat="1" hidden="1">
      <c r="A5148" s="84"/>
      <c r="B5148" s="117"/>
      <c r="C5148" s="118"/>
      <c r="D5148" s="118"/>
      <c r="E5148" s="118"/>
      <c r="F5148" s="118"/>
      <c r="G5148" s="118"/>
      <c r="H5148" s="118"/>
      <c r="I5148" s="118"/>
      <c r="J5148" s="118"/>
      <c r="K5148" s="118"/>
      <c r="L5148" s="118"/>
      <c r="M5148" s="118"/>
      <c r="N5148" s="118"/>
    </row>
    <row r="5149" spans="1:14" s="43" customFormat="1" hidden="1">
      <c r="A5149" s="84"/>
      <c r="B5149" s="117"/>
      <c r="C5149" s="118"/>
      <c r="D5149" s="118"/>
      <c r="E5149" s="118"/>
      <c r="F5149" s="118"/>
      <c r="G5149" s="118"/>
      <c r="H5149" s="118"/>
      <c r="I5149" s="118"/>
      <c r="J5149" s="118"/>
      <c r="K5149" s="118"/>
      <c r="L5149" s="118"/>
      <c r="M5149" s="118"/>
      <c r="N5149" s="118"/>
    </row>
    <row r="5150" spans="1:14" s="43" customFormat="1" hidden="1">
      <c r="A5150" s="84"/>
      <c r="B5150" s="117"/>
      <c r="C5150" s="118"/>
      <c r="D5150" s="118"/>
      <c r="E5150" s="118"/>
      <c r="F5150" s="118"/>
      <c r="G5150" s="118"/>
      <c r="H5150" s="118"/>
      <c r="I5150" s="118"/>
      <c r="J5150" s="118"/>
      <c r="K5150" s="118"/>
      <c r="L5150" s="118"/>
      <c r="M5150" s="118"/>
      <c r="N5150" s="118"/>
    </row>
    <row r="5151" spans="1:14" s="43" customFormat="1" hidden="1">
      <c r="A5151" s="84"/>
      <c r="B5151" s="117"/>
      <c r="C5151" s="118"/>
      <c r="D5151" s="118"/>
      <c r="E5151" s="118"/>
      <c r="F5151" s="118"/>
      <c r="G5151" s="118"/>
      <c r="H5151" s="118"/>
      <c r="I5151" s="118"/>
      <c r="J5151" s="118"/>
      <c r="K5151" s="118"/>
      <c r="L5151" s="118"/>
      <c r="M5151" s="118"/>
      <c r="N5151" s="118"/>
    </row>
    <row r="5152" spans="1:14" s="43" customFormat="1" hidden="1">
      <c r="A5152" s="84"/>
      <c r="B5152" s="117"/>
      <c r="C5152" s="118"/>
      <c r="D5152" s="118"/>
      <c r="E5152" s="118"/>
      <c r="F5152" s="118"/>
      <c r="G5152" s="118"/>
      <c r="H5152" s="118"/>
      <c r="I5152" s="118"/>
      <c r="J5152" s="118"/>
      <c r="K5152" s="118"/>
      <c r="L5152" s="118"/>
      <c r="M5152" s="118"/>
      <c r="N5152" s="118"/>
    </row>
    <row r="5153" spans="1:14" s="43" customFormat="1" hidden="1">
      <c r="A5153" s="84"/>
      <c r="B5153" s="117"/>
      <c r="C5153" s="118"/>
      <c r="D5153" s="118"/>
      <c r="E5153" s="118"/>
      <c r="F5153" s="118"/>
      <c r="G5153" s="118"/>
      <c r="H5153" s="118"/>
      <c r="I5153" s="118"/>
      <c r="J5153" s="118"/>
      <c r="K5153" s="118"/>
      <c r="L5153" s="118"/>
      <c r="M5153" s="118"/>
      <c r="N5153" s="118"/>
    </row>
    <row r="5154" spans="1:14" s="43" customFormat="1" hidden="1">
      <c r="A5154" s="84"/>
      <c r="B5154" s="117"/>
      <c r="C5154" s="118"/>
      <c r="D5154" s="118"/>
      <c r="E5154" s="118"/>
      <c r="F5154" s="118"/>
      <c r="G5154" s="118"/>
      <c r="H5154" s="118"/>
      <c r="I5154" s="118"/>
      <c r="J5154" s="118"/>
      <c r="K5154" s="118"/>
      <c r="L5154" s="118"/>
      <c r="M5154" s="118"/>
      <c r="N5154" s="118"/>
    </row>
    <row r="5155" spans="1:14" s="43" customFormat="1" hidden="1">
      <c r="A5155" s="84"/>
      <c r="B5155" s="117"/>
      <c r="C5155" s="118"/>
      <c r="D5155" s="118"/>
      <c r="E5155" s="118"/>
      <c r="F5155" s="118"/>
      <c r="G5155" s="118"/>
      <c r="H5155" s="118"/>
      <c r="I5155" s="118"/>
      <c r="J5155" s="118"/>
      <c r="K5155" s="118"/>
      <c r="L5155" s="118"/>
      <c r="M5155" s="118"/>
      <c r="N5155" s="118"/>
    </row>
    <row r="5156" spans="1:14" s="43" customFormat="1" hidden="1">
      <c r="A5156" s="84"/>
      <c r="B5156" s="117"/>
      <c r="C5156" s="118"/>
      <c r="D5156" s="118"/>
      <c r="E5156" s="118"/>
      <c r="F5156" s="118"/>
      <c r="G5156" s="118"/>
      <c r="H5156" s="118"/>
      <c r="I5156" s="118"/>
      <c r="J5156" s="118"/>
      <c r="K5156" s="118"/>
      <c r="L5156" s="118"/>
      <c r="M5156" s="118"/>
      <c r="N5156" s="118"/>
    </row>
    <row r="5157" spans="1:14" s="43" customFormat="1" hidden="1">
      <c r="A5157" s="84"/>
      <c r="B5157" s="117"/>
      <c r="C5157" s="118"/>
      <c r="D5157" s="118"/>
      <c r="E5157" s="118"/>
      <c r="F5157" s="118"/>
      <c r="G5157" s="118"/>
      <c r="H5157" s="118"/>
      <c r="I5157" s="118"/>
      <c r="J5157" s="118"/>
      <c r="K5157" s="118"/>
      <c r="L5157" s="118"/>
      <c r="M5157" s="118"/>
      <c r="N5157" s="118"/>
    </row>
    <row r="5158" spans="1:14" s="43" customFormat="1" hidden="1">
      <c r="A5158" s="84"/>
      <c r="B5158" s="117"/>
      <c r="C5158" s="118"/>
      <c r="D5158" s="118"/>
      <c r="E5158" s="118"/>
      <c r="F5158" s="118"/>
      <c r="G5158" s="118"/>
      <c r="H5158" s="118"/>
      <c r="I5158" s="118"/>
      <c r="J5158" s="118"/>
      <c r="K5158" s="118"/>
      <c r="L5158" s="118"/>
      <c r="M5158" s="118"/>
      <c r="N5158" s="118"/>
    </row>
    <row r="5159" spans="1:14" s="43" customFormat="1" hidden="1">
      <c r="A5159" s="84"/>
      <c r="B5159" s="117"/>
      <c r="C5159" s="118"/>
      <c r="D5159" s="118"/>
      <c r="E5159" s="118"/>
      <c r="F5159" s="118"/>
      <c r="G5159" s="118"/>
      <c r="H5159" s="118"/>
      <c r="I5159" s="118"/>
      <c r="J5159" s="118"/>
      <c r="K5159" s="118"/>
      <c r="L5159" s="118"/>
      <c r="M5159" s="118"/>
      <c r="N5159" s="118"/>
    </row>
    <row r="5160" spans="1:14" s="43" customFormat="1" hidden="1">
      <c r="A5160" s="84"/>
      <c r="B5160" s="117"/>
      <c r="C5160" s="118"/>
      <c r="D5160" s="118"/>
      <c r="E5160" s="118"/>
      <c r="F5160" s="118"/>
      <c r="G5160" s="118"/>
      <c r="H5160" s="118"/>
      <c r="I5160" s="118"/>
      <c r="J5160" s="118"/>
      <c r="K5160" s="118"/>
      <c r="L5160" s="118"/>
      <c r="M5160" s="118"/>
      <c r="N5160" s="118"/>
    </row>
    <row r="5161" spans="1:14" s="43" customFormat="1" hidden="1">
      <c r="A5161" s="84"/>
      <c r="B5161" s="117"/>
      <c r="C5161" s="118"/>
      <c r="D5161" s="118"/>
      <c r="E5161" s="118"/>
      <c r="F5161" s="118"/>
      <c r="G5161" s="118"/>
      <c r="H5161" s="118"/>
      <c r="I5161" s="118"/>
      <c r="J5161" s="118"/>
      <c r="K5161" s="118"/>
      <c r="L5161" s="118"/>
      <c r="M5161" s="118"/>
      <c r="N5161" s="118"/>
    </row>
    <row r="5162" spans="1:14" s="43" customFormat="1" hidden="1">
      <c r="A5162" s="84"/>
      <c r="B5162" s="117"/>
      <c r="C5162" s="118"/>
      <c r="D5162" s="118"/>
      <c r="E5162" s="118"/>
      <c r="F5162" s="118"/>
      <c r="G5162" s="118"/>
      <c r="H5162" s="118"/>
      <c r="I5162" s="118"/>
      <c r="J5162" s="118"/>
      <c r="K5162" s="118"/>
      <c r="L5162" s="118"/>
      <c r="M5162" s="118"/>
      <c r="N5162" s="118"/>
    </row>
    <row r="5163" spans="1:14" s="43" customFormat="1" hidden="1">
      <c r="A5163" s="84"/>
      <c r="B5163" s="117"/>
      <c r="C5163" s="118"/>
      <c r="D5163" s="118"/>
      <c r="E5163" s="118"/>
      <c r="F5163" s="118"/>
      <c r="G5163" s="118"/>
      <c r="H5163" s="118"/>
      <c r="I5163" s="118"/>
      <c r="J5163" s="118"/>
      <c r="K5163" s="118"/>
      <c r="L5163" s="118"/>
      <c r="M5163" s="118"/>
      <c r="N5163" s="118"/>
    </row>
    <row r="5164" spans="1:14" s="43" customFormat="1" hidden="1">
      <c r="A5164" s="84"/>
      <c r="B5164" s="117"/>
      <c r="C5164" s="118"/>
      <c r="D5164" s="118"/>
      <c r="E5164" s="118"/>
      <c r="F5164" s="118"/>
      <c r="G5164" s="118"/>
      <c r="H5164" s="118"/>
      <c r="I5164" s="118"/>
      <c r="J5164" s="118"/>
      <c r="K5164" s="118"/>
      <c r="L5164" s="118"/>
      <c r="M5164" s="118"/>
      <c r="N5164" s="118"/>
    </row>
    <row r="5165" spans="1:14" s="43" customFormat="1" hidden="1">
      <c r="A5165" s="84"/>
      <c r="B5165" s="117"/>
      <c r="C5165" s="118"/>
      <c r="D5165" s="118"/>
      <c r="E5165" s="118"/>
      <c r="F5165" s="118"/>
      <c r="G5165" s="118"/>
      <c r="H5165" s="118"/>
      <c r="I5165" s="118"/>
      <c r="J5165" s="118"/>
      <c r="K5165" s="118"/>
      <c r="L5165" s="118"/>
      <c r="M5165" s="118"/>
      <c r="N5165" s="118"/>
    </row>
    <row r="5166" spans="1:14" s="43" customFormat="1" hidden="1">
      <c r="A5166" s="84"/>
      <c r="B5166" s="117"/>
      <c r="C5166" s="118"/>
      <c r="D5166" s="118"/>
      <c r="E5166" s="118"/>
      <c r="F5166" s="118"/>
      <c r="G5166" s="118"/>
      <c r="H5166" s="118"/>
      <c r="I5166" s="118"/>
      <c r="J5166" s="118"/>
      <c r="K5166" s="118"/>
      <c r="L5166" s="118"/>
      <c r="M5166" s="118"/>
      <c r="N5166" s="118"/>
    </row>
    <row r="5167" spans="1:14" s="43" customFormat="1" hidden="1">
      <c r="A5167" s="84"/>
      <c r="B5167" s="117"/>
      <c r="C5167" s="118"/>
      <c r="D5167" s="118"/>
      <c r="E5167" s="118"/>
      <c r="F5167" s="118"/>
      <c r="G5167" s="118"/>
      <c r="H5167" s="118"/>
      <c r="I5167" s="118"/>
      <c r="J5167" s="118"/>
      <c r="K5167" s="118"/>
      <c r="L5167" s="118"/>
      <c r="M5167" s="118"/>
      <c r="N5167" s="118"/>
    </row>
    <row r="5168" spans="1:14" s="43" customFormat="1" hidden="1">
      <c r="A5168" s="84"/>
      <c r="B5168" s="117"/>
      <c r="C5168" s="118"/>
      <c r="D5168" s="118"/>
      <c r="E5168" s="118"/>
      <c r="F5168" s="118"/>
      <c r="G5168" s="118"/>
      <c r="H5168" s="118"/>
      <c r="I5168" s="118"/>
      <c r="J5168" s="118"/>
      <c r="K5168" s="118"/>
      <c r="L5168" s="118"/>
      <c r="M5168" s="118"/>
      <c r="N5168" s="118"/>
    </row>
    <row r="5169" spans="1:14" s="43" customFormat="1" hidden="1">
      <c r="A5169" s="84"/>
      <c r="B5169" s="117"/>
      <c r="C5169" s="118"/>
      <c r="D5169" s="118"/>
      <c r="E5169" s="118"/>
      <c r="F5169" s="118"/>
      <c r="G5169" s="118"/>
      <c r="H5169" s="118"/>
      <c r="I5169" s="118"/>
      <c r="J5169" s="118"/>
      <c r="K5169" s="118"/>
      <c r="L5169" s="118"/>
      <c r="M5169" s="118"/>
      <c r="N5169" s="118"/>
    </row>
    <row r="5170" spans="1:14" s="43" customFormat="1" hidden="1">
      <c r="A5170" s="84"/>
      <c r="B5170" s="117"/>
      <c r="C5170" s="118"/>
      <c r="D5170" s="118"/>
      <c r="E5170" s="118"/>
      <c r="F5170" s="118"/>
      <c r="G5170" s="118"/>
      <c r="H5170" s="118"/>
      <c r="I5170" s="118"/>
      <c r="J5170" s="118"/>
      <c r="K5170" s="118"/>
      <c r="L5170" s="118"/>
      <c r="M5170" s="118"/>
      <c r="N5170" s="118"/>
    </row>
    <row r="5171" spans="1:14" s="43" customFormat="1" hidden="1">
      <c r="A5171" s="84"/>
      <c r="B5171" s="117"/>
      <c r="C5171" s="118"/>
      <c r="D5171" s="118"/>
      <c r="E5171" s="118"/>
      <c r="F5171" s="118"/>
      <c r="G5171" s="118"/>
      <c r="H5171" s="118"/>
      <c r="I5171" s="118"/>
      <c r="J5171" s="118"/>
      <c r="K5171" s="118"/>
      <c r="L5171" s="118"/>
      <c r="M5171" s="118"/>
      <c r="N5171" s="118"/>
    </row>
    <row r="5172" spans="1:14" s="43" customFormat="1" hidden="1">
      <c r="A5172" s="84"/>
      <c r="B5172" s="117"/>
      <c r="C5172" s="118"/>
      <c r="D5172" s="118"/>
      <c r="E5172" s="118"/>
      <c r="F5172" s="118"/>
      <c r="G5172" s="118"/>
      <c r="H5172" s="118"/>
      <c r="I5172" s="118"/>
      <c r="J5172" s="118"/>
      <c r="K5172" s="118"/>
      <c r="L5172" s="118"/>
      <c r="M5172" s="118"/>
      <c r="N5172" s="118"/>
    </row>
    <row r="5173" spans="1:14" s="43" customFormat="1" hidden="1">
      <c r="A5173" s="84"/>
      <c r="B5173" s="117"/>
      <c r="C5173" s="118"/>
      <c r="D5173" s="118"/>
      <c r="E5173" s="118"/>
      <c r="F5173" s="118"/>
      <c r="G5173" s="118"/>
      <c r="H5173" s="118"/>
      <c r="I5173" s="118"/>
      <c r="J5173" s="118"/>
      <c r="K5173" s="118"/>
      <c r="L5173" s="118"/>
      <c r="M5173" s="118"/>
      <c r="N5173" s="118"/>
    </row>
    <row r="5174" spans="1:14" s="43" customFormat="1" hidden="1">
      <c r="A5174" s="84"/>
      <c r="B5174" s="117"/>
      <c r="C5174" s="118"/>
      <c r="D5174" s="118"/>
      <c r="E5174" s="118"/>
      <c r="F5174" s="118"/>
      <c r="G5174" s="118"/>
      <c r="H5174" s="118"/>
      <c r="I5174" s="118"/>
      <c r="J5174" s="118"/>
      <c r="K5174" s="118"/>
      <c r="L5174" s="118"/>
      <c r="M5174" s="118"/>
      <c r="N5174" s="118"/>
    </row>
    <row r="5175" spans="1:14" s="43" customFormat="1" hidden="1">
      <c r="A5175" s="84"/>
      <c r="B5175" s="117"/>
      <c r="C5175" s="118"/>
      <c r="D5175" s="118"/>
      <c r="E5175" s="118"/>
      <c r="F5175" s="118"/>
      <c r="G5175" s="118"/>
      <c r="H5175" s="118"/>
      <c r="I5175" s="118"/>
      <c r="J5175" s="118"/>
      <c r="K5175" s="118"/>
      <c r="L5175" s="118"/>
      <c r="M5175" s="118"/>
      <c r="N5175" s="118"/>
    </row>
    <row r="5176" spans="1:14" s="43" customFormat="1" hidden="1">
      <c r="A5176" s="84"/>
      <c r="B5176" s="117"/>
      <c r="C5176" s="118"/>
      <c r="D5176" s="118"/>
      <c r="E5176" s="118"/>
      <c r="F5176" s="118"/>
      <c r="G5176" s="118"/>
      <c r="H5176" s="118"/>
      <c r="I5176" s="118"/>
      <c r="J5176" s="118"/>
      <c r="K5176" s="118"/>
      <c r="L5176" s="118"/>
      <c r="M5176" s="118"/>
      <c r="N5176" s="118"/>
    </row>
    <row r="5177" spans="1:14" s="43" customFormat="1" hidden="1">
      <c r="A5177" s="84"/>
      <c r="B5177" s="117"/>
      <c r="C5177" s="118"/>
      <c r="D5177" s="118"/>
      <c r="E5177" s="118"/>
      <c r="F5177" s="118"/>
      <c r="G5177" s="118"/>
      <c r="H5177" s="118"/>
      <c r="I5177" s="118"/>
      <c r="J5177" s="118"/>
      <c r="K5177" s="118"/>
      <c r="L5177" s="118"/>
      <c r="M5177" s="118"/>
      <c r="N5177" s="118"/>
    </row>
    <row r="5178" spans="1:14" s="43" customFormat="1" hidden="1">
      <c r="A5178" s="84"/>
      <c r="B5178" s="117"/>
      <c r="C5178" s="118"/>
      <c r="D5178" s="118"/>
      <c r="E5178" s="118"/>
      <c r="F5178" s="118"/>
      <c r="G5178" s="118"/>
      <c r="H5178" s="118"/>
      <c r="I5178" s="118"/>
      <c r="J5178" s="118"/>
      <c r="K5178" s="118"/>
      <c r="L5178" s="118"/>
      <c r="M5178" s="118"/>
      <c r="N5178" s="118"/>
    </row>
    <row r="5179" spans="1:14" s="43" customFormat="1" hidden="1">
      <c r="A5179" s="84"/>
      <c r="B5179" s="117"/>
      <c r="C5179" s="118"/>
      <c r="D5179" s="118"/>
      <c r="E5179" s="118"/>
      <c r="F5179" s="118"/>
      <c r="G5179" s="118"/>
      <c r="H5179" s="118"/>
      <c r="I5179" s="118"/>
      <c r="J5179" s="118"/>
      <c r="K5179" s="118"/>
      <c r="L5179" s="118"/>
      <c r="M5179" s="118"/>
      <c r="N5179" s="118"/>
    </row>
    <row r="5180" spans="1:14" s="43" customFormat="1" hidden="1">
      <c r="A5180" s="84"/>
      <c r="B5180" s="117"/>
      <c r="C5180" s="118"/>
      <c r="D5180" s="118"/>
      <c r="E5180" s="118"/>
      <c r="F5180" s="118"/>
      <c r="G5180" s="118"/>
      <c r="H5180" s="118"/>
      <c r="I5180" s="118"/>
      <c r="J5180" s="118"/>
      <c r="K5180" s="118"/>
      <c r="L5180" s="118"/>
      <c r="M5180" s="118"/>
      <c r="N5180" s="118"/>
    </row>
    <row r="5181" spans="1:14" s="43" customFormat="1" hidden="1">
      <c r="A5181" s="84"/>
      <c r="B5181" s="117"/>
      <c r="C5181" s="118"/>
      <c r="D5181" s="118"/>
      <c r="E5181" s="118"/>
      <c r="F5181" s="118"/>
      <c r="G5181" s="118"/>
      <c r="H5181" s="118"/>
      <c r="I5181" s="118"/>
      <c r="J5181" s="118"/>
      <c r="K5181" s="118"/>
      <c r="L5181" s="118"/>
      <c r="M5181" s="118"/>
      <c r="N5181" s="118"/>
    </row>
    <row r="5182" spans="1:14" s="43" customFormat="1" hidden="1">
      <c r="A5182" s="84"/>
      <c r="B5182" s="117"/>
      <c r="C5182" s="118"/>
      <c r="D5182" s="118"/>
      <c r="E5182" s="118"/>
      <c r="F5182" s="118"/>
      <c r="G5182" s="118"/>
      <c r="H5182" s="118"/>
      <c r="I5182" s="118"/>
      <c r="J5182" s="118"/>
      <c r="K5182" s="118"/>
      <c r="L5182" s="118"/>
      <c r="M5182" s="118"/>
      <c r="N5182" s="118"/>
    </row>
    <row r="5183" spans="1:14" s="43" customFormat="1" hidden="1">
      <c r="A5183" s="84"/>
      <c r="B5183" s="117"/>
      <c r="C5183" s="118"/>
      <c r="D5183" s="118"/>
      <c r="E5183" s="118"/>
      <c r="F5183" s="118"/>
      <c r="G5183" s="118"/>
      <c r="H5183" s="118"/>
      <c r="I5183" s="118"/>
      <c r="J5183" s="118"/>
      <c r="K5183" s="118"/>
      <c r="L5183" s="118"/>
      <c r="M5183" s="118"/>
      <c r="N5183" s="118"/>
    </row>
    <row r="5184" spans="1:14" s="43" customFormat="1" hidden="1">
      <c r="A5184" s="84"/>
      <c r="B5184" s="117"/>
      <c r="C5184" s="118"/>
      <c r="D5184" s="118"/>
      <c r="E5184" s="118"/>
      <c r="F5184" s="118"/>
      <c r="G5184" s="118"/>
      <c r="H5184" s="118"/>
      <c r="I5184" s="118"/>
      <c r="J5184" s="118"/>
      <c r="K5184" s="118"/>
      <c r="L5184" s="118"/>
      <c r="M5184" s="118"/>
      <c r="N5184" s="118"/>
    </row>
    <row r="5185" spans="1:14" s="43" customFormat="1" hidden="1">
      <c r="A5185" s="84"/>
      <c r="B5185" s="117"/>
      <c r="C5185" s="118"/>
      <c r="D5185" s="118"/>
      <c r="E5185" s="118"/>
      <c r="F5185" s="118"/>
      <c r="G5185" s="118"/>
      <c r="H5185" s="118"/>
      <c r="I5185" s="118"/>
      <c r="J5185" s="118"/>
      <c r="K5185" s="118"/>
      <c r="L5185" s="118"/>
      <c r="M5185" s="118"/>
      <c r="N5185" s="118"/>
    </row>
    <row r="5186" spans="1:14" s="43" customFormat="1" hidden="1">
      <c r="A5186" s="84"/>
      <c r="B5186" s="117"/>
      <c r="C5186" s="118"/>
      <c r="D5186" s="118"/>
      <c r="E5186" s="118"/>
      <c r="F5186" s="118"/>
      <c r="G5186" s="118"/>
      <c r="H5186" s="118"/>
      <c r="I5186" s="118"/>
      <c r="J5186" s="118"/>
      <c r="K5186" s="118"/>
      <c r="L5186" s="118"/>
      <c r="M5186" s="118"/>
      <c r="N5186" s="118"/>
    </row>
    <row r="5187" spans="1:14" s="43" customFormat="1" hidden="1">
      <c r="A5187" s="84"/>
      <c r="B5187" s="117"/>
      <c r="C5187" s="118"/>
      <c r="D5187" s="118"/>
      <c r="E5187" s="118"/>
      <c r="F5187" s="118"/>
      <c r="G5187" s="118"/>
      <c r="H5187" s="118"/>
      <c r="I5187" s="118"/>
      <c r="J5187" s="118"/>
      <c r="K5187" s="118"/>
      <c r="L5187" s="118"/>
      <c r="M5187" s="118"/>
      <c r="N5187" s="118"/>
    </row>
    <row r="5188" spans="1:14" s="43" customFormat="1" hidden="1">
      <c r="A5188" s="84"/>
      <c r="B5188" s="117"/>
      <c r="C5188" s="118"/>
      <c r="D5188" s="118"/>
      <c r="E5188" s="118"/>
      <c r="F5188" s="118"/>
      <c r="G5188" s="118"/>
      <c r="H5188" s="118"/>
      <c r="I5188" s="118"/>
      <c r="J5188" s="118"/>
      <c r="K5188" s="118"/>
      <c r="L5188" s="118"/>
      <c r="M5188" s="118"/>
      <c r="N5188" s="118"/>
    </row>
    <row r="5189" spans="1:14" s="43" customFormat="1" hidden="1">
      <c r="A5189" s="84"/>
      <c r="B5189" s="117"/>
      <c r="C5189" s="118"/>
      <c r="D5189" s="118"/>
      <c r="E5189" s="118"/>
      <c r="F5189" s="118"/>
      <c r="G5189" s="118"/>
      <c r="H5189" s="118"/>
      <c r="I5189" s="118"/>
      <c r="J5189" s="118"/>
      <c r="K5189" s="118"/>
      <c r="L5189" s="118"/>
      <c r="M5189" s="118"/>
      <c r="N5189" s="118"/>
    </row>
    <row r="5190" spans="1:14" s="43" customFormat="1" hidden="1">
      <c r="A5190" s="84"/>
      <c r="B5190" s="117"/>
      <c r="C5190" s="118"/>
      <c r="D5190" s="118"/>
      <c r="E5190" s="118"/>
      <c r="F5190" s="118"/>
      <c r="G5190" s="118"/>
      <c r="H5190" s="118"/>
      <c r="I5190" s="118"/>
      <c r="J5190" s="118"/>
      <c r="K5190" s="118"/>
      <c r="L5190" s="118"/>
      <c r="M5190" s="118"/>
      <c r="N5190" s="118"/>
    </row>
    <row r="5191" spans="1:14" s="43" customFormat="1" hidden="1">
      <c r="A5191" s="84"/>
      <c r="B5191" s="117"/>
      <c r="C5191" s="118"/>
      <c r="D5191" s="118"/>
      <c r="E5191" s="118"/>
      <c r="F5191" s="118"/>
      <c r="G5191" s="118"/>
      <c r="H5191" s="118"/>
      <c r="I5191" s="118"/>
      <c r="J5191" s="118"/>
      <c r="K5191" s="118"/>
      <c r="L5191" s="118"/>
      <c r="M5191" s="118"/>
      <c r="N5191" s="118"/>
    </row>
    <row r="5192" spans="1:14" s="43" customFormat="1" hidden="1">
      <c r="A5192" s="84"/>
      <c r="B5192" s="117"/>
      <c r="C5192" s="118"/>
      <c r="D5192" s="118"/>
      <c r="E5192" s="118"/>
      <c r="F5192" s="118"/>
      <c r="G5192" s="118"/>
      <c r="H5192" s="118"/>
      <c r="I5192" s="118"/>
      <c r="J5192" s="118"/>
      <c r="K5192" s="118"/>
      <c r="L5192" s="118"/>
      <c r="M5192" s="118"/>
      <c r="N5192" s="118"/>
    </row>
    <row r="5193" spans="1:14" s="43" customFormat="1" hidden="1">
      <c r="A5193" s="84"/>
      <c r="B5193" s="117"/>
      <c r="C5193" s="118"/>
      <c r="D5193" s="118"/>
      <c r="E5193" s="118"/>
      <c r="F5193" s="118"/>
      <c r="G5193" s="118"/>
      <c r="H5193" s="118"/>
      <c r="I5193" s="118"/>
      <c r="J5193" s="118"/>
      <c r="K5193" s="118"/>
      <c r="L5193" s="118"/>
      <c r="M5193" s="118"/>
      <c r="N5193" s="118"/>
    </row>
    <row r="5194" spans="1:14" s="43" customFormat="1" hidden="1">
      <c r="A5194" s="84"/>
      <c r="B5194" s="117"/>
      <c r="C5194" s="118"/>
      <c r="D5194" s="118"/>
      <c r="E5194" s="118"/>
      <c r="F5194" s="118"/>
      <c r="G5194" s="118"/>
      <c r="H5194" s="118"/>
      <c r="I5194" s="118"/>
      <c r="J5194" s="118"/>
      <c r="K5194" s="118"/>
      <c r="L5194" s="118"/>
      <c r="M5194" s="118"/>
      <c r="N5194" s="118"/>
    </row>
    <row r="5195" spans="1:14" s="43" customFormat="1" hidden="1">
      <c r="A5195" s="84"/>
      <c r="B5195" s="117"/>
      <c r="C5195" s="118"/>
      <c r="D5195" s="118"/>
      <c r="E5195" s="118"/>
      <c r="F5195" s="118"/>
      <c r="G5195" s="118"/>
      <c r="H5195" s="118"/>
      <c r="I5195" s="118"/>
      <c r="J5195" s="118"/>
      <c r="K5195" s="118"/>
      <c r="L5195" s="118"/>
      <c r="M5195" s="118"/>
      <c r="N5195" s="118"/>
    </row>
    <row r="5196" spans="1:14" s="43" customFormat="1" hidden="1">
      <c r="A5196" s="84"/>
      <c r="B5196" s="117"/>
      <c r="C5196" s="118"/>
      <c r="D5196" s="118"/>
      <c r="E5196" s="118"/>
      <c r="F5196" s="118"/>
      <c r="G5196" s="118"/>
      <c r="H5196" s="118"/>
      <c r="I5196" s="118"/>
      <c r="J5196" s="118"/>
      <c r="K5196" s="118"/>
      <c r="L5196" s="118"/>
      <c r="M5196" s="118"/>
      <c r="N5196" s="118"/>
    </row>
    <row r="5197" spans="1:14" s="43" customFormat="1" hidden="1">
      <c r="A5197" s="84"/>
      <c r="B5197" s="117"/>
      <c r="C5197" s="118"/>
      <c r="D5197" s="118"/>
      <c r="E5197" s="118"/>
      <c r="F5197" s="118"/>
      <c r="G5197" s="118"/>
      <c r="H5197" s="118"/>
      <c r="I5197" s="118"/>
      <c r="J5197" s="118"/>
      <c r="K5197" s="118"/>
      <c r="L5197" s="118"/>
      <c r="M5197" s="118"/>
      <c r="N5197" s="118"/>
    </row>
    <row r="5198" spans="1:14" s="43" customFormat="1" hidden="1">
      <c r="A5198" s="84"/>
      <c r="B5198" s="117"/>
      <c r="C5198" s="118"/>
      <c r="D5198" s="118"/>
      <c r="E5198" s="118"/>
      <c r="F5198" s="118"/>
      <c r="G5198" s="118"/>
      <c r="H5198" s="118"/>
      <c r="I5198" s="118"/>
      <c r="J5198" s="118"/>
      <c r="K5198" s="118"/>
      <c r="L5198" s="118"/>
      <c r="M5198" s="118"/>
      <c r="N5198" s="118"/>
    </row>
    <row r="5199" spans="1:14" s="43" customFormat="1" hidden="1">
      <c r="A5199" s="84"/>
      <c r="B5199" s="117"/>
      <c r="C5199" s="118"/>
      <c r="D5199" s="118"/>
      <c r="E5199" s="118"/>
      <c r="F5199" s="118"/>
      <c r="G5199" s="118"/>
      <c r="H5199" s="118"/>
      <c r="I5199" s="118"/>
      <c r="J5199" s="118"/>
      <c r="K5199" s="118"/>
      <c r="L5199" s="118"/>
      <c r="M5199" s="118"/>
      <c r="N5199" s="118"/>
    </row>
    <row r="5200" spans="1:14" s="43" customFormat="1" hidden="1">
      <c r="A5200" s="84"/>
      <c r="B5200" s="117"/>
      <c r="C5200" s="118"/>
      <c r="D5200" s="118"/>
      <c r="E5200" s="118"/>
      <c r="F5200" s="118"/>
      <c r="G5200" s="118"/>
      <c r="H5200" s="118"/>
      <c r="I5200" s="118"/>
      <c r="J5200" s="118"/>
      <c r="K5200" s="118"/>
      <c r="L5200" s="118"/>
      <c r="M5200" s="118"/>
      <c r="N5200" s="118"/>
    </row>
    <row r="5201" spans="1:14" s="43" customFormat="1" hidden="1">
      <c r="A5201" s="84"/>
      <c r="B5201" s="117"/>
      <c r="C5201" s="118"/>
      <c r="D5201" s="118"/>
      <c r="E5201" s="118"/>
      <c r="F5201" s="118"/>
      <c r="G5201" s="118"/>
      <c r="H5201" s="118"/>
      <c r="I5201" s="118"/>
      <c r="J5201" s="118"/>
      <c r="K5201" s="118"/>
      <c r="L5201" s="118"/>
      <c r="M5201" s="118"/>
      <c r="N5201" s="118"/>
    </row>
    <row r="5202" spans="1:14" s="43" customFormat="1" hidden="1">
      <c r="A5202" s="84"/>
      <c r="B5202" s="117"/>
      <c r="C5202" s="118"/>
      <c r="D5202" s="118"/>
      <c r="E5202" s="118"/>
      <c r="F5202" s="118"/>
      <c r="G5202" s="118"/>
      <c r="H5202" s="118"/>
      <c r="I5202" s="118"/>
      <c r="J5202" s="118"/>
      <c r="K5202" s="118"/>
      <c r="L5202" s="118"/>
      <c r="M5202" s="118"/>
      <c r="N5202" s="118"/>
    </row>
    <row r="5203" spans="1:14" s="43" customFormat="1" hidden="1">
      <c r="A5203" s="84"/>
      <c r="B5203" s="117"/>
      <c r="C5203" s="118"/>
      <c r="D5203" s="118"/>
      <c r="E5203" s="118"/>
      <c r="F5203" s="118"/>
      <c r="G5203" s="118"/>
      <c r="H5203" s="118"/>
      <c r="I5203" s="118"/>
      <c r="J5203" s="118"/>
      <c r="K5203" s="118"/>
      <c r="L5203" s="118"/>
      <c r="M5203" s="118"/>
      <c r="N5203" s="118"/>
    </row>
    <row r="5204" spans="1:14" s="43" customFormat="1" hidden="1">
      <c r="A5204" s="84"/>
      <c r="B5204" s="117"/>
      <c r="C5204" s="118"/>
      <c r="D5204" s="118"/>
      <c r="E5204" s="118"/>
      <c r="F5204" s="118"/>
      <c r="G5204" s="118"/>
      <c r="H5204" s="118"/>
      <c r="I5204" s="118"/>
      <c r="J5204" s="118"/>
      <c r="K5204" s="118"/>
      <c r="L5204" s="118"/>
      <c r="M5204" s="118"/>
      <c r="N5204" s="118"/>
    </row>
    <row r="5205" spans="1:14" s="43" customFormat="1" hidden="1">
      <c r="A5205" s="84"/>
      <c r="B5205" s="117"/>
      <c r="C5205" s="118"/>
      <c r="D5205" s="118"/>
      <c r="E5205" s="118"/>
      <c r="F5205" s="118"/>
      <c r="G5205" s="118"/>
      <c r="H5205" s="118"/>
      <c r="I5205" s="118"/>
      <c r="J5205" s="118"/>
      <c r="K5205" s="118"/>
      <c r="L5205" s="118"/>
      <c r="M5205" s="118"/>
      <c r="N5205" s="118"/>
    </row>
    <row r="5206" spans="1:14" s="43" customFormat="1" hidden="1">
      <c r="A5206" s="84"/>
      <c r="B5206" s="117"/>
      <c r="C5206" s="118"/>
      <c r="D5206" s="118"/>
      <c r="E5206" s="118"/>
      <c r="F5206" s="118"/>
      <c r="G5206" s="118"/>
      <c r="H5206" s="118"/>
      <c r="I5206" s="118"/>
      <c r="J5206" s="118"/>
      <c r="K5206" s="118"/>
      <c r="L5206" s="118"/>
      <c r="M5206" s="118"/>
      <c r="N5206" s="118"/>
    </row>
    <row r="5207" spans="1:14" s="43" customFormat="1" hidden="1">
      <c r="A5207" s="84"/>
      <c r="B5207" s="117"/>
      <c r="C5207" s="118"/>
      <c r="D5207" s="118"/>
      <c r="E5207" s="118"/>
      <c r="F5207" s="118"/>
      <c r="G5207" s="118"/>
      <c r="H5207" s="118"/>
      <c r="I5207" s="118"/>
      <c r="J5207" s="118"/>
      <c r="K5207" s="118"/>
      <c r="L5207" s="118"/>
      <c r="M5207" s="118"/>
      <c r="N5207" s="118"/>
    </row>
    <row r="5208" spans="1:14" s="43" customFormat="1" hidden="1">
      <c r="A5208" s="84"/>
      <c r="B5208" s="117"/>
      <c r="C5208" s="118"/>
      <c r="D5208" s="118"/>
      <c r="E5208" s="118"/>
      <c r="F5208" s="118"/>
      <c r="G5208" s="118"/>
      <c r="H5208" s="118"/>
      <c r="I5208" s="118"/>
      <c r="J5208" s="118"/>
      <c r="K5208" s="118"/>
      <c r="L5208" s="118"/>
      <c r="M5208" s="118"/>
      <c r="N5208" s="118"/>
    </row>
    <row r="5209" spans="1:14" s="43" customFormat="1" hidden="1">
      <c r="A5209" s="84"/>
      <c r="B5209" s="117"/>
      <c r="C5209" s="118"/>
      <c r="D5209" s="118"/>
      <c r="E5209" s="118"/>
      <c r="F5209" s="118"/>
      <c r="G5209" s="118"/>
      <c r="H5209" s="118"/>
      <c r="I5209" s="118"/>
      <c r="J5209" s="118"/>
      <c r="K5209" s="118"/>
      <c r="L5209" s="118"/>
      <c r="M5209" s="118"/>
      <c r="N5209" s="118"/>
    </row>
    <row r="5210" spans="1:14" s="43" customFormat="1" hidden="1">
      <c r="A5210" s="84"/>
      <c r="B5210" s="117"/>
      <c r="C5210" s="118"/>
      <c r="D5210" s="118"/>
      <c r="E5210" s="118"/>
      <c r="F5210" s="118"/>
      <c r="G5210" s="118"/>
      <c r="H5210" s="118"/>
      <c r="I5210" s="118"/>
      <c r="J5210" s="118"/>
      <c r="K5210" s="118"/>
      <c r="L5210" s="118"/>
      <c r="M5210" s="118"/>
      <c r="N5210" s="118"/>
    </row>
    <row r="5211" spans="1:14" s="43" customFormat="1" hidden="1">
      <c r="A5211" s="84"/>
      <c r="B5211" s="117"/>
      <c r="C5211" s="118"/>
      <c r="D5211" s="118"/>
      <c r="E5211" s="118"/>
      <c r="F5211" s="118"/>
      <c r="G5211" s="118"/>
      <c r="H5211" s="118"/>
      <c r="I5211" s="118"/>
      <c r="J5211" s="118"/>
      <c r="K5211" s="118"/>
      <c r="L5211" s="118"/>
      <c r="M5211" s="118"/>
      <c r="N5211" s="118"/>
    </row>
    <row r="5212" spans="1:14" s="43" customFormat="1" hidden="1">
      <c r="A5212" s="84"/>
      <c r="B5212" s="117"/>
      <c r="C5212" s="118"/>
      <c r="D5212" s="118"/>
      <c r="E5212" s="118"/>
      <c r="F5212" s="118"/>
      <c r="G5212" s="118"/>
      <c r="H5212" s="118"/>
      <c r="I5212" s="118"/>
      <c r="J5212" s="118"/>
      <c r="K5212" s="118"/>
      <c r="L5212" s="118"/>
      <c r="M5212" s="118"/>
      <c r="N5212" s="118"/>
    </row>
    <row r="5213" spans="1:14" s="43" customFormat="1" hidden="1">
      <c r="A5213" s="84"/>
      <c r="B5213" s="117"/>
      <c r="C5213" s="118"/>
      <c r="D5213" s="118"/>
      <c r="E5213" s="118"/>
      <c r="F5213" s="118"/>
      <c r="G5213" s="118"/>
      <c r="H5213" s="118"/>
      <c r="I5213" s="118"/>
      <c r="J5213" s="118"/>
      <c r="K5213" s="118"/>
      <c r="L5213" s="118"/>
      <c r="M5213" s="118"/>
      <c r="N5213" s="118"/>
    </row>
    <row r="5214" spans="1:14" s="43" customFormat="1" hidden="1">
      <c r="A5214" s="84"/>
      <c r="B5214" s="117"/>
      <c r="C5214" s="118"/>
      <c r="D5214" s="118"/>
      <c r="E5214" s="118"/>
      <c r="F5214" s="118"/>
      <c r="G5214" s="118"/>
      <c r="H5214" s="118"/>
      <c r="I5214" s="118"/>
      <c r="J5214" s="118"/>
      <c r="K5214" s="118"/>
      <c r="L5214" s="118"/>
      <c r="M5214" s="118"/>
      <c r="N5214" s="118"/>
    </row>
    <row r="5215" spans="1:14" s="43" customFormat="1" hidden="1">
      <c r="A5215" s="84"/>
      <c r="B5215" s="117"/>
      <c r="C5215" s="118"/>
      <c r="D5215" s="118"/>
      <c r="E5215" s="118"/>
      <c r="F5215" s="118"/>
      <c r="G5215" s="118"/>
      <c r="H5215" s="118"/>
      <c r="I5215" s="118"/>
      <c r="J5215" s="118"/>
      <c r="K5215" s="118"/>
      <c r="L5215" s="118"/>
      <c r="M5215" s="118"/>
      <c r="N5215" s="118"/>
    </row>
    <row r="5216" spans="1:14" s="43" customFormat="1" hidden="1">
      <c r="A5216" s="84"/>
      <c r="B5216" s="117"/>
      <c r="C5216" s="118"/>
      <c r="D5216" s="118"/>
      <c r="E5216" s="118"/>
      <c r="F5216" s="118"/>
      <c r="G5216" s="118"/>
      <c r="H5216" s="118"/>
      <c r="I5216" s="118"/>
      <c r="J5216" s="118"/>
      <c r="K5216" s="118"/>
      <c r="L5216" s="118"/>
      <c r="M5216" s="118"/>
      <c r="N5216" s="118"/>
    </row>
    <row r="5217" spans="1:14" s="43" customFormat="1" hidden="1">
      <c r="A5217" s="84"/>
      <c r="B5217" s="117"/>
      <c r="C5217" s="118"/>
      <c r="D5217" s="118"/>
      <c r="E5217" s="118"/>
      <c r="F5217" s="118"/>
      <c r="G5217" s="118"/>
      <c r="H5217" s="118"/>
      <c r="I5217" s="118"/>
      <c r="J5217" s="118"/>
      <c r="K5217" s="118"/>
      <c r="L5217" s="118"/>
      <c r="M5217" s="118"/>
      <c r="N5217" s="118"/>
    </row>
    <row r="5218" spans="1:14" s="43" customFormat="1" hidden="1">
      <c r="A5218" s="84"/>
      <c r="B5218" s="117"/>
      <c r="C5218" s="118"/>
      <c r="D5218" s="118"/>
      <c r="E5218" s="118"/>
      <c r="F5218" s="118"/>
      <c r="G5218" s="118"/>
      <c r="H5218" s="118"/>
      <c r="I5218" s="118"/>
      <c r="J5218" s="118"/>
      <c r="K5218" s="118"/>
      <c r="L5218" s="118"/>
      <c r="M5218" s="118"/>
      <c r="N5218" s="118"/>
    </row>
    <row r="5219" spans="1:14" s="43" customFormat="1" hidden="1">
      <c r="A5219" s="84"/>
      <c r="B5219" s="117"/>
      <c r="C5219" s="118"/>
      <c r="D5219" s="118"/>
      <c r="E5219" s="118"/>
      <c r="F5219" s="118"/>
      <c r="G5219" s="118"/>
      <c r="H5219" s="118"/>
      <c r="I5219" s="118"/>
      <c r="J5219" s="118"/>
      <c r="K5219" s="118"/>
      <c r="L5219" s="118"/>
      <c r="M5219" s="118"/>
      <c r="N5219" s="118"/>
    </row>
    <row r="5220" spans="1:14" s="43" customFormat="1" hidden="1">
      <c r="A5220" s="84"/>
      <c r="B5220" s="117"/>
      <c r="C5220" s="118"/>
      <c r="D5220" s="118"/>
      <c r="E5220" s="118"/>
      <c r="F5220" s="118"/>
      <c r="G5220" s="118"/>
      <c r="H5220" s="118"/>
      <c r="I5220" s="118"/>
      <c r="J5220" s="118"/>
      <c r="K5220" s="118"/>
      <c r="L5220" s="118"/>
      <c r="M5220" s="118"/>
      <c r="N5220" s="118"/>
    </row>
    <row r="5221" spans="1:14" s="43" customFormat="1" hidden="1">
      <c r="A5221" s="84"/>
      <c r="B5221" s="117"/>
      <c r="C5221" s="118"/>
      <c r="D5221" s="118"/>
      <c r="E5221" s="118"/>
      <c r="F5221" s="118"/>
      <c r="G5221" s="118"/>
      <c r="H5221" s="118"/>
      <c r="I5221" s="118"/>
      <c r="J5221" s="118"/>
      <c r="K5221" s="118"/>
      <c r="L5221" s="118"/>
      <c r="M5221" s="118"/>
      <c r="N5221" s="118"/>
    </row>
    <row r="5222" spans="1:14" s="43" customFormat="1" hidden="1">
      <c r="A5222" s="84"/>
      <c r="B5222" s="117"/>
      <c r="C5222" s="118"/>
      <c r="D5222" s="118"/>
      <c r="E5222" s="118"/>
      <c r="F5222" s="118"/>
      <c r="G5222" s="118"/>
      <c r="H5222" s="118"/>
      <c r="I5222" s="118"/>
      <c r="J5222" s="118"/>
      <c r="K5222" s="118"/>
      <c r="L5222" s="118"/>
      <c r="M5222" s="118"/>
      <c r="N5222" s="118"/>
    </row>
    <row r="5223" spans="1:14" s="43" customFormat="1" hidden="1">
      <c r="A5223" s="84"/>
      <c r="B5223" s="117"/>
      <c r="C5223" s="118"/>
      <c r="D5223" s="118"/>
      <c r="E5223" s="118"/>
      <c r="F5223" s="118"/>
      <c r="G5223" s="118"/>
      <c r="H5223" s="118"/>
      <c r="I5223" s="118"/>
      <c r="J5223" s="118"/>
      <c r="K5223" s="118"/>
      <c r="L5223" s="118"/>
      <c r="M5223" s="118"/>
      <c r="N5223" s="118"/>
    </row>
    <row r="5224" spans="1:14" s="43" customFormat="1" hidden="1">
      <c r="A5224" s="84"/>
      <c r="B5224" s="117"/>
      <c r="C5224" s="118"/>
      <c r="D5224" s="118"/>
      <c r="E5224" s="118"/>
      <c r="F5224" s="118"/>
      <c r="G5224" s="118"/>
      <c r="H5224" s="118"/>
      <c r="I5224" s="118"/>
      <c r="J5224" s="118"/>
      <c r="K5224" s="118"/>
      <c r="L5224" s="118"/>
      <c r="M5224" s="118"/>
      <c r="N5224" s="118"/>
    </row>
    <row r="5225" spans="1:14" s="43" customFormat="1" hidden="1">
      <c r="A5225" s="84"/>
      <c r="B5225" s="117"/>
      <c r="C5225" s="118"/>
      <c r="D5225" s="118"/>
      <c r="E5225" s="118"/>
      <c r="F5225" s="118"/>
      <c r="G5225" s="118"/>
      <c r="H5225" s="118"/>
      <c r="I5225" s="118"/>
      <c r="J5225" s="118"/>
      <c r="K5225" s="118"/>
      <c r="L5225" s="118"/>
      <c r="M5225" s="118"/>
      <c r="N5225" s="118"/>
    </row>
    <row r="5226" spans="1:14" s="43" customFormat="1" hidden="1">
      <c r="A5226" s="84"/>
      <c r="B5226" s="117"/>
      <c r="C5226" s="118"/>
      <c r="D5226" s="118"/>
      <c r="E5226" s="118"/>
      <c r="F5226" s="118"/>
      <c r="G5226" s="118"/>
      <c r="H5226" s="118"/>
      <c r="I5226" s="118"/>
      <c r="J5226" s="118"/>
      <c r="K5226" s="118"/>
      <c r="L5226" s="118"/>
      <c r="M5226" s="118"/>
      <c r="N5226" s="118"/>
    </row>
    <row r="5227" spans="1:14" s="43" customFormat="1" hidden="1">
      <c r="A5227" s="84"/>
      <c r="B5227" s="117"/>
      <c r="C5227" s="118"/>
      <c r="D5227" s="118"/>
      <c r="E5227" s="118"/>
      <c r="F5227" s="118"/>
      <c r="G5227" s="118"/>
      <c r="H5227" s="118"/>
      <c r="I5227" s="118"/>
      <c r="J5227" s="118"/>
      <c r="K5227" s="118"/>
      <c r="L5227" s="118"/>
      <c r="M5227" s="118"/>
      <c r="N5227" s="118"/>
    </row>
    <row r="5228" spans="1:14" s="43" customFormat="1" hidden="1">
      <c r="A5228" s="84"/>
      <c r="B5228" s="117"/>
      <c r="C5228" s="118"/>
      <c r="D5228" s="118"/>
      <c r="E5228" s="118"/>
      <c r="F5228" s="118"/>
      <c r="G5228" s="118"/>
      <c r="H5228" s="118"/>
      <c r="I5228" s="118"/>
      <c r="J5228" s="118"/>
      <c r="K5228" s="118"/>
      <c r="L5228" s="118"/>
      <c r="M5228" s="118"/>
      <c r="N5228" s="118"/>
    </row>
    <row r="5229" spans="1:14" s="43" customFormat="1" hidden="1">
      <c r="A5229" s="84"/>
      <c r="B5229" s="117"/>
      <c r="C5229" s="118"/>
      <c r="D5229" s="118"/>
      <c r="E5229" s="118"/>
      <c r="F5229" s="118"/>
      <c r="G5229" s="118"/>
      <c r="H5229" s="118"/>
      <c r="I5229" s="118"/>
      <c r="J5229" s="118"/>
      <c r="K5229" s="118"/>
      <c r="L5229" s="118"/>
      <c r="M5229" s="118"/>
      <c r="N5229" s="118"/>
    </row>
    <row r="5230" spans="1:14" s="43" customFormat="1" hidden="1">
      <c r="A5230" s="84"/>
      <c r="B5230" s="117"/>
      <c r="C5230" s="118"/>
      <c r="D5230" s="118"/>
      <c r="E5230" s="118"/>
      <c r="F5230" s="118"/>
      <c r="G5230" s="118"/>
      <c r="H5230" s="118"/>
      <c r="I5230" s="118"/>
      <c r="J5230" s="118"/>
      <c r="K5230" s="118"/>
      <c r="L5230" s="118"/>
      <c r="M5230" s="118"/>
      <c r="N5230" s="118"/>
    </row>
    <row r="5231" spans="1:14" s="43" customFormat="1" hidden="1">
      <c r="A5231" s="84"/>
      <c r="B5231" s="117"/>
      <c r="C5231" s="118"/>
      <c r="D5231" s="118"/>
      <c r="E5231" s="118"/>
      <c r="F5231" s="118"/>
      <c r="G5231" s="118"/>
      <c r="H5231" s="118"/>
      <c r="I5231" s="118"/>
      <c r="J5231" s="118"/>
      <c r="K5231" s="118"/>
      <c r="L5231" s="118"/>
      <c r="M5231" s="118"/>
      <c r="N5231" s="118"/>
    </row>
    <row r="5232" spans="1:14" s="43" customFormat="1" hidden="1">
      <c r="A5232" s="84"/>
      <c r="B5232" s="117"/>
      <c r="C5232" s="118"/>
      <c r="D5232" s="118"/>
      <c r="E5232" s="118"/>
      <c r="F5232" s="118"/>
      <c r="G5232" s="118"/>
      <c r="H5232" s="118"/>
      <c r="I5232" s="118"/>
      <c r="J5232" s="118"/>
      <c r="K5232" s="118"/>
      <c r="L5232" s="118"/>
      <c r="M5232" s="118"/>
      <c r="N5232" s="118"/>
    </row>
    <row r="5233" spans="1:14" s="43" customFormat="1" hidden="1">
      <c r="A5233" s="84"/>
      <c r="B5233" s="117"/>
      <c r="C5233" s="118"/>
      <c r="D5233" s="118"/>
      <c r="E5233" s="118"/>
      <c r="F5233" s="118"/>
      <c r="G5233" s="118"/>
      <c r="H5233" s="118"/>
      <c r="I5233" s="118"/>
      <c r="J5233" s="118"/>
      <c r="K5233" s="118"/>
      <c r="L5233" s="118"/>
      <c r="M5233" s="118"/>
      <c r="N5233" s="118"/>
    </row>
    <row r="5234" spans="1:14" s="43" customFormat="1" hidden="1">
      <c r="A5234" s="84"/>
      <c r="B5234" s="117"/>
      <c r="C5234" s="118"/>
      <c r="D5234" s="118"/>
      <c r="E5234" s="118"/>
      <c r="F5234" s="118"/>
      <c r="G5234" s="118"/>
      <c r="H5234" s="118"/>
      <c r="I5234" s="118"/>
      <c r="J5234" s="118"/>
      <c r="K5234" s="118"/>
      <c r="L5234" s="118"/>
      <c r="M5234" s="118"/>
      <c r="N5234" s="118"/>
    </row>
    <row r="5235" spans="1:14" s="43" customFormat="1" hidden="1">
      <c r="A5235" s="84"/>
      <c r="B5235" s="117"/>
      <c r="C5235" s="118"/>
      <c r="D5235" s="118"/>
      <c r="E5235" s="118"/>
      <c r="F5235" s="118"/>
      <c r="G5235" s="118"/>
      <c r="H5235" s="118"/>
      <c r="I5235" s="118"/>
      <c r="J5235" s="118"/>
      <c r="K5235" s="118"/>
      <c r="L5235" s="118"/>
      <c r="M5235" s="118"/>
      <c r="N5235" s="118"/>
    </row>
    <row r="5236" spans="1:14" s="43" customFormat="1" hidden="1">
      <c r="A5236" s="84"/>
      <c r="B5236" s="117"/>
      <c r="C5236" s="118"/>
      <c r="D5236" s="118"/>
      <c r="E5236" s="118"/>
      <c r="F5236" s="118"/>
      <c r="G5236" s="118"/>
      <c r="H5236" s="118"/>
      <c r="I5236" s="118"/>
      <c r="J5236" s="118"/>
      <c r="K5236" s="118"/>
      <c r="L5236" s="118"/>
      <c r="M5236" s="118"/>
      <c r="N5236" s="118"/>
    </row>
    <row r="5237" spans="1:14" s="43" customFormat="1" hidden="1">
      <c r="A5237" s="84"/>
      <c r="B5237" s="117"/>
      <c r="C5237" s="118"/>
      <c r="D5237" s="118"/>
      <c r="E5237" s="118"/>
      <c r="F5237" s="118"/>
      <c r="G5237" s="118"/>
      <c r="H5237" s="118"/>
      <c r="I5237" s="118"/>
      <c r="J5237" s="118"/>
      <c r="K5237" s="118"/>
      <c r="L5237" s="118"/>
      <c r="M5237" s="118"/>
      <c r="N5237" s="118"/>
    </row>
    <row r="5238" spans="1:14" s="43" customFormat="1" hidden="1">
      <c r="A5238" s="84"/>
      <c r="B5238" s="117"/>
      <c r="C5238" s="118"/>
      <c r="D5238" s="118"/>
      <c r="E5238" s="118"/>
      <c r="F5238" s="118"/>
      <c r="G5238" s="118"/>
      <c r="H5238" s="118"/>
      <c r="I5238" s="118"/>
      <c r="J5238" s="118"/>
      <c r="K5238" s="118"/>
      <c r="L5238" s="118"/>
      <c r="M5238" s="118"/>
      <c r="N5238" s="118"/>
    </row>
    <row r="5239" spans="1:14" s="43" customFormat="1" hidden="1">
      <c r="A5239" s="84"/>
      <c r="B5239" s="117"/>
      <c r="C5239" s="118"/>
      <c r="D5239" s="118"/>
      <c r="E5239" s="118"/>
      <c r="F5239" s="118"/>
      <c r="G5239" s="118"/>
      <c r="H5239" s="118"/>
      <c r="I5239" s="118"/>
      <c r="J5239" s="118"/>
      <c r="K5239" s="118"/>
      <c r="L5239" s="118"/>
      <c r="M5239" s="118"/>
      <c r="N5239" s="118"/>
    </row>
    <row r="5240" spans="1:14" s="43" customFormat="1" hidden="1">
      <c r="A5240" s="84"/>
      <c r="B5240" s="117"/>
      <c r="C5240" s="118"/>
      <c r="D5240" s="118"/>
      <c r="E5240" s="118"/>
      <c r="F5240" s="118"/>
      <c r="G5240" s="118"/>
      <c r="H5240" s="118"/>
      <c r="I5240" s="118"/>
      <c r="J5240" s="118"/>
      <c r="K5240" s="118"/>
      <c r="L5240" s="118"/>
      <c r="M5240" s="118"/>
      <c r="N5240" s="118"/>
    </row>
    <row r="5241" spans="1:14" s="43" customFormat="1" hidden="1">
      <c r="A5241" s="84"/>
      <c r="B5241" s="117"/>
      <c r="C5241" s="118"/>
      <c r="D5241" s="118"/>
      <c r="E5241" s="118"/>
      <c r="F5241" s="118"/>
      <c r="G5241" s="118"/>
      <c r="H5241" s="118"/>
      <c r="I5241" s="118"/>
      <c r="J5241" s="118"/>
      <c r="K5241" s="118"/>
      <c r="L5241" s="118"/>
      <c r="M5241" s="118"/>
      <c r="N5241" s="118"/>
    </row>
    <row r="5242" spans="1:14" s="43" customFormat="1" hidden="1">
      <c r="A5242" s="84"/>
      <c r="B5242" s="117"/>
      <c r="C5242" s="118"/>
      <c r="D5242" s="118"/>
      <c r="E5242" s="118"/>
      <c r="F5242" s="118"/>
      <c r="G5242" s="118"/>
      <c r="H5242" s="118"/>
      <c r="I5242" s="118"/>
      <c r="J5242" s="118"/>
      <c r="K5242" s="118"/>
      <c r="L5242" s="118"/>
      <c r="M5242" s="118"/>
      <c r="N5242" s="118"/>
    </row>
    <row r="5243" spans="1:14" s="43" customFormat="1" hidden="1">
      <c r="A5243" s="84"/>
      <c r="B5243" s="117"/>
      <c r="C5243" s="118"/>
      <c r="D5243" s="118"/>
      <c r="E5243" s="118"/>
      <c r="F5243" s="118"/>
      <c r="G5243" s="118"/>
      <c r="H5243" s="118"/>
      <c r="I5243" s="118"/>
      <c r="J5243" s="118"/>
      <c r="K5243" s="118"/>
      <c r="L5243" s="118"/>
      <c r="M5243" s="118"/>
      <c r="N5243" s="118"/>
    </row>
    <row r="5244" spans="1:14" s="43" customFormat="1" hidden="1">
      <c r="A5244" s="84"/>
      <c r="B5244" s="117"/>
      <c r="C5244" s="118"/>
      <c r="D5244" s="118"/>
      <c r="E5244" s="118"/>
      <c r="F5244" s="118"/>
      <c r="G5244" s="118"/>
      <c r="H5244" s="118"/>
      <c r="I5244" s="118"/>
      <c r="J5244" s="118"/>
      <c r="K5244" s="118"/>
      <c r="L5244" s="118"/>
      <c r="M5244" s="118"/>
      <c r="N5244" s="118"/>
    </row>
    <row r="5245" spans="1:14" s="43" customFormat="1" hidden="1">
      <c r="A5245" s="84"/>
      <c r="B5245" s="117"/>
      <c r="C5245" s="118"/>
      <c r="D5245" s="118"/>
      <c r="E5245" s="118"/>
      <c r="F5245" s="118"/>
      <c r="G5245" s="118"/>
      <c r="H5245" s="118"/>
      <c r="I5245" s="118"/>
      <c r="J5245" s="118"/>
      <c r="K5245" s="118"/>
      <c r="L5245" s="118"/>
      <c r="M5245" s="118"/>
      <c r="N5245" s="118"/>
    </row>
    <row r="5246" spans="1:14" s="43" customFormat="1" hidden="1">
      <c r="A5246" s="84"/>
      <c r="B5246" s="117"/>
      <c r="C5246" s="118"/>
      <c r="D5246" s="118"/>
      <c r="E5246" s="118"/>
      <c r="F5246" s="118"/>
      <c r="G5246" s="118"/>
      <c r="H5246" s="118"/>
      <c r="I5246" s="118"/>
      <c r="J5246" s="118"/>
      <c r="K5246" s="118"/>
      <c r="L5246" s="118"/>
      <c r="M5246" s="118"/>
      <c r="N5246" s="118"/>
    </row>
    <row r="5247" spans="1:14" s="43" customFormat="1" hidden="1">
      <c r="A5247" s="84"/>
      <c r="B5247" s="117"/>
      <c r="C5247" s="118"/>
      <c r="D5247" s="118"/>
      <c r="E5247" s="118"/>
      <c r="F5247" s="118"/>
      <c r="G5247" s="118"/>
      <c r="H5247" s="118"/>
      <c r="I5247" s="118"/>
      <c r="J5247" s="118"/>
      <c r="K5247" s="118"/>
      <c r="L5247" s="118"/>
      <c r="M5247" s="118"/>
      <c r="N5247" s="118"/>
    </row>
    <row r="5248" spans="1:14" s="43" customFormat="1" hidden="1">
      <c r="A5248" s="84"/>
      <c r="B5248" s="117"/>
      <c r="C5248" s="118"/>
      <c r="D5248" s="118"/>
      <c r="E5248" s="118"/>
      <c r="F5248" s="118"/>
      <c r="G5248" s="118"/>
      <c r="H5248" s="118"/>
      <c r="I5248" s="118"/>
      <c r="J5248" s="118"/>
      <c r="K5248" s="118"/>
      <c r="L5248" s="118"/>
      <c r="M5248" s="118"/>
      <c r="N5248" s="118"/>
    </row>
    <row r="5249" spans="1:14" s="43" customFormat="1" hidden="1">
      <c r="A5249" s="84"/>
      <c r="B5249" s="117"/>
      <c r="C5249" s="118"/>
      <c r="D5249" s="118"/>
      <c r="E5249" s="118"/>
      <c r="F5249" s="118"/>
      <c r="G5249" s="118"/>
      <c r="H5249" s="118"/>
      <c r="I5249" s="118"/>
      <c r="J5249" s="118"/>
      <c r="K5249" s="118"/>
      <c r="L5249" s="118"/>
      <c r="M5249" s="118"/>
      <c r="N5249" s="118"/>
    </row>
    <row r="5250" spans="1:14" s="43" customFormat="1" hidden="1">
      <c r="A5250" s="84"/>
      <c r="B5250" s="117"/>
      <c r="C5250" s="118"/>
      <c r="D5250" s="118"/>
      <c r="E5250" s="118"/>
      <c r="F5250" s="118"/>
      <c r="G5250" s="118"/>
      <c r="H5250" s="118"/>
      <c r="I5250" s="118"/>
      <c r="J5250" s="118"/>
      <c r="K5250" s="118"/>
      <c r="L5250" s="118"/>
      <c r="M5250" s="118"/>
      <c r="N5250" s="118"/>
    </row>
    <row r="5251" spans="1:14" s="43" customFormat="1" hidden="1">
      <c r="A5251" s="84"/>
      <c r="B5251" s="117"/>
      <c r="C5251" s="118"/>
      <c r="D5251" s="118"/>
      <c r="E5251" s="118"/>
      <c r="F5251" s="118"/>
      <c r="G5251" s="118"/>
      <c r="H5251" s="118"/>
      <c r="I5251" s="118"/>
      <c r="J5251" s="118"/>
      <c r="K5251" s="118"/>
      <c r="L5251" s="118"/>
      <c r="M5251" s="118"/>
      <c r="N5251" s="118"/>
    </row>
    <row r="5252" spans="1:14" s="43" customFormat="1" hidden="1">
      <c r="A5252" s="84"/>
      <c r="B5252" s="117"/>
      <c r="C5252" s="118"/>
      <c r="D5252" s="118"/>
      <c r="E5252" s="118"/>
      <c r="F5252" s="118"/>
      <c r="G5252" s="118"/>
      <c r="H5252" s="118"/>
      <c r="I5252" s="118"/>
      <c r="J5252" s="118"/>
      <c r="K5252" s="118"/>
      <c r="L5252" s="118"/>
      <c r="M5252" s="118"/>
      <c r="N5252" s="118"/>
    </row>
    <row r="5253" spans="1:14" s="43" customFormat="1" hidden="1">
      <c r="A5253" s="84"/>
      <c r="B5253" s="117"/>
      <c r="C5253" s="118"/>
      <c r="D5253" s="118"/>
      <c r="E5253" s="118"/>
      <c r="F5253" s="118"/>
      <c r="G5253" s="118"/>
      <c r="H5253" s="118"/>
      <c r="I5253" s="118"/>
      <c r="J5253" s="118"/>
      <c r="K5253" s="118"/>
      <c r="L5253" s="118"/>
      <c r="M5253" s="118"/>
      <c r="N5253" s="118"/>
    </row>
    <row r="5254" spans="1:14" s="43" customFormat="1" hidden="1">
      <c r="A5254" s="84"/>
      <c r="B5254" s="117"/>
      <c r="C5254" s="118"/>
      <c r="D5254" s="118"/>
      <c r="E5254" s="118"/>
      <c r="F5254" s="118"/>
      <c r="G5254" s="118"/>
      <c r="H5254" s="118"/>
      <c r="I5254" s="118"/>
      <c r="J5254" s="118"/>
      <c r="K5254" s="118"/>
      <c r="L5254" s="118"/>
      <c r="M5254" s="118"/>
      <c r="N5254" s="118"/>
    </row>
    <row r="5255" spans="1:14" s="43" customFormat="1" hidden="1">
      <c r="A5255" s="84"/>
      <c r="B5255" s="117"/>
      <c r="C5255" s="118"/>
      <c r="D5255" s="118"/>
      <c r="E5255" s="118"/>
      <c r="F5255" s="118"/>
      <c r="G5255" s="118"/>
      <c r="H5255" s="118"/>
      <c r="I5255" s="118"/>
      <c r="J5255" s="118"/>
      <c r="K5255" s="118"/>
      <c r="L5255" s="118"/>
      <c r="M5255" s="118"/>
      <c r="N5255" s="118"/>
    </row>
    <row r="5256" spans="1:14" s="43" customFormat="1" hidden="1">
      <c r="A5256" s="84"/>
      <c r="B5256" s="117"/>
      <c r="C5256" s="118"/>
      <c r="D5256" s="118"/>
      <c r="E5256" s="118"/>
      <c r="F5256" s="118"/>
      <c r="G5256" s="118"/>
      <c r="H5256" s="118"/>
      <c r="I5256" s="118"/>
      <c r="J5256" s="118"/>
      <c r="K5256" s="118"/>
      <c r="L5256" s="118"/>
      <c r="M5256" s="118"/>
      <c r="N5256" s="118"/>
    </row>
    <row r="5257" spans="1:14" s="43" customFormat="1" hidden="1">
      <c r="A5257" s="84"/>
      <c r="B5257" s="117"/>
      <c r="C5257" s="118"/>
      <c r="D5257" s="118"/>
      <c r="E5257" s="118"/>
      <c r="F5257" s="118"/>
      <c r="G5257" s="118"/>
      <c r="H5257" s="118"/>
      <c r="I5257" s="118"/>
      <c r="J5257" s="118"/>
      <c r="K5257" s="118"/>
      <c r="L5257" s="118"/>
      <c r="M5257" s="118"/>
      <c r="N5257" s="118"/>
    </row>
    <row r="5258" spans="1:14" s="43" customFormat="1" hidden="1">
      <c r="A5258" s="84"/>
      <c r="B5258" s="117"/>
      <c r="C5258" s="118"/>
      <c r="D5258" s="118"/>
      <c r="E5258" s="118"/>
      <c r="F5258" s="118"/>
      <c r="G5258" s="118"/>
      <c r="H5258" s="118"/>
      <c r="I5258" s="118"/>
      <c r="J5258" s="118"/>
      <c r="K5258" s="118"/>
      <c r="L5258" s="118"/>
      <c r="M5258" s="118"/>
      <c r="N5258" s="118"/>
    </row>
    <row r="5259" spans="1:14" s="43" customFormat="1" hidden="1">
      <c r="A5259" s="84"/>
      <c r="B5259" s="117"/>
      <c r="C5259" s="118"/>
      <c r="D5259" s="118"/>
      <c r="E5259" s="118"/>
      <c r="F5259" s="118"/>
      <c r="G5259" s="118"/>
      <c r="H5259" s="118"/>
      <c r="I5259" s="118"/>
      <c r="J5259" s="118"/>
      <c r="K5259" s="118"/>
      <c r="L5259" s="118"/>
      <c r="M5259" s="118"/>
      <c r="N5259" s="118"/>
    </row>
    <row r="5260" spans="1:14" s="43" customFormat="1" hidden="1">
      <c r="A5260" s="84"/>
      <c r="B5260" s="117"/>
      <c r="C5260" s="118"/>
      <c r="D5260" s="118"/>
      <c r="E5260" s="118"/>
      <c r="F5260" s="118"/>
      <c r="G5260" s="118"/>
      <c r="H5260" s="118"/>
      <c r="I5260" s="118"/>
      <c r="J5260" s="118"/>
      <c r="K5260" s="118"/>
      <c r="L5260" s="118"/>
      <c r="M5260" s="118"/>
      <c r="N5260" s="118"/>
    </row>
    <row r="5261" spans="1:14" s="43" customFormat="1" hidden="1">
      <c r="A5261" s="84"/>
      <c r="B5261" s="117"/>
      <c r="C5261" s="118"/>
      <c r="D5261" s="118"/>
      <c r="E5261" s="118"/>
      <c r="F5261" s="118"/>
      <c r="G5261" s="118"/>
      <c r="H5261" s="118"/>
      <c r="I5261" s="118"/>
      <c r="J5261" s="118"/>
      <c r="K5261" s="118"/>
      <c r="L5261" s="118"/>
      <c r="M5261" s="118"/>
      <c r="N5261" s="118"/>
    </row>
    <row r="5262" spans="1:14" s="43" customFormat="1" hidden="1">
      <c r="A5262" s="84"/>
      <c r="B5262" s="117"/>
      <c r="C5262" s="118"/>
      <c r="D5262" s="118"/>
      <c r="E5262" s="118"/>
      <c r="F5262" s="118"/>
      <c r="G5262" s="118"/>
      <c r="H5262" s="118"/>
      <c r="I5262" s="118"/>
      <c r="J5262" s="118"/>
      <c r="K5262" s="118"/>
      <c r="L5262" s="118"/>
      <c r="M5262" s="118"/>
      <c r="N5262" s="118"/>
    </row>
    <row r="5263" spans="1:14" s="43" customFormat="1" hidden="1">
      <c r="A5263" s="84"/>
      <c r="B5263" s="117"/>
      <c r="C5263" s="118"/>
      <c r="D5263" s="118"/>
      <c r="E5263" s="118"/>
      <c r="F5263" s="118"/>
      <c r="G5263" s="118"/>
      <c r="H5263" s="118"/>
      <c r="I5263" s="118"/>
      <c r="J5263" s="118"/>
      <c r="K5263" s="118"/>
      <c r="L5263" s="118"/>
      <c r="M5263" s="118"/>
      <c r="N5263" s="118"/>
    </row>
    <row r="5264" spans="1:14" s="43" customFormat="1" hidden="1">
      <c r="A5264" s="84"/>
      <c r="B5264" s="117"/>
      <c r="C5264" s="118"/>
      <c r="D5264" s="118"/>
      <c r="E5264" s="118"/>
      <c r="F5264" s="118"/>
      <c r="G5264" s="118"/>
      <c r="H5264" s="118"/>
      <c r="I5264" s="118"/>
      <c r="J5264" s="118"/>
      <c r="K5264" s="118"/>
      <c r="L5264" s="118"/>
      <c r="M5264" s="118"/>
      <c r="N5264" s="118"/>
    </row>
    <row r="5265" spans="1:14" s="43" customFormat="1" hidden="1">
      <c r="A5265" s="84"/>
      <c r="B5265" s="117"/>
      <c r="C5265" s="118"/>
      <c r="D5265" s="118"/>
      <c r="E5265" s="118"/>
      <c r="F5265" s="118"/>
      <c r="G5265" s="118"/>
      <c r="H5265" s="118"/>
      <c r="I5265" s="118"/>
      <c r="J5265" s="118"/>
      <c r="K5265" s="118"/>
      <c r="L5265" s="118"/>
      <c r="M5265" s="118"/>
      <c r="N5265" s="118"/>
    </row>
    <row r="5266" spans="1:14" s="43" customFormat="1" hidden="1">
      <c r="A5266" s="84"/>
      <c r="B5266" s="117"/>
      <c r="C5266" s="118"/>
      <c r="D5266" s="118"/>
      <c r="E5266" s="118"/>
      <c r="F5266" s="118"/>
      <c r="G5266" s="118"/>
      <c r="H5266" s="118"/>
      <c r="I5266" s="118"/>
      <c r="J5266" s="118"/>
      <c r="K5266" s="118"/>
      <c r="L5266" s="118"/>
      <c r="M5266" s="118"/>
      <c r="N5266" s="118"/>
    </row>
    <row r="5267" spans="1:14" s="43" customFormat="1" hidden="1">
      <c r="A5267" s="84"/>
      <c r="B5267" s="117"/>
      <c r="C5267" s="118"/>
      <c r="D5267" s="118"/>
      <c r="E5267" s="118"/>
      <c r="F5267" s="118"/>
      <c r="G5267" s="118"/>
      <c r="H5267" s="118"/>
      <c r="I5267" s="118"/>
      <c r="J5267" s="118"/>
      <c r="K5267" s="118"/>
      <c r="L5267" s="118"/>
      <c r="M5267" s="118"/>
      <c r="N5267" s="118"/>
    </row>
    <row r="5268" spans="1:14" s="43" customFormat="1" hidden="1">
      <c r="A5268" s="84"/>
      <c r="B5268" s="117"/>
      <c r="C5268" s="118"/>
      <c r="D5268" s="118"/>
      <c r="E5268" s="118"/>
      <c r="F5268" s="118"/>
      <c r="G5268" s="118"/>
      <c r="H5268" s="118"/>
      <c r="I5268" s="118"/>
      <c r="J5268" s="118"/>
      <c r="K5268" s="118"/>
      <c r="L5268" s="118"/>
      <c r="M5268" s="118"/>
      <c r="N5268" s="118"/>
    </row>
    <row r="5269" spans="1:14" s="43" customFormat="1" hidden="1">
      <c r="A5269" s="84"/>
      <c r="B5269" s="117"/>
      <c r="C5269" s="118"/>
      <c r="D5269" s="118"/>
      <c r="E5269" s="118"/>
      <c r="F5269" s="118"/>
      <c r="G5269" s="118"/>
      <c r="H5269" s="118"/>
      <c r="I5269" s="118"/>
      <c r="J5269" s="118"/>
      <c r="K5269" s="118"/>
      <c r="L5269" s="118"/>
      <c r="M5269" s="118"/>
      <c r="N5269" s="118"/>
    </row>
    <row r="5270" spans="1:14" s="43" customFormat="1" hidden="1">
      <c r="A5270" s="84"/>
      <c r="B5270" s="117"/>
      <c r="C5270" s="118"/>
      <c r="D5270" s="118"/>
      <c r="E5270" s="118"/>
      <c r="F5270" s="118"/>
      <c r="G5270" s="118"/>
      <c r="H5270" s="118"/>
      <c r="I5270" s="118"/>
      <c r="J5270" s="118"/>
      <c r="K5270" s="118"/>
      <c r="L5270" s="118"/>
      <c r="M5270" s="118"/>
      <c r="N5270" s="118"/>
    </row>
    <row r="5271" spans="1:14" s="43" customFormat="1" hidden="1">
      <c r="A5271" s="84"/>
      <c r="B5271" s="117"/>
      <c r="C5271" s="118"/>
      <c r="D5271" s="118"/>
      <c r="E5271" s="118"/>
      <c r="F5271" s="118"/>
      <c r="G5271" s="118"/>
      <c r="H5271" s="118"/>
      <c r="I5271" s="118"/>
      <c r="J5271" s="118"/>
      <c r="K5271" s="118"/>
      <c r="L5271" s="118"/>
      <c r="M5271" s="118"/>
      <c r="N5271" s="118"/>
    </row>
    <row r="5272" spans="1:14" s="43" customFormat="1" hidden="1">
      <c r="A5272" s="84"/>
      <c r="B5272" s="117"/>
      <c r="C5272" s="118"/>
      <c r="D5272" s="118"/>
      <c r="E5272" s="118"/>
      <c r="F5272" s="118"/>
      <c r="G5272" s="118"/>
      <c r="H5272" s="118"/>
      <c r="I5272" s="118"/>
      <c r="J5272" s="118"/>
      <c r="K5272" s="118"/>
      <c r="L5272" s="118"/>
      <c r="M5272" s="118"/>
      <c r="N5272" s="118"/>
    </row>
    <row r="5273" spans="1:14" s="43" customFormat="1" hidden="1">
      <c r="A5273" s="84"/>
      <c r="B5273" s="117"/>
      <c r="C5273" s="118"/>
      <c r="D5273" s="118"/>
      <c r="E5273" s="118"/>
      <c r="F5273" s="118"/>
      <c r="G5273" s="118"/>
      <c r="H5273" s="118"/>
      <c r="I5273" s="118"/>
      <c r="J5273" s="118"/>
      <c r="K5273" s="118"/>
      <c r="L5273" s="118"/>
      <c r="M5273" s="118"/>
      <c r="N5273" s="118"/>
    </row>
    <row r="5274" spans="1:14" s="43" customFormat="1" hidden="1">
      <c r="A5274" s="84"/>
      <c r="B5274" s="117"/>
      <c r="C5274" s="118"/>
      <c r="D5274" s="118"/>
      <c r="E5274" s="118"/>
      <c r="F5274" s="118"/>
      <c r="G5274" s="118"/>
      <c r="H5274" s="118"/>
      <c r="I5274" s="118"/>
      <c r="J5274" s="118"/>
      <c r="K5274" s="118"/>
      <c r="L5274" s="118"/>
      <c r="M5274" s="118"/>
      <c r="N5274" s="118"/>
    </row>
    <row r="5275" spans="1:14" s="43" customFormat="1" hidden="1">
      <c r="A5275" s="84"/>
      <c r="B5275" s="117"/>
      <c r="C5275" s="118"/>
      <c r="D5275" s="118"/>
      <c r="E5275" s="118"/>
      <c r="F5275" s="118"/>
      <c r="G5275" s="118"/>
      <c r="H5275" s="118"/>
      <c r="I5275" s="118"/>
      <c r="J5275" s="118"/>
      <c r="K5275" s="118"/>
      <c r="L5275" s="118"/>
      <c r="M5275" s="118"/>
      <c r="N5275" s="118"/>
    </row>
    <row r="5276" spans="1:14" s="43" customFormat="1" hidden="1">
      <c r="A5276" s="84"/>
      <c r="B5276" s="117"/>
      <c r="C5276" s="118"/>
      <c r="D5276" s="118"/>
      <c r="E5276" s="118"/>
      <c r="F5276" s="118"/>
      <c r="G5276" s="118"/>
      <c r="H5276" s="118"/>
      <c r="I5276" s="118"/>
      <c r="J5276" s="118"/>
      <c r="K5276" s="118"/>
      <c r="L5276" s="118"/>
      <c r="M5276" s="118"/>
      <c r="N5276" s="118"/>
    </row>
    <row r="5277" spans="1:14" s="43" customFormat="1" hidden="1">
      <c r="A5277" s="84"/>
      <c r="B5277" s="117"/>
      <c r="C5277" s="118"/>
      <c r="D5277" s="118"/>
      <c r="E5277" s="118"/>
      <c r="F5277" s="118"/>
      <c r="G5277" s="118"/>
      <c r="H5277" s="118"/>
      <c r="I5277" s="118"/>
      <c r="J5277" s="118"/>
      <c r="K5277" s="118"/>
      <c r="L5277" s="118"/>
      <c r="M5277" s="118"/>
      <c r="N5277" s="118"/>
    </row>
    <row r="5278" spans="1:14" s="43" customFormat="1" hidden="1">
      <c r="A5278" s="84"/>
      <c r="B5278" s="117"/>
      <c r="C5278" s="118"/>
      <c r="D5278" s="118"/>
      <c r="E5278" s="118"/>
      <c r="F5278" s="118"/>
      <c r="G5278" s="118"/>
      <c r="H5278" s="118"/>
      <c r="I5278" s="118"/>
      <c r="J5278" s="118"/>
      <c r="K5278" s="118"/>
      <c r="L5278" s="118"/>
      <c r="M5278" s="118"/>
      <c r="N5278" s="118"/>
    </row>
    <row r="5279" spans="1:14" s="43" customFormat="1" hidden="1">
      <c r="A5279" s="84"/>
      <c r="B5279" s="117"/>
      <c r="C5279" s="118"/>
      <c r="D5279" s="118"/>
      <c r="E5279" s="118"/>
      <c r="F5279" s="118"/>
      <c r="G5279" s="118"/>
      <c r="H5279" s="118"/>
      <c r="I5279" s="118"/>
      <c r="J5279" s="118"/>
      <c r="K5279" s="118"/>
      <c r="L5279" s="118"/>
      <c r="M5279" s="118"/>
      <c r="N5279" s="118"/>
    </row>
    <row r="5280" spans="1:14" s="43" customFormat="1" hidden="1">
      <c r="A5280" s="84"/>
      <c r="B5280" s="117"/>
      <c r="C5280" s="118"/>
      <c r="D5280" s="118"/>
      <c r="E5280" s="118"/>
      <c r="F5280" s="118"/>
      <c r="G5280" s="118"/>
      <c r="H5280" s="118"/>
      <c r="I5280" s="118"/>
      <c r="J5280" s="118"/>
      <c r="K5280" s="118"/>
      <c r="L5280" s="118"/>
      <c r="M5280" s="118"/>
      <c r="N5280" s="118"/>
    </row>
    <row r="5281" spans="1:14" s="43" customFormat="1" hidden="1">
      <c r="A5281" s="84"/>
      <c r="B5281" s="117"/>
      <c r="C5281" s="118"/>
      <c r="D5281" s="118"/>
      <c r="E5281" s="118"/>
      <c r="F5281" s="118"/>
      <c r="G5281" s="118"/>
      <c r="H5281" s="118"/>
      <c r="I5281" s="118"/>
      <c r="J5281" s="118"/>
      <c r="K5281" s="118"/>
      <c r="L5281" s="118"/>
      <c r="M5281" s="118"/>
      <c r="N5281" s="118"/>
    </row>
    <row r="5282" spans="1:14" s="43" customFormat="1" hidden="1">
      <c r="A5282" s="84"/>
      <c r="B5282" s="117"/>
      <c r="C5282" s="118"/>
      <c r="D5282" s="118"/>
      <c r="E5282" s="118"/>
      <c r="F5282" s="118"/>
      <c r="G5282" s="118"/>
      <c r="H5282" s="118"/>
      <c r="I5282" s="118"/>
      <c r="J5282" s="118"/>
      <c r="K5282" s="118"/>
      <c r="L5282" s="118"/>
      <c r="M5282" s="118"/>
      <c r="N5282" s="118"/>
    </row>
    <row r="5283" spans="1:14" s="43" customFormat="1" hidden="1">
      <c r="A5283" s="84"/>
      <c r="B5283" s="117"/>
      <c r="C5283" s="118"/>
      <c r="D5283" s="118"/>
      <c r="E5283" s="118"/>
      <c r="F5283" s="118"/>
      <c r="G5283" s="118"/>
      <c r="H5283" s="118"/>
      <c r="I5283" s="118"/>
      <c r="J5283" s="118"/>
      <c r="K5283" s="118"/>
      <c r="L5283" s="118"/>
      <c r="M5283" s="118"/>
      <c r="N5283" s="118"/>
    </row>
    <row r="5284" spans="1:14" s="43" customFormat="1" hidden="1">
      <c r="A5284" s="84"/>
      <c r="B5284" s="117"/>
      <c r="C5284" s="118"/>
      <c r="D5284" s="118"/>
      <c r="E5284" s="118"/>
      <c r="F5284" s="118"/>
      <c r="G5284" s="118"/>
      <c r="H5284" s="118"/>
      <c r="I5284" s="118"/>
      <c r="J5284" s="118"/>
      <c r="K5284" s="118"/>
      <c r="L5284" s="118"/>
      <c r="M5284" s="118"/>
      <c r="N5284" s="118"/>
    </row>
    <row r="5285" spans="1:14" s="43" customFormat="1" hidden="1">
      <c r="A5285" s="84"/>
      <c r="B5285" s="117"/>
      <c r="C5285" s="118"/>
      <c r="D5285" s="118"/>
      <c r="E5285" s="118"/>
      <c r="F5285" s="118"/>
      <c r="G5285" s="118"/>
      <c r="H5285" s="118"/>
      <c r="I5285" s="118"/>
      <c r="J5285" s="118"/>
      <c r="K5285" s="118"/>
      <c r="L5285" s="118"/>
      <c r="M5285" s="118"/>
      <c r="N5285" s="118"/>
    </row>
    <row r="5286" spans="1:14" s="43" customFormat="1" hidden="1">
      <c r="A5286" s="84"/>
      <c r="B5286" s="117"/>
      <c r="C5286" s="118"/>
      <c r="D5286" s="118"/>
      <c r="E5286" s="118"/>
      <c r="F5286" s="118"/>
      <c r="G5286" s="118"/>
      <c r="H5286" s="118"/>
      <c r="I5286" s="118"/>
      <c r="J5286" s="118"/>
      <c r="K5286" s="118"/>
      <c r="L5286" s="118"/>
      <c r="M5286" s="118"/>
      <c r="N5286" s="118"/>
    </row>
    <row r="5287" spans="1:14" s="43" customFormat="1" hidden="1">
      <c r="A5287" s="84"/>
      <c r="B5287" s="117"/>
      <c r="C5287" s="118"/>
      <c r="D5287" s="118"/>
      <c r="E5287" s="118"/>
      <c r="F5287" s="118"/>
      <c r="G5287" s="118"/>
      <c r="H5287" s="118"/>
      <c r="I5287" s="118"/>
      <c r="J5287" s="118"/>
      <c r="K5287" s="118"/>
      <c r="L5287" s="118"/>
      <c r="M5287" s="118"/>
      <c r="N5287" s="118"/>
    </row>
    <row r="5288" spans="1:14" s="43" customFormat="1" hidden="1">
      <c r="A5288" s="84"/>
      <c r="B5288" s="117"/>
      <c r="C5288" s="118"/>
      <c r="D5288" s="118"/>
      <c r="E5288" s="118"/>
      <c r="F5288" s="118"/>
      <c r="G5288" s="118"/>
      <c r="H5288" s="118"/>
      <c r="I5288" s="118"/>
      <c r="J5288" s="118"/>
      <c r="K5288" s="118"/>
      <c r="L5288" s="118"/>
      <c r="M5288" s="118"/>
      <c r="N5288" s="118"/>
    </row>
    <row r="5289" spans="1:14" s="43" customFormat="1" hidden="1">
      <c r="A5289" s="84"/>
      <c r="B5289" s="117"/>
      <c r="C5289" s="118"/>
      <c r="D5289" s="118"/>
      <c r="E5289" s="118"/>
      <c r="F5289" s="118"/>
      <c r="G5289" s="118"/>
      <c r="H5289" s="118"/>
      <c r="I5289" s="118"/>
      <c r="J5289" s="118"/>
      <c r="K5289" s="118"/>
      <c r="L5289" s="118"/>
      <c r="M5289" s="118"/>
      <c r="N5289" s="118"/>
    </row>
    <row r="5290" spans="1:14" s="43" customFormat="1" hidden="1">
      <c r="A5290" s="84"/>
      <c r="B5290" s="117"/>
      <c r="C5290" s="118"/>
      <c r="D5290" s="118"/>
      <c r="E5290" s="118"/>
      <c r="F5290" s="118"/>
      <c r="G5290" s="118"/>
      <c r="H5290" s="118"/>
      <c r="I5290" s="118"/>
      <c r="J5290" s="118"/>
      <c r="K5290" s="118"/>
      <c r="L5290" s="118"/>
      <c r="M5290" s="118"/>
      <c r="N5290" s="118"/>
    </row>
    <row r="5291" spans="1:14" s="43" customFormat="1" hidden="1">
      <c r="A5291" s="84"/>
      <c r="B5291" s="117"/>
      <c r="C5291" s="118"/>
      <c r="D5291" s="118"/>
      <c r="E5291" s="118"/>
      <c r="F5291" s="118"/>
      <c r="G5291" s="118"/>
      <c r="H5291" s="118"/>
      <c r="I5291" s="118"/>
      <c r="J5291" s="118"/>
      <c r="K5291" s="118"/>
      <c r="L5291" s="118"/>
      <c r="M5291" s="118"/>
      <c r="N5291" s="118"/>
    </row>
    <row r="5292" spans="1:14" s="43" customFormat="1" hidden="1">
      <c r="A5292" s="84"/>
      <c r="B5292" s="117"/>
      <c r="C5292" s="118"/>
      <c r="D5292" s="118"/>
      <c r="E5292" s="118"/>
      <c r="F5292" s="118"/>
      <c r="G5292" s="118"/>
      <c r="H5292" s="118"/>
      <c r="I5292" s="118"/>
      <c r="J5292" s="118"/>
      <c r="K5292" s="118"/>
      <c r="L5292" s="118"/>
      <c r="M5292" s="118"/>
      <c r="N5292" s="118"/>
    </row>
    <row r="5293" spans="1:14" s="43" customFormat="1" hidden="1">
      <c r="A5293" s="84"/>
      <c r="B5293" s="117"/>
      <c r="C5293" s="118"/>
      <c r="D5293" s="118"/>
      <c r="E5293" s="118"/>
      <c r="F5293" s="118"/>
      <c r="G5293" s="118"/>
      <c r="H5293" s="118"/>
      <c r="I5293" s="118"/>
      <c r="J5293" s="118"/>
      <c r="K5293" s="118"/>
      <c r="L5293" s="118"/>
      <c r="M5293" s="118"/>
      <c r="N5293" s="118"/>
    </row>
    <row r="5294" spans="1:14" s="43" customFormat="1" hidden="1">
      <c r="A5294" s="84"/>
      <c r="B5294" s="117"/>
      <c r="C5294" s="118"/>
      <c r="D5294" s="118"/>
      <c r="E5294" s="118"/>
      <c r="F5294" s="118"/>
      <c r="G5294" s="118"/>
      <c r="H5294" s="118"/>
      <c r="I5294" s="118"/>
      <c r="J5294" s="118"/>
      <c r="K5294" s="118"/>
      <c r="L5294" s="118"/>
      <c r="M5294" s="118"/>
      <c r="N5294" s="118"/>
    </row>
    <row r="5295" spans="1:14" s="43" customFormat="1" hidden="1">
      <c r="A5295" s="84"/>
      <c r="B5295" s="117"/>
      <c r="C5295" s="118"/>
      <c r="D5295" s="118"/>
      <c r="E5295" s="118"/>
      <c r="F5295" s="118"/>
      <c r="G5295" s="118"/>
      <c r="H5295" s="118"/>
      <c r="I5295" s="118"/>
      <c r="J5295" s="118"/>
      <c r="K5295" s="118"/>
      <c r="L5295" s="118"/>
      <c r="M5295" s="118"/>
      <c r="N5295" s="118"/>
    </row>
    <row r="5296" spans="1:14" s="43" customFormat="1" hidden="1">
      <c r="A5296" s="84"/>
      <c r="B5296" s="117"/>
      <c r="C5296" s="118"/>
      <c r="D5296" s="118"/>
      <c r="E5296" s="118"/>
      <c r="F5296" s="118"/>
      <c r="G5296" s="118"/>
      <c r="H5296" s="118"/>
      <c r="I5296" s="118"/>
      <c r="J5296" s="118"/>
      <c r="K5296" s="118"/>
      <c r="L5296" s="118"/>
      <c r="M5296" s="118"/>
      <c r="N5296" s="118"/>
    </row>
    <row r="5297" spans="1:14" s="43" customFormat="1" hidden="1">
      <c r="A5297" s="84"/>
      <c r="B5297" s="117"/>
      <c r="C5297" s="118"/>
      <c r="D5297" s="118"/>
      <c r="E5297" s="118"/>
      <c r="F5297" s="118"/>
      <c r="G5297" s="118"/>
      <c r="H5297" s="118"/>
      <c r="I5297" s="118"/>
      <c r="J5297" s="118"/>
      <c r="K5297" s="118"/>
      <c r="L5297" s="118"/>
      <c r="M5297" s="118"/>
      <c r="N5297" s="118"/>
    </row>
    <row r="5298" spans="1:14" s="43" customFormat="1" hidden="1">
      <c r="A5298" s="84"/>
      <c r="B5298" s="117"/>
      <c r="C5298" s="118"/>
      <c r="D5298" s="118"/>
      <c r="E5298" s="118"/>
      <c r="F5298" s="118"/>
      <c r="G5298" s="118"/>
      <c r="H5298" s="118"/>
      <c r="I5298" s="118"/>
      <c r="J5298" s="118"/>
      <c r="K5298" s="118"/>
      <c r="L5298" s="118"/>
      <c r="M5298" s="118"/>
      <c r="N5298" s="118"/>
    </row>
    <row r="5299" spans="1:14" s="43" customFormat="1" hidden="1">
      <c r="A5299" s="84"/>
      <c r="B5299" s="117"/>
      <c r="C5299" s="118"/>
      <c r="D5299" s="118"/>
      <c r="E5299" s="118"/>
      <c r="F5299" s="118"/>
      <c r="G5299" s="118"/>
      <c r="H5299" s="118"/>
      <c r="I5299" s="118"/>
      <c r="J5299" s="118"/>
      <c r="K5299" s="118"/>
      <c r="L5299" s="118"/>
      <c r="M5299" s="118"/>
      <c r="N5299" s="118"/>
    </row>
    <row r="5300" spans="1:14" s="43" customFormat="1" hidden="1">
      <c r="A5300" s="84"/>
      <c r="B5300" s="117"/>
      <c r="C5300" s="118"/>
      <c r="D5300" s="118"/>
      <c r="E5300" s="118"/>
      <c r="F5300" s="118"/>
      <c r="G5300" s="118"/>
      <c r="H5300" s="118"/>
      <c r="I5300" s="118"/>
      <c r="J5300" s="118"/>
      <c r="K5300" s="118"/>
      <c r="L5300" s="118"/>
      <c r="M5300" s="118"/>
      <c r="N5300" s="118"/>
    </row>
    <row r="5301" spans="1:14" s="43" customFormat="1" hidden="1">
      <c r="A5301" s="84"/>
      <c r="B5301" s="117"/>
      <c r="C5301" s="118"/>
      <c r="D5301" s="118"/>
      <c r="E5301" s="118"/>
      <c r="F5301" s="118"/>
      <c r="G5301" s="118"/>
      <c r="H5301" s="118"/>
      <c r="I5301" s="118"/>
      <c r="J5301" s="118"/>
      <c r="K5301" s="118"/>
      <c r="L5301" s="118"/>
      <c r="M5301" s="118"/>
      <c r="N5301" s="118"/>
    </row>
    <row r="5302" spans="1:14" s="43" customFormat="1" hidden="1">
      <c r="A5302" s="84"/>
      <c r="B5302" s="117"/>
      <c r="C5302" s="118"/>
      <c r="D5302" s="118"/>
      <c r="E5302" s="118"/>
      <c r="F5302" s="118"/>
      <c r="G5302" s="118"/>
      <c r="H5302" s="118"/>
      <c r="I5302" s="118"/>
      <c r="J5302" s="118"/>
      <c r="K5302" s="118"/>
      <c r="L5302" s="118"/>
      <c r="M5302" s="118"/>
      <c r="N5302" s="118"/>
    </row>
    <row r="5303" spans="1:14" s="43" customFormat="1" hidden="1">
      <c r="A5303" s="84"/>
      <c r="B5303" s="117"/>
      <c r="C5303" s="118"/>
      <c r="D5303" s="118"/>
      <c r="E5303" s="118"/>
      <c r="F5303" s="118"/>
      <c r="G5303" s="118"/>
      <c r="H5303" s="118"/>
      <c r="I5303" s="118"/>
      <c r="J5303" s="118"/>
      <c r="K5303" s="118"/>
      <c r="L5303" s="118"/>
      <c r="M5303" s="118"/>
      <c r="N5303" s="118"/>
    </row>
    <row r="5304" spans="1:14" s="43" customFormat="1" hidden="1">
      <c r="A5304" s="84"/>
      <c r="B5304" s="117"/>
      <c r="C5304" s="118"/>
      <c r="D5304" s="118"/>
      <c r="E5304" s="118"/>
      <c r="F5304" s="118"/>
      <c r="G5304" s="118"/>
      <c r="H5304" s="118"/>
      <c r="I5304" s="118"/>
      <c r="J5304" s="118"/>
      <c r="K5304" s="118"/>
      <c r="L5304" s="118"/>
      <c r="M5304" s="118"/>
      <c r="N5304" s="118"/>
    </row>
    <row r="5305" spans="1:14" s="43" customFormat="1" hidden="1">
      <c r="A5305" s="84"/>
      <c r="B5305" s="117"/>
      <c r="C5305" s="118"/>
      <c r="D5305" s="118"/>
      <c r="E5305" s="118"/>
      <c r="F5305" s="118"/>
      <c r="G5305" s="118"/>
      <c r="H5305" s="118"/>
      <c r="I5305" s="118"/>
      <c r="J5305" s="118"/>
      <c r="K5305" s="118"/>
      <c r="L5305" s="118"/>
      <c r="M5305" s="118"/>
      <c r="N5305" s="118"/>
    </row>
    <row r="5306" spans="1:14" s="43" customFormat="1" hidden="1">
      <c r="A5306" s="84"/>
      <c r="B5306" s="117"/>
      <c r="C5306" s="118"/>
      <c r="D5306" s="118"/>
      <c r="E5306" s="118"/>
      <c r="F5306" s="118"/>
      <c r="G5306" s="118"/>
      <c r="H5306" s="118"/>
      <c r="I5306" s="118"/>
      <c r="J5306" s="118"/>
      <c r="K5306" s="118"/>
      <c r="L5306" s="118"/>
      <c r="M5306" s="118"/>
      <c r="N5306" s="118"/>
    </row>
    <row r="5307" spans="1:14" s="43" customFormat="1" hidden="1">
      <c r="A5307" s="84"/>
      <c r="B5307" s="117"/>
      <c r="C5307" s="118"/>
      <c r="D5307" s="118"/>
      <c r="E5307" s="118"/>
      <c r="F5307" s="118"/>
      <c r="G5307" s="118"/>
      <c r="H5307" s="118"/>
      <c r="I5307" s="118"/>
      <c r="J5307" s="118"/>
      <c r="K5307" s="118"/>
      <c r="L5307" s="118"/>
      <c r="M5307" s="118"/>
      <c r="N5307" s="118"/>
    </row>
    <row r="5308" spans="1:14" s="43" customFormat="1" hidden="1">
      <c r="A5308" s="84"/>
      <c r="B5308" s="117"/>
      <c r="C5308" s="118"/>
      <c r="D5308" s="118"/>
      <c r="E5308" s="118"/>
      <c r="F5308" s="118"/>
      <c r="G5308" s="118"/>
      <c r="H5308" s="118"/>
      <c r="I5308" s="118"/>
      <c r="J5308" s="118"/>
      <c r="K5308" s="118"/>
      <c r="L5308" s="118"/>
      <c r="M5308" s="118"/>
      <c r="N5308" s="118"/>
    </row>
    <row r="5309" spans="1:14" s="43" customFormat="1" hidden="1">
      <c r="A5309" s="84"/>
      <c r="B5309" s="117"/>
      <c r="C5309" s="118"/>
      <c r="D5309" s="118"/>
      <c r="E5309" s="118"/>
      <c r="F5309" s="118"/>
      <c r="G5309" s="118"/>
      <c r="H5309" s="118"/>
      <c r="I5309" s="118"/>
      <c r="J5309" s="118"/>
      <c r="K5309" s="118"/>
      <c r="L5309" s="118"/>
      <c r="M5309" s="118"/>
      <c r="N5309" s="118"/>
    </row>
    <row r="5310" spans="1:14" s="43" customFormat="1" hidden="1">
      <c r="A5310" s="84"/>
      <c r="B5310" s="117"/>
      <c r="C5310" s="118"/>
      <c r="D5310" s="118"/>
      <c r="E5310" s="118"/>
      <c r="F5310" s="118"/>
      <c r="G5310" s="118"/>
      <c r="H5310" s="118"/>
      <c r="I5310" s="118"/>
      <c r="J5310" s="118"/>
      <c r="K5310" s="118"/>
      <c r="L5310" s="118"/>
      <c r="M5310" s="118"/>
      <c r="N5310" s="118"/>
    </row>
    <row r="5311" spans="1:14" s="43" customFormat="1" hidden="1">
      <c r="A5311" s="84"/>
      <c r="B5311" s="117"/>
      <c r="C5311" s="118"/>
      <c r="D5311" s="118"/>
      <c r="E5311" s="118"/>
      <c r="F5311" s="118"/>
      <c r="G5311" s="118"/>
      <c r="H5311" s="118"/>
      <c r="I5311" s="118"/>
      <c r="J5311" s="118"/>
      <c r="K5311" s="118"/>
      <c r="L5311" s="118"/>
      <c r="M5311" s="118"/>
      <c r="N5311" s="118"/>
    </row>
    <row r="5312" spans="1:14" s="43" customFormat="1" hidden="1">
      <c r="A5312" s="84"/>
      <c r="B5312" s="117"/>
      <c r="C5312" s="118"/>
      <c r="D5312" s="118"/>
      <c r="E5312" s="118"/>
      <c r="F5312" s="118"/>
      <c r="G5312" s="118"/>
      <c r="H5312" s="118"/>
      <c r="I5312" s="118"/>
      <c r="J5312" s="118"/>
      <c r="K5312" s="118"/>
      <c r="L5312" s="118"/>
      <c r="M5312" s="118"/>
      <c r="N5312" s="118"/>
    </row>
    <row r="5313" spans="1:14" s="43" customFormat="1" hidden="1">
      <c r="A5313" s="84"/>
      <c r="B5313" s="117"/>
      <c r="C5313" s="118"/>
      <c r="D5313" s="118"/>
      <c r="E5313" s="118"/>
      <c r="F5313" s="118"/>
      <c r="G5313" s="118"/>
      <c r="H5313" s="118"/>
      <c r="I5313" s="118"/>
      <c r="J5313" s="118"/>
      <c r="K5313" s="118"/>
      <c r="L5313" s="118"/>
      <c r="M5313" s="118"/>
      <c r="N5313" s="118"/>
    </row>
    <row r="5314" spans="1:14" s="43" customFormat="1" hidden="1">
      <c r="A5314" s="84"/>
      <c r="B5314" s="117"/>
      <c r="C5314" s="118"/>
      <c r="D5314" s="118"/>
      <c r="E5314" s="118"/>
      <c r="F5314" s="118"/>
      <c r="G5314" s="118"/>
      <c r="H5314" s="118"/>
      <c r="I5314" s="118"/>
      <c r="J5314" s="118"/>
      <c r="K5314" s="118"/>
      <c r="L5314" s="118"/>
      <c r="M5314" s="118"/>
      <c r="N5314" s="118"/>
    </row>
    <row r="5315" spans="1:14" s="43" customFormat="1" hidden="1">
      <c r="A5315" s="84"/>
      <c r="B5315" s="117"/>
      <c r="C5315" s="118"/>
      <c r="D5315" s="118"/>
      <c r="E5315" s="118"/>
      <c r="F5315" s="118"/>
      <c r="G5315" s="118"/>
      <c r="H5315" s="118"/>
      <c r="I5315" s="118"/>
      <c r="J5315" s="118"/>
      <c r="K5315" s="118"/>
      <c r="L5315" s="118"/>
      <c r="M5315" s="118"/>
      <c r="N5315" s="118"/>
    </row>
    <row r="5316" spans="1:14" s="43" customFormat="1" hidden="1">
      <c r="A5316" s="84"/>
      <c r="B5316" s="117"/>
      <c r="C5316" s="118"/>
      <c r="D5316" s="118"/>
      <c r="E5316" s="118"/>
      <c r="F5316" s="118"/>
      <c r="G5316" s="118"/>
      <c r="H5316" s="118"/>
      <c r="I5316" s="118"/>
      <c r="J5316" s="118"/>
      <c r="K5316" s="118"/>
      <c r="L5316" s="118"/>
      <c r="M5316" s="118"/>
      <c r="N5316" s="118"/>
    </row>
    <row r="5317" spans="1:14" s="43" customFormat="1" hidden="1">
      <c r="A5317" s="84"/>
      <c r="B5317" s="117"/>
      <c r="C5317" s="118"/>
      <c r="D5317" s="118"/>
      <c r="E5317" s="118"/>
      <c r="F5317" s="118"/>
      <c r="G5317" s="118"/>
      <c r="H5317" s="118"/>
      <c r="I5317" s="118"/>
      <c r="J5317" s="118"/>
      <c r="K5317" s="118"/>
      <c r="L5317" s="118"/>
      <c r="M5317" s="118"/>
      <c r="N5317" s="118"/>
    </row>
    <row r="5318" spans="1:14" s="43" customFormat="1" hidden="1">
      <c r="A5318" s="84"/>
      <c r="B5318" s="117"/>
      <c r="C5318" s="118"/>
      <c r="D5318" s="118"/>
      <c r="E5318" s="118"/>
      <c r="F5318" s="118"/>
      <c r="G5318" s="118"/>
      <c r="H5318" s="118"/>
      <c r="I5318" s="118"/>
      <c r="J5318" s="118"/>
      <c r="K5318" s="118"/>
      <c r="L5318" s="118"/>
      <c r="M5318" s="118"/>
      <c r="N5318" s="118"/>
    </row>
    <row r="5319" spans="1:14" s="43" customFormat="1" hidden="1">
      <c r="A5319" s="84"/>
      <c r="B5319" s="117"/>
      <c r="C5319" s="118"/>
      <c r="D5319" s="118"/>
      <c r="E5319" s="118"/>
      <c r="F5319" s="118"/>
      <c r="G5319" s="118"/>
      <c r="H5319" s="118"/>
      <c r="I5319" s="118"/>
      <c r="J5319" s="118"/>
      <c r="K5319" s="118"/>
      <c r="L5319" s="118"/>
      <c r="M5319" s="118"/>
      <c r="N5319" s="118"/>
    </row>
    <row r="5320" spans="1:14" s="43" customFormat="1" hidden="1">
      <c r="A5320" s="84"/>
      <c r="B5320" s="117"/>
      <c r="C5320" s="118"/>
      <c r="D5320" s="118"/>
      <c r="E5320" s="118"/>
      <c r="F5320" s="118"/>
      <c r="G5320" s="118"/>
      <c r="H5320" s="118"/>
      <c r="I5320" s="118"/>
      <c r="J5320" s="118"/>
      <c r="K5320" s="118"/>
      <c r="L5320" s="118"/>
      <c r="M5320" s="118"/>
      <c r="N5320" s="118"/>
    </row>
    <row r="5321" spans="1:14" s="43" customFormat="1" hidden="1">
      <c r="A5321" s="84"/>
      <c r="B5321" s="117"/>
      <c r="C5321" s="118"/>
      <c r="D5321" s="118"/>
      <c r="E5321" s="118"/>
      <c r="F5321" s="118"/>
      <c r="G5321" s="118"/>
      <c r="H5321" s="118"/>
      <c r="I5321" s="118"/>
      <c r="J5321" s="118"/>
      <c r="K5321" s="118"/>
      <c r="L5321" s="118"/>
      <c r="M5321" s="118"/>
      <c r="N5321" s="118"/>
    </row>
    <row r="5322" spans="1:14" s="43" customFormat="1" hidden="1">
      <c r="A5322" s="84"/>
      <c r="B5322" s="117"/>
      <c r="C5322" s="118"/>
      <c r="D5322" s="118"/>
      <c r="E5322" s="118"/>
      <c r="F5322" s="118"/>
      <c r="G5322" s="118"/>
      <c r="H5322" s="118"/>
      <c r="I5322" s="118"/>
      <c r="J5322" s="118"/>
      <c r="K5322" s="118"/>
      <c r="L5322" s="118"/>
      <c r="M5322" s="118"/>
      <c r="N5322" s="118"/>
    </row>
    <row r="5323" spans="1:14" s="43" customFormat="1" hidden="1">
      <c r="A5323" s="84"/>
      <c r="B5323" s="117"/>
      <c r="C5323" s="118"/>
      <c r="D5323" s="118"/>
      <c r="E5323" s="118"/>
      <c r="F5323" s="118"/>
      <c r="G5323" s="118"/>
      <c r="H5323" s="118"/>
      <c r="I5323" s="118"/>
      <c r="J5323" s="118"/>
      <c r="K5323" s="118"/>
      <c r="L5323" s="118"/>
      <c r="M5323" s="118"/>
      <c r="N5323" s="118"/>
    </row>
    <row r="5324" spans="1:14" s="43" customFormat="1" hidden="1">
      <c r="A5324" s="84"/>
      <c r="B5324" s="117"/>
      <c r="C5324" s="118"/>
      <c r="D5324" s="118"/>
      <c r="E5324" s="118"/>
      <c r="F5324" s="118"/>
      <c r="G5324" s="118"/>
      <c r="H5324" s="118"/>
      <c r="I5324" s="118"/>
      <c r="J5324" s="118"/>
      <c r="K5324" s="118"/>
      <c r="L5324" s="118"/>
      <c r="M5324" s="118"/>
      <c r="N5324" s="118"/>
    </row>
    <row r="5325" spans="1:14" s="43" customFormat="1" hidden="1">
      <c r="A5325" s="84"/>
      <c r="B5325" s="117"/>
      <c r="C5325" s="118"/>
      <c r="D5325" s="118"/>
      <c r="E5325" s="118"/>
      <c r="F5325" s="118"/>
      <c r="G5325" s="118"/>
      <c r="H5325" s="118"/>
      <c r="I5325" s="118"/>
      <c r="J5325" s="118"/>
      <c r="K5325" s="118"/>
      <c r="L5325" s="118"/>
      <c r="M5325" s="118"/>
      <c r="N5325" s="118"/>
    </row>
    <row r="5326" spans="1:14" s="43" customFormat="1" hidden="1">
      <c r="A5326" s="84"/>
      <c r="B5326" s="117"/>
      <c r="C5326" s="118"/>
      <c r="D5326" s="118"/>
      <c r="E5326" s="118"/>
      <c r="F5326" s="118"/>
      <c r="G5326" s="118"/>
      <c r="H5326" s="118"/>
      <c r="I5326" s="118"/>
      <c r="J5326" s="118"/>
      <c r="K5326" s="118"/>
      <c r="L5326" s="118"/>
      <c r="M5326" s="118"/>
      <c r="N5326" s="118"/>
    </row>
    <row r="5327" spans="1:14" s="43" customFormat="1" hidden="1">
      <c r="A5327" s="84"/>
      <c r="B5327" s="117"/>
      <c r="C5327" s="118"/>
      <c r="D5327" s="118"/>
      <c r="E5327" s="118"/>
      <c r="F5327" s="118"/>
      <c r="G5327" s="118"/>
      <c r="H5327" s="118"/>
      <c r="I5327" s="118"/>
      <c r="J5327" s="118"/>
      <c r="K5327" s="118"/>
      <c r="L5327" s="118"/>
      <c r="M5327" s="118"/>
      <c r="N5327" s="118"/>
    </row>
    <row r="5328" spans="1:14" s="43" customFormat="1" hidden="1">
      <c r="A5328" s="84"/>
      <c r="B5328" s="117"/>
      <c r="C5328" s="118"/>
      <c r="D5328" s="118"/>
      <c r="E5328" s="118"/>
      <c r="F5328" s="118"/>
      <c r="G5328" s="118"/>
      <c r="H5328" s="118"/>
      <c r="I5328" s="118"/>
      <c r="J5328" s="118"/>
      <c r="K5328" s="118"/>
      <c r="L5328" s="118"/>
      <c r="M5328" s="118"/>
      <c r="N5328" s="118"/>
    </row>
    <row r="5329" spans="1:14" s="43" customFormat="1" hidden="1">
      <c r="A5329" s="84"/>
      <c r="B5329" s="117"/>
      <c r="C5329" s="118"/>
      <c r="D5329" s="118"/>
      <c r="E5329" s="118"/>
      <c r="F5329" s="118"/>
      <c r="G5329" s="118"/>
      <c r="H5329" s="118"/>
      <c r="I5329" s="118"/>
      <c r="J5329" s="118"/>
      <c r="K5329" s="118"/>
      <c r="L5329" s="118"/>
      <c r="M5329" s="118"/>
      <c r="N5329" s="118"/>
    </row>
    <row r="5330" spans="1:14" s="43" customFormat="1" hidden="1">
      <c r="A5330" s="84"/>
      <c r="B5330" s="117"/>
      <c r="C5330" s="118"/>
      <c r="D5330" s="118"/>
      <c r="E5330" s="118"/>
      <c r="F5330" s="118"/>
      <c r="G5330" s="118"/>
      <c r="H5330" s="118"/>
      <c r="I5330" s="118"/>
      <c r="J5330" s="118"/>
      <c r="K5330" s="118"/>
      <c r="L5330" s="118"/>
      <c r="M5330" s="118"/>
      <c r="N5330" s="118"/>
    </row>
    <row r="5331" spans="1:14" s="43" customFormat="1" hidden="1">
      <c r="A5331" s="84"/>
      <c r="B5331" s="117"/>
      <c r="C5331" s="118"/>
      <c r="D5331" s="118"/>
      <c r="E5331" s="118"/>
      <c r="F5331" s="118"/>
      <c r="G5331" s="118"/>
      <c r="H5331" s="118"/>
      <c r="I5331" s="118"/>
      <c r="J5331" s="118"/>
      <c r="K5331" s="118"/>
      <c r="L5331" s="118"/>
      <c r="M5331" s="118"/>
      <c r="N5331" s="118"/>
    </row>
    <row r="5332" spans="1:14" s="43" customFormat="1" hidden="1">
      <c r="A5332" s="84"/>
      <c r="B5332" s="117"/>
      <c r="C5332" s="118"/>
      <c r="D5332" s="118"/>
      <c r="E5332" s="118"/>
      <c r="F5332" s="118"/>
      <c r="G5332" s="118"/>
      <c r="H5332" s="118"/>
      <c r="I5332" s="118"/>
      <c r="J5332" s="118"/>
      <c r="K5332" s="118"/>
      <c r="L5332" s="118"/>
      <c r="M5332" s="118"/>
      <c r="N5332" s="118"/>
    </row>
    <row r="5333" spans="1:14" s="43" customFormat="1" hidden="1">
      <c r="A5333" s="84"/>
      <c r="B5333" s="117"/>
      <c r="C5333" s="118"/>
      <c r="D5333" s="118"/>
      <c r="E5333" s="118"/>
      <c r="F5333" s="118"/>
      <c r="G5333" s="118"/>
      <c r="H5333" s="118"/>
      <c r="I5333" s="118"/>
      <c r="J5333" s="118"/>
      <c r="K5333" s="118"/>
      <c r="L5333" s="118"/>
      <c r="M5333" s="118"/>
      <c r="N5333" s="118"/>
    </row>
    <row r="5334" spans="1:14" s="43" customFormat="1" hidden="1">
      <c r="A5334" s="84"/>
      <c r="B5334" s="117"/>
      <c r="C5334" s="118"/>
      <c r="D5334" s="118"/>
      <c r="E5334" s="118"/>
      <c r="F5334" s="118"/>
      <c r="G5334" s="118"/>
      <c r="H5334" s="118"/>
      <c r="I5334" s="118"/>
      <c r="J5334" s="118"/>
      <c r="K5334" s="118"/>
      <c r="L5334" s="118"/>
      <c r="M5334" s="118"/>
      <c r="N5334" s="118"/>
    </row>
    <row r="5335" spans="1:14" s="43" customFormat="1" hidden="1">
      <c r="A5335" s="84"/>
      <c r="B5335" s="117"/>
      <c r="C5335" s="118"/>
      <c r="D5335" s="118"/>
      <c r="E5335" s="118"/>
      <c r="F5335" s="118"/>
      <c r="G5335" s="118"/>
      <c r="H5335" s="118"/>
      <c r="I5335" s="118"/>
      <c r="J5335" s="118"/>
      <c r="K5335" s="118"/>
      <c r="L5335" s="118"/>
      <c r="M5335" s="118"/>
      <c r="N5335" s="118"/>
    </row>
    <row r="5336" spans="1:14" s="43" customFormat="1" hidden="1">
      <c r="A5336" s="84"/>
      <c r="B5336" s="117"/>
      <c r="C5336" s="118"/>
      <c r="D5336" s="118"/>
      <c r="E5336" s="118"/>
      <c r="F5336" s="118"/>
      <c r="G5336" s="118"/>
      <c r="H5336" s="118"/>
      <c r="I5336" s="118"/>
      <c r="J5336" s="118"/>
      <c r="K5336" s="118"/>
      <c r="L5336" s="118"/>
      <c r="M5336" s="118"/>
      <c r="N5336" s="118"/>
    </row>
    <row r="5337" spans="1:14" s="43" customFormat="1" hidden="1">
      <c r="A5337" s="84"/>
      <c r="B5337" s="117"/>
      <c r="C5337" s="118"/>
      <c r="D5337" s="118"/>
      <c r="E5337" s="118"/>
      <c r="F5337" s="118"/>
      <c r="G5337" s="118"/>
      <c r="H5337" s="118"/>
      <c r="I5337" s="118"/>
      <c r="J5337" s="118"/>
      <c r="K5337" s="118"/>
      <c r="L5337" s="118"/>
      <c r="M5337" s="118"/>
      <c r="N5337" s="118"/>
    </row>
    <row r="5338" spans="1:14" s="43" customFormat="1" hidden="1">
      <c r="A5338" s="84"/>
      <c r="B5338" s="117"/>
      <c r="C5338" s="118"/>
      <c r="D5338" s="118"/>
      <c r="E5338" s="118"/>
      <c r="F5338" s="118"/>
      <c r="G5338" s="118"/>
      <c r="H5338" s="118"/>
      <c r="I5338" s="118"/>
      <c r="J5338" s="118"/>
      <c r="K5338" s="118"/>
      <c r="L5338" s="118"/>
      <c r="M5338" s="118"/>
      <c r="N5338" s="118"/>
    </row>
    <row r="5339" spans="1:14" s="43" customFormat="1" hidden="1">
      <c r="A5339" s="84"/>
      <c r="B5339" s="117"/>
      <c r="C5339" s="118"/>
      <c r="D5339" s="118"/>
      <c r="E5339" s="118"/>
      <c r="F5339" s="118"/>
      <c r="G5339" s="118"/>
      <c r="H5339" s="118"/>
      <c r="I5339" s="118"/>
      <c r="J5339" s="118"/>
      <c r="K5339" s="118"/>
      <c r="L5339" s="118"/>
      <c r="M5339" s="118"/>
      <c r="N5339" s="118"/>
    </row>
    <row r="5340" spans="1:14" s="43" customFormat="1" hidden="1">
      <c r="A5340" s="84"/>
      <c r="B5340" s="117"/>
      <c r="C5340" s="118"/>
      <c r="D5340" s="118"/>
      <c r="E5340" s="118"/>
      <c r="F5340" s="118"/>
      <c r="G5340" s="118"/>
      <c r="H5340" s="118"/>
      <c r="I5340" s="118"/>
      <c r="J5340" s="118"/>
      <c r="K5340" s="118"/>
      <c r="L5340" s="118"/>
      <c r="M5340" s="118"/>
      <c r="N5340" s="118"/>
    </row>
    <row r="5341" spans="1:14" s="43" customFormat="1" hidden="1">
      <c r="A5341" s="84"/>
      <c r="B5341" s="117"/>
      <c r="C5341" s="118"/>
      <c r="D5341" s="118"/>
      <c r="E5341" s="118"/>
      <c r="F5341" s="118"/>
      <c r="G5341" s="118"/>
      <c r="H5341" s="118"/>
      <c r="I5341" s="118"/>
      <c r="J5341" s="118"/>
      <c r="K5341" s="118"/>
      <c r="L5341" s="118"/>
      <c r="M5341" s="118"/>
      <c r="N5341" s="118"/>
    </row>
    <row r="5342" spans="1:14" s="43" customFormat="1" hidden="1">
      <c r="A5342" s="84"/>
      <c r="B5342" s="117"/>
      <c r="C5342" s="118"/>
      <c r="D5342" s="118"/>
      <c r="E5342" s="118"/>
      <c r="F5342" s="118"/>
      <c r="G5342" s="118"/>
      <c r="H5342" s="118"/>
      <c r="I5342" s="118"/>
      <c r="J5342" s="118"/>
      <c r="K5342" s="118"/>
      <c r="L5342" s="118"/>
      <c r="M5342" s="118"/>
      <c r="N5342" s="118"/>
    </row>
    <row r="5343" spans="1:14" s="43" customFormat="1" hidden="1">
      <c r="A5343" s="84"/>
      <c r="B5343" s="117"/>
      <c r="C5343" s="118"/>
      <c r="D5343" s="118"/>
      <c r="E5343" s="118"/>
      <c r="F5343" s="118"/>
      <c r="G5343" s="118"/>
      <c r="H5343" s="118"/>
      <c r="I5343" s="118"/>
      <c r="J5343" s="118"/>
      <c r="K5343" s="118"/>
      <c r="L5343" s="118"/>
      <c r="M5343" s="118"/>
      <c r="N5343" s="118"/>
    </row>
    <row r="5344" spans="1:14" s="43" customFormat="1" hidden="1">
      <c r="A5344" s="84"/>
      <c r="B5344" s="117"/>
      <c r="C5344" s="118"/>
      <c r="D5344" s="118"/>
      <c r="E5344" s="118"/>
      <c r="F5344" s="118"/>
      <c r="G5344" s="118"/>
      <c r="H5344" s="118"/>
      <c r="I5344" s="118"/>
      <c r="J5344" s="118"/>
      <c r="K5344" s="118"/>
      <c r="L5344" s="118"/>
      <c r="M5344" s="118"/>
      <c r="N5344" s="118"/>
    </row>
    <row r="5345" spans="1:14" s="43" customFormat="1" hidden="1">
      <c r="A5345" s="84"/>
      <c r="B5345" s="117"/>
      <c r="C5345" s="118"/>
      <c r="D5345" s="118"/>
      <c r="E5345" s="118"/>
      <c r="F5345" s="118"/>
      <c r="G5345" s="118"/>
      <c r="H5345" s="118"/>
      <c r="I5345" s="118"/>
      <c r="J5345" s="118"/>
      <c r="K5345" s="118"/>
      <c r="L5345" s="118"/>
      <c r="M5345" s="118"/>
      <c r="N5345" s="118"/>
    </row>
    <row r="5346" spans="1:14" s="43" customFormat="1" hidden="1">
      <c r="A5346" s="84"/>
      <c r="B5346" s="117"/>
      <c r="C5346" s="118"/>
      <c r="D5346" s="118"/>
      <c r="E5346" s="118"/>
      <c r="F5346" s="118"/>
      <c r="G5346" s="118"/>
      <c r="H5346" s="118"/>
      <c r="I5346" s="118"/>
      <c r="J5346" s="118"/>
      <c r="K5346" s="118"/>
      <c r="L5346" s="118"/>
      <c r="M5346" s="118"/>
      <c r="N5346" s="118"/>
    </row>
    <row r="5347" spans="1:14" s="43" customFormat="1" hidden="1">
      <c r="A5347" s="84"/>
      <c r="B5347" s="117"/>
      <c r="C5347" s="118"/>
      <c r="D5347" s="118"/>
      <c r="E5347" s="118"/>
      <c r="F5347" s="118"/>
      <c r="G5347" s="118"/>
      <c r="H5347" s="118"/>
      <c r="I5347" s="118"/>
      <c r="J5347" s="118"/>
      <c r="K5347" s="118"/>
      <c r="L5347" s="118"/>
      <c r="M5347" s="118"/>
      <c r="N5347" s="118"/>
    </row>
    <row r="5348" spans="1:14" s="43" customFormat="1" hidden="1">
      <c r="A5348" s="84"/>
      <c r="B5348" s="117"/>
      <c r="C5348" s="118"/>
      <c r="D5348" s="118"/>
      <c r="E5348" s="118"/>
      <c r="F5348" s="118"/>
      <c r="G5348" s="118"/>
      <c r="H5348" s="118"/>
      <c r="I5348" s="118"/>
      <c r="J5348" s="118"/>
      <c r="K5348" s="118"/>
      <c r="L5348" s="118"/>
      <c r="M5348" s="118"/>
      <c r="N5348" s="118"/>
    </row>
    <row r="5349" spans="1:14" s="43" customFormat="1" hidden="1">
      <c r="A5349" s="84"/>
      <c r="B5349" s="117"/>
      <c r="C5349" s="118"/>
      <c r="D5349" s="118"/>
      <c r="E5349" s="118"/>
      <c r="F5349" s="118"/>
      <c r="G5349" s="118"/>
      <c r="H5349" s="118"/>
      <c r="I5349" s="118"/>
      <c r="J5349" s="118"/>
      <c r="K5349" s="118"/>
      <c r="L5349" s="118"/>
      <c r="M5349" s="118"/>
      <c r="N5349" s="118"/>
    </row>
    <row r="5350" spans="1:14" s="43" customFormat="1" hidden="1">
      <c r="A5350" s="84"/>
      <c r="B5350" s="117"/>
      <c r="C5350" s="118"/>
      <c r="D5350" s="118"/>
      <c r="E5350" s="118"/>
      <c r="F5350" s="118"/>
      <c r="G5350" s="118"/>
      <c r="H5350" s="118"/>
      <c r="I5350" s="118"/>
      <c r="J5350" s="118"/>
      <c r="K5350" s="118"/>
      <c r="L5350" s="118"/>
      <c r="M5350" s="118"/>
      <c r="N5350" s="118"/>
    </row>
    <row r="5351" spans="1:14" s="43" customFormat="1" hidden="1">
      <c r="A5351" s="84"/>
      <c r="B5351" s="117"/>
      <c r="C5351" s="118"/>
      <c r="D5351" s="118"/>
      <c r="E5351" s="118"/>
      <c r="F5351" s="118"/>
      <c r="G5351" s="118"/>
      <c r="H5351" s="118"/>
      <c r="I5351" s="118"/>
      <c r="J5351" s="118"/>
      <c r="K5351" s="118"/>
      <c r="L5351" s="118"/>
      <c r="M5351" s="118"/>
      <c r="N5351" s="118"/>
    </row>
    <row r="5352" spans="1:14" s="43" customFormat="1" hidden="1">
      <c r="A5352" s="84"/>
      <c r="B5352" s="117"/>
      <c r="C5352" s="118"/>
      <c r="D5352" s="118"/>
      <c r="E5352" s="118"/>
      <c r="F5352" s="118"/>
      <c r="G5352" s="118"/>
      <c r="H5352" s="118"/>
      <c r="I5352" s="118"/>
      <c r="J5352" s="118"/>
      <c r="K5352" s="118"/>
      <c r="L5352" s="118"/>
      <c r="M5352" s="118"/>
      <c r="N5352" s="118"/>
    </row>
    <row r="5353" spans="1:14" s="43" customFormat="1" hidden="1">
      <c r="A5353" s="84"/>
      <c r="B5353" s="117"/>
      <c r="C5353" s="118"/>
      <c r="D5353" s="118"/>
      <c r="E5353" s="118"/>
      <c r="F5353" s="118"/>
      <c r="G5353" s="118"/>
      <c r="H5353" s="118"/>
      <c r="I5353" s="118"/>
      <c r="J5353" s="118"/>
      <c r="K5353" s="118"/>
      <c r="L5353" s="118"/>
      <c r="M5353" s="118"/>
      <c r="N5353" s="118"/>
    </row>
    <row r="5354" spans="1:14" s="43" customFormat="1" hidden="1">
      <c r="A5354" s="84"/>
      <c r="B5354" s="117"/>
      <c r="C5354" s="118"/>
      <c r="D5354" s="118"/>
      <c r="E5354" s="118"/>
      <c r="F5354" s="118"/>
      <c r="G5354" s="118"/>
      <c r="H5354" s="118"/>
      <c r="I5354" s="118"/>
      <c r="J5354" s="118"/>
      <c r="K5354" s="118"/>
      <c r="L5354" s="118"/>
      <c r="M5354" s="118"/>
      <c r="N5354" s="118"/>
    </row>
    <row r="5355" spans="1:14" s="43" customFormat="1" hidden="1">
      <c r="A5355" s="84"/>
      <c r="B5355" s="117"/>
      <c r="C5355" s="118"/>
      <c r="D5355" s="118"/>
      <c r="E5355" s="118"/>
      <c r="F5355" s="118"/>
      <c r="G5355" s="118"/>
      <c r="H5355" s="118"/>
      <c r="I5355" s="118"/>
      <c r="J5355" s="118"/>
      <c r="K5355" s="118"/>
      <c r="L5355" s="118"/>
      <c r="M5355" s="118"/>
      <c r="N5355" s="118"/>
    </row>
    <row r="5356" spans="1:14" s="43" customFormat="1" hidden="1">
      <c r="A5356" s="84"/>
      <c r="B5356" s="117"/>
      <c r="C5356" s="118"/>
      <c r="D5356" s="118"/>
      <c r="E5356" s="118"/>
      <c r="F5356" s="118"/>
      <c r="G5356" s="118"/>
      <c r="H5356" s="118"/>
      <c r="I5356" s="118"/>
      <c r="J5356" s="118"/>
      <c r="K5356" s="118"/>
      <c r="L5356" s="118"/>
      <c r="M5356" s="118"/>
      <c r="N5356" s="118"/>
    </row>
    <row r="5357" spans="1:14" s="43" customFormat="1" hidden="1">
      <c r="A5357" s="84"/>
      <c r="B5357" s="117"/>
      <c r="C5357" s="118"/>
      <c r="D5357" s="118"/>
      <c r="E5357" s="118"/>
      <c r="F5357" s="118"/>
      <c r="G5357" s="118"/>
      <c r="H5357" s="118"/>
      <c r="I5357" s="118"/>
      <c r="J5357" s="118"/>
      <c r="K5357" s="118"/>
      <c r="L5357" s="118"/>
      <c r="M5357" s="118"/>
      <c r="N5357" s="118"/>
    </row>
    <row r="5358" spans="1:14" s="43" customFormat="1" hidden="1">
      <c r="A5358" s="84"/>
      <c r="B5358" s="117"/>
      <c r="C5358" s="118"/>
      <c r="D5358" s="118"/>
      <c r="E5358" s="118"/>
      <c r="F5358" s="118"/>
      <c r="G5358" s="118"/>
      <c r="H5358" s="118"/>
      <c r="I5358" s="118"/>
      <c r="J5358" s="118"/>
      <c r="K5358" s="118"/>
      <c r="L5358" s="118"/>
      <c r="M5358" s="118"/>
      <c r="N5358" s="118"/>
    </row>
    <row r="5359" spans="1:14" s="43" customFormat="1" hidden="1">
      <c r="A5359" s="84"/>
      <c r="B5359" s="117"/>
      <c r="C5359" s="118"/>
      <c r="D5359" s="118"/>
      <c r="E5359" s="118"/>
      <c r="F5359" s="118"/>
      <c r="G5359" s="118"/>
      <c r="H5359" s="118"/>
      <c r="I5359" s="118"/>
      <c r="J5359" s="118"/>
      <c r="K5359" s="118"/>
      <c r="L5359" s="118"/>
      <c r="M5359" s="118"/>
      <c r="N5359" s="118"/>
    </row>
    <row r="5360" spans="1:14" s="43" customFormat="1" hidden="1">
      <c r="A5360" s="84"/>
      <c r="B5360" s="117"/>
      <c r="C5360" s="118"/>
      <c r="D5360" s="118"/>
      <c r="E5360" s="118"/>
      <c r="F5360" s="118"/>
      <c r="G5360" s="118"/>
      <c r="H5360" s="118"/>
      <c r="I5360" s="118"/>
      <c r="J5360" s="118"/>
      <c r="K5360" s="118"/>
      <c r="L5360" s="118"/>
      <c r="M5360" s="118"/>
      <c r="N5360" s="118"/>
    </row>
    <row r="5361" spans="1:14" s="43" customFormat="1" hidden="1">
      <c r="A5361" s="84"/>
      <c r="B5361" s="117"/>
      <c r="C5361" s="118"/>
      <c r="D5361" s="118"/>
      <c r="E5361" s="118"/>
      <c r="F5361" s="118"/>
      <c r="G5361" s="118"/>
      <c r="H5361" s="118"/>
      <c r="I5361" s="118"/>
      <c r="J5361" s="118"/>
      <c r="K5361" s="118"/>
      <c r="L5361" s="118"/>
      <c r="M5361" s="118"/>
      <c r="N5361" s="118"/>
    </row>
    <row r="5362" spans="1:14" s="43" customFormat="1" hidden="1">
      <c r="A5362" s="84"/>
      <c r="B5362" s="117"/>
      <c r="C5362" s="118"/>
      <c r="D5362" s="118"/>
      <c r="E5362" s="118"/>
      <c r="F5362" s="118"/>
      <c r="G5362" s="118"/>
      <c r="H5362" s="118"/>
      <c r="I5362" s="118"/>
      <c r="J5362" s="118"/>
      <c r="K5362" s="118"/>
      <c r="L5362" s="118"/>
      <c r="M5362" s="118"/>
      <c r="N5362" s="118"/>
    </row>
    <row r="5363" spans="1:14" s="43" customFormat="1" hidden="1">
      <c r="A5363" s="84"/>
      <c r="B5363" s="117"/>
      <c r="C5363" s="118"/>
      <c r="D5363" s="118"/>
      <c r="E5363" s="118"/>
      <c r="F5363" s="118"/>
      <c r="G5363" s="118"/>
      <c r="H5363" s="118"/>
      <c r="I5363" s="118"/>
      <c r="J5363" s="118"/>
      <c r="K5363" s="118"/>
      <c r="L5363" s="118"/>
      <c r="M5363" s="118"/>
      <c r="N5363" s="118"/>
    </row>
    <row r="5364" spans="1:14" s="43" customFormat="1" hidden="1">
      <c r="A5364" s="84"/>
      <c r="B5364" s="117"/>
      <c r="C5364" s="118"/>
      <c r="D5364" s="118"/>
      <c r="E5364" s="118"/>
      <c r="F5364" s="118"/>
      <c r="G5364" s="118"/>
      <c r="H5364" s="118"/>
      <c r="I5364" s="118"/>
      <c r="J5364" s="118"/>
      <c r="K5364" s="118"/>
      <c r="L5364" s="118"/>
      <c r="M5364" s="118"/>
      <c r="N5364" s="118"/>
    </row>
    <row r="5365" spans="1:14" s="43" customFormat="1" hidden="1">
      <c r="A5365" s="84"/>
      <c r="B5365" s="117"/>
      <c r="C5365" s="118"/>
      <c r="D5365" s="118"/>
      <c r="E5365" s="118"/>
      <c r="F5365" s="118"/>
      <c r="G5365" s="118"/>
      <c r="H5365" s="118"/>
      <c r="I5365" s="118"/>
      <c r="J5365" s="118"/>
      <c r="K5365" s="118"/>
      <c r="L5365" s="118"/>
      <c r="M5365" s="118"/>
      <c r="N5365" s="118"/>
    </row>
    <row r="5366" spans="1:14" s="43" customFormat="1" hidden="1">
      <c r="A5366" s="84"/>
      <c r="B5366" s="117"/>
      <c r="C5366" s="118"/>
      <c r="D5366" s="118"/>
      <c r="E5366" s="118"/>
      <c r="F5366" s="118"/>
      <c r="G5366" s="118"/>
      <c r="H5366" s="118"/>
      <c r="I5366" s="118"/>
      <c r="J5366" s="118"/>
      <c r="K5366" s="118"/>
      <c r="L5366" s="118"/>
      <c r="M5366" s="118"/>
      <c r="N5366" s="118"/>
    </row>
    <row r="5367" spans="1:14" s="43" customFormat="1" hidden="1">
      <c r="A5367" s="84"/>
      <c r="B5367" s="117"/>
      <c r="C5367" s="118"/>
      <c r="D5367" s="118"/>
      <c r="E5367" s="118"/>
      <c r="F5367" s="118"/>
      <c r="G5367" s="118"/>
      <c r="H5367" s="118"/>
      <c r="I5367" s="118"/>
      <c r="J5367" s="118"/>
      <c r="K5367" s="118"/>
      <c r="L5367" s="118"/>
      <c r="M5367" s="118"/>
      <c r="N5367" s="118"/>
    </row>
    <row r="5368" spans="1:14" s="43" customFormat="1" hidden="1">
      <c r="A5368" s="84"/>
      <c r="B5368" s="117"/>
      <c r="C5368" s="118"/>
      <c r="D5368" s="118"/>
      <c r="E5368" s="118"/>
      <c r="F5368" s="118"/>
      <c r="G5368" s="118"/>
      <c r="H5368" s="118"/>
      <c r="I5368" s="118"/>
      <c r="J5368" s="118"/>
      <c r="K5368" s="118"/>
      <c r="L5368" s="118"/>
      <c r="M5368" s="118"/>
      <c r="N5368" s="118"/>
    </row>
    <row r="5369" spans="1:14" s="43" customFormat="1" hidden="1">
      <c r="A5369" s="84"/>
      <c r="B5369" s="117"/>
      <c r="C5369" s="118"/>
      <c r="D5369" s="118"/>
      <c r="E5369" s="118"/>
      <c r="F5369" s="118"/>
      <c r="G5369" s="118"/>
      <c r="H5369" s="118"/>
      <c r="I5369" s="118"/>
      <c r="J5369" s="118"/>
      <c r="K5369" s="118"/>
      <c r="L5369" s="118"/>
      <c r="M5369" s="118"/>
      <c r="N5369" s="118"/>
    </row>
    <row r="5370" spans="1:14" s="43" customFormat="1" hidden="1">
      <c r="A5370" s="84"/>
      <c r="B5370" s="117"/>
      <c r="C5370" s="118"/>
      <c r="D5370" s="118"/>
      <c r="E5370" s="118"/>
      <c r="F5370" s="118"/>
      <c r="G5370" s="118"/>
      <c r="H5370" s="118"/>
      <c r="I5370" s="118"/>
      <c r="J5370" s="118"/>
      <c r="K5370" s="118"/>
      <c r="L5370" s="118"/>
      <c r="M5370" s="118"/>
      <c r="N5370" s="118"/>
    </row>
    <row r="5371" spans="1:14" s="43" customFormat="1" hidden="1">
      <c r="A5371" s="84"/>
      <c r="B5371" s="117"/>
      <c r="C5371" s="118"/>
      <c r="D5371" s="118"/>
      <c r="E5371" s="118"/>
      <c r="F5371" s="118"/>
      <c r="G5371" s="118"/>
      <c r="H5371" s="118"/>
      <c r="I5371" s="118"/>
      <c r="J5371" s="118"/>
      <c r="K5371" s="118"/>
      <c r="L5371" s="118"/>
      <c r="M5371" s="118"/>
      <c r="N5371" s="118"/>
    </row>
    <row r="5372" spans="1:14" s="43" customFormat="1" hidden="1">
      <c r="A5372" s="84"/>
      <c r="B5372" s="117"/>
      <c r="C5372" s="118"/>
      <c r="D5372" s="118"/>
      <c r="E5372" s="118"/>
      <c r="F5372" s="118"/>
      <c r="G5372" s="118"/>
      <c r="H5372" s="118"/>
      <c r="I5372" s="118"/>
      <c r="J5372" s="118"/>
      <c r="K5372" s="118"/>
      <c r="L5372" s="118"/>
      <c r="M5372" s="118"/>
      <c r="N5372" s="118"/>
    </row>
    <row r="5373" spans="1:14" s="43" customFormat="1" hidden="1">
      <c r="A5373" s="84"/>
      <c r="B5373" s="117"/>
      <c r="C5373" s="118"/>
      <c r="D5373" s="118"/>
      <c r="E5373" s="118"/>
      <c r="F5373" s="118"/>
      <c r="G5373" s="118"/>
      <c r="H5373" s="118"/>
      <c r="I5373" s="118"/>
      <c r="J5373" s="118"/>
      <c r="K5373" s="118"/>
      <c r="L5373" s="118"/>
      <c r="M5373" s="118"/>
      <c r="N5373" s="118"/>
    </row>
    <row r="5374" spans="1:14" s="43" customFormat="1" hidden="1">
      <c r="A5374" s="84"/>
      <c r="B5374" s="117"/>
      <c r="C5374" s="118"/>
      <c r="D5374" s="118"/>
      <c r="E5374" s="118"/>
      <c r="F5374" s="118"/>
      <c r="G5374" s="118"/>
      <c r="H5374" s="118"/>
      <c r="I5374" s="118"/>
      <c r="J5374" s="118"/>
      <c r="K5374" s="118"/>
      <c r="L5374" s="118"/>
      <c r="M5374" s="118"/>
      <c r="N5374" s="118"/>
    </row>
    <row r="5375" spans="1:14" s="43" customFormat="1" hidden="1">
      <c r="A5375" s="84"/>
      <c r="B5375" s="117"/>
      <c r="C5375" s="118"/>
      <c r="D5375" s="118"/>
      <c r="E5375" s="118"/>
      <c r="F5375" s="118"/>
      <c r="G5375" s="118"/>
      <c r="H5375" s="118"/>
      <c r="I5375" s="118"/>
      <c r="J5375" s="118"/>
      <c r="K5375" s="118"/>
      <c r="L5375" s="118"/>
      <c r="M5375" s="118"/>
      <c r="N5375" s="118"/>
    </row>
    <row r="5376" spans="1:14" s="43" customFormat="1" hidden="1">
      <c r="A5376" s="84"/>
      <c r="B5376" s="117"/>
      <c r="C5376" s="118"/>
      <c r="D5376" s="118"/>
      <c r="E5376" s="118"/>
      <c r="F5376" s="118"/>
      <c r="G5376" s="118"/>
      <c r="H5376" s="118"/>
      <c r="I5376" s="118"/>
      <c r="J5376" s="118"/>
      <c r="K5376" s="118"/>
      <c r="L5376" s="118"/>
      <c r="M5376" s="118"/>
      <c r="N5376" s="118"/>
    </row>
    <row r="5377" spans="1:14" s="43" customFormat="1" hidden="1">
      <c r="A5377" s="84"/>
      <c r="B5377" s="117"/>
      <c r="C5377" s="118"/>
      <c r="D5377" s="118"/>
      <c r="E5377" s="118"/>
      <c r="F5377" s="118"/>
      <c r="G5377" s="118"/>
      <c r="H5377" s="118"/>
      <c r="I5377" s="118"/>
      <c r="J5377" s="118"/>
      <c r="K5377" s="118"/>
      <c r="L5377" s="118"/>
      <c r="M5377" s="118"/>
      <c r="N5377" s="118"/>
    </row>
    <row r="5378" spans="1:14" s="43" customFormat="1" hidden="1">
      <c r="A5378" s="84"/>
      <c r="B5378" s="117"/>
      <c r="C5378" s="118"/>
      <c r="D5378" s="118"/>
      <c r="E5378" s="118"/>
      <c r="F5378" s="118"/>
      <c r="G5378" s="118"/>
      <c r="H5378" s="118"/>
      <c r="I5378" s="118"/>
      <c r="J5378" s="118"/>
      <c r="K5378" s="118"/>
      <c r="L5378" s="118"/>
      <c r="M5378" s="118"/>
      <c r="N5378" s="118"/>
    </row>
    <row r="5379" spans="1:14" s="43" customFormat="1" hidden="1">
      <c r="A5379" s="84"/>
      <c r="B5379" s="117"/>
      <c r="C5379" s="118"/>
      <c r="D5379" s="118"/>
      <c r="E5379" s="118"/>
      <c r="F5379" s="118"/>
      <c r="G5379" s="118"/>
      <c r="H5379" s="118"/>
      <c r="I5379" s="118"/>
      <c r="J5379" s="118"/>
      <c r="K5379" s="118"/>
      <c r="L5379" s="118"/>
      <c r="M5379" s="118"/>
      <c r="N5379" s="118"/>
    </row>
    <row r="5380" spans="1:14" s="43" customFormat="1" hidden="1">
      <c r="A5380" s="84"/>
      <c r="B5380" s="117"/>
      <c r="C5380" s="118"/>
      <c r="D5380" s="118"/>
      <c r="E5380" s="118"/>
      <c r="F5380" s="118"/>
      <c r="G5380" s="118"/>
      <c r="H5380" s="118"/>
      <c r="I5380" s="118"/>
      <c r="J5380" s="118"/>
      <c r="K5380" s="118"/>
      <c r="L5380" s="118"/>
      <c r="M5380" s="118"/>
      <c r="N5380" s="118"/>
    </row>
    <row r="5381" spans="1:14" s="43" customFormat="1" hidden="1">
      <c r="A5381" s="84"/>
      <c r="B5381" s="117"/>
      <c r="C5381" s="118"/>
      <c r="D5381" s="118"/>
      <c r="E5381" s="118"/>
      <c r="F5381" s="118"/>
      <c r="G5381" s="118"/>
      <c r="H5381" s="118"/>
      <c r="I5381" s="118"/>
      <c r="J5381" s="118"/>
      <c r="K5381" s="118"/>
      <c r="L5381" s="118"/>
      <c r="M5381" s="118"/>
      <c r="N5381" s="118"/>
    </row>
    <row r="5382" spans="1:14" s="43" customFormat="1" hidden="1">
      <c r="A5382" s="84"/>
      <c r="B5382" s="117"/>
      <c r="C5382" s="118"/>
      <c r="D5382" s="118"/>
      <c r="E5382" s="118"/>
      <c r="F5382" s="118"/>
      <c r="G5382" s="118"/>
      <c r="H5382" s="118"/>
      <c r="I5382" s="118"/>
      <c r="J5382" s="118"/>
      <c r="K5382" s="118"/>
      <c r="L5382" s="118"/>
      <c r="M5382" s="118"/>
      <c r="N5382" s="118"/>
    </row>
    <row r="5383" spans="1:14" s="43" customFormat="1" hidden="1">
      <c r="A5383" s="84"/>
      <c r="B5383" s="117"/>
      <c r="C5383" s="118"/>
      <c r="D5383" s="118"/>
      <c r="E5383" s="118"/>
      <c r="F5383" s="118"/>
      <c r="G5383" s="118"/>
      <c r="H5383" s="118"/>
      <c r="I5383" s="118"/>
      <c r="J5383" s="118"/>
      <c r="K5383" s="118"/>
      <c r="L5383" s="118"/>
      <c r="M5383" s="118"/>
      <c r="N5383" s="118"/>
    </row>
    <row r="5384" spans="1:14" s="43" customFormat="1" hidden="1">
      <c r="A5384" s="84"/>
      <c r="B5384" s="117"/>
      <c r="C5384" s="118"/>
      <c r="D5384" s="118"/>
      <c r="E5384" s="118"/>
      <c r="F5384" s="118"/>
      <c r="G5384" s="118"/>
      <c r="H5384" s="118"/>
      <c r="I5384" s="118"/>
      <c r="J5384" s="118"/>
      <c r="K5384" s="118"/>
      <c r="L5384" s="118"/>
      <c r="M5384" s="118"/>
      <c r="N5384" s="118"/>
    </row>
    <row r="5385" spans="1:14" s="43" customFormat="1" hidden="1">
      <c r="A5385" s="84"/>
      <c r="B5385" s="117"/>
      <c r="C5385" s="118"/>
      <c r="D5385" s="118"/>
      <c r="E5385" s="118"/>
      <c r="F5385" s="118"/>
      <c r="G5385" s="118"/>
      <c r="H5385" s="118"/>
      <c r="I5385" s="118"/>
      <c r="J5385" s="118"/>
      <c r="K5385" s="118"/>
      <c r="L5385" s="118"/>
      <c r="M5385" s="118"/>
      <c r="N5385" s="118"/>
    </row>
    <row r="5386" spans="1:14" s="43" customFormat="1" hidden="1">
      <c r="A5386" s="84"/>
      <c r="B5386" s="117"/>
      <c r="C5386" s="118"/>
      <c r="D5386" s="118"/>
      <c r="E5386" s="118"/>
      <c r="F5386" s="118"/>
      <c r="G5386" s="118"/>
      <c r="H5386" s="118"/>
      <c r="I5386" s="118"/>
      <c r="J5386" s="118"/>
      <c r="K5386" s="118"/>
      <c r="L5386" s="118"/>
      <c r="M5386" s="118"/>
      <c r="N5386" s="118"/>
    </row>
    <row r="5387" spans="1:14" s="43" customFormat="1" hidden="1">
      <c r="A5387" s="84"/>
      <c r="B5387" s="117"/>
      <c r="C5387" s="118"/>
      <c r="D5387" s="118"/>
      <c r="E5387" s="118"/>
      <c r="F5387" s="118"/>
      <c r="G5387" s="118"/>
      <c r="H5387" s="118"/>
      <c r="I5387" s="118"/>
      <c r="J5387" s="118"/>
      <c r="K5387" s="118"/>
      <c r="L5387" s="118"/>
      <c r="M5387" s="118"/>
      <c r="N5387" s="118"/>
    </row>
    <row r="5388" spans="1:14" s="43" customFormat="1" hidden="1">
      <c r="A5388" s="84"/>
      <c r="B5388" s="117"/>
      <c r="C5388" s="118"/>
      <c r="D5388" s="118"/>
      <c r="E5388" s="118"/>
      <c r="F5388" s="118"/>
      <c r="G5388" s="118"/>
      <c r="H5388" s="118"/>
      <c r="I5388" s="118"/>
      <c r="J5388" s="118"/>
      <c r="K5388" s="118"/>
      <c r="L5388" s="118"/>
      <c r="M5388" s="118"/>
      <c r="N5388" s="118"/>
    </row>
    <row r="5389" spans="1:14" s="43" customFormat="1" hidden="1">
      <c r="A5389" s="84"/>
      <c r="B5389" s="117"/>
      <c r="C5389" s="118"/>
      <c r="D5389" s="118"/>
      <c r="E5389" s="118"/>
      <c r="F5389" s="118"/>
      <c r="G5389" s="118"/>
      <c r="H5389" s="118"/>
      <c r="I5389" s="118"/>
      <c r="J5389" s="118"/>
      <c r="K5389" s="118"/>
      <c r="L5389" s="118"/>
      <c r="M5389" s="118"/>
      <c r="N5389" s="118"/>
    </row>
    <row r="5390" spans="1:14" s="43" customFormat="1" hidden="1">
      <c r="A5390" s="84"/>
      <c r="B5390" s="117"/>
      <c r="C5390" s="118"/>
      <c r="D5390" s="118"/>
      <c r="E5390" s="118"/>
      <c r="F5390" s="118"/>
      <c r="G5390" s="118"/>
      <c r="H5390" s="118"/>
      <c r="I5390" s="118"/>
      <c r="J5390" s="118"/>
      <c r="K5390" s="118"/>
      <c r="L5390" s="118"/>
      <c r="M5390" s="118"/>
      <c r="N5390" s="118"/>
    </row>
    <row r="5391" spans="1:14" s="43" customFormat="1" hidden="1">
      <c r="A5391" s="84"/>
      <c r="B5391" s="117"/>
      <c r="C5391" s="118"/>
      <c r="D5391" s="118"/>
      <c r="E5391" s="118"/>
      <c r="F5391" s="118"/>
      <c r="G5391" s="118"/>
      <c r="H5391" s="118"/>
      <c r="I5391" s="118"/>
      <c r="J5391" s="118"/>
      <c r="K5391" s="118"/>
      <c r="L5391" s="118"/>
      <c r="M5391" s="118"/>
      <c r="N5391" s="118"/>
    </row>
    <row r="5392" spans="1:14" s="43" customFormat="1" hidden="1">
      <c r="A5392" s="84"/>
      <c r="B5392" s="117"/>
      <c r="C5392" s="118"/>
      <c r="D5392" s="118"/>
      <c r="E5392" s="118"/>
      <c r="F5392" s="118"/>
      <c r="G5392" s="118"/>
      <c r="H5392" s="118"/>
      <c r="I5392" s="118"/>
      <c r="J5392" s="118"/>
      <c r="K5392" s="118"/>
      <c r="L5392" s="118"/>
      <c r="M5392" s="118"/>
      <c r="N5392" s="118"/>
    </row>
    <row r="5393" spans="1:14" s="43" customFormat="1" hidden="1">
      <c r="A5393" s="84"/>
      <c r="B5393" s="117"/>
      <c r="C5393" s="118"/>
      <c r="D5393" s="118"/>
      <c r="E5393" s="118"/>
      <c r="F5393" s="118"/>
      <c r="G5393" s="118"/>
      <c r="H5393" s="118"/>
      <c r="I5393" s="118"/>
      <c r="J5393" s="118"/>
      <c r="K5393" s="118"/>
      <c r="L5393" s="118"/>
      <c r="M5393" s="118"/>
      <c r="N5393" s="118"/>
    </row>
    <row r="5394" spans="1:14" s="43" customFormat="1" hidden="1">
      <c r="A5394" s="84"/>
      <c r="B5394" s="117"/>
      <c r="C5394" s="118"/>
      <c r="D5394" s="118"/>
      <c r="E5394" s="118"/>
      <c r="F5394" s="118"/>
      <c r="G5394" s="118"/>
      <c r="H5394" s="118"/>
      <c r="I5394" s="118"/>
      <c r="J5394" s="118"/>
      <c r="K5394" s="118"/>
      <c r="L5394" s="118"/>
      <c r="M5394" s="118"/>
      <c r="N5394" s="118"/>
    </row>
    <row r="5395" spans="1:14" s="43" customFormat="1" hidden="1">
      <c r="A5395" s="84"/>
      <c r="B5395" s="117"/>
      <c r="C5395" s="118"/>
      <c r="D5395" s="118"/>
      <c r="E5395" s="118"/>
      <c r="F5395" s="118"/>
      <c r="G5395" s="118"/>
      <c r="H5395" s="118"/>
      <c r="I5395" s="118"/>
      <c r="J5395" s="118"/>
      <c r="K5395" s="118"/>
      <c r="L5395" s="118"/>
      <c r="M5395" s="118"/>
      <c r="N5395" s="118"/>
    </row>
    <row r="5396" spans="1:14" s="43" customFormat="1" hidden="1">
      <c r="A5396" s="84"/>
      <c r="B5396" s="117"/>
      <c r="C5396" s="118"/>
      <c r="D5396" s="118"/>
      <c r="E5396" s="118"/>
      <c r="F5396" s="118"/>
      <c r="G5396" s="118"/>
      <c r="H5396" s="118"/>
      <c r="I5396" s="118"/>
      <c r="J5396" s="118"/>
      <c r="K5396" s="118"/>
      <c r="L5396" s="118"/>
      <c r="M5396" s="118"/>
      <c r="N5396" s="118"/>
    </row>
    <row r="5397" spans="1:14" s="43" customFormat="1" hidden="1">
      <c r="A5397" s="84"/>
      <c r="B5397" s="117"/>
      <c r="C5397" s="118"/>
      <c r="D5397" s="118"/>
      <c r="E5397" s="118"/>
      <c r="F5397" s="118"/>
      <c r="G5397" s="118"/>
      <c r="H5397" s="118"/>
      <c r="I5397" s="118"/>
      <c r="J5397" s="118"/>
      <c r="K5397" s="118"/>
      <c r="L5397" s="118"/>
      <c r="M5397" s="118"/>
      <c r="N5397" s="118"/>
    </row>
    <row r="5398" spans="1:14" s="43" customFormat="1" hidden="1">
      <c r="A5398" s="84"/>
      <c r="B5398" s="117"/>
      <c r="C5398" s="118"/>
      <c r="D5398" s="118"/>
      <c r="E5398" s="118"/>
      <c r="F5398" s="118"/>
      <c r="G5398" s="118"/>
      <c r="H5398" s="118"/>
      <c r="I5398" s="118"/>
      <c r="J5398" s="118"/>
      <c r="K5398" s="118"/>
      <c r="L5398" s="118"/>
      <c r="M5398" s="118"/>
      <c r="N5398" s="118"/>
    </row>
    <row r="5399" spans="1:14" s="43" customFormat="1" hidden="1">
      <c r="A5399" s="84"/>
      <c r="B5399" s="117"/>
      <c r="C5399" s="118"/>
      <c r="D5399" s="118"/>
      <c r="E5399" s="118"/>
      <c r="F5399" s="118"/>
      <c r="G5399" s="118"/>
      <c r="H5399" s="118"/>
      <c r="I5399" s="118"/>
      <c r="J5399" s="118"/>
      <c r="K5399" s="118"/>
      <c r="L5399" s="118"/>
      <c r="M5399" s="118"/>
      <c r="N5399" s="118"/>
    </row>
    <row r="5400" spans="1:14" s="43" customFormat="1" hidden="1">
      <c r="A5400" s="84"/>
      <c r="B5400" s="117"/>
      <c r="C5400" s="118"/>
      <c r="D5400" s="118"/>
      <c r="E5400" s="118"/>
      <c r="F5400" s="118"/>
      <c r="G5400" s="118"/>
      <c r="H5400" s="118"/>
      <c r="I5400" s="118"/>
      <c r="J5400" s="118"/>
      <c r="K5400" s="118"/>
      <c r="L5400" s="118"/>
      <c r="M5400" s="118"/>
      <c r="N5400" s="118"/>
    </row>
    <row r="5401" spans="1:14" s="43" customFormat="1" hidden="1">
      <c r="A5401" s="84"/>
      <c r="B5401" s="117"/>
      <c r="C5401" s="118"/>
      <c r="D5401" s="118"/>
      <c r="E5401" s="118"/>
      <c r="F5401" s="118"/>
      <c r="G5401" s="118"/>
      <c r="H5401" s="118"/>
      <c r="I5401" s="118"/>
      <c r="J5401" s="118"/>
      <c r="K5401" s="118"/>
      <c r="L5401" s="118"/>
      <c r="M5401" s="118"/>
      <c r="N5401" s="118"/>
    </row>
    <row r="5402" spans="1:14" s="43" customFormat="1" hidden="1">
      <c r="A5402" s="84"/>
      <c r="B5402" s="117"/>
      <c r="C5402" s="118"/>
      <c r="D5402" s="118"/>
      <c r="E5402" s="118"/>
      <c r="F5402" s="118"/>
      <c r="G5402" s="118"/>
      <c r="H5402" s="118"/>
      <c r="I5402" s="118"/>
      <c r="J5402" s="118"/>
      <c r="K5402" s="118"/>
      <c r="L5402" s="118"/>
      <c r="M5402" s="118"/>
      <c r="N5402" s="118"/>
    </row>
    <row r="5403" spans="1:14" s="43" customFormat="1" hidden="1">
      <c r="A5403" s="84"/>
      <c r="B5403" s="117"/>
      <c r="C5403" s="118"/>
      <c r="D5403" s="118"/>
      <c r="E5403" s="118"/>
      <c r="F5403" s="118"/>
      <c r="G5403" s="118"/>
      <c r="H5403" s="118"/>
      <c r="I5403" s="118"/>
      <c r="J5403" s="118"/>
      <c r="K5403" s="118"/>
      <c r="L5403" s="118"/>
      <c r="M5403" s="118"/>
      <c r="N5403" s="118"/>
    </row>
    <row r="5404" spans="1:14" s="43" customFormat="1" hidden="1">
      <c r="A5404" s="84"/>
      <c r="B5404" s="117"/>
      <c r="C5404" s="118"/>
      <c r="D5404" s="118"/>
      <c r="E5404" s="118"/>
      <c r="F5404" s="118"/>
      <c r="G5404" s="118"/>
      <c r="H5404" s="118"/>
      <c r="I5404" s="118"/>
      <c r="J5404" s="118"/>
      <c r="K5404" s="118"/>
      <c r="L5404" s="118"/>
      <c r="M5404" s="118"/>
      <c r="N5404" s="118"/>
    </row>
    <row r="5405" spans="1:14" s="43" customFormat="1" hidden="1">
      <c r="A5405" s="84"/>
      <c r="B5405" s="117"/>
      <c r="C5405" s="118"/>
      <c r="D5405" s="118"/>
      <c r="E5405" s="118"/>
      <c r="F5405" s="118"/>
      <c r="G5405" s="118"/>
      <c r="H5405" s="118"/>
      <c r="I5405" s="118"/>
      <c r="J5405" s="118"/>
      <c r="K5405" s="118"/>
      <c r="L5405" s="118"/>
      <c r="M5405" s="118"/>
      <c r="N5405" s="118"/>
    </row>
    <row r="5406" spans="1:14" s="43" customFormat="1" hidden="1">
      <c r="A5406" s="84"/>
      <c r="B5406" s="117"/>
      <c r="C5406" s="118"/>
      <c r="D5406" s="118"/>
      <c r="E5406" s="118"/>
      <c r="F5406" s="118"/>
      <c r="G5406" s="118"/>
      <c r="H5406" s="118"/>
      <c r="I5406" s="118"/>
      <c r="J5406" s="118"/>
      <c r="K5406" s="118"/>
      <c r="L5406" s="118"/>
      <c r="M5406" s="118"/>
      <c r="N5406" s="118"/>
    </row>
    <row r="5407" spans="1:14" s="43" customFormat="1" hidden="1">
      <c r="A5407" s="84"/>
      <c r="B5407" s="117"/>
      <c r="C5407" s="118"/>
      <c r="D5407" s="118"/>
      <c r="E5407" s="118"/>
      <c r="F5407" s="118"/>
      <c r="G5407" s="118"/>
      <c r="H5407" s="118"/>
      <c r="I5407" s="118"/>
      <c r="J5407" s="118"/>
      <c r="K5407" s="118"/>
      <c r="L5407" s="118"/>
      <c r="M5407" s="118"/>
      <c r="N5407" s="118"/>
    </row>
    <row r="5408" spans="1:14" s="43" customFormat="1" hidden="1">
      <c r="A5408" s="84"/>
      <c r="B5408" s="117"/>
      <c r="C5408" s="118"/>
      <c r="D5408" s="118"/>
      <c r="E5408" s="118"/>
      <c r="F5408" s="118"/>
      <c r="G5408" s="118"/>
      <c r="H5408" s="118"/>
      <c r="I5408" s="118"/>
      <c r="J5408" s="118"/>
      <c r="K5408" s="118"/>
      <c r="L5408" s="118"/>
      <c r="M5408" s="118"/>
      <c r="N5408" s="118"/>
    </row>
    <row r="5409" spans="1:14" s="43" customFormat="1" hidden="1">
      <c r="A5409" s="84"/>
      <c r="B5409" s="117"/>
      <c r="C5409" s="118"/>
      <c r="D5409" s="118"/>
      <c r="E5409" s="118"/>
      <c r="F5409" s="118"/>
      <c r="G5409" s="118"/>
      <c r="H5409" s="118"/>
      <c r="I5409" s="118"/>
      <c r="J5409" s="118"/>
      <c r="K5409" s="118"/>
      <c r="L5409" s="118"/>
      <c r="M5409" s="118"/>
      <c r="N5409" s="118"/>
    </row>
    <row r="5410" spans="1:14" s="43" customFormat="1" hidden="1">
      <c r="A5410" s="84"/>
      <c r="B5410" s="117"/>
      <c r="C5410" s="118"/>
      <c r="D5410" s="118"/>
      <c r="E5410" s="118"/>
      <c r="F5410" s="118"/>
      <c r="G5410" s="118"/>
      <c r="H5410" s="118"/>
      <c r="I5410" s="118"/>
      <c r="J5410" s="118"/>
      <c r="K5410" s="118"/>
      <c r="L5410" s="118"/>
      <c r="M5410" s="118"/>
      <c r="N5410" s="118"/>
    </row>
    <row r="5411" spans="1:14" s="43" customFormat="1" hidden="1">
      <c r="A5411" s="84"/>
      <c r="B5411" s="117"/>
      <c r="C5411" s="118"/>
      <c r="D5411" s="118"/>
      <c r="E5411" s="118"/>
      <c r="F5411" s="118"/>
      <c r="G5411" s="118"/>
      <c r="H5411" s="118"/>
      <c r="I5411" s="118"/>
      <c r="J5411" s="118"/>
      <c r="K5411" s="118"/>
      <c r="L5411" s="118"/>
      <c r="M5411" s="118"/>
      <c r="N5411" s="118"/>
    </row>
    <row r="5412" spans="1:14" s="43" customFormat="1" hidden="1">
      <c r="A5412" s="84"/>
      <c r="B5412" s="117"/>
      <c r="C5412" s="118"/>
      <c r="D5412" s="118"/>
      <c r="E5412" s="118"/>
      <c r="F5412" s="118"/>
      <c r="G5412" s="118"/>
      <c r="H5412" s="118"/>
      <c r="I5412" s="118"/>
      <c r="J5412" s="118"/>
      <c r="K5412" s="118"/>
      <c r="L5412" s="118"/>
      <c r="M5412" s="118"/>
      <c r="N5412" s="118"/>
    </row>
    <row r="5413" spans="1:14" s="43" customFormat="1" hidden="1">
      <c r="A5413" s="84"/>
      <c r="B5413" s="117"/>
      <c r="C5413" s="118"/>
      <c r="D5413" s="118"/>
      <c r="E5413" s="118"/>
      <c r="F5413" s="118"/>
      <c r="G5413" s="118"/>
      <c r="H5413" s="118"/>
      <c r="I5413" s="118"/>
      <c r="J5413" s="118"/>
      <c r="K5413" s="118"/>
      <c r="L5413" s="118"/>
      <c r="M5413" s="118"/>
      <c r="N5413" s="118"/>
    </row>
    <row r="5414" spans="1:14" s="43" customFormat="1" hidden="1">
      <c r="A5414" s="84"/>
      <c r="B5414" s="117"/>
      <c r="C5414" s="118"/>
      <c r="D5414" s="118"/>
      <c r="E5414" s="118"/>
      <c r="F5414" s="118"/>
      <c r="G5414" s="118"/>
      <c r="H5414" s="118"/>
      <c r="I5414" s="118"/>
      <c r="J5414" s="118"/>
      <c r="K5414" s="118"/>
      <c r="L5414" s="118"/>
      <c r="M5414" s="118"/>
      <c r="N5414" s="118"/>
    </row>
    <row r="5415" spans="1:14" s="43" customFormat="1" hidden="1">
      <c r="A5415" s="84"/>
      <c r="B5415" s="117"/>
      <c r="C5415" s="118"/>
      <c r="D5415" s="118"/>
      <c r="E5415" s="118"/>
      <c r="F5415" s="118"/>
      <c r="G5415" s="118"/>
      <c r="H5415" s="118"/>
      <c r="I5415" s="118"/>
      <c r="J5415" s="118"/>
      <c r="K5415" s="118"/>
      <c r="L5415" s="118"/>
      <c r="M5415" s="118"/>
      <c r="N5415" s="118"/>
    </row>
    <row r="5416" spans="1:14" s="43" customFormat="1" hidden="1">
      <c r="A5416" s="84"/>
      <c r="B5416" s="117"/>
      <c r="C5416" s="118"/>
      <c r="D5416" s="118"/>
      <c r="E5416" s="118"/>
      <c r="F5416" s="118"/>
      <c r="G5416" s="118"/>
      <c r="H5416" s="118"/>
      <c r="I5416" s="118"/>
      <c r="J5416" s="118"/>
      <c r="K5416" s="118"/>
      <c r="L5416" s="118"/>
      <c r="M5416" s="118"/>
      <c r="N5416" s="118"/>
    </row>
    <row r="5417" spans="1:14" s="43" customFormat="1" hidden="1">
      <c r="A5417" s="84"/>
      <c r="B5417" s="117"/>
      <c r="C5417" s="118"/>
      <c r="D5417" s="118"/>
      <c r="E5417" s="118"/>
      <c r="F5417" s="118"/>
      <c r="G5417" s="118"/>
      <c r="H5417" s="118"/>
      <c r="I5417" s="118"/>
      <c r="J5417" s="118"/>
      <c r="K5417" s="118"/>
      <c r="L5417" s="118"/>
      <c r="M5417" s="118"/>
      <c r="N5417" s="118"/>
    </row>
    <row r="5418" spans="1:14" s="43" customFormat="1" hidden="1">
      <c r="A5418" s="84"/>
      <c r="B5418" s="117"/>
      <c r="C5418" s="118"/>
      <c r="D5418" s="118"/>
      <c r="E5418" s="118"/>
      <c r="F5418" s="118"/>
      <c r="G5418" s="118"/>
      <c r="H5418" s="118"/>
      <c r="I5418" s="118"/>
      <c r="J5418" s="118"/>
      <c r="K5418" s="118"/>
      <c r="L5418" s="118"/>
      <c r="M5418" s="118"/>
      <c r="N5418" s="118"/>
    </row>
    <row r="5419" spans="1:14" s="43" customFormat="1" hidden="1">
      <c r="A5419" s="84"/>
      <c r="B5419" s="117"/>
      <c r="C5419" s="118"/>
      <c r="D5419" s="118"/>
      <c r="E5419" s="118"/>
      <c r="F5419" s="118"/>
      <c r="G5419" s="118"/>
      <c r="H5419" s="118"/>
      <c r="I5419" s="118"/>
      <c r="J5419" s="118"/>
      <c r="K5419" s="118"/>
      <c r="L5419" s="118"/>
      <c r="M5419" s="118"/>
      <c r="N5419" s="118"/>
    </row>
    <row r="5420" spans="1:14" s="43" customFormat="1" hidden="1">
      <c r="A5420" s="84"/>
      <c r="B5420" s="117"/>
      <c r="C5420" s="118"/>
      <c r="D5420" s="118"/>
      <c r="E5420" s="118"/>
      <c r="F5420" s="118"/>
      <c r="G5420" s="118"/>
      <c r="H5420" s="118"/>
      <c r="I5420" s="118"/>
      <c r="J5420" s="118"/>
      <c r="K5420" s="118"/>
      <c r="L5420" s="118"/>
      <c r="M5420" s="118"/>
      <c r="N5420" s="118"/>
    </row>
    <row r="5421" spans="1:14" s="43" customFormat="1" hidden="1">
      <c r="A5421" s="84"/>
      <c r="B5421" s="117"/>
      <c r="C5421" s="118"/>
      <c r="D5421" s="118"/>
      <c r="E5421" s="118"/>
      <c r="F5421" s="118"/>
      <c r="G5421" s="118"/>
      <c r="H5421" s="118"/>
      <c r="I5421" s="118"/>
      <c r="J5421" s="118"/>
      <c r="K5421" s="118"/>
      <c r="L5421" s="118"/>
      <c r="M5421" s="118"/>
      <c r="N5421" s="118"/>
    </row>
    <row r="5422" spans="1:14" s="43" customFormat="1" hidden="1">
      <c r="A5422" s="84"/>
      <c r="B5422" s="117"/>
      <c r="C5422" s="118"/>
      <c r="D5422" s="118"/>
      <c r="E5422" s="118"/>
      <c r="F5422" s="118"/>
      <c r="G5422" s="118"/>
      <c r="H5422" s="118"/>
      <c r="I5422" s="118"/>
      <c r="J5422" s="118"/>
      <c r="K5422" s="118"/>
      <c r="L5422" s="118"/>
      <c r="M5422" s="118"/>
      <c r="N5422" s="118"/>
    </row>
    <row r="5423" spans="1:14" s="43" customFormat="1" hidden="1">
      <c r="A5423" s="84"/>
      <c r="B5423" s="117"/>
      <c r="C5423" s="118"/>
      <c r="D5423" s="118"/>
      <c r="E5423" s="118"/>
      <c r="F5423" s="118"/>
      <c r="G5423" s="118"/>
      <c r="H5423" s="118"/>
      <c r="I5423" s="118"/>
      <c r="J5423" s="118"/>
      <c r="K5423" s="118"/>
      <c r="L5423" s="118"/>
      <c r="M5423" s="118"/>
      <c r="N5423" s="118"/>
    </row>
    <row r="5424" spans="1:14" s="43" customFormat="1" hidden="1">
      <c r="A5424" s="84"/>
      <c r="B5424" s="117"/>
      <c r="C5424" s="118"/>
      <c r="D5424" s="118"/>
      <c r="E5424" s="118"/>
      <c r="F5424" s="118"/>
      <c r="G5424" s="118"/>
      <c r="H5424" s="118"/>
      <c r="I5424" s="118"/>
      <c r="J5424" s="118"/>
      <c r="K5424" s="118"/>
      <c r="L5424" s="118"/>
      <c r="M5424" s="118"/>
      <c r="N5424" s="118"/>
    </row>
    <row r="5425" spans="1:14" s="43" customFormat="1" hidden="1">
      <c r="A5425" s="84"/>
      <c r="B5425" s="117"/>
      <c r="C5425" s="118"/>
      <c r="D5425" s="118"/>
      <c r="E5425" s="118"/>
      <c r="F5425" s="118"/>
      <c r="G5425" s="118"/>
      <c r="H5425" s="118"/>
      <c r="I5425" s="118"/>
      <c r="J5425" s="118"/>
      <c r="K5425" s="118"/>
      <c r="L5425" s="118"/>
      <c r="M5425" s="118"/>
      <c r="N5425" s="118"/>
    </row>
    <row r="5426" spans="1:14" s="43" customFormat="1" hidden="1">
      <c r="A5426" s="84"/>
      <c r="B5426" s="117"/>
      <c r="C5426" s="118"/>
      <c r="D5426" s="118"/>
      <c r="E5426" s="118"/>
      <c r="F5426" s="118"/>
      <c r="G5426" s="118"/>
      <c r="H5426" s="118"/>
      <c r="I5426" s="118"/>
      <c r="J5426" s="118"/>
      <c r="K5426" s="118"/>
      <c r="L5426" s="118"/>
      <c r="M5426" s="118"/>
      <c r="N5426" s="118"/>
    </row>
    <row r="5427" spans="1:14" s="43" customFormat="1" hidden="1">
      <c r="A5427" s="84"/>
      <c r="B5427" s="117"/>
      <c r="C5427" s="118"/>
      <c r="D5427" s="118"/>
      <c r="E5427" s="118"/>
      <c r="F5427" s="118"/>
      <c r="G5427" s="118"/>
      <c r="H5427" s="118"/>
      <c r="I5427" s="118"/>
      <c r="J5427" s="118"/>
      <c r="K5427" s="118"/>
      <c r="L5427" s="118"/>
      <c r="M5427" s="118"/>
      <c r="N5427" s="118"/>
    </row>
    <row r="5428" spans="1:14" s="43" customFormat="1" hidden="1">
      <c r="A5428" s="84"/>
      <c r="B5428" s="117"/>
      <c r="C5428" s="118"/>
      <c r="D5428" s="118"/>
      <c r="E5428" s="118"/>
      <c r="F5428" s="118"/>
      <c r="G5428" s="118"/>
      <c r="H5428" s="118"/>
      <c r="I5428" s="118"/>
      <c r="J5428" s="118"/>
      <c r="K5428" s="118"/>
      <c r="L5428" s="118"/>
      <c r="M5428" s="118"/>
      <c r="N5428" s="118"/>
    </row>
    <row r="5429" spans="1:14" s="43" customFormat="1" hidden="1">
      <c r="A5429" s="84"/>
      <c r="B5429" s="117"/>
      <c r="C5429" s="118"/>
      <c r="D5429" s="118"/>
      <c r="E5429" s="118"/>
      <c r="F5429" s="118"/>
      <c r="G5429" s="118"/>
      <c r="H5429" s="118"/>
      <c r="I5429" s="118"/>
      <c r="J5429" s="118"/>
      <c r="K5429" s="118"/>
      <c r="L5429" s="118"/>
      <c r="M5429" s="118"/>
      <c r="N5429" s="118"/>
    </row>
    <row r="5430" spans="1:14" s="43" customFormat="1" hidden="1">
      <c r="A5430" s="84"/>
      <c r="B5430" s="117"/>
      <c r="C5430" s="118"/>
      <c r="D5430" s="118"/>
      <c r="E5430" s="118"/>
      <c r="F5430" s="118"/>
      <c r="G5430" s="118"/>
      <c r="H5430" s="118"/>
      <c r="I5430" s="118"/>
      <c r="J5430" s="118"/>
      <c r="K5430" s="118"/>
      <c r="L5430" s="118"/>
      <c r="M5430" s="118"/>
      <c r="N5430" s="118"/>
    </row>
    <row r="5431" spans="1:14" s="43" customFormat="1" hidden="1">
      <c r="A5431" s="84"/>
      <c r="B5431" s="117"/>
      <c r="C5431" s="118"/>
      <c r="D5431" s="118"/>
      <c r="E5431" s="118"/>
      <c r="F5431" s="118"/>
      <c r="G5431" s="118"/>
      <c r="H5431" s="118"/>
      <c r="I5431" s="118"/>
      <c r="J5431" s="118"/>
      <c r="K5431" s="118"/>
      <c r="L5431" s="118"/>
      <c r="M5431" s="118"/>
      <c r="N5431" s="118"/>
    </row>
    <row r="5432" spans="1:14" s="43" customFormat="1" hidden="1">
      <c r="A5432" s="84"/>
      <c r="B5432" s="117"/>
      <c r="C5432" s="118"/>
      <c r="D5432" s="118"/>
      <c r="E5432" s="118"/>
      <c r="F5432" s="118"/>
      <c r="G5432" s="118"/>
      <c r="H5432" s="118"/>
      <c r="I5432" s="118"/>
      <c r="J5432" s="118"/>
      <c r="K5432" s="118"/>
      <c r="L5432" s="118"/>
      <c r="M5432" s="118"/>
      <c r="N5432" s="118"/>
    </row>
    <row r="5433" spans="1:14" s="43" customFormat="1" hidden="1">
      <c r="A5433" s="84"/>
      <c r="B5433" s="117"/>
      <c r="C5433" s="118"/>
      <c r="D5433" s="118"/>
      <c r="E5433" s="118"/>
      <c r="F5433" s="118"/>
      <c r="G5433" s="118"/>
      <c r="H5433" s="118"/>
      <c r="I5433" s="118"/>
      <c r="J5433" s="118"/>
      <c r="K5433" s="118"/>
      <c r="L5433" s="118"/>
      <c r="M5433" s="118"/>
      <c r="N5433" s="118"/>
    </row>
    <row r="5434" spans="1:14" s="43" customFormat="1" hidden="1">
      <c r="A5434" s="84"/>
      <c r="B5434" s="117"/>
      <c r="C5434" s="118"/>
      <c r="D5434" s="118"/>
      <c r="E5434" s="118"/>
      <c r="F5434" s="118"/>
      <c r="G5434" s="118"/>
      <c r="H5434" s="118"/>
      <c r="I5434" s="118"/>
      <c r="J5434" s="118"/>
      <c r="K5434" s="118"/>
      <c r="L5434" s="118"/>
      <c r="M5434" s="118"/>
      <c r="N5434" s="118"/>
    </row>
    <row r="5435" spans="1:14" s="43" customFormat="1" hidden="1">
      <c r="A5435" s="84"/>
      <c r="B5435" s="117"/>
      <c r="C5435" s="118"/>
      <c r="D5435" s="118"/>
      <c r="E5435" s="118"/>
      <c r="F5435" s="118"/>
      <c r="G5435" s="118"/>
      <c r="H5435" s="118"/>
      <c r="I5435" s="118"/>
      <c r="J5435" s="118"/>
      <c r="K5435" s="118"/>
      <c r="L5435" s="118"/>
      <c r="M5435" s="118"/>
      <c r="N5435" s="118"/>
    </row>
    <row r="5436" spans="1:14" s="43" customFormat="1" hidden="1">
      <c r="A5436" s="84"/>
      <c r="B5436" s="117"/>
      <c r="C5436" s="118"/>
      <c r="D5436" s="118"/>
      <c r="E5436" s="118"/>
      <c r="F5436" s="118"/>
      <c r="G5436" s="118"/>
      <c r="H5436" s="118"/>
      <c r="I5436" s="118"/>
      <c r="J5436" s="118"/>
      <c r="K5436" s="118"/>
      <c r="L5436" s="118"/>
      <c r="M5436" s="118"/>
      <c r="N5436" s="118"/>
    </row>
    <row r="5437" spans="1:14" s="43" customFormat="1" hidden="1">
      <c r="A5437" s="84"/>
      <c r="B5437" s="117"/>
      <c r="C5437" s="118"/>
      <c r="D5437" s="118"/>
      <c r="E5437" s="118"/>
      <c r="F5437" s="118"/>
      <c r="G5437" s="118"/>
      <c r="H5437" s="118"/>
      <c r="I5437" s="118"/>
      <c r="J5437" s="118"/>
      <c r="K5437" s="118"/>
      <c r="L5437" s="118"/>
      <c r="M5437" s="118"/>
      <c r="N5437" s="118"/>
    </row>
    <row r="5438" spans="1:14" s="43" customFormat="1" hidden="1">
      <c r="A5438" s="84"/>
      <c r="B5438" s="117"/>
      <c r="C5438" s="118"/>
      <c r="D5438" s="118"/>
      <c r="E5438" s="118"/>
      <c r="F5438" s="118"/>
      <c r="G5438" s="118"/>
      <c r="H5438" s="118"/>
      <c r="I5438" s="118"/>
      <c r="J5438" s="118"/>
      <c r="K5438" s="118"/>
      <c r="L5438" s="118"/>
      <c r="M5438" s="118"/>
      <c r="N5438" s="118"/>
    </row>
    <row r="5439" spans="1:14" s="43" customFormat="1" hidden="1">
      <c r="A5439" s="84"/>
      <c r="B5439" s="117"/>
      <c r="C5439" s="118"/>
      <c r="D5439" s="118"/>
      <c r="E5439" s="118"/>
      <c r="F5439" s="118"/>
      <c r="G5439" s="118"/>
      <c r="H5439" s="118"/>
      <c r="I5439" s="118"/>
      <c r="J5439" s="118"/>
      <c r="K5439" s="118"/>
      <c r="L5439" s="118"/>
      <c r="M5439" s="118"/>
      <c r="N5439" s="118"/>
    </row>
    <row r="5440" spans="1:14" s="43" customFormat="1" hidden="1">
      <c r="A5440" s="84"/>
      <c r="B5440" s="117"/>
      <c r="C5440" s="118"/>
      <c r="D5440" s="118"/>
      <c r="E5440" s="118"/>
      <c r="F5440" s="118"/>
      <c r="G5440" s="118"/>
      <c r="H5440" s="118"/>
      <c r="I5440" s="118"/>
      <c r="J5440" s="118"/>
      <c r="K5440" s="118"/>
      <c r="L5440" s="118"/>
      <c r="M5440" s="118"/>
      <c r="N5440" s="118"/>
    </row>
    <row r="5441" spans="1:14" s="43" customFormat="1" hidden="1">
      <c r="A5441" s="84"/>
      <c r="B5441" s="117"/>
      <c r="C5441" s="118"/>
      <c r="D5441" s="118"/>
      <c r="E5441" s="118"/>
      <c r="F5441" s="118"/>
      <c r="G5441" s="118"/>
      <c r="H5441" s="118"/>
      <c r="I5441" s="118"/>
      <c r="J5441" s="118"/>
      <c r="K5441" s="118"/>
      <c r="L5441" s="118"/>
      <c r="M5441" s="118"/>
      <c r="N5441" s="118"/>
    </row>
    <row r="5442" spans="1:14" s="43" customFormat="1" hidden="1">
      <c r="A5442" s="84"/>
      <c r="B5442" s="117"/>
      <c r="C5442" s="118"/>
      <c r="D5442" s="118"/>
      <c r="E5442" s="118"/>
      <c r="F5442" s="118"/>
      <c r="G5442" s="118"/>
      <c r="H5442" s="118"/>
      <c r="I5442" s="118"/>
      <c r="J5442" s="118"/>
      <c r="K5442" s="118"/>
      <c r="L5442" s="118"/>
      <c r="M5442" s="118"/>
      <c r="N5442" s="118"/>
    </row>
    <row r="5443" spans="1:14" s="43" customFormat="1" hidden="1">
      <c r="A5443" s="84"/>
      <c r="B5443" s="117"/>
      <c r="C5443" s="118"/>
      <c r="D5443" s="118"/>
      <c r="E5443" s="118"/>
      <c r="F5443" s="118"/>
      <c r="G5443" s="118"/>
      <c r="H5443" s="118"/>
      <c r="I5443" s="118"/>
      <c r="J5443" s="118"/>
      <c r="K5443" s="118"/>
      <c r="L5443" s="118"/>
      <c r="M5443" s="118"/>
      <c r="N5443" s="118"/>
    </row>
    <row r="5444" spans="1:14" s="43" customFormat="1" hidden="1">
      <c r="A5444" s="84"/>
      <c r="B5444" s="117"/>
      <c r="C5444" s="118"/>
      <c r="D5444" s="118"/>
      <c r="E5444" s="118"/>
      <c r="F5444" s="118"/>
      <c r="G5444" s="118"/>
      <c r="H5444" s="118"/>
      <c r="I5444" s="118"/>
      <c r="J5444" s="118"/>
      <c r="K5444" s="118"/>
      <c r="L5444" s="118"/>
      <c r="M5444" s="118"/>
      <c r="N5444" s="118"/>
    </row>
    <row r="5445" spans="1:14" s="43" customFormat="1" hidden="1">
      <c r="A5445" s="84"/>
      <c r="B5445" s="117"/>
      <c r="C5445" s="118"/>
      <c r="D5445" s="118"/>
      <c r="E5445" s="118"/>
      <c r="F5445" s="118"/>
      <c r="G5445" s="118"/>
      <c r="H5445" s="118"/>
      <c r="I5445" s="118"/>
      <c r="J5445" s="118"/>
      <c r="K5445" s="118"/>
      <c r="L5445" s="118"/>
      <c r="M5445" s="118"/>
      <c r="N5445" s="118"/>
    </row>
    <row r="5446" spans="1:14" s="43" customFormat="1" hidden="1">
      <c r="A5446" s="84"/>
      <c r="B5446" s="117"/>
      <c r="C5446" s="118"/>
      <c r="D5446" s="118"/>
      <c r="E5446" s="118"/>
      <c r="F5446" s="118"/>
      <c r="G5446" s="118"/>
      <c r="H5446" s="118"/>
      <c r="I5446" s="118"/>
      <c r="J5446" s="118"/>
      <c r="K5446" s="118"/>
      <c r="L5446" s="118"/>
      <c r="M5446" s="118"/>
      <c r="N5446" s="118"/>
    </row>
    <row r="5447" spans="1:14" s="43" customFormat="1" hidden="1">
      <c r="A5447" s="84"/>
      <c r="B5447" s="117"/>
      <c r="C5447" s="118"/>
      <c r="D5447" s="118"/>
      <c r="E5447" s="118"/>
      <c r="F5447" s="118"/>
      <c r="G5447" s="118"/>
      <c r="H5447" s="118"/>
      <c r="I5447" s="118"/>
      <c r="J5447" s="118"/>
      <c r="K5447" s="118"/>
      <c r="L5447" s="118"/>
      <c r="M5447" s="118"/>
      <c r="N5447" s="118"/>
    </row>
    <row r="5448" spans="1:14" s="43" customFormat="1" hidden="1">
      <c r="A5448" s="84"/>
      <c r="B5448" s="117"/>
      <c r="C5448" s="118"/>
      <c r="D5448" s="118"/>
      <c r="E5448" s="118"/>
      <c r="F5448" s="118"/>
      <c r="G5448" s="118"/>
      <c r="H5448" s="118"/>
      <c r="I5448" s="118"/>
      <c r="J5448" s="118"/>
      <c r="K5448" s="118"/>
      <c r="L5448" s="118"/>
      <c r="M5448" s="118"/>
      <c r="N5448" s="118"/>
    </row>
    <row r="5449" spans="1:14" s="43" customFormat="1" hidden="1">
      <c r="A5449" s="84"/>
      <c r="B5449" s="117"/>
      <c r="C5449" s="118"/>
      <c r="D5449" s="118"/>
      <c r="E5449" s="118"/>
      <c r="F5449" s="118"/>
      <c r="G5449" s="118"/>
      <c r="H5449" s="118"/>
      <c r="I5449" s="118"/>
      <c r="J5449" s="118"/>
      <c r="K5449" s="118"/>
      <c r="L5449" s="118"/>
      <c r="M5449" s="118"/>
      <c r="N5449" s="118"/>
    </row>
    <row r="5450" spans="1:14" s="43" customFormat="1" hidden="1">
      <c r="A5450" s="84"/>
      <c r="B5450" s="117"/>
      <c r="C5450" s="118"/>
      <c r="D5450" s="118"/>
      <c r="E5450" s="118"/>
      <c r="F5450" s="118"/>
      <c r="G5450" s="118"/>
      <c r="H5450" s="118"/>
      <c r="I5450" s="118"/>
      <c r="J5450" s="118"/>
      <c r="K5450" s="118"/>
      <c r="L5450" s="118"/>
      <c r="M5450" s="118"/>
      <c r="N5450" s="118"/>
    </row>
    <row r="5451" spans="1:14" s="43" customFormat="1" hidden="1">
      <c r="A5451" s="84"/>
      <c r="B5451" s="117"/>
      <c r="C5451" s="118"/>
      <c r="D5451" s="118"/>
      <c r="E5451" s="118"/>
      <c r="F5451" s="118"/>
      <c r="G5451" s="118"/>
      <c r="H5451" s="118"/>
      <c r="I5451" s="118"/>
      <c r="J5451" s="118"/>
      <c r="K5451" s="118"/>
      <c r="L5451" s="118"/>
      <c r="M5451" s="118"/>
      <c r="N5451" s="118"/>
    </row>
    <row r="5452" spans="1:14" s="43" customFormat="1" hidden="1">
      <c r="A5452" s="84"/>
      <c r="B5452" s="117"/>
      <c r="C5452" s="118"/>
      <c r="D5452" s="118"/>
      <c r="E5452" s="118"/>
      <c r="F5452" s="118"/>
      <c r="G5452" s="118"/>
      <c r="H5452" s="118"/>
      <c r="I5452" s="118"/>
      <c r="J5452" s="118"/>
      <c r="K5452" s="118"/>
      <c r="L5452" s="118"/>
      <c r="M5452" s="118"/>
      <c r="N5452" s="118"/>
    </row>
    <row r="5453" spans="1:14" s="43" customFormat="1" hidden="1">
      <c r="A5453" s="84"/>
      <c r="B5453" s="117"/>
      <c r="C5453" s="118"/>
      <c r="D5453" s="118"/>
      <c r="E5453" s="118"/>
      <c r="F5453" s="118"/>
      <c r="G5453" s="118"/>
      <c r="H5453" s="118"/>
      <c r="I5453" s="118"/>
      <c r="J5453" s="118"/>
      <c r="K5453" s="118"/>
      <c r="L5453" s="118"/>
      <c r="M5453" s="118"/>
      <c r="N5453" s="118"/>
    </row>
    <row r="5454" spans="1:14" s="43" customFormat="1" hidden="1">
      <c r="A5454" s="84"/>
      <c r="B5454" s="117"/>
      <c r="C5454" s="118"/>
      <c r="D5454" s="118"/>
      <c r="E5454" s="118"/>
      <c r="F5454" s="118"/>
      <c r="G5454" s="118"/>
      <c r="H5454" s="118"/>
      <c r="I5454" s="118"/>
      <c r="J5454" s="118"/>
      <c r="K5454" s="118"/>
      <c r="L5454" s="118"/>
      <c r="M5454" s="118"/>
      <c r="N5454" s="118"/>
    </row>
    <row r="5455" spans="1:14" s="43" customFormat="1" hidden="1">
      <c r="A5455" s="84"/>
      <c r="B5455" s="117"/>
      <c r="C5455" s="118"/>
      <c r="D5455" s="118"/>
      <c r="E5455" s="118"/>
      <c r="F5455" s="118"/>
      <c r="G5455" s="118"/>
      <c r="H5455" s="118"/>
      <c r="I5455" s="118"/>
      <c r="J5455" s="118"/>
      <c r="K5455" s="118"/>
      <c r="L5455" s="118"/>
      <c r="M5455" s="118"/>
      <c r="N5455" s="118"/>
    </row>
    <row r="5456" spans="1:14" s="43" customFormat="1" hidden="1">
      <c r="A5456" s="84"/>
      <c r="B5456" s="117"/>
      <c r="C5456" s="118"/>
      <c r="D5456" s="118"/>
      <c r="E5456" s="118"/>
      <c r="F5456" s="118"/>
      <c r="G5456" s="118"/>
      <c r="H5456" s="118"/>
      <c r="I5456" s="118"/>
      <c r="J5456" s="118"/>
      <c r="K5456" s="118"/>
      <c r="L5456" s="118"/>
      <c r="M5456" s="118"/>
      <c r="N5456" s="118"/>
    </row>
    <row r="5457" spans="1:14" s="43" customFormat="1" hidden="1">
      <c r="A5457" s="84"/>
      <c r="B5457" s="117"/>
      <c r="C5457" s="118"/>
      <c r="D5457" s="118"/>
      <c r="E5457" s="118"/>
      <c r="F5457" s="118"/>
      <c r="G5457" s="118"/>
      <c r="H5457" s="118"/>
      <c r="I5457" s="118"/>
      <c r="J5457" s="118"/>
      <c r="K5457" s="118"/>
      <c r="L5457" s="118"/>
      <c r="M5457" s="118"/>
      <c r="N5457" s="118"/>
    </row>
    <row r="5458" spans="1:14" s="43" customFormat="1" hidden="1">
      <c r="A5458" s="84"/>
      <c r="B5458" s="117"/>
      <c r="C5458" s="118"/>
      <c r="D5458" s="118"/>
      <c r="E5458" s="118"/>
      <c r="F5458" s="118"/>
      <c r="G5458" s="118"/>
      <c r="H5458" s="118"/>
      <c r="I5458" s="118"/>
      <c r="J5458" s="118"/>
      <c r="K5458" s="118"/>
      <c r="L5458" s="118"/>
      <c r="M5458" s="118"/>
      <c r="N5458" s="118"/>
    </row>
    <row r="5459" spans="1:14" s="43" customFormat="1" hidden="1">
      <c r="A5459" s="84"/>
      <c r="B5459" s="117"/>
      <c r="C5459" s="118"/>
      <c r="D5459" s="118"/>
      <c r="E5459" s="118"/>
      <c r="F5459" s="118"/>
      <c r="G5459" s="118"/>
      <c r="H5459" s="118"/>
      <c r="I5459" s="118"/>
      <c r="J5459" s="118"/>
      <c r="K5459" s="118"/>
      <c r="L5459" s="118"/>
      <c r="M5459" s="118"/>
      <c r="N5459" s="118"/>
    </row>
    <row r="5460" spans="1:14" s="43" customFormat="1" hidden="1">
      <c r="A5460" s="84"/>
      <c r="B5460" s="117"/>
      <c r="C5460" s="118"/>
      <c r="D5460" s="118"/>
      <c r="E5460" s="118"/>
      <c r="F5460" s="118"/>
      <c r="G5460" s="118"/>
      <c r="H5460" s="118"/>
      <c r="I5460" s="118"/>
      <c r="J5460" s="118"/>
      <c r="K5460" s="118"/>
      <c r="L5460" s="118"/>
      <c r="M5460" s="118"/>
      <c r="N5460" s="118"/>
    </row>
    <row r="5461" spans="1:14" s="43" customFormat="1" hidden="1">
      <c r="A5461" s="84"/>
      <c r="B5461" s="117"/>
      <c r="C5461" s="118"/>
      <c r="D5461" s="118"/>
      <c r="E5461" s="118"/>
      <c r="F5461" s="118"/>
      <c r="G5461" s="118"/>
      <c r="H5461" s="118"/>
      <c r="I5461" s="118"/>
      <c r="J5461" s="118"/>
      <c r="K5461" s="118"/>
      <c r="L5461" s="118"/>
      <c r="M5461" s="118"/>
      <c r="N5461" s="118"/>
    </row>
    <row r="5462" spans="1:14" s="43" customFormat="1" hidden="1">
      <c r="A5462" s="84"/>
      <c r="B5462" s="117"/>
      <c r="C5462" s="118"/>
      <c r="D5462" s="118"/>
      <c r="E5462" s="118"/>
      <c r="F5462" s="118"/>
      <c r="G5462" s="118"/>
      <c r="H5462" s="118"/>
      <c r="I5462" s="118"/>
      <c r="J5462" s="118"/>
      <c r="K5462" s="118"/>
      <c r="L5462" s="118"/>
      <c r="M5462" s="118"/>
      <c r="N5462" s="118"/>
    </row>
    <row r="5463" spans="1:14" s="43" customFormat="1" hidden="1">
      <c r="A5463" s="84"/>
      <c r="B5463" s="117"/>
      <c r="C5463" s="118"/>
      <c r="D5463" s="118"/>
      <c r="E5463" s="118"/>
      <c r="F5463" s="118"/>
      <c r="G5463" s="118"/>
      <c r="H5463" s="118"/>
      <c r="I5463" s="118"/>
      <c r="J5463" s="118"/>
      <c r="K5463" s="118"/>
      <c r="L5463" s="118"/>
      <c r="M5463" s="118"/>
      <c r="N5463" s="118"/>
    </row>
    <row r="5464" spans="1:14" s="43" customFormat="1" hidden="1">
      <c r="A5464" s="84"/>
      <c r="B5464" s="117"/>
      <c r="C5464" s="118"/>
      <c r="D5464" s="118"/>
      <c r="E5464" s="118"/>
      <c r="F5464" s="118"/>
      <c r="G5464" s="118"/>
      <c r="H5464" s="118"/>
      <c r="I5464" s="118"/>
      <c r="J5464" s="118"/>
      <c r="K5464" s="118"/>
      <c r="L5464" s="118"/>
      <c r="M5464" s="118"/>
      <c r="N5464" s="118"/>
    </row>
    <row r="5465" spans="1:14" s="43" customFormat="1" hidden="1">
      <c r="A5465" s="84"/>
      <c r="B5465" s="117"/>
      <c r="C5465" s="118"/>
      <c r="D5465" s="118"/>
      <c r="E5465" s="118"/>
      <c r="F5465" s="118"/>
      <c r="G5465" s="118"/>
      <c r="H5465" s="118"/>
      <c r="I5465" s="118"/>
      <c r="J5465" s="118"/>
      <c r="K5465" s="118"/>
      <c r="L5465" s="118"/>
      <c r="M5465" s="118"/>
      <c r="N5465" s="118"/>
    </row>
    <row r="5466" spans="1:14" s="43" customFormat="1" hidden="1">
      <c r="A5466" s="84"/>
      <c r="B5466" s="117"/>
      <c r="C5466" s="118"/>
      <c r="D5466" s="118"/>
      <c r="E5466" s="118"/>
      <c r="F5466" s="118"/>
      <c r="G5466" s="118"/>
      <c r="H5466" s="118"/>
      <c r="I5466" s="118"/>
      <c r="J5466" s="118"/>
      <c r="K5466" s="118"/>
      <c r="L5466" s="118"/>
      <c r="M5466" s="118"/>
      <c r="N5466" s="118"/>
    </row>
    <row r="5467" spans="1:14" s="43" customFormat="1" hidden="1">
      <c r="A5467" s="84"/>
      <c r="B5467" s="117"/>
      <c r="C5467" s="118"/>
      <c r="D5467" s="118"/>
      <c r="E5467" s="118"/>
      <c r="F5467" s="118"/>
      <c r="G5467" s="118"/>
      <c r="H5467" s="118"/>
      <c r="I5467" s="118"/>
      <c r="J5467" s="118"/>
      <c r="K5467" s="118"/>
      <c r="L5467" s="118"/>
      <c r="M5467" s="118"/>
      <c r="N5467" s="118"/>
    </row>
    <row r="5468" spans="1:14" s="43" customFormat="1" hidden="1">
      <c r="A5468" s="84"/>
      <c r="B5468" s="117"/>
      <c r="C5468" s="118"/>
      <c r="D5468" s="118"/>
      <c r="E5468" s="118"/>
      <c r="F5468" s="118"/>
      <c r="G5468" s="118"/>
      <c r="H5468" s="118"/>
      <c r="I5468" s="118"/>
      <c r="J5468" s="118"/>
      <c r="K5468" s="118"/>
      <c r="L5468" s="118"/>
      <c r="M5468" s="118"/>
      <c r="N5468" s="118"/>
    </row>
    <row r="5469" spans="1:14" s="43" customFormat="1" hidden="1">
      <c r="A5469" s="84"/>
      <c r="B5469" s="117"/>
      <c r="C5469" s="118"/>
      <c r="D5469" s="118"/>
      <c r="E5469" s="118"/>
      <c r="F5469" s="118"/>
      <c r="G5469" s="118"/>
      <c r="H5469" s="118"/>
      <c r="I5469" s="118"/>
      <c r="J5469" s="118"/>
      <c r="K5469" s="118"/>
      <c r="L5469" s="118"/>
      <c r="M5469" s="118"/>
      <c r="N5469" s="118"/>
    </row>
    <row r="5470" spans="1:14" s="43" customFormat="1" hidden="1">
      <c r="A5470" s="84"/>
      <c r="B5470" s="117"/>
      <c r="C5470" s="118"/>
      <c r="D5470" s="118"/>
      <c r="E5470" s="118"/>
      <c r="F5470" s="118"/>
      <c r="G5470" s="118"/>
      <c r="H5470" s="118"/>
      <c r="I5470" s="118"/>
      <c r="J5470" s="118"/>
      <c r="K5470" s="118"/>
      <c r="L5470" s="118"/>
      <c r="M5470" s="118"/>
      <c r="N5470" s="118"/>
    </row>
    <row r="5471" spans="1:14" s="43" customFormat="1" hidden="1">
      <c r="A5471" s="84"/>
      <c r="B5471" s="117"/>
      <c r="C5471" s="118"/>
      <c r="D5471" s="118"/>
      <c r="E5471" s="118"/>
      <c r="F5471" s="118"/>
      <c r="G5471" s="118"/>
      <c r="H5471" s="118"/>
      <c r="I5471" s="118"/>
      <c r="J5471" s="118"/>
      <c r="K5471" s="118"/>
      <c r="L5471" s="118"/>
      <c r="M5471" s="118"/>
      <c r="N5471" s="118"/>
    </row>
    <row r="5472" spans="1:14" s="43" customFormat="1" hidden="1">
      <c r="A5472" s="84"/>
      <c r="B5472" s="117"/>
      <c r="C5472" s="118"/>
      <c r="D5472" s="118"/>
      <c r="E5472" s="118"/>
      <c r="F5472" s="118"/>
      <c r="G5472" s="118"/>
      <c r="H5472" s="118"/>
      <c r="I5472" s="118"/>
      <c r="J5472" s="118"/>
      <c r="K5472" s="118"/>
      <c r="L5472" s="118"/>
      <c r="M5472" s="118"/>
      <c r="N5472" s="118"/>
    </row>
    <row r="5473" spans="1:14" s="43" customFormat="1" hidden="1">
      <c r="A5473" s="84"/>
      <c r="B5473" s="117"/>
      <c r="C5473" s="118"/>
      <c r="D5473" s="118"/>
      <c r="E5473" s="118"/>
      <c r="F5473" s="118"/>
      <c r="G5473" s="118"/>
      <c r="H5473" s="118"/>
      <c r="I5473" s="118"/>
      <c r="J5473" s="118"/>
      <c r="K5473" s="118"/>
      <c r="L5473" s="118"/>
      <c r="M5473" s="118"/>
      <c r="N5473" s="118"/>
    </row>
    <row r="5474" spans="1:14" s="43" customFormat="1" hidden="1">
      <c r="A5474" s="84"/>
      <c r="B5474" s="117"/>
      <c r="C5474" s="118"/>
      <c r="D5474" s="118"/>
      <c r="E5474" s="118"/>
      <c r="F5474" s="118"/>
      <c r="G5474" s="118"/>
      <c r="H5474" s="118"/>
      <c r="I5474" s="118"/>
      <c r="J5474" s="118"/>
      <c r="K5474" s="118"/>
      <c r="L5474" s="118"/>
      <c r="M5474" s="118"/>
      <c r="N5474" s="118"/>
    </row>
    <row r="5475" spans="1:14" s="43" customFormat="1" hidden="1">
      <c r="A5475" s="84"/>
      <c r="B5475" s="117"/>
      <c r="C5475" s="118"/>
      <c r="D5475" s="118"/>
      <c r="E5475" s="118"/>
      <c r="F5475" s="118"/>
      <c r="G5475" s="118"/>
      <c r="H5475" s="118"/>
      <c r="I5475" s="118"/>
      <c r="J5475" s="118"/>
      <c r="K5475" s="118"/>
      <c r="L5475" s="118"/>
      <c r="M5475" s="118"/>
      <c r="N5475" s="118"/>
    </row>
    <row r="5476" spans="1:14" s="43" customFormat="1" hidden="1">
      <c r="A5476" s="84"/>
      <c r="B5476" s="117"/>
      <c r="C5476" s="118"/>
      <c r="D5476" s="118"/>
      <c r="E5476" s="118"/>
      <c r="F5476" s="118"/>
      <c r="G5476" s="118"/>
      <c r="H5476" s="118"/>
      <c r="I5476" s="118"/>
      <c r="J5476" s="118"/>
      <c r="K5476" s="118"/>
      <c r="L5476" s="118"/>
      <c r="M5476" s="118"/>
      <c r="N5476" s="118"/>
    </row>
    <row r="5477" spans="1:14" s="43" customFormat="1" hidden="1">
      <c r="A5477" s="84"/>
      <c r="B5477" s="117"/>
      <c r="C5477" s="118"/>
      <c r="D5477" s="118"/>
      <c r="E5477" s="118"/>
      <c r="F5477" s="118"/>
      <c r="G5477" s="118"/>
      <c r="H5477" s="118"/>
      <c r="I5477" s="118"/>
      <c r="J5477" s="118"/>
      <c r="K5477" s="118"/>
      <c r="L5477" s="118"/>
      <c r="M5477" s="118"/>
      <c r="N5477" s="118"/>
    </row>
    <row r="5478" spans="1:14" s="43" customFormat="1" hidden="1">
      <c r="A5478" s="84"/>
      <c r="B5478" s="117"/>
      <c r="C5478" s="118"/>
      <c r="D5478" s="118"/>
      <c r="E5478" s="118"/>
      <c r="F5478" s="118"/>
      <c r="G5478" s="118"/>
      <c r="H5478" s="118"/>
      <c r="I5478" s="118"/>
      <c r="J5478" s="118"/>
      <c r="K5478" s="118"/>
      <c r="L5478" s="118"/>
      <c r="M5478" s="118"/>
      <c r="N5478" s="118"/>
    </row>
    <row r="5479" spans="1:14" s="43" customFormat="1" hidden="1">
      <c r="A5479" s="84"/>
      <c r="B5479" s="117"/>
      <c r="C5479" s="118"/>
      <c r="D5479" s="118"/>
      <c r="E5479" s="118"/>
      <c r="F5479" s="118"/>
      <c r="G5479" s="118"/>
      <c r="H5479" s="118"/>
      <c r="I5479" s="118"/>
      <c r="J5479" s="118"/>
      <c r="K5479" s="118"/>
      <c r="L5479" s="118"/>
      <c r="M5479" s="118"/>
      <c r="N5479" s="118"/>
    </row>
    <row r="5480" spans="1:14" s="43" customFormat="1" hidden="1">
      <c r="A5480" s="84"/>
      <c r="B5480" s="117"/>
      <c r="C5480" s="118"/>
      <c r="D5480" s="118"/>
      <c r="E5480" s="118"/>
      <c r="F5480" s="118"/>
      <c r="G5480" s="118"/>
      <c r="H5480" s="118"/>
      <c r="I5480" s="118"/>
      <c r="J5480" s="118"/>
      <c r="K5480" s="118"/>
      <c r="L5480" s="118"/>
      <c r="M5480" s="118"/>
      <c r="N5480" s="118"/>
    </row>
    <row r="5481" spans="1:14" s="43" customFormat="1" hidden="1">
      <c r="A5481" s="84"/>
      <c r="B5481" s="117"/>
      <c r="C5481" s="118"/>
      <c r="D5481" s="118"/>
      <c r="E5481" s="118"/>
      <c r="F5481" s="118"/>
      <c r="G5481" s="118"/>
      <c r="H5481" s="118"/>
      <c r="I5481" s="118"/>
      <c r="J5481" s="118"/>
      <c r="K5481" s="118"/>
      <c r="L5481" s="118"/>
      <c r="M5481" s="118"/>
      <c r="N5481" s="118"/>
    </row>
    <row r="5482" spans="1:14" s="43" customFormat="1" hidden="1">
      <c r="A5482" s="84"/>
      <c r="B5482" s="117"/>
      <c r="C5482" s="118"/>
      <c r="D5482" s="118"/>
      <c r="E5482" s="118"/>
      <c r="F5482" s="118"/>
      <c r="G5482" s="118"/>
      <c r="H5482" s="118"/>
      <c r="I5482" s="118"/>
      <c r="J5482" s="118"/>
      <c r="K5482" s="118"/>
      <c r="L5482" s="118"/>
      <c r="M5482" s="118"/>
      <c r="N5482" s="118"/>
    </row>
    <row r="5483" spans="1:14" s="43" customFormat="1" hidden="1">
      <c r="A5483" s="84"/>
      <c r="B5483" s="117"/>
      <c r="C5483" s="118"/>
      <c r="D5483" s="118"/>
      <c r="E5483" s="118"/>
      <c r="F5483" s="118"/>
      <c r="G5483" s="118"/>
      <c r="H5483" s="118"/>
      <c r="I5483" s="118"/>
      <c r="J5483" s="118"/>
      <c r="K5483" s="118"/>
      <c r="L5483" s="118"/>
      <c r="M5483" s="118"/>
      <c r="N5483" s="118"/>
    </row>
    <row r="5484" spans="1:14" s="43" customFormat="1" hidden="1">
      <c r="A5484" s="84"/>
      <c r="B5484" s="117"/>
      <c r="C5484" s="118"/>
      <c r="D5484" s="118"/>
      <c r="E5484" s="118"/>
      <c r="F5484" s="118"/>
      <c r="G5484" s="118"/>
      <c r="H5484" s="118"/>
      <c r="I5484" s="118"/>
      <c r="J5484" s="118"/>
      <c r="K5484" s="118"/>
      <c r="L5484" s="118"/>
      <c r="M5484" s="118"/>
      <c r="N5484" s="118"/>
    </row>
    <row r="5485" spans="1:14" s="43" customFormat="1" hidden="1">
      <c r="A5485" s="84"/>
      <c r="B5485" s="117"/>
      <c r="C5485" s="118"/>
      <c r="D5485" s="118"/>
      <c r="E5485" s="118"/>
      <c r="F5485" s="118"/>
      <c r="G5485" s="118"/>
      <c r="H5485" s="118"/>
      <c r="I5485" s="118"/>
      <c r="J5485" s="118"/>
      <c r="K5485" s="118"/>
      <c r="L5485" s="118"/>
      <c r="M5485" s="118"/>
      <c r="N5485" s="118"/>
    </row>
    <row r="5486" spans="1:14" s="43" customFormat="1" hidden="1">
      <c r="A5486" s="84"/>
      <c r="B5486" s="117"/>
      <c r="C5486" s="118"/>
      <c r="D5486" s="118"/>
      <c r="E5486" s="118"/>
      <c r="F5486" s="118"/>
      <c r="G5486" s="118"/>
      <c r="H5486" s="118"/>
      <c r="I5486" s="118"/>
      <c r="J5486" s="118"/>
      <c r="K5486" s="118"/>
      <c r="L5486" s="118"/>
      <c r="M5486" s="118"/>
      <c r="N5486" s="118"/>
    </row>
    <row r="5487" spans="1:14" s="43" customFormat="1" hidden="1">
      <c r="A5487" s="84"/>
      <c r="B5487" s="117"/>
      <c r="C5487" s="118"/>
      <c r="D5487" s="118"/>
      <c r="E5487" s="118"/>
      <c r="F5487" s="118"/>
      <c r="G5487" s="118"/>
      <c r="H5487" s="118"/>
      <c r="I5487" s="118"/>
      <c r="J5487" s="118"/>
      <c r="K5487" s="118"/>
      <c r="L5487" s="118"/>
      <c r="M5487" s="118"/>
      <c r="N5487" s="118"/>
    </row>
    <row r="5488" spans="1:14" s="43" customFormat="1" hidden="1">
      <c r="A5488" s="84"/>
      <c r="B5488" s="117"/>
      <c r="C5488" s="118"/>
      <c r="D5488" s="118"/>
      <c r="E5488" s="118"/>
      <c r="F5488" s="118"/>
      <c r="G5488" s="118"/>
      <c r="H5488" s="118"/>
      <c r="I5488" s="118"/>
      <c r="J5488" s="118"/>
      <c r="K5488" s="118"/>
      <c r="L5488" s="118"/>
      <c r="M5488" s="118"/>
      <c r="N5488" s="118"/>
    </row>
    <row r="5489" spans="1:14" s="43" customFormat="1" hidden="1">
      <c r="A5489" s="84"/>
      <c r="B5489" s="117"/>
      <c r="C5489" s="118"/>
      <c r="D5489" s="118"/>
      <c r="E5489" s="118"/>
      <c r="F5489" s="118"/>
      <c r="G5489" s="118"/>
      <c r="H5489" s="118"/>
      <c r="I5489" s="118"/>
      <c r="J5489" s="118"/>
      <c r="K5489" s="118"/>
      <c r="L5489" s="118"/>
      <c r="M5489" s="118"/>
      <c r="N5489" s="118"/>
    </row>
    <row r="5490" spans="1:14" s="43" customFormat="1" hidden="1">
      <c r="A5490" s="84"/>
      <c r="B5490" s="117"/>
      <c r="C5490" s="118"/>
      <c r="D5490" s="118"/>
      <c r="E5490" s="118"/>
      <c r="F5490" s="118"/>
      <c r="G5490" s="118"/>
      <c r="H5490" s="118"/>
      <c r="I5490" s="118"/>
      <c r="J5490" s="118"/>
      <c r="K5490" s="118"/>
      <c r="L5490" s="118"/>
      <c r="M5490" s="118"/>
      <c r="N5490" s="118"/>
    </row>
    <row r="5491" spans="1:14" s="43" customFormat="1" hidden="1">
      <c r="A5491" s="84"/>
      <c r="B5491" s="117"/>
      <c r="C5491" s="118"/>
      <c r="D5491" s="118"/>
      <c r="E5491" s="118"/>
      <c r="F5491" s="118"/>
      <c r="G5491" s="118"/>
      <c r="H5491" s="118"/>
      <c r="I5491" s="118"/>
      <c r="J5491" s="118"/>
      <c r="K5491" s="118"/>
      <c r="L5491" s="118"/>
      <c r="M5491" s="118"/>
      <c r="N5491" s="118"/>
    </row>
    <row r="5492" spans="1:14" s="43" customFormat="1" hidden="1">
      <c r="A5492" s="84"/>
      <c r="B5492" s="117"/>
      <c r="C5492" s="118"/>
      <c r="D5492" s="118"/>
      <c r="E5492" s="118"/>
      <c r="F5492" s="118"/>
      <c r="G5492" s="118"/>
      <c r="H5492" s="118"/>
      <c r="I5492" s="118"/>
      <c r="J5492" s="118"/>
      <c r="K5492" s="118"/>
      <c r="L5492" s="118"/>
      <c r="M5492" s="118"/>
      <c r="N5492" s="118"/>
    </row>
    <row r="5493" spans="1:14" s="43" customFormat="1" hidden="1">
      <c r="A5493" s="84"/>
      <c r="B5493" s="117"/>
      <c r="C5493" s="118"/>
      <c r="D5493" s="118"/>
      <c r="E5493" s="118"/>
      <c r="F5493" s="118"/>
      <c r="G5493" s="118"/>
      <c r="H5493" s="118"/>
      <c r="I5493" s="118"/>
      <c r="J5493" s="118"/>
      <c r="K5493" s="118"/>
      <c r="L5493" s="118"/>
      <c r="M5493" s="118"/>
      <c r="N5493" s="118"/>
    </row>
    <row r="5494" spans="1:14" s="43" customFormat="1" hidden="1">
      <c r="A5494" s="84"/>
      <c r="B5494" s="117"/>
      <c r="C5494" s="118"/>
      <c r="D5494" s="118"/>
      <c r="E5494" s="118"/>
      <c r="F5494" s="118"/>
      <c r="G5494" s="118"/>
      <c r="H5494" s="118"/>
      <c r="I5494" s="118"/>
      <c r="J5494" s="118"/>
      <c r="K5494" s="118"/>
      <c r="L5494" s="118"/>
      <c r="M5494" s="118"/>
      <c r="N5494" s="118"/>
    </row>
    <row r="5495" spans="1:14" s="43" customFormat="1" hidden="1">
      <c r="A5495" s="84"/>
      <c r="B5495" s="117"/>
      <c r="C5495" s="118"/>
      <c r="D5495" s="118"/>
      <c r="E5495" s="118"/>
      <c r="F5495" s="118"/>
      <c r="G5495" s="118"/>
      <c r="H5495" s="118"/>
      <c r="I5495" s="118"/>
      <c r="J5495" s="118"/>
      <c r="K5495" s="118"/>
      <c r="L5495" s="118"/>
      <c r="M5495" s="118"/>
      <c r="N5495" s="118"/>
    </row>
    <row r="5496" spans="1:14" s="43" customFormat="1" hidden="1">
      <c r="A5496" s="84"/>
      <c r="B5496" s="117"/>
      <c r="C5496" s="118"/>
      <c r="D5496" s="118"/>
      <c r="E5496" s="118"/>
      <c r="F5496" s="118"/>
      <c r="G5496" s="118"/>
      <c r="H5496" s="118"/>
      <c r="I5496" s="118"/>
      <c r="J5496" s="118"/>
      <c r="K5496" s="118"/>
      <c r="L5496" s="118"/>
      <c r="M5496" s="118"/>
      <c r="N5496" s="118"/>
    </row>
    <row r="5497" spans="1:14" s="43" customFormat="1" hidden="1">
      <c r="A5497" s="84"/>
      <c r="B5497" s="117"/>
      <c r="C5497" s="118"/>
      <c r="D5497" s="118"/>
      <c r="E5497" s="118"/>
      <c r="F5497" s="118"/>
      <c r="G5497" s="118"/>
      <c r="H5497" s="118"/>
      <c r="I5497" s="118"/>
      <c r="J5497" s="118"/>
      <c r="K5497" s="118"/>
      <c r="L5497" s="118"/>
      <c r="M5497" s="118"/>
      <c r="N5497" s="118"/>
    </row>
    <row r="5498" spans="1:14" s="43" customFormat="1" hidden="1">
      <c r="A5498" s="84"/>
      <c r="B5498" s="117"/>
      <c r="C5498" s="118"/>
      <c r="D5498" s="118"/>
      <c r="E5498" s="118"/>
      <c r="F5498" s="118"/>
      <c r="G5498" s="118"/>
      <c r="H5498" s="118"/>
      <c r="I5498" s="118"/>
      <c r="J5498" s="118"/>
      <c r="K5498" s="118"/>
      <c r="L5498" s="118"/>
      <c r="M5498" s="118"/>
      <c r="N5498" s="118"/>
    </row>
    <row r="5499" spans="1:14" s="43" customFormat="1" hidden="1">
      <c r="A5499" s="84"/>
      <c r="B5499" s="117"/>
      <c r="C5499" s="118"/>
      <c r="D5499" s="118"/>
      <c r="E5499" s="118"/>
      <c r="F5499" s="118"/>
      <c r="G5499" s="118"/>
      <c r="H5499" s="118"/>
      <c r="I5499" s="118"/>
      <c r="J5499" s="118"/>
      <c r="K5499" s="118"/>
      <c r="L5499" s="118"/>
      <c r="M5499" s="118"/>
      <c r="N5499" s="118"/>
    </row>
    <row r="5500" spans="1:14" s="43" customFormat="1" hidden="1">
      <c r="A5500" s="84"/>
      <c r="B5500" s="117"/>
      <c r="C5500" s="118"/>
      <c r="D5500" s="118"/>
      <c r="E5500" s="118"/>
      <c r="F5500" s="118"/>
      <c r="G5500" s="118"/>
      <c r="H5500" s="118"/>
      <c r="I5500" s="118"/>
      <c r="J5500" s="118"/>
      <c r="K5500" s="118"/>
      <c r="L5500" s="118"/>
      <c r="M5500" s="118"/>
      <c r="N5500" s="118"/>
    </row>
    <row r="5501" spans="1:14" s="43" customFormat="1" hidden="1">
      <c r="A5501" s="84"/>
      <c r="B5501" s="117"/>
      <c r="C5501" s="118"/>
      <c r="D5501" s="118"/>
      <c r="E5501" s="118"/>
      <c r="F5501" s="118"/>
      <c r="G5501" s="118"/>
      <c r="H5501" s="118"/>
      <c r="I5501" s="118"/>
      <c r="J5501" s="118"/>
      <c r="K5501" s="118"/>
      <c r="L5501" s="118"/>
      <c r="M5501" s="118"/>
      <c r="N5501" s="118"/>
    </row>
    <row r="5502" spans="1:14" s="43" customFormat="1" hidden="1">
      <c r="A5502" s="84"/>
      <c r="B5502" s="117"/>
      <c r="C5502" s="118"/>
      <c r="D5502" s="118"/>
      <c r="E5502" s="118"/>
      <c r="F5502" s="118"/>
      <c r="G5502" s="118"/>
      <c r="H5502" s="118"/>
      <c r="I5502" s="118"/>
      <c r="J5502" s="118"/>
      <c r="K5502" s="118"/>
      <c r="L5502" s="118"/>
      <c r="M5502" s="118"/>
      <c r="N5502" s="118"/>
    </row>
    <row r="5503" spans="1:14" s="43" customFormat="1" hidden="1">
      <c r="A5503" s="84"/>
      <c r="B5503" s="117"/>
      <c r="C5503" s="118"/>
      <c r="D5503" s="118"/>
      <c r="E5503" s="118"/>
      <c r="F5503" s="118"/>
      <c r="G5503" s="118"/>
      <c r="H5503" s="118"/>
      <c r="I5503" s="118"/>
      <c r="J5503" s="118"/>
      <c r="K5503" s="118"/>
      <c r="L5503" s="118"/>
      <c r="M5503" s="118"/>
      <c r="N5503" s="118"/>
    </row>
    <row r="5504" spans="1:14" s="43" customFormat="1" hidden="1">
      <c r="A5504" s="84"/>
      <c r="B5504" s="117"/>
      <c r="C5504" s="118"/>
      <c r="D5504" s="118"/>
      <c r="E5504" s="118"/>
      <c r="F5504" s="118"/>
      <c r="G5504" s="118"/>
      <c r="H5504" s="118"/>
      <c r="I5504" s="118"/>
      <c r="J5504" s="118"/>
      <c r="K5504" s="118"/>
      <c r="L5504" s="118"/>
      <c r="M5504" s="118"/>
      <c r="N5504" s="118"/>
    </row>
    <row r="5505" spans="1:14" s="43" customFormat="1" hidden="1">
      <c r="A5505" s="84"/>
      <c r="B5505" s="117"/>
      <c r="C5505" s="118"/>
      <c r="D5505" s="118"/>
      <c r="E5505" s="118"/>
      <c r="F5505" s="118"/>
      <c r="G5505" s="118"/>
      <c r="H5505" s="118"/>
      <c r="I5505" s="118"/>
      <c r="J5505" s="118"/>
      <c r="K5505" s="118"/>
      <c r="L5505" s="118"/>
      <c r="M5505" s="118"/>
      <c r="N5505" s="118"/>
    </row>
    <row r="5506" spans="1:14" s="43" customFormat="1" hidden="1">
      <c r="A5506" s="84"/>
      <c r="B5506" s="117"/>
      <c r="C5506" s="118"/>
      <c r="D5506" s="118"/>
      <c r="E5506" s="118"/>
      <c r="F5506" s="118"/>
      <c r="G5506" s="118"/>
      <c r="H5506" s="118"/>
      <c r="I5506" s="118"/>
      <c r="J5506" s="118"/>
      <c r="K5506" s="118"/>
      <c r="L5506" s="118"/>
      <c r="M5506" s="118"/>
      <c r="N5506" s="118"/>
    </row>
    <row r="5507" spans="1:14" s="43" customFormat="1" hidden="1">
      <c r="A5507" s="84"/>
      <c r="B5507" s="117"/>
      <c r="C5507" s="118"/>
      <c r="D5507" s="118"/>
      <c r="E5507" s="118"/>
      <c r="F5507" s="118"/>
      <c r="G5507" s="118"/>
      <c r="H5507" s="118"/>
      <c r="I5507" s="118"/>
      <c r="J5507" s="118"/>
      <c r="K5507" s="118"/>
      <c r="L5507" s="118"/>
      <c r="M5507" s="118"/>
      <c r="N5507" s="118"/>
    </row>
    <row r="5508" spans="1:14" s="43" customFormat="1" hidden="1">
      <c r="A5508" s="84"/>
      <c r="B5508" s="117"/>
      <c r="C5508" s="118"/>
      <c r="D5508" s="118"/>
      <c r="E5508" s="118"/>
      <c r="F5508" s="118"/>
      <c r="G5508" s="118"/>
      <c r="H5508" s="118"/>
      <c r="I5508" s="118"/>
      <c r="J5508" s="118"/>
      <c r="K5508" s="118"/>
      <c r="L5508" s="118"/>
      <c r="M5508" s="118"/>
      <c r="N5508" s="118"/>
    </row>
    <row r="5509" spans="1:14" s="43" customFormat="1" hidden="1">
      <c r="A5509" s="84"/>
      <c r="B5509" s="117"/>
      <c r="C5509" s="118"/>
      <c r="D5509" s="118"/>
      <c r="E5509" s="118"/>
      <c r="F5509" s="118"/>
      <c r="G5509" s="118"/>
      <c r="H5509" s="118"/>
      <c r="I5509" s="118"/>
      <c r="J5509" s="118"/>
      <c r="K5509" s="118"/>
      <c r="L5509" s="118"/>
      <c r="M5509" s="118"/>
      <c r="N5509" s="118"/>
    </row>
    <row r="5510" spans="1:14" s="43" customFormat="1" hidden="1">
      <c r="A5510" s="84"/>
      <c r="B5510" s="117"/>
      <c r="C5510" s="118"/>
      <c r="D5510" s="118"/>
      <c r="E5510" s="118"/>
      <c r="F5510" s="118"/>
      <c r="G5510" s="118"/>
      <c r="H5510" s="118"/>
      <c r="I5510" s="118"/>
      <c r="J5510" s="118"/>
      <c r="K5510" s="118"/>
      <c r="L5510" s="118"/>
      <c r="M5510" s="118"/>
      <c r="N5510" s="118"/>
    </row>
    <row r="5511" spans="1:14" s="43" customFormat="1" hidden="1">
      <c r="A5511" s="84"/>
      <c r="B5511" s="117"/>
      <c r="C5511" s="118"/>
      <c r="D5511" s="118"/>
      <c r="E5511" s="118"/>
      <c r="F5511" s="118"/>
      <c r="G5511" s="118"/>
      <c r="H5511" s="118"/>
      <c r="I5511" s="118"/>
      <c r="J5511" s="118"/>
      <c r="K5511" s="118"/>
      <c r="L5511" s="118"/>
      <c r="M5511" s="118"/>
      <c r="N5511" s="118"/>
    </row>
    <row r="5512" spans="1:14" s="43" customFormat="1" hidden="1">
      <c r="A5512" s="84"/>
      <c r="B5512" s="117"/>
      <c r="C5512" s="118"/>
      <c r="D5512" s="118"/>
      <c r="E5512" s="118"/>
      <c r="F5512" s="118"/>
      <c r="G5512" s="118"/>
      <c r="H5512" s="118"/>
      <c r="I5512" s="118"/>
      <c r="J5512" s="118"/>
      <c r="K5512" s="118"/>
      <c r="L5512" s="118"/>
      <c r="M5512" s="118"/>
      <c r="N5512" s="118"/>
    </row>
    <row r="5513" spans="1:14" s="43" customFormat="1" hidden="1">
      <c r="A5513" s="84"/>
      <c r="B5513" s="117"/>
      <c r="C5513" s="118"/>
      <c r="D5513" s="118"/>
      <c r="E5513" s="118"/>
      <c r="F5513" s="118"/>
      <c r="G5513" s="118"/>
      <c r="H5513" s="118"/>
      <c r="I5513" s="118"/>
      <c r="J5513" s="118"/>
      <c r="K5513" s="118"/>
      <c r="L5513" s="118"/>
      <c r="M5513" s="118"/>
      <c r="N5513" s="118"/>
    </row>
    <row r="5514" spans="1:14" s="43" customFormat="1" hidden="1">
      <c r="A5514" s="84"/>
      <c r="B5514" s="117"/>
      <c r="C5514" s="118"/>
      <c r="D5514" s="118"/>
      <c r="E5514" s="118"/>
      <c r="F5514" s="118"/>
      <c r="G5514" s="118"/>
      <c r="H5514" s="118"/>
      <c r="I5514" s="118"/>
      <c r="J5514" s="118"/>
      <c r="K5514" s="118"/>
      <c r="L5514" s="118"/>
      <c r="M5514" s="118"/>
      <c r="N5514" s="118"/>
    </row>
    <row r="5515" spans="1:14" s="43" customFormat="1" hidden="1">
      <c r="A5515" s="84"/>
      <c r="B5515" s="117"/>
      <c r="C5515" s="118"/>
      <c r="D5515" s="118"/>
      <c r="E5515" s="118"/>
      <c r="F5515" s="118"/>
      <c r="G5515" s="118"/>
      <c r="H5515" s="118"/>
      <c r="I5515" s="118"/>
      <c r="J5515" s="118"/>
      <c r="K5515" s="118"/>
      <c r="L5515" s="118"/>
      <c r="M5515" s="118"/>
      <c r="N5515" s="118"/>
    </row>
    <row r="5516" spans="1:14" s="43" customFormat="1" hidden="1">
      <c r="A5516" s="84"/>
      <c r="B5516" s="117"/>
      <c r="C5516" s="118"/>
      <c r="D5516" s="118"/>
      <c r="E5516" s="118"/>
      <c r="F5516" s="118"/>
      <c r="G5516" s="118"/>
      <c r="H5516" s="118"/>
      <c r="I5516" s="118"/>
      <c r="J5516" s="118"/>
      <c r="K5516" s="118"/>
      <c r="L5516" s="118"/>
      <c r="M5516" s="118"/>
      <c r="N5516" s="118"/>
    </row>
    <row r="5517" spans="1:14" s="43" customFormat="1" hidden="1">
      <c r="A5517" s="84"/>
      <c r="B5517" s="117"/>
      <c r="C5517" s="118"/>
      <c r="D5517" s="118"/>
      <c r="E5517" s="118"/>
      <c r="F5517" s="118"/>
      <c r="G5517" s="118"/>
      <c r="H5517" s="118"/>
      <c r="I5517" s="118"/>
      <c r="J5517" s="118"/>
      <c r="K5517" s="118"/>
      <c r="L5517" s="118"/>
      <c r="M5517" s="118"/>
      <c r="N5517" s="118"/>
    </row>
    <row r="5518" spans="1:14" s="43" customFormat="1" hidden="1">
      <c r="A5518" s="84"/>
      <c r="B5518" s="117"/>
      <c r="C5518" s="118"/>
      <c r="D5518" s="118"/>
      <c r="E5518" s="118"/>
      <c r="F5518" s="118"/>
      <c r="G5518" s="118"/>
      <c r="H5518" s="118"/>
      <c r="I5518" s="118"/>
      <c r="J5518" s="118"/>
      <c r="K5518" s="118"/>
      <c r="L5518" s="118"/>
      <c r="M5518" s="118"/>
      <c r="N5518" s="118"/>
    </row>
    <row r="5519" spans="1:14" s="43" customFormat="1" hidden="1">
      <c r="A5519" s="84"/>
      <c r="B5519" s="117"/>
      <c r="C5519" s="118"/>
      <c r="D5519" s="118"/>
      <c r="E5519" s="118"/>
      <c r="F5519" s="118"/>
      <c r="G5519" s="118"/>
      <c r="H5519" s="118"/>
      <c r="I5519" s="118"/>
      <c r="J5519" s="118"/>
      <c r="K5519" s="118"/>
      <c r="L5519" s="118"/>
      <c r="M5519" s="118"/>
      <c r="N5519" s="118"/>
    </row>
    <row r="5520" spans="1:14" s="43" customFormat="1" hidden="1">
      <c r="A5520" s="84"/>
      <c r="B5520" s="117"/>
      <c r="C5520" s="118"/>
      <c r="D5520" s="118"/>
      <c r="E5520" s="118"/>
      <c r="F5520" s="118"/>
      <c r="G5520" s="118"/>
      <c r="H5520" s="118"/>
      <c r="I5520" s="118"/>
      <c r="J5520" s="118"/>
      <c r="K5520" s="118"/>
      <c r="L5520" s="118"/>
      <c r="M5520" s="118"/>
      <c r="N5520" s="118"/>
    </row>
    <row r="5521" spans="1:14" s="43" customFormat="1" hidden="1">
      <c r="A5521" s="84"/>
      <c r="B5521" s="117"/>
      <c r="C5521" s="118"/>
      <c r="D5521" s="118"/>
      <c r="E5521" s="118"/>
      <c r="F5521" s="118"/>
      <c r="G5521" s="118"/>
      <c r="H5521" s="118"/>
      <c r="I5521" s="118"/>
      <c r="J5521" s="118"/>
      <c r="K5521" s="118"/>
      <c r="L5521" s="118"/>
      <c r="M5521" s="118"/>
      <c r="N5521" s="118"/>
    </row>
    <row r="5522" spans="1:14" s="43" customFormat="1" hidden="1">
      <c r="A5522" s="84"/>
      <c r="B5522" s="117"/>
      <c r="C5522" s="118"/>
      <c r="D5522" s="118"/>
      <c r="E5522" s="118"/>
      <c r="F5522" s="118"/>
      <c r="G5522" s="118"/>
      <c r="H5522" s="118"/>
      <c r="I5522" s="118"/>
      <c r="J5522" s="118"/>
      <c r="K5522" s="118"/>
      <c r="L5522" s="118"/>
      <c r="M5522" s="118"/>
      <c r="N5522" s="118"/>
    </row>
    <row r="5523" spans="1:14" s="43" customFormat="1" hidden="1">
      <c r="A5523" s="84"/>
      <c r="B5523" s="117"/>
      <c r="C5523" s="118"/>
      <c r="D5523" s="118"/>
      <c r="E5523" s="118"/>
      <c r="F5523" s="118"/>
      <c r="G5523" s="118"/>
      <c r="H5523" s="118"/>
      <c r="I5523" s="118"/>
      <c r="J5523" s="118"/>
      <c r="K5523" s="118"/>
      <c r="L5523" s="118"/>
      <c r="M5523" s="118"/>
      <c r="N5523" s="118"/>
    </row>
    <row r="5524" spans="1:14" s="43" customFormat="1" hidden="1">
      <c r="A5524" s="84"/>
      <c r="B5524" s="117"/>
      <c r="C5524" s="118"/>
      <c r="D5524" s="118"/>
      <c r="E5524" s="118"/>
      <c r="F5524" s="118"/>
      <c r="G5524" s="118"/>
      <c r="H5524" s="118"/>
      <c r="I5524" s="118"/>
      <c r="J5524" s="118"/>
      <c r="K5524" s="118"/>
      <c r="L5524" s="118"/>
      <c r="M5524" s="118"/>
      <c r="N5524" s="118"/>
    </row>
    <row r="5525" spans="1:14" s="43" customFormat="1" hidden="1">
      <c r="A5525" s="84"/>
      <c r="B5525" s="117"/>
      <c r="C5525" s="118"/>
      <c r="D5525" s="118"/>
      <c r="E5525" s="118"/>
      <c r="F5525" s="118"/>
      <c r="G5525" s="118"/>
      <c r="H5525" s="118"/>
      <c r="I5525" s="118"/>
      <c r="J5525" s="118"/>
      <c r="K5525" s="118"/>
      <c r="L5525" s="118"/>
      <c r="M5525" s="118"/>
      <c r="N5525" s="118"/>
    </row>
    <row r="5526" spans="1:14" s="43" customFormat="1" hidden="1">
      <c r="A5526" s="84"/>
      <c r="B5526" s="117"/>
      <c r="C5526" s="118"/>
      <c r="D5526" s="118"/>
      <c r="E5526" s="118"/>
      <c r="F5526" s="118"/>
      <c r="G5526" s="118"/>
      <c r="H5526" s="118"/>
      <c r="I5526" s="118"/>
      <c r="J5526" s="118"/>
      <c r="K5526" s="118"/>
      <c r="L5526" s="118"/>
      <c r="M5526" s="118"/>
      <c r="N5526" s="118"/>
    </row>
    <row r="5527" spans="1:14" s="43" customFormat="1" hidden="1">
      <c r="A5527" s="84"/>
      <c r="B5527" s="117"/>
      <c r="C5527" s="118"/>
      <c r="D5527" s="118"/>
      <c r="E5527" s="118"/>
      <c r="F5527" s="118"/>
      <c r="G5527" s="118"/>
      <c r="H5527" s="118"/>
      <c r="I5527" s="118"/>
      <c r="J5527" s="118"/>
      <c r="K5527" s="118"/>
      <c r="L5527" s="118"/>
      <c r="M5527" s="118"/>
      <c r="N5527" s="118"/>
    </row>
    <row r="5528" spans="1:14" s="43" customFormat="1" hidden="1">
      <c r="A5528" s="84"/>
      <c r="B5528" s="117"/>
      <c r="C5528" s="118"/>
      <c r="D5528" s="118"/>
      <c r="E5528" s="118"/>
      <c r="F5528" s="118"/>
      <c r="G5528" s="118"/>
      <c r="H5528" s="118"/>
      <c r="I5528" s="118"/>
      <c r="J5528" s="118"/>
      <c r="K5528" s="118"/>
      <c r="L5528" s="118"/>
      <c r="M5528" s="118"/>
      <c r="N5528" s="118"/>
    </row>
    <row r="5529" spans="1:14" s="43" customFormat="1" hidden="1">
      <c r="A5529" s="84"/>
      <c r="B5529" s="117"/>
      <c r="C5529" s="118"/>
      <c r="D5529" s="118"/>
      <c r="E5529" s="118"/>
      <c r="F5529" s="118"/>
      <c r="G5529" s="118"/>
      <c r="H5529" s="118"/>
      <c r="I5529" s="118"/>
      <c r="J5529" s="118"/>
      <c r="K5529" s="118"/>
      <c r="L5529" s="118"/>
      <c r="M5529" s="118"/>
      <c r="N5529" s="118"/>
    </row>
    <row r="5530" spans="1:14" s="43" customFormat="1" hidden="1">
      <c r="A5530" s="84"/>
      <c r="B5530" s="117"/>
      <c r="C5530" s="118"/>
      <c r="D5530" s="118"/>
      <c r="E5530" s="118"/>
      <c r="F5530" s="118"/>
      <c r="G5530" s="118"/>
      <c r="H5530" s="118"/>
      <c r="I5530" s="118"/>
      <c r="J5530" s="118"/>
      <c r="K5530" s="118"/>
      <c r="L5530" s="118"/>
      <c r="M5530" s="118"/>
      <c r="N5530" s="118"/>
    </row>
    <row r="5531" spans="1:14" s="43" customFormat="1" hidden="1">
      <c r="A5531" s="84"/>
      <c r="B5531" s="117"/>
      <c r="C5531" s="118"/>
      <c r="D5531" s="118"/>
      <c r="E5531" s="118"/>
      <c r="F5531" s="118"/>
      <c r="G5531" s="118"/>
      <c r="H5531" s="118"/>
      <c r="I5531" s="118"/>
      <c r="J5531" s="118"/>
      <c r="K5531" s="118"/>
      <c r="L5531" s="118"/>
      <c r="M5531" s="118"/>
      <c r="N5531" s="118"/>
    </row>
    <row r="5532" spans="1:14" s="43" customFormat="1" hidden="1">
      <c r="A5532" s="84"/>
      <c r="B5532" s="117"/>
      <c r="C5532" s="118"/>
      <c r="D5532" s="118"/>
      <c r="E5532" s="118"/>
      <c r="F5532" s="118"/>
      <c r="G5532" s="118"/>
      <c r="H5532" s="118"/>
      <c r="I5532" s="118"/>
      <c r="J5532" s="118"/>
      <c r="K5532" s="118"/>
      <c r="L5532" s="118"/>
      <c r="M5532" s="118"/>
      <c r="N5532" s="118"/>
    </row>
    <row r="5533" spans="1:14" s="43" customFormat="1" hidden="1">
      <c r="A5533" s="84"/>
      <c r="B5533" s="117"/>
      <c r="C5533" s="118"/>
      <c r="D5533" s="118"/>
      <c r="E5533" s="118"/>
      <c r="F5533" s="118"/>
      <c r="G5533" s="118"/>
      <c r="H5533" s="118"/>
      <c r="I5533" s="118"/>
      <c r="J5533" s="118"/>
      <c r="K5533" s="118"/>
      <c r="L5533" s="118"/>
      <c r="M5533" s="118"/>
      <c r="N5533" s="118"/>
    </row>
    <row r="5534" spans="1:14" s="43" customFormat="1" hidden="1">
      <c r="A5534" s="84"/>
      <c r="B5534" s="117"/>
      <c r="C5534" s="118"/>
      <c r="D5534" s="118"/>
      <c r="E5534" s="118"/>
      <c r="F5534" s="118"/>
      <c r="G5534" s="118"/>
      <c r="H5534" s="118"/>
      <c r="I5534" s="118"/>
      <c r="J5534" s="118"/>
      <c r="K5534" s="118"/>
      <c r="L5534" s="118"/>
      <c r="M5534" s="118"/>
      <c r="N5534" s="118"/>
    </row>
    <row r="5535" spans="1:14" s="43" customFormat="1" hidden="1">
      <c r="A5535" s="84"/>
      <c r="B5535" s="117"/>
      <c r="C5535" s="118"/>
      <c r="D5535" s="118"/>
      <c r="E5535" s="118"/>
      <c r="F5535" s="118"/>
      <c r="G5535" s="118"/>
      <c r="H5535" s="118"/>
      <c r="I5535" s="118"/>
      <c r="J5535" s="118"/>
      <c r="K5535" s="118"/>
      <c r="L5535" s="118"/>
      <c r="M5535" s="118"/>
      <c r="N5535" s="118"/>
    </row>
    <row r="5536" spans="1:14" s="43" customFormat="1" hidden="1">
      <c r="A5536" s="84"/>
      <c r="B5536" s="117"/>
      <c r="C5536" s="118"/>
      <c r="D5536" s="118"/>
      <c r="E5536" s="118"/>
      <c r="F5536" s="118"/>
      <c r="G5536" s="118"/>
      <c r="H5536" s="118"/>
      <c r="I5536" s="118"/>
      <c r="J5536" s="118"/>
      <c r="K5536" s="118"/>
      <c r="L5536" s="118"/>
      <c r="M5536" s="118"/>
      <c r="N5536" s="118"/>
    </row>
    <row r="5537" spans="1:14" s="43" customFormat="1" hidden="1">
      <c r="A5537" s="84"/>
      <c r="B5537" s="117"/>
      <c r="C5537" s="118"/>
      <c r="D5537" s="118"/>
      <c r="E5537" s="118"/>
      <c r="F5537" s="118"/>
      <c r="G5537" s="118"/>
      <c r="H5537" s="118"/>
      <c r="I5537" s="118"/>
      <c r="J5537" s="118"/>
      <c r="K5537" s="118"/>
      <c r="L5537" s="118"/>
      <c r="M5537" s="118"/>
      <c r="N5537" s="118"/>
    </row>
    <row r="5538" spans="1:14" s="43" customFormat="1" hidden="1">
      <c r="A5538" s="84"/>
      <c r="B5538" s="117"/>
      <c r="C5538" s="118"/>
      <c r="D5538" s="118"/>
      <c r="E5538" s="118"/>
      <c r="F5538" s="118"/>
      <c r="G5538" s="118"/>
      <c r="H5538" s="118"/>
      <c r="I5538" s="118"/>
      <c r="J5538" s="118"/>
      <c r="K5538" s="118"/>
      <c r="L5538" s="118"/>
      <c r="M5538" s="118"/>
      <c r="N5538" s="118"/>
    </row>
    <row r="5539" spans="1:14" s="43" customFormat="1" hidden="1">
      <c r="A5539" s="84"/>
      <c r="B5539" s="117"/>
      <c r="C5539" s="118"/>
      <c r="D5539" s="118"/>
      <c r="E5539" s="118"/>
      <c r="F5539" s="118"/>
      <c r="G5539" s="118"/>
      <c r="H5539" s="118"/>
      <c r="I5539" s="118"/>
      <c r="J5539" s="118"/>
      <c r="K5539" s="118"/>
      <c r="L5539" s="118"/>
      <c r="M5539" s="118"/>
      <c r="N5539" s="118"/>
    </row>
    <row r="5540" spans="1:14" s="43" customFormat="1" hidden="1">
      <c r="A5540" s="84"/>
      <c r="B5540" s="117"/>
      <c r="C5540" s="118"/>
      <c r="D5540" s="118"/>
      <c r="E5540" s="118"/>
      <c r="F5540" s="118"/>
      <c r="G5540" s="118"/>
      <c r="H5540" s="118"/>
      <c r="I5540" s="118"/>
      <c r="J5540" s="118"/>
      <c r="K5540" s="118"/>
      <c r="L5540" s="118"/>
      <c r="M5540" s="118"/>
      <c r="N5540" s="118"/>
    </row>
    <row r="5541" spans="1:14" s="43" customFormat="1" hidden="1">
      <c r="A5541" s="84"/>
      <c r="B5541" s="117"/>
      <c r="C5541" s="118"/>
      <c r="D5541" s="118"/>
      <c r="E5541" s="118"/>
      <c r="F5541" s="118"/>
      <c r="G5541" s="118"/>
      <c r="H5541" s="118"/>
      <c r="I5541" s="118"/>
      <c r="J5541" s="118"/>
      <c r="K5541" s="118"/>
      <c r="L5541" s="118"/>
      <c r="M5541" s="118"/>
      <c r="N5541" s="118"/>
    </row>
    <row r="5542" spans="1:14" s="43" customFormat="1" hidden="1">
      <c r="A5542" s="84"/>
      <c r="B5542" s="117"/>
      <c r="C5542" s="118"/>
      <c r="D5542" s="118"/>
      <c r="E5542" s="118"/>
      <c r="F5542" s="118"/>
      <c r="G5542" s="118"/>
      <c r="H5542" s="118"/>
      <c r="I5542" s="118"/>
      <c r="J5542" s="118"/>
      <c r="K5542" s="118"/>
      <c r="L5542" s="118"/>
      <c r="M5542" s="118"/>
      <c r="N5542" s="118"/>
    </row>
    <row r="5543" spans="1:14" s="43" customFormat="1" hidden="1">
      <c r="A5543" s="84"/>
      <c r="B5543" s="117"/>
      <c r="C5543" s="118"/>
      <c r="D5543" s="118"/>
      <c r="E5543" s="118"/>
      <c r="F5543" s="118"/>
      <c r="G5543" s="118"/>
      <c r="H5543" s="118"/>
      <c r="I5543" s="118"/>
      <c r="J5543" s="118"/>
      <c r="K5543" s="118"/>
      <c r="L5543" s="118"/>
      <c r="M5543" s="118"/>
      <c r="N5543" s="118"/>
    </row>
    <row r="5544" spans="1:14" s="43" customFormat="1" hidden="1">
      <c r="A5544" s="84"/>
      <c r="B5544" s="117"/>
      <c r="C5544" s="118"/>
      <c r="D5544" s="118"/>
      <c r="E5544" s="118"/>
      <c r="F5544" s="118"/>
      <c r="G5544" s="118"/>
      <c r="H5544" s="118"/>
      <c r="I5544" s="118"/>
      <c r="J5544" s="118"/>
      <c r="K5544" s="118"/>
      <c r="L5544" s="118"/>
      <c r="M5544" s="118"/>
      <c r="N5544" s="118"/>
    </row>
    <row r="5545" spans="1:14" s="43" customFormat="1" hidden="1">
      <c r="A5545" s="84"/>
      <c r="B5545" s="117"/>
      <c r="C5545" s="118"/>
      <c r="D5545" s="118"/>
      <c r="E5545" s="118"/>
      <c r="F5545" s="118"/>
      <c r="G5545" s="118"/>
      <c r="H5545" s="118"/>
      <c r="I5545" s="118"/>
      <c r="J5545" s="118"/>
      <c r="K5545" s="118"/>
      <c r="L5545" s="118"/>
      <c r="M5545" s="118"/>
      <c r="N5545" s="118"/>
    </row>
    <row r="5546" spans="1:14" s="43" customFormat="1" hidden="1">
      <c r="A5546" s="84"/>
      <c r="B5546" s="117"/>
      <c r="C5546" s="118"/>
      <c r="D5546" s="118"/>
      <c r="E5546" s="118"/>
      <c r="F5546" s="118"/>
      <c r="G5546" s="118"/>
      <c r="H5546" s="118"/>
      <c r="I5546" s="118"/>
      <c r="J5546" s="118"/>
      <c r="K5546" s="118"/>
      <c r="L5546" s="118"/>
      <c r="M5546" s="118"/>
      <c r="N5546" s="118"/>
    </row>
    <row r="5547" spans="1:14" s="43" customFormat="1" hidden="1">
      <c r="A5547" s="84"/>
      <c r="B5547" s="117"/>
      <c r="C5547" s="118"/>
      <c r="D5547" s="118"/>
      <c r="E5547" s="118"/>
      <c r="F5547" s="118"/>
      <c r="G5547" s="118"/>
      <c r="H5547" s="118"/>
      <c r="I5547" s="118"/>
      <c r="J5547" s="118"/>
      <c r="K5547" s="118"/>
      <c r="L5547" s="118"/>
      <c r="M5547" s="118"/>
      <c r="N5547" s="118"/>
    </row>
    <row r="5548" spans="1:14" s="43" customFormat="1" hidden="1">
      <c r="A5548" s="84"/>
      <c r="B5548" s="117"/>
      <c r="C5548" s="118"/>
      <c r="D5548" s="118"/>
      <c r="E5548" s="118"/>
      <c r="F5548" s="118"/>
      <c r="G5548" s="118"/>
      <c r="H5548" s="118"/>
      <c r="I5548" s="118"/>
      <c r="J5548" s="118"/>
      <c r="K5548" s="118"/>
      <c r="L5548" s="118"/>
      <c r="M5548" s="118"/>
      <c r="N5548" s="118"/>
    </row>
    <row r="5549" spans="1:14" s="43" customFormat="1" hidden="1">
      <c r="A5549" s="84"/>
      <c r="B5549" s="117"/>
      <c r="C5549" s="118"/>
      <c r="D5549" s="118"/>
      <c r="E5549" s="118"/>
      <c r="F5549" s="118"/>
      <c r="G5549" s="118"/>
      <c r="H5549" s="118"/>
      <c r="I5549" s="118"/>
      <c r="J5549" s="118"/>
      <c r="K5549" s="118"/>
      <c r="L5549" s="118"/>
      <c r="M5549" s="118"/>
      <c r="N5549" s="118"/>
    </row>
    <row r="5550" spans="1:14" s="43" customFormat="1" hidden="1">
      <c r="A5550" s="84"/>
      <c r="B5550" s="117"/>
      <c r="C5550" s="118"/>
      <c r="D5550" s="118"/>
      <c r="E5550" s="118"/>
      <c r="F5550" s="118"/>
      <c r="G5550" s="118"/>
      <c r="H5550" s="118"/>
      <c r="I5550" s="118"/>
      <c r="J5550" s="118"/>
      <c r="K5550" s="118"/>
      <c r="L5550" s="118"/>
      <c r="M5550" s="118"/>
      <c r="N5550" s="118"/>
    </row>
    <row r="5551" spans="1:14" s="43" customFormat="1" hidden="1">
      <c r="A5551" s="84"/>
      <c r="B5551" s="117"/>
      <c r="C5551" s="118"/>
      <c r="D5551" s="118"/>
      <c r="E5551" s="118"/>
      <c r="F5551" s="118"/>
      <c r="G5551" s="118"/>
      <c r="H5551" s="118"/>
      <c r="I5551" s="118"/>
      <c r="J5551" s="118"/>
      <c r="K5551" s="118"/>
      <c r="L5551" s="118"/>
      <c r="M5551" s="118"/>
      <c r="N5551" s="118"/>
    </row>
    <row r="5552" spans="1:14" s="43" customFormat="1" hidden="1">
      <c r="A5552" s="84"/>
      <c r="B5552" s="117"/>
      <c r="C5552" s="118"/>
      <c r="D5552" s="118"/>
      <c r="E5552" s="118"/>
      <c r="F5552" s="118"/>
      <c r="G5552" s="118"/>
      <c r="H5552" s="118"/>
      <c r="I5552" s="118"/>
      <c r="J5552" s="118"/>
      <c r="K5552" s="118"/>
      <c r="L5552" s="118"/>
      <c r="M5552" s="118"/>
      <c r="N5552" s="118"/>
    </row>
    <row r="5553" spans="1:14" s="43" customFormat="1" hidden="1">
      <c r="A5553" s="84"/>
      <c r="B5553" s="117"/>
      <c r="C5553" s="118"/>
      <c r="D5553" s="118"/>
      <c r="E5553" s="118"/>
      <c r="F5553" s="118"/>
      <c r="G5553" s="118"/>
      <c r="H5553" s="118"/>
      <c r="I5553" s="118"/>
      <c r="J5553" s="118"/>
      <c r="K5553" s="118"/>
      <c r="L5553" s="118"/>
      <c r="M5553" s="118"/>
      <c r="N5553" s="118"/>
    </row>
    <row r="5554" spans="1:14" s="43" customFormat="1" hidden="1">
      <c r="A5554" s="84"/>
      <c r="B5554" s="117"/>
      <c r="C5554" s="118"/>
      <c r="D5554" s="118"/>
      <c r="E5554" s="118"/>
      <c r="F5554" s="118"/>
      <c r="G5554" s="118"/>
      <c r="H5554" s="118"/>
      <c r="I5554" s="118"/>
      <c r="J5554" s="118"/>
      <c r="K5554" s="118"/>
      <c r="L5554" s="118"/>
      <c r="M5554" s="118"/>
      <c r="N5554" s="118"/>
    </row>
    <row r="5555" spans="1:14" s="43" customFormat="1" hidden="1">
      <c r="A5555" s="84"/>
      <c r="B5555" s="117"/>
      <c r="C5555" s="118"/>
      <c r="D5555" s="118"/>
      <c r="E5555" s="118"/>
      <c r="F5555" s="118"/>
      <c r="G5555" s="118"/>
      <c r="H5555" s="118"/>
      <c r="I5555" s="118"/>
      <c r="J5555" s="118"/>
      <c r="K5555" s="118"/>
      <c r="L5555" s="118"/>
      <c r="M5555" s="118"/>
      <c r="N5555" s="118"/>
    </row>
    <row r="5556" spans="1:14" s="43" customFormat="1" hidden="1">
      <c r="A5556" s="84"/>
      <c r="B5556" s="117"/>
      <c r="C5556" s="118"/>
      <c r="D5556" s="118"/>
      <c r="E5556" s="118"/>
      <c r="F5556" s="118"/>
      <c r="G5556" s="118"/>
      <c r="H5556" s="118"/>
      <c r="I5556" s="118"/>
      <c r="J5556" s="118"/>
      <c r="K5556" s="118"/>
      <c r="L5556" s="118"/>
      <c r="M5556" s="118"/>
      <c r="N5556" s="118"/>
    </row>
    <row r="5557" spans="1:14" s="43" customFormat="1" hidden="1">
      <c r="A5557" s="84"/>
      <c r="B5557" s="117"/>
      <c r="C5557" s="118"/>
      <c r="D5557" s="118"/>
      <c r="E5557" s="118"/>
      <c r="F5557" s="118"/>
      <c r="G5557" s="118"/>
      <c r="H5557" s="118"/>
      <c r="I5557" s="118"/>
      <c r="J5557" s="118"/>
      <c r="K5557" s="118"/>
      <c r="L5557" s="118"/>
      <c r="M5557" s="118"/>
      <c r="N5557" s="118"/>
    </row>
    <row r="5558" spans="1:14" s="43" customFormat="1" hidden="1">
      <c r="A5558" s="84"/>
      <c r="B5558" s="117"/>
      <c r="C5558" s="118"/>
      <c r="D5558" s="118"/>
      <c r="E5558" s="118"/>
      <c r="F5558" s="118"/>
      <c r="G5558" s="118"/>
      <c r="H5558" s="118"/>
      <c r="I5558" s="118"/>
      <c r="J5558" s="118"/>
      <c r="K5558" s="118"/>
      <c r="L5558" s="118"/>
      <c r="M5558" s="118"/>
      <c r="N5558" s="118"/>
    </row>
    <row r="5559" spans="1:14" s="43" customFormat="1" hidden="1">
      <c r="A5559" s="84"/>
      <c r="B5559" s="117"/>
      <c r="C5559" s="118"/>
      <c r="D5559" s="118"/>
      <c r="E5559" s="118"/>
      <c r="F5559" s="118"/>
      <c r="G5559" s="118"/>
      <c r="H5559" s="118"/>
      <c r="I5559" s="118"/>
      <c r="J5559" s="118"/>
      <c r="K5559" s="118"/>
      <c r="L5559" s="118"/>
      <c r="M5559" s="118"/>
      <c r="N5559" s="118"/>
    </row>
    <row r="5560" spans="1:14" s="43" customFormat="1" hidden="1">
      <c r="A5560" s="84"/>
      <c r="B5560" s="117"/>
      <c r="C5560" s="118"/>
      <c r="D5560" s="118"/>
      <c r="E5560" s="118"/>
      <c r="F5560" s="118"/>
      <c r="G5560" s="118"/>
      <c r="H5560" s="118"/>
      <c r="I5560" s="118"/>
      <c r="J5560" s="118"/>
      <c r="K5560" s="118"/>
      <c r="L5560" s="118"/>
      <c r="M5560" s="118"/>
      <c r="N5560" s="118"/>
    </row>
    <row r="5561" spans="1:14" s="43" customFormat="1" hidden="1">
      <c r="A5561" s="84"/>
      <c r="B5561" s="117"/>
      <c r="C5561" s="118"/>
      <c r="D5561" s="118"/>
      <c r="E5561" s="118"/>
      <c r="F5561" s="118"/>
      <c r="G5561" s="118"/>
      <c r="H5561" s="118"/>
      <c r="I5561" s="118"/>
      <c r="J5561" s="118"/>
      <c r="K5561" s="118"/>
      <c r="L5561" s="118"/>
      <c r="M5561" s="118"/>
      <c r="N5561" s="118"/>
    </row>
    <row r="5562" spans="1:14" s="43" customFormat="1" hidden="1">
      <c r="A5562" s="84"/>
      <c r="B5562" s="117"/>
      <c r="C5562" s="118"/>
      <c r="D5562" s="118"/>
      <c r="E5562" s="118"/>
      <c r="F5562" s="118"/>
      <c r="G5562" s="118"/>
      <c r="H5562" s="118"/>
      <c r="I5562" s="118"/>
      <c r="J5562" s="118"/>
      <c r="K5562" s="118"/>
      <c r="L5562" s="118"/>
      <c r="M5562" s="118"/>
      <c r="N5562" s="118"/>
    </row>
    <row r="5563" spans="1:14" s="43" customFormat="1" hidden="1">
      <c r="A5563" s="84"/>
      <c r="B5563" s="117"/>
      <c r="C5563" s="118"/>
      <c r="D5563" s="118"/>
      <c r="E5563" s="118"/>
      <c r="F5563" s="118"/>
      <c r="G5563" s="118"/>
      <c r="H5563" s="118"/>
      <c r="I5563" s="118"/>
      <c r="J5563" s="118"/>
      <c r="K5563" s="118"/>
      <c r="L5563" s="118"/>
      <c r="M5563" s="118"/>
      <c r="N5563" s="118"/>
    </row>
    <row r="5564" spans="1:14" s="43" customFormat="1" hidden="1">
      <c r="A5564" s="84"/>
      <c r="B5564" s="117"/>
      <c r="C5564" s="118"/>
      <c r="D5564" s="118"/>
      <c r="E5564" s="118"/>
      <c r="F5564" s="118"/>
      <c r="G5564" s="118"/>
      <c r="H5564" s="118"/>
      <c r="I5564" s="118"/>
      <c r="J5564" s="118"/>
      <c r="K5564" s="118"/>
      <c r="L5564" s="118"/>
      <c r="M5564" s="118"/>
      <c r="N5564" s="118"/>
    </row>
    <row r="5565" spans="1:14" s="43" customFormat="1" hidden="1">
      <c r="A5565" s="84"/>
      <c r="B5565" s="117"/>
      <c r="C5565" s="118"/>
      <c r="D5565" s="118"/>
      <c r="E5565" s="118"/>
      <c r="F5565" s="118"/>
      <c r="G5565" s="118"/>
      <c r="H5565" s="118"/>
      <c r="I5565" s="118"/>
      <c r="J5565" s="118"/>
      <c r="K5565" s="118"/>
      <c r="L5565" s="118"/>
      <c r="M5565" s="118"/>
      <c r="N5565" s="118"/>
    </row>
    <row r="5566" spans="1:14" s="43" customFormat="1" hidden="1">
      <c r="A5566" s="84"/>
      <c r="B5566" s="117"/>
      <c r="C5566" s="118"/>
      <c r="D5566" s="118"/>
      <c r="E5566" s="118"/>
      <c r="F5566" s="118"/>
      <c r="G5566" s="118"/>
      <c r="H5566" s="118"/>
      <c r="I5566" s="118"/>
      <c r="J5566" s="118"/>
      <c r="K5566" s="118"/>
      <c r="L5566" s="118"/>
      <c r="M5566" s="118"/>
      <c r="N5566" s="118"/>
    </row>
    <row r="5567" spans="1:14" s="43" customFormat="1" hidden="1">
      <c r="A5567" s="84"/>
      <c r="B5567" s="117"/>
      <c r="C5567" s="118"/>
      <c r="D5567" s="118"/>
      <c r="E5567" s="118"/>
      <c r="F5567" s="118"/>
      <c r="G5567" s="118"/>
      <c r="H5567" s="118"/>
      <c r="I5567" s="118"/>
      <c r="J5567" s="118"/>
      <c r="K5567" s="118"/>
      <c r="L5567" s="118"/>
      <c r="M5567" s="118"/>
      <c r="N5567" s="118"/>
    </row>
    <row r="5568" spans="1:14" s="43" customFormat="1" hidden="1">
      <c r="A5568" s="84"/>
      <c r="B5568" s="117"/>
      <c r="C5568" s="118"/>
      <c r="D5568" s="118"/>
      <c r="E5568" s="118"/>
      <c r="F5568" s="118"/>
      <c r="G5568" s="118"/>
      <c r="H5568" s="118"/>
      <c r="I5568" s="118"/>
      <c r="J5568" s="118"/>
      <c r="K5568" s="118"/>
      <c r="L5568" s="118"/>
      <c r="M5568" s="118"/>
      <c r="N5568" s="118"/>
    </row>
    <row r="5569" spans="1:14" s="43" customFormat="1" hidden="1">
      <c r="A5569" s="84"/>
      <c r="B5569" s="117"/>
      <c r="C5569" s="118"/>
      <c r="D5569" s="118"/>
      <c r="E5569" s="118"/>
      <c r="F5569" s="118"/>
      <c r="G5569" s="118"/>
      <c r="H5569" s="118"/>
      <c r="I5569" s="118"/>
      <c r="J5569" s="118"/>
      <c r="K5569" s="118"/>
      <c r="L5569" s="118"/>
      <c r="M5569" s="118"/>
      <c r="N5569" s="118"/>
    </row>
    <row r="5570" spans="1:14" s="43" customFormat="1" hidden="1">
      <c r="A5570" s="84"/>
      <c r="B5570" s="117"/>
      <c r="C5570" s="118"/>
      <c r="D5570" s="118"/>
      <c r="E5570" s="118"/>
      <c r="F5570" s="118"/>
      <c r="G5570" s="118"/>
      <c r="H5570" s="118"/>
      <c r="I5570" s="118"/>
      <c r="J5570" s="118"/>
      <c r="K5570" s="118"/>
      <c r="L5570" s="118"/>
      <c r="M5570" s="118"/>
      <c r="N5570" s="118"/>
    </row>
    <row r="5571" spans="1:14" s="43" customFormat="1" hidden="1">
      <c r="A5571" s="84"/>
      <c r="B5571" s="117"/>
      <c r="C5571" s="118"/>
      <c r="D5571" s="118"/>
      <c r="E5571" s="118"/>
      <c r="F5571" s="118"/>
      <c r="G5571" s="118"/>
      <c r="H5571" s="118"/>
      <c r="I5571" s="118"/>
      <c r="J5571" s="118"/>
      <c r="K5571" s="118"/>
      <c r="L5571" s="118"/>
      <c r="M5571" s="118"/>
      <c r="N5571" s="118"/>
    </row>
    <row r="5572" spans="1:14" s="43" customFormat="1" hidden="1">
      <c r="A5572" s="84"/>
      <c r="B5572" s="117"/>
      <c r="C5572" s="118"/>
      <c r="D5572" s="118"/>
      <c r="E5572" s="118"/>
      <c r="F5572" s="118"/>
      <c r="G5572" s="118"/>
      <c r="H5572" s="118"/>
      <c r="I5572" s="118"/>
      <c r="J5572" s="118"/>
      <c r="K5572" s="118"/>
      <c r="L5572" s="118"/>
      <c r="M5572" s="118"/>
      <c r="N5572" s="118"/>
    </row>
    <row r="5573" spans="1:14" s="43" customFormat="1" hidden="1">
      <c r="A5573" s="84"/>
      <c r="B5573" s="117"/>
      <c r="C5573" s="118"/>
      <c r="D5573" s="118"/>
      <c r="E5573" s="118"/>
      <c r="F5573" s="118"/>
      <c r="G5573" s="118"/>
      <c r="H5573" s="118"/>
      <c r="I5573" s="118"/>
      <c r="J5573" s="118"/>
      <c r="K5573" s="118"/>
      <c r="L5573" s="118"/>
      <c r="M5573" s="118"/>
      <c r="N5573" s="118"/>
    </row>
    <row r="5574" spans="1:14" s="43" customFormat="1" hidden="1">
      <c r="A5574" s="84"/>
      <c r="B5574" s="117"/>
      <c r="C5574" s="118"/>
      <c r="D5574" s="118"/>
      <c r="E5574" s="118"/>
      <c r="F5574" s="118"/>
      <c r="G5574" s="118"/>
      <c r="H5574" s="118"/>
      <c r="I5574" s="118"/>
      <c r="J5574" s="118"/>
      <c r="K5574" s="118"/>
      <c r="L5574" s="118"/>
      <c r="M5574" s="118"/>
      <c r="N5574" s="118"/>
    </row>
    <row r="5575" spans="1:14" s="43" customFormat="1" hidden="1">
      <c r="A5575" s="84"/>
      <c r="B5575" s="117"/>
      <c r="C5575" s="118"/>
      <c r="D5575" s="118"/>
      <c r="E5575" s="118"/>
      <c r="F5575" s="118"/>
      <c r="G5575" s="118"/>
      <c r="H5575" s="118"/>
      <c r="I5575" s="118"/>
      <c r="J5575" s="118"/>
      <c r="K5575" s="118"/>
      <c r="L5575" s="118"/>
      <c r="M5575" s="118"/>
      <c r="N5575" s="118"/>
    </row>
    <row r="5576" spans="1:14" s="43" customFormat="1" hidden="1">
      <c r="A5576" s="84"/>
      <c r="B5576" s="117"/>
      <c r="C5576" s="118"/>
      <c r="D5576" s="118"/>
      <c r="E5576" s="118"/>
      <c r="F5576" s="118"/>
      <c r="G5576" s="118"/>
      <c r="H5576" s="118"/>
      <c r="I5576" s="118"/>
      <c r="J5576" s="118"/>
      <c r="K5576" s="118"/>
      <c r="L5576" s="118"/>
      <c r="M5576" s="118"/>
      <c r="N5576" s="118"/>
    </row>
    <row r="5577" spans="1:14" s="43" customFormat="1" hidden="1">
      <c r="A5577" s="84"/>
      <c r="B5577" s="117"/>
      <c r="C5577" s="118"/>
      <c r="D5577" s="118"/>
      <c r="E5577" s="118"/>
      <c r="F5577" s="118"/>
      <c r="G5577" s="118"/>
      <c r="H5577" s="118"/>
      <c r="I5577" s="118"/>
      <c r="J5577" s="118"/>
      <c r="K5577" s="118"/>
      <c r="L5577" s="118"/>
      <c r="M5577" s="118"/>
      <c r="N5577" s="118"/>
    </row>
    <row r="5578" spans="1:14" s="43" customFormat="1" hidden="1">
      <c r="A5578" s="84"/>
      <c r="B5578" s="117"/>
      <c r="C5578" s="118"/>
      <c r="D5578" s="118"/>
      <c r="E5578" s="118"/>
      <c r="F5578" s="118"/>
      <c r="G5578" s="118"/>
      <c r="H5578" s="118"/>
      <c r="I5578" s="118"/>
      <c r="J5578" s="118"/>
      <c r="K5578" s="118"/>
      <c r="L5578" s="118"/>
      <c r="M5578" s="118"/>
      <c r="N5578" s="118"/>
    </row>
    <row r="5579" spans="1:14" s="43" customFormat="1" hidden="1">
      <c r="A5579" s="84"/>
      <c r="B5579" s="117"/>
      <c r="C5579" s="118"/>
      <c r="D5579" s="118"/>
      <c r="E5579" s="118"/>
      <c r="F5579" s="118"/>
      <c r="G5579" s="118"/>
      <c r="H5579" s="118"/>
      <c r="I5579" s="118"/>
      <c r="J5579" s="118"/>
      <c r="K5579" s="118"/>
      <c r="L5579" s="118"/>
      <c r="M5579" s="118"/>
      <c r="N5579" s="118"/>
    </row>
    <row r="5580" spans="1:14" s="43" customFormat="1" hidden="1">
      <c r="A5580" s="84"/>
      <c r="B5580" s="117"/>
      <c r="C5580" s="118"/>
      <c r="D5580" s="118"/>
      <c r="E5580" s="118"/>
      <c r="F5580" s="118"/>
      <c r="G5580" s="118"/>
      <c r="H5580" s="118"/>
      <c r="I5580" s="118"/>
      <c r="J5580" s="118"/>
      <c r="K5580" s="118"/>
      <c r="L5580" s="118"/>
      <c r="M5580" s="118"/>
      <c r="N5580" s="118"/>
    </row>
    <row r="5581" spans="1:14" s="43" customFormat="1" hidden="1">
      <c r="A5581" s="84"/>
      <c r="B5581" s="117"/>
      <c r="C5581" s="118"/>
      <c r="D5581" s="118"/>
      <c r="E5581" s="118"/>
      <c r="F5581" s="118"/>
      <c r="G5581" s="118"/>
      <c r="H5581" s="118"/>
      <c r="I5581" s="118"/>
      <c r="J5581" s="118"/>
      <c r="K5581" s="118"/>
      <c r="L5581" s="118"/>
      <c r="M5581" s="118"/>
      <c r="N5581" s="118"/>
    </row>
    <row r="5582" spans="1:14" s="43" customFormat="1" hidden="1">
      <c r="A5582" s="84"/>
      <c r="B5582" s="117"/>
      <c r="C5582" s="118"/>
      <c r="D5582" s="118"/>
      <c r="E5582" s="118"/>
      <c r="F5582" s="118"/>
      <c r="G5582" s="118"/>
      <c r="H5582" s="118"/>
      <c r="I5582" s="118"/>
      <c r="J5582" s="118"/>
      <c r="K5582" s="118"/>
      <c r="L5582" s="118"/>
      <c r="M5582" s="118"/>
      <c r="N5582" s="118"/>
    </row>
    <row r="5583" spans="1:14" s="43" customFormat="1" hidden="1">
      <c r="A5583" s="84"/>
      <c r="B5583" s="117"/>
      <c r="C5583" s="118"/>
      <c r="D5583" s="118"/>
      <c r="E5583" s="118"/>
      <c r="F5583" s="118"/>
      <c r="G5583" s="118"/>
      <c r="H5583" s="118"/>
      <c r="I5583" s="118"/>
      <c r="J5583" s="118"/>
      <c r="K5583" s="118"/>
      <c r="L5583" s="118"/>
      <c r="M5583" s="118"/>
      <c r="N5583" s="118"/>
    </row>
    <row r="5584" spans="1:14" s="43" customFormat="1" hidden="1">
      <c r="A5584" s="84"/>
      <c r="B5584" s="117"/>
      <c r="C5584" s="118"/>
      <c r="D5584" s="118"/>
      <c r="E5584" s="118"/>
      <c r="F5584" s="118"/>
      <c r="G5584" s="118"/>
      <c r="H5584" s="118"/>
      <c r="I5584" s="118"/>
      <c r="J5584" s="118"/>
      <c r="K5584" s="118"/>
      <c r="L5584" s="118"/>
      <c r="M5584" s="118"/>
      <c r="N5584" s="118"/>
    </row>
    <row r="5585" spans="1:14" s="43" customFormat="1" hidden="1">
      <c r="A5585" s="84"/>
      <c r="B5585" s="117"/>
      <c r="C5585" s="118"/>
      <c r="D5585" s="118"/>
      <c r="E5585" s="118"/>
      <c r="F5585" s="118"/>
      <c r="G5585" s="118"/>
      <c r="H5585" s="118"/>
      <c r="I5585" s="118"/>
      <c r="J5585" s="118"/>
      <c r="K5585" s="118"/>
      <c r="L5585" s="118"/>
      <c r="M5585" s="118"/>
      <c r="N5585" s="118"/>
    </row>
    <row r="5586" spans="1:14" s="43" customFormat="1" hidden="1">
      <c r="A5586" s="84"/>
      <c r="B5586" s="117"/>
      <c r="C5586" s="118"/>
      <c r="D5586" s="118"/>
      <c r="E5586" s="118"/>
      <c r="F5586" s="118"/>
      <c r="G5586" s="118"/>
      <c r="H5586" s="118"/>
      <c r="I5586" s="118"/>
      <c r="J5586" s="118"/>
      <c r="K5586" s="118"/>
      <c r="L5586" s="118"/>
      <c r="M5586" s="118"/>
      <c r="N5586" s="118"/>
    </row>
    <row r="5587" spans="1:14" s="43" customFormat="1" hidden="1">
      <c r="A5587" s="84"/>
      <c r="B5587" s="117"/>
      <c r="C5587" s="118"/>
      <c r="D5587" s="118"/>
      <c r="E5587" s="118"/>
      <c r="F5587" s="118"/>
      <c r="G5587" s="118"/>
      <c r="H5587" s="118"/>
      <c r="I5587" s="118"/>
      <c r="J5587" s="118"/>
      <c r="K5587" s="118"/>
      <c r="L5587" s="118"/>
      <c r="M5587" s="118"/>
      <c r="N5587" s="118"/>
    </row>
    <row r="5588" spans="1:14" s="43" customFormat="1" hidden="1">
      <c r="A5588" s="84"/>
      <c r="B5588" s="117"/>
      <c r="C5588" s="118"/>
      <c r="D5588" s="118"/>
      <c r="E5588" s="118"/>
      <c r="F5588" s="118"/>
      <c r="G5588" s="118"/>
      <c r="H5588" s="118"/>
      <c r="I5588" s="118"/>
      <c r="J5588" s="118"/>
      <c r="K5588" s="118"/>
      <c r="L5588" s="118"/>
      <c r="M5588" s="118"/>
      <c r="N5588" s="118"/>
    </row>
    <row r="5589" spans="1:14" s="43" customFormat="1" hidden="1">
      <c r="A5589" s="84"/>
      <c r="B5589" s="117"/>
      <c r="C5589" s="118"/>
      <c r="D5589" s="118"/>
      <c r="E5589" s="118"/>
      <c r="F5589" s="118"/>
      <c r="G5589" s="118"/>
      <c r="H5589" s="118"/>
      <c r="I5589" s="118"/>
      <c r="J5589" s="118"/>
      <c r="K5589" s="118"/>
      <c r="L5589" s="118"/>
      <c r="M5589" s="118"/>
      <c r="N5589" s="118"/>
    </row>
    <row r="5590" spans="1:14" s="43" customFormat="1" hidden="1">
      <c r="A5590" s="84"/>
      <c r="B5590" s="117"/>
      <c r="C5590" s="118"/>
      <c r="D5590" s="118"/>
      <c r="E5590" s="118"/>
      <c r="F5590" s="118"/>
      <c r="G5590" s="118"/>
      <c r="H5590" s="118"/>
      <c r="I5590" s="118"/>
      <c r="J5590" s="118"/>
      <c r="K5590" s="118"/>
      <c r="L5590" s="118"/>
      <c r="M5590" s="118"/>
      <c r="N5590" s="118"/>
    </row>
    <row r="5591" spans="1:14" s="43" customFormat="1" hidden="1">
      <c r="A5591" s="84"/>
      <c r="B5591" s="117"/>
      <c r="C5591" s="118"/>
      <c r="D5591" s="118"/>
      <c r="E5591" s="118"/>
      <c r="F5591" s="118"/>
      <c r="G5591" s="118"/>
      <c r="H5591" s="118"/>
      <c r="I5591" s="118"/>
      <c r="J5591" s="118"/>
      <c r="K5591" s="118"/>
      <c r="L5591" s="118"/>
      <c r="M5591" s="118"/>
      <c r="N5591" s="118"/>
    </row>
    <row r="5592" spans="1:14" s="43" customFormat="1" hidden="1">
      <c r="A5592" s="84"/>
      <c r="B5592" s="117"/>
      <c r="C5592" s="118"/>
      <c r="D5592" s="118"/>
      <c r="E5592" s="118"/>
      <c r="F5592" s="118"/>
      <c r="G5592" s="118"/>
      <c r="H5592" s="118"/>
      <c r="I5592" s="118"/>
      <c r="J5592" s="118"/>
      <c r="K5592" s="118"/>
      <c r="L5592" s="118"/>
      <c r="M5592" s="118"/>
      <c r="N5592" s="118"/>
    </row>
    <row r="5593" spans="1:14" s="43" customFormat="1" hidden="1">
      <c r="A5593" s="84"/>
      <c r="B5593" s="117"/>
      <c r="C5593" s="118"/>
      <c r="D5593" s="118"/>
      <c r="E5593" s="118"/>
      <c r="F5593" s="118"/>
      <c r="G5593" s="118"/>
      <c r="H5593" s="118"/>
      <c r="I5593" s="118"/>
      <c r="J5593" s="118"/>
      <c r="K5593" s="118"/>
      <c r="L5593" s="118"/>
      <c r="M5593" s="118"/>
      <c r="N5593" s="118"/>
    </row>
    <row r="5594" spans="1:14" s="43" customFormat="1" hidden="1">
      <c r="A5594" s="84"/>
      <c r="B5594" s="117"/>
      <c r="C5594" s="118"/>
      <c r="D5594" s="118"/>
      <c r="E5594" s="118"/>
      <c r="F5594" s="118"/>
      <c r="G5594" s="118"/>
      <c r="H5594" s="118"/>
      <c r="I5594" s="118"/>
      <c r="J5594" s="118"/>
      <c r="K5594" s="118"/>
      <c r="L5594" s="118"/>
      <c r="M5594" s="118"/>
      <c r="N5594" s="118"/>
    </row>
    <row r="5595" spans="1:14" s="43" customFormat="1" hidden="1">
      <c r="A5595" s="84"/>
      <c r="B5595" s="117"/>
      <c r="C5595" s="118"/>
      <c r="D5595" s="118"/>
      <c r="E5595" s="118"/>
      <c r="F5595" s="118"/>
      <c r="G5595" s="118"/>
      <c r="H5595" s="118"/>
      <c r="I5595" s="118"/>
      <c r="J5595" s="118"/>
      <c r="K5595" s="118"/>
      <c r="L5595" s="118"/>
      <c r="M5595" s="118"/>
      <c r="N5595" s="118"/>
    </row>
    <row r="5596" spans="1:14" s="43" customFormat="1" hidden="1">
      <c r="A5596" s="84"/>
      <c r="B5596" s="117"/>
      <c r="C5596" s="118"/>
      <c r="D5596" s="118"/>
      <c r="E5596" s="118"/>
      <c r="F5596" s="118"/>
      <c r="G5596" s="118"/>
      <c r="H5596" s="118"/>
      <c r="I5596" s="118"/>
      <c r="J5596" s="118"/>
      <c r="K5596" s="118"/>
      <c r="L5596" s="118"/>
      <c r="M5596" s="118"/>
      <c r="N5596" s="118"/>
    </row>
    <row r="5597" spans="1:14" s="43" customFormat="1" hidden="1">
      <c r="A5597" s="84"/>
      <c r="B5597" s="117"/>
      <c r="C5597" s="118"/>
      <c r="D5597" s="118"/>
      <c r="E5597" s="118"/>
      <c r="F5597" s="118"/>
      <c r="G5597" s="118"/>
      <c r="H5597" s="118"/>
      <c r="I5597" s="118"/>
      <c r="J5597" s="118"/>
      <c r="K5597" s="118"/>
      <c r="L5597" s="118"/>
      <c r="M5597" s="118"/>
      <c r="N5597" s="118"/>
    </row>
    <row r="5598" spans="1:14" s="43" customFormat="1" hidden="1">
      <c r="A5598" s="84"/>
      <c r="B5598" s="117"/>
      <c r="C5598" s="118"/>
      <c r="D5598" s="118"/>
      <c r="E5598" s="118"/>
      <c r="F5598" s="118"/>
      <c r="G5598" s="118"/>
      <c r="H5598" s="118"/>
      <c r="I5598" s="118"/>
      <c r="J5598" s="118"/>
      <c r="K5598" s="118"/>
      <c r="L5598" s="118"/>
      <c r="M5598" s="118"/>
      <c r="N5598" s="118"/>
    </row>
    <row r="5599" spans="1:14" s="43" customFormat="1" hidden="1">
      <c r="A5599" s="84"/>
      <c r="B5599" s="117"/>
      <c r="C5599" s="118"/>
      <c r="D5599" s="118"/>
      <c r="E5599" s="118"/>
      <c r="F5599" s="118"/>
      <c r="G5599" s="118"/>
      <c r="H5599" s="118"/>
      <c r="I5599" s="118"/>
      <c r="J5599" s="118"/>
      <c r="K5599" s="118"/>
      <c r="L5599" s="118"/>
      <c r="M5599" s="118"/>
      <c r="N5599" s="118"/>
    </row>
    <row r="5600" spans="1:14" s="43" customFormat="1" hidden="1">
      <c r="A5600" s="84"/>
      <c r="B5600" s="117"/>
      <c r="C5600" s="118"/>
      <c r="D5600" s="118"/>
      <c r="E5600" s="118"/>
      <c r="F5600" s="118"/>
      <c r="G5600" s="118"/>
      <c r="H5600" s="118"/>
      <c r="I5600" s="118"/>
      <c r="J5600" s="118"/>
      <c r="K5600" s="118"/>
      <c r="L5600" s="118"/>
      <c r="M5600" s="118"/>
      <c r="N5600" s="118"/>
    </row>
    <row r="5601" spans="1:14" s="43" customFormat="1" hidden="1">
      <c r="A5601" s="84"/>
      <c r="B5601" s="117"/>
      <c r="C5601" s="118"/>
      <c r="D5601" s="118"/>
      <c r="E5601" s="118"/>
      <c r="F5601" s="118"/>
      <c r="G5601" s="118"/>
      <c r="H5601" s="118"/>
      <c r="I5601" s="118"/>
      <c r="J5601" s="118"/>
      <c r="K5601" s="118"/>
      <c r="L5601" s="118"/>
      <c r="M5601" s="118"/>
      <c r="N5601" s="118"/>
    </row>
    <row r="5602" spans="1:14" s="43" customFormat="1" hidden="1">
      <c r="A5602" s="84"/>
      <c r="B5602" s="117"/>
      <c r="C5602" s="118"/>
      <c r="D5602" s="118"/>
      <c r="E5602" s="118"/>
      <c r="F5602" s="118"/>
      <c r="G5602" s="118"/>
      <c r="H5602" s="118"/>
      <c r="I5602" s="118"/>
      <c r="J5602" s="118"/>
      <c r="K5602" s="118"/>
      <c r="L5602" s="118"/>
      <c r="M5602" s="118"/>
      <c r="N5602" s="118"/>
    </row>
    <row r="5603" spans="1:14" s="43" customFormat="1" hidden="1">
      <c r="A5603" s="84"/>
      <c r="B5603" s="117"/>
      <c r="C5603" s="118"/>
      <c r="D5603" s="118"/>
      <c r="E5603" s="118"/>
      <c r="F5603" s="118"/>
      <c r="G5603" s="118"/>
      <c r="H5603" s="118"/>
      <c r="I5603" s="118"/>
      <c r="J5603" s="118"/>
      <c r="K5603" s="118"/>
      <c r="L5603" s="118"/>
      <c r="M5603" s="118"/>
      <c r="N5603" s="118"/>
    </row>
    <row r="5604" spans="1:14" s="43" customFormat="1" hidden="1">
      <c r="A5604" s="84"/>
      <c r="B5604" s="117"/>
      <c r="C5604" s="118"/>
      <c r="D5604" s="118"/>
      <c r="E5604" s="118"/>
      <c r="F5604" s="118"/>
      <c r="G5604" s="118"/>
      <c r="H5604" s="118"/>
      <c r="I5604" s="118"/>
      <c r="J5604" s="118"/>
      <c r="K5604" s="118"/>
      <c r="L5604" s="118"/>
      <c r="M5604" s="118"/>
      <c r="N5604" s="118"/>
    </row>
    <row r="5605" spans="1:14" s="43" customFormat="1" hidden="1">
      <c r="A5605" s="84"/>
      <c r="B5605" s="117"/>
      <c r="C5605" s="118"/>
      <c r="D5605" s="118"/>
      <c r="E5605" s="118"/>
      <c r="F5605" s="118"/>
      <c r="G5605" s="118"/>
      <c r="H5605" s="118"/>
      <c r="I5605" s="118"/>
      <c r="J5605" s="118"/>
      <c r="K5605" s="118"/>
      <c r="L5605" s="118"/>
      <c r="M5605" s="118"/>
      <c r="N5605" s="118"/>
    </row>
    <row r="5606" spans="1:14" s="43" customFormat="1" hidden="1">
      <c r="A5606" s="84"/>
      <c r="B5606" s="117"/>
      <c r="C5606" s="118"/>
      <c r="D5606" s="118"/>
      <c r="E5606" s="118"/>
      <c r="F5606" s="118"/>
      <c r="G5606" s="118"/>
      <c r="H5606" s="118"/>
      <c r="I5606" s="118"/>
      <c r="J5606" s="118"/>
      <c r="K5606" s="118"/>
      <c r="L5606" s="118"/>
      <c r="M5606" s="118"/>
      <c r="N5606" s="118"/>
    </row>
    <row r="5607" spans="1:14" s="43" customFormat="1" hidden="1">
      <c r="A5607" s="84"/>
      <c r="B5607" s="117"/>
      <c r="C5607" s="118"/>
      <c r="D5607" s="118"/>
      <c r="E5607" s="118"/>
      <c r="F5607" s="118"/>
      <c r="G5607" s="118"/>
      <c r="H5607" s="118"/>
      <c r="I5607" s="118"/>
      <c r="J5607" s="118"/>
      <c r="K5607" s="118"/>
      <c r="L5607" s="118"/>
      <c r="M5607" s="118"/>
      <c r="N5607" s="118"/>
    </row>
    <row r="5608" spans="1:14" s="43" customFormat="1" hidden="1">
      <c r="A5608" s="84"/>
      <c r="B5608" s="117"/>
      <c r="C5608" s="118"/>
      <c r="D5608" s="118"/>
      <c r="E5608" s="118"/>
      <c r="F5608" s="118"/>
      <c r="G5608" s="118"/>
      <c r="H5608" s="118"/>
      <c r="I5608" s="118"/>
      <c r="J5608" s="118"/>
      <c r="K5608" s="118"/>
      <c r="L5608" s="118"/>
      <c r="M5608" s="118"/>
      <c r="N5608" s="118"/>
    </row>
    <row r="5609" spans="1:14" s="43" customFormat="1" hidden="1">
      <c r="A5609" s="84"/>
      <c r="B5609" s="117"/>
      <c r="C5609" s="118"/>
      <c r="D5609" s="118"/>
      <c r="E5609" s="118"/>
      <c r="F5609" s="118"/>
      <c r="G5609" s="118"/>
      <c r="H5609" s="118"/>
      <c r="I5609" s="118"/>
      <c r="J5609" s="118"/>
      <c r="K5609" s="118"/>
      <c r="L5609" s="118"/>
      <c r="M5609" s="118"/>
      <c r="N5609" s="118"/>
    </row>
    <row r="5610" spans="1:14" s="43" customFormat="1" hidden="1">
      <c r="A5610" s="84"/>
      <c r="B5610" s="117"/>
      <c r="C5610" s="118"/>
      <c r="D5610" s="118"/>
      <c r="E5610" s="118"/>
      <c r="F5610" s="118"/>
      <c r="G5610" s="118"/>
      <c r="H5610" s="118"/>
      <c r="I5610" s="118"/>
      <c r="J5610" s="118"/>
      <c r="K5610" s="118"/>
      <c r="L5610" s="118"/>
      <c r="M5610" s="118"/>
      <c r="N5610" s="118"/>
    </row>
    <row r="5611" spans="1:14" s="43" customFormat="1" hidden="1">
      <c r="A5611" s="84"/>
      <c r="B5611" s="117"/>
      <c r="C5611" s="118"/>
      <c r="D5611" s="118"/>
      <c r="E5611" s="118"/>
      <c r="F5611" s="118"/>
      <c r="G5611" s="118"/>
      <c r="H5611" s="118"/>
      <c r="I5611" s="118"/>
      <c r="J5611" s="118"/>
      <c r="K5611" s="118"/>
      <c r="L5611" s="118"/>
      <c r="M5611" s="118"/>
      <c r="N5611" s="118"/>
    </row>
    <row r="5612" spans="1:14" s="43" customFormat="1" hidden="1">
      <c r="A5612" s="84"/>
      <c r="B5612" s="117"/>
      <c r="C5612" s="118"/>
      <c r="D5612" s="118"/>
      <c r="E5612" s="118"/>
      <c r="F5612" s="118"/>
      <c r="G5612" s="118"/>
      <c r="H5612" s="118"/>
      <c r="I5612" s="118"/>
      <c r="J5612" s="118"/>
      <c r="K5612" s="118"/>
      <c r="L5612" s="118"/>
      <c r="M5612" s="118"/>
      <c r="N5612" s="118"/>
    </row>
    <row r="5613" spans="1:14" s="43" customFormat="1" hidden="1">
      <c r="A5613" s="84"/>
      <c r="B5613" s="117"/>
      <c r="C5613" s="118"/>
      <c r="D5613" s="118"/>
      <c r="E5613" s="118"/>
      <c r="F5613" s="118"/>
      <c r="G5613" s="118"/>
      <c r="H5613" s="118"/>
      <c r="I5613" s="118"/>
      <c r="J5613" s="118"/>
      <c r="K5613" s="118"/>
      <c r="L5613" s="118"/>
      <c r="M5613" s="118"/>
      <c r="N5613" s="118"/>
    </row>
    <row r="5614" spans="1:14" s="43" customFormat="1" hidden="1">
      <c r="A5614" s="84"/>
      <c r="B5614" s="117"/>
      <c r="C5614" s="118"/>
      <c r="D5614" s="118"/>
      <c r="E5614" s="118"/>
      <c r="F5614" s="118"/>
      <c r="G5614" s="118"/>
      <c r="H5614" s="118"/>
      <c r="I5614" s="118"/>
      <c r="J5614" s="118"/>
      <c r="K5614" s="118"/>
      <c r="L5614" s="118"/>
      <c r="M5614" s="118"/>
      <c r="N5614" s="118"/>
    </row>
    <row r="5615" spans="1:14" s="43" customFormat="1" hidden="1">
      <c r="A5615" s="84"/>
      <c r="B5615" s="117"/>
      <c r="C5615" s="118"/>
      <c r="D5615" s="118"/>
      <c r="E5615" s="118"/>
      <c r="F5615" s="118"/>
      <c r="G5615" s="118"/>
      <c r="H5615" s="118"/>
      <c r="I5615" s="118"/>
      <c r="J5615" s="118"/>
      <c r="K5615" s="118"/>
      <c r="L5615" s="118"/>
      <c r="M5615" s="118"/>
      <c r="N5615" s="118"/>
    </row>
    <row r="5616" spans="1:14" s="43" customFormat="1" hidden="1">
      <c r="A5616" s="84"/>
      <c r="B5616" s="117"/>
      <c r="C5616" s="118"/>
      <c r="D5616" s="118"/>
      <c r="E5616" s="118"/>
      <c r="F5616" s="118"/>
      <c r="G5616" s="118"/>
      <c r="H5616" s="118"/>
      <c r="I5616" s="118"/>
      <c r="J5616" s="118"/>
      <c r="K5616" s="118"/>
      <c r="L5616" s="118"/>
      <c r="M5616" s="118"/>
      <c r="N5616" s="118"/>
    </row>
    <row r="5617" spans="1:14" s="43" customFormat="1" hidden="1">
      <c r="A5617" s="84"/>
      <c r="B5617" s="117"/>
      <c r="C5617" s="118"/>
      <c r="D5617" s="118"/>
      <c r="E5617" s="118"/>
      <c r="F5617" s="118"/>
      <c r="G5617" s="118"/>
      <c r="H5617" s="118"/>
      <c r="I5617" s="118"/>
      <c r="J5617" s="118"/>
      <c r="K5617" s="118"/>
      <c r="L5617" s="118"/>
      <c r="M5617" s="118"/>
      <c r="N5617" s="118"/>
    </row>
    <row r="5618" spans="1:14" s="43" customFormat="1" hidden="1">
      <c r="A5618" s="84"/>
      <c r="B5618" s="117"/>
      <c r="C5618" s="118"/>
      <c r="D5618" s="118"/>
      <c r="E5618" s="118"/>
      <c r="F5618" s="118"/>
      <c r="G5618" s="118"/>
      <c r="H5618" s="118"/>
      <c r="I5618" s="118"/>
      <c r="J5618" s="118"/>
      <c r="K5618" s="118"/>
      <c r="L5618" s="118"/>
      <c r="M5618" s="118"/>
      <c r="N5618" s="118"/>
    </row>
    <row r="5619" spans="1:14" s="43" customFormat="1" hidden="1">
      <c r="A5619" s="84"/>
      <c r="B5619" s="117"/>
      <c r="C5619" s="118"/>
      <c r="D5619" s="118"/>
      <c r="E5619" s="118"/>
      <c r="F5619" s="118"/>
      <c r="G5619" s="118"/>
      <c r="H5619" s="118"/>
      <c r="I5619" s="118"/>
      <c r="J5619" s="118"/>
      <c r="K5619" s="118"/>
      <c r="L5619" s="118"/>
      <c r="M5619" s="118"/>
      <c r="N5619" s="118"/>
    </row>
    <row r="5620" spans="1:14" s="43" customFormat="1" hidden="1">
      <c r="A5620" s="84"/>
      <c r="B5620" s="117"/>
      <c r="C5620" s="118"/>
      <c r="D5620" s="118"/>
      <c r="E5620" s="118"/>
      <c r="F5620" s="118"/>
      <c r="G5620" s="118"/>
      <c r="H5620" s="118"/>
      <c r="I5620" s="118"/>
      <c r="J5620" s="118"/>
      <c r="K5620" s="118"/>
      <c r="L5620" s="118"/>
      <c r="M5620" s="118"/>
      <c r="N5620" s="118"/>
    </row>
    <row r="5621" spans="1:14" s="43" customFormat="1" hidden="1">
      <c r="A5621" s="84"/>
      <c r="B5621" s="117"/>
      <c r="C5621" s="118"/>
      <c r="D5621" s="118"/>
      <c r="E5621" s="118"/>
      <c r="F5621" s="118"/>
      <c r="G5621" s="118"/>
      <c r="H5621" s="118"/>
      <c r="I5621" s="118"/>
      <c r="J5621" s="118"/>
      <c r="K5621" s="118"/>
      <c r="L5621" s="118"/>
      <c r="M5621" s="118"/>
      <c r="N5621" s="118"/>
    </row>
    <row r="5622" spans="1:14" s="43" customFormat="1" hidden="1">
      <c r="A5622" s="84"/>
      <c r="B5622" s="117"/>
      <c r="C5622" s="118"/>
      <c r="D5622" s="118"/>
      <c r="E5622" s="118"/>
      <c r="F5622" s="118"/>
      <c r="G5622" s="118"/>
      <c r="H5622" s="118"/>
      <c r="I5622" s="118"/>
      <c r="J5622" s="118"/>
      <c r="K5622" s="118"/>
      <c r="L5622" s="118"/>
      <c r="M5622" s="118"/>
      <c r="N5622" s="118"/>
    </row>
    <row r="5623" spans="1:14" s="43" customFormat="1" hidden="1">
      <c r="A5623" s="84"/>
      <c r="B5623" s="117"/>
      <c r="C5623" s="118"/>
      <c r="D5623" s="118"/>
      <c r="E5623" s="118"/>
      <c r="F5623" s="118"/>
      <c r="G5623" s="118"/>
      <c r="H5623" s="118"/>
      <c r="I5623" s="118"/>
      <c r="J5623" s="118"/>
      <c r="K5623" s="118"/>
      <c r="L5623" s="118"/>
      <c r="M5623" s="118"/>
      <c r="N5623" s="118"/>
    </row>
    <row r="5624" spans="1:14" s="43" customFormat="1" hidden="1">
      <c r="A5624" s="84"/>
      <c r="B5624" s="117"/>
      <c r="C5624" s="118"/>
      <c r="D5624" s="118"/>
      <c r="E5624" s="118"/>
      <c r="F5624" s="118"/>
      <c r="G5624" s="118"/>
      <c r="H5624" s="118"/>
      <c r="I5624" s="118"/>
      <c r="J5624" s="118"/>
      <c r="K5624" s="118"/>
      <c r="L5624" s="118"/>
      <c r="M5624" s="118"/>
      <c r="N5624" s="118"/>
    </row>
    <row r="5625" spans="1:14" s="43" customFormat="1" hidden="1">
      <c r="A5625" s="84"/>
      <c r="B5625" s="117"/>
      <c r="C5625" s="118"/>
      <c r="D5625" s="118"/>
      <c r="E5625" s="118"/>
      <c r="F5625" s="118"/>
      <c r="G5625" s="118"/>
      <c r="H5625" s="118"/>
      <c r="I5625" s="118"/>
      <c r="J5625" s="118"/>
      <c r="K5625" s="118"/>
      <c r="L5625" s="118"/>
      <c r="M5625" s="118"/>
      <c r="N5625" s="118"/>
    </row>
    <row r="5626" spans="1:14" s="43" customFormat="1" hidden="1">
      <c r="A5626" s="84"/>
      <c r="B5626" s="117"/>
      <c r="C5626" s="118"/>
      <c r="D5626" s="118"/>
      <c r="E5626" s="118"/>
      <c r="F5626" s="118"/>
      <c r="G5626" s="118"/>
      <c r="H5626" s="118"/>
      <c r="I5626" s="118"/>
      <c r="J5626" s="118"/>
      <c r="K5626" s="118"/>
      <c r="L5626" s="118"/>
      <c r="M5626" s="118"/>
      <c r="N5626" s="118"/>
    </row>
    <row r="5627" spans="1:14" s="43" customFormat="1" hidden="1">
      <c r="A5627" s="84"/>
      <c r="B5627" s="117"/>
      <c r="C5627" s="118"/>
      <c r="D5627" s="118"/>
      <c r="E5627" s="118"/>
      <c r="F5627" s="118"/>
      <c r="G5627" s="118"/>
      <c r="H5627" s="118"/>
      <c r="I5627" s="118"/>
      <c r="J5627" s="118"/>
      <c r="K5627" s="118"/>
      <c r="L5627" s="118"/>
      <c r="M5627" s="118"/>
      <c r="N5627" s="118"/>
    </row>
    <row r="5628" spans="1:14" s="43" customFormat="1" hidden="1">
      <c r="A5628" s="84"/>
      <c r="B5628" s="117"/>
      <c r="C5628" s="118"/>
      <c r="D5628" s="118"/>
      <c r="E5628" s="118"/>
      <c r="F5628" s="118"/>
      <c r="G5628" s="118"/>
      <c r="H5628" s="118"/>
      <c r="I5628" s="118"/>
      <c r="J5628" s="118"/>
      <c r="K5628" s="118"/>
      <c r="L5628" s="118"/>
      <c r="M5628" s="118"/>
      <c r="N5628" s="118"/>
    </row>
    <row r="5629" spans="1:14" s="43" customFormat="1" hidden="1">
      <c r="A5629" s="84"/>
      <c r="B5629" s="117"/>
      <c r="C5629" s="118"/>
      <c r="D5629" s="118"/>
      <c r="E5629" s="118"/>
      <c r="F5629" s="118"/>
      <c r="G5629" s="118"/>
      <c r="H5629" s="118"/>
      <c r="I5629" s="118"/>
      <c r="J5629" s="118"/>
      <c r="K5629" s="118"/>
      <c r="L5629" s="118"/>
      <c r="M5629" s="118"/>
      <c r="N5629" s="118"/>
    </row>
    <row r="5630" spans="1:14" s="43" customFormat="1" hidden="1">
      <c r="A5630" s="84"/>
      <c r="B5630" s="117"/>
      <c r="C5630" s="118"/>
      <c r="D5630" s="118"/>
      <c r="E5630" s="118"/>
      <c r="F5630" s="118"/>
      <c r="G5630" s="118"/>
      <c r="H5630" s="118"/>
      <c r="I5630" s="118"/>
      <c r="J5630" s="118"/>
      <c r="K5630" s="118"/>
      <c r="L5630" s="118"/>
      <c r="M5630" s="118"/>
      <c r="N5630" s="118"/>
    </row>
    <row r="5631" spans="1:14" s="43" customFormat="1" hidden="1">
      <c r="A5631" s="84"/>
      <c r="B5631" s="117"/>
      <c r="C5631" s="118"/>
      <c r="D5631" s="118"/>
      <c r="E5631" s="118"/>
      <c r="F5631" s="118"/>
      <c r="G5631" s="118"/>
      <c r="H5631" s="118"/>
      <c r="I5631" s="118"/>
      <c r="J5631" s="118"/>
      <c r="K5631" s="118"/>
      <c r="L5631" s="118"/>
      <c r="M5631" s="118"/>
      <c r="N5631" s="118"/>
    </row>
    <row r="5632" spans="1:14" s="43" customFormat="1" hidden="1">
      <c r="A5632" s="84"/>
      <c r="B5632" s="117"/>
      <c r="C5632" s="118"/>
      <c r="D5632" s="118"/>
      <c r="E5632" s="118"/>
      <c r="F5632" s="118"/>
      <c r="G5632" s="118"/>
      <c r="H5632" s="118"/>
      <c r="I5632" s="118"/>
      <c r="J5632" s="118"/>
      <c r="K5632" s="118"/>
      <c r="L5632" s="118"/>
      <c r="M5632" s="118"/>
      <c r="N5632" s="118"/>
    </row>
    <row r="5633" spans="1:14" s="43" customFormat="1" hidden="1">
      <c r="A5633" s="84"/>
      <c r="B5633" s="117"/>
      <c r="C5633" s="118"/>
      <c r="D5633" s="118"/>
      <c r="E5633" s="118"/>
      <c r="F5633" s="118"/>
      <c r="G5633" s="118"/>
      <c r="H5633" s="118"/>
      <c r="I5633" s="118"/>
      <c r="J5633" s="118"/>
      <c r="K5633" s="118"/>
      <c r="L5633" s="118"/>
      <c r="M5633" s="118"/>
      <c r="N5633" s="118"/>
    </row>
    <row r="5634" spans="1:14" s="43" customFormat="1" hidden="1">
      <c r="A5634" s="84"/>
      <c r="B5634" s="117"/>
      <c r="C5634" s="118"/>
      <c r="D5634" s="118"/>
      <c r="E5634" s="118"/>
      <c r="F5634" s="118"/>
      <c r="G5634" s="118"/>
      <c r="H5634" s="118"/>
      <c r="I5634" s="118"/>
      <c r="J5634" s="118"/>
      <c r="K5634" s="118"/>
      <c r="L5634" s="118"/>
      <c r="M5634" s="118"/>
      <c r="N5634" s="118"/>
    </row>
    <row r="5635" spans="1:14" s="43" customFormat="1" hidden="1">
      <c r="A5635" s="84"/>
      <c r="B5635" s="117"/>
      <c r="C5635" s="118"/>
      <c r="D5635" s="118"/>
      <c r="E5635" s="118"/>
      <c r="F5635" s="118"/>
      <c r="G5635" s="118"/>
      <c r="H5635" s="118"/>
      <c r="I5635" s="118"/>
      <c r="J5635" s="118"/>
      <c r="K5635" s="118"/>
      <c r="L5635" s="118"/>
      <c r="M5635" s="118"/>
      <c r="N5635" s="118"/>
    </row>
    <row r="5636" spans="1:14" s="43" customFormat="1" hidden="1">
      <c r="A5636" s="84"/>
      <c r="B5636" s="117"/>
      <c r="C5636" s="118"/>
      <c r="D5636" s="118"/>
      <c r="E5636" s="118"/>
      <c r="F5636" s="118"/>
      <c r="G5636" s="118"/>
      <c r="H5636" s="118"/>
      <c r="I5636" s="118"/>
      <c r="J5636" s="118"/>
      <c r="K5636" s="118"/>
      <c r="L5636" s="118"/>
      <c r="M5636" s="118"/>
      <c r="N5636" s="118"/>
    </row>
    <row r="5637" spans="1:14" s="43" customFormat="1" hidden="1">
      <c r="A5637" s="84"/>
      <c r="B5637" s="117"/>
      <c r="C5637" s="118"/>
      <c r="D5637" s="118"/>
      <c r="E5637" s="118"/>
      <c r="F5637" s="118"/>
      <c r="G5637" s="118"/>
      <c r="H5637" s="118"/>
      <c r="I5637" s="118"/>
      <c r="J5637" s="118"/>
      <c r="K5637" s="118"/>
      <c r="L5637" s="118"/>
      <c r="M5637" s="118"/>
      <c r="N5637" s="118"/>
    </row>
    <row r="5638" spans="1:14" s="43" customFormat="1" hidden="1">
      <c r="A5638" s="84"/>
      <c r="B5638" s="117"/>
      <c r="C5638" s="118"/>
      <c r="D5638" s="118"/>
      <c r="E5638" s="118"/>
      <c r="F5638" s="118"/>
      <c r="G5638" s="118"/>
      <c r="H5638" s="118"/>
      <c r="I5638" s="118"/>
      <c r="J5638" s="118"/>
      <c r="K5638" s="118"/>
      <c r="L5638" s="118"/>
      <c r="M5638" s="118"/>
      <c r="N5638" s="118"/>
    </row>
    <row r="5639" spans="1:14" s="43" customFormat="1" hidden="1">
      <c r="A5639" s="84"/>
      <c r="B5639" s="117"/>
      <c r="C5639" s="118"/>
      <c r="D5639" s="118"/>
      <c r="E5639" s="118"/>
      <c r="F5639" s="118"/>
      <c r="G5639" s="118"/>
      <c r="H5639" s="118"/>
      <c r="I5639" s="118"/>
      <c r="J5639" s="118"/>
      <c r="K5639" s="118"/>
      <c r="L5639" s="118"/>
      <c r="M5639" s="118"/>
      <c r="N5639" s="118"/>
    </row>
    <row r="5640" spans="1:14" s="43" customFormat="1" hidden="1">
      <c r="A5640" s="84"/>
      <c r="B5640" s="117"/>
      <c r="C5640" s="118"/>
      <c r="D5640" s="118"/>
      <c r="E5640" s="118"/>
      <c r="F5640" s="118"/>
      <c r="G5640" s="118"/>
      <c r="H5640" s="118"/>
      <c r="I5640" s="118"/>
      <c r="J5640" s="118"/>
      <c r="K5640" s="118"/>
      <c r="L5640" s="118"/>
      <c r="M5640" s="118"/>
      <c r="N5640" s="118"/>
    </row>
    <row r="5641" spans="1:14" s="43" customFormat="1" hidden="1">
      <c r="A5641" s="84"/>
      <c r="B5641" s="117"/>
      <c r="C5641" s="118"/>
      <c r="D5641" s="118"/>
      <c r="E5641" s="118"/>
      <c r="F5641" s="118"/>
      <c r="G5641" s="118"/>
      <c r="H5641" s="118"/>
      <c r="I5641" s="118"/>
      <c r="J5641" s="118"/>
      <c r="K5641" s="118"/>
      <c r="L5641" s="118"/>
      <c r="M5641" s="118"/>
      <c r="N5641" s="118"/>
    </row>
    <row r="5642" spans="1:14" s="43" customFormat="1" hidden="1">
      <c r="A5642" s="84"/>
      <c r="B5642" s="117"/>
      <c r="C5642" s="118"/>
      <c r="D5642" s="118"/>
      <c r="E5642" s="118"/>
      <c r="F5642" s="118"/>
      <c r="G5642" s="118"/>
      <c r="H5642" s="118"/>
      <c r="I5642" s="118"/>
      <c r="J5642" s="118"/>
      <c r="K5642" s="118"/>
      <c r="L5642" s="118"/>
      <c r="M5642" s="118"/>
      <c r="N5642" s="118"/>
    </row>
    <row r="5643" spans="1:14" s="43" customFormat="1" hidden="1">
      <c r="A5643" s="84"/>
      <c r="B5643" s="117"/>
      <c r="C5643" s="118"/>
      <c r="D5643" s="118"/>
      <c r="E5643" s="118"/>
      <c r="F5643" s="118"/>
      <c r="G5643" s="118"/>
      <c r="H5643" s="118"/>
      <c r="I5643" s="118"/>
      <c r="J5643" s="118"/>
      <c r="K5643" s="118"/>
      <c r="L5643" s="118"/>
      <c r="M5643" s="118"/>
      <c r="N5643" s="118"/>
    </row>
    <row r="5644" spans="1:14" s="43" customFormat="1" hidden="1">
      <c r="A5644" s="84"/>
      <c r="B5644" s="117"/>
      <c r="C5644" s="118"/>
      <c r="D5644" s="118"/>
      <c r="E5644" s="118"/>
      <c r="F5644" s="118"/>
      <c r="G5644" s="118"/>
      <c r="H5644" s="118"/>
      <c r="I5644" s="118"/>
      <c r="J5644" s="118"/>
      <c r="K5644" s="118"/>
      <c r="L5644" s="118"/>
      <c r="M5644" s="118"/>
      <c r="N5644" s="118"/>
    </row>
    <row r="5645" spans="1:14" s="43" customFormat="1" hidden="1">
      <c r="A5645" s="84"/>
      <c r="B5645" s="117"/>
      <c r="C5645" s="118"/>
      <c r="D5645" s="118"/>
      <c r="E5645" s="118"/>
      <c r="F5645" s="118"/>
      <c r="G5645" s="118"/>
      <c r="H5645" s="118"/>
      <c r="I5645" s="118"/>
      <c r="J5645" s="118"/>
      <c r="K5645" s="118"/>
      <c r="L5645" s="118"/>
      <c r="M5645" s="118"/>
      <c r="N5645" s="118"/>
    </row>
    <row r="5646" spans="1:14" s="43" customFormat="1" hidden="1">
      <c r="A5646" s="84"/>
      <c r="B5646" s="117"/>
      <c r="C5646" s="118"/>
      <c r="D5646" s="118"/>
      <c r="E5646" s="118"/>
      <c r="F5646" s="118"/>
      <c r="G5646" s="118"/>
      <c r="H5646" s="118"/>
      <c r="I5646" s="118"/>
      <c r="J5646" s="118"/>
      <c r="K5646" s="118"/>
      <c r="L5646" s="118"/>
      <c r="M5646" s="118"/>
      <c r="N5646" s="118"/>
    </row>
    <row r="5647" spans="1:14" s="43" customFormat="1" hidden="1">
      <c r="A5647" s="84"/>
      <c r="B5647" s="117"/>
      <c r="C5647" s="118"/>
      <c r="D5647" s="118"/>
      <c r="E5647" s="118"/>
      <c r="F5647" s="118"/>
      <c r="G5647" s="118"/>
      <c r="H5647" s="118"/>
      <c r="I5647" s="118"/>
      <c r="J5647" s="118"/>
      <c r="K5647" s="118"/>
      <c r="L5647" s="118"/>
      <c r="M5647" s="118"/>
      <c r="N5647" s="118"/>
    </row>
    <row r="5648" spans="1:14" s="43" customFormat="1" hidden="1">
      <c r="A5648" s="84"/>
      <c r="B5648" s="117"/>
      <c r="C5648" s="118"/>
      <c r="D5648" s="118"/>
      <c r="E5648" s="118"/>
      <c r="F5648" s="118"/>
      <c r="G5648" s="118"/>
      <c r="H5648" s="118"/>
      <c r="I5648" s="118"/>
      <c r="J5648" s="118"/>
      <c r="K5648" s="118"/>
      <c r="L5648" s="118"/>
      <c r="M5648" s="118"/>
      <c r="N5648" s="118"/>
    </row>
    <row r="5649" spans="1:14" s="43" customFormat="1" hidden="1">
      <c r="A5649" s="84"/>
      <c r="B5649" s="117"/>
      <c r="C5649" s="118"/>
      <c r="D5649" s="118"/>
      <c r="E5649" s="118"/>
      <c r="F5649" s="118"/>
      <c r="G5649" s="118"/>
      <c r="H5649" s="118"/>
      <c r="I5649" s="118"/>
      <c r="J5649" s="118"/>
      <c r="K5649" s="118"/>
      <c r="L5649" s="118"/>
      <c r="M5649" s="118"/>
      <c r="N5649" s="118"/>
    </row>
    <row r="5650" spans="1:14" s="43" customFormat="1" hidden="1">
      <c r="A5650" s="84"/>
      <c r="B5650" s="117"/>
      <c r="C5650" s="118"/>
      <c r="D5650" s="118"/>
      <c r="E5650" s="118"/>
      <c r="F5650" s="118"/>
      <c r="G5650" s="118"/>
      <c r="H5650" s="118"/>
      <c r="I5650" s="118"/>
      <c r="J5650" s="118"/>
      <c r="K5650" s="118"/>
      <c r="L5650" s="118"/>
      <c r="M5650" s="118"/>
      <c r="N5650" s="118"/>
    </row>
    <row r="5651" spans="1:14" s="43" customFormat="1" hidden="1">
      <c r="A5651" s="84"/>
      <c r="B5651" s="117"/>
      <c r="C5651" s="118"/>
      <c r="D5651" s="118"/>
      <c r="E5651" s="118"/>
      <c r="F5651" s="118"/>
      <c r="G5651" s="118"/>
      <c r="H5651" s="118"/>
      <c r="I5651" s="118"/>
      <c r="J5651" s="118"/>
      <c r="K5651" s="118"/>
      <c r="L5651" s="118"/>
      <c r="M5651" s="118"/>
      <c r="N5651" s="118"/>
    </row>
    <row r="5652" spans="1:14" s="43" customFormat="1" hidden="1">
      <c r="A5652" s="84"/>
      <c r="B5652" s="117"/>
      <c r="C5652" s="118"/>
      <c r="D5652" s="118"/>
      <c r="E5652" s="118"/>
      <c r="F5652" s="118"/>
      <c r="G5652" s="118"/>
      <c r="H5652" s="118"/>
      <c r="I5652" s="118"/>
      <c r="J5652" s="118"/>
      <c r="K5652" s="118"/>
      <c r="L5652" s="118"/>
      <c r="M5652" s="118"/>
      <c r="N5652" s="118"/>
    </row>
    <row r="5653" spans="1:14" s="43" customFormat="1" hidden="1">
      <c r="A5653" s="84"/>
      <c r="B5653" s="117"/>
      <c r="C5653" s="118"/>
      <c r="D5653" s="118"/>
      <c r="E5653" s="118"/>
      <c r="F5653" s="118"/>
      <c r="G5653" s="118"/>
      <c r="H5653" s="118"/>
      <c r="I5653" s="118"/>
      <c r="J5653" s="118"/>
      <c r="K5653" s="118"/>
      <c r="L5653" s="118"/>
      <c r="M5653" s="118"/>
      <c r="N5653" s="118"/>
    </row>
    <row r="5654" spans="1:14" s="43" customFormat="1" hidden="1">
      <c r="A5654" s="84"/>
      <c r="B5654" s="117"/>
      <c r="C5654" s="118"/>
      <c r="D5654" s="118"/>
      <c r="E5654" s="118"/>
      <c r="F5654" s="118"/>
      <c r="G5654" s="118"/>
      <c r="H5654" s="118"/>
      <c r="I5654" s="118"/>
      <c r="J5654" s="118"/>
      <c r="K5654" s="118"/>
      <c r="L5654" s="118"/>
      <c r="M5654" s="118"/>
      <c r="N5654" s="118"/>
    </row>
    <row r="5655" spans="1:14" s="43" customFormat="1" hidden="1">
      <c r="A5655" s="84"/>
      <c r="B5655" s="117"/>
      <c r="C5655" s="118"/>
      <c r="D5655" s="118"/>
      <c r="E5655" s="118"/>
      <c r="F5655" s="118"/>
      <c r="G5655" s="118"/>
      <c r="H5655" s="118"/>
      <c r="I5655" s="118"/>
      <c r="J5655" s="118"/>
      <c r="K5655" s="118"/>
      <c r="L5655" s="118"/>
      <c r="M5655" s="118"/>
      <c r="N5655" s="118"/>
    </row>
    <row r="5656" spans="1:14" s="43" customFormat="1" hidden="1">
      <c r="A5656" s="84"/>
      <c r="B5656" s="117"/>
      <c r="C5656" s="118"/>
      <c r="D5656" s="118"/>
      <c r="E5656" s="118"/>
      <c r="F5656" s="118"/>
      <c r="G5656" s="118"/>
      <c r="H5656" s="118"/>
      <c r="I5656" s="118"/>
      <c r="J5656" s="118"/>
      <c r="K5656" s="118"/>
      <c r="L5656" s="118"/>
      <c r="M5656" s="118"/>
      <c r="N5656" s="118"/>
    </row>
    <row r="5657" spans="1:14" s="43" customFormat="1" hidden="1">
      <c r="A5657" s="84"/>
      <c r="B5657" s="117"/>
      <c r="C5657" s="118"/>
      <c r="D5657" s="118"/>
      <c r="E5657" s="118"/>
      <c r="F5657" s="118"/>
      <c r="G5657" s="118"/>
      <c r="H5657" s="118"/>
      <c r="I5657" s="118"/>
      <c r="J5657" s="118"/>
      <c r="K5657" s="118"/>
      <c r="L5657" s="118"/>
      <c r="M5657" s="118"/>
      <c r="N5657" s="118"/>
    </row>
    <row r="5658" spans="1:14" s="43" customFormat="1" hidden="1">
      <c r="A5658" s="84"/>
      <c r="B5658" s="117"/>
      <c r="C5658" s="118"/>
      <c r="D5658" s="118"/>
      <c r="E5658" s="118"/>
      <c r="F5658" s="118"/>
      <c r="G5658" s="118"/>
      <c r="H5658" s="118"/>
      <c r="I5658" s="118"/>
      <c r="J5658" s="118"/>
      <c r="K5658" s="118"/>
      <c r="L5658" s="118"/>
      <c r="M5658" s="118"/>
      <c r="N5658" s="118"/>
    </row>
    <row r="5659" spans="1:14" s="43" customFormat="1" hidden="1">
      <c r="A5659" s="84"/>
      <c r="B5659" s="117"/>
      <c r="C5659" s="118"/>
      <c r="D5659" s="118"/>
      <c r="E5659" s="118"/>
      <c r="F5659" s="118"/>
      <c r="G5659" s="118"/>
      <c r="H5659" s="118"/>
      <c r="I5659" s="118"/>
      <c r="J5659" s="118"/>
      <c r="K5659" s="118"/>
      <c r="L5659" s="118"/>
      <c r="M5659" s="118"/>
      <c r="N5659" s="118"/>
    </row>
    <row r="5660" spans="1:14" s="43" customFormat="1" hidden="1">
      <c r="A5660" s="84"/>
      <c r="B5660" s="117"/>
      <c r="C5660" s="118"/>
      <c r="D5660" s="118"/>
      <c r="E5660" s="118"/>
      <c r="F5660" s="118"/>
      <c r="G5660" s="118"/>
      <c r="H5660" s="118"/>
      <c r="I5660" s="118"/>
      <c r="J5660" s="118"/>
      <c r="K5660" s="118"/>
      <c r="L5660" s="118"/>
      <c r="M5660" s="118"/>
      <c r="N5660" s="118"/>
    </row>
    <row r="5661" spans="1:14" s="43" customFormat="1" hidden="1">
      <c r="A5661" s="84"/>
      <c r="B5661" s="117"/>
      <c r="C5661" s="118"/>
      <c r="D5661" s="118"/>
      <c r="E5661" s="118"/>
      <c r="F5661" s="118"/>
      <c r="G5661" s="118"/>
      <c r="H5661" s="118"/>
      <c r="I5661" s="118"/>
      <c r="J5661" s="118"/>
      <c r="K5661" s="118"/>
      <c r="L5661" s="118"/>
      <c r="M5661" s="118"/>
      <c r="N5661" s="118"/>
    </row>
    <row r="5662" spans="1:14" s="43" customFormat="1" hidden="1">
      <c r="A5662" s="84"/>
      <c r="B5662" s="117"/>
      <c r="C5662" s="118"/>
      <c r="D5662" s="118"/>
      <c r="E5662" s="118"/>
      <c r="F5662" s="118"/>
      <c r="G5662" s="118"/>
      <c r="H5662" s="118"/>
      <c r="I5662" s="118"/>
      <c r="J5662" s="118"/>
      <c r="K5662" s="118"/>
      <c r="L5662" s="118"/>
      <c r="M5662" s="118"/>
      <c r="N5662" s="118"/>
    </row>
    <row r="5663" spans="1:14" s="43" customFormat="1" hidden="1">
      <c r="A5663" s="84"/>
      <c r="B5663" s="117"/>
      <c r="C5663" s="118"/>
      <c r="D5663" s="118"/>
      <c r="E5663" s="118"/>
      <c r="F5663" s="118"/>
      <c r="G5663" s="118"/>
      <c r="H5663" s="118"/>
      <c r="I5663" s="118"/>
      <c r="J5663" s="118"/>
      <c r="K5663" s="118"/>
      <c r="L5663" s="118"/>
      <c r="M5663" s="118"/>
      <c r="N5663" s="118"/>
    </row>
    <row r="5664" spans="1:14" s="43" customFormat="1" hidden="1">
      <c r="A5664" s="84"/>
      <c r="B5664" s="117"/>
      <c r="C5664" s="118"/>
      <c r="D5664" s="118"/>
      <c r="E5664" s="118"/>
      <c r="F5664" s="118"/>
      <c r="G5664" s="118"/>
      <c r="H5664" s="118"/>
      <c r="I5664" s="118"/>
      <c r="J5664" s="118"/>
      <c r="K5664" s="118"/>
      <c r="L5664" s="118"/>
      <c r="M5664" s="118"/>
      <c r="N5664" s="118"/>
    </row>
    <row r="5665" spans="1:14" s="43" customFormat="1" hidden="1">
      <c r="A5665" s="84"/>
      <c r="B5665" s="117"/>
      <c r="C5665" s="118"/>
      <c r="D5665" s="118"/>
      <c r="E5665" s="118"/>
      <c r="F5665" s="118"/>
      <c r="G5665" s="118"/>
      <c r="H5665" s="118"/>
      <c r="I5665" s="118"/>
      <c r="J5665" s="118"/>
      <c r="K5665" s="118"/>
      <c r="L5665" s="118"/>
      <c r="M5665" s="118"/>
      <c r="N5665" s="118"/>
    </row>
    <row r="5666" spans="1:14" s="43" customFormat="1" hidden="1">
      <c r="A5666" s="84"/>
      <c r="B5666" s="117"/>
      <c r="C5666" s="118"/>
      <c r="D5666" s="118"/>
      <c r="E5666" s="118"/>
      <c r="F5666" s="118"/>
      <c r="G5666" s="118"/>
      <c r="H5666" s="118"/>
      <c r="I5666" s="118"/>
      <c r="J5666" s="118"/>
      <c r="K5666" s="118"/>
      <c r="L5666" s="118"/>
      <c r="M5666" s="118"/>
      <c r="N5666" s="118"/>
    </row>
    <row r="5667" spans="1:14" s="43" customFormat="1" hidden="1">
      <c r="A5667" s="84"/>
      <c r="B5667" s="117"/>
      <c r="C5667" s="118"/>
      <c r="D5667" s="118"/>
      <c r="E5667" s="118"/>
      <c r="F5667" s="118"/>
      <c r="G5667" s="118"/>
      <c r="H5667" s="118"/>
      <c r="I5667" s="118"/>
      <c r="J5667" s="118"/>
      <c r="K5667" s="118"/>
      <c r="L5667" s="118"/>
      <c r="M5667" s="118"/>
      <c r="N5667" s="118"/>
    </row>
    <row r="5668" spans="1:14" s="43" customFormat="1" hidden="1">
      <c r="A5668" s="84"/>
      <c r="B5668" s="117"/>
      <c r="C5668" s="118"/>
      <c r="D5668" s="118"/>
      <c r="E5668" s="118"/>
      <c r="F5668" s="118"/>
      <c r="G5668" s="118"/>
      <c r="H5668" s="118"/>
      <c r="I5668" s="118"/>
      <c r="J5668" s="118"/>
      <c r="K5668" s="118"/>
      <c r="L5668" s="118"/>
      <c r="M5668" s="118"/>
      <c r="N5668" s="118"/>
    </row>
    <row r="5669" spans="1:14" s="43" customFormat="1" hidden="1">
      <c r="A5669" s="84"/>
      <c r="B5669" s="117"/>
      <c r="C5669" s="118"/>
      <c r="D5669" s="118"/>
      <c r="E5669" s="118"/>
      <c r="F5669" s="118"/>
      <c r="G5669" s="118"/>
      <c r="H5669" s="118"/>
      <c r="I5669" s="118"/>
      <c r="J5669" s="118"/>
      <c r="K5669" s="118"/>
      <c r="L5669" s="118"/>
      <c r="M5669" s="118"/>
      <c r="N5669" s="118"/>
    </row>
    <row r="5670" spans="1:14" s="43" customFormat="1" hidden="1">
      <c r="A5670" s="84"/>
      <c r="B5670" s="117"/>
      <c r="C5670" s="118"/>
      <c r="D5670" s="118"/>
      <c r="E5670" s="118"/>
      <c r="F5670" s="118"/>
      <c r="G5670" s="118"/>
      <c r="H5670" s="118"/>
      <c r="I5670" s="118"/>
      <c r="J5670" s="118"/>
      <c r="K5670" s="118"/>
      <c r="L5670" s="118"/>
      <c r="M5670" s="118"/>
      <c r="N5670" s="118"/>
    </row>
    <row r="5671" spans="1:14" s="43" customFormat="1" hidden="1">
      <c r="A5671" s="84"/>
      <c r="B5671" s="117"/>
      <c r="C5671" s="118"/>
      <c r="D5671" s="118"/>
      <c r="E5671" s="118"/>
      <c r="F5671" s="118"/>
      <c r="G5671" s="118"/>
      <c r="H5671" s="118"/>
      <c r="I5671" s="118"/>
      <c r="J5671" s="118"/>
      <c r="K5671" s="118"/>
      <c r="L5671" s="118"/>
      <c r="M5671" s="118"/>
      <c r="N5671" s="118"/>
    </row>
    <row r="5672" spans="1:14" s="43" customFormat="1" hidden="1">
      <c r="A5672" s="84"/>
      <c r="B5672" s="117"/>
      <c r="C5672" s="118"/>
      <c r="D5672" s="118"/>
      <c r="E5672" s="118"/>
      <c r="F5672" s="118"/>
      <c r="G5672" s="118"/>
      <c r="H5672" s="118"/>
      <c r="I5672" s="118"/>
      <c r="J5672" s="118"/>
      <c r="K5672" s="118"/>
      <c r="L5672" s="118"/>
      <c r="M5672" s="118"/>
      <c r="N5672" s="118"/>
    </row>
    <row r="5673" spans="1:14" s="43" customFormat="1" hidden="1">
      <c r="A5673" s="84"/>
      <c r="B5673" s="117"/>
      <c r="C5673" s="118"/>
      <c r="D5673" s="118"/>
      <c r="E5673" s="118"/>
      <c r="F5673" s="118"/>
      <c r="G5673" s="118"/>
      <c r="H5673" s="118"/>
      <c r="I5673" s="118"/>
      <c r="J5673" s="118"/>
      <c r="K5673" s="118"/>
      <c r="L5673" s="118"/>
      <c r="M5673" s="118"/>
      <c r="N5673" s="118"/>
    </row>
    <row r="5674" spans="1:14" s="43" customFormat="1" hidden="1">
      <c r="A5674" s="84"/>
      <c r="B5674" s="117"/>
      <c r="C5674" s="118"/>
      <c r="D5674" s="118"/>
      <c r="E5674" s="118"/>
      <c r="F5674" s="118"/>
      <c r="G5674" s="118"/>
      <c r="H5674" s="118"/>
      <c r="I5674" s="118"/>
      <c r="J5674" s="118"/>
      <c r="K5674" s="118"/>
      <c r="L5674" s="118"/>
      <c r="M5674" s="118"/>
      <c r="N5674" s="118"/>
    </row>
    <row r="5675" spans="1:14" s="43" customFormat="1" hidden="1">
      <c r="A5675" s="84"/>
      <c r="B5675" s="117"/>
      <c r="C5675" s="118"/>
      <c r="D5675" s="118"/>
      <c r="E5675" s="118"/>
      <c r="F5675" s="118"/>
      <c r="G5675" s="118"/>
      <c r="H5675" s="118"/>
      <c r="I5675" s="118"/>
      <c r="J5675" s="118"/>
      <c r="K5675" s="118"/>
      <c r="L5675" s="118"/>
      <c r="M5675" s="118"/>
      <c r="N5675" s="118"/>
    </row>
    <row r="5676" spans="1:14" s="43" customFormat="1" hidden="1">
      <c r="A5676" s="84"/>
      <c r="B5676" s="117"/>
      <c r="C5676" s="118"/>
      <c r="D5676" s="118"/>
      <c r="E5676" s="118"/>
      <c r="F5676" s="118"/>
      <c r="G5676" s="118"/>
      <c r="H5676" s="118"/>
      <c r="I5676" s="118"/>
      <c r="J5676" s="118"/>
      <c r="K5676" s="118"/>
      <c r="L5676" s="118"/>
      <c r="M5676" s="118"/>
      <c r="N5676" s="118"/>
    </row>
    <row r="5677" spans="1:14" s="43" customFormat="1" hidden="1">
      <c r="A5677" s="84"/>
      <c r="B5677" s="117"/>
      <c r="C5677" s="118"/>
      <c r="D5677" s="118"/>
      <c r="E5677" s="118"/>
      <c r="F5677" s="118"/>
      <c r="G5677" s="118"/>
      <c r="H5677" s="118"/>
      <c r="I5677" s="118"/>
      <c r="J5677" s="118"/>
      <c r="K5677" s="118"/>
      <c r="L5677" s="118"/>
      <c r="M5677" s="118"/>
      <c r="N5677" s="118"/>
    </row>
    <row r="5678" spans="1:14" s="43" customFormat="1" hidden="1">
      <c r="A5678" s="84"/>
      <c r="B5678" s="117"/>
      <c r="C5678" s="118"/>
      <c r="D5678" s="118"/>
      <c r="E5678" s="118"/>
      <c r="F5678" s="118"/>
      <c r="G5678" s="118"/>
      <c r="H5678" s="118"/>
      <c r="I5678" s="118"/>
      <c r="J5678" s="118"/>
      <c r="K5678" s="118"/>
      <c r="L5678" s="118"/>
      <c r="M5678" s="118"/>
      <c r="N5678" s="118"/>
    </row>
    <row r="5679" spans="1:14" s="43" customFormat="1" hidden="1">
      <c r="A5679" s="84"/>
      <c r="B5679" s="117"/>
      <c r="C5679" s="118"/>
      <c r="D5679" s="118"/>
      <c r="E5679" s="118"/>
      <c r="F5679" s="118"/>
      <c r="G5679" s="118"/>
      <c r="H5679" s="118"/>
      <c r="I5679" s="118"/>
      <c r="J5679" s="118"/>
      <c r="K5679" s="118"/>
      <c r="L5679" s="118"/>
      <c r="M5679" s="118"/>
      <c r="N5679" s="118"/>
    </row>
    <row r="5680" spans="1:14" s="43" customFormat="1" hidden="1">
      <c r="A5680" s="84"/>
      <c r="B5680" s="117"/>
      <c r="C5680" s="118"/>
      <c r="D5680" s="118"/>
      <c r="E5680" s="118"/>
      <c r="F5680" s="118"/>
      <c r="G5680" s="118"/>
      <c r="H5680" s="118"/>
      <c r="I5680" s="118"/>
      <c r="J5680" s="118"/>
      <c r="K5680" s="118"/>
      <c r="L5680" s="118"/>
      <c r="M5680" s="118"/>
      <c r="N5680" s="118"/>
    </row>
    <row r="5681" spans="1:14" s="43" customFormat="1" hidden="1">
      <c r="A5681" s="84"/>
      <c r="B5681" s="117"/>
      <c r="C5681" s="118"/>
      <c r="D5681" s="118"/>
      <c r="E5681" s="118"/>
      <c r="F5681" s="118"/>
      <c r="G5681" s="118"/>
      <c r="H5681" s="118"/>
      <c r="I5681" s="118"/>
      <c r="J5681" s="118"/>
      <c r="K5681" s="118"/>
      <c r="L5681" s="118"/>
      <c r="M5681" s="118"/>
      <c r="N5681" s="118"/>
    </row>
    <row r="5682" spans="1:14" s="43" customFormat="1" hidden="1">
      <c r="A5682" s="84"/>
      <c r="B5682" s="117"/>
      <c r="C5682" s="118"/>
      <c r="D5682" s="118"/>
      <c r="E5682" s="118"/>
      <c r="F5682" s="118"/>
      <c r="G5682" s="118"/>
      <c r="H5682" s="118"/>
      <c r="I5682" s="118"/>
      <c r="J5682" s="118"/>
      <c r="K5682" s="118"/>
      <c r="L5682" s="118"/>
      <c r="M5682" s="118"/>
      <c r="N5682" s="118"/>
    </row>
    <row r="5683" spans="1:14" s="43" customFormat="1" hidden="1">
      <c r="A5683" s="84"/>
      <c r="B5683" s="117"/>
      <c r="C5683" s="118"/>
      <c r="D5683" s="118"/>
      <c r="E5683" s="118"/>
      <c r="F5683" s="118"/>
      <c r="G5683" s="118"/>
      <c r="H5683" s="118"/>
      <c r="I5683" s="118"/>
      <c r="J5683" s="118"/>
      <c r="K5683" s="118"/>
      <c r="L5683" s="118"/>
      <c r="M5683" s="118"/>
      <c r="N5683" s="118"/>
    </row>
    <row r="5684" spans="1:14" s="43" customFormat="1" hidden="1">
      <c r="A5684" s="84"/>
      <c r="B5684" s="117"/>
      <c r="C5684" s="118"/>
      <c r="D5684" s="118"/>
      <c r="E5684" s="118"/>
      <c r="F5684" s="118"/>
      <c r="G5684" s="118"/>
      <c r="H5684" s="118"/>
      <c r="I5684" s="118"/>
      <c r="J5684" s="118"/>
      <c r="K5684" s="118"/>
      <c r="L5684" s="118"/>
      <c r="M5684" s="118"/>
      <c r="N5684" s="118"/>
    </row>
    <row r="5685" spans="1:14" s="43" customFormat="1" hidden="1">
      <c r="A5685" s="84"/>
      <c r="B5685" s="117"/>
      <c r="C5685" s="118"/>
      <c r="D5685" s="118"/>
      <c r="E5685" s="118"/>
      <c r="F5685" s="118"/>
      <c r="G5685" s="118"/>
      <c r="H5685" s="118"/>
      <c r="I5685" s="118"/>
      <c r="J5685" s="118"/>
      <c r="K5685" s="118"/>
      <c r="L5685" s="118"/>
      <c r="M5685" s="118"/>
      <c r="N5685" s="118"/>
    </row>
    <row r="5686" spans="1:14" s="43" customFormat="1" hidden="1">
      <c r="A5686" s="84"/>
      <c r="B5686" s="117"/>
      <c r="C5686" s="118"/>
      <c r="D5686" s="118"/>
      <c r="E5686" s="118"/>
      <c r="F5686" s="118"/>
      <c r="G5686" s="118"/>
      <c r="H5686" s="118"/>
      <c r="I5686" s="118"/>
      <c r="J5686" s="118"/>
      <c r="K5686" s="118"/>
      <c r="L5686" s="118"/>
      <c r="M5686" s="118"/>
      <c r="N5686" s="118"/>
    </row>
    <row r="5687" spans="1:14" s="43" customFormat="1" hidden="1">
      <c r="A5687" s="84"/>
      <c r="B5687" s="117"/>
      <c r="C5687" s="118"/>
      <c r="D5687" s="118"/>
      <c r="E5687" s="118"/>
      <c r="F5687" s="118"/>
      <c r="G5687" s="118"/>
      <c r="H5687" s="118"/>
      <c r="I5687" s="118"/>
      <c r="J5687" s="118"/>
      <c r="K5687" s="118"/>
      <c r="L5687" s="118"/>
      <c r="M5687" s="118"/>
      <c r="N5687" s="118"/>
    </row>
    <row r="5688" spans="1:14" s="43" customFormat="1" hidden="1">
      <c r="A5688" s="84"/>
      <c r="B5688" s="117"/>
      <c r="C5688" s="118"/>
      <c r="D5688" s="118"/>
      <c r="E5688" s="118"/>
      <c r="F5688" s="118"/>
      <c r="G5688" s="118"/>
      <c r="H5688" s="118"/>
      <c r="I5688" s="118"/>
      <c r="J5688" s="118"/>
      <c r="K5688" s="118"/>
      <c r="L5688" s="118"/>
      <c r="M5688" s="118"/>
      <c r="N5688" s="118"/>
    </row>
    <row r="5689" spans="1:14" s="43" customFormat="1" hidden="1">
      <c r="A5689" s="84"/>
      <c r="B5689" s="117"/>
      <c r="C5689" s="118"/>
      <c r="D5689" s="118"/>
      <c r="E5689" s="118"/>
      <c r="F5689" s="118"/>
      <c r="G5689" s="118"/>
      <c r="H5689" s="118"/>
      <c r="I5689" s="118"/>
      <c r="J5689" s="118"/>
      <c r="K5689" s="118"/>
      <c r="L5689" s="118"/>
      <c r="M5689" s="118"/>
      <c r="N5689" s="118"/>
    </row>
    <row r="5690" spans="1:14" s="43" customFormat="1" hidden="1">
      <c r="A5690" s="84"/>
      <c r="B5690" s="117"/>
      <c r="C5690" s="118"/>
      <c r="D5690" s="118"/>
      <c r="E5690" s="118"/>
      <c r="F5690" s="118"/>
      <c r="G5690" s="118"/>
      <c r="H5690" s="118"/>
      <c r="I5690" s="118"/>
      <c r="J5690" s="118"/>
      <c r="K5690" s="118"/>
      <c r="L5690" s="118"/>
      <c r="M5690" s="118"/>
      <c r="N5690" s="118"/>
    </row>
    <row r="5691" spans="1:14" s="43" customFormat="1" hidden="1">
      <c r="A5691" s="84"/>
      <c r="B5691" s="117"/>
      <c r="C5691" s="118"/>
      <c r="D5691" s="118"/>
      <c r="E5691" s="118"/>
      <c r="F5691" s="118"/>
      <c r="G5691" s="118"/>
      <c r="H5691" s="118"/>
      <c r="I5691" s="118"/>
      <c r="J5691" s="118"/>
      <c r="K5691" s="118"/>
      <c r="L5691" s="118"/>
      <c r="M5691" s="118"/>
      <c r="N5691" s="118"/>
    </row>
    <row r="5692" spans="1:14" s="43" customFormat="1" hidden="1">
      <c r="A5692" s="84"/>
      <c r="B5692" s="117"/>
      <c r="C5692" s="118"/>
      <c r="D5692" s="118"/>
      <c r="E5692" s="118"/>
      <c r="F5692" s="118"/>
      <c r="G5692" s="118"/>
      <c r="H5692" s="118"/>
      <c r="I5692" s="118"/>
      <c r="J5692" s="118"/>
      <c r="K5692" s="118"/>
      <c r="L5692" s="118"/>
      <c r="M5692" s="118"/>
      <c r="N5692" s="118"/>
    </row>
    <row r="5693" spans="1:14" s="43" customFormat="1" hidden="1">
      <c r="A5693" s="84"/>
      <c r="B5693" s="117"/>
      <c r="C5693" s="118"/>
      <c r="D5693" s="118"/>
      <c r="E5693" s="118"/>
      <c r="F5693" s="118"/>
      <c r="G5693" s="118"/>
      <c r="H5693" s="118"/>
      <c r="I5693" s="118"/>
      <c r="J5693" s="118"/>
      <c r="K5693" s="118"/>
      <c r="L5693" s="118"/>
      <c r="M5693" s="118"/>
      <c r="N5693" s="118"/>
    </row>
    <row r="5694" spans="1:14" s="43" customFormat="1" hidden="1">
      <c r="A5694" s="84"/>
      <c r="B5694" s="117"/>
      <c r="C5694" s="118"/>
      <c r="D5694" s="118"/>
      <c r="E5694" s="118"/>
      <c r="F5694" s="118"/>
      <c r="G5694" s="118"/>
      <c r="H5694" s="118"/>
      <c r="I5694" s="118"/>
      <c r="J5694" s="118"/>
      <c r="K5694" s="118"/>
      <c r="L5694" s="118"/>
      <c r="M5694" s="118"/>
      <c r="N5694" s="118"/>
    </row>
    <row r="5695" spans="1:14" s="43" customFormat="1" hidden="1">
      <c r="A5695" s="84"/>
      <c r="B5695" s="117"/>
      <c r="C5695" s="118"/>
      <c r="D5695" s="118"/>
      <c r="E5695" s="118"/>
      <c r="F5695" s="118"/>
      <c r="G5695" s="118"/>
      <c r="H5695" s="118"/>
      <c r="I5695" s="118"/>
      <c r="J5695" s="118"/>
      <c r="K5695" s="118"/>
      <c r="L5695" s="118"/>
      <c r="M5695" s="118"/>
      <c r="N5695" s="118"/>
    </row>
    <row r="5696" spans="1:14" s="43" customFormat="1" hidden="1">
      <c r="A5696" s="84"/>
      <c r="B5696" s="117"/>
      <c r="C5696" s="118"/>
      <c r="D5696" s="118"/>
      <c r="E5696" s="118"/>
      <c r="F5696" s="118"/>
      <c r="G5696" s="118"/>
      <c r="H5696" s="118"/>
      <c r="I5696" s="118"/>
      <c r="J5696" s="118"/>
      <c r="K5696" s="118"/>
      <c r="L5696" s="118"/>
      <c r="M5696" s="118"/>
      <c r="N5696" s="118"/>
    </row>
    <row r="5697" spans="1:14" s="43" customFormat="1" hidden="1">
      <c r="A5697" s="84"/>
      <c r="B5697" s="117"/>
      <c r="C5697" s="118"/>
      <c r="D5697" s="118"/>
      <c r="E5697" s="118"/>
      <c r="F5697" s="118"/>
      <c r="G5697" s="118"/>
      <c r="H5697" s="118"/>
      <c r="I5697" s="118"/>
      <c r="J5697" s="118"/>
      <c r="K5697" s="118"/>
      <c r="L5697" s="118"/>
      <c r="M5697" s="118"/>
      <c r="N5697" s="118"/>
    </row>
    <row r="5698" spans="1:14" s="43" customFormat="1" hidden="1">
      <c r="A5698" s="84"/>
      <c r="B5698" s="117"/>
      <c r="C5698" s="118"/>
      <c r="D5698" s="118"/>
      <c r="E5698" s="118"/>
      <c r="F5698" s="118"/>
      <c r="G5698" s="118"/>
      <c r="H5698" s="118"/>
      <c r="I5698" s="118"/>
      <c r="J5698" s="118"/>
      <c r="K5698" s="118"/>
      <c r="L5698" s="118"/>
      <c r="M5698" s="118"/>
      <c r="N5698" s="118"/>
    </row>
    <row r="5699" spans="1:14" s="43" customFormat="1" hidden="1">
      <c r="A5699" s="84"/>
      <c r="B5699" s="117"/>
      <c r="C5699" s="118"/>
      <c r="D5699" s="118"/>
      <c r="E5699" s="118"/>
      <c r="F5699" s="118"/>
      <c r="G5699" s="118"/>
      <c r="H5699" s="118"/>
      <c r="I5699" s="118"/>
      <c r="J5699" s="118"/>
      <c r="K5699" s="118"/>
      <c r="L5699" s="118"/>
      <c r="M5699" s="118"/>
      <c r="N5699" s="118"/>
    </row>
    <row r="5700" spans="1:14" s="43" customFormat="1" hidden="1">
      <c r="A5700" s="84"/>
      <c r="B5700" s="117"/>
      <c r="C5700" s="118"/>
      <c r="D5700" s="118"/>
      <c r="E5700" s="118"/>
      <c r="F5700" s="118"/>
      <c r="G5700" s="118"/>
      <c r="H5700" s="118"/>
      <c r="I5700" s="118"/>
      <c r="J5700" s="118"/>
      <c r="K5700" s="118"/>
      <c r="L5700" s="118"/>
      <c r="M5700" s="118"/>
      <c r="N5700" s="118"/>
    </row>
    <row r="5701" spans="1:14" s="43" customFormat="1" hidden="1">
      <c r="A5701" s="84"/>
      <c r="B5701" s="117"/>
      <c r="C5701" s="118"/>
      <c r="D5701" s="118"/>
      <c r="E5701" s="118"/>
      <c r="F5701" s="118"/>
      <c r="G5701" s="118"/>
      <c r="H5701" s="118"/>
      <c r="I5701" s="118"/>
      <c r="J5701" s="118"/>
      <c r="K5701" s="118"/>
      <c r="L5701" s="118"/>
      <c r="M5701" s="118"/>
      <c r="N5701" s="118"/>
    </row>
    <row r="5702" spans="1:14" s="43" customFormat="1" hidden="1">
      <c r="A5702" s="84"/>
      <c r="B5702" s="117"/>
      <c r="C5702" s="118"/>
      <c r="D5702" s="118"/>
      <c r="E5702" s="118"/>
      <c r="F5702" s="118"/>
      <c r="G5702" s="118"/>
      <c r="H5702" s="118"/>
      <c r="I5702" s="118"/>
      <c r="J5702" s="118"/>
      <c r="K5702" s="118"/>
      <c r="L5702" s="118"/>
      <c r="M5702" s="118"/>
      <c r="N5702" s="118"/>
    </row>
    <row r="5703" spans="1:14" s="43" customFormat="1" hidden="1">
      <c r="A5703" s="84"/>
      <c r="B5703" s="117"/>
      <c r="C5703" s="118"/>
      <c r="D5703" s="118"/>
      <c r="E5703" s="118"/>
      <c r="F5703" s="118"/>
      <c r="G5703" s="118"/>
      <c r="H5703" s="118"/>
      <c r="I5703" s="118"/>
      <c r="J5703" s="118"/>
      <c r="K5703" s="118"/>
      <c r="L5703" s="118"/>
      <c r="M5703" s="118"/>
      <c r="N5703" s="118"/>
    </row>
    <row r="5704" spans="1:14" s="43" customFormat="1" hidden="1">
      <c r="A5704" s="84"/>
      <c r="B5704" s="117"/>
      <c r="C5704" s="118"/>
      <c r="D5704" s="118"/>
      <c r="E5704" s="118"/>
      <c r="F5704" s="118"/>
      <c r="G5704" s="118"/>
      <c r="H5704" s="118"/>
      <c r="I5704" s="118"/>
      <c r="J5704" s="118"/>
      <c r="K5704" s="118"/>
      <c r="L5704" s="118"/>
      <c r="M5704" s="118"/>
      <c r="N5704" s="118"/>
    </row>
    <row r="5705" spans="1:14" s="43" customFormat="1" hidden="1">
      <c r="A5705" s="84"/>
      <c r="B5705" s="117"/>
      <c r="C5705" s="118"/>
      <c r="D5705" s="118"/>
      <c r="E5705" s="118"/>
      <c r="F5705" s="118"/>
      <c r="G5705" s="118"/>
      <c r="H5705" s="118"/>
      <c r="I5705" s="118"/>
      <c r="J5705" s="118"/>
      <c r="K5705" s="118"/>
      <c r="L5705" s="118"/>
      <c r="M5705" s="118"/>
      <c r="N5705" s="118"/>
    </row>
    <row r="5706" spans="1:14" s="43" customFormat="1" hidden="1">
      <c r="A5706" s="84"/>
      <c r="B5706" s="117"/>
      <c r="C5706" s="118"/>
      <c r="D5706" s="118"/>
      <c r="E5706" s="118"/>
      <c r="F5706" s="118"/>
      <c r="G5706" s="118"/>
      <c r="H5706" s="118"/>
      <c r="I5706" s="118"/>
      <c r="J5706" s="118"/>
      <c r="K5706" s="118"/>
      <c r="L5706" s="118"/>
      <c r="M5706" s="118"/>
      <c r="N5706" s="118"/>
    </row>
    <row r="5707" spans="1:14" s="43" customFormat="1" hidden="1">
      <c r="A5707" s="84"/>
      <c r="B5707" s="117"/>
      <c r="C5707" s="118"/>
      <c r="D5707" s="118"/>
      <c r="E5707" s="118"/>
      <c r="F5707" s="118"/>
      <c r="G5707" s="118"/>
      <c r="H5707" s="118"/>
      <c r="I5707" s="118"/>
      <c r="J5707" s="118"/>
      <c r="K5707" s="118"/>
      <c r="L5707" s="118"/>
      <c r="M5707" s="118"/>
      <c r="N5707" s="118"/>
    </row>
    <row r="5708" spans="1:14" s="43" customFormat="1" hidden="1">
      <c r="A5708" s="84"/>
      <c r="B5708" s="117"/>
      <c r="C5708" s="118"/>
      <c r="D5708" s="118"/>
      <c r="E5708" s="118"/>
      <c r="F5708" s="118"/>
      <c r="G5708" s="118"/>
      <c r="H5708" s="118"/>
      <c r="I5708" s="118"/>
      <c r="J5708" s="118"/>
      <c r="K5708" s="118"/>
      <c r="L5708" s="118"/>
      <c r="M5708" s="118"/>
      <c r="N5708" s="118"/>
    </row>
    <row r="5709" spans="1:14" s="43" customFormat="1" hidden="1">
      <c r="A5709" s="84"/>
      <c r="B5709" s="117"/>
      <c r="C5709" s="118"/>
      <c r="D5709" s="118"/>
      <c r="E5709" s="118"/>
      <c r="F5709" s="118"/>
      <c r="G5709" s="118"/>
      <c r="H5709" s="118"/>
      <c r="I5709" s="118"/>
      <c r="J5709" s="118"/>
      <c r="K5709" s="118"/>
      <c r="L5709" s="118"/>
      <c r="M5709" s="118"/>
      <c r="N5709" s="118"/>
    </row>
    <row r="5710" spans="1:14" s="43" customFormat="1" hidden="1">
      <c r="A5710" s="84"/>
      <c r="B5710" s="117"/>
      <c r="C5710" s="118"/>
      <c r="D5710" s="118"/>
      <c r="E5710" s="118"/>
      <c r="F5710" s="118"/>
      <c r="G5710" s="118"/>
      <c r="H5710" s="118"/>
      <c r="I5710" s="118"/>
      <c r="J5710" s="118"/>
      <c r="K5710" s="118"/>
      <c r="L5710" s="118"/>
      <c r="M5710" s="118"/>
      <c r="N5710" s="118"/>
    </row>
    <row r="5711" spans="1:14" s="43" customFormat="1" hidden="1">
      <c r="A5711" s="84"/>
      <c r="B5711" s="117"/>
      <c r="C5711" s="118"/>
      <c r="D5711" s="118"/>
      <c r="E5711" s="118"/>
      <c r="F5711" s="118"/>
      <c r="G5711" s="118"/>
      <c r="H5711" s="118"/>
      <c r="I5711" s="118"/>
      <c r="J5711" s="118"/>
      <c r="K5711" s="118"/>
      <c r="L5711" s="118"/>
      <c r="M5711" s="118"/>
      <c r="N5711" s="118"/>
    </row>
    <row r="5712" spans="1:14" s="43" customFormat="1" hidden="1">
      <c r="A5712" s="84"/>
      <c r="B5712" s="117"/>
      <c r="C5712" s="118"/>
      <c r="D5712" s="118"/>
      <c r="E5712" s="118"/>
      <c r="F5712" s="118"/>
      <c r="G5712" s="118"/>
      <c r="H5712" s="118"/>
      <c r="I5712" s="118"/>
      <c r="J5712" s="118"/>
      <c r="K5712" s="118"/>
      <c r="L5712" s="118"/>
      <c r="M5712" s="118"/>
      <c r="N5712" s="118"/>
    </row>
    <row r="5713" spans="1:14" s="43" customFormat="1" hidden="1">
      <c r="A5713" s="84"/>
      <c r="B5713" s="117"/>
      <c r="C5713" s="118"/>
      <c r="D5713" s="118"/>
      <c r="E5713" s="118"/>
      <c r="F5713" s="118"/>
      <c r="G5713" s="118"/>
      <c r="H5713" s="118"/>
      <c r="I5713" s="118"/>
      <c r="J5713" s="118"/>
      <c r="K5713" s="118"/>
      <c r="L5713" s="118"/>
      <c r="M5713" s="118"/>
      <c r="N5713" s="118"/>
    </row>
    <row r="5714" spans="1:14" s="43" customFormat="1" hidden="1">
      <c r="A5714" s="84"/>
      <c r="B5714" s="117"/>
      <c r="C5714" s="118"/>
      <c r="D5714" s="118"/>
      <c r="E5714" s="118"/>
      <c r="F5714" s="118"/>
      <c r="G5714" s="118"/>
      <c r="H5714" s="118"/>
      <c r="I5714" s="118"/>
      <c r="J5714" s="118"/>
      <c r="K5714" s="118"/>
      <c r="L5714" s="118"/>
      <c r="M5714" s="118"/>
      <c r="N5714" s="118"/>
    </row>
    <row r="5715" spans="1:14" s="43" customFormat="1" hidden="1">
      <c r="A5715" s="84"/>
      <c r="B5715" s="117"/>
      <c r="C5715" s="118"/>
      <c r="D5715" s="118"/>
      <c r="E5715" s="118"/>
      <c r="F5715" s="118"/>
      <c r="G5715" s="118"/>
      <c r="H5715" s="118"/>
      <c r="I5715" s="118"/>
      <c r="J5715" s="118"/>
      <c r="K5715" s="118"/>
      <c r="L5715" s="118"/>
      <c r="M5715" s="118"/>
      <c r="N5715" s="118"/>
    </row>
    <row r="5716" spans="1:14" s="43" customFormat="1" hidden="1">
      <c r="A5716" s="84"/>
      <c r="B5716" s="117"/>
      <c r="C5716" s="118"/>
      <c r="D5716" s="118"/>
      <c r="E5716" s="118"/>
      <c r="F5716" s="118"/>
      <c r="G5716" s="118"/>
      <c r="H5716" s="118"/>
      <c r="I5716" s="118"/>
      <c r="J5716" s="118"/>
      <c r="K5716" s="118"/>
      <c r="L5716" s="118"/>
      <c r="M5716" s="118"/>
      <c r="N5716" s="118"/>
    </row>
    <row r="5717" spans="1:14" s="43" customFormat="1" hidden="1">
      <c r="A5717" s="84"/>
      <c r="B5717" s="117"/>
      <c r="C5717" s="118"/>
      <c r="D5717" s="118"/>
      <c r="E5717" s="118"/>
      <c r="F5717" s="118"/>
      <c r="G5717" s="118"/>
      <c r="H5717" s="118"/>
      <c r="I5717" s="118"/>
      <c r="J5717" s="118"/>
      <c r="K5717" s="118"/>
      <c r="L5717" s="118"/>
      <c r="M5717" s="118"/>
      <c r="N5717" s="118"/>
    </row>
    <row r="5718" spans="1:14" s="43" customFormat="1" hidden="1">
      <c r="A5718" s="84"/>
      <c r="B5718" s="117"/>
      <c r="C5718" s="118"/>
      <c r="D5718" s="118"/>
      <c r="E5718" s="118"/>
      <c r="F5718" s="118"/>
      <c r="G5718" s="118"/>
      <c r="H5718" s="118"/>
      <c r="I5718" s="118"/>
      <c r="J5718" s="118"/>
      <c r="K5718" s="118"/>
      <c r="L5718" s="118"/>
      <c r="M5718" s="118"/>
      <c r="N5718" s="118"/>
    </row>
    <row r="5719" spans="1:14" s="43" customFormat="1" hidden="1">
      <c r="A5719" s="84"/>
      <c r="B5719" s="117"/>
      <c r="C5719" s="118"/>
      <c r="D5719" s="118"/>
      <c r="E5719" s="118"/>
      <c r="F5719" s="118"/>
      <c r="G5719" s="118"/>
      <c r="H5719" s="118"/>
      <c r="I5719" s="118"/>
      <c r="J5719" s="118"/>
      <c r="K5719" s="118"/>
      <c r="L5719" s="118"/>
      <c r="M5719" s="118"/>
      <c r="N5719" s="118"/>
    </row>
    <row r="5720" spans="1:14" s="43" customFormat="1" hidden="1">
      <c r="A5720" s="84"/>
      <c r="B5720" s="117"/>
      <c r="C5720" s="118"/>
      <c r="D5720" s="118"/>
      <c r="E5720" s="118"/>
      <c r="F5720" s="118"/>
      <c r="G5720" s="118"/>
      <c r="H5720" s="118"/>
      <c r="I5720" s="118"/>
      <c r="J5720" s="118"/>
      <c r="K5720" s="118"/>
      <c r="L5720" s="118"/>
      <c r="M5720" s="118"/>
      <c r="N5720" s="118"/>
    </row>
    <row r="5721" spans="1:14" s="43" customFormat="1" hidden="1">
      <c r="A5721" s="84"/>
      <c r="B5721" s="117"/>
      <c r="C5721" s="118"/>
      <c r="D5721" s="118"/>
      <c r="E5721" s="118"/>
      <c r="F5721" s="118"/>
      <c r="G5721" s="118"/>
      <c r="H5721" s="118"/>
      <c r="I5721" s="118"/>
      <c r="J5721" s="118"/>
      <c r="K5721" s="118"/>
      <c r="L5721" s="118"/>
      <c r="M5721" s="118"/>
      <c r="N5721" s="118"/>
    </row>
    <row r="5722" spans="1:14" s="43" customFormat="1" hidden="1">
      <c r="A5722" s="84"/>
      <c r="B5722" s="117"/>
      <c r="C5722" s="118"/>
      <c r="D5722" s="118"/>
      <c r="E5722" s="118"/>
      <c r="F5722" s="118"/>
      <c r="G5722" s="118"/>
      <c r="H5722" s="118"/>
      <c r="I5722" s="118"/>
      <c r="J5722" s="118"/>
      <c r="K5722" s="118"/>
      <c r="L5722" s="118"/>
      <c r="M5722" s="118"/>
      <c r="N5722" s="118"/>
    </row>
    <row r="5723" spans="1:14" s="43" customFormat="1" hidden="1">
      <c r="A5723" s="84"/>
      <c r="B5723" s="117"/>
      <c r="C5723" s="118"/>
      <c r="D5723" s="118"/>
      <c r="E5723" s="118"/>
      <c r="F5723" s="118"/>
      <c r="G5723" s="118"/>
      <c r="H5723" s="118"/>
      <c r="I5723" s="118"/>
      <c r="J5723" s="118"/>
      <c r="K5723" s="118"/>
      <c r="L5723" s="118"/>
      <c r="M5723" s="118"/>
      <c r="N5723" s="118"/>
    </row>
    <row r="5724" spans="1:14" s="43" customFormat="1" hidden="1">
      <c r="A5724" s="84"/>
      <c r="B5724" s="117"/>
      <c r="C5724" s="118"/>
      <c r="D5724" s="118"/>
      <c r="E5724" s="118"/>
      <c r="F5724" s="118"/>
      <c r="G5724" s="118"/>
      <c r="H5724" s="118"/>
      <c r="I5724" s="118"/>
      <c r="J5724" s="118"/>
      <c r="K5724" s="118"/>
      <c r="L5724" s="118"/>
      <c r="M5724" s="118"/>
      <c r="N5724" s="118"/>
    </row>
    <row r="5725" spans="1:14" s="43" customFormat="1" hidden="1">
      <c r="A5725" s="84"/>
      <c r="B5725" s="117"/>
      <c r="C5725" s="118"/>
      <c r="D5725" s="118"/>
      <c r="E5725" s="118"/>
      <c r="F5725" s="118"/>
      <c r="G5725" s="118"/>
      <c r="H5725" s="118"/>
      <c r="I5725" s="118"/>
      <c r="J5725" s="118"/>
      <c r="K5725" s="118"/>
      <c r="L5725" s="118"/>
      <c r="M5725" s="118"/>
      <c r="N5725" s="118"/>
    </row>
    <row r="5726" spans="1:14" s="43" customFormat="1" hidden="1">
      <c r="A5726" s="84"/>
      <c r="B5726" s="117"/>
      <c r="C5726" s="118"/>
      <c r="D5726" s="118"/>
      <c r="E5726" s="118"/>
      <c r="F5726" s="118"/>
      <c r="G5726" s="118"/>
      <c r="H5726" s="118"/>
      <c r="I5726" s="118"/>
      <c r="J5726" s="118"/>
      <c r="K5726" s="118"/>
      <c r="L5726" s="118"/>
      <c r="M5726" s="118"/>
      <c r="N5726" s="118"/>
    </row>
    <row r="5727" spans="1:14" s="43" customFormat="1" hidden="1">
      <c r="A5727" s="84"/>
      <c r="B5727" s="117"/>
      <c r="C5727" s="118"/>
      <c r="D5727" s="118"/>
      <c r="E5727" s="118"/>
      <c r="F5727" s="118"/>
      <c r="G5727" s="118"/>
      <c r="H5727" s="118"/>
      <c r="I5727" s="118"/>
      <c r="J5727" s="118"/>
      <c r="K5727" s="118"/>
      <c r="L5727" s="118"/>
      <c r="M5727" s="118"/>
      <c r="N5727" s="118"/>
    </row>
    <row r="5728" spans="1:14" s="43" customFormat="1" hidden="1">
      <c r="A5728" s="84"/>
      <c r="B5728" s="117"/>
      <c r="C5728" s="118"/>
      <c r="D5728" s="118"/>
      <c r="E5728" s="118"/>
      <c r="F5728" s="118"/>
      <c r="G5728" s="118"/>
      <c r="H5728" s="118"/>
      <c r="I5728" s="118"/>
      <c r="J5728" s="118"/>
      <c r="K5728" s="118"/>
      <c r="L5728" s="118"/>
      <c r="M5728" s="118"/>
      <c r="N5728" s="118"/>
    </row>
    <row r="5729" spans="1:14" s="43" customFormat="1" hidden="1">
      <c r="A5729" s="84"/>
      <c r="B5729" s="117"/>
      <c r="C5729" s="118"/>
      <c r="D5729" s="118"/>
      <c r="E5729" s="118"/>
      <c r="F5729" s="118"/>
      <c r="G5729" s="118"/>
      <c r="H5729" s="118"/>
      <c r="I5729" s="118"/>
      <c r="J5729" s="118"/>
      <c r="K5729" s="118"/>
      <c r="L5729" s="118"/>
      <c r="M5729" s="118"/>
      <c r="N5729" s="118"/>
    </row>
    <row r="5730" spans="1:14" s="43" customFormat="1" hidden="1">
      <c r="A5730" s="84"/>
      <c r="B5730" s="117"/>
      <c r="C5730" s="118"/>
      <c r="D5730" s="118"/>
      <c r="E5730" s="118"/>
      <c r="F5730" s="118"/>
      <c r="G5730" s="118"/>
      <c r="H5730" s="118"/>
      <c r="I5730" s="118"/>
      <c r="J5730" s="118"/>
      <c r="K5730" s="118"/>
      <c r="L5730" s="118"/>
      <c r="M5730" s="118"/>
      <c r="N5730" s="118"/>
    </row>
    <row r="5731" spans="1:14" s="43" customFormat="1" hidden="1">
      <c r="A5731" s="84"/>
      <c r="B5731" s="117"/>
      <c r="C5731" s="118"/>
      <c r="D5731" s="118"/>
      <c r="E5731" s="118"/>
      <c r="F5731" s="118"/>
      <c r="G5731" s="118"/>
      <c r="H5731" s="118"/>
      <c r="I5731" s="118"/>
      <c r="J5731" s="118"/>
      <c r="K5731" s="118"/>
      <c r="L5731" s="118"/>
      <c r="M5731" s="118"/>
      <c r="N5731" s="118"/>
    </row>
    <row r="5732" spans="1:14" s="43" customFormat="1" hidden="1">
      <c r="A5732" s="84"/>
      <c r="B5732" s="117"/>
      <c r="C5732" s="118"/>
      <c r="D5732" s="118"/>
      <c r="E5732" s="118"/>
      <c r="F5732" s="118"/>
      <c r="G5732" s="118"/>
      <c r="H5732" s="118"/>
      <c r="I5732" s="118"/>
      <c r="J5732" s="118"/>
      <c r="K5732" s="118"/>
      <c r="L5732" s="118"/>
      <c r="M5732" s="118"/>
      <c r="N5732" s="118"/>
    </row>
    <row r="5733" spans="1:14" s="43" customFormat="1" hidden="1">
      <c r="A5733" s="84"/>
      <c r="B5733" s="117"/>
      <c r="C5733" s="118"/>
      <c r="D5733" s="118"/>
      <c r="E5733" s="118"/>
      <c r="F5733" s="118"/>
      <c r="G5733" s="118"/>
      <c r="H5733" s="118"/>
      <c r="I5733" s="118"/>
      <c r="J5733" s="118"/>
      <c r="K5733" s="118"/>
      <c r="L5733" s="118"/>
      <c r="M5733" s="118"/>
      <c r="N5733" s="118"/>
    </row>
    <row r="5734" spans="1:14" s="43" customFormat="1" hidden="1">
      <c r="A5734" s="84"/>
      <c r="B5734" s="117"/>
      <c r="C5734" s="118"/>
      <c r="D5734" s="118"/>
      <c r="E5734" s="118"/>
      <c r="F5734" s="118"/>
      <c r="G5734" s="118"/>
      <c r="H5734" s="118"/>
      <c r="I5734" s="118"/>
      <c r="J5734" s="118"/>
      <c r="K5734" s="118"/>
      <c r="L5734" s="118"/>
      <c r="M5734" s="118"/>
      <c r="N5734" s="118"/>
    </row>
    <row r="5735" spans="1:14" s="43" customFormat="1" hidden="1">
      <c r="A5735" s="84"/>
      <c r="B5735" s="117"/>
      <c r="C5735" s="118"/>
      <c r="D5735" s="118"/>
      <c r="E5735" s="118"/>
      <c r="F5735" s="118"/>
      <c r="G5735" s="118"/>
      <c r="H5735" s="118"/>
      <c r="I5735" s="118"/>
      <c r="J5735" s="118"/>
      <c r="K5735" s="118"/>
      <c r="L5735" s="118"/>
      <c r="M5735" s="118"/>
      <c r="N5735" s="118"/>
    </row>
    <row r="5736" spans="1:14" s="43" customFormat="1" hidden="1">
      <c r="A5736" s="84"/>
      <c r="B5736" s="117"/>
      <c r="C5736" s="118"/>
      <c r="D5736" s="118"/>
      <c r="E5736" s="118"/>
      <c r="F5736" s="118"/>
      <c r="G5736" s="118"/>
      <c r="H5736" s="118"/>
      <c r="I5736" s="118"/>
      <c r="J5736" s="118"/>
      <c r="K5736" s="118"/>
      <c r="L5736" s="118"/>
      <c r="M5736" s="118"/>
      <c r="N5736" s="118"/>
    </row>
    <row r="5737" spans="1:14" s="43" customFormat="1" hidden="1">
      <c r="A5737" s="84"/>
      <c r="B5737" s="117"/>
      <c r="C5737" s="118"/>
      <c r="D5737" s="118"/>
      <c r="E5737" s="118"/>
      <c r="F5737" s="118"/>
      <c r="G5737" s="118"/>
      <c r="H5737" s="118"/>
      <c r="I5737" s="118"/>
      <c r="J5737" s="118"/>
      <c r="K5737" s="118"/>
      <c r="L5737" s="118"/>
      <c r="M5737" s="118"/>
      <c r="N5737" s="118"/>
    </row>
    <row r="5738" spans="1:14" s="43" customFormat="1" hidden="1">
      <c r="A5738" s="84"/>
      <c r="B5738" s="117"/>
      <c r="C5738" s="118"/>
      <c r="D5738" s="118"/>
      <c r="E5738" s="118"/>
      <c r="F5738" s="118"/>
      <c r="G5738" s="118"/>
      <c r="H5738" s="118"/>
      <c r="I5738" s="118"/>
      <c r="J5738" s="118"/>
      <c r="K5738" s="118"/>
      <c r="L5738" s="118"/>
      <c r="M5738" s="118"/>
      <c r="N5738" s="118"/>
    </row>
    <row r="5739" spans="1:14" s="43" customFormat="1" hidden="1">
      <c r="A5739" s="84"/>
      <c r="B5739" s="117"/>
      <c r="C5739" s="118"/>
      <c r="D5739" s="118"/>
      <c r="E5739" s="118"/>
      <c r="F5739" s="118"/>
      <c r="G5739" s="118"/>
      <c r="H5739" s="118"/>
      <c r="I5739" s="118"/>
      <c r="J5739" s="118"/>
      <c r="K5739" s="118"/>
      <c r="L5739" s="118"/>
      <c r="M5739" s="118"/>
      <c r="N5739" s="118"/>
    </row>
    <row r="5740" spans="1:14" s="43" customFormat="1" hidden="1">
      <c r="A5740" s="84"/>
      <c r="B5740" s="117"/>
      <c r="C5740" s="118"/>
      <c r="D5740" s="118"/>
      <c r="E5740" s="118"/>
      <c r="F5740" s="118"/>
      <c r="G5740" s="118"/>
      <c r="H5740" s="118"/>
      <c r="I5740" s="118"/>
      <c r="J5740" s="118"/>
      <c r="K5740" s="118"/>
      <c r="L5740" s="118"/>
      <c r="M5740" s="118"/>
      <c r="N5740" s="118"/>
    </row>
    <row r="5741" spans="1:14" s="43" customFormat="1" hidden="1">
      <c r="A5741" s="84"/>
      <c r="B5741" s="117"/>
      <c r="C5741" s="118"/>
      <c r="D5741" s="118"/>
      <c r="E5741" s="118"/>
      <c r="F5741" s="118"/>
      <c r="G5741" s="118"/>
      <c r="H5741" s="118"/>
      <c r="I5741" s="118"/>
      <c r="J5741" s="118"/>
      <c r="K5741" s="118"/>
      <c r="L5741" s="118"/>
      <c r="M5741" s="118"/>
      <c r="N5741" s="118"/>
    </row>
    <row r="5742" spans="1:14" s="43" customFormat="1" hidden="1">
      <c r="A5742" s="84"/>
      <c r="B5742" s="117"/>
      <c r="C5742" s="118"/>
      <c r="D5742" s="118"/>
      <c r="E5742" s="118"/>
      <c r="F5742" s="118"/>
      <c r="G5742" s="118"/>
      <c r="H5742" s="118"/>
      <c r="I5742" s="118"/>
      <c r="J5742" s="118"/>
      <c r="K5742" s="118"/>
      <c r="L5742" s="118"/>
      <c r="M5742" s="118"/>
      <c r="N5742" s="118"/>
    </row>
    <row r="5743" spans="1:14" s="43" customFormat="1" hidden="1">
      <c r="A5743" s="84"/>
      <c r="B5743" s="117"/>
      <c r="C5743" s="118"/>
      <c r="D5743" s="118"/>
      <c r="E5743" s="118"/>
      <c r="F5743" s="118"/>
      <c r="G5743" s="118"/>
      <c r="H5743" s="118"/>
      <c r="I5743" s="118"/>
      <c r="J5743" s="118"/>
      <c r="K5743" s="118"/>
      <c r="L5743" s="118"/>
      <c r="M5743" s="118"/>
      <c r="N5743" s="118"/>
    </row>
    <row r="5744" spans="1:14" s="43" customFormat="1" hidden="1">
      <c r="A5744" s="84"/>
      <c r="B5744" s="117"/>
      <c r="C5744" s="118"/>
      <c r="D5744" s="118"/>
      <c r="E5744" s="118"/>
      <c r="F5744" s="118"/>
      <c r="G5744" s="118"/>
      <c r="H5744" s="118"/>
      <c r="I5744" s="118"/>
      <c r="J5744" s="118"/>
      <c r="K5744" s="118"/>
      <c r="L5744" s="118"/>
      <c r="M5744" s="118"/>
      <c r="N5744" s="118"/>
    </row>
    <row r="5745" spans="1:14" s="43" customFormat="1" hidden="1">
      <c r="A5745" s="84"/>
      <c r="B5745" s="117"/>
      <c r="C5745" s="118"/>
      <c r="D5745" s="118"/>
      <c r="E5745" s="118"/>
      <c r="F5745" s="118"/>
      <c r="G5745" s="118"/>
      <c r="H5745" s="118"/>
      <c r="I5745" s="118"/>
      <c r="J5745" s="118"/>
      <c r="K5745" s="118"/>
      <c r="L5745" s="118"/>
      <c r="M5745" s="118"/>
      <c r="N5745" s="118"/>
    </row>
    <row r="5746" spans="1:14" s="43" customFormat="1" hidden="1">
      <c r="A5746" s="84"/>
      <c r="B5746" s="117"/>
      <c r="C5746" s="118"/>
      <c r="D5746" s="118"/>
      <c r="E5746" s="118"/>
      <c r="F5746" s="118"/>
      <c r="G5746" s="118"/>
      <c r="H5746" s="118"/>
      <c r="I5746" s="118"/>
      <c r="J5746" s="118"/>
      <c r="K5746" s="118"/>
      <c r="L5746" s="118"/>
      <c r="M5746" s="118"/>
      <c r="N5746" s="118"/>
    </row>
    <row r="5747" spans="1:14" s="43" customFormat="1" hidden="1">
      <c r="A5747" s="84"/>
      <c r="B5747" s="117"/>
      <c r="C5747" s="118"/>
      <c r="D5747" s="118"/>
      <c r="E5747" s="118"/>
      <c r="F5747" s="118"/>
      <c r="G5747" s="118"/>
      <c r="H5747" s="118"/>
      <c r="I5747" s="118"/>
      <c r="J5747" s="118"/>
      <c r="K5747" s="118"/>
      <c r="L5747" s="118"/>
      <c r="M5747" s="118"/>
      <c r="N5747" s="118"/>
    </row>
    <row r="5748" spans="1:14" s="43" customFormat="1" hidden="1">
      <c r="A5748" s="84"/>
      <c r="B5748" s="117"/>
      <c r="C5748" s="118"/>
      <c r="D5748" s="118"/>
      <c r="E5748" s="118"/>
      <c r="F5748" s="118"/>
      <c r="G5748" s="118"/>
      <c r="H5748" s="118"/>
      <c r="I5748" s="118"/>
      <c r="J5748" s="118"/>
      <c r="K5748" s="118"/>
      <c r="L5748" s="118"/>
      <c r="M5748" s="118"/>
      <c r="N5748" s="118"/>
    </row>
    <row r="5749" spans="1:14" s="43" customFormat="1" hidden="1">
      <c r="A5749" s="84"/>
      <c r="B5749" s="117"/>
      <c r="C5749" s="118"/>
      <c r="D5749" s="118"/>
      <c r="E5749" s="118"/>
      <c r="F5749" s="118"/>
      <c r="G5749" s="118"/>
      <c r="H5749" s="118"/>
      <c r="I5749" s="118"/>
      <c r="J5749" s="118"/>
      <c r="K5749" s="118"/>
      <c r="L5749" s="118"/>
      <c r="M5749" s="118"/>
      <c r="N5749" s="118"/>
    </row>
    <row r="5750" spans="1:14" s="43" customFormat="1" hidden="1">
      <c r="A5750" s="84"/>
      <c r="B5750" s="117"/>
      <c r="C5750" s="118"/>
      <c r="D5750" s="118"/>
      <c r="E5750" s="118"/>
      <c r="F5750" s="118"/>
      <c r="G5750" s="118"/>
      <c r="H5750" s="118"/>
      <c r="I5750" s="118"/>
      <c r="J5750" s="118"/>
      <c r="K5750" s="118"/>
      <c r="L5750" s="118"/>
      <c r="M5750" s="118"/>
      <c r="N5750" s="118"/>
    </row>
    <row r="5751" spans="1:14" s="43" customFormat="1" hidden="1">
      <c r="A5751" s="84"/>
      <c r="B5751" s="117"/>
      <c r="C5751" s="118"/>
      <c r="D5751" s="118"/>
      <c r="E5751" s="118"/>
      <c r="F5751" s="118"/>
      <c r="G5751" s="118"/>
      <c r="H5751" s="118"/>
      <c r="I5751" s="118"/>
      <c r="J5751" s="118"/>
      <c r="K5751" s="118"/>
      <c r="L5751" s="118"/>
      <c r="M5751" s="118"/>
      <c r="N5751" s="118"/>
    </row>
    <row r="5752" spans="1:14" s="43" customFormat="1" hidden="1">
      <c r="A5752" s="84"/>
      <c r="B5752" s="117"/>
      <c r="C5752" s="118"/>
      <c r="D5752" s="118"/>
      <c r="E5752" s="118"/>
      <c r="F5752" s="118"/>
      <c r="G5752" s="118"/>
      <c r="H5752" s="118"/>
      <c r="I5752" s="118"/>
      <c r="J5752" s="118"/>
      <c r="K5752" s="118"/>
      <c r="L5752" s="118"/>
      <c r="M5752" s="118"/>
      <c r="N5752" s="118"/>
    </row>
    <row r="5753" spans="1:14" s="43" customFormat="1" hidden="1">
      <c r="A5753" s="84"/>
      <c r="B5753" s="117"/>
      <c r="C5753" s="118"/>
      <c r="D5753" s="118"/>
      <c r="E5753" s="118"/>
      <c r="F5753" s="118"/>
      <c r="G5753" s="118"/>
      <c r="H5753" s="118"/>
      <c r="I5753" s="118"/>
      <c r="J5753" s="118"/>
      <c r="K5753" s="118"/>
      <c r="L5753" s="118"/>
      <c r="M5753" s="118"/>
      <c r="N5753" s="118"/>
    </row>
    <row r="5754" spans="1:14" s="43" customFormat="1" hidden="1">
      <c r="A5754" s="84"/>
      <c r="B5754" s="117"/>
      <c r="C5754" s="118"/>
      <c r="D5754" s="118"/>
      <c r="E5754" s="118"/>
      <c r="F5754" s="118"/>
      <c r="G5754" s="118"/>
      <c r="H5754" s="118"/>
      <c r="I5754" s="118"/>
      <c r="J5754" s="118"/>
      <c r="K5754" s="118"/>
      <c r="L5754" s="118"/>
      <c r="M5754" s="118"/>
      <c r="N5754" s="118"/>
    </row>
    <row r="5755" spans="1:14" s="43" customFormat="1" hidden="1">
      <c r="A5755" s="84"/>
      <c r="B5755" s="117"/>
      <c r="C5755" s="118"/>
      <c r="D5755" s="118"/>
      <c r="E5755" s="118"/>
      <c r="F5755" s="118"/>
      <c r="G5755" s="118"/>
      <c r="H5755" s="118"/>
      <c r="I5755" s="118"/>
      <c r="J5755" s="118"/>
      <c r="K5755" s="118"/>
      <c r="L5755" s="118"/>
      <c r="M5755" s="118"/>
      <c r="N5755" s="118"/>
    </row>
    <row r="5756" spans="1:14" s="43" customFormat="1" hidden="1">
      <c r="A5756" s="84"/>
      <c r="B5756" s="117"/>
      <c r="C5756" s="118"/>
      <c r="D5756" s="118"/>
      <c r="E5756" s="118"/>
      <c r="F5756" s="118"/>
      <c r="G5756" s="118"/>
      <c r="H5756" s="118"/>
      <c r="I5756" s="118"/>
      <c r="J5756" s="118"/>
      <c r="K5756" s="118"/>
      <c r="L5756" s="118"/>
      <c r="M5756" s="118"/>
      <c r="N5756" s="118"/>
    </row>
    <row r="5757" spans="1:14" s="43" customFormat="1" hidden="1">
      <c r="A5757" s="84"/>
      <c r="B5757" s="117"/>
      <c r="C5757" s="118"/>
      <c r="D5757" s="118"/>
      <c r="E5757" s="118"/>
      <c r="F5757" s="118"/>
      <c r="G5757" s="118"/>
      <c r="H5757" s="118"/>
      <c r="I5757" s="118"/>
      <c r="J5757" s="118"/>
      <c r="K5757" s="118"/>
      <c r="L5757" s="118"/>
      <c r="M5757" s="118"/>
      <c r="N5757" s="118"/>
    </row>
    <row r="5758" spans="1:14" s="43" customFormat="1" hidden="1">
      <c r="A5758" s="84"/>
      <c r="B5758" s="117"/>
      <c r="C5758" s="118"/>
      <c r="D5758" s="118"/>
      <c r="E5758" s="118"/>
      <c r="F5758" s="118"/>
      <c r="G5758" s="118"/>
      <c r="H5758" s="118"/>
      <c r="I5758" s="118"/>
      <c r="J5758" s="118"/>
      <c r="K5758" s="118"/>
      <c r="L5758" s="118"/>
      <c r="M5758" s="118"/>
      <c r="N5758" s="118"/>
    </row>
    <row r="5759" spans="1:14" s="43" customFormat="1" hidden="1">
      <c r="A5759" s="84"/>
      <c r="B5759" s="117"/>
      <c r="C5759" s="118"/>
      <c r="D5759" s="118"/>
      <c r="E5759" s="118"/>
      <c r="F5759" s="118"/>
      <c r="G5759" s="118"/>
      <c r="H5759" s="118"/>
      <c r="I5759" s="118"/>
      <c r="J5759" s="118"/>
      <c r="K5759" s="118"/>
      <c r="L5759" s="118"/>
      <c r="M5759" s="118"/>
      <c r="N5759" s="118"/>
    </row>
    <row r="5760" spans="1:14" s="43" customFormat="1" hidden="1">
      <c r="A5760" s="84"/>
      <c r="B5760" s="117"/>
      <c r="C5760" s="118"/>
      <c r="D5760" s="118"/>
      <c r="E5760" s="118"/>
      <c r="F5760" s="118"/>
      <c r="G5760" s="118"/>
      <c r="H5760" s="118"/>
      <c r="I5760" s="118"/>
      <c r="J5760" s="118"/>
      <c r="K5760" s="118"/>
      <c r="L5760" s="118"/>
      <c r="M5760" s="118"/>
      <c r="N5760" s="118"/>
    </row>
    <row r="5761" spans="1:14" s="43" customFormat="1" hidden="1">
      <c r="A5761" s="84"/>
      <c r="B5761" s="117"/>
      <c r="C5761" s="118"/>
      <c r="D5761" s="118"/>
      <c r="E5761" s="118"/>
      <c r="F5761" s="118"/>
      <c r="G5761" s="118"/>
      <c r="H5761" s="118"/>
      <c r="I5761" s="118"/>
      <c r="J5761" s="118"/>
      <c r="K5761" s="118"/>
      <c r="L5761" s="118"/>
      <c r="M5761" s="118"/>
      <c r="N5761" s="118"/>
    </row>
    <row r="5762" spans="1:14" s="43" customFormat="1" hidden="1">
      <c r="A5762" s="84"/>
      <c r="B5762" s="117"/>
      <c r="C5762" s="118"/>
      <c r="D5762" s="118"/>
      <c r="E5762" s="118"/>
      <c r="F5762" s="118"/>
      <c r="G5762" s="118"/>
      <c r="H5762" s="118"/>
      <c r="I5762" s="118"/>
      <c r="J5762" s="118"/>
      <c r="K5762" s="118"/>
      <c r="L5762" s="118"/>
      <c r="M5762" s="118"/>
      <c r="N5762" s="118"/>
    </row>
    <row r="5763" spans="1:14" s="43" customFormat="1" hidden="1">
      <c r="A5763" s="84"/>
      <c r="B5763" s="117"/>
      <c r="C5763" s="118"/>
      <c r="D5763" s="118"/>
      <c r="E5763" s="118"/>
      <c r="F5763" s="118"/>
      <c r="G5763" s="118"/>
      <c r="H5763" s="118"/>
      <c r="I5763" s="118"/>
      <c r="J5763" s="118"/>
      <c r="K5763" s="118"/>
      <c r="L5763" s="118"/>
      <c r="M5763" s="118"/>
      <c r="N5763" s="118"/>
    </row>
    <row r="5764" spans="1:14" s="43" customFormat="1" hidden="1">
      <c r="A5764" s="84"/>
      <c r="B5764" s="117"/>
      <c r="C5764" s="118"/>
      <c r="D5764" s="118"/>
      <c r="E5764" s="118"/>
      <c r="F5764" s="118"/>
      <c r="G5764" s="118"/>
      <c r="H5764" s="118"/>
      <c r="I5764" s="118"/>
      <c r="J5764" s="118"/>
      <c r="K5764" s="118"/>
      <c r="L5764" s="118"/>
      <c r="M5764" s="118"/>
      <c r="N5764" s="118"/>
    </row>
    <row r="5765" spans="1:14" s="43" customFormat="1" hidden="1">
      <c r="A5765" s="84"/>
      <c r="B5765" s="117"/>
      <c r="C5765" s="118"/>
      <c r="D5765" s="118"/>
      <c r="E5765" s="118"/>
      <c r="F5765" s="118"/>
      <c r="G5765" s="118"/>
      <c r="H5765" s="118"/>
      <c r="I5765" s="118"/>
      <c r="J5765" s="118"/>
      <c r="K5765" s="118"/>
      <c r="L5765" s="118"/>
      <c r="M5765" s="118"/>
      <c r="N5765" s="118"/>
    </row>
    <row r="5766" spans="1:14" s="43" customFormat="1" hidden="1">
      <c r="A5766" s="84"/>
      <c r="B5766" s="117"/>
      <c r="C5766" s="118"/>
      <c r="D5766" s="118"/>
      <c r="E5766" s="118"/>
      <c r="F5766" s="118"/>
      <c r="G5766" s="118"/>
      <c r="H5766" s="118"/>
      <c r="I5766" s="118"/>
      <c r="J5766" s="118"/>
      <c r="K5766" s="118"/>
      <c r="L5766" s="118"/>
      <c r="M5766" s="118"/>
      <c r="N5766" s="118"/>
    </row>
    <row r="5767" spans="1:14" s="43" customFormat="1" hidden="1">
      <c r="A5767" s="84"/>
      <c r="B5767" s="117"/>
      <c r="C5767" s="118"/>
      <c r="D5767" s="118"/>
      <c r="E5767" s="118"/>
      <c r="F5767" s="118"/>
      <c r="G5767" s="118"/>
      <c r="H5767" s="118"/>
      <c r="I5767" s="118"/>
      <c r="J5767" s="118"/>
      <c r="K5767" s="118"/>
      <c r="L5767" s="118"/>
      <c r="M5767" s="118"/>
      <c r="N5767" s="118"/>
    </row>
    <row r="5768" spans="1:14" s="43" customFormat="1" hidden="1">
      <c r="A5768" s="84"/>
      <c r="B5768" s="117"/>
      <c r="C5768" s="118"/>
      <c r="D5768" s="118"/>
      <c r="E5768" s="118"/>
      <c r="F5768" s="118"/>
      <c r="G5768" s="118"/>
      <c r="H5768" s="118"/>
      <c r="I5768" s="118"/>
      <c r="J5768" s="118"/>
      <c r="K5768" s="118"/>
      <c r="L5768" s="118"/>
      <c r="M5768" s="118"/>
      <c r="N5768" s="118"/>
    </row>
    <row r="5769" spans="1:14" s="43" customFormat="1" hidden="1">
      <c r="A5769" s="84"/>
      <c r="B5769" s="117"/>
      <c r="C5769" s="118"/>
      <c r="D5769" s="118"/>
      <c r="E5769" s="118"/>
      <c r="F5769" s="118"/>
      <c r="G5769" s="118"/>
      <c r="H5769" s="118"/>
      <c r="I5769" s="118"/>
      <c r="J5769" s="118"/>
      <c r="K5769" s="118"/>
      <c r="L5769" s="118"/>
      <c r="M5769" s="118"/>
      <c r="N5769" s="118"/>
    </row>
    <row r="5770" spans="1:14" s="43" customFormat="1" hidden="1">
      <c r="A5770" s="84"/>
      <c r="B5770" s="117"/>
      <c r="C5770" s="118"/>
      <c r="D5770" s="118"/>
      <c r="E5770" s="118"/>
      <c r="F5770" s="118"/>
      <c r="G5770" s="118"/>
      <c r="H5770" s="118"/>
      <c r="I5770" s="118"/>
      <c r="J5770" s="118"/>
      <c r="K5770" s="118"/>
      <c r="L5770" s="118"/>
      <c r="M5770" s="118"/>
      <c r="N5770" s="118"/>
    </row>
    <row r="5771" spans="1:14" s="43" customFormat="1" hidden="1">
      <c r="A5771" s="84"/>
      <c r="B5771" s="117"/>
      <c r="C5771" s="118"/>
      <c r="D5771" s="118"/>
      <c r="E5771" s="118"/>
      <c r="F5771" s="118"/>
      <c r="G5771" s="118"/>
      <c r="H5771" s="118"/>
      <c r="I5771" s="118"/>
      <c r="J5771" s="118"/>
      <c r="K5771" s="118"/>
      <c r="L5771" s="118"/>
      <c r="M5771" s="118"/>
      <c r="N5771" s="118"/>
    </row>
    <row r="5772" spans="1:14" s="43" customFormat="1" hidden="1">
      <c r="A5772" s="84"/>
      <c r="B5772" s="117"/>
      <c r="C5772" s="118"/>
      <c r="D5772" s="118"/>
      <c r="E5772" s="118"/>
      <c r="F5772" s="118"/>
      <c r="G5772" s="118"/>
      <c r="H5772" s="118"/>
      <c r="I5772" s="118"/>
      <c r="J5772" s="118"/>
      <c r="K5772" s="118"/>
      <c r="L5772" s="118"/>
      <c r="M5772" s="118"/>
      <c r="N5772" s="118"/>
    </row>
    <row r="5773" spans="1:14" s="43" customFormat="1" hidden="1">
      <c r="A5773" s="84"/>
      <c r="B5773" s="117"/>
      <c r="C5773" s="118"/>
      <c r="D5773" s="118"/>
      <c r="E5773" s="118"/>
      <c r="F5773" s="118"/>
      <c r="G5773" s="118"/>
      <c r="H5773" s="118"/>
      <c r="I5773" s="118"/>
      <c r="J5773" s="118"/>
      <c r="K5773" s="118"/>
      <c r="L5773" s="118"/>
      <c r="M5773" s="118"/>
      <c r="N5773" s="118"/>
    </row>
    <row r="5774" spans="1:14" s="43" customFormat="1" hidden="1">
      <c r="A5774" s="84"/>
      <c r="B5774" s="117"/>
      <c r="C5774" s="118"/>
      <c r="D5774" s="118"/>
      <c r="E5774" s="118"/>
      <c r="F5774" s="118"/>
      <c r="G5774" s="118"/>
      <c r="H5774" s="118"/>
      <c r="I5774" s="118"/>
      <c r="J5774" s="118"/>
      <c r="K5774" s="118"/>
      <c r="L5774" s="118"/>
      <c r="M5774" s="118"/>
      <c r="N5774" s="118"/>
    </row>
    <row r="5775" spans="1:14" s="43" customFormat="1" hidden="1">
      <c r="A5775" s="84"/>
      <c r="B5775" s="117"/>
      <c r="C5775" s="118"/>
      <c r="D5775" s="118"/>
      <c r="E5775" s="118"/>
      <c r="F5775" s="118"/>
      <c r="G5775" s="118"/>
      <c r="H5775" s="118"/>
      <c r="I5775" s="118"/>
      <c r="J5775" s="118"/>
      <c r="K5775" s="118"/>
      <c r="L5775" s="118"/>
      <c r="M5775" s="118"/>
      <c r="N5775" s="118"/>
    </row>
    <row r="5776" spans="1:14" s="43" customFormat="1" hidden="1">
      <c r="A5776" s="84"/>
      <c r="B5776" s="117"/>
      <c r="C5776" s="118"/>
      <c r="D5776" s="118"/>
      <c r="E5776" s="118"/>
      <c r="F5776" s="118"/>
      <c r="G5776" s="118"/>
      <c r="H5776" s="118"/>
      <c r="I5776" s="118"/>
      <c r="J5776" s="118"/>
      <c r="K5776" s="118"/>
      <c r="L5776" s="118"/>
      <c r="M5776" s="118"/>
      <c r="N5776" s="118"/>
    </row>
    <row r="5777" spans="1:14" s="43" customFormat="1" hidden="1">
      <c r="A5777" s="84"/>
      <c r="B5777" s="117"/>
      <c r="C5777" s="118"/>
      <c r="D5777" s="118"/>
      <c r="E5777" s="118"/>
      <c r="F5777" s="118"/>
      <c r="G5777" s="118"/>
      <c r="H5777" s="118"/>
      <c r="I5777" s="118"/>
      <c r="J5777" s="118"/>
      <c r="K5777" s="118"/>
      <c r="L5777" s="118"/>
      <c r="M5777" s="118"/>
      <c r="N5777" s="118"/>
    </row>
    <row r="5778" spans="1:14" s="43" customFormat="1" hidden="1">
      <c r="A5778" s="84"/>
      <c r="B5778" s="117"/>
      <c r="C5778" s="118"/>
      <c r="D5778" s="118"/>
      <c r="E5778" s="118"/>
      <c r="F5778" s="118"/>
      <c r="G5778" s="118"/>
      <c r="H5778" s="118"/>
      <c r="I5778" s="118"/>
      <c r="J5778" s="118"/>
      <c r="K5778" s="118"/>
      <c r="L5778" s="118"/>
      <c r="M5778" s="118"/>
      <c r="N5778" s="118"/>
    </row>
    <row r="5779" spans="1:14" s="43" customFormat="1" hidden="1">
      <c r="A5779" s="84"/>
      <c r="B5779" s="117"/>
      <c r="C5779" s="118"/>
      <c r="D5779" s="118"/>
      <c r="E5779" s="118"/>
      <c r="F5779" s="118"/>
      <c r="G5779" s="118"/>
      <c r="H5779" s="118"/>
      <c r="I5779" s="118"/>
      <c r="J5779" s="118"/>
      <c r="K5779" s="118"/>
      <c r="L5779" s="118"/>
      <c r="M5779" s="118"/>
      <c r="N5779" s="118"/>
    </row>
    <row r="5780" spans="1:14" s="43" customFormat="1" hidden="1">
      <c r="A5780" s="84"/>
      <c r="B5780" s="117"/>
      <c r="C5780" s="118"/>
      <c r="D5780" s="118"/>
      <c r="E5780" s="118"/>
      <c r="F5780" s="118"/>
      <c r="G5780" s="118"/>
      <c r="H5780" s="118"/>
      <c r="I5780" s="118"/>
      <c r="J5780" s="118"/>
      <c r="K5780" s="118"/>
      <c r="L5780" s="118"/>
      <c r="M5780" s="118"/>
      <c r="N5780" s="118"/>
    </row>
    <row r="5781" spans="1:14" s="43" customFormat="1" hidden="1">
      <c r="A5781" s="84"/>
      <c r="B5781" s="117"/>
      <c r="C5781" s="118"/>
      <c r="D5781" s="118"/>
      <c r="E5781" s="118"/>
      <c r="F5781" s="118"/>
      <c r="G5781" s="118"/>
      <c r="H5781" s="118"/>
      <c r="I5781" s="118"/>
      <c r="J5781" s="118"/>
      <c r="K5781" s="118"/>
      <c r="L5781" s="118"/>
      <c r="M5781" s="118"/>
      <c r="N5781" s="118"/>
    </row>
    <row r="5782" spans="1:14" s="43" customFormat="1" hidden="1">
      <c r="A5782" s="84"/>
      <c r="B5782" s="117"/>
      <c r="C5782" s="118"/>
      <c r="D5782" s="118"/>
      <c r="E5782" s="118"/>
      <c r="F5782" s="118"/>
      <c r="G5782" s="118"/>
      <c r="H5782" s="118"/>
      <c r="I5782" s="118"/>
      <c r="J5782" s="118"/>
      <c r="K5782" s="118"/>
      <c r="L5782" s="118"/>
      <c r="M5782" s="118"/>
      <c r="N5782" s="118"/>
    </row>
    <row r="5783" spans="1:14" s="43" customFormat="1" hidden="1">
      <c r="A5783" s="84"/>
      <c r="B5783" s="117"/>
      <c r="C5783" s="118"/>
      <c r="D5783" s="118"/>
      <c r="E5783" s="118"/>
      <c r="F5783" s="118"/>
      <c r="G5783" s="118"/>
      <c r="H5783" s="118"/>
      <c r="I5783" s="118"/>
      <c r="J5783" s="118"/>
      <c r="K5783" s="118"/>
      <c r="L5783" s="118"/>
      <c r="M5783" s="118"/>
      <c r="N5783" s="118"/>
    </row>
    <row r="5784" spans="1:14" s="43" customFormat="1" hidden="1">
      <c r="A5784" s="84"/>
      <c r="B5784" s="117"/>
      <c r="C5784" s="118"/>
      <c r="D5784" s="118"/>
      <c r="E5784" s="118"/>
      <c r="F5784" s="118"/>
      <c r="G5784" s="118"/>
      <c r="H5784" s="118"/>
      <c r="I5784" s="118"/>
      <c r="J5784" s="118"/>
      <c r="K5784" s="118"/>
      <c r="L5784" s="118"/>
      <c r="M5784" s="118"/>
      <c r="N5784" s="118"/>
    </row>
    <row r="5785" spans="1:14" s="43" customFormat="1" hidden="1">
      <c r="A5785" s="84"/>
      <c r="B5785" s="117"/>
      <c r="C5785" s="118"/>
      <c r="D5785" s="118"/>
      <c r="E5785" s="118"/>
      <c r="F5785" s="118"/>
      <c r="G5785" s="118"/>
      <c r="H5785" s="118"/>
      <c r="I5785" s="118"/>
      <c r="J5785" s="118"/>
      <c r="K5785" s="118"/>
      <c r="L5785" s="118"/>
      <c r="M5785" s="118"/>
      <c r="N5785" s="118"/>
    </row>
    <row r="5786" spans="1:14" s="43" customFormat="1" hidden="1">
      <c r="A5786" s="84"/>
      <c r="B5786" s="117"/>
      <c r="C5786" s="118"/>
      <c r="D5786" s="118"/>
      <c r="E5786" s="118"/>
      <c r="F5786" s="118"/>
      <c r="G5786" s="118"/>
      <c r="H5786" s="118"/>
      <c r="I5786" s="118"/>
      <c r="J5786" s="118"/>
      <c r="K5786" s="118"/>
      <c r="L5786" s="118"/>
      <c r="M5786" s="118"/>
      <c r="N5786" s="118"/>
    </row>
    <row r="5787" spans="1:14" s="43" customFormat="1" hidden="1">
      <c r="A5787" s="84"/>
      <c r="B5787" s="117"/>
      <c r="C5787" s="118"/>
      <c r="D5787" s="118"/>
      <c r="E5787" s="118"/>
      <c r="F5787" s="118"/>
      <c r="G5787" s="118"/>
      <c r="H5787" s="118"/>
      <c r="I5787" s="118"/>
      <c r="J5787" s="118"/>
      <c r="K5787" s="118"/>
      <c r="L5787" s="118"/>
      <c r="M5787" s="118"/>
      <c r="N5787" s="118"/>
    </row>
    <row r="5788" spans="1:14" s="43" customFormat="1" hidden="1">
      <c r="A5788" s="84"/>
      <c r="B5788" s="117"/>
      <c r="C5788" s="118"/>
      <c r="D5788" s="118"/>
      <c r="E5788" s="118"/>
      <c r="F5788" s="118"/>
      <c r="G5788" s="118"/>
      <c r="H5788" s="118"/>
      <c r="I5788" s="118"/>
      <c r="J5788" s="118"/>
      <c r="K5788" s="118"/>
      <c r="L5788" s="118"/>
      <c r="M5788" s="118"/>
      <c r="N5788" s="118"/>
    </row>
    <row r="5789" spans="1:14" s="43" customFormat="1" hidden="1">
      <c r="A5789" s="84"/>
      <c r="B5789" s="117"/>
      <c r="C5789" s="118"/>
      <c r="D5789" s="118"/>
      <c r="E5789" s="118"/>
      <c r="F5789" s="118"/>
      <c r="G5789" s="118"/>
      <c r="H5789" s="118"/>
      <c r="I5789" s="118"/>
      <c r="J5789" s="118"/>
      <c r="K5789" s="118"/>
      <c r="L5789" s="118"/>
      <c r="M5789" s="118"/>
      <c r="N5789" s="118"/>
    </row>
    <row r="5790" spans="1:14" s="43" customFormat="1" hidden="1">
      <c r="A5790" s="84"/>
      <c r="B5790" s="117"/>
      <c r="C5790" s="118"/>
      <c r="D5790" s="118"/>
      <c r="E5790" s="118"/>
      <c r="F5790" s="118"/>
      <c r="G5790" s="118"/>
      <c r="H5790" s="118"/>
      <c r="I5790" s="118"/>
      <c r="J5790" s="118"/>
      <c r="K5790" s="118"/>
      <c r="L5790" s="118"/>
      <c r="M5790" s="118"/>
      <c r="N5790" s="118"/>
    </row>
    <row r="5791" spans="1:14" s="43" customFormat="1" hidden="1">
      <c r="A5791" s="84"/>
      <c r="B5791" s="117"/>
      <c r="C5791" s="118"/>
      <c r="D5791" s="118"/>
      <c r="E5791" s="118"/>
      <c r="F5791" s="118"/>
      <c r="G5791" s="118"/>
      <c r="H5791" s="118"/>
      <c r="I5791" s="118"/>
      <c r="J5791" s="118"/>
      <c r="K5791" s="118"/>
      <c r="L5791" s="118"/>
      <c r="M5791" s="118"/>
      <c r="N5791" s="118"/>
    </row>
    <row r="5792" spans="1:14" s="43" customFormat="1" hidden="1">
      <c r="A5792" s="84"/>
      <c r="B5792" s="117"/>
      <c r="C5792" s="118"/>
      <c r="D5792" s="118"/>
      <c r="E5792" s="118"/>
      <c r="F5792" s="118"/>
      <c r="G5792" s="118"/>
      <c r="H5792" s="118"/>
      <c r="I5792" s="118"/>
      <c r="J5792" s="118"/>
      <c r="K5792" s="118"/>
      <c r="L5792" s="118"/>
      <c r="M5792" s="118"/>
      <c r="N5792" s="118"/>
    </row>
    <row r="5793" spans="1:14" s="43" customFormat="1" hidden="1">
      <c r="A5793" s="84"/>
      <c r="B5793" s="117"/>
      <c r="C5793" s="118"/>
      <c r="D5793" s="118"/>
      <c r="E5793" s="118"/>
      <c r="F5793" s="118"/>
      <c r="G5793" s="118"/>
      <c r="H5793" s="118"/>
      <c r="I5793" s="118"/>
      <c r="J5793" s="118"/>
      <c r="K5793" s="118"/>
      <c r="L5793" s="118"/>
      <c r="M5793" s="118"/>
      <c r="N5793" s="118"/>
    </row>
    <row r="5794" spans="1:14" s="43" customFormat="1" hidden="1">
      <c r="A5794" s="84"/>
      <c r="B5794" s="117"/>
      <c r="C5794" s="118"/>
      <c r="D5794" s="118"/>
      <c r="E5794" s="118"/>
      <c r="F5794" s="118"/>
      <c r="G5794" s="118"/>
      <c r="H5794" s="118"/>
      <c r="I5794" s="118"/>
      <c r="J5794" s="118"/>
      <c r="K5794" s="118"/>
      <c r="L5794" s="118"/>
      <c r="M5794" s="118"/>
      <c r="N5794" s="118"/>
    </row>
    <row r="5795" spans="1:14" s="43" customFormat="1" hidden="1">
      <c r="A5795" s="84"/>
      <c r="B5795" s="117"/>
      <c r="C5795" s="118"/>
      <c r="D5795" s="118"/>
      <c r="E5795" s="118"/>
      <c r="F5795" s="118"/>
      <c r="G5795" s="118"/>
      <c r="H5795" s="118"/>
      <c r="I5795" s="118"/>
      <c r="J5795" s="118"/>
      <c r="K5795" s="118"/>
      <c r="L5795" s="118"/>
      <c r="M5795" s="118"/>
      <c r="N5795" s="118"/>
    </row>
    <row r="5796" spans="1:14" s="43" customFormat="1" hidden="1">
      <c r="A5796" s="84"/>
      <c r="B5796" s="117"/>
      <c r="C5796" s="118"/>
      <c r="D5796" s="118"/>
      <c r="E5796" s="118"/>
      <c r="F5796" s="118"/>
      <c r="G5796" s="118"/>
      <c r="H5796" s="118"/>
      <c r="I5796" s="118"/>
      <c r="J5796" s="118"/>
      <c r="K5796" s="118"/>
      <c r="L5796" s="118"/>
      <c r="M5796" s="118"/>
      <c r="N5796" s="118"/>
    </row>
    <row r="5797" spans="1:14" s="43" customFormat="1" hidden="1">
      <c r="A5797" s="84"/>
      <c r="B5797" s="117"/>
      <c r="C5797" s="118"/>
      <c r="D5797" s="118"/>
      <c r="E5797" s="118"/>
      <c r="F5797" s="118"/>
      <c r="G5797" s="118"/>
      <c r="H5797" s="118"/>
      <c r="I5797" s="118"/>
      <c r="J5797" s="118"/>
      <c r="K5797" s="118"/>
      <c r="L5797" s="118"/>
      <c r="M5797" s="118"/>
      <c r="N5797" s="118"/>
    </row>
    <row r="5798" spans="1:14" s="43" customFormat="1" hidden="1">
      <c r="A5798" s="84"/>
      <c r="B5798" s="117"/>
      <c r="C5798" s="118"/>
      <c r="D5798" s="118"/>
      <c r="E5798" s="118"/>
      <c r="F5798" s="118"/>
      <c r="G5798" s="118"/>
      <c r="H5798" s="118"/>
      <c r="I5798" s="118"/>
      <c r="J5798" s="118"/>
      <c r="K5798" s="118"/>
      <c r="L5798" s="118"/>
      <c r="M5798" s="118"/>
      <c r="N5798" s="118"/>
    </row>
    <row r="5799" spans="1:14" s="43" customFormat="1" hidden="1">
      <c r="A5799" s="84"/>
      <c r="B5799" s="117"/>
      <c r="C5799" s="118"/>
      <c r="D5799" s="118"/>
      <c r="E5799" s="118"/>
      <c r="F5799" s="118"/>
      <c r="G5799" s="118"/>
      <c r="H5799" s="118"/>
      <c r="I5799" s="118"/>
      <c r="J5799" s="118"/>
      <c r="K5799" s="118"/>
      <c r="L5799" s="118"/>
      <c r="M5799" s="118"/>
      <c r="N5799" s="118"/>
    </row>
    <row r="5800" spans="1:14" s="43" customFormat="1" hidden="1">
      <c r="A5800" s="84"/>
      <c r="B5800" s="117"/>
      <c r="C5800" s="118"/>
      <c r="D5800" s="118"/>
      <c r="E5800" s="118"/>
      <c r="F5800" s="118"/>
      <c r="G5800" s="118"/>
      <c r="H5800" s="118"/>
      <c r="I5800" s="118"/>
      <c r="J5800" s="118"/>
      <c r="K5800" s="118"/>
      <c r="L5800" s="118"/>
      <c r="M5800" s="118"/>
      <c r="N5800" s="118"/>
    </row>
    <row r="5801" spans="1:14" s="43" customFormat="1" hidden="1">
      <c r="A5801" s="84"/>
      <c r="B5801" s="117"/>
      <c r="C5801" s="118"/>
      <c r="D5801" s="118"/>
      <c r="E5801" s="118"/>
      <c r="F5801" s="118"/>
      <c r="G5801" s="118"/>
      <c r="H5801" s="118"/>
      <c r="I5801" s="118"/>
      <c r="J5801" s="118"/>
      <c r="K5801" s="118"/>
      <c r="L5801" s="118"/>
      <c r="M5801" s="118"/>
      <c r="N5801" s="118"/>
    </row>
    <row r="5802" spans="1:14" s="43" customFormat="1" hidden="1">
      <c r="A5802" s="84"/>
      <c r="B5802" s="117"/>
      <c r="C5802" s="118"/>
      <c r="D5802" s="118"/>
      <c r="E5802" s="118"/>
      <c r="F5802" s="118"/>
      <c r="G5802" s="118"/>
      <c r="H5802" s="118"/>
      <c r="I5802" s="118"/>
      <c r="J5802" s="118"/>
      <c r="K5802" s="118"/>
      <c r="L5802" s="118"/>
      <c r="M5802" s="118"/>
      <c r="N5802" s="118"/>
    </row>
    <row r="5803" spans="1:14" s="43" customFormat="1" hidden="1">
      <c r="A5803" s="84"/>
      <c r="B5803" s="117"/>
      <c r="C5803" s="118"/>
      <c r="D5803" s="118"/>
      <c r="E5803" s="118"/>
      <c r="F5803" s="118"/>
      <c r="G5803" s="118"/>
      <c r="H5803" s="118"/>
      <c r="I5803" s="118"/>
      <c r="J5803" s="118"/>
      <c r="K5803" s="118"/>
      <c r="L5803" s="118"/>
      <c r="M5803" s="118"/>
      <c r="N5803" s="118"/>
    </row>
    <row r="5804" spans="1:14" s="43" customFormat="1" hidden="1">
      <c r="A5804" s="84"/>
      <c r="B5804" s="117"/>
      <c r="C5804" s="118"/>
      <c r="D5804" s="118"/>
      <c r="E5804" s="118"/>
      <c r="F5804" s="118"/>
      <c r="G5804" s="118"/>
      <c r="H5804" s="118"/>
      <c r="I5804" s="118"/>
      <c r="J5804" s="118"/>
      <c r="K5804" s="118"/>
      <c r="L5804" s="118"/>
      <c r="M5804" s="118"/>
      <c r="N5804" s="118"/>
    </row>
    <row r="5805" spans="1:14" s="43" customFormat="1" hidden="1">
      <c r="A5805" s="84"/>
      <c r="B5805" s="117"/>
      <c r="C5805" s="118"/>
      <c r="D5805" s="118"/>
      <c r="E5805" s="118"/>
      <c r="F5805" s="118"/>
      <c r="G5805" s="118"/>
      <c r="H5805" s="118"/>
      <c r="I5805" s="118"/>
      <c r="J5805" s="118"/>
      <c r="K5805" s="118"/>
      <c r="L5805" s="118"/>
      <c r="M5805" s="118"/>
      <c r="N5805" s="118"/>
    </row>
    <row r="5806" spans="1:14" s="43" customFormat="1" hidden="1">
      <c r="A5806" s="84"/>
      <c r="B5806" s="117"/>
      <c r="C5806" s="118"/>
      <c r="D5806" s="118"/>
      <c r="E5806" s="118"/>
      <c r="F5806" s="118"/>
      <c r="G5806" s="118"/>
      <c r="H5806" s="118"/>
      <c r="I5806" s="118"/>
      <c r="J5806" s="118"/>
      <c r="K5806" s="118"/>
      <c r="L5806" s="118"/>
      <c r="M5806" s="118"/>
      <c r="N5806" s="118"/>
    </row>
    <row r="5807" spans="1:14" s="43" customFormat="1" hidden="1">
      <c r="A5807" s="84"/>
      <c r="B5807" s="117"/>
      <c r="C5807" s="118"/>
      <c r="D5807" s="118"/>
      <c r="E5807" s="118"/>
      <c r="F5807" s="118"/>
      <c r="G5807" s="118"/>
      <c r="H5807" s="118"/>
      <c r="I5807" s="118"/>
      <c r="J5807" s="118"/>
      <c r="K5807" s="118"/>
      <c r="L5807" s="118"/>
      <c r="M5807" s="118"/>
      <c r="N5807" s="118"/>
    </row>
    <row r="5808" spans="1:14" s="43" customFormat="1" hidden="1">
      <c r="A5808" s="84"/>
      <c r="B5808" s="117"/>
      <c r="C5808" s="118"/>
      <c r="D5808" s="118"/>
      <c r="E5808" s="118"/>
      <c r="F5808" s="118"/>
      <c r="G5808" s="118"/>
      <c r="H5808" s="118"/>
      <c r="I5808" s="118"/>
      <c r="J5808" s="118"/>
      <c r="K5808" s="118"/>
      <c r="L5808" s="118"/>
      <c r="M5808" s="118"/>
      <c r="N5808" s="118"/>
    </row>
    <row r="5809" spans="1:14" s="43" customFormat="1" hidden="1">
      <c r="A5809" s="84"/>
      <c r="B5809" s="117"/>
      <c r="C5809" s="118"/>
      <c r="D5809" s="118"/>
      <c r="E5809" s="118"/>
      <c r="F5809" s="118"/>
      <c r="G5809" s="118"/>
      <c r="H5809" s="118"/>
      <c r="I5809" s="118"/>
      <c r="J5809" s="118"/>
      <c r="K5809" s="118"/>
      <c r="L5809" s="118"/>
      <c r="M5809" s="118"/>
      <c r="N5809" s="118"/>
    </row>
    <row r="5810" spans="1:14" s="43" customFormat="1" hidden="1">
      <c r="A5810" s="84"/>
      <c r="B5810" s="117"/>
      <c r="C5810" s="118"/>
      <c r="D5810" s="118"/>
      <c r="E5810" s="118"/>
      <c r="F5810" s="118"/>
      <c r="G5810" s="118"/>
      <c r="H5810" s="118"/>
      <c r="I5810" s="118"/>
      <c r="J5810" s="118"/>
      <c r="K5810" s="118"/>
      <c r="L5810" s="118"/>
      <c r="M5810" s="118"/>
      <c r="N5810" s="118"/>
    </row>
    <row r="5811" spans="1:14" s="43" customFormat="1" hidden="1">
      <c r="A5811" s="84"/>
      <c r="B5811" s="117"/>
      <c r="C5811" s="118"/>
      <c r="D5811" s="118"/>
      <c r="E5811" s="118"/>
      <c r="F5811" s="118"/>
      <c r="G5811" s="118"/>
      <c r="H5811" s="118"/>
      <c r="I5811" s="118"/>
      <c r="J5811" s="118"/>
      <c r="K5811" s="118"/>
      <c r="L5811" s="118"/>
      <c r="M5811" s="118"/>
      <c r="N5811" s="118"/>
    </row>
    <row r="5812" spans="1:14" s="43" customFormat="1" hidden="1">
      <c r="A5812" s="84"/>
      <c r="B5812" s="117"/>
      <c r="C5812" s="118"/>
      <c r="D5812" s="118"/>
      <c r="E5812" s="118"/>
      <c r="F5812" s="118"/>
      <c r="G5812" s="118"/>
      <c r="H5812" s="118"/>
      <c r="I5812" s="118"/>
      <c r="J5812" s="118"/>
      <c r="K5812" s="118"/>
      <c r="L5812" s="118"/>
      <c r="M5812" s="118"/>
      <c r="N5812" s="118"/>
    </row>
    <row r="5813" spans="1:14" s="43" customFormat="1" hidden="1">
      <c r="A5813" s="84"/>
      <c r="B5813" s="117"/>
      <c r="C5813" s="118"/>
      <c r="D5813" s="118"/>
      <c r="E5813" s="118"/>
      <c r="F5813" s="118"/>
      <c r="G5813" s="118"/>
      <c r="H5813" s="118"/>
      <c r="I5813" s="118"/>
      <c r="J5813" s="118"/>
      <c r="K5813" s="118"/>
      <c r="L5813" s="118"/>
      <c r="M5813" s="118"/>
      <c r="N5813" s="118"/>
    </row>
    <row r="5814" spans="1:14" s="43" customFormat="1" hidden="1">
      <c r="A5814" s="84"/>
      <c r="B5814" s="117"/>
      <c r="C5814" s="118"/>
      <c r="D5814" s="118"/>
      <c r="E5814" s="118"/>
      <c r="F5814" s="118"/>
      <c r="G5814" s="118"/>
      <c r="H5814" s="118"/>
      <c r="I5814" s="118"/>
      <c r="J5814" s="118"/>
      <c r="K5814" s="118"/>
      <c r="L5814" s="118"/>
      <c r="M5814" s="118"/>
      <c r="N5814" s="118"/>
    </row>
    <row r="5815" spans="1:14" s="43" customFormat="1" hidden="1">
      <c r="A5815" s="84"/>
      <c r="B5815" s="117"/>
      <c r="C5815" s="118"/>
      <c r="D5815" s="118"/>
      <c r="E5815" s="118"/>
      <c r="F5815" s="118"/>
      <c r="G5815" s="118"/>
      <c r="H5815" s="118"/>
      <c r="I5815" s="118"/>
      <c r="J5815" s="118"/>
      <c r="K5815" s="118"/>
      <c r="L5815" s="118"/>
      <c r="M5815" s="118"/>
      <c r="N5815" s="118"/>
    </row>
    <row r="5816" spans="1:14" s="43" customFormat="1" hidden="1">
      <c r="A5816" s="84"/>
      <c r="B5816" s="117"/>
      <c r="C5816" s="118"/>
      <c r="D5816" s="118"/>
      <c r="E5816" s="118"/>
      <c r="F5816" s="118"/>
      <c r="G5816" s="118"/>
      <c r="H5816" s="118"/>
      <c r="I5816" s="118"/>
      <c r="J5816" s="118"/>
      <c r="K5816" s="118"/>
      <c r="L5816" s="118"/>
      <c r="M5816" s="118"/>
      <c r="N5816" s="118"/>
    </row>
    <row r="5817" spans="1:14" s="43" customFormat="1" hidden="1">
      <c r="A5817" s="84"/>
      <c r="B5817" s="117"/>
      <c r="C5817" s="118"/>
      <c r="D5817" s="118"/>
      <c r="E5817" s="118"/>
      <c r="F5817" s="118"/>
      <c r="G5817" s="118"/>
      <c r="H5817" s="118"/>
      <c r="I5817" s="118"/>
      <c r="J5817" s="118"/>
      <c r="K5817" s="118"/>
      <c r="L5817" s="118"/>
      <c r="M5817" s="118"/>
      <c r="N5817" s="118"/>
    </row>
    <row r="5818" spans="1:14" s="43" customFormat="1" hidden="1">
      <c r="A5818" s="84"/>
      <c r="B5818" s="117"/>
      <c r="C5818" s="118"/>
      <c r="D5818" s="118"/>
      <c r="E5818" s="118"/>
      <c r="F5818" s="118"/>
      <c r="G5818" s="118"/>
      <c r="H5818" s="118"/>
      <c r="I5818" s="118"/>
      <c r="J5818" s="118"/>
      <c r="K5818" s="118"/>
      <c r="L5818" s="118"/>
      <c r="M5818" s="118"/>
      <c r="N5818" s="118"/>
    </row>
    <row r="5819" spans="1:14" s="43" customFormat="1" hidden="1">
      <c r="A5819" s="84"/>
      <c r="B5819" s="117"/>
      <c r="C5819" s="118"/>
      <c r="D5819" s="118"/>
      <c r="E5819" s="118"/>
      <c r="F5819" s="118"/>
      <c r="G5819" s="118"/>
      <c r="H5819" s="118"/>
      <c r="I5819" s="118"/>
      <c r="J5819" s="118"/>
      <c r="K5819" s="118"/>
      <c r="L5819" s="118"/>
      <c r="M5819" s="118"/>
      <c r="N5819" s="118"/>
    </row>
    <row r="5820" spans="1:14" s="43" customFormat="1" hidden="1">
      <c r="A5820" s="84"/>
      <c r="B5820" s="117"/>
      <c r="C5820" s="118"/>
      <c r="D5820" s="118"/>
      <c r="E5820" s="118"/>
      <c r="F5820" s="118"/>
      <c r="G5820" s="118"/>
      <c r="H5820" s="118"/>
      <c r="I5820" s="118"/>
      <c r="J5820" s="118"/>
      <c r="K5820" s="118"/>
      <c r="L5820" s="118"/>
      <c r="M5820" s="118"/>
      <c r="N5820" s="118"/>
    </row>
    <row r="5821" spans="1:14" s="43" customFormat="1" hidden="1">
      <c r="A5821" s="84"/>
      <c r="B5821" s="117"/>
      <c r="C5821" s="118"/>
      <c r="D5821" s="118"/>
      <c r="E5821" s="118"/>
      <c r="F5821" s="118"/>
      <c r="G5821" s="118"/>
      <c r="H5821" s="118"/>
      <c r="I5821" s="118"/>
      <c r="J5821" s="118"/>
      <c r="K5821" s="118"/>
      <c r="L5821" s="118"/>
      <c r="M5821" s="118"/>
      <c r="N5821" s="118"/>
    </row>
    <row r="5822" spans="1:14" s="43" customFormat="1" hidden="1">
      <c r="A5822" s="84"/>
      <c r="B5822" s="117"/>
      <c r="C5822" s="118"/>
      <c r="D5822" s="118"/>
      <c r="E5822" s="118"/>
      <c r="F5822" s="118"/>
      <c r="G5822" s="118"/>
      <c r="H5822" s="118"/>
      <c r="I5822" s="118"/>
      <c r="J5822" s="118"/>
      <c r="K5822" s="118"/>
      <c r="L5822" s="118"/>
      <c r="M5822" s="118"/>
      <c r="N5822" s="118"/>
    </row>
    <row r="5823" spans="1:14" s="43" customFormat="1" hidden="1">
      <c r="A5823" s="84"/>
      <c r="B5823" s="117"/>
      <c r="C5823" s="118"/>
      <c r="D5823" s="118"/>
      <c r="E5823" s="118"/>
      <c r="F5823" s="118"/>
      <c r="G5823" s="118"/>
      <c r="H5823" s="118"/>
      <c r="I5823" s="118"/>
      <c r="J5823" s="118"/>
      <c r="K5823" s="118"/>
      <c r="L5823" s="118"/>
      <c r="M5823" s="118"/>
      <c r="N5823" s="118"/>
    </row>
    <row r="5824" spans="1:14" s="43" customFormat="1" hidden="1">
      <c r="A5824" s="84"/>
      <c r="B5824" s="117"/>
      <c r="C5824" s="118"/>
      <c r="D5824" s="118"/>
      <c r="E5824" s="118"/>
      <c r="F5824" s="118"/>
      <c r="G5824" s="118"/>
      <c r="H5824" s="118"/>
      <c r="I5824" s="118"/>
      <c r="J5824" s="118"/>
      <c r="K5824" s="118"/>
      <c r="L5824" s="118"/>
      <c r="M5824" s="118"/>
      <c r="N5824" s="118"/>
    </row>
    <row r="5825" spans="1:14" s="43" customFormat="1" hidden="1">
      <c r="A5825" s="84"/>
      <c r="B5825" s="117"/>
      <c r="C5825" s="118"/>
      <c r="D5825" s="118"/>
      <c r="E5825" s="118"/>
      <c r="F5825" s="118"/>
      <c r="G5825" s="118"/>
      <c r="H5825" s="118"/>
      <c r="I5825" s="118"/>
      <c r="J5825" s="118"/>
      <c r="K5825" s="118"/>
      <c r="L5825" s="118"/>
      <c r="M5825" s="118"/>
      <c r="N5825" s="118"/>
    </row>
    <row r="5826" spans="1:14" s="43" customFormat="1" hidden="1">
      <c r="A5826" s="84"/>
      <c r="B5826" s="117"/>
      <c r="C5826" s="118"/>
      <c r="D5826" s="118"/>
      <c r="E5826" s="118"/>
      <c r="F5826" s="118"/>
      <c r="G5826" s="118"/>
      <c r="H5826" s="118"/>
      <c r="I5826" s="118"/>
      <c r="J5826" s="118"/>
      <c r="K5826" s="118"/>
      <c r="L5826" s="118"/>
      <c r="M5826" s="118"/>
      <c r="N5826" s="118"/>
    </row>
    <row r="5827" spans="1:14" s="43" customFormat="1" hidden="1">
      <c r="A5827" s="84"/>
      <c r="B5827" s="117"/>
      <c r="C5827" s="118"/>
      <c r="D5827" s="118"/>
      <c r="E5827" s="118"/>
      <c r="F5827" s="118"/>
      <c r="G5827" s="118"/>
      <c r="H5827" s="118"/>
      <c r="I5827" s="118"/>
      <c r="J5827" s="118"/>
      <c r="K5827" s="118"/>
      <c r="L5827" s="118"/>
      <c r="M5827" s="118"/>
      <c r="N5827" s="118"/>
    </row>
    <row r="5828" spans="1:14" s="43" customFormat="1" hidden="1">
      <c r="A5828" s="84"/>
      <c r="B5828" s="117"/>
      <c r="C5828" s="118"/>
      <c r="D5828" s="118"/>
      <c r="E5828" s="118"/>
      <c r="F5828" s="118"/>
      <c r="G5828" s="118"/>
      <c r="H5828" s="118"/>
      <c r="I5828" s="118"/>
      <c r="J5828" s="118"/>
      <c r="K5828" s="118"/>
      <c r="L5828" s="118"/>
      <c r="M5828" s="118"/>
      <c r="N5828" s="118"/>
    </row>
    <row r="5829" spans="1:14" s="43" customFormat="1" hidden="1">
      <c r="A5829" s="84"/>
      <c r="B5829" s="117"/>
      <c r="C5829" s="118"/>
      <c r="D5829" s="118"/>
      <c r="E5829" s="118"/>
      <c r="F5829" s="118"/>
      <c r="G5829" s="118"/>
      <c r="H5829" s="118"/>
      <c r="I5829" s="118"/>
      <c r="J5829" s="118"/>
      <c r="K5829" s="118"/>
      <c r="L5829" s="118"/>
      <c r="M5829" s="118"/>
      <c r="N5829" s="118"/>
    </row>
    <row r="5830" spans="1:14" s="43" customFormat="1" hidden="1">
      <c r="A5830" s="84"/>
      <c r="B5830" s="117"/>
      <c r="C5830" s="118"/>
      <c r="D5830" s="118"/>
      <c r="E5830" s="118"/>
      <c r="F5830" s="118"/>
      <c r="G5830" s="118"/>
      <c r="H5830" s="118"/>
      <c r="I5830" s="118"/>
      <c r="J5830" s="118"/>
      <c r="K5830" s="118"/>
      <c r="L5830" s="118"/>
      <c r="M5830" s="118"/>
      <c r="N5830" s="118"/>
    </row>
    <row r="5831" spans="1:14" s="43" customFormat="1" hidden="1">
      <c r="A5831" s="84"/>
      <c r="B5831" s="117"/>
      <c r="C5831" s="118"/>
      <c r="D5831" s="118"/>
      <c r="E5831" s="118"/>
      <c r="F5831" s="118"/>
      <c r="G5831" s="118"/>
      <c r="H5831" s="118"/>
      <c r="I5831" s="118"/>
      <c r="J5831" s="118"/>
      <c r="K5831" s="118"/>
      <c r="L5831" s="118"/>
      <c r="M5831" s="118"/>
      <c r="N5831" s="118"/>
    </row>
    <row r="5832" spans="1:14" s="43" customFormat="1" hidden="1">
      <c r="A5832" s="84"/>
      <c r="B5832" s="117"/>
      <c r="C5832" s="118"/>
      <c r="D5832" s="118"/>
      <c r="E5832" s="118"/>
      <c r="F5832" s="118"/>
      <c r="G5832" s="118"/>
      <c r="H5832" s="118"/>
      <c r="I5832" s="118"/>
      <c r="J5832" s="118"/>
      <c r="K5832" s="118"/>
      <c r="L5832" s="118"/>
      <c r="M5832" s="118"/>
      <c r="N5832" s="118"/>
    </row>
    <row r="5833" spans="1:14" s="43" customFormat="1" hidden="1">
      <c r="A5833" s="84"/>
      <c r="B5833" s="117"/>
      <c r="C5833" s="118"/>
      <c r="D5833" s="118"/>
      <c r="E5833" s="118"/>
      <c r="F5833" s="118"/>
      <c r="G5833" s="118"/>
      <c r="H5833" s="118"/>
      <c r="I5833" s="118"/>
      <c r="J5833" s="118"/>
      <c r="K5833" s="118"/>
      <c r="L5833" s="118"/>
      <c r="M5833" s="118"/>
      <c r="N5833" s="118"/>
    </row>
    <row r="5834" spans="1:14" s="43" customFormat="1" hidden="1">
      <c r="A5834" s="84"/>
      <c r="B5834" s="117"/>
      <c r="C5834" s="118"/>
      <c r="D5834" s="118"/>
      <c r="E5834" s="118"/>
      <c r="F5834" s="118"/>
      <c r="G5834" s="118"/>
      <c r="H5834" s="118"/>
      <c r="I5834" s="118"/>
      <c r="J5834" s="118"/>
      <c r="K5834" s="118"/>
      <c r="L5834" s="118"/>
      <c r="M5834" s="118"/>
      <c r="N5834" s="118"/>
    </row>
    <row r="5835" spans="1:14" s="43" customFormat="1" hidden="1">
      <c r="A5835" s="84"/>
      <c r="B5835" s="117"/>
      <c r="C5835" s="118"/>
      <c r="D5835" s="118"/>
      <c r="E5835" s="118"/>
      <c r="F5835" s="118"/>
      <c r="G5835" s="118"/>
      <c r="H5835" s="118"/>
      <c r="I5835" s="118"/>
      <c r="J5835" s="118"/>
      <c r="K5835" s="118"/>
      <c r="L5835" s="118"/>
      <c r="M5835" s="118"/>
      <c r="N5835" s="118"/>
    </row>
    <row r="5836" spans="1:14" s="43" customFormat="1" hidden="1">
      <c r="A5836" s="84"/>
      <c r="B5836" s="117"/>
      <c r="C5836" s="118"/>
      <c r="D5836" s="118"/>
      <c r="E5836" s="118"/>
      <c r="F5836" s="118"/>
      <c r="G5836" s="118"/>
      <c r="H5836" s="118"/>
      <c r="I5836" s="118"/>
      <c r="J5836" s="118"/>
      <c r="K5836" s="118"/>
      <c r="L5836" s="118"/>
      <c r="M5836" s="118"/>
      <c r="N5836" s="118"/>
    </row>
    <row r="5837" spans="1:14" s="43" customFormat="1" hidden="1">
      <c r="A5837" s="84"/>
      <c r="B5837" s="117"/>
      <c r="C5837" s="118"/>
      <c r="D5837" s="118"/>
      <c r="E5837" s="118"/>
      <c r="F5837" s="118"/>
      <c r="G5837" s="118"/>
      <c r="H5837" s="118"/>
      <c r="I5837" s="118"/>
      <c r="J5837" s="118"/>
      <c r="K5837" s="118"/>
      <c r="L5837" s="118"/>
      <c r="M5837" s="118"/>
      <c r="N5837" s="118"/>
    </row>
    <row r="5838" spans="1:14" s="43" customFormat="1" hidden="1">
      <c r="A5838" s="84"/>
      <c r="B5838" s="117"/>
      <c r="C5838" s="118"/>
      <c r="D5838" s="118"/>
      <c r="E5838" s="118"/>
      <c r="F5838" s="118"/>
      <c r="G5838" s="118"/>
      <c r="H5838" s="118"/>
      <c r="I5838" s="118"/>
      <c r="J5838" s="118"/>
      <c r="K5838" s="118"/>
      <c r="L5838" s="118"/>
      <c r="M5838" s="118"/>
      <c r="N5838" s="118"/>
    </row>
    <row r="5839" spans="1:14" s="43" customFormat="1" hidden="1">
      <c r="A5839" s="84"/>
      <c r="B5839" s="117"/>
      <c r="C5839" s="118"/>
      <c r="D5839" s="118"/>
      <c r="E5839" s="118"/>
      <c r="F5839" s="118"/>
      <c r="G5839" s="118"/>
      <c r="H5839" s="118"/>
      <c r="I5839" s="118"/>
      <c r="J5839" s="118"/>
      <c r="K5839" s="118"/>
      <c r="L5839" s="118"/>
      <c r="M5839" s="118"/>
      <c r="N5839" s="118"/>
    </row>
    <row r="5840" spans="1:14" s="43" customFormat="1" hidden="1">
      <c r="A5840" s="84"/>
      <c r="B5840" s="117"/>
      <c r="C5840" s="118"/>
      <c r="D5840" s="118"/>
      <c r="E5840" s="118"/>
      <c r="F5840" s="118"/>
      <c r="G5840" s="118"/>
      <c r="H5840" s="118"/>
      <c r="I5840" s="118"/>
      <c r="J5840" s="118"/>
      <c r="K5840" s="118"/>
      <c r="L5840" s="118"/>
      <c r="M5840" s="118"/>
      <c r="N5840" s="118"/>
    </row>
    <row r="5841" spans="1:14" s="43" customFormat="1" hidden="1">
      <c r="A5841" s="84"/>
      <c r="B5841" s="117"/>
      <c r="C5841" s="118"/>
      <c r="D5841" s="118"/>
      <c r="E5841" s="118"/>
      <c r="F5841" s="118"/>
      <c r="G5841" s="118"/>
      <c r="H5841" s="118"/>
      <c r="I5841" s="118"/>
      <c r="J5841" s="118"/>
      <c r="K5841" s="118"/>
      <c r="L5841" s="118"/>
      <c r="M5841" s="118"/>
      <c r="N5841" s="118"/>
    </row>
    <row r="5842" spans="1:14" s="43" customFormat="1" hidden="1">
      <c r="A5842" s="84"/>
      <c r="B5842" s="117"/>
      <c r="C5842" s="118"/>
      <c r="D5842" s="118"/>
      <c r="E5842" s="118"/>
      <c r="F5842" s="118"/>
      <c r="G5842" s="118"/>
      <c r="H5842" s="118"/>
      <c r="I5842" s="118"/>
      <c r="J5842" s="118"/>
      <c r="K5842" s="118"/>
      <c r="L5842" s="118"/>
      <c r="M5842" s="118"/>
      <c r="N5842" s="118"/>
    </row>
    <row r="5843" spans="1:14" s="43" customFormat="1" hidden="1">
      <c r="A5843" s="84"/>
      <c r="B5843" s="117"/>
      <c r="C5843" s="118"/>
      <c r="D5843" s="118"/>
      <c r="E5843" s="118"/>
      <c r="F5843" s="118"/>
      <c r="G5843" s="118"/>
      <c r="H5843" s="118"/>
      <c r="I5843" s="118"/>
      <c r="J5843" s="118"/>
      <c r="K5843" s="118"/>
      <c r="L5843" s="118"/>
      <c r="M5843" s="118"/>
      <c r="N5843" s="118"/>
    </row>
    <row r="5844" spans="1:14" s="43" customFormat="1" hidden="1">
      <c r="A5844" s="84"/>
      <c r="B5844" s="117"/>
      <c r="C5844" s="118"/>
      <c r="D5844" s="118"/>
      <c r="E5844" s="118"/>
      <c r="F5844" s="118"/>
      <c r="G5844" s="118"/>
      <c r="H5844" s="118"/>
      <c r="I5844" s="118"/>
      <c r="J5844" s="118"/>
      <c r="K5844" s="118"/>
      <c r="L5844" s="118"/>
      <c r="M5844" s="118"/>
      <c r="N5844" s="118"/>
    </row>
    <row r="5845" spans="1:14" s="43" customFormat="1" hidden="1">
      <c r="A5845" s="84"/>
      <c r="B5845" s="117"/>
      <c r="C5845" s="118"/>
      <c r="D5845" s="118"/>
      <c r="E5845" s="118"/>
      <c r="F5845" s="118"/>
      <c r="G5845" s="118"/>
      <c r="H5845" s="118"/>
      <c r="I5845" s="118"/>
      <c r="J5845" s="118"/>
      <c r="K5845" s="118"/>
      <c r="L5845" s="118"/>
      <c r="M5845" s="118"/>
      <c r="N5845" s="118"/>
    </row>
    <row r="5846" spans="1:14" s="43" customFormat="1" hidden="1">
      <c r="A5846" s="84"/>
      <c r="B5846" s="117"/>
      <c r="C5846" s="118"/>
      <c r="D5846" s="118"/>
      <c r="E5846" s="118"/>
      <c r="F5846" s="118"/>
      <c r="G5846" s="118"/>
      <c r="H5846" s="118"/>
      <c r="I5846" s="118"/>
      <c r="J5846" s="118"/>
      <c r="K5846" s="118"/>
      <c r="L5846" s="118"/>
      <c r="M5846" s="118"/>
      <c r="N5846" s="118"/>
    </row>
    <row r="5847" spans="1:14" s="43" customFormat="1" hidden="1">
      <c r="A5847" s="84"/>
      <c r="B5847" s="117"/>
      <c r="C5847" s="118"/>
      <c r="D5847" s="118"/>
      <c r="E5847" s="118"/>
      <c r="F5847" s="118"/>
      <c r="G5847" s="118"/>
      <c r="H5847" s="118"/>
      <c r="I5847" s="118"/>
      <c r="J5847" s="118"/>
      <c r="K5847" s="118"/>
      <c r="L5847" s="118"/>
      <c r="M5847" s="118"/>
      <c r="N5847" s="118"/>
    </row>
    <row r="5848" spans="1:14" s="43" customFormat="1" hidden="1">
      <c r="A5848" s="84"/>
      <c r="B5848" s="117"/>
      <c r="C5848" s="118"/>
      <c r="D5848" s="118"/>
      <c r="E5848" s="118"/>
      <c r="F5848" s="118"/>
      <c r="G5848" s="118"/>
      <c r="H5848" s="118"/>
      <c r="I5848" s="118"/>
      <c r="J5848" s="118"/>
      <c r="K5848" s="118"/>
      <c r="L5848" s="118"/>
      <c r="M5848" s="118"/>
      <c r="N5848" s="118"/>
    </row>
    <row r="5849" spans="1:14" s="43" customFormat="1" hidden="1">
      <c r="A5849" s="84"/>
      <c r="B5849" s="117"/>
      <c r="C5849" s="118"/>
      <c r="D5849" s="118"/>
      <c r="E5849" s="118"/>
      <c r="F5849" s="118"/>
      <c r="G5849" s="118"/>
      <c r="H5849" s="118"/>
      <c r="I5849" s="118"/>
      <c r="J5849" s="118"/>
      <c r="K5849" s="118"/>
      <c r="L5849" s="118"/>
      <c r="M5849" s="118"/>
      <c r="N5849" s="118"/>
    </row>
    <row r="5850" spans="1:14" s="43" customFormat="1" hidden="1">
      <c r="A5850" s="84"/>
      <c r="B5850" s="117"/>
      <c r="C5850" s="118"/>
      <c r="D5850" s="118"/>
      <c r="E5850" s="118"/>
      <c r="F5850" s="118"/>
      <c r="G5850" s="118"/>
      <c r="H5850" s="118"/>
      <c r="I5850" s="118"/>
      <c r="J5850" s="118"/>
      <c r="K5850" s="118"/>
      <c r="L5850" s="118"/>
      <c r="M5850" s="118"/>
      <c r="N5850" s="118"/>
    </row>
    <row r="5851" spans="1:14" s="43" customFormat="1" hidden="1">
      <c r="A5851" s="84"/>
      <c r="B5851" s="117"/>
      <c r="C5851" s="118"/>
      <c r="D5851" s="118"/>
      <c r="E5851" s="118"/>
      <c r="F5851" s="118"/>
      <c r="G5851" s="118"/>
      <c r="H5851" s="118"/>
      <c r="I5851" s="118"/>
      <c r="J5851" s="118"/>
      <c r="K5851" s="118"/>
      <c r="L5851" s="118"/>
      <c r="M5851" s="118"/>
      <c r="N5851" s="118"/>
    </row>
    <row r="5852" spans="1:14" s="43" customFormat="1" hidden="1">
      <c r="A5852" s="84"/>
      <c r="B5852" s="117"/>
      <c r="C5852" s="118"/>
      <c r="D5852" s="118"/>
      <c r="E5852" s="118"/>
      <c r="F5852" s="118"/>
      <c r="G5852" s="118"/>
      <c r="H5852" s="118"/>
      <c r="I5852" s="118"/>
      <c r="J5852" s="118"/>
      <c r="K5852" s="118"/>
      <c r="L5852" s="118"/>
      <c r="M5852" s="118"/>
      <c r="N5852" s="118"/>
    </row>
    <row r="5853" spans="1:14" s="43" customFormat="1" hidden="1">
      <c r="A5853" s="84"/>
      <c r="B5853" s="117"/>
      <c r="C5853" s="118"/>
      <c r="D5853" s="118"/>
      <c r="E5853" s="118"/>
      <c r="F5853" s="118"/>
      <c r="G5853" s="118"/>
      <c r="H5853" s="118"/>
      <c r="I5853" s="118"/>
      <c r="J5853" s="118"/>
      <c r="K5853" s="118"/>
      <c r="L5853" s="118"/>
      <c r="M5853" s="118"/>
      <c r="N5853" s="118"/>
    </row>
    <row r="5854" spans="1:14" s="43" customFormat="1" hidden="1">
      <c r="A5854" s="84"/>
      <c r="B5854" s="117"/>
      <c r="C5854" s="118"/>
      <c r="D5854" s="118"/>
      <c r="E5854" s="118"/>
      <c r="F5854" s="118"/>
      <c r="G5854" s="118"/>
      <c r="H5854" s="118"/>
      <c r="I5854" s="118"/>
      <c r="J5854" s="118"/>
      <c r="K5854" s="118"/>
      <c r="L5854" s="118"/>
      <c r="M5854" s="118"/>
      <c r="N5854" s="118"/>
    </row>
    <row r="5855" spans="1:14" s="43" customFormat="1" hidden="1">
      <c r="A5855" s="84"/>
      <c r="B5855" s="117"/>
      <c r="C5855" s="118"/>
      <c r="D5855" s="118"/>
      <c r="E5855" s="118"/>
      <c r="F5855" s="118"/>
      <c r="G5855" s="118"/>
      <c r="H5855" s="118"/>
      <c r="I5855" s="118"/>
      <c r="J5855" s="118"/>
      <c r="K5855" s="118"/>
      <c r="L5855" s="118"/>
      <c r="M5855" s="118"/>
      <c r="N5855" s="118"/>
    </row>
    <row r="5856" spans="1:14" s="43" customFormat="1" hidden="1">
      <c r="A5856" s="84"/>
      <c r="B5856" s="117"/>
      <c r="C5856" s="118"/>
      <c r="D5856" s="118"/>
      <c r="E5856" s="118"/>
      <c r="F5856" s="118"/>
      <c r="G5856" s="118"/>
      <c r="H5856" s="118"/>
      <c r="I5856" s="118"/>
      <c r="J5856" s="118"/>
      <c r="K5856" s="118"/>
      <c r="L5856" s="118"/>
      <c r="M5856" s="118"/>
      <c r="N5856" s="118"/>
    </row>
    <row r="5857" spans="1:14" s="43" customFormat="1" hidden="1">
      <c r="A5857" s="84"/>
      <c r="B5857" s="117"/>
      <c r="C5857" s="118"/>
      <c r="D5857" s="118"/>
      <c r="E5857" s="118"/>
      <c r="F5857" s="118"/>
      <c r="G5857" s="118"/>
      <c r="H5857" s="118"/>
      <c r="I5857" s="118"/>
      <c r="J5857" s="118"/>
      <c r="K5857" s="118"/>
      <c r="L5857" s="118"/>
      <c r="M5857" s="118"/>
      <c r="N5857" s="118"/>
    </row>
    <row r="5858" spans="1:14" s="43" customFormat="1" hidden="1">
      <c r="A5858" s="84"/>
      <c r="B5858" s="117"/>
      <c r="C5858" s="118"/>
      <c r="D5858" s="118"/>
      <c r="E5858" s="118"/>
      <c r="F5858" s="118"/>
      <c r="G5858" s="118"/>
      <c r="H5858" s="118"/>
      <c r="I5858" s="118"/>
      <c r="J5858" s="118"/>
      <c r="K5858" s="118"/>
      <c r="L5858" s="118"/>
      <c r="M5858" s="118"/>
      <c r="N5858" s="118"/>
    </row>
    <row r="5859" spans="1:14" s="43" customFormat="1" hidden="1">
      <c r="A5859" s="84"/>
      <c r="B5859" s="117"/>
      <c r="C5859" s="118"/>
      <c r="D5859" s="118"/>
      <c r="E5859" s="118"/>
      <c r="F5859" s="118"/>
      <c r="G5859" s="118"/>
      <c r="H5859" s="118"/>
      <c r="I5859" s="118"/>
      <c r="J5859" s="118"/>
      <c r="K5859" s="118"/>
      <c r="L5859" s="118"/>
      <c r="M5859" s="118"/>
      <c r="N5859" s="118"/>
    </row>
    <row r="5860" spans="1:14" s="43" customFormat="1" hidden="1">
      <c r="A5860" s="84"/>
      <c r="B5860" s="117"/>
      <c r="C5860" s="118"/>
      <c r="D5860" s="118"/>
      <c r="E5860" s="118"/>
      <c r="F5860" s="118"/>
      <c r="G5860" s="118"/>
      <c r="H5860" s="118"/>
      <c r="I5860" s="118"/>
      <c r="J5860" s="118"/>
      <c r="K5860" s="118"/>
      <c r="L5860" s="118"/>
      <c r="M5860" s="118"/>
      <c r="N5860" s="118"/>
    </row>
    <row r="5861" spans="1:14" s="43" customFormat="1" hidden="1">
      <c r="A5861" s="84"/>
      <c r="B5861" s="117"/>
      <c r="C5861" s="118"/>
      <c r="D5861" s="118"/>
      <c r="E5861" s="118"/>
      <c r="F5861" s="118"/>
      <c r="G5861" s="118"/>
      <c r="H5861" s="118"/>
      <c r="I5861" s="118"/>
      <c r="J5861" s="118"/>
      <c r="K5861" s="118"/>
      <c r="L5861" s="118"/>
      <c r="M5861" s="118"/>
      <c r="N5861" s="118"/>
    </row>
    <row r="5862" spans="1:14" s="43" customFormat="1" hidden="1">
      <c r="A5862" s="84"/>
      <c r="B5862" s="117"/>
      <c r="C5862" s="118"/>
      <c r="D5862" s="118"/>
      <c r="E5862" s="118"/>
      <c r="F5862" s="118"/>
      <c r="G5862" s="118"/>
      <c r="H5862" s="118"/>
      <c r="I5862" s="118"/>
      <c r="J5862" s="118"/>
      <c r="K5862" s="118"/>
      <c r="L5862" s="118"/>
      <c r="M5862" s="118"/>
      <c r="N5862" s="118"/>
    </row>
    <row r="5863" spans="1:14" s="43" customFormat="1" hidden="1">
      <c r="A5863" s="84"/>
      <c r="B5863" s="117"/>
      <c r="C5863" s="118"/>
      <c r="D5863" s="118"/>
      <c r="E5863" s="118"/>
      <c r="F5863" s="118"/>
      <c r="G5863" s="118"/>
      <c r="H5863" s="118"/>
      <c r="I5863" s="118"/>
      <c r="J5863" s="118"/>
      <c r="K5863" s="118"/>
      <c r="L5863" s="118"/>
      <c r="M5863" s="118"/>
      <c r="N5863" s="118"/>
    </row>
    <row r="5864" spans="1:14" s="43" customFormat="1" hidden="1">
      <c r="A5864" s="84"/>
      <c r="B5864" s="117"/>
      <c r="C5864" s="118"/>
      <c r="D5864" s="118"/>
      <c r="E5864" s="118"/>
      <c r="F5864" s="118"/>
      <c r="G5864" s="118"/>
      <c r="H5864" s="118"/>
      <c r="I5864" s="118"/>
      <c r="J5864" s="118"/>
      <c r="K5864" s="118"/>
      <c r="L5864" s="118"/>
      <c r="M5864" s="118"/>
      <c r="N5864" s="118"/>
    </row>
    <row r="5865" spans="1:14" s="43" customFormat="1" hidden="1">
      <c r="A5865" s="84"/>
      <c r="B5865" s="117"/>
      <c r="C5865" s="118"/>
      <c r="D5865" s="118"/>
      <c r="E5865" s="118"/>
      <c r="F5865" s="118"/>
      <c r="G5865" s="118"/>
      <c r="H5865" s="118"/>
      <c r="I5865" s="118"/>
      <c r="J5865" s="118"/>
      <c r="K5865" s="118"/>
      <c r="L5865" s="118"/>
      <c r="M5865" s="118"/>
      <c r="N5865" s="118"/>
    </row>
    <row r="5866" spans="1:14" s="43" customFormat="1" hidden="1">
      <c r="A5866" s="84"/>
      <c r="B5866" s="117"/>
      <c r="C5866" s="118"/>
      <c r="D5866" s="118"/>
      <c r="E5866" s="118"/>
      <c r="F5866" s="118"/>
      <c r="G5866" s="118"/>
      <c r="H5866" s="118"/>
      <c r="I5866" s="118"/>
      <c r="J5866" s="118"/>
      <c r="K5866" s="118"/>
      <c r="L5866" s="118"/>
      <c r="M5866" s="118"/>
      <c r="N5866" s="118"/>
    </row>
    <row r="5867" spans="1:14" s="43" customFormat="1" hidden="1">
      <c r="A5867" s="84"/>
      <c r="B5867" s="117"/>
      <c r="C5867" s="118"/>
      <c r="D5867" s="118"/>
      <c r="E5867" s="118"/>
      <c r="F5867" s="118"/>
      <c r="G5867" s="118"/>
      <c r="H5867" s="118"/>
      <c r="I5867" s="118"/>
      <c r="J5867" s="118"/>
      <c r="K5867" s="118"/>
      <c r="L5867" s="118"/>
      <c r="M5867" s="118"/>
      <c r="N5867" s="118"/>
    </row>
    <row r="5868" spans="1:14" s="43" customFormat="1" hidden="1">
      <c r="A5868" s="84"/>
      <c r="B5868" s="117"/>
      <c r="C5868" s="118"/>
      <c r="D5868" s="118"/>
      <c r="E5868" s="118"/>
      <c r="F5868" s="118"/>
      <c r="G5868" s="118"/>
      <c r="H5868" s="118"/>
      <c r="I5868" s="118"/>
      <c r="J5868" s="118"/>
      <c r="K5868" s="118"/>
      <c r="L5868" s="118"/>
      <c r="M5868" s="118"/>
      <c r="N5868" s="118"/>
    </row>
    <row r="5869" spans="1:14" s="43" customFormat="1" hidden="1">
      <c r="A5869" s="84"/>
      <c r="B5869" s="117"/>
      <c r="C5869" s="118"/>
      <c r="D5869" s="118"/>
      <c r="E5869" s="118"/>
      <c r="F5869" s="118"/>
      <c r="G5869" s="118"/>
      <c r="H5869" s="118"/>
      <c r="I5869" s="118"/>
      <c r="J5869" s="118"/>
      <c r="K5869" s="118"/>
      <c r="L5869" s="118"/>
      <c r="M5869" s="118"/>
      <c r="N5869" s="118"/>
    </row>
    <row r="5870" spans="1:14" s="43" customFormat="1" hidden="1">
      <c r="A5870" s="84"/>
      <c r="B5870" s="117"/>
      <c r="C5870" s="118"/>
      <c r="D5870" s="118"/>
      <c r="E5870" s="118"/>
      <c r="F5870" s="118"/>
      <c r="G5870" s="118"/>
      <c r="H5870" s="118"/>
      <c r="I5870" s="118"/>
      <c r="J5870" s="118"/>
      <c r="K5870" s="118"/>
      <c r="L5870" s="118"/>
      <c r="M5870" s="118"/>
      <c r="N5870" s="118"/>
    </row>
    <row r="5871" spans="1:14" s="43" customFormat="1" hidden="1">
      <c r="A5871" s="84"/>
      <c r="B5871" s="117"/>
      <c r="C5871" s="118"/>
      <c r="D5871" s="118"/>
      <c r="E5871" s="118"/>
      <c r="F5871" s="118"/>
      <c r="G5871" s="118"/>
      <c r="H5871" s="118"/>
      <c r="I5871" s="118"/>
      <c r="J5871" s="118"/>
      <c r="K5871" s="118"/>
      <c r="L5871" s="118"/>
      <c r="M5871" s="118"/>
      <c r="N5871" s="118"/>
    </row>
    <row r="5872" spans="1:14" s="43" customFormat="1" hidden="1">
      <c r="A5872" s="84"/>
      <c r="B5872" s="117"/>
      <c r="C5872" s="118"/>
      <c r="D5872" s="118"/>
      <c r="E5872" s="118"/>
      <c r="F5872" s="118"/>
      <c r="G5872" s="118"/>
      <c r="H5872" s="118"/>
      <c r="I5872" s="118"/>
      <c r="J5872" s="118"/>
      <c r="K5872" s="118"/>
      <c r="L5872" s="118"/>
      <c r="M5872" s="118"/>
      <c r="N5872" s="118"/>
    </row>
    <row r="5873" spans="1:14" s="43" customFormat="1" hidden="1">
      <c r="A5873" s="84"/>
      <c r="B5873" s="117"/>
      <c r="C5873" s="118"/>
      <c r="D5873" s="118"/>
      <c r="E5873" s="118"/>
      <c r="F5873" s="118"/>
      <c r="G5873" s="118"/>
      <c r="H5873" s="118"/>
      <c r="I5873" s="118"/>
      <c r="J5873" s="118"/>
      <c r="K5873" s="118"/>
      <c r="L5873" s="118"/>
      <c r="M5873" s="118"/>
      <c r="N5873" s="118"/>
    </row>
    <row r="5874" spans="1:14" s="43" customFormat="1" hidden="1">
      <c r="A5874" s="84"/>
      <c r="B5874" s="117"/>
      <c r="C5874" s="118"/>
      <c r="D5874" s="118"/>
      <c r="E5874" s="118"/>
      <c r="F5874" s="118"/>
      <c r="G5874" s="118"/>
      <c r="H5874" s="118"/>
      <c r="I5874" s="118"/>
      <c r="J5874" s="118"/>
      <c r="K5874" s="118"/>
      <c r="L5874" s="118"/>
      <c r="M5874" s="118"/>
      <c r="N5874" s="118"/>
    </row>
    <row r="5875" spans="1:14" s="43" customFormat="1" hidden="1">
      <c r="A5875" s="84"/>
      <c r="B5875" s="117"/>
      <c r="C5875" s="118"/>
      <c r="D5875" s="118"/>
      <c r="E5875" s="118"/>
      <c r="F5875" s="118"/>
      <c r="G5875" s="118"/>
      <c r="H5875" s="118"/>
      <c r="I5875" s="118"/>
      <c r="J5875" s="118"/>
      <c r="K5875" s="118"/>
      <c r="L5875" s="118"/>
      <c r="M5875" s="118"/>
      <c r="N5875" s="118"/>
    </row>
    <row r="5876" spans="1:14" s="43" customFormat="1" hidden="1">
      <c r="A5876" s="84"/>
      <c r="B5876" s="117"/>
      <c r="C5876" s="118"/>
      <c r="D5876" s="118"/>
      <c r="E5876" s="118"/>
      <c r="F5876" s="118"/>
      <c r="G5876" s="118"/>
      <c r="H5876" s="118"/>
      <c r="I5876" s="118"/>
      <c r="J5876" s="118"/>
      <c r="K5876" s="118"/>
      <c r="L5876" s="118"/>
      <c r="M5876" s="118"/>
      <c r="N5876" s="118"/>
    </row>
    <row r="5877" spans="1:14" s="43" customFormat="1" hidden="1">
      <c r="A5877" s="84"/>
      <c r="B5877" s="117"/>
      <c r="C5877" s="118"/>
      <c r="D5877" s="118"/>
      <c r="E5877" s="118"/>
      <c r="F5877" s="118"/>
      <c r="G5877" s="118"/>
      <c r="H5877" s="118"/>
      <c r="I5877" s="118"/>
      <c r="J5877" s="118"/>
      <c r="K5877" s="118"/>
      <c r="L5877" s="118"/>
      <c r="M5877" s="118"/>
      <c r="N5877" s="118"/>
    </row>
    <row r="5878" spans="1:14" s="43" customFormat="1" hidden="1">
      <c r="A5878" s="84"/>
      <c r="B5878" s="117"/>
      <c r="C5878" s="118"/>
      <c r="D5878" s="118"/>
      <c r="E5878" s="118"/>
      <c r="F5878" s="118"/>
      <c r="G5878" s="118"/>
      <c r="H5878" s="118"/>
      <c r="I5878" s="118"/>
      <c r="J5878" s="118"/>
      <c r="K5878" s="118"/>
      <c r="L5878" s="118"/>
      <c r="M5878" s="118"/>
      <c r="N5878" s="118"/>
    </row>
    <row r="5879" spans="1:14" s="43" customFormat="1" hidden="1">
      <c r="A5879" s="84"/>
      <c r="B5879" s="117"/>
      <c r="C5879" s="118"/>
      <c r="D5879" s="118"/>
      <c r="E5879" s="118"/>
      <c r="F5879" s="118"/>
      <c r="G5879" s="118"/>
      <c r="H5879" s="118"/>
      <c r="I5879" s="118"/>
      <c r="J5879" s="118"/>
      <c r="K5879" s="118"/>
      <c r="L5879" s="118"/>
      <c r="M5879" s="118"/>
      <c r="N5879" s="118"/>
    </row>
    <row r="5880" spans="1:14" s="43" customFormat="1" hidden="1">
      <c r="A5880" s="84"/>
      <c r="B5880" s="117"/>
      <c r="C5880" s="118"/>
      <c r="D5880" s="118"/>
      <c r="E5880" s="118"/>
      <c r="F5880" s="118"/>
      <c r="G5880" s="118"/>
      <c r="H5880" s="118"/>
      <c r="I5880" s="118"/>
      <c r="J5880" s="118"/>
      <c r="K5880" s="118"/>
      <c r="L5880" s="118"/>
      <c r="M5880" s="118"/>
      <c r="N5880" s="118"/>
    </row>
    <row r="5881" spans="1:14" s="43" customFormat="1" hidden="1">
      <c r="A5881" s="84"/>
      <c r="B5881" s="117"/>
      <c r="C5881" s="118"/>
      <c r="D5881" s="118"/>
      <c r="E5881" s="118"/>
      <c r="F5881" s="118"/>
      <c r="G5881" s="118"/>
      <c r="H5881" s="118"/>
      <c r="I5881" s="118"/>
      <c r="J5881" s="118"/>
      <c r="K5881" s="118"/>
      <c r="L5881" s="118"/>
      <c r="M5881" s="118"/>
      <c r="N5881" s="118"/>
    </row>
    <row r="5882" spans="1:14" s="43" customFormat="1" hidden="1">
      <c r="A5882" s="84"/>
      <c r="B5882" s="117"/>
      <c r="C5882" s="118"/>
      <c r="D5882" s="118"/>
      <c r="E5882" s="118"/>
      <c r="F5882" s="118"/>
      <c r="G5882" s="118"/>
      <c r="H5882" s="118"/>
      <c r="I5882" s="118"/>
      <c r="J5882" s="118"/>
      <c r="K5882" s="118"/>
      <c r="L5882" s="118"/>
      <c r="M5882" s="118"/>
      <c r="N5882" s="118"/>
    </row>
    <row r="5883" spans="1:14" s="43" customFormat="1" hidden="1">
      <c r="A5883" s="84"/>
      <c r="B5883" s="117"/>
      <c r="C5883" s="118"/>
      <c r="D5883" s="118"/>
      <c r="E5883" s="118"/>
      <c r="F5883" s="118"/>
      <c r="G5883" s="118"/>
      <c r="H5883" s="118"/>
      <c r="I5883" s="118"/>
      <c r="J5883" s="118"/>
      <c r="K5883" s="118"/>
      <c r="L5883" s="118"/>
      <c r="M5883" s="118"/>
      <c r="N5883" s="118"/>
    </row>
    <row r="5884" spans="1:14" s="43" customFormat="1" hidden="1">
      <c r="A5884" s="84"/>
      <c r="B5884" s="117"/>
      <c r="C5884" s="118"/>
      <c r="D5884" s="118"/>
      <c r="E5884" s="118"/>
      <c r="F5884" s="118"/>
      <c r="G5884" s="118"/>
      <c r="H5884" s="118"/>
      <c r="I5884" s="118"/>
      <c r="J5884" s="118"/>
      <c r="K5884" s="118"/>
      <c r="L5884" s="118"/>
      <c r="M5884" s="118"/>
      <c r="N5884" s="118"/>
    </row>
    <row r="5885" spans="1:14" s="43" customFormat="1" hidden="1">
      <c r="A5885" s="84"/>
      <c r="B5885" s="117"/>
      <c r="C5885" s="118"/>
      <c r="D5885" s="118"/>
      <c r="E5885" s="118"/>
      <c r="F5885" s="118"/>
      <c r="G5885" s="118"/>
      <c r="H5885" s="118"/>
      <c r="I5885" s="118"/>
      <c r="J5885" s="118"/>
      <c r="K5885" s="118"/>
      <c r="L5885" s="118"/>
      <c r="M5885" s="118"/>
      <c r="N5885" s="118"/>
    </row>
    <row r="5886" spans="1:14" s="43" customFormat="1" hidden="1">
      <c r="A5886" s="84"/>
      <c r="B5886" s="117"/>
      <c r="C5886" s="118"/>
      <c r="D5886" s="118"/>
      <c r="E5886" s="118"/>
      <c r="F5886" s="118"/>
      <c r="G5886" s="118"/>
      <c r="H5886" s="118"/>
      <c r="I5886" s="118"/>
      <c r="J5886" s="118"/>
      <c r="K5886" s="118"/>
      <c r="L5886" s="118"/>
      <c r="M5886" s="118"/>
      <c r="N5886" s="118"/>
    </row>
    <row r="5887" spans="1:14" s="43" customFormat="1" hidden="1">
      <c r="A5887" s="84"/>
      <c r="B5887" s="117"/>
      <c r="C5887" s="118"/>
      <c r="D5887" s="118"/>
      <c r="E5887" s="118"/>
      <c r="F5887" s="118"/>
      <c r="G5887" s="118"/>
      <c r="H5887" s="118"/>
      <c r="I5887" s="118"/>
      <c r="J5887" s="118"/>
      <c r="K5887" s="118"/>
      <c r="L5887" s="118"/>
      <c r="M5887" s="118"/>
      <c r="N5887" s="118"/>
    </row>
    <row r="5888" spans="1:14" s="43" customFormat="1" hidden="1">
      <c r="A5888" s="84"/>
      <c r="B5888" s="117"/>
      <c r="C5888" s="118"/>
      <c r="D5888" s="118"/>
      <c r="E5888" s="118"/>
      <c r="F5888" s="118"/>
      <c r="G5888" s="118"/>
      <c r="H5888" s="118"/>
      <c r="I5888" s="118"/>
      <c r="J5888" s="118"/>
      <c r="K5888" s="118"/>
      <c r="L5888" s="118"/>
      <c r="M5888" s="118"/>
      <c r="N5888" s="118"/>
    </row>
    <row r="5889" spans="1:14" s="43" customFormat="1" hidden="1">
      <c r="A5889" s="84"/>
      <c r="B5889" s="117"/>
      <c r="C5889" s="118"/>
      <c r="D5889" s="118"/>
      <c r="E5889" s="118"/>
      <c r="F5889" s="118"/>
      <c r="G5889" s="118"/>
      <c r="H5889" s="118"/>
      <c r="I5889" s="118"/>
      <c r="J5889" s="118"/>
      <c r="K5889" s="118"/>
      <c r="L5889" s="118"/>
      <c r="M5889" s="118"/>
      <c r="N5889" s="118"/>
    </row>
    <row r="5890" spans="1:14" s="43" customFormat="1" hidden="1">
      <c r="A5890" s="84"/>
      <c r="B5890" s="117"/>
      <c r="C5890" s="118"/>
      <c r="D5890" s="118"/>
      <c r="E5890" s="118"/>
      <c r="F5890" s="118"/>
      <c r="G5890" s="118"/>
      <c r="H5890" s="118"/>
      <c r="I5890" s="118"/>
      <c r="J5890" s="118"/>
      <c r="K5890" s="118"/>
      <c r="L5890" s="118"/>
      <c r="M5890" s="118"/>
      <c r="N5890" s="118"/>
    </row>
    <row r="5891" spans="1:14" s="43" customFormat="1" hidden="1">
      <c r="A5891" s="84"/>
      <c r="B5891" s="117"/>
      <c r="C5891" s="118"/>
      <c r="D5891" s="118"/>
      <c r="E5891" s="118"/>
      <c r="F5891" s="118"/>
      <c r="G5891" s="118"/>
      <c r="H5891" s="118"/>
      <c r="I5891" s="118"/>
      <c r="J5891" s="118"/>
      <c r="K5891" s="118"/>
      <c r="L5891" s="118"/>
      <c r="M5891" s="118"/>
      <c r="N5891" s="118"/>
    </row>
    <row r="5892" spans="1:14" s="43" customFormat="1" hidden="1">
      <c r="A5892" s="84"/>
      <c r="B5892" s="117"/>
      <c r="C5892" s="118"/>
      <c r="D5892" s="118"/>
      <c r="E5892" s="118"/>
      <c r="F5892" s="118"/>
      <c r="G5892" s="118"/>
      <c r="H5892" s="118"/>
      <c r="I5892" s="118"/>
      <c r="J5892" s="118"/>
      <c r="K5892" s="118"/>
      <c r="L5892" s="118"/>
      <c r="M5892" s="118"/>
      <c r="N5892" s="118"/>
    </row>
    <row r="5893" spans="1:14" s="43" customFormat="1" hidden="1">
      <c r="A5893" s="84"/>
      <c r="B5893" s="117"/>
      <c r="C5893" s="118"/>
      <c r="D5893" s="118"/>
      <c r="E5893" s="118"/>
      <c r="F5893" s="118"/>
      <c r="G5893" s="118"/>
      <c r="H5893" s="118"/>
      <c r="I5893" s="118"/>
      <c r="J5893" s="118"/>
      <c r="K5893" s="118"/>
      <c r="L5893" s="118"/>
      <c r="M5893" s="118"/>
      <c r="N5893" s="118"/>
    </row>
    <row r="5894" spans="1:14" s="43" customFormat="1" hidden="1">
      <c r="A5894" s="84"/>
      <c r="B5894" s="117"/>
      <c r="C5894" s="118"/>
      <c r="D5894" s="118"/>
      <c r="E5894" s="118"/>
      <c r="F5894" s="118"/>
      <c r="G5894" s="118"/>
      <c r="H5894" s="118"/>
      <c r="I5894" s="118"/>
      <c r="J5894" s="118"/>
      <c r="K5894" s="118"/>
      <c r="L5894" s="118"/>
      <c r="M5894" s="118"/>
      <c r="N5894" s="118"/>
    </row>
    <row r="5895" spans="1:14" s="43" customFormat="1" hidden="1">
      <c r="A5895" s="84"/>
      <c r="B5895" s="117"/>
      <c r="C5895" s="118"/>
      <c r="D5895" s="118"/>
      <c r="E5895" s="118"/>
      <c r="F5895" s="118"/>
      <c r="G5895" s="118"/>
      <c r="H5895" s="118"/>
      <c r="I5895" s="118"/>
      <c r="J5895" s="118"/>
      <c r="K5895" s="118"/>
      <c r="L5895" s="118"/>
      <c r="M5895" s="118"/>
      <c r="N5895" s="118"/>
    </row>
    <row r="5896" spans="1:14" s="43" customFormat="1" hidden="1">
      <c r="A5896" s="84"/>
      <c r="B5896" s="117"/>
      <c r="C5896" s="118"/>
      <c r="D5896" s="118"/>
      <c r="E5896" s="118"/>
      <c r="F5896" s="118"/>
      <c r="G5896" s="118"/>
      <c r="H5896" s="118"/>
      <c r="I5896" s="118"/>
      <c r="J5896" s="118"/>
      <c r="K5896" s="118"/>
      <c r="L5896" s="118"/>
      <c r="M5896" s="118"/>
      <c r="N5896" s="118"/>
    </row>
    <row r="5897" spans="1:14" s="43" customFormat="1" hidden="1">
      <c r="A5897" s="84"/>
      <c r="B5897" s="117"/>
      <c r="C5897" s="118"/>
      <c r="D5897" s="118"/>
      <c r="E5897" s="118"/>
      <c r="F5897" s="118"/>
      <c r="G5897" s="118"/>
      <c r="H5897" s="118"/>
      <c r="I5897" s="118"/>
      <c r="J5897" s="118"/>
      <c r="K5897" s="118"/>
      <c r="L5897" s="118"/>
      <c r="M5897" s="118"/>
      <c r="N5897" s="118"/>
    </row>
    <row r="5898" spans="1:14" s="43" customFormat="1" hidden="1">
      <c r="A5898" s="84"/>
      <c r="B5898" s="117"/>
      <c r="C5898" s="118"/>
      <c r="D5898" s="118"/>
      <c r="E5898" s="118"/>
      <c r="F5898" s="118"/>
      <c r="G5898" s="118"/>
      <c r="H5898" s="118"/>
      <c r="I5898" s="118"/>
      <c r="J5898" s="118"/>
      <c r="K5898" s="118"/>
      <c r="L5898" s="118"/>
      <c r="M5898" s="118"/>
      <c r="N5898" s="118"/>
    </row>
    <row r="5899" spans="1:14" s="43" customFormat="1" hidden="1">
      <c r="A5899" s="84"/>
      <c r="B5899" s="117"/>
      <c r="C5899" s="118"/>
      <c r="D5899" s="118"/>
      <c r="E5899" s="118"/>
      <c r="F5899" s="118"/>
      <c r="G5899" s="118"/>
      <c r="H5899" s="118"/>
      <c r="I5899" s="118"/>
      <c r="J5899" s="118"/>
      <c r="K5899" s="118"/>
      <c r="L5899" s="118"/>
      <c r="M5899" s="118"/>
      <c r="N5899" s="118"/>
    </row>
    <row r="5900" spans="1:14" s="43" customFormat="1" hidden="1">
      <c r="A5900" s="84"/>
      <c r="B5900" s="117"/>
      <c r="C5900" s="118"/>
      <c r="D5900" s="118"/>
      <c r="E5900" s="118"/>
      <c r="F5900" s="118"/>
      <c r="G5900" s="118"/>
      <c r="H5900" s="118"/>
      <c r="I5900" s="118"/>
      <c r="J5900" s="118"/>
      <c r="K5900" s="118"/>
      <c r="L5900" s="118"/>
      <c r="M5900" s="118"/>
      <c r="N5900" s="118"/>
    </row>
    <row r="5901" spans="1:14" s="43" customFormat="1" hidden="1">
      <c r="A5901" s="84"/>
      <c r="B5901" s="117"/>
      <c r="C5901" s="118"/>
      <c r="D5901" s="118"/>
      <c r="E5901" s="118"/>
      <c r="F5901" s="118"/>
      <c r="G5901" s="118"/>
      <c r="H5901" s="118"/>
      <c r="I5901" s="118"/>
      <c r="J5901" s="118"/>
      <c r="K5901" s="118"/>
      <c r="L5901" s="118"/>
      <c r="M5901" s="118"/>
      <c r="N5901" s="118"/>
    </row>
    <row r="5902" spans="1:14" s="43" customFormat="1" hidden="1">
      <c r="A5902" s="84"/>
      <c r="B5902" s="117"/>
      <c r="C5902" s="118"/>
      <c r="D5902" s="118"/>
      <c r="E5902" s="118"/>
      <c r="F5902" s="118"/>
      <c r="G5902" s="118"/>
      <c r="H5902" s="118"/>
      <c r="I5902" s="118"/>
      <c r="J5902" s="118"/>
      <c r="K5902" s="118"/>
      <c r="L5902" s="118"/>
      <c r="M5902" s="118"/>
      <c r="N5902" s="118"/>
    </row>
    <row r="5903" spans="1:14" s="43" customFormat="1" hidden="1">
      <c r="A5903" s="84"/>
      <c r="B5903" s="117"/>
      <c r="C5903" s="118"/>
      <c r="D5903" s="118"/>
      <c r="E5903" s="118"/>
      <c r="F5903" s="118"/>
      <c r="G5903" s="118"/>
      <c r="H5903" s="118"/>
      <c r="I5903" s="118"/>
      <c r="J5903" s="118"/>
      <c r="K5903" s="118"/>
      <c r="L5903" s="118"/>
      <c r="M5903" s="118"/>
      <c r="N5903" s="118"/>
    </row>
    <row r="5904" spans="1:14" s="43" customFormat="1" hidden="1">
      <c r="A5904" s="84"/>
      <c r="B5904" s="117"/>
      <c r="C5904" s="118"/>
      <c r="D5904" s="118"/>
      <c r="E5904" s="118"/>
      <c r="F5904" s="118"/>
      <c r="G5904" s="118"/>
      <c r="H5904" s="118"/>
      <c r="I5904" s="118"/>
      <c r="J5904" s="118"/>
      <c r="K5904" s="118"/>
      <c r="L5904" s="118"/>
      <c r="M5904" s="118"/>
      <c r="N5904" s="118"/>
    </row>
    <row r="5905" spans="1:14" s="43" customFormat="1" hidden="1">
      <c r="A5905" s="84"/>
      <c r="B5905" s="117"/>
      <c r="C5905" s="118"/>
      <c r="D5905" s="118"/>
      <c r="E5905" s="118"/>
      <c r="F5905" s="118"/>
      <c r="G5905" s="118"/>
      <c r="H5905" s="118"/>
      <c r="I5905" s="118"/>
      <c r="J5905" s="118"/>
      <c r="K5905" s="118"/>
      <c r="L5905" s="118"/>
      <c r="M5905" s="118"/>
      <c r="N5905" s="118"/>
    </row>
    <row r="5906" spans="1:14" s="43" customFormat="1" hidden="1">
      <c r="A5906" s="84"/>
      <c r="B5906" s="117"/>
      <c r="C5906" s="118"/>
      <c r="D5906" s="118"/>
      <c r="E5906" s="118"/>
      <c r="F5906" s="118"/>
      <c r="G5906" s="118"/>
      <c r="H5906" s="118"/>
      <c r="I5906" s="118"/>
      <c r="J5906" s="118"/>
      <c r="K5906" s="118"/>
      <c r="L5906" s="118"/>
      <c r="M5906" s="118"/>
      <c r="N5906" s="118"/>
    </row>
    <row r="5907" spans="1:14" s="43" customFormat="1" hidden="1">
      <c r="A5907" s="84"/>
      <c r="B5907" s="117"/>
      <c r="C5907" s="118"/>
      <c r="D5907" s="118"/>
      <c r="E5907" s="118"/>
      <c r="F5907" s="118"/>
      <c r="G5907" s="118"/>
      <c r="H5907" s="118"/>
      <c r="I5907" s="118"/>
      <c r="J5907" s="118"/>
      <c r="K5907" s="118"/>
      <c r="L5907" s="118"/>
      <c r="M5907" s="118"/>
      <c r="N5907" s="118"/>
    </row>
    <row r="5908" spans="1:14" s="43" customFormat="1" hidden="1">
      <c r="A5908" s="84"/>
      <c r="B5908" s="117"/>
      <c r="C5908" s="118"/>
      <c r="D5908" s="118"/>
      <c r="E5908" s="118"/>
      <c r="F5908" s="118"/>
      <c r="G5908" s="118"/>
      <c r="H5908" s="118"/>
      <c r="I5908" s="118"/>
      <c r="J5908" s="118"/>
      <c r="K5908" s="118"/>
      <c r="L5908" s="118"/>
      <c r="M5908" s="118"/>
      <c r="N5908" s="118"/>
    </row>
    <row r="5909" spans="1:14" s="43" customFormat="1" hidden="1">
      <c r="A5909" s="84"/>
      <c r="B5909" s="117"/>
      <c r="C5909" s="118"/>
      <c r="D5909" s="118"/>
      <c r="E5909" s="118"/>
      <c r="F5909" s="118"/>
      <c r="G5909" s="118"/>
      <c r="H5909" s="118"/>
      <c r="I5909" s="118"/>
      <c r="J5909" s="118"/>
      <c r="K5909" s="118"/>
      <c r="L5909" s="118"/>
      <c r="M5909" s="118"/>
      <c r="N5909" s="118"/>
    </row>
    <row r="5910" spans="1:14" s="43" customFormat="1" hidden="1">
      <c r="A5910" s="84"/>
      <c r="B5910" s="117"/>
      <c r="C5910" s="118"/>
      <c r="D5910" s="118"/>
      <c r="E5910" s="118"/>
      <c r="F5910" s="118"/>
      <c r="G5910" s="118"/>
      <c r="H5910" s="118"/>
      <c r="I5910" s="118"/>
      <c r="J5910" s="118"/>
      <c r="K5910" s="118"/>
      <c r="L5910" s="118"/>
      <c r="M5910" s="118"/>
      <c r="N5910" s="118"/>
    </row>
    <row r="5911" spans="1:14" s="43" customFormat="1" hidden="1">
      <c r="A5911" s="84"/>
      <c r="B5911" s="117"/>
      <c r="C5911" s="118"/>
      <c r="D5911" s="118"/>
      <c r="E5911" s="118"/>
      <c r="F5911" s="118"/>
      <c r="G5911" s="118"/>
      <c r="H5911" s="118"/>
      <c r="I5911" s="118"/>
      <c r="J5911" s="118"/>
      <c r="K5911" s="118"/>
      <c r="L5911" s="118"/>
      <c r="M5911" s="118"/>
      <c r="N5911" s="118"/>
    </row>
    <row r="5912" spans="1:14" s="43" customFormat="1" hidden="1">
      <c r="A5912" s="84"/>
      <c r="B5912" s="117"/>
      <c r="C5912" s="118"/>
      <c r="D5912" s="118"/>
      <c r="E5912" s="118"/>
      <c r="F5912" s="118"/>
      <c r="G5912" s="118"/>
      <c r="H5912" s="118"/>
      <c r="I5912" s="118"/>
      <c r="J5912" s="118"/>
      <c r="K5912" s="118"/>
      <c r="L5912" s="118"/>
      <c r="M5912" s="118"/>
      <c r="N5912" s="118"/>
    </row>
    <row r="5913" spans="1:14" s="43" customFormat="1" hidden="1">
      <c r="A5913" s="84"/>
      <c r="B5913" s="117"/>
      <c r="C5913" s="118"/>
      <c r="D5913" s="118"/>
      <c r="E5913" s="118"/>
      <c r="F5913" s="118"/>
      <c r="G5913" s="118"/>
      <c r="H5913" s="118"/>
      <c r="I5913" s="118"/>
      <c r="J5913" s="118"/>
      <c r="K5913" s="118"/>
      <c r="L5913" s="118"/>
      <c r="M5913" s="118"/>
      <c r="N5913" s="118"/>
    </row>
    <row r="5914" spans="1:14" s="43" customFormat="1" hidden="1">
      <c r="A5914" s="84"/>
      <c r="B5914" s="117"/>
      <c r="C5914" s="118"/>
      <c r="D5914" s="118"/>
      <c r="E5914" s="118"/>
      <c r="F5914" s="118"/>
      <c r="G5914" s="118"/>
      <c r="H5914" s="118"/>
      <c r="I5914" s="118"/>
      <c r="J5914" s="118"/>
      <c r="K5914" s="118"/>
      <c r="L5914" s="118"/>
      <c r="M5914" s="118"/>
      <c r="N5914" s="118"/>
    </row>
    <row r="5915" spans="1:14" s="43" customFormat="1" hidden="1">
      <c r="A5915" s="84"/>
      <c r="B5915" s="117"/>
      <c r="C5915" s="118"/>
      <c r="D5915" s="118"/>
      <c r="E5915" s="118"/>
      <c r="F5915" s="118"/>
      <c r="G5915" s="118"/>
      <c r="H5915" s="118"/>
      <c r="I5915" s="118"/>
      <c r="J5915" s="118"/>
      <c r="K5915" s="118"/>
      <c r="L5915" s="118"/>
      <c r="M5915" s="118"/>
      <c r="N5915" s="118"/>
    </row>
    <row r="5916" spans="1:14" s="43" customFormat="1" hidden="1">
      <c r="A5916" s="84"/>
      <c r="B5916" s="117"/>
      <c r="C5916" s="118"/>
      <c r="D5916" s="118"/>
      <c r="E5916" s="118"/>
      <c r="F5916" s="118"/>
      <c r="G5916" s="118"/>
      <c r="H5916" s="118"/>
      <c r="I5916" s="118"/>
      <c r="J5916" s="118"/>
      <c r="K5916" s="118"/>
      <c r="L5916" s="118"/>
      <c r="M5916" s="118"/>
      <c r="N5916" s="118"/>
    </row>
    <row r="5917" spans="1:14" s="43" customFormat="1" hidden="1">
      <c r="A5917" s="84"/>
      <c r="B5917" s="117"/>
      <c r="C5917" s="118"/>
      <c r="D5917" s="118"/>
      <c r="E5917" s="118"/>
      <c r="F5917" s="118"/>
      <c r="G5917" s="118"/>
      <c r="H5917" s="118"/>
      <c r="I5917" s="118"/>
      <c r="J5917" s="118"/>
      <c r="K5917" s="118"/>
      <c r="L5917" s="118"/>
      <c r="M5917" s="118"/>
      <c r="N5917" s="118"/>
    </row>
    <row r="5918" spans="1:14" s="43" customFormat="1" hidden="1">
      <c r="A5918" s="84"/>
      <c r="B5918" s="117"/>
      <c r="C5918" s="118"/>
      <c r="D5918" s="118"/>
      <c r="E5918" s="118"/>
      <c r="F5918" s="118"/>
      <c r="G5918" s="118"/>
      <c r="H5918" s="118"/>
      <c r="I5918" s="118"/>
      <c r="J5918" s="118"/>
      <c r="K5918" s="118"/>
      <c r="L5918" s="118"/>
      <c r="M5918" s="118"/>
      <c r="N5918" s="118"/>
    </row>
    <row r="5919" spans="1:14" s="43" customFormat="1" hidden="1">
      <c r="A5919" s="84"/>
      <c r="B5919" s="117"/>
      <c r="C5919" s="118"/>
      <c r="D5919" s="118"/>
      <c r="E5919" s="118"/>
      <c r="F5919" s="118"/>
      <c r="G5919" s="118"/>
      <c r="H5919" s="118"/>
      <c r="I5919" s="118"/>
      <c r="J5919" s="118"/>
      <c r="K5919" s="118"/>
      <c r="L5919" s="118"/>
      <c r="M5919" s="118"/>
      <c r="N5919" s="118"/>
    </row>
    <row r="5920" spans="1:14" s="43" customFormat="1" hidden="1">
      <c r="A5920" s="84"/>
      <c r="B5920" s="117"/>
      <c r="C5920" s="118"/>
      <c r="D5920" s="118"/>
      <c r="E5920" s="118"/>
      <c r="F5920" s="118"/>
      <c r="G5920" s="118"/>
      <c r="H5920" s="118"/>
      <c r="I5920" s="118"/>
      <c r="J5920" s="118"/>
      <c r="K5920" s="118"/>
      <c r="L5920" s="118"/>
      <c r="M5920" s="118"/>
      <c r="N5920" s="118"/>
    </row>
    <row r="5921" spans="1:14" s="43" customFormat="1" hidden="1">
      <c r="A5921" s="84"/>
      <c r="B5921" s="117"/>
      <c r="C5921" s="118"/>
      <c r="D5921" s="118"/>
      <c r="E5921" s="118"/>
      <c r="F5921" s="118"/>
      <c r="G5921" s="118"/>
      <c r="H5921" s="118"/>
      <c r="I5921" s="118"/>
      <c r="J5921" s="118"/>
      <c r="K5921" s="118"/>
      <c r="L5921" s="118"/>
      <c r="M5921" s="118"/>
      <c r="N5921" s="118"/>
    </row>
    <row r="5922" spans="1:14" s="43" customFormat="1" hidden="1">
      <c r="A5922" s="84"/>
      <c r="B5922" s="117"/>
      <c r="C5922" s="118"/>
      <c r="D5922" s="118"/>
      <c r="E5922" s="118"/>
      <c r="F5922" s="118"/>
      <c r="G5922" s="118"/>
      <c r="H5922" s="118"/>
      <c r="I5922" s="118"/>
      <c r="J5922" s="118"/>
      <c r="K5922" s="118"/>
      <c r="L5922" s="118"/>
      <c r="M5922" s="118"/>
      <c r="N5922" s="118"/>
    </row>
    <row r="5923" spans="1:14" s="43" customFormat="1" hidden="1">
      <c r="A5923" s="84"/>
      <c r="B5923" s="117"/>
      <c r="C5923" s="118"/>
      <c r="D5923" s="118"/>
      <c r="E5923" s="118"/>
      <c r="F5923" s="118"/>
      <c r="G5923" s="118"/>
      <c r="H5923" s="118"/>
      <c r="I5923" s="118"/>
      <c r="J5923" s="118"/>
      <c r="K5923" s="118"/>
      <c r="L5923" s="118"/>
      <c r="M5923" s="118"/>
      <c r="N5923" s="118"/>
    </row>
    <row r="5924" spans="1:14" s="43" customFormat="1" hidden="1">
      <c r="A5924" s="84"/>
      <c r="B5924" s="117"/>
      <c r="C5924" s="118"/>
      <c r="D5924" s="118"/>
      <c r="E5924" s="118"/>
      <c r="F5924" s="118"/>
      <c r="G5924" s="118"/>
      <c r="H5924" s="118"/>
      <c r="I5924" s="118"/>
      <c r="J5924" s="118"/>
      <c r="K5924" s="118"/>
      <c r="L5924" s="118"/>
      <c r="M5924" s="118"/>
      <c r="N5924" s="118"/>
    </row>
    <row r="5925" spans="1:14" s="43" customFormat="1" hidden="1">
      <c r="A5925" s="84"/>
      <c r="B5925" s="117"/>
      <c r="C5925" s="118"/>
      <c r="D5925" s="118"/>
      <c r="E5925" s="118"/>
      <c r="F5925" s="118"/>
      <c r="G5925" s="118"/>
      <c r="H5925" s="118"/>
      <c r="I5925" s="118"/>
      <c r="J5925" s="118"/>
      <c r="K5925" s="118"/>
      <c r="L5925" s="118"/>
      <c r="M5925" s="118"/>
      <c r="N5925" s="118"/>
    </row>
    <row r="5926" spans="1:14" s="43" customFormat="1" hidden="1">
      <c r="A5926" s="84"/>
      <c r="B5926" s="117"/>
      <c r="C5926" s="118"/>
      <c r="D5926" s="118"/>
      <c r="E5926" s="118"/>
      <c r="F5926" s="118"/>
      <c r="G5926" s="118"/>
      <c r="H5926" s="118"/>
      <c r="I5926" s="118"/>
      <c r="J5926" s="118"/>
      <c r="K5926" s="118"/>
      <c r="L5926" s="118"/>
      <c r="M5926" s="118"/>
      <c r="N5926" s="118"/>
    </row>
    <row r="5927" spans="1:14" s="43" customFormat="1" hidden="1">
      <c r="A5927" s="84"/>
      <c r="B5927" s="117"/>
      <c r="C5927" s="118"/>
      <c r="D5927" s="118"/>
      <c r="E5927" s="118"/>
      <c r="F5927" s="118"/>
      <c r="G5927" s="118"/>
      <c r="H5927" s="118"/>
      <c r="I5927" s="118"/>
      <c r="J5927" s="118"/>
      <c r="K5927" s="118"/>
      <c r="L5927" s="118"/>
      <c r="M5927" s="118"/>
      <c r="N5927" s="118"/>
    </row>
    <row r="5928" spans="1:14" s="43" customFormat="1" hidden="1">
      <c r="A5928" s="84"/>
      <c r="B5928" s="117"/>
      <c r="C5928" s="118"/>
      <c r="D5928" s="118"/>
      <c r="E5928" s="118"/>
      <c r="F5928" s="118"/>
      <c r="G5928" s="118"/>
      <c r="H5928" s="118"/>
      <c r="I5928" s="118"/>
      <c r="J5928" s="118"/>
      <c r="K5928" s="118"/>
      <c r="L5928" s="118"/>
      <c r="M5928" s="118"/>
      <c r="N5928" s="118"/>
    </row>
    <row r="5929" spans="1:14" s="43" customFormat="1" hidden="1">
      <c r="A5929" s="84"/>
      <c r="B5929" s="117"/>
      <c r="C5929" s="118"/>
      <c r="D5929" s="118"/>
      <c r="E5929" s="118"/>
      <c r="F5929" s="118"/>
      <c r="G5929" s="118"/>
      <c r="H5929" s="118"/>
      <c r="I5929" s="118"/>
      <c r="J5929" s="118"/>
      <c r="K5929" s="118"/>
      <c r="L5929" s="118"/>
      <c r="M5929" s="118"/>
      <c r="N5929" s="118"/>
    </row>
    <row r="5930" spans="1:14" s="43" customFormat="1" hidden="1">
      <c r="A5930" s="84"/>
      <c r="B5930" s="117"/>
      <c r="C5930" s="118"/>
      <c r="D5930" s="118"/>
      <c r="E5930" s="118"/>
      <c r="F5930" s="118"/>
      <c r="G5930" s="118"/>
      <c r="H5930" s="118"/>
      <c r="I5930" s="118"/>
      <c r="J5930" s="118"/>
      <c r="K5930" s="118"/>
      <c r="L5930" s="118"/>
      <c r="M5930" s="118"/>
      <c r="N5930" s="118"/>
    </row>
    <row r="5931" spans="1:14" s="43" customFormat="1" hidden="1">
      <c r="A5931" s="84"/>
      <c r="B5931" s="117"/>
      <c r="C5931" s="118"/>
      <c r="D5931" s="118"/>
      <c r="E5931" s="118"/>
      <c r="F5931" s="118"/>
      <c r="G5931" s="118"/>
      <c r="H5931" s="118"/>
      <c r="I5931" s="118"/>
      <c r="J5931" s="118"/>
      <c r="K5931" s="118"/>
      <c r="L5931" s="118"/>
      <c r="M5931" s="118"/>
      <c r="N5931" s="118"/>
    </row>
    <row r="5932" spans="1:14" s="43" customFormat="1" hidden="1">
      <c r="A5932" s="84"/>
      <c r="B5932" s="117"/>
      <c r="C5932" s="118"/>
      <c r="D5932" s="118"/>
      <c r="E5932" s="118"/>
      <c r="F5932" s="118"/>
      <c r="G5932" s="118"/>
      <c r="H5932" s="118"/>
      <c r="I5932" s="118"/>
      <c r="J5932" s="118"/>
      <c r="K5932" s="118"/>
      <c r="L5932" s="118"/>
      <c r="M5932" s="118"/>
      <c r="N5932" s="118"/>
    </row>
    <row r="5933" spans="1:14" s="43" customFormat="1" hidden="1">
      <c r="A5933" s="84"/>
      <c r="B5933" s="117"/>
      <c r="C5933" s="118"/>
      <c r="D5933" s="118"/>
      <c r="E5933" s="118"/>
      <c r="F5933" s="118"/>
      <c r="G5933" s="118"/>
      <c r="H5933" s="118"/>
      <c r="I5933" s="118"/>
      <c r="J5933" s="118"/>
      <c r="K5933" s="118"/>
      <c r="L5933" s="118"/>
      <c r="M5933" s="118"/>
      <c r="N5933" s="118"/>
    </row>
    <row r="5934" spans="1:14" s="43" customFormat="1" hidden="1">
      <c r="A5934" s="84"/>
      <c r="B5934" s="117"/>
      <c r="C5934" s="118"/>
      <c r="D5934" s="118"/>
      <c r="E5934" s="118"/>
      <c r="F5934" s="118"/>
      <c r="G5934" s="118"/>
      <c r="H5934" s="118"/>
      <c r="I5934" s="118"/>
      <c r="J5934" s="118"/>
      <c r="K5934" s="118"/>
      <c r="L5934" s="118"/>
      <c r="M5934" s="118"/>
      <c r="N5934" s="118"/>
    </row>
    <row r="5935" spans="1:14" s="43" customFormat="1" hidden="1">
      <c r="A5935" s="84"/>
      <c r="B5935" s="117"/>
      <c r="C5935" s="118"/>
      <c r="D5935" s="118"/>
      <c r="E5935" s="118"/>
      <c r="F5935" s="118"/>
      <c r="G5935" s="118"/>
      <c r="H5935" s="118"/>
      <c r="I5935" s="118"/>
      <c r="J5935" s="118"/>
      <c r="K5935" s="118"/>
      <c r="L5935" s="118"/>
      <c r="M5935" s="118"/>
      <c r="N5935" s="118"/>
    </row>
    <row r="5936" spans="1:14" s="43" customFormat="1" hidden="1">
      <c r="A5936" s="84"/>
      <c r="B5936" s="117"/>
      <c r="C5936" s="118"/>
      <c r="D5936" s="118"/>
      <c r="E5936" s="118"/>
      <c r="F5936" s="118"/>
      <c r="G5936" s="118"/>
      <c r="H5936" s="118"/>
      <c r="I5936" s="118"/>
      <c r="J5936" s="118"/>
      <c r="K5936" s="118"/>
      <c r="L5936" s="118"/>
      <c r="M5936" s="118"/>
      <c r="N5936" s="118"/>
    </row>
    <row r="5937" spans="1:14" s="43" customFormat="1" hidden="1">
      <c r="A5937" s="84"/>
      <c r="B5937" s="117"/>
      <c r="C5937" s="118"/>
      <c r="D5937" s="118"/>
      <c r="E5937" s="118"/>
      <c r="F5937" s="118"/>
      <c r="G5937" s="118"/>
      <c r="H5937" s="118"/>
      <c r="I5937" s="118"/>
      <c r="J5937" s="118"/>
      <c r="K5937" s="118"/>
      <c r="L5937" s="118"/>
      <c r="M5937" s="118"/>
      <c r="N5937" s="118"/>
    </row>
    <row r="5938" spans="1:14" s="43" customFormat="1" hidden="1">
      <c r="A5938" s="84"/>
      <c r="B5938" s="117"/>
      <c r="C5938" s="118"/>
      <c r="D5938" s="118"/>
      <c r="E5938" s="118"/>
      <c r="F5938" s="118"/>
      <c r="G5938" s="118"/>
      <c r="H5938" s="118"/>
      <c r="I5938" s="118"/>
      <c r="J5938" s="118"/>
      <c r="K5938" s="118"/>
      <c r="L5938" s="118"/>
      <c r="M5938" s="118"/>
      <c r="N5938" s="118"/>
    </row>
    <row r="5939" spans="1:14" s="43" customFormat="1" hidden="1">
      <c r="A5939" s="84"/>
      <c r="B5939" s="117"/>
      <c r="C5939" s="118"/>
      <c r="D5939" s="118"/>
      <c r="E5939" s="118"/>
      <c r="F5939" s="118"/>
      <c r="G5939" s="118"/>
      <c r="H5939" s="118"/>
      <c r="I5939" s="118"/>
      <c r="J5939" s="118"/>
      <c r="K5939" s="118"/>
      <c r="L5939" s="118"/>
      <c r="M5939" s="118"/>
      <c r="N5939" s="118"/>
    </row>
    <row r="5940" spans="1:14" s="43" customFormat="1" hidden="1">
      <c r="A5940" s="84"/>
      <c r="B5940" s="117"/>
      <c r="C5940" s="118"/>
      <c r="D5940" s="118"/>
      <c r="E5940" s="118"/>
      <c r="F5940" s="118"/>
      <c r="G5940" s="118"/>
      <c r="H5940" s="118"/>
      <c r="I5940" s="118"/>
      <c r="J5940" s="118"/>
      <c r="K5940" s="118"/>
      <c r="L5940" s="118"/>
      <c r="M5940" s="118"/>
      <c r="N5940" s="118"/>
    </row>
    <row r="5941" spans="1:14" s="43" customFormat="1" hidden="1">
      <c r="A5941" s="84"/>
      <c r="B5941" s="117"/>
      <c r="C5941" s="118"/>
      <c r="D5941" s="118"/>
      <c r="E5941" s="118"/>
      <c r="F5941" s="118"/>
      <c r="G5941" s="118"/>
      <c r="H5941" s="118"/>
      <c r="I5941" s="118"/>
      <c r="J5941" s="118"/>
      <c r="K5941" s="118"/>
      <c r="L5941" s="118"/>
      <c r="M5941" s="118"/>
      <c r="N5941" s="118"/>
    </row>
    <row r="5942" spans="1:14" s="43" customFormat="1" hidden="1">
      <c r="A5942" s="84"/>
      <c r="B5942" s="117"/>
      <c r="C5942" s="118"/>
      <c r="D5942" s="118"/>
      <c r="E5942" s="118"/>
      <c r="F5942" s="118"/>
      <c r="G5942" s="118"/>
      <c r="H5942" s="118"/>
      <c r="I5942" s="118"/>
      <c r="J5942" s="118"/>
      <c r="K5942" s="118"/>
      <c r="L5942" s="118"/>
      <c r="M5942" s="118"/>
      <c r="N5942" s="118"/>
    </row>
    <row r="5943" spans="1:14" s="43" customFormat="1" hidden="1">
      <c r="A5943" s="84"/>
      <c r="B5943" s="117"/>
      <c r="C5943" s="118"/>
      <c r="D5943" s="118"/>
      <c r="E5943" s="118"/>
      <c r="F5943" s="118"/>
      <c r="G5943" s="118"/>
      <c r="H5943" s="118"/>
      <c r="I5943" s="118"/>
      <c r="J5943" s="118"/>
      <c r="K5943" s="118"/>
      <c r="L5943" s="118"/>
      <c r="M5943" s="118"/>
      <c r="N5943" s="118"/>
    </row>
    <row r="5944" spans="1:14" s="43" customFormat="1" hidden="1">
      <c r="A5944" s="84"/>
      <c r="B5944" s="117"/>
      <c r="C5944" s="118"/>
      <c r="D5944" s="118"/>
      <c r="E5944" s="118"/>
      <c r="F5944" s="118"/>
      <c r="G5944" s="118"/>
      <c r="H5944" s="118"/>
      <c r="I5944" s="118"/>
      <c r="J5944" s="118"/>
      <c r="K5944" s="118"/>
      <c r="L5944" s="118"/>
      <c r="M5944" s="118"/>
      <c r="N5944" s="118"/>
    </row>
    <row r="5945" spans="1:14" s="43" customFormat="1" hidden="1">
      <c r="A5945" s="84"/>
      <c r="B5945" s="117"/>
      <c r="C5945" s="118"/>
      <c r="D5945" s="118"/>
      <c r="E5945" s="118"/>
      <c r="F5945" s="118"/>
      <c r="G5945" s="118"/>
      <c r="H5945" s="118"/>
      <c r="I5945" s="118"/>
      <c r="J5945" s="118"/>
      <c r="K5945" s="118"/>
      <c r="L5945" s="118"/>
      <c r="M5945" s="118"/>
      <c r="N5945" s="118"/>
    </row>
    <row r="5946" spans="1:14" s="43" customFormat="1" hidden="1">
      <c r="A5946" s="84"/>
      <c r="B5946" s="117"/>
      <c r="C5946" s="118"/>
      <c r="D5946" s="118"/>
      <c r="E5946" s="118"/>
      <c r="F5946" s="118"/>
      <c r="G5946" s="118"/>
      <c r="H5946" s="118"/>
      <c r="I5946" s="118"/>
      <c r="J5946" s="118"/>
      <c r="K5946" s="118"/>
      <c r="L5946" s="118"/>
      <c r="M5946" s="118"/>
      <c r="N5946" s="118"/>
    </row>
    <row r="5947" spans="1:14" s="43" customFormat="1" hidden="1">
      <c r="A5947" s="84"/>
      <c r="B5947" s="117"/>
      <c r="C5947" s="118"/>
      <c r="D5947" s="118"/>
      <c r="E5947" s="118"/>
      <c r="F5947" s="118"/>
      <c r="G5947" s="118"/>
      <c r="H5947" s="118"/>
      <c r="I5947" s="118"/>
      <c r="J5947" s="118"/>
      <c r="K5947" s="118"/>
      <c r="L5947" s="118"/>
      <c r="M5947" s="118"/>
      <c r="N5947" s="118"/>
    </row>
    <row r="5948" spans="1:14" s="43" customFormat="1" hidden="1">
      <c r="A5948" s="84"/>
      <c r="B5948" s="117"/>
      <c r="C5948" s="118"/>
      <c r="D5948" s="118"/>
      <c r="E5948" s="118"/>
      <c r="F5948" s="118"/>
      <c r="G5948" s="118"/>
      <c r="H5948" s="118"/>
      <c r="I5948" s="118"/>
      <c r="J5948" s="118"/>
      <c r="K5948" s="118"/>
      <c r="L5948" s="118"/>
      <c r="M5948" s="118"/>
      <c r="N5948" s="118"/>
    </row>
    <row r="5949" spans="1:14" s="43" customFormat="1" hidden="1">
      <c r="A5949" s="84"/>
      <c r="B5949" s="117"/>
      <c r="C5949" s="118"/>
      <c r="D5949" s="118"/>
      <c r="E5949" s="118"/>
      <c r="F5949" s="118"/>
      <c r="G5949" s="118"/>
      <c r="H5949" s="118"/>
      <c r="I5949" s="118"/>
      <c r="J5949" s="118"/>
      <c r="K5949" s="118"/>
      <c r="L5949" s="118"/>
      <c r="M5949" s="118"/>
      <c r="N5949" s="118"/>
    </row>
    <row r="5950" spans="1:14" s="43" customFormat="1" hidden="1">
      <c r="A5950" s="84"/>
      <c r="B5950" s="117"/>
      <c r="C5950" s="118"/>
      <c r="D5950" s="118"/>
      <c r="E5950" s="118"/>
      <c r="F5950" s="118"/>
      <c r="G5950" s="118"/>
      <c r="H5950" s="118"/>
      <c r="I5950" s="118"/>
      <c r="J5950" s="118"/>
      <c r="K5950" s="118"/>
      <c r="L5950" s="118"/>
      <c r="M5950" s="118"/>
      <c r="N5950" s="118"/>
    </row>
    <row r="5951" spans="1:14" s="43" customFormat="1" hidden="1">
      <c r="A5951" s="84"/>
      <c r="B5951" s="117"/>
      <c r="C5951" s="118"/>
      <c r="D5951" s="118"/>
      <c r="E5951" s="118"/>
      <c r="F5951" s="118"/>
      <c r="G5951" s="118"/>
      <c r="H5951" s="118"/>
      <c r="I5951" s="118"/>
      <c r="J5951" s="118"/>
      <c r="K5951" s="118"/>
      <c r="L5951" s="118"/>
      <c r="M5951" s="118"/>
      <c r="N5951" s="118"/>
    </row>
    <row r="5952" spans="1:14" s="43" customFormat="1" hidden="1">
      <c r="A5952" s="84"/>
      <c r="B5952" s="117"/>
      <c r="C5952" s="118"/>
      <c r="D5952" s="118"/>
      <c r="E5952" s="118"/>
      <c r="F5952" s="118"/>
      <c r="G5952" s="118"/>
      <c r="H5952" s="118"/>
      <c r="I5952" s="118"/>
      <c r="J5952" s="118"/>
      <c r="K5952" s="118"/>
      <c r="L5952" s="118"/>
      <c r="M5952" s="118"/>
      <c r="N5952" s="118"/>
    </row>
    <row r="5953" spans="1:14" s="43" customFormat="1" hidden="1">
      <c r="A5953" s="84"/>
      <c r="B5953" s="117"/>
      <c r="C5953" s="118"/>
      <c r="D5953" s="118"/>
      <c r="E5953" s="118"/>
      <c r="F5953" s="118"/>
      <c r="G5953" s="118"/>
      <c r="H5953" s="118"/>
      <c r="I5953" s="118"/>
      <c r="J5953" s="118"/>
      <c r="K5953" s="118"/>
      <c r="L5953" s="118"/>
      <c r="M5953" s="118"/>
      <c r="N5953" s="118"/>
    </row>
    <row r="5954" spans="1:14" s="43" customFormat="1" hidden="1">
      <c r="A5954" s="84"/>
      <c r="B5954" s="117"/>
      <c r="C5954" s="118"/>
      <c r="D5954" s="118"/>
      <c r="E5954" s="118"/>
      <c r="F5954" s="118"/>
      <c r="G5954" s="118"/>
      <c r="H5954" s="118"/>
      <c r="I5954" s="118"/>
      <c r="J5954" s="118"/>
      <c r="K5954" s="118"/>
      <c r="L5954" s="118"/>
      <c r="M5954" s="118"/>
      <c r="N5954" s="118"/>
    </row>
    <row r="5955" spans="1:14" s="43" customFormat="1" hidden="1">
      <c r="A5955" s="84"/>
      <c r="B5955" s="117"/>
      <c r="C5955" s="118"/>
      <c r="D5955" s="118"/>
      <c r="E5955" s="118"/>
      <c r="F5955" s="118"/>
      <c r="G5955" s="118"/>
      <c r="H5955" s="118"/>
      <c r="I5955" s="118"/>
      <c r="J5955" s="118"/>
      <c r="K5955" s="118"/>
      <c r="L5955" s="118"/>
      <c r="M5955" s="118"/>
      <c r="N5955" s="118"/>
    </row>
    <row r="5956" spans="1:14" s="43" customFormat="1" hidden="1">
      <c r="A5956" s="84"/>
      <c r="B5956" s="117"/>
      <c r="C5956" s="118"/>
      <c r="D5956" s="118"/>
      <c r="E5956" s="118"/>
      <c r="F5956" s="118"/>
      <c r="G5956" s="118"/>
      <c r="H5956" s="118"/>
      <c r="I5956" s="118"/>
      <c r="J5956" s="118"/>
      <c r="K5956" s="118"/>
      <c r="L5956" s="118"/>
      <c r="M5956" s="118"/>
      <c r="N5956" s="118"/>
    </row>
    <row r="5957" spans="1:14" s="43" customFormat="1" hidden="1">
      <c r="A5957" s="84"/>
      <c r="B5957" s="117"/>
      <c r="C5957" s="118"/>
      <c r="D5957" s="118"/>
      <c r="E5957" s="118"/>
      <c r="F5957" s="118"/>
      <c r="G5957" s="118"/>
      <c r="H5957" s="118"/>
      <c r="I5957" s="118"/>
      <c r="J5957" s="118"/>
      <c r="K5957" s="118"/>
      <c r="L5957" s="118"/>
      <c r="M5957" s="118"/>
      <c r="N5957" s="118"/>
    </row>
    <row r="5958" spans="1:14" s="43" customFormat="1" hidden="1">
      <c r="A5958" s="84"/>
      <c r="B5958" s="117"/>
      <c r="C5958" s="118"/>
      <c r="D5958" s="118"/>
      <c r="E5958" s="118"/>
      <c r="F5958" s="118"/>
      <c r="G5958" s="118"/>
      <c r="H5958" s="118"/>
      <c r="I5958" s="118"/>
      <c r="J5958" s="118"/>
      <c r="K5958" s="118"/>
      <c r="L5958" s="118"/>
      <c r="M5958" s="118"/>
      <c r="N5958" s="118"/>
    </row>
    <row r="5959" spans="1:14" s="43" customFormat="1" hidden="1">
      <c r="A5959" s="84"/>
      <c r="B5959" s="117"/>
      <c r="C5959" s="118"/>
      <c r="D5959" s="118"/>
      <c r="E5959" s="118"/>
      <c r="F5959" s="118"/>
      <c r="G5959" s="118"/>
      <c r="H5959" s="118"/>
      <c r="I5959" s="118"/>
      <c r="J5959" s="118"/>
      <c r="K5959" s="118"/>
      <c r="L5959" s="118"/>
      <c r="M5959" s="118"/>
      <c r="N5959" s="118"/>
    </row>
    <row r="5960" spans="1:14" s="43" customFormat="1" hidden="1">
      <c r="A5960" s="84"/>
      <c r="B5960" s="117"/>
      <c r="C5960" s="118"/>
      <c r="D5960" s="118"/>
      <c r="E5960" s="118"/>
      <c r="F5960" s="118"/>
      <c r="G5960" s="118"/>
      <c r="H5960" s="118"/>
      <c r="I5960" s="118"/>
      <c r="J5960" s="118"/>
      <c r="K5960" s="118"/>
      <c r="L5960" s="118"/>
      <c r="M5960" s="118"/>
      <c r="N5960" s="118"/>
    </row>
    <row r="5961" spans="1:14" s="43" customFormat="1" hidden="1">
      <c r="A5961" s="84"/>
      <c r="B5961" s="117"/>
      <c r="C5961" s="118"/>
      <c r="D5961" s="118"/>
      <c r="E5961" s="118"/>
      <c r="F5961" s="118"/>
      <c r="G5961" s="118"/>
      <c r="H5961" s="118"/>
      <c r="I5961" s="118"/>
      <c r="J5961" s="118"/>
      <c r="K5961" s="118"/>
      <c r="L5961" s="118"/>
      <c r="M5961" s="118"/>
      <c r="N5961" s="118"/>
    </row>
    <row r="5962" spans="1:14" s="43" customFormat="1" hidden="1">
      <c r="A5962" s="84"/>
      <c r="B5962" s="117"/>
      <c r="C5962" s="118"/>
      <c r="D5962" s="118"/>
      <c r="E5962" s="118"/>
      <c r="F5962" s="118"/>
      <c r="G5962" s="118"/>
      <c r="H5962" s="118"/>
      <c r="I5962" s="118"/>
      <c r="J5962" s="118"/>
      <c r="K5962" s="118"/>
      <c r="L5962" s="118"/>
      <c r="M5962" s="118"/>
      <c r="N5962" s="118"/>
    </row>
    <row r="5963" spans="1:14" s="43" customFormat="1" hidden="1">
      <c r="A5963" s="84"/>
      <c r="B5963" s="117"/>
      <c r="C5963" s="118"/>
      <c r="D5963" s="118"/>
      <c r="E5963" s="118"/>
      <c r="F5963" s="118"/>
      <c r="G5963" s="118"/>
      <c r="H5963" s="118"/>
      <c r="I5963" s="118"/>
      <c r="J5963" s="118"/>
      <c r="K5963" s="118"/>
      <c r="L5963" s="118"/>
      <c r="M5963" s="118"/>
      <c r="N5963" s="118"/>
    </row>
    <row r="5964" spans="1:14" s="43" customFormat="1" hidden="1">
      <c r="A5964" s="84"/>
      <c r="B5964" s="117"/>
      <c r="C5964" s="118"/>
      <c r="D5964" s="118"/>
      <c r="E5964" s="118"/>
      <c r="F5964" s="118"/>
      <c r="G5964" s="118"/>
      <c r="H5964" s="118"/>
      <c r="I5964" s="118"/>
      <c r="J5964" s="118"/>
      <c r="K5964" s="118"/>
      <c r="L5964" s="118"/>
      <c r="M5964" s="118"/>
      <c r="N5964" s="118"/>
    </row>
    <row r="5965" spans="1:14" s="43" customFormat="1" hidden="1">
      <c r="A5965" s="84"/>
      <c r="B5965" s="117"/>
      <c r="C5965" s="118"/>
      <c r="D5965" s="118"/>
      <c r="E5965" s="118"/>
      <c r="F5965" s="118"/>
      <c r="G5965" s="118"/>
      <c r="H5965" s="118"/>
      <c r="I5965" s="118"/>
      <c r="J5965" s="118"/>
      <c r="K5965" s="118"/>
      <c r="L5965" s="118"/>
      <c r="M5965" s="118"/>
      <c r="N5965" s="118"/>
    </row>
    <row r="5966" spans="1:14" s="43" customFormat="1" hidden="1">
      <c r="A5966" s="84"/>
      <c r="B5966" s="117"/>
      <c r="C5966" s="118"/>
      <c r="D5966" s="118"/>
      <c r="E5966" s="118"/>
      <c r="F5966" s="118"/>
      <c r="G5966" s="118"/>
      <c r="H5966" s="118"/>
      <c r="I5966" s="118"/>
      <c r="J5966" s="118"/>
      <c r="K5966" s="118"/>
      <c r="L5966" s="118"/>
      <c r="M5966" s="118"/>
      <c r="N5966" s="118"/>
    </row>
    <row r="5967" spans="1:14" s="43" customFormat="1" hidden="1">
      <c r="A5967" s="84"/>
      <c r="B5967" s="117"/>
      <c r="C5967" s="118"/>
      <c r="D5967" s="118"/>
      <c r="E5967" s="118"/>
      <c r="F5967" s="118"/>
      <c r="G5967" s="118"/>
      <c r="H5967" s="118"/>
      <c r="I5967" s="118"/>
      <c r="J5967" s="118"/>
      <c r="K5967" s="118"/>
      <c r="L5967" s="118"/>
      <c r="M5967" s="118"/>
      <c r="N5967" s="118"/>
    </row>
    <row r="5968" spans="1:14" s="43" customFormat="1" hidden="1">
      <c r="A5968" s="84"/>
      <c r="B5968" s="117"/>
      <c r="C5968" s="118"/>
      <c r="D5968" s="118"/>
      <c r="E5968" s="118"/>
      <c r="F5968" s="118"/>
      <c r="G5968" s="118"/>
      <c r="H5968" s="118"/>
      <c r="I5968" s="118"/>
      <c r="J5968" s="118"/>
      <c r="K5968" s="118"/>
      <c r="L5968" s="118"/>
      <c r="M5968" s="118"/>
      <c r="N5968" s="118"/>
    </row>
    <row r="5969" spans="1:14" s="43" customFormat="1" hidden="1">
      <c r="A5969" s="84"/>
      <c r="B5969" s="117"/>
      <c r="C5969" s="118"/>
      <c r="D5969" s="118"/>
      <c r="E5969" s="118"/>
      <c r="F5969" s="118"/>
      <c r="G5969" s="118"/>
      <c r="H5969" s="118"/>
      <c r="I5969" s="118"/>
      <c r="J5969" s="118"/>
      <c r="K5969" s="118"/>
      <c r="L5969" s="118"/>
      <c r="M5969" s="118"/>
      <c r="N5969" s="118"/>
    </row>
    <row r="5970" spans="1:14" s="43" customFormat="1" hidden="1">
      <c r="A5970" s="84"/>
      <c r="B5970" s="117"/>
      <c r="C5970" s="118"/>
      <c r="D5970" s="118"/>
      <c r="E5970" s="118"/>
      <c r="F5970" s="118"/>
      <c r="G5970" s="118"/>
      <c r="H5970" s="118"/>
      <c r="I5970" s="118"/>
      <c r="J5970" s="118"/>
      <c r="K5970" s="118"/>
      <c r="L5970" s="118"/>
      <c r="M5970" s="118"/>
      <c r="N5970" s="118"/>
    </row>
    <row r="5971" spans="1:14" s="43" customFormat="1" hidden="1">
      <c r="A5971" s="84"/>
      <c r="B5971" s="117"/>
      <c r="C5971" s="118"/>
      <c r="D5971" s="118"/>
      <c r="E5971" s="118"/>
      <c r="F5971" s="118"/>
      <c r="G5971" s="118"/>
      <c r="H5971" s="118"/>
      <c r="I5971" s="118"/>
      <c r="J5971" s="118"/>
      <c r="K5971" s="118"/>
      <c r="L5971" s="118"/>
      <c r="M5971" s="118"/>
      <c r="N5971" s="118"/>
    </row>
    <row r="5972" spans="1:14" s="43" customFormat="1" hidden="1">
      <c r="A5972" s="84"/>
      <c r="B5972" s="117"/>
      <c r="C5972" s="118"/>
      <c r="D5972" s="118"/>
      <c r="E5972" s="118"/>
      <c r="F5972" s="118"/>
      <c r="G5972" s="118"/>
      <c r="H5972" s="118"/>
      <c r="I5972" s="118"/>
      <c r="J5972" s="118"/>
      <c r="K5972" s="118"/>
      <c r="L5972" s="118"/>
      <c r="M5972" s="118"/>
      <c r="N5972" s="118"/>
    </row>
    <row r="5973" spans="1:14" s="43" customFormat="1" hidden="1">
      <c r="A5973" s="84"/>
      <c r="B5973" s="117"/>
      <c r="C5973" s="118"/>
      <c r="D5973" s="118"/>
      <c r="E5973" s="118"/>
      <c r="F5973" s="118"/>
      <c r="G5973" s="118"/>
      <c r="H5973" s="118"/>
      <c r="I5973" s="118"/>
      <c r="J5973" s="118"/>
      <c r="K5973" s="118"/>
      <c r="L5973" s="118"/>
      <c r="M5973" s="118"/>
      <c r="N5973" s="118"/>
    </row>
    <row r="5974" spans="1:14" s="43" customFormat="1" hidden="1">
      <c r="A5974" s="84"/>
      <c r="B5974" s="117"/>
      <c r="C5974" s="118"/>
      <c r="D5974" s="118"/>
      <c r="E5974" s="118"/>
      <c r="F5974" s="118"/>
      <c r="G5974" s="118"/>
      <c r="H5974" s="118"/>
      <c r="I5974" s="118"/>
      <c r="J5974" s="118"/>
      <c r="K5974" s="118"/>
      <c r="L5974" s="118"/>
      <c r="M5974" s="118"/>
      <c r="N5974" s="118"/>
    </row>
    <row r="5975" spans="1:14" s="43" customFormat="1" hidden="1">
      <c r="A5975" s="84"/>
      <c r="B5975" s="117"/>
      <c r="C5975" s="118"/>
      <c r="D5975" s="118"/>
      <c r="E5975" s="118"/>
      <c r="F5975" s="118"/>
      <c r="G5975" s="118"/>
      <c r="H5975" s="118"/>
      <c r="I5975" s="118"/>
      <c r="J5975" s="118"/>
      <c r="K5975" s="118"/>
      <c r="L5975" s="118"/>
      <c r="M5975" s="118"/>
      <c r="N5975" s="118"/>
    </row>
    <row r="5976" spans="1:14" s="43" customFormat="1" hidden="1">
      <c r="A5976" s="84"/>
      <c r="B5976" s="117"/>
      <c r="C5976" s="118"/>
      <c r="D5976" s="118"/>
      <c r="E5976" s="118"/>
      <c r="F5976" s="118"/>
      <c r="G5976" s="118"/>
      <c r="H5976" s="118"/>
      <c r="I5976" s="118"/>
      <c r="J5976" s="118"/>
      <c r="K5976" s="118"/>
      <c r="L5976" s="118"/>
      <c r="M5976" s="118"/>
      <c r="N5976" s="118"/>
    </row>
    <row r="5977" spans="1:14" s="43" customFormat="1" hidden="1">
      <c r="A5977" s="84"/>
      <c r="B5977" s="117"/>
      <c r="C5977" s="118"/>
      <c r="D5977" s="118"/>
      <c r="E5977" s="118"/>
      <c r="F5977" s="118"/>
      <c r="G5977" s="118"/>
      <c r="H5977" s="118"/>
      <c r="I5977" s="118"/>
      <c r="J5977" s="118"/>
      <c r="K5977" s="118"/>
      <c r="L5977" s="118"/>
      <c r="M5977" s="118"/>
      <c r="N5977" s="118"/>
    </row>
    <row r="5978" spans="1:14" s="43" customFormat="1" hidden="1">
      <c r="A5978" s="84"/>
      <c r="B5978" s="117"/>
      <c r="C5978" s="118"/>
      <c r="D5978" s="118"/>
      <c r="E5978" s="118"/>
      <c r="F5978" s="118"/>
      <c r="G5978" s="118"/>
      <c r="H5978" s="118"/>
      <c r="I5978" s="118"/>
      <c r="J5978" s="118"/>
      <c r="K5978" s="118"/>
      <c r="L5978" s="118"/>
      <c r="M5978" s="118"/>
      <c r="N5978" s="118"/>
    </row>
    <row r="5979" spans="1:14" s="43" customFormat="1" hidden="1">
      <c r="A5979" s="84"/>
      <c r="B5979" s="117"/>
      <c r="C5979" s="118"/>
      <c r="D5979" s="118"/>
      <c r="E5979" s="118"/>
      <c r="F5979" s="118"/>
      <c r="G5979" s="118"/>
      <c r="H5979" s="118"/>
      <c r="I5979" s="118"/>
      <c r="J5979" s="118"/>
      <c r="K5979" s="118"/>
      <c r="L5979" s="118"/>
      <c r="M5979" s="118"/>
      <c r="N5979" s="118"/>
    </row>
    <row r="5980" spans="1:14" s="43" customFormat="1" hidden="1">
      <c r="A5980" s="84"/>
      <c r="B5980" s="117"/>
      <c r="C5980" s="118"/>
      <c r="D5980" s="118"/>
      <c r="E5980" s="118"/>
      <c r="F5980" s="118"/>
      <c r="G5980" s="118"/>
      <c r="H5980" s="118"/>
      <c r="I5980" s="118"/>
      <c r="J5980" s="118"/>
      <c r="K5980" s="118"/>
      <c r="L5980" s="118"/>
      <c r="M5980" s="118"/>
      <c r="N5980" s="118"/>
    </row>
    <row r="5981" spans="1:14" s="43" customFormat="1" hidden="1">
      <c r="A5981" s="84"/>
      <c r="B5981" s="117"/>
      <c r="C5981" s="118"/>
      <c r="D5981" s="118"/>
      <c r="E5981" s="118"/>
      <c r="F5981" s="118"/>
      <c r="G5981" s="118"/>
      <c r="H5981" s="118"/>
      <c r="I5981" s="118"/>
      <c r="J5981" s="118"/>
      <c r="K5981" s="118"/>
      <c r="L5981" s="118"/>
      <c r="M5981" s="118"/>
      <c r="N5981" s="118"/>
    </row>
    <row r="5982" spans="1:14" s="43" customFormat="1" hidden="1">
      <c r="A5982" s="84"/>
      <c r="B5982" s="117"/>
      <c r="C5982" s="118"/>
      <c r="D5982" s="118"/>
      <c r="E5982" s="118"/>
      <c r="F5982" s="118"/>
      <c r="G5982" s="118"/>
      <c r="H5982" s="118"/>
      <c r="I5982" s="118"/>
      <c r="J5982" s="118"/>
      <c r="K5982" s="118"/>
      <c r="L5982" s="118"/>
      <c r="M5982" s="118"/>
      <c r="N5982" s="118"/>
    </row>
    <row r="5983" spans="1:14" s="43" customFormat="1" hidden="1">
      <c r="A5983" s="84"/>
      <c r="B5983" s="117"/>
      <c r="C5983" s="118"/>
      <c r="D5983" s="118"/>
      <c r="E5983" s="118"/>
      <c r="F5983" s="118"/>
      <c r="G5983" s="118"/>
      <c r="H5983" s="118"/>
      <c r="I5983" s="118"/>
      <c r="J5983" s="118"/>
      <c r="K5983" s="118"/>
      <c r="L5983" s="118"/>
      <c r="M5983" s="118"/>
      <c r="N5983" s="118"/>
    </row>
    <row r="5984" spans="1:14" s="43" customFormat="1" hidden="1">
      <c r="A5984" s="84"/>
      <c r="B5984" s="117"/>
      <c r="C5984" s="118"/>
      <c r="D5984" s="118"/>
      <c r="E5984" s="118"/>
      <c r="F5984" s="118"/>
      <c r="G5984" s="118"/>
      <c r="H5984" s="118"/>
      <c r="I5984" s="118"/>
      <c r="J5984" s="118"/>
      <c r="K5984" s="118"/>
      <c r="L5984" s="118"/>
      <c r="M5984" s="118"/>
      <c r="N5984" s="118"/>
    </row>
    <row r="5985" spans="1:14" s="43" customFormat="1" hidden="1">
      <c r="A5985" s="84"/>
      <c r="B5985" s="117"/>
      <c r="C5985" s="118"/>
      <c r="D5985" s="118"/>
      <c r="E5985" s="118"/>
      <c r="F5985" s="118"/>
      <c r="G5985" s="118"/>
      <c r="H5985" s="118"/>
      <c r="I5985" s="118"/>
      <c r="J5985" s="118"/>
      <c r="K5985" s="118"/>
      <c r="L5985" s="118"/>
      <c r="M5985" s="118"/>
      <c r="N5985" s="118"/>
    </row>
    <row r="5986" spans="1:14" s="43" customFormat="1" hidden="1">
      <c r="A5986" s="84"/>
      <c r="B5986" s="117"/>
      <c r="C5986" s="118"/>
      <c r="D5986" s="118"/>
      <c r="E5986" s="118"/>
      <c r="F5986" s="118"/>
      <c r="G5986" s="118"/>
      <c r="H5986" s="118"/>
      <c r="I5986" s="118"/>
      <c r="J5986" s="118"/>
      <c r="K5986" s="118"/>
      <c r="L5986" s="118"/>
      <c r="M5986" s="118"/>
      <c r="N5986" s="118"/>
    </row>
    <row r="5987" spans="1:14" s="43" customFormat="1" hidden="1">
      <c r="A5987" s="84"/>
      <c r="B5987" s="117"/>
      <c r="C5987" s="118"/>
      <c r="D5987" s="118"/>
      <c r="E5987" s="118"/>
      <c r="F5987" s="118"/>
      <c r="G5987" s="118"/>
      <c r="H5987" s="118"/>
      <c r="I5987" s="118"/>
      <c r="J5987" s="118"/>
      <c r="K5987" s="118"/>
      <c r="L5987" s="118"/>
      <c r="M5987" s="118"/>
      <c r="N5987" s="118"/>
    </row>
    <row r="5988" spans="1:14" s="43" customFormat="1" hidden="1">
      <c r="A5988" s="84"/>
      <c r="B5988" s="117"/>
      <c r="C5988" s="118"/>
      <c r="D5988" s="118"/>
      <c r="E5988" s="118"/>
      <c r="F5988" s="118"/>
      <c r="G5988" s="118"/>
      <c r="H5988" s="118"/>
      <c r="I5988" s="118"/>
      <c r="J5988" s="118"/>
      <c r="K5988" s="118"/>
      <c r="L5988" s="118"/>
      <c r="M5988" s="118"/>
      <c r="N5988" s="118"/>
    </row>
    <row r="5989" spans="1:14" s="43" customFormat="1" hidden="1">
      <c r="A5989" s="84"/>
      <c r="B5989" s="117"/>
      <c r="C5989" s="118"/>
      <c r="D5989" s="118"/>
      <c r="E5989" s="118"/>
      <c r="F5989" s="118"/>
      <c r="G5989" s="118"/>
      <c r="H5989" s="118"/>
      <c r="I5989" s="118"/>
      <c r="J5989" s="118"/>
      <c r="K5989" s="118"/>
      <c r="L5989" s="118"/>
      <c r="M5989" s="118"/>
      <c r="N5989" s="118"/>
    </row>
    <row r="5990" spans="1:14" s="43" customFormat="1" hidden="1">
      <c r="A5990" s="84"/>
      <c r="B5990" s="117"/>
      <c r="C5990" s="118"/>
      <c r="D5990" s="118"/>
      <c r="E5990" s="118"/>
      <c r="F5990" s="118"/>
      <c r="G5990" s="118"/>
      <c r="H5990" s="118"/>
      <c r="I5990" s="118"/>
      <c r="J5990" s="118"/>
      <c r="K5990" s="118"/>
      <c r="L5990" s="118"/>
      <c r="M5990" s="118"/>
      <c r="N5990" s="118"/>
    </row>
    <row r="5991" spans="1:14" s="43" customFormat="1" hidden="1">
      <c r="A5991" s="84"/>
      <c r="B5991" s="117"/>
      <c r="C5991" s="118"/>
      <c r="D5991" s="118"/>
      <c r="E5991" s="118"/>
      <c r="F5991" s="118"/>
      <c r="G5991" s="118"/>
      <c r="H5991" s="118"/>
      <c r="I5991" s="118"/>
      <c r="J5991" s="118"/>
      <c r="K5991" s="118"/>
      <c r="L5991" s="118"/>
      <c r="M5991" s="118"/>
      <c r="N5991" s="118"/>
    </row>
    <row r="5992" spans="1:14" s="43" customFormat="1" hidden="1">
      <c r="A5992" s="84"/>
      <c r="B5992" s="117"/>
      <c r="C5992" s="118"/>
      <c r="D5992" s="118"/>
      <c r="E5992" s="118"/>
      <c r="F5992" s="118"/>
      <c r="G5992" s="118"/>
      <c r="H5992" s="118"/>
      <c r="I5992" s="118"/>
      <c r="J5992" s="118"/>
      <c r="K5992" s="118"/>
      <c r="L5992" s="118"/>
      <c r="M5992" s="118"/>
      <c r="N5992" s="118"/>
    </row>
    <row r="5993" spans="1:14" s="43" customFormat="1" hidden="1">
      <c r="A5993" s="84"/>
      <c r="B5993" s="117"/>
      <c r="C5993" s="118"/>
      <c r="D5993" s="118"/>
      <c r="E5993" s="118"/>
      <c r="F5993" s="118"/>
      <c r="G5993" s="118"/>
      <c r="H5993" s="118"/>
      <c r="I5993" s="118"/>
      <c r="J5993" s="118"/>
      <c r="K5993" s="118"/>
      <c r="L5993" s="118"/>
      <c r="M5993" s="118"/>
      <c r="N5993" s="118"/>
    </row>
    <row r="5994" spans="1:14" s="43" customFormat="1" hidden="1">
      <c r="A5994" s="84"/>
      <c r="B5994" s="117"/>
      <c r="C5994" s="118"/>
      <c r="D5994" s="118"/>
      <c r="E5994" s="118"/>
      <c r="F5994" s="118"/>
      <c r="G5994" s="118"/>
      <c r="H5994" s="118"/>
      <c r="I5994" s="118"/>
      <c r="J5994" s="118"/>
      <c r="K5994" s="118"/>
      <c r="L5994" s="118"/>
      <c r="M5994" s="118"/>
      <c r="N5994" s="118"/>
    </row>
    <row r="5995" spans="1:14" s="43" customFormat="1" hidden="1">
      <c r="A5995" s="84"/>
      <c r="B5995" s="117"/>
      <c r="C5995" s="118"/>
      <c r="D5995" s="118"/>
      <c r="E5995" s="118"/>
      <c r="F5995" s="118"/>
      <c r="G5995" s="118"/>
      <c r="H5995" s="118"/>
      <c r="I5995" s="118"/>
      <c r="J5995" s="118"/>
      <c r="K5995" s="118"/>
      <c r="L5995" s="118"/>
      <c r="M5995" s="118"/>
      <c r="N5995" s="118"/>
    </row>
    <row r="5996" spans="1:14" s="43" customFormat="1" hidden="1">
      <c r="A5996" s="84"/>
      <c r="B5996" s="117"/>
      <c r="C5996" s="118"/>
      <c r="D5996" s="118"/>
      <c r="E5996" s="118"/>
      <c r="F5996" s="118"/>
      <c r="G5996" s="118"/>
      <c r="H5996" s="118"/>
      <c r="I5996" s="118"/>
      <c r="J5996" s="118"/>
      <c r="K5996" s="118"/>
      <c r="L5996" s="118"/>
      <c r="M5996" s="118"/>
      <c r="N5996" s="118"/>
    </row>
    <row r="5997" spans="1:14" s="43" customFormat="1" hidden="1">
      <c r="A5997" s="84"/>
      <c r="B5997" s="117"/>
      <c r="C5997" s="118"/>
      <c r="D5997" s="118"/>
      <c r="E5997" s="118"/>
      <c r="F5997" s="118"/>
      <c r="G5997" s="118"/>
      <c r="H5997" s="118"/>
      <c r="I5997" s="118"/>
      <c r="J5997" s="118"/>
      <c r="K5997" s="118"/>
      <c r="L5997" s="118"/>
      <c r="M5997" s="118"/>
      <c r="N5997" s="118"/>
    </row>
    <row r="5998" spans="1:14" s="43" customFormat="1" hidden="1">
      <c r="A5998" s="84"/>
      <c r="B5998" s="117"/>
      <c r="C5998" s="118"/>
      <c r="D5998" s="118"/>
      <c r="E5998" s="118"/>
      <c r="F5998" s="118"/>
      <c r="G5998" s="118"/>
      <c r="H5998" s="118"/>
      <c r="I5998" s="118"/>
      <c r="J5998" s="118"/>
      <c r="K5998" s="118"/>
      <c r="L5998" s="118"/>
      <c r="M5998" s="118"/>
      <c r="N5998" s="118"/>
    </row>
    <row r="5999" spans="1:14" s="43" customFormat="1" hidden="1">
      <c r="A5999" s="84"/>
      <c r="B5999" s="117"/>
      <c r="C5999" s="118"/>
      <c r="D5999" s="118"/>
      <c r="E5999" s="118"/>
      <c r="F5999" s="118"/>
      <c r="G5999" s="118"/>
      <c r="H5999" s="118"/>
      <c r="I5999" s="118"/>
      <c r="J5999" s="118"/>
      <c r="K5999" s="118"/>
      <c r="L5999" s="118"/>
      <c r="M5999" s="118"/>
      <c r="N5999" s="118"/>
    </row>
    <row r="6000" spans="1:14" s="43" customFormat="1" hidden="1">
      <c r="A6000" s="84"/>
      <c r="B6000" s="117"/>
      <c r="C6000" s="118"/>
      <c r="D6000" s="118"/>
      <c r="E6000" s="118"/>
      <c r="F6000" s="118"/>
      <c r="G6000" s="118"/>
      <c r="H6000" s="118"/>
      <c r="I6000" s="118"/>
      <c r="J6000" s="118"/>
      <c r="K6000" s="118"/>
      <c r="L6000" s="118"/>
      <c r="M6000" s="118"/>
      <c r="N6000" s="118"/>
    </row>
    <row r="6001" spans="1:14" s="43" customFormat="1" hidden="1">
      <c r="A6001" s="84"/>
      <c r="B6001" s="117"/>
      <c r="C6001" s="118"/>
      <c r="D6001" s="118"/>
      <c r="E6001" s="118"/>
      <c r="F6001" s="118"/>
      <c r="G6001" s="118"/>
      <c r="H6001" s="118"/>
      <c r="I6001" s="118"/>
      <c r="J6001" s="118"/>
      <c r="K6001" s="118"/>
      <c r="L6001" s="118"/>
      <c r="M6001" s="118"/>
      <c r="N6001" s="118"/>
    </row>
    <row r="6002" spans="1:14" s="43" customFormat="1" hidden="1">
      <c r="A6002" s="84"/>
      <c r="B6002" s="117"/>
      <c r="C6002" s="118"/>
      <c r="D6002" s="118"/>
      <c r="E6002" s="118"/>
      <c r="F6002" s="118"/>
      <c r="G6002" s="118"/>
      <c r="H6002" s="118"/>
      <c r="I6002" s="118"/>
      <c r="J6002" s="118"/>
      <c r="K6002" s="118"/>
      <c r="L6002" s="118"/>
      <c r="M6002" s="118"/>
      <c r="N6002" s="118"/>
    </row>
    <row r="6003" spans="1:14" s="43" customFormat="1" hidden="1">
      <c r="A6003" s="84"/>
      <c r="B6003" s="117"/>
      <c r="C6003" s="118"/>
      <c r="D6003" s="118"/>
      <c r="E6003" s="118"/>
      <c r="F6003" s="118"/>
      <c r="G6003" s="118"/>
      <c r="H6003" s="118"/>
      <c r="I6003" s="118"/>
      <c r="J6003" s="118"/>
      <c r="K6003" s="118"/>
      <c r="L6003" s="118"/>
      <c r="M6003" s="118"/>
      <c r="N6003" s="118"/>
    </row>
    <row r="6004" spans="1:14" s="43" customFormat="1" hidden="1">
      <c r="A6004" s="84"/>
      <c r="B6004" s="117"/>
      <c r="C6004" s="118"/>
      <c r="D6004" s="118"/>
      <c r="E6004" s="118"/>
      <c r="F6004" s="118"/>
      <c r="G6004" s="118"/>
      <c r="H6004" s="118"/>
      <c r="I6004" s="118"/>
      <c r="J6004" s="118"/>
      <c r="K6004" s="118"/>
      <c r="L6004" s="118"/>
      <c r="M6004" s="118"/>
      <c r="N6004" s="118"/>
    </row>
    <row r="6005" spans="1:14" s="43" customFormat="1" hidden="1">
      <c r="A6005" s="84"/>
      <c r="B6005" s="117"/>
      <c r="C6005" s="118"/>
      <c r="D6005" s="118"/>
      <c r="E6005" s="118"/>
      <c r="F6005" s="118"/>
      <c r="G6005" s="118"/>
      <c r="H6005" s="118"/>
      <c r="I6005" s="118"/>
      <c r="J6005" s="118"/>
      <c r="K6005" s="118"/>
      <c r="L6005" s="118"/>
      <c r="M6005" s="118"/>
      <c r="N6005" s="118"/>
    </row>
    <row r="6006" spans="1:14" s="43" customFormat="1" hidden="1">
      <c r="A6006" s="84"/>
      <c r="B6006" s="117"/>
      <c r="C6006" s="118"/>
      <c r="D6006" s="118"/>
      <c r="E6006" s="118"/>
      <c r="F6006" s="118"/>
      <c r="G6006" s="118"/>
      <c r="H6006" s="118"/>
      <c r="I6006" s="118"/>
      <c r="J6006" s="118"/>
      <c r="K6006" s="118"/>
      <c r="L6006" s="118"/>
      <c r="M6006" s="118"/>
      <c r="N6006" s="118"/>
    </row>
    <row r="6007" spans="1:14" s="43" customFormat="1" hidden="1">
      <c r="A6007" s="84"/>
      <c r="B6007" s="117"/>
      <c r="C6007" s="118"/>
      <c r="D6007" s="118"/>
      <c r="E6007" s="118"/>
      <c r="F6007" s="118"/>
      <c r="G6007" s="118"/>
      <c r="H6007" s="118"/>
      <c r="I6007" s="118"/>
      <c r="J6007" s="118"/>
      <c r="K6007" s="118"/>
      <c r="L6007" s="118"/>
      <c r="M6007" s="118"/>
      <c r="N6007" s="118"/>
    </row>
    <row r="6008" spans="1:14" s="43" customFormat="1" hidden="1">
      <c r="A6008" s="84"/>
      <c r="B6008" s="117"/>
      <c r="C6008" s="118"/>
      <c r="D6008" s="118"/>
      <c r="E6008" s="118"/>
      <c r="F6008" s="118"/>
      <c r="G6008" s="118"/>
      <c r="H6008" s="118"/>
      <c r="I6008" s="118"/>
      <c r="J6008" s="118"/>
      <c r="K6008" s="118"/>
      <c r="L6008" s="118"/>
      <c r="M6008" s="118"/>
      <c r="N6008" s="118"/>
    </row>
    <row r="6009" spans="1:14" s="43" customFormat="1" hidden="1">
      <c r="A6009" s="84"/>
      <c r="B6009" s="117"/>
      <c r="C6009" s="118"/>
      <c r="D6009" s="118"/>
      <c r="E6009" s="118"/>
      <c r="F6009" s="118"/>
      <c r="G6009" s="118"/>
      <c r="H6009" s="118"/>
      <c r="I6009" s="118"/>
      <c r="J6009" s="118"/>
      <c r="K6009" s="118"/>
      <c r="L6009" s="118"/>
      <c r="M6009" s="118"/>
      <c r="N6009" s="118"/>
    </row>
    <row r="6010" spans="1:14" s="43" customFormat="1" hidden="1">
      <c r="A6010" s="84"/>
      <c r="B6010" s="117"/>
      <c r="C6010" s="118"/>
      <c r="D6010" s="118"/>
      <c r="E6010" s="118"/>
      <c r="F6010" s="118"/>
      <c r="G6010" s="118"/>
      <c r="H6010" s="118"/>
      <c r="I6010" s="118"/>
      <c r="J6010" s="118"/>
      <c r="K6010" s="118"/>
      <c r="L6010" s="118"/>
      <c r="M6010" s="118"/>
      <c r="N6010" s="118"/>
    </row>
    <row r="6011" spans="1:14" s="43" customFormat="1" hidden="1">
      <c r="A6011" s="84"/>
      <c r="B6011" s="117"/>
      <c r="C6011" s="118"/>
      <c r="D6011" s="118"/>
      <c r="E6011" s="118"/>
      <c r="F6011" s="118"/>
      <c r="G6011" s="118"/>
      <c r="H6011" s="118"/>
      <c r="I6011" s="118"/>
      <c r="J6011" s="118"/>
      <c r="K6011" s="118"/>
      <c r="L6011" s="118"/>
      <c r="M6011" s="118"/>
      <c r="N6011" s="118"/>
    </row>
    <row r="6012" spans="1:14" s="43" customFormat="1" hidden="1">
      <c r="A6012" s="84"/>
      <c r="B6012" s="117"/>
      <c r="C6012" s="118"/>
      <c r="D6012" s="118"/>
      <c r="E6012" s="118"/>
      <c r="F6012" s="118"/>
      <c r="G6012" s="118"/>
      <c r="H6012" s="118"/>
      <c r="I6012" s="118"/>
      <c r="J6012" s="118"/>
      <c r="K6012" s="118"/>
      <c r="L6012" s="118"/>
      <c r="M6012" s="118"/>
      <c r="N6012" s="118"/>
    </row>
    <row r="6013" spans="1:14" s="43" customFormat="1" hidden="1">
      <c r="A6013" s="84"/>
      <c r="B6013" s="117"/>
      <c r="C6013" s="118"/>
      <c r="D6013" s="118"/>
      <c r="E6013" s="118"/>
      <c r="F6013" s="118"/>
      <c r="G6013" s="118"/>
      <c r="H6013" s="118"/>
      <c r="I6013" s="118"/>
      <c r="J6013" s="118"/>
      <c r="K6013" s="118"/>
      <c r="L6013" s="118"/>
      <c r="M6013" s="118"/>
      <c r="N6013" s="118"/>
    </row>
    <row r="6014" spans="1:14" s="43" customFormat="1" hidden="1">
      <c r="A6014" s="84"/>
      <c r="B6014" s="117"/>
      <c r="C6014" s="118"/>
      <c r="D6014" s="118"/>
      <c r="E6014" s="118"/>
      <c r="F6014" s="118"/>
      <c r="G6014" s="118"/>
      <c r="H6014" s="118"/>
      <c r="I6014" s="118"/>
      <c r="J6014" s="118"/>
      <c r="K6014" s="118"/>
      <c r="L6014" s="118"/>
      <c r="M6014" s="118"/>
      <c r="N6014" s="118"/>
    </row>
    <row r="6015" spans="1:14" s="43" customFormat="1" hidden="1">
      <c r="A6015" s="84"/>
      <c r="B6015" s="117"/>
      <c r="C6015" s="118"/>
      <c r="D6015" s="118"/>
      <c r="E6015" s="118"/>
      <c r="F6015" s="118"/>
      <c r="G6015" s="118"/>
      <c r="H6015" s="118"/>
      <c r="I6015" s="118"/>
      <c r="J6015" s="118"/>
      <c r="K6015" s="118"/>
      <c r="L6015" s="118"/>
      <c r="M6015" s="118"/>
      <c r="N6015" s="118"/>
    </row>
    <row r="6016" spans="1:14" s="43" customFormat="1" hidden="1">
      <c r="A6016" s="84"/>
      <c r="B6016" s="117"/>
      <c r="C6016" s="118"/>
      <c r="D6016" s="118"/>
      <c r="E6016" s="118"/>
      <c r="F6016" s="118"/>
      <c r="G6016" s="118"/>
      <c r="H6016" s="118"/>
      <c r="I6016" s="118"/>
      <c r="J6016" s="118"/>
      <c r="K6016" s="118"/>
      <c r="L6016" s="118"/>
      <c r="M6016" s="118"/>
      <c r="N6016" s="118"/>
    </row>
    <row r="6017" spans="1:14" s="43" customFormat="1" hidden="1">
      <c r="A6017" s="84"/>
      <c r="B6017" s="117"/>
      <c r="C6017" s="118"/>
      <c r="D6017" s="118"/>
      <c r="E6017" s="118"/>
      <c r="F6017" s="118"/>
      <c r="G6017" s="118"/>
      <c r="H6017" s="118"/>
      <c r="I6017" s="118"/>
      <c r="J6017" s="118"/>
      <c r="K6017" s="118"/>
      <c r="L6017" s="118"/>
      <c r="M6017" s="118"/>
      <c r="N6017" s="118"/>
    </row>
    <row r="6018" spans="1:14" s="43" customFormat="1" hidden="1">
      <c r="A6018" s="84"/>
      <c r="B6018" s="117"/>
      <c r="C6018" s="118"/>
      <c r="D6018" s="118"/>
      <c r="E6018" s="118"/>
      <c r="F6018" s="118"/>
      <c r="G6018" s="118"/>
      <c r="H6018" s="118"/>
      <c r="I6018" s="118"/>
      <c r="J6018" s="118"/>
      <c r="K6018" s="118"/>
      <c r="L6018" s="118"/>
      <c r="M6018" s="118"/>
      <c r="N6018" s="118"/>
    </row>
    <row r="6019" spans="1:14" s="43" customFormat="1" hidden="1">
      <c r="A6019" s="84"/>
      <c r="B6019" s="117"/>
      <c r="C6019" s="118"/>
      <c r="D6019" s="118"/>
      <c r="E6019" s="118"/>
      <c r="F6019" s="118"/>
      <c r="G6019" s="118"/>
      <c r="H6019" s="118"/>
      <c r="I6019" s="118"/>
      <c r="J6019" s="118"/>
      <c r="K6019" s="118"/>
      <c r="L6019" s="118"/>
      <c r="M6019" s="118"/>
      <c r="N6019" s="118"/>
    </row>
    <row r="6020" spans="1:14" s="43" customFormat="1" hidden="1">
      <c r="A6020" s="84"/>
      <c r="B6020" s="117"/>
      <c r="C6020" s="118"/>
      <c r="D6020" s="118"/>
      <c r="E6020" s="118"/>
      <c r="F6020" s="118"/>
      <c r="G6020" s="118"/>
      <c r="H6020" s="118"/>
      <c r="I6020" s="118"/>
      <c r="J6020" s="118"/>
      <c r="K6020" s="118"/>
      <c r="L6020" s="118"/>
      <c r="M6020" s="118"/>
      <c r="N6020" s="118"/>
    </row>
    <row r="6021" spans="1:14" s="43" customFormat="1" hidden="1">
      <c r="A6021" s="84"/>
      <c r="B6021" s="117"/>
      <c r="C6021" s="118"/>
      <c r="D6021" s="118"/>
      <c r="E6021" s="118"/>
      <c r="F6021" s="118"/>
      <c r="G6021" s="118"/>
      <c r="H6021" s="118"/>
      <c r="I6021" s="118"/>
      <c r="J6021" s="118"/>
      <c r="K6021" s="118"/>
      <c r="L6021" s="118"/>
      <c r="M6021" s="118"/>
      <c r="N6021" s="118"/>
    </row>
    <row r="6022" spans="1:14" s="43" customFormat="1" hidden="1">
      <c r="A6022" s="84"/>
      <c r="B6022" s="117"/>
      <c r="C6022" s="118"/>
      <c r="D6022" s="118"/>
      <c r="E6022" s="118"/>
      <c r="F6022" s="118"/>
      <c r="G6022" s="118"/>
      <c r="H6022" s="118"/>
      <c r="I6022" s="118"/>
      <c r="J6022" s="118"/>
      <c r="K6022" s="118"/>
      <c r="L6022" s="118"/>
      <c r="M6022" s="118"/>
      <c r="N6022" s="118"/>
    </row>
    <row r="6023" spans="1:14" s="43" customFormat="1" hidden="1">
      <c r="A6023" s="84"/>
      <c r="B6023" s="117"/>
      <c r="C6023" s="118"/>
      <c r="D6023" s="118"/>
      <c r="E6023" s="118"/>
      <c r="F6023" s="118"/>
      <c r="G6023" s="118"/>
      <c r="H6023" s="118"/>
      <c r="I6023" s="118"/>
      <c r="J6023" s="118"/>
      <c r="K6023" s="118"/>
      <c r="L6023" s="118"/>
      <c r="M6023" s="118"/>
      <c r="N6023" s="118"/>
    </row>
    <row r="6024" spans="1:14" s="43" customFormat="1" hidden="1">
      <c r="A6024" s="84"/>
      <c r="B6024" s="117"/>
      <c r="C6024" s="118"/>
      <c r="D6024" s="118"/>
      <c r="E6024" s="118"/>
      <c r="F6024" s="118"/>
      <c r="G6024" s="118"/>
      <c r="H6024" s="118"/>
      <c r="I6024" s="118"/>
      <c r="J6024" s="118"/>
      <c r="K6024" s="118"/>
      <c r="L6024" s="118"/>
      <c r="M6024" s="118"/>
      <c r="N6024" s="118"/>
    </row>
    <row r="6025" spans="1:14" s="43" customFormat="1" hidden="1">
      <c r="A6025" s="84"/>
      <c r="B6025" s="117"/>
      <c r="C6025" s="118"/>
      <c r="D6025" s="118"/>
      <c r="E6025" s="118"/>
      <c r="F6025" s="118"/>
      <c r="G6025" s="118"/>
      <c r="H6025" s="118"/>
      <c r="I6025" s="118"/>
      <c r="J6025" s="118"/>
      <c r="K6025" s="118"/>
      <c r="L6025" s="118"/>
      <c r="M6025" s="118"/>
      <c r="N6025" s="118"/>
    </row>
    <row r="6026" spans="1:14" s="43" customFormat="1" hidden="1">
      <c r="A6026" s="84"/>
      <c r="B6026" s="117"/>
      <c r="C6026" s="118"/>
      <c r="D6026" s="118"/>
      <c r="E6026" s="118"/>
      <c r="F6026" s="118"/>
      <c r="G6026" s="118"/>
      <c r="H6026" s="118"/>
      <c r="I6026" s="118"/>
      <c r="J6026" s="118"/>
      <c r="K6026" s="118"/>
      <c r="L6026" s="118"/>
      <c r="M6026" s="118"/>
      <c r="N6026" s="118"/>
    </row>
    <row r="6027" spans="1:14" s="43" customFormat="1" hidden="1">
      <c r="A6027" s="84"/>
      <c r="B6027" s="117"/>
      <c r="C6027" s="118"/>
      <c r="D6027" s="118"/>
      <c r="E6027" s="118"/>
      <c r="F6027" s="118"/>
      <c r="G6027" s="118"/>
      <c r="H6027" s="118"/>
      <c r="I6027" s="118"/>
      <c r="J6027" s="118"/>
      <c r="K6027" s="118"/>
      <c r="L6027" s="118"/>
      <c r="M6027" s="118"/>
      <c r="N6027" s="118"/>
    </row>
    <row r="6028" spans="1:14" s="43" customFormat="1" hidden="1">
      <c r="A6028" s="84"/>
      <c r="B6028" s="117"/>
      <c r="C6028" s="118"/>
      <c r="D6028" s="118"/>
      <c r="E6028" s="118"/>
      <c r="F6028" s="118"/>
      <c r="G6028" s="118"/>
      <c r="H6028" s="118"/>
      <c r="I6028" s="118"/>
      <c r="J6028" s="118"/>
      <c r="K6028" s="118"/>
      <c r="L6028" s="118"/>
      <c r="M6028" s="118"/>
      <c r="N6028" s="118"/>
    </row>
    <row r="6029" spans="1:14" s="43" customFormat="1" hidden="1">
      <c r="A6029" s="84"/>
      <c r="B6029" s="117"/>
      <c r="C6029" s="118"/>
      <c r="D6029" s="118"/>
      <c r="E6029" s="118"/>
      <c r="F6029" s="118"/>
      <c r="G6029" s="118"/>
      <c r="H6029" s="118"/>
      <c r="I6029" s="118"/>
      <c r="J6029" s="118"/>
      <c r="K6029" s="118"/>
      <c r="L6029" s="118"/>
      <c r="M6029" s="118"/>
      <c r="N6029" s="118"/>
    </row>
    <row r="6030" spans="1:14" s="43" customFormat="1" hidden="1">
      <c r="A6030" s="84"/>
      <c r="B6030" s="117"/>
      <c r="C6030" s="118"/>
      <c r="D6030" s="118"/>
      <c r="E6030" s="118"/>
      <c r="F6030" s="118"/>
      <c r="G6030" s="118"/>
      <c r="H6030" s="118"/>
      <c r="I6030" s="118"/>
      <c r="J6030" s="118"/>
      <c r="K6030" s="118"/>
      <c r="L6030" s="118"/>
      <c r="M6030" s="118"/>
      <c r="N6030" s="118"/>
    </row>
    <row r="6031" spans="1:14" s="43" customFormat="1" hidden="1">
      <c r="A6031" s="84"/>
      <c r="B6031" s="117"/>
      <c r="C6031" s="118"/>
      <c r="D6031" s="118"/>
      <c r="E6031" s="118"/>
      <c r="F6031" s="118"/>
      <c r="G6031" s="118"/>
      <c r="H6031" s="118"/>
      <c r="I6031" s="118"/>
      <c r="J6031" s="118"/>
      <c r="K6031" s="118"/>
      <c r="L6031" s="118"/>
      <c r="M6031" s="118"/>
      <c r="N6031" s="118"/>
    </row>
    <row r="6032" spans="1:14" s="43" customFormat="1" hidden="1">
      <c r="A6032" s="84"/>
      <c r="B6032" s="117"/>
      <c r="C6032" s="118"/>
      <c r="D6032" s="118"/>
      <c r="E6032" s="118"/>
      <c r="F6032" s="118"/>
      <c r="G6032" s="118"/>
      <c r="H6032" s="118"/>
      <c r="I6032" s="118"/>
      <c r="J6032" s="118"/>
      <c r="K6032" s="118"/>
      <c r="L6032" s="118"/>
      <c r="M6032" s="118"/>
      <c r="N6032" s="118"/>
    </row>
    <row r="6033" spans="1:14" s="43" customFormat="1" hidden="1">
      <c r="A6033" s="84"/>
      <c r="B6033" s="117"/>
      <c r="C6033" s="118"/>
      <c r="D6033" s="118"/>
      <c r="E6033" s="118"/>
      <c r="F6033" s="118"/>
      <c r="G6033" s="118"/>
      <c r="H6033" s="118"/>
      <c r="I6033" s="118"/>
      <c r="J6033" s="118"/>
      <c r="K6033" s="118"/>
      <c r="L6033" s="118"/>
      <c r="M6033" s="118"/>
      <c r="N6033" s="118"/>
    </row>
    <row r="6034" spans="1:14" s="43" customFormat="1" hidden="1">
      <c r="A6034" s="84"/>
      <c r="B6034" s="117"/>
      <c r="C6034" s="118"/>
      <c r="D6034" s="118"/>
      <c r="E6034" s="118"/>
      <c r="F6034" s="118"/>
      <c r="G6034" s="118"/>
      <c r="H6034" s="118"/>
      <c r="I6034" s="118"/>
      <c r="J6034" s="118"/>
      <c r="K6034" s="118"/>
      <c r="L6034" s="118"/>
      <c r="M6034" s="118"/>
      <c r="N6034" s="118"/>
    </row>
    <row r="6035" spans="1:14" s="43" customFormat="1" hidden="1">
      <c r="A6035" s="84"/>
      <c r="B6035" s="117"/>
      <c r="C6035" s="118"/>
      <c r="D6035" s="118"/>
      <c r="E6035" s="118"/>
      <c r="F6035" s="118"/>
      <c r="G6035" s="118"/>
      <c r="H6035" s="118"/>
      <c r="I6035" s="118"/>
      <c r="J6035" s="118"/>
      <c r="K6035" s="118"/>
      <c r="L6035" s="118"/>
      <c r="M6035" s="118"/>
      <c r="N6035" s="118"/>
    </row>
    <row r="6036" spans="1:14" s="43" customFormat="1" hidden="1">
      <c r="A6036" s="84"/>
      <c r="B6036" s="117"/>
      <c r="C6036" s="118"/>
      <c r="D6036" s="118"/>
      <c r="E6036" s="118"/>
      <c r="F6036" s="118"/>
      <c r="G6036" s="118"/>
      <c r="H6036" s="118"/>
      <c r="I6036" s="118"/>
      <c r="J6036" s="118"/>
      <c r="K6036" s="118"/>
      <c r="L6036" s="118"/>
      <c r="M6036" s="118"/>
      <c r="N6036" s="118"/>
    </row>
    <row r="6037" spans="1:14" s="43" customFormat="1" hidden="1">
      <c r="A6037" s="84"/>
      <c r="B6037" s="117"/>
      <c r="C6037" s="118"/>
      <c r="D6037" s="118"/>
      <c r="E6037" s="118"/>
      <c r="F6037" s="118"/>
      <c r="G6037" s="118"/>
      <c r="H6037" s="118"/>
      <c r="I6037" s="118"/>
      <c r="J6037" s="118"/>
      <c r="K6037" s="118"/>
      <c r="L6037" s="118"/>
      <c r="M6037" s="118"/>
      <c r="N6037" s="118"/>
    </row>
    <row r="6038" spans="1:14" s="43" customFormat="1" hidden="1">
      <c r="A6038" s="84"/>
      <c r="B6038" s="117"/>
      <c r="C6038" s="118"/>
      <c r="D6038" s="118"/>
      <c r="E6038" s="118"/>
      <c r="F6038" s="118"/>
      <c r="G6038" s="118"/>
      <c r="H6038" s="118"/>
      <c r="I6038" s="118"/>
      <c r="J6038" s="118"/>
      <c r="K6038" s="118"/>
      <c r="L6038" s="118"/>
      <c r="M6038" s="118"/>
      <c r="N6038" s="118"/>
    </row>
    <row r="6039" spans="1:14" s="43" customFormat="1" hidden="1">
      <c r="A6039" s="84"/>
      <c r="B6039" s="117"/>
      <c r="C6039" s="118"/>
      <c r="D6039" s="118"/>
      <c r="E6039" s="118"/>
      <c r="F6039" s="118"/>
      <c r="G6039" s="118"/>
      <c r="H6039" s="118"/>
      <c r="I6039" s="118"/>
      <c r="J6039" s="118"/>
      <c r="K6039" s="118"/>
      <c r="L6039" s="118"/>
      <c r="M6039" s="118"/>
      <c r="N6039" s="118"/>
    </row>
    <row r="6040" spans="1:14" s="43" customFormat="1" hidden="1">
      <c r="A6040" s="84"/>
      <c r="B6040" s="117"/>
      <c r="C6040" s="118"/>
      <c r="D6040" s="118"/>
      <c r="E6040" s="118"/>
      <c r="F6040" s="118"/>
      <c r="G6040" s="118"/>
      <c r="H6040" s="118"/>
      <c r="I6040" s="118"/>
      <c r="J6040" s="118"/>
      <c r="K6040" s="118"/>
      <c r="L6040" s="118"/>
      <c r="M6040" s="118"/>
      <c r="N6040" s="118"/>
    </row>
    <row r="6041" spans="1:14" s="43" customFormat="1" hidden="1">
      <c r="A6041" s="84"/>
      <c r="B6041" s="117"/>
      <c r="C6041" s="118"/>
      <c r="D6041" s="118"/>
      <c r="E6041" s="118"/>
      <c r="F6041" s="118"/>
      <c r="G6041" s="118"/>
      <c r="H6041" s="118"/>
      <c r="I6041" s="118"/>
      <c r="J6041" s="118"/>
      <c r="K6041" s="118"/>
      <c r="L6041" s="118"/>
      <c r="M6041" s="118"/>
      <c r="N6041" s="118"/>
    </row>
    <row r="6042" spans="1:14" s="43" customFormat="1" hidden="1">
      <c r="A6042" s="84"/>
      <c r="B6042" s="117"/>
      <c r="C6042" s="118"/>
      <c r="D6042" s="118"/>
      <c r="E6042" s="118"/>
      <c r="F6042" s="118"/>
      <c r="G6042" s="118"/>
      <c r="H6042" s="118"/>
      <c r="I6042" s="118"/>
      <c r="J6042" s="118"/>
      <c r="K6042" s="118"/>
      <c r="L6042" s="118"/>
      <c r="M6042" s="118"/>
      <c r="N6042" s="118"/>
    </row>
    <row r="6043" spans="1:14" s="43" customFormat="1" hidden="1">
      <c r="A6043" s="84"/>
      <c r="B6043" s="117"/>
      <c r="C6043" s="118"/>
      <c r="D6043" s="118"/>
      <c r="E6043" s="118"/>
      <c r="F6043" s="118"/>
      <c r="G6043" s="118"/>
      <c r="H6043" s="118"/>
      <c r="I6043" s="118"/>
      <c r="J6043" s="118"/>
      <c r="K6043" s="118"/>
      <c r="L6043" s="118"/>
      <c r="M6043" s="118"/>
      <c r="N6043" s="118"/>
    </row>
    <row r="6044" spans="1:14" s="43" customFormat="1" hidden="1">
      <c r="A6044" s="84"/>
      <c r="B6044" s="117"/>
      <c r="C6044" s="118"/>
      <c r="D6044" s="118"/>
      <c r="E6044" s="118"/>
      <c r="F6044" s="118"/>
      <c r="G6044" s="118"/>
      <c r="H6044" s="118"/>
      <c r="I6044" s="118"/>
      <c r="J6044" s="118"/>
      <c r="K6044" s="118"/>
      <c r="L6044" s="118"/>
      <c r="M6044" s="118"/>
      <c r="N6044" s="118"/>
    </row>
    <row r="6045" spans="1:14" s="43" customFormat="1" hidden="1">
      <c r="A6045" s="84"/>
      <c r="B6045" s="117"/>
      <c r="C6045" s="118"/>
      <c r="D6045" s="118"/>
      <c r="E6045" s="118"/>
      <c r="F6045" s="118"/>
      <c r="G6045" s="118"/>
      <c r="H6045" s="118"/>
      <c r="I6045" s="118"/>
      <c r="J6045" s="118"/>
      <c r="K6045" s="118"/>
      <c r="L6045" s="118"/>
      <c r="M6045" s="118"/>
      <c r="N6045" s="118"/>
    </row>
    <row r="6046" spans="1:14" s="43" customFormat="1" hidden="1">
      <c r="A6046" s="84"/>
      <c r="B6046" s="117"/>
      <c r="C6046" s="118"/>
      <c r="D6046" s="118"/>
      <c r="E6046" s="118"/>
      <c r="F6046" s="118"/>
      <c r="G6046" s="118"/>
      <c r="H6046" s="118"/>
      <c r="I6046" s="118"/>
      <c r="J6046" s="118"/>
      <c r="K6046" s="118"/>
      <c r="L6046" s="118"/>
      <c r="M6046" s="118"/>
      <c r="N6046" s="118"/>
    </row>
    <row r="6047" spans="1:14" s="43" customFormat="1" hidden="1">
      <c r="A6047" s="84"/>
      <c r="B6047" s="117"/>
      <c r="C6047" s="118"/>
      <c r="D6047" s="118"/>
      <c r="E6047" s="118"/>
      <c r="F6047" s="118"/>
      <c r="G6047" s="118"/>
      <c r="H6047" s="118"/>
      <c r="I6047" s="118"/>
      <c r="J6047" s="118"/>
      <c r="K6047" s="118"/>
      <c r="L6047" s="118"/>
      <c r="M6047" s="118"/>
      <c r="N6047" s="118"/>
    </row>
    <row r="6048" spans="1:14" s="43" customFormat="1" hidden="1">
      <c r="A6048" s="84"/>
      <c r="B6048" s="117"/>
      <c r="C6048" s="118"/>
      <c r="D6048" s="118"/>
      <c r="E6048" s="118"/>
      <c r="F6048" s="118"/>
      <c r="G6048" s="118"/>
      <c r="H6048" s="118"/>
      <c r="I6048" s="118"/>
      <c r="J6048" s="118"/>
      <c r="K6048" s="118"/>
      <c r="L6048" s="118"/>
      <c r="M6048" s="118"/>
      <c r="N6048" s="118"/>
    </row>
    <row r="6049" spans="1:14" s="43" customFormat="1" hidden="1">
      <c r="A6049" s="84"/>
      <c r="B6049" s="117"/>
      <c r="C6049" s="118"/>
      <c r="D6049" s="118"/>
      <c r="E6049" s="118"/>
      <c r="F6049" s="118"/>
      <c r="G6049" s="118"/>
      <c r="H6049" s="118"/>
      <c r="I6049" s="118"/>
      <c r="J6049" s="118"/>
      <c r="K6049" s="118"/>
      <c r="L6049" s="118"/>
      <c r="M6049" s="118"/>
      <c r="N6049" s="118"/>
    </row>
    <row r="6050" spans="1:14" s="43" customFormat="1" hidden="1">
      <c r="A6050" s="84"/>
      <c r="B6050" s="117"/>
      <c r="C6050" s="118"/>
      <c r="D6050" s="118"/>
      <c r="E6050" s="118"/>
      <c r="F6050" s="118"/>
      <c r="G6050" s="118"/>
      <c r="H6050" s="118"/>
      <c r="I6050" s="118"/>
      <c r="J6050" s="118"/>
      <c r="K6050" s="118"/>
      <c r="L6050" s="118"/>
      <c r="M6050" s="118"/>
      <c r="N6050" s="118"/>
    </row>
    <row r="6051" spans="1:14" s="43" customFormat="1" hidden="1">
      <c r="A6051" s="84"/>
      <c r="B6051" s="117"/>
      <c r="C6051" s="118"/>
      <c r="D6051" s="118"/>
      <c r="E6051" s="118"/>
      <c r="F6051" s="118"/>
      <c r="G6051" s="118"/>
      <c r="H6051" s="118"/>
      <c r="I6051" s="118"/>
      <c r="J6051" s="118"/>
      <c r="K6051" s="118"/>
      <c r="L6051" s="118"/>
      <c r="M6051" s="118"/>
      <c r="N6051" s="118"/>
    </row>
    <row r="6052" spans="1:14" s="43" customFormat="1" hidden="1">
      <c r="A6052" s="84"/>
      <c r="B6052" s="117"/>
      <c r="C6052" s="118"/>
      <c r="D6052" s="118"/>
      <c r="E6052" s="118"/>
      <c r="F6052" s="118"/>
      <c r="G6052" s="118"/>
      <c r="H6052" s="118"/>
      <c r="I6052" s="118"/>
      <c r="J6052" s="118"/>
      <c r="K6052" s="118"/>
      <c r="L6052" s="118"/>
      <c r="M6052" s="118"/>
      <c r="N6052" s="118"/>
    </row>
    <row r="6053" spans="1:14" s="43" customFormat="1" hidden="1">
      <c r="A6053" s="84"/>
      <c r="B6053" s="117"/>
      <c r="C6053" s="118"/>
      <c r="D6053" s="118"/>
      <c r="E6053" s="118"/>
      <c r="F6053" s="118"/>
      <c r="G6053" s="118"/>
      <c r="H6053" s="118"/>
      <c r="I6053" s="118"/>
      <c r="J6053" s="118"/>
      <c r="K6053" s="118"/>
      <c r="L6053" s="118"/>
      <c r="M6053" s="118"/>
      <c r="N6053" s="118"/>
    </row>
    <row r="6054" spans="1:14" s="43" customFormat="1" hidden="1">
      <c r="A6054" s="84"/>
      <c r="B6054" s="117"/>
      <c r="C6054" s="118"/>
      <c r="D6054" s="118"/>
      <c r="E6054" s="118"/>
      <c r="F6054" s="118"/>
      <c r="G6054" s="118"/>
      <c r="H6054" s="118"/>
      <c r="I6054" s="118"/>
      <c r="J6054" s="118"/>
      <c r="K6054" s="118"/>
      <c r="L6054" s="118"/>
      <c r="M6054" s="118"/>
      <c r="N6054" s="118"/>
    </row>
    <row r="6055" spans="1:14" s="43" customFormat="1" hidden="1">
      <c r="A6055" s="84"/>
      <c r="B6055" s="117"/>
      <c r="C6055" s="118"/>
      <c r="D6055" s="118"/>
      <c r="E6055" s="118"/>
      <c r="F6055" s="118"/>
      <c r="G6055" s="118"/>
      <c r="H6055" s="118"/>
      <c r="I6055" s="118"/>
      <c r="J6055" s="118"/>
      <c r="K6055" s="118"/>
      <c r="L6055" s="118"/>
      <c r="M6055" s="118"/>
      <c r="N6055" s="118"/>
    </row>
    <row r="6056" spans="1:14" s="43" customFormat="1" hidden="1">
      <c r="A6056" s="84"/>
      <c r="B6056" s="117"/>
      <c r="C6056" s="118"/>
      <c r="D6056" s="118"/>
      <c r="E6056" s="118"/>
      <c r="F6056" s="118"/>
      <c r="G6056" s="118"/>
      <c r="H6056" s="118"/>
      <c r="I6056" s="118"/>
      <c r="J6056" s="118"/>
      <c r="K6056" s="118"/>
      <c r="L6056" s="118"/>
      <c r="M6056" s="118"/>
      <c r="N6056" s="118"/>
    </row>
    <row r="6057" spans="1:14" s="43" customFormat="1" hidden="1">
      <c r="A6057" s="84"/>
      <c r="B6057" s="117"/>
      <c r="C6057" s="118"/>
      <c r="D6057" s="118"/>
      <c r="E6057" s="118"/>
      <c r="F6057" s="118"/>
      <c r="G6057" s="118"/>
      <c r="H6057" s="118"/>
      <c r="I6057" s="118"/>
      <c r="J6057" s="118"/>
      <c r="K6057" s="118"/>
      <c r="L6057" s="118"/>
      <c r="M6057" s="118"/>
      <c r="N6057" s="118"/>
    </row>
    <row r="6058" spans="1:14" s="43" customFormat="1" hidden="1">
      <c r="A6058" s="84"/>
      <c r="B6058" s="117"/>
      <c r="C6058" s="118"/>
      <c r="D6058" s="118"/>
      <c r="E6058" s="118"/>
      <c r="F6058" s="118"/>
      <c r="G6058" s="118"/>
      <c r="H6058" s="118"/>
      <c r="I6058" s="118"/>
      <c r="J6058" s="118"/>
      <c r="K6058" s="118"/>
      <c r="L6058" s="118"/>
      <c r="M6058" s="118"/>
      <c r="N6058" s="118"/>
    </row>
    <row r="6059" spans="1:14" s="43" customFormat="1" hidden="1">
      <c r="A6059" s="84"/>
      <c r="B6059" s="117"/>
      <c r="C6059" s="118"/>
      <c r="D6059" s="118"/>
      <c r="E6059" s="118"/>
      <c r="F6059" s="118"/>
      <c r="G6059" s="118"/>
      <c r="H6059" s="118"/>
      <c r="I6059" s="118"/>
      <c r="J6059" s="118"/>
      <c r="K6059" s="118"/>
      <c r="L6059" s="118"/>
      <c r="M6059" s="118"/>
      <c r="N6059" s="118"/>
    </row>
    <row r="6060" spans="1:14" s="43" customFormat="1" hidden="1">
      <c r="A6060" s="84"/>
      <c r="B6060" s="117"/>
      <c r="C6060" s="118"/>
      <c r="D6060" s="118"/>
      <c r="E6060" s="118"/>
      <c r="F6060" s="118"/>
      <c r="G6060" s="118"/>
      <c r="H6060" s="118"/>
      <c r="I6060" s="118"/>
      <c r="J6060" s="118"/>
      <c r="K6060" s="118"/>
      <c r="L6060" s="118"/>
      <c r="M6060" s="118"/>
      <c r="N6060" s="118"/>
    </row>
    <row r="6061" spans="1:14" s="43" customFormat="1" hidden="1">
      <c r="A6061" s="84"/>
      <c r="B6061" s="117"/>
      <c r="C6061" s="118"/>
      <c r="D6061" s="118"/>
      <c r="E6061" s="118"/>
      <c r="F6061" s="118"/>
      <c r="G6061" s="118"/>
      <c r="H6061" s="118"/>
      <c r="I6061" s="118"/>
      <c r="J6061" s="118"/>
      <c r="K6061" s="118"/>
      <c r="L6061" s="118"/>
      <c r="M6061" s="118"/>
      <c r="N6061" s="118"/>
    </row>
    <row r="6062" spans="1:14" s="43" customFormat="1" hidden="1">
      <c r="A6062" s="84"/>
      <c r="B6062" s="117"/>
      <c r="C6062" s="118"/>
      <c r="D6062" s="118"/>
      <c r="E6062" s="118"/>
      <c r="F6062" s="118"/>
      <c r="G6062" s="118"/>
      <c r="H6062" s="118"/>
      <c r="I6062" s="118"/>
      <c r="J6062" s="118"/>
      <c r="K6062" s="118"/>
      <c r="L6062" s="118"/>
      <c r="M6062" s="118"/>
      <c r="N6062" s="118"/>
    </row>
    <row r="6063" spans="1:14" s="43" customFormat="1" hidden="1">
      <c r="A6063" s="84"/>
      <c r="B6063" s="117"/>
      <c r="C6063" s="118"/>
      <c r="D6063" s="118"/>
      <c r="E6063" s="118"/>
      <c r="F6063" s="118"/>
      <c r="G6063" s="118"/>
      <c r="H6063" s="118"/>
      <c r="I6063" s="118"/>
      <c r="J6063" s="118"/>
      <c r="K6063" s="118"/>
      <c r="L6063" s="118"/>
      <c r="M6063" s="118"/>
      <c r="N6063" s="118"/>
    </row>
    <row r="6064" spans="1:14" s="43" customFormat="1" hidden="1">
      <c r="A6064" s="84"/>
      <c r="B6064" s="117"/>
      <c r="C6064" s="118"/>
      <c r="D6064" s="118"/>
      <c r="E6064" s="118"/>
      <c r="F6064" s="118"/>
      <c r="G6064" s="118"/>
      <c r="H6064" s="118"/>
      <c r="I6064" s="118"/>
      <c r="J6064" s="118"/>
      <c r="K6064" s="118"/>
      <c r="L6064" s="118"/>
      <c r="M6064" s="118"/>
      <c r="N6064" s="118"/>
    </row>
    <row r="6065" spans="1:14" s="43" customFormat="1" hidden="1">
      <c r="A6065" s="84"/>
      <c r="B6065" s="117"/>
      <c r="C6065" s="118"/>
      <c r="D6065" s="118"/>
      <c r="E6065" s="118"/>
      <c r="F6065" s="118"/>
      <c r="G6065" s="118"/>
      <c r="H6065" s="118"/>
      <c r="I6065" s="118"/>
      <c r="J6065" s="118"/>
      <c r="K6065" s="118"/>
      <c r="L6065" s="118"/>
      <c r="M6065" s="118"/>
      <c r="N6065" s="118"/>
    </row>
    <row r="6066" spans="1:14" s="43" customFormat="1" hidden="1">
      <c r="A6066" s="84"/>
      <c r="B6066" s="117"/>
      <c r="C6066" s="118"/>
      <c r="D6066" s="118"/>
      <c r="E6066" s="118"/>
      <c r="F6066" s="118"/>
      <c r="G6066" s="118"/>
      <c r="H6066" s="118"/>
      <c r="I6066" s="118"/>
      <c r="J6066" s="118"/>
      <c r="K6066" s="118"/>
      <c r="L6066" s="118"/>
      <c r="M6066" s="118"/>
      <c r="N6066" s="118"/>
    </row>
    <row r="6067" spans="1:14" s="43" customFormat="1" hidden="1">
      <c r="A6067" s="84"/>
      <c r="B6067" s="117"/>
      <c r="C6067" s="118"/>
      <c r="D6067" s="118"/>
      <c r="E6067" s="118"/>
      <c r="F6067" s="118"/>
      <c r="G6067" s="118"/>
      <c r="H6067" s="118"/>
      <c r="I6067" s="118"/>
      <c r="J6067" s="118"/>
      <c r="K6067" s="118"/>
      <c r="L6067" s="118"/>
      <c r="M6067" s="118"/>
      <c r="N6067" s="118"/>
    </row>
    <row r="6068" spans="1:14" s="43" customFormat="1" hidden="1">
      <c r="A6068" s="84"/>
      <c r="B6068" s="117"/>
      <c r="C6068" s="118"/>
      <c r="D6068" s="118"/>
      <c r="E6068" s="118"/>
      <c r="F6068" s="118"/>
      <c r="G6068" s="118"/>
      <c r="H6068" s="118"/>
      <c r="I6068" s="118"/>
      <c r="J6068" s="118"/>
      <c r="K6068" s="118"/>
      <c r="L6068" s="118"/>
      <c r="M6068" s="118"/>
      <c r="N6068" s="118"/>
    </row>
    <row r="6069" spans="1:14" s="43" customFormat="1" hidden="1">
      <c r="A6069" s="84"/>
      <c r="B6069" s="117"/>
      <c r="C6069" s="118"/>
      <c r="D6069" s="118"/>
      <c r="E6069" s="118"/>
      <c r="F6069" s="118"/>
      <c r="G6069" s="118"/>
      <c r="H6069" s="118"/>
      <c r="I6069" s="118"/>
      <c r="J6069" s="118"/>
      <c r="K6069" s="118"/>
      <c r="L6069" s="118"/>
      <c r="M6069" s="118"/>
      <c r="N6069" s="118"/>
    </row>
    <row r="6070" spans="1:14" s="43" customFormat="1" hidden="1">
      <c r="A6070" s="84"/>
      <c r="B6070" s="117"/>
      <c r="C6070" s="118"/>
      <c r="D6070" s="118"/>
      <c r="E6070" s="118"/>
      <c r="F6070" s="118"/>
      <c r="G6070" s="118"/>
      <c r="H6070" s="118"/>
      <c r="I6070" s="118"/>
      <c r="J6070" s="118"/>
      <c r="K6070" s="118"/>
      <c r="L6070" s="118"/>
      <c r="M6070" s="118"/>
      <c r="N6070" s="118"/>
    </row>
    <row r="6071" spans="1:14" s="43" customFormat="1" hidden="1">
      <c r="A6071" s="84"/>
      <c r="B6071" s="117"/>
      <c r="C6071" s="118"/>
      <c r="D6071" s="118"/>
      <c r="E6071" s="118"/>
      <c r="F6071" s="118"/>
      <c r="G6071" s="118"/>
      <c r="H6071" s="118"/>
      <c r="I6071" s="118"/>
      <c r="J6071" s="118"/>
      <c r="K6071" s="118"/>
      <c r="L6071" s="118"/>
      <c r="M6071" s="118"/>
      <c r="N6071" s="118"/>
    </row>
    <row r="6072" spans="1:14" s="43" customFormat="1" hidden="1">
      <c r="A6072" s="84"/>
      <c r="B6072" s="117"/>
      <c r="C6072" s="118"/>
      <c r="D6072" s="118"/>
      <c r="E6072" s="118"/>
      <c r="F6072" s="118"/>
      <c r="G6072" s="118"/>
      <c r="H6072" s="118"/>
      <c r="I6072" s="118"/>
      <c r="J6072" s="118"/>
      <c r="K6072" s="118"/>
      <c r="L6072" s="118"/>
      <c r="M6072" s="118"/>
      <c r="N6072" s="118"/>
    </row>
    <row r="6073" spans="1:14" s="43" customFormat="1" hidden="1">
      <c r="A6073" s="84"/>
      <c r="B6073" s="117"/>
      <c r="C6073" s="118"/>
      <c r="D6073" s="118"/>
      <c r="E6073" s="118"/>
      <c r="F6073" s="118"/>
      <c r="G6073" s="118"/>
      <c r="H6073" s="118"/>
      <c r="I6073" s="118"/>
      <c r="J6073" s="118"/>
      <c r="K6073" s="118"/>
      <c r="L6073" s="118"/>
      <c r="M6073" s="118"/>
      <c r="N6073" s="118"/>
    </row>
    <row r="6074" spans="1:14" s="43" customFormat="1" hidden="1">
      <c r="A6074" s="84"/>
      <c r="B6074" s="117"/>
      <c r="C6074" s="118"/>
      <c r="D6074" s="118"/>
      <c r="E6074" s="118"/>
      <c r="F6074" s="118"/>
      <c r="G6074" s="118"/>
      <c r="H6074" s="118"/>
      <c r="I6074" s="118"/>
      <c r="J6074" s="118"/>
      <c r="K6074" s="118"/>
      <c r="L6074" s="118"/>
      <c r="M6074" s="118"/>
      <c r="N6074" s="118"/>
    </row>
    <row r="6075" spans="1:14" s="43" customFormat="1" hidden="1">
      <c r="A6075" s="84"/>
      <c r="B6075" s="117"/>
      <c r="C6075" s="118"/>
      <c r="D6075" s="118"/>
      <c r="E6075" s="118"/>
      <c r="F6075" s="118"/>
      <c r="G6075" s="118"/>
      <c r="H6075" s="118"/>
      <c r="I6075" s="118"/>
      <c r="J6075" s="118"/>
      <c r="K6075" s="118"/>
      <c r="L6075" s="118"/>
      <c r="M6075" s="118"/>
      <c r="N6075" s="118"/>
    </row>
    <row r="6076" spans="1:14" s="43" customFormat="1" hidden="1">
      <c r="A6076" s="84"/>
      <c r="B6076" s="117"/>
      <c r="C6076" s="118"/>
      <c r="D6076" s="118"/>
      <c r="E6076" s="118"/>
      <c r="F6076" s="118"/>
      <c r="G6076" s="118"/>
      <c r="H6076" s="118"/>
      <c r="I6076" s="118"/>
      <c r="J6076" s="118"/>
      <c r="K6076" s="118"/>
      <c r="L6076" s="118"/>
      <c r="M6076" s="118"/>
      <c r="N6076" s="118"/>
    </row>
    <row r="6077" spans="1:14" s="43" customFormat="1" hidden="1">
      <c r="A6077" s="84"/>
      <c r="B6077" s="117"/>
      <c r="C6077" s="118"/>
      <c r="D6077" s="118"/>
      <c r="E6077" s="118"/>
      <c r="F6077" s="118"/>
      <c r="G6077" s="118"/>
      <c r="H6077" s="118"/>
      <c r="I6077" s="118"/>
      <c r="J6077" s="118"/>
      <c r="K6077" s="118"/>
      <c r="L6077" s="118"/>
      <c r="M6077" s="118"/>
      <c r="N6077" s="118"/>
    </row>
    <row r="6078" spans="1:14" s="43" customFormat="1" hidden="1">
      <c r="A6078" s="84"/>
      <c r="B6078" s="117"/>
      <c r="C6078" s="118"/>
      <c r="D6078" s="118"/>
      <c r="E6078" s="118"/>
      <c r="F6078" s="118"/>
      <c r="G6078" s="118"/>
      <c r="H6078" s="118"/>
      <c r="I6078" s="118"/>
      <c r="J6078" s="118"/>
      <c r="K6078" s="118"/>
      <c r="L6078" s="118"/>
      <c r="M6078" s="118"/>
      <c r="N6078" s="118"/>
    </row>
    <row r="6079" spans="1:14" s="43" customFormat="1" hidden="1">
      <c r="A6079" s="84"/>
      <c r="B6079" s="117"/>
      <c r="C6079" s="118"/>
      <c r="D6079" s="118"/>
      <c r="E6079" s="118"/>
      <c r="F6079" s="118"/>
      <c r="G6079" s="118"/>
      <c r="H6079" s="118"/>
      <c r="I6079" s="118"/>
      <c r="J6079" s="118"/>
      <c r="K6079" s="118"/>
      <c r="L6079" s="118"/>
      <c r="M6079" s="118"/>
      <c r="N6079" s="118"/>
    </row>
    <row r="6080" spans="1:14" s="43" customFormat="1" hidden="1">
      <c r="A6080" s="84"/>
      <c r="B6080" s="117"/>
      <c r="C6080" s="118"/>
      <c r="D6080" s="118"/>
      <c r="E6080" s="118"/>
      <c r="F6080" s="118"/>
      <c r="G6080" s="118"/>
      <c r="H6080" s="118"/>
      <c r="I6080" s="118"/>
      <c r="J6080" s="118"/>
      <c r="K6080" s="118"/>
      <c r="L6080" s="118"/>
      <c r="M6080" s="118"/>
      <c r="N6080" s="118"/>
    </row>
    <row r="6081" spans="1:14" s="43" customFormat="1" hidden="1">
      <c r="A6081" s="84"/>
      <c r="B6081" s="117"/>
      <c r="C6081" s="118"/>
      <c r="D6081" s="118"/>
      <c r="E6081" s="118"/>
      <c r="F6081" s="118"/>
      <c r="G6081" s="118"/>
      <c r="H6081" s="118"/>
      <c r="I6081" s="118"/>
      <c r="J6081" s="118"/>
      <c r="K6081" s="118"/>
      <c r="L6081" s="118"/>
      <c r="M6081" s="118"/>
      <c r="N6081" s="118"/>
    </row>
    <row r="6082" spans="1:14" s="43" customFormat="1" hidden="1">
      <c r="A6082" s="84"/>
      <c r="B6082" s="117"/>
      <c r="C6082" s="118"/>
      <c r="D6082" s="118"/>
      <c r="E6082" s="118"/>
      <c r="F6082" s="118"/>
      <c r="G6082" s="118"/>
      <c r="H6082" s="118"/>
      <c r="I6082" s="118"/>
      <c r="J6082" s="118"/>
      <c r="K6082" s="118"/>
      <c r="L6082" s="118"/>
      <c r="M6082" s="118"/>
      <c r="N6082" s="118"/>
    </row>
    <row r="6083" spans="1:14" s="43" customFormat="1" hidden="1">
      <c r="A6083" s="84"/>
      <c r="B6083" s="117"/>
      <c r="C6083" s="118"/>
      <c r="D6083" s="118"/>
      <c r="E6083" s="118"/>
      <c r="F6083" s="118"/>
      <c r="G6083" s="118"/>
      <c r="H6083" s="118"/>
      <c r="I6083" s="118"/>
      <c r="J6083" s="118"/>
      <c r="K6083" s="118"/>
      <c r="L6083" s="118"/>
      <c r="M6083" s="118"/>
      <c r="N6083" s="118"/>
    </row>
    <row r="6084" spans="1:14" s="43" customFormat="1" hidden="1">
      <c r="A6084" s="84"/>
      <c r="B6084" s="117"/>
      <c r="C6084" s="118"/>
      <c r="D6084" s="118"/>
      <c r="E6084" s="118"/>
      <c r="F6084" s="118"/>
      <c r="G6084" s="118"/>
      <c r="H6084" s="118"/>
      <c r="I6084" s="118"/>
      <c r="J6084" s="118"/>
      <c r="K6084" s="118"/>
      <c r="L6084" s="118"/>
      <c r="M6084" s="118"/>
      <c r="N6084" s="118"/>
    </row>
    <row r="6085" spans="1:14" s="43" customFormat="1" hidden="1">
      <c r="A6085" s="84"/>
      <c r="B6085" s="117"/>
      <c r="C6085" s="118"/>
      <c r="D6085" s="118"/>
      <c r="E6085" s="118"/>
      <c r="F6085" s="118"/>
      <c r="G6085" s="118"/>
      <c r="H6085" s="118"/>
      <c r="I6085" s="118"/>
      <c r="J6085" s="118"/>
      <c r="K6085" s="118"/>
      <c r="L6085" s="118"/>
      <c r="M6085" s="118"/>
      <c r="N6085" s="118"/>
    </row>
    <row r="6086" spans="1:14" s="43" customFormat="1" hidden="1">
      <c r="A6086" s="84"/>
      <c r="B6086" s="117"/>
      <c r="C6086" s="118"/>
      <c r="D6086" s="118"/>
      <c r="E6086" s="118"/>
      <c r="F6086" s="118"/>
      <c r="G6086" s="118"/>
      <c r="H6086" s="118"/>
      <c r="I6086" s="118"/>
      <c r="J6086" s="118"/>
      <c r="K6086" s="118"/>
      <c r="L6086" s="118"/>
      <c r="M6086" s="118"/>
      <c r="N6086" s="118"/>
    </row>
    <row r="6087" spans="1:14" s="43" customFormat="1" hidden="1">
      <c r="A6087" s="84"/>
      <c r="B6087" s="117"/>
      <c r="C6087" s="118"/>
      <c r="D6087" s="118"/>
      <c r="E6087" s="118"/>
      <c r="F6087" s="118"/>
      <c r="G6087" s="118"/>
      <c r="H6087" s="118"/>
      <c r="I6087" s="118"/>
      <c r="J6087" s="118"/>
      <c r="K6087" s="118"/>
      <c r="L6087" s="118"/>
      <c r="M6087" s="118"/>
      <c r="N6087" s="118"/>
    </row>
    <row r="6088" spans="1:14" s="43" customFormat="1" hidden="1">
      <c r="A6088" s="84"/>
      <c r="B6088" s="117"/>
      <c r="C6088" s="118"/>
      <c r="D6088" s="118"/>
      <c r="E6088" s="118"/>
      <c r="F6088" s="118"/>
      <c r="G6088" s="118"/>
      <c r="H6088" s="118"/>
      <c r="I6088" s="118"/>
      <c r="J6088" s="118"/>
      <c r="K6088" s="118"/>
      <c r="L6088" s="118"/>
      <c r="M6088" s="118"/>
      <c r="N6088" s="118"/>
    </row>
    <row r="6089" spans="1:14" s="43" customFormat="1" hidden="1">
      <c r="A6089" s="84"/>
      <c r="B6089" s="117"/>
      <c r="C6089" s="118"/>
      <c r="D6089" s="118"/>
      <c r="E6089" s="118"/>
      <c r="F6089" s="118"/>
      <c r="G6089" s="118"/>
      <c r="H6089" s="118"/>
      <c r="I6089" s="118"/>
      <c r="J6089" s="118"/>
      <c r="K6089" s="118"/>
      <c r="L6089" s="118"/>
      <c r="M6089" s="118"/>
      <c r="N6089" s="118"/>
    </row>
    <row r="6090" spans="1:14" s="43" customFormat="1" hidden="1">
      <c r="A6090" s="84"/>
      <c r="B6090" s="117"/>
      <c r="C6090" s="118"/>
      <c r="D6090" s="118"/>
      <c r="E6090" s="118"/>
      <c r="F6090" s="118"/>
      <c r="G6090" s="118"/>
      <c r="H6090" s="118"/>
      <c r="I6090" s="118"/>
      <c r="J6090" s="118"/>
      <c r="K6090" s="118"/>
      <c r="L6090" s="118"/>
      <c r="M6090" s="118"/>
      <c r="N6090" s="118"/>
    </row>
    <row r="6091" spans="1:14" s="43" customFormat="1" hidden="1">
      <c r="A6091" s="84"/>
      <c r="B6091" s="117"/>
      <c r="C6091" s="118"/>
      <c r="D6091" s="118"/>
      <c r="E6091" s="118"/>
      <c r="F6091" s="118"/>
      <c r="G6091" s="118"/>
      <c r="H6091" s="118"/>
      <c r="I6091" s="118"/>
      <c r="J6091" s="118"/>
      <c r="K6091" s="118"/>
      <c r="L6091" s="118"/>
      <c r="M6091" s="118"/>
      <c r="N6091" s="118"/>
    </row>
    <row r="6092" spans="1:14" s="43" customFormat="1" hidden="1">
      <c r="A6092" s="84"/>
      <c r="B6092" s="117"/>
      <c r="C6092" s="118"/>
      <c r="D6092" s="118"/>
      <c r="E6092" s="118"/>
      <c r="F6092" s="118"/>
      <c r="G6092" s="118"/>
      <c r="H6092" s="118"/>
      <c r="I6092" s="118"/>
      <c r="J6092" s="118"/>
      <c r="K6092" s="118"/>
      <c r="L6092" s="118"/>
      <c r="M6092" s="118"/>
      <c r="N6092" s="118"/>
    </row>
    <row r="6093" spans="1:14" s="43" customFormat="1" hidden="1">
      <c r="A6093" s="84"/>
      <c r="B6093" s="117"/>
      <c r="C6093" s="118"/>
      <c r="D6093" s="118"/>
      <c r="E6093" s="118"/>
      <c r="F6093" s="118"/>
      <c r="G6093" s="118"/>
      <c r="H6093" s="118"/>
      <c r="I6093" s="118"/>
      <c r="J6093" s="118"/>
      <c r="K6093" s="118"/>
      <c r="L6093" s="118"/>
      <c r="M6093" s="118"/>
      <c r="N6093" s="118"/>
    </row>
    <row r="6094" spans="1:14" s="43" customFormat="1" hidden="1">
      <c r="A6094" s="84"/>
      <c r="B6094" s="117"/>
      <c r="C6094" s="118"/>
      <c r="D6094" s="118"/>
      <c r="E6094" s="118"/>
      <c r="F6094" s="118"/>
      <c r="G6094" s="118"/>
      <c r="H6094" s="118"/>
      <c r="I6094" s="118"/>
      <c r="J6094" s="118"/>
      <c r="K6094" s="118"/>
      <c r="L6094" s="118"/>
      <c r="M6094" s="118"/>
      <c r="N6094" s="118"/>
    </row>
    <row r="6095" spans="1:14" s="43" customFormat="1" hidden="1">
      <c r="A6095" s="84"/>
      <c r="B6095" s="117"/>
      <c r="C6095" s="118"/>
      <c r="D6095" s="118"/>
      <c r="E6095" s="118"/>
      <c r="F6095" s="118"/>
      <c r="G6095" s="118"/>
      <c r="H6095" s="118"/>
      <c r="I6095" s="118"/>
      <c r="J6095" s="118"/>
      <c r="K6095" s="118"/>
      <c r="L6095" s="118"/>
      <c r="M6095" s="118"/>
      <c r="N6095" s="118"/>
    </row>
    <row r="6096" spans="1:14" s="43" customFormat="1" hidden="1">
      <c r="A6096" s="84"/>
      <c r="B6096" s="117"/>
      <c r="C6096" s="118"/>
      <c r="D6096" s="118"/>
      <c r="E6096" s="118"/>
      <c r="F6096" s="118"/>
      <c r="G6096" s="118"/>
      <c r="H6096" s="118"/>
      <c r="I6096" s="118"/>
      <c r="J6096" s="118"/>
      <c r="K6096" s="118"/>
      <c r="L6096" s="118"/>
      <c r="M6096" s="118"/>
      <c r="N6096" s="118"/>
    </row>
    <row r="6097" spans="1:14" s="43" customFormat="1" hidden="1">
      <c r="A6097" s="84"/>
      <c r="B6097" s="117"/>
      <c r="C6097" s="118"/>
      <c r="D6097" s="118"/>
      <c r="E6097" s="118"/>
      <c r="F6097" s="118"/>
      <c r="G6097" s="118"/>
      <c r="H6097" s="118"/>
      <c r="I6097" s="118"/>
      <c r="J6097" s="118"/>
      <c r="K6097" s="118"/>
      <c r="L6097" s="118"/>
      <c r="M6097" s="118"/>
      <c r="N6097" s="118"/>
    </row>
    <row r="6098" spans="1:14" s="43" customFormat="1" hidden="1">
      <c r="A6098" s="84"/>
      <c r="B6098" s="117"/>
      <c r="C6098" s="118"/>
      <c r="D6098" s="118"/>
      <c r="E6098" s="118"/>
      <c r="F6098" s="118"/>
      <c r="G6098" s="118"/>
      <c r="H6098" s="118"/>
      <c r="I6098" s="118"/>
      <c r="J6098" s="118"/>
      <c r="K6098" s="118"/>
      <c r="L6098" s="118"/>
      <c r="M6098" s="118"/>
      <c r="N6098" s="118"/>
    </row>
    <row r="6099" spans="1:14" s="43" customFormat="1" hidden="1">
      <c r="A6099" s="84"/>
      <c r="B6099" s="117"/>
      <c r="C6099" s="118"/>
      <c r="D6099" s="118"/>
      <c r="E6099" s="118"/>
      <c r="F6099" s="118"/>
      <c r="G6099" s="118"/>
      <c r="H6099" s="118"/>
      <c r="I6099" s="118"/>
      <c r="J6099" s="118"/>
      <c r="K6099" s="118"/>
      <c r="L6099" s="118"/>
      <c r="M6099" s="118"/>
      <c r="N6099" s="118"/>
    </row>
    <row r="6100" spans="1:14" s="43" customFormat="1" hidden="1">
      <c r="A6100" s="84"/>
      <c r="B6100" s="117"/>
      <c r="C6100" s="118"/>
      <c r="D6100" s="118"/>
      <c r="E6100" s="118"/>
      <c r="F6100" s="118"/>
      <c r="G6100" s="118"/>
      <c r="H6100" s="118"/>
      <c r="I6100" s="118"/>
      <c r="J6100" s="118"/>
      <c r="K6100" s="118"/>
      <c r="L6100" s="118"/>
      <c r="M6100" s="118"/>
      <c r="N6100" s="118"/>
    </row>
    <row r="6101" spans="1:14" s="43" customFormat="1" hidden="1">
      <c r="A6101" s="84"/>
      <c r="B6101" s="117"/>
      <c r="C6101" s="118"/>
      <c r="D6101" s="118"/>
      <c r="E6101" s="118"/>
      <c r="F6101" s="118"/>
      <c r="G6101" s="118"/>
      <c r="H6101" s="118"/>
      <c r="I6101" s="118"/>
      <c r="J6101" s="118"/>
      <c r="K6101" s="118"/>
      <c r="L6101" s="118"/>
      <c r="M6101" s="118"/>
      <c r="N6101" s="118"/>
    </row>
    <row r="6102" spans="1:14" s="43" customFormat="1" hidden="1">
      <c r="A6102" s="84"/>
      <c r="B6102" s="117"/>
      <c r="C6102" s="118"/>
      <c r="D6102" s="118"/>
      <c r="E6102" s="118"/>
      <c r="F6102" s="118"/>
      <c r="G6102" s="118"/>
      <c r="H6102" s="118"/>
      <c r="I6102" s="118"/>
      <c r="J6102" s="118"/>
      <c r="K6102" s="118"/>
      <c r="L6102" s="118"/>
      <c r="M6102" s="118"/>
      <c r="N6102" s="118"/>
    </row>
    <row r="6103" spans="1:14" s="43" customFormat="1" hidden="1">
      <c r="A6103" s="84"/>
      <c r="B6103" s="117"/>
      <c r="C6103" s="118"/>
      <c r="D6103" s="118"/>
      <c r="E6103" s="118"/>
      <c r="F6103" s="118"/>
      <c r="G6103" s="118"/>
      <c r="H6103" s="118"/>
      <c r="I6103" s="118"/>
      <c r="J6103" s="118"/>
      <c r="K6103" s="118"/>
      <c r="L6103" s="118"/>
      <c r="M6103" s="118"/>
      <c r="N6103" s="118"/>
    </row>
    <row r="6104" spans="1:14" s="43" customFormat="1" hidden="1">
      <c r="A6104" s="84"/>
      <c r="B6104" s="117"/>
      <c r="C6104" s="118"/>
      <c r="D6104" s="118"/>
      <c r="E6104" s="118"/>
      <c r="F6104" s="118"/>
      <c r="G6104" s="118"/>
      <c r="H6104" s="118"/>
      <c r="I6104" s="118"/>
      <c r="J6104" s="118"/>
      <c r="K6104" s="118"/>
      <c r="L6104" s="118"/>
      <c r="M6104" s="118"/>
      <c r="N6104" s="118"/>
    </row>
    <row r="6105" spans="1:14" s="43" customFormat="1" hidden="1">
      <c r="A6105" s="84"/>
      <c r="B6105" s="117"/>
      <c r="C6105" s="118"/>
      <c r="D6105" s="118"/>
      <c r="E6105" s="118"/>
      <c r="F6105" s="118"/>
      <c r="G6105" s="118"/>
      <c r="H6105" s="118"/>
      <c r="I6105" s="118"/>
      <c r="J6105" s="118"/>
      <c r="K6105" s="118"/>
      <c r="L6105" s="118"/>
      <c r="M6105" s="118"/>
      <c r="N6105" s="118"/>
    </row>
    <row r="6106" spans="1:14" s="43" customFormat="1" hidden="1">
      <c r="A6106" s="84"/>
      <c r="B6106" s="117"/>
      <c r="C6106" s="118"/>
      <c r="D6106" s="118"/>
      <c r="E6106" s="118"/>
      <c r="F6106" s="118"/>
      <c r="G6106" s="118"/>
      <c r="H6106" s="118"/>
      <c r="I6106" s="118"/>
      <c r="J6106" s="118"/>
      <c r="K6106" s="118"/>
      <c r="L6106" s="118"/>
      <c r="M6106" s="118"/>
      <c r="N6106" s="118"/>
    </row>
    <row r="6107" spans="1:14" s="43" customFormat="1" hidden="1">
      <c r="A6107" s="84"/>
      <c r="B6107" s="117"/>
      <c r="C6107" s="118"/>
      <c r="D6107" s="118"/>
      <c r="E6107" s="118"/>
      <c r="F6107" s="118"/>
      <c r="G6107" s="118"/>
      <c r="H6107" s="118"/>
      <c r="I6107" s="118"/>
      <c r="J6107" s="118"/>
      <c r="K6107" s="118"/>
      <c r="L6107" s="118"/>
      <c r="M6107" s="118"/>
      <c r="N6107" s="118"/>
    </row>
    <row r="6108" spans="1:14" s="43" customFormat="1" hidden="1">
      <c r="A6108" s="84"/>
      <c r="B6108" s="117"/>
      <c r="C6108" s="118"/>
      <c r="D6108" s="118"/>
      <c r="E6108" s="118"/>
      <c r="F6108" s="118"/>
      <c r="G6108" s="118"/>
      <c r="H6108" s="118"/>
      <c r="I6108" s="118"/>
      <c r="J6108" s="118"/>
      <c r="K6108" s="118"/>
      <c r="L6108" s="118"/>
      <c r="M6108" s="118"/>
      <c r="N6108" s="118"/>
    </row>
    <row r="6109" spans="1:14" s="43" customFormat="1" hidden="1">
      <c r="A6109" s="84"/>
      <c r="B6109" s="117"/>
      <c r="C6109" s="118"/>
      <c r="D6109" s="118"/>
      <c r="E6109" s="118"/>
      <c r="F6109" s="118"/>
      <c r="G6109" s="118"/>
      <c r="H6109" s="118"/>
      <c r="I6109" s="118"/>
      <c r="J6109" s="118"/>
      <c r="K6109" s="118"/>
      <c r="L6109" s="118"/>
      <c r="M6109" s="118"/>
      <c r="N6109" s="118"/>
    </row>
    <row r="6110" spans="1:14" s="43" customFormat="1" hidden="1">
      <c r="A6110" s="84"/>
      <c r="B6110" s="117"/>
      <c r="C6110" s="118"/>
      <c r="D6110" s="118"/>
      <c r="E6110" s="118"/>
      <c r="F6110" s="118"/>
      <c r="G6110" s="118"/>
      <c r="H6110" s="118"/>
      <c r="I6110" s="118"/>
      <c r="J6110" s="118"/>
      <c r="K6110" s="118"/>
      <c r="L6110" s="118"/>
      <c r="M6110" s="118"/>
      <c r="N6110" s="118"/>
    </row>
    <row r="6111" spans="1:14" s="43" customFormat="1" hidden="1">
      <c r="A6111" s="84"/>
      <c r="B6111" s="117"/>
      <c r="C6111" s="118"/>
      <c r="D6111" s="118"/>
      <c r="E6111" s="118"/>
      <c r="F6111" s="118"/>
      <c r="G6111" s="118"/>
      <c r="H6111" s="118"/>
      <c r="I6111" s="118"/>
      <c r="J6111" s="118"/>
      <c r="K6111" s="118"/>
      <c r="L6111" s="118"/>
      <c r="M6111" s="118"/>
      <c r="N6111" s="118"/>
    </row>
    <row r="6112" spans="1:14" s="43" customFormat="1" hidden="1">
      <c r="A6112" s="84"/>
      <c r="B6112" s="117"/>
      <c r="C6112" s="118"/>
      <c r="D6112" s="118"/>
      <c r="E6112" s="118"/>
      <c r="F6112" s="118"/>
      <c r="G6112" s="118"/>
      <c r="H6112" s="118"/>
      <c r="I6112" s="118"/>
      <c r="J6112" s="118"/>
      <c r="K6112" s="118"/>
      <c r="L6112" s="118"/>
      <c r="M6112" s="118"/>
      <c r="N6112" s="118"/>
    </row>
    <row r="6113" spans="1:14" s="43" customFormat="1" hidden="1">
      <c r="A6113" s="84"/>
      <c r="B6113" s="117"/>
      <c r="C6113" s="118"/>
      <c r="D6113" s="118"/>
      <c r="E6113" s="118"/>
      <c r="F6113" s="118"/>
      <c r="G6113" s="118"/>
      <c r="H6113" s="118"/>
      <c r="I6113" s="118"/>
      <c r="J6113" s="118"/>
      <c r="K6113" s="118"/>
      <c r="L6113" s="118"/>
      <c r="M6113" s="118"/>
      <c r="N6113" s="118"/>
    </row>
    <row r="6114" spans="1:14" s="43" customFormat="1" hidden="1">
      <c r="A6114" s="84"/>
      <c r="B6114" s="117"/>
      <c r="C6114" s="118"/>
      <c r="D6114" s="118"/>
      <c r="E6114" s="118"/>
      <c r="F6114" s="118"/>
      <c r="G6114" s="118"/>
      <c r="H6114" s="118"/>
      <c r="I6114" s="118"/>
      <c r="J6114" s="118"/>
      <c r="K6114" s="118"/>
      <c r="L6114" s="118"/>
      <c r="M6114" s="118"/>
      <c r="N6114" s="118"/>
    </row>
    <row r="6115" spans="1:14" s="43" customFormat="1" hidden="1">
      <c r="A6115" s="84"/>
      <c r="B6115" s="117"/>
      <c r="C6115" s="118"/>
      <c r="D6115" s="118"/>
      <c r="E6115" s="118"/>
      <c r="F6115" s="118"/>
      <c r="G6115" s="118"/>
      <c r="H6115" s="118"/>
      <c r="I6115" s="118"/>
      <c r="J6115" s="118"/>
      <c r="K6115" s="118"/>
      <c r="L6115" s="118"/>
      <c r="M6115" s="118"/>
      <c r="N6115" s="118"/>
    </row>
    <row r="6116" spans="1:14" s="43" customFormat="1" hidden="1">
      <c r="A6116" s="84"/>
      <c r="B6116" s="117"/>
      <c r="C6116" s="118"/>
      <c r="D6116" s="118"/>
      <c r="E6116" s="118"/>
      <c r="F6116" s="118"/>
      <c r="G6116" s="118"/>
      <c r="H6116" s="118"/>
      <c r="I6116" s="118"/>
      <c r="J6116" s="118"/>
      <c r="K6116" s="118"/>
      <c r="L6116" s="118"/>
      <c r="M6116" s="118"/>
      <c r="N6116" s="118"/>
    </row>
    <row r="6117" spans="1:14" s="43" customFormat="1" hidden="1">
      <c r="A6117" s="84"/>
      <c r="B6117" s="117"/>
      <c r="C6117" s="118"/>
      <c r="D6117" s="118"/>
      <c r="E6117" s="118"/>
      <c r="F6117" s="118"/>
      <c r="G6117" s="118"/>
      <c r="H6117" s="118"/>
      <c r="I6117" s="118"/>
      <c r="J6117" s="118"/>
      <c r="K6117" s="118"/>
      <c r="L6117" s="118"/>
      <c r="M6117" s="118"/>
      <c r="N6117" s="118"/>
    </row>
    <row r="6118" spans="1:14" s="43" customFormat="1" hidden="1">
      <c r="A6118" s="84"/>
      <c r="B6118" s="117"/>
      <c r="C6118" s="118"/>
      <c r="D6118" s="118"/>
      <c r="E6118" s="118"/>
      <c r="F6118" s="118"/>
      <c r="G6118" s="118"/>
      <c r="H6118" s="118"/>
      <c r="I6118" s="118"/>
      <c r="J6118" s="118"/>
      <c r="K6118" s="118"/>
      <c r="L6118" s="118"/>
      <c r="M6118" s="118"/>
      <c r="N6118" s="118"/>
    </row>
    <row r="6119" spans="1:14" s="43" customFormat="1" hidden="1">
      <c r="A6119" s="84"/>
      <c r="B6119" s="117"/>
      <c r="C6119" s="118"/>
      <c r="D6119" s="118"/>
      <c r="E6119" s="118"/>
      <c r="F6119" s="118"/>
      <c r="G6119" s="118"/>
      <c r="H6119" s="118"/>
      <c r="I6119" s="118"/>
      <c r="J6119" s="118"/>
      <c r="K6119" s="118"/>
      <c r="L6119" s="118"/>
      <c r="M6119" s="118"/>
      <c r="N6119" s="118"/>
    </row>
    <row r="6120" spans="1:14" s="43" customFormat="1" hidden="1">
      <c r="A6120" s="84"/>
      <c r="B6120" s="117"/>
      <c r="C6120" s="118"/>
      <c r="D6120" s="118"/>
      <c r="E6120" s="118"/>
      <c r="F6120" s="118"/>
      <c r="G6120" s="118"/>
      <c r="H6120" s="118"/>
      <c r="I6120" s="118"/>
      <c r="J6120" s="118"/>
      <c r="K6120" s="118"/>
      <c r="L6120" s="118"/>
      <c r="M6120" s="118"/>
      <c r="N6120" s="118"/>
    </row>
    <row r="6121" spans="1:14" s="43" customFormat="1" hidden="1">
      <c r="A6121" s="84"/>
      <c r="B6121" s="117"/>
      <c r="C6121" s="118"/>
      <c r="D6121" s="118"/>
      <c r="E6121" s="118"/>
      <c r="F6121" s="118"/>
      <c r="G6121" s="118"/>
      <c r="H6121" s="118"/>
      <c r="I6121" s="118"/>
      <c r="J6121" s="118"/>
      <c r="K6121" s="118"/>
      <c r="L6121" s="118"/>
      <c r="M6121" s="118"/>
      <c r="N6121" s="118"/>
    </row>
    <row r="6122" spans="1:14" s="43" customFormat="1" hidden="1">
      <c r="A6122" s="84"/>
      <c r="B6122" s="117"/>
      <c r="C6122" s="118"/>
      <c r="D6122" s="118"/>
      <c r="E6122" s="118"/>
      <c r="F6122" s="118"/>
      <c r="G6122" s="118"/>
      <c r="H6122" s="118"/>
      <c r="I6122" s="118"/>
      <c r="J6122" s="118"/>
      <c r="K6122" s="118"/>
      <c r="L6122" s="118"/>
      <c r="M6122" s="118"/>
      <c r="N6122" s="118"/>
    </row>
    <row r="6123" spans="1:14" s="43" customFormat="1" hidden="1">
      <c r="A6123" s="84"/>
      <c r="B6123" s="117"/>
      <c r="C6123" s="118"/>
      <c r="D6123" s="118"/>
      <c r="E6123" s="118"/>
      <c r="F6123" s="118"/>
      <c r="G6123" s="118"/>
      <c r="H6123" s="118"/>
      <c r="I6123" s="118"/>
      <c r="J6123" s="118"/>
      <c r="K6123" s="118"/>
      <c r="L6123" s="118"/>
      <c r="M6123" s="118"/>
      <c r="N6123" s="118"/>
    </row>
    <row r="6124" spans="1:14" s="43" customFormat="1" hidden="1">
      <c r="A6124" s="84"/>
      <c r="B6124" s="117"/>
      <c r="C6124" s="118"/>
      <c r="D6124" s="118"/>
      <c r="E6124" s="118"/>
      <c r="F6124" s="118"/>
      <c r="G6124" s="118"/>
      <c r="H6124" s="118"/>
      <c r="I6124" s="118"/>
      <c r="J6124" s="118"/>
      <c r="K6124" s="118"/>
      <c r="L6124" s="118"/>
      <c r="M6124" s="118"/>
      <c r="N6124" s="118"/>
    </row>
    <row r="6125" spans="1:14" s="43" customFormat="1" hidden="1">
      <c r="A6125" s="84"/>
      <c r="B6125" s="117"/>
      <c r="C6125" s="118"/>
      <c r="D6125" s="118"/>
      <c r="E6125" s="118"/>
      <c r="F6125" s="118"/>
      <c r="G6125" s="118"/>
      <c r="H6125" s="118"/>
      <c r="I6125" s="118"/>
      <c r="J6125" s="118"/>
      <c r="K6125" s="118"/>
      <c r="L6125" s="118"/>
      <c r="M6125" s="118"/>
      <c r="N6125" s="118"/>
    </row>
    <row r="6126" spans="1:14" s="43" customFormat="1" hidden="1">
      <c r="A6126" s="84"/>
      <c r="B6126" s="117"/>
      <c r="C6126" s="118"/>
      <c r="D6126" s="118"/>
      <c r="E6126" s="118"/>
      <c r="F6126" s="118"/>
      <c r="G6126" s="118"/>
      <c r="H6126" s="118"/>
      <c r="I6126" s="118"/>
      <c r="J6126" s="118"/>
      <c r="K6126" s="118"/>
      <c r="L6126" s="118"/>
      <c r="M6126" s="118"/>
      <c r="N6126" s="118"/>
    </row>
    <row r="6127" spans="1:14" s="43" customFormat="1" hidden="1">
      <c r="A6127" s="84"/>
      <c r="B6127" s="117"/>
      <c r="C6127" s="118"/>
      <c r="D6127" s="118"/>
      <c r="E6127" s="118"/>
      <c r="F6127" s="118"/>
      <c r="G6127" s="118"/>
      <c r="H6127" s="118"/>
      <c r="I6127" s="118"/>
      <c r="J6127" s="118"/>
      <c r="K6127" s="118"/>
      <c r="L6127" s="118"/>
      <c r="M6127" s="118"/>
      <c r="N6127" s="118"/>
    </row>
    <row r="6128" spans="1:14" s="43" customFormat="1" hidden="1">
      <c r="A6128" s="84"/>
      <c r="B6128" s="117"/>
      <c r="C6128" s="118"/>
      <c r="D6128" s="118"/>
      <c r="E6128" s="118"/>
      <c r="F6128" s="118"/>
      <c r="G6128" s="118"/>
      <c r="H6128" s="118"/>
      <c r="I6128" s="118"/>
      <c r="J6128" s="118"/>
      <c r="K6128" s="118"/>
      <c r="L6128" s="118"/>
      <c r="M6128" s="118"/>
      <c r="N6128" s="118"/>
    </row>
    <row r="6129" spans="1:14" s="43" customFormat="1" hidden="1">
      <c r="A6129" s="84"/>
      <c r="B6129" s="117"/>
      <c r="C6129" s="118"/>
      <c r="D6129" s="118"/>
      <c r="E6129" s="118"/>
      <c r="F6129" s="118"/>
      <c r="G6129" s="118"/>
      <c r="H6129" s="118"/>
      <c r="I6129" s="118"/>
      <c r="J6129" s="118"/>
      <c r="K6129" s="118"/>
      <c r="L6129" s="118"/>
      <c r="M6129" s="118"/>
      <c r="N6129" s="118"/>
    </row>
    <row r="6130" spans="1:14" s="43" customFormat="1" hidden="1">
      <c r="A6130" s="84"/>
      <c r="B6130" s="117"/>
      <c r="C6130" s="118"/>
      <c r="D6130" s="118"/>
      <c r="E6130" s="118"/>
      <c r="F6130" s="118"/>
      <c r="G6130" s="118"/>
      <c r="H6130" s="118"/>
      <c r="I6130" s="118"/>
      <c r="J6130" s="118"/>
      <c r="K6130" s="118"/>
      <c r="L6130" s="118"/>
      <c r="M6130" s="118"/>
      <c r="N6130" s="118"/>
    </row>
    <row r="6131" spans="1:14" s="43" customFormat="1" hidden="1">
      <c r="A6131" s="84"/>
      <c r="B6131" s="117"/>
      <c r="C6131" s="118"/>
      <c r="D6131" s="118"/>
      <c r="E6131" s="118"/>
      <c r="F6131" s="118"/>
      <c r="G6131" s="118"/>
      <c r="H6131" s="118"/>
      <c r="I6131" s="118"/>
      <c r="J6131" s="118"/>
      <c r="K6131" s="118"/>
      <c r="L6131" s="118"/>
      <c r="M6131" s="118"/>
      <c r="N6131" s="118"/>
    </row>
    <row r="6132" spans="1:14" s="43" customFormat="1" hidden="1">
      <c r="A6132" s="84"/>
      <c r="B6132" s="117"/>
      <c r="C6132" s="118"/>
      <c r="D6132" s="118"/>
      <c r="E6132" s="118"/>
      <c r="F6132" s="118"/>
      <c r="G6132" s="118"/>
      <c r="H6132" s="118"/>
      <c r="I6132" s="118"/>
      <c r="J6132" s="118"/>
      <c r="K6132" s="118"/>
      <c r="L6132" s="118"/>
      <c r="M6132" s="118"/>
      <c r="N6132" s="118"/>
    </row>
    <row r="6133" spans="1:14" s="43" customFormat="1" hidden="1">
      <c r="A6133" s="84"/>
      <c r="B6133" s="117"/>
      <c r="C6133" s="118"/>
      <c r="D6133" s="118"/>
      <c r="E6133" s="118"/>
      <c r="F6133" s="118"/>
      <c r="G6133" s="118"/>
      <c r="H6133" s="118"/>
      <c r="I6133" s="118"/>
      <c r="J6133" s="118"/>
      <c r="K6133" s="118"/>
      <c r="L6133" s="118"/>
      <c r="M6133" s="118"/>
      <c r="N6133" s="118"/>
    </row>
    <row r="6134" spans="1:14" s="43" customFormat="1" hidden="1">
      <c r="A6134" s="84"/>
      <c r="B6134" s="117"/>
      <c r="C6134" s="118"/>
      <c r="D6134" s="118"/>
      <c r="E6134" s="118"/>
      <c r="F6134" s="118"/>
      <c r="G6134" s="118"/>
      <c r="H6134" s="118"/>
      <c r="I6134" s="118"/>
      <c r="J6134" s="118"/>
      <c r="K6134" s="118"/>
      <c r="L6134" s="118"/>
      <c r="M6134" s="118"/>
      <c r="N6134" s="118"/>
    </row>
    <row r="6135" spans="1:14" s="43" customFormat="1" hidden="1">
      <c r="A6135" s="84"/>
      <c r="B6135" s="117"/>
      <c r="C6135" s="118"/>
      <c r="D6135" s="118"/>
      <c r="E6135" s="118"/>
      <c r="F6135" s="118"/>
      <c r="G6135" s="118"/>
      <c r="H6135" s="118"/>
      <c r="I6135" s="118"/>
      <c r="J6135" s="118"/>
      <c r="K6135" s="118"/>
      <c r="L6135" s="118"/>
      <c r="M6135" s="118"/>
      <c r="N6135" s="118"/>
    </row>
    <row r="6136" spans="1:14" s="43" customFormat="1" hidden="1">
      <c r="A6136" s="84"/>
      <c r="B6136" s="117"/>
      <c r="C6136" s="118"/>
      <c r="D6136" s="118"/>
      <c r="E6136" s="118"/>
      <c r="F6136" s="118"/>
      <c r="G6136" s="118"/>
      <c r="H6136" s="118"/>
      <c r="I6136" s="118"/>
      <c r="J6136" s="118"/>
      <c r="K6136" s="118"/>
      <c r="L6136" s="118"/>
      <c r="M6136" s="118"/>
      <c r="N6136" s="118"/>
    </row>
    <row r="6137" spans="1:14" s="43" customFormat="1" hidden="1">
      <c r="A6137" s="84"/>
      <c r="B6137" s="117"/>
      <c r="C6137" s="118"/>
      <c r="D6137" s="118"/>
      <c r="E6137" s="118"/>
      <c r="F6137" s="118"/>
      <c r="G6137" s="118"/>
      <c r="H6137" s="118"/>
      <c r="I6137" s="118"/>
      <c r="J6137" s="118"/>
      <c r="K6137" s="118"/>
      <c r="L6137" s="118"/>
      <c r="M6137" s="118"/>
      <c r="N6137" s="118"/>
    </row>
    <row r="6138" spans="1:14" s="43" customFormat="1" hidden="1">
      <c r="A6138" s="84"/>
      <c r="B6138" s="117"/>
      <c r="C6138" s="118"/>
      <c r="D6138" s="118"/>
      <c r="E6138" s="118"/>
      <c r="F6138" s="118"/>
      <c r="G6138" s="118"/>
      <c r="H6138" s="118"/>
      <c r="I6138" s="118"/>
      <c r="J6138" s="118"/>
      <c r="K6138" s="118"/>
      <c r="L6138" s="118"/>
      <c r="M6138" s="118"/>
      <c r="N6138" s="118"/>
    </row>
    <row r="6139" spans="1:14" s="43" customFormat="1" hidden="1">
      <c r="A6139" s="84"/>
      <c r="B6139" s="117"/>
      <c r="C6139" s="118"/>
      <c r="D6139" s="118"/>
      <c r="E6139" s="118"/>
      <c r="F6139" s="118"/>
      <c r="G6139" s="118"/>
      <c r="H6139" s="118"/>
      <c r="I6139" s="118"/>
      <c r="J6139" s="118"/>
      <c r="K6139" s="118"/>
      <c r="L6139" s="118"/>
      <c r="M6139" s="118"/>
      <c r="N6139" s="118"/>
    </row>
    <row r="6140" spans="1:14" s="43" customFormat="1" hidden="1">
      <c r="A6140" s="84"/>
      <c r="B6140" s="117"/>
      <c r="C6140" s="118"/>
      <c r="D6140" s="118"/>
      <c r="E6140" s="118"/>
      <c r="F6140" s="118"/>
      <c r="G6140" s="118"/>
      <c r="H6140" s="118"/>
      <c r="I6140" s="118"/>
      <c r="J6140" s="118"/>
      <c r="K6140" s="118"/>
      <c r="L6140" s="118"/>
      <c r="M6140" s="118"/>
      <c r="N6140" s="118"/>
    </row>
    <row r="6141" spans="1:14" s="43" customFormat="1" hidden="1">
      <c r="A6141" s="84"/>
      <c r="B6141" s="117"/>
      <c r="C6141" s="118"/>
      <c r="D6141" s="118"/>
      <c r="E6141" s="118"/>
      <c r="F6141" s="118"/>
      <c r="G6141" s="118"/>
      <c r="H6141" s="118"/>
      <c r="I6141" s="118"/>
      <c r="J6141" s="118"/>
      <c r="K6141" s="118"/>
      <c r="L6141" s="118"/>
      <c r="M6141" s="118"/>
      <c r="N6141" s="118"/>
    </row>
    <row r="6142" spans="1:14" s="43" customFormat="1" hidden="1">
      <c r="A6142" s="84"/>
      <c r="B6142" s="117"/>
      <c r="C6142" s="118"/>
      <c r="D6142" s="118"/>
      <c r="E6142" s="118"/>
      <c r="F6142" s="118"/>
      <c r="G6142" s="118"/>
      <c r="H6142" s="118"/>
      <c r="I6142" s="118"/>
      <c r="J6142" s="118"/>
      <c r="K6142" s="118"/>
      <c r="L6142" s="118"/>
      <c r="M6142" s="118"/>
      <c r="N6142" s="118"/>
    </row>
    <row r="6143" spans="1:14" s="43" customFormat="1" hidden="1">
      <c r="A6143" s="84"/>
      <c r="B6143" s="117"/>
      <c r="C6143" s="118"/>
      <c r="D6143" s="118"/>
      <c r="E6143" s="118"/>
      <c r="F6143" s="118"/>
      <c r="G6143" s="118"/>
      <c r="H6143" s="118"/>
      <c r="I6143" s="118"/>
      <c r="J6143" s="118"/>
      <c r="K6143" s="118"/>
      <c r="L6143" s="118"/>
      <c r="M6143" s="118"/>
      <c r="N6143" s="118"/>
    </row>
    <row r="6144" spans="1:14" s="43" customFormat="1" hidden="1">
      <c r="A6144" s="84"/>
      <c r="B6144" s="117"/>
      <c r="C6144" s="118"/>
      <c r="D6144" s="118"/>
      <c r="E6144" s="118"/>
      <c r="F6144" s="118"/>
      <c r="G6144" s="118"/>
      <c r="H6144" s="118"/>
      <c r="I6144" s="118"/>
      <c r="J6144" s="118"/>
      <c r="K6144" s="118"/>
      <c r="L6144" s="118"/>
      <c r="M6144" s="118"/>
      <c r="N6144" s="118"/>
    </row>
    <row r="6145" spans="1:14" s="43" customFormat="1" hidden="1">
      <c r="A6145" s="84"/>
      <c r="B6145" s="117"/>
      <c r="C6145" s="118"/>
      <c r="D6145" s="118"/>
      <c r="E6145" s="118"/>
      <c r="F6145" s="118"/>
      <c r="G6145" s="118"/>
      <c r="H6145" s="118"/>
      <c r="I6145" s="118"/>
      <c r="J6145" s="118"/>
      <c r="K6145" s="118"/>
      <c r="L6145" s="118"/>
      <c r="M6145" s="118"/>
      <c r="N6145" s="118"/>
    </row>
    <row r="6146" spans="1:14" s="43" customFormat="1" hidden="1">
      <c r="A6146" s="84"/>
      <c r="B6146" s="117"/>
      <c r="C6146" s="118"/>
      <c r="D6146" s="118"/>
      <c r="E6146" s="118"/>
      <c r="F6146" s="118"/>
      <c r="G6146" s="118"/>
      <c r="H6146" s="118"/>
      <c r="I6146" s="118"/>
      <c r="J6146" s="118"/>
      <c r="K6146" s="118"/>
      <c r="L6146" s="118"/>
      <c r="M6146" s="118"/>
      <c r="N6146" s="118"/>
    </row>
    <row r="6147" spans="1:14" s="43" customFormat="1" hidden="1">
      <c r="A6147" s="84"/>
      <c r="B6147" s="117"/>
      <c r="C6147" s="118"/>
      <c r="D6147" s="118"/>
      <c r="E6147" s="118"/>
      <c r="F6147" s="118"/>
      <c r="G6147" s="118"/>
      <c r="H6147" s="118"/>
      <c r="I6147" s="118"/>
      <c r="J6147" s="118"/>
      <c r="K6147" s="118"/>
      <c r="L6147" s="118"/>
      <c r="M6147" s="118"/>
      <c r="N6147" s="118"/>
    </row>
    <row r="6148" spans="1:14" s="43" customFormat="1" hidden="1">
      <c r="A6148" s="84"/>
      <c r="B6148" s="117"/>
      <c r="C6148" s="118"/>
      <c r="D6148" s="118"/>
      <c r="E6148" s="118"/>
      <c r="F6148" s="118"/>
      <c r="G6148" s="118"/>
      <c r="H6148" s="118"/>
      <c r="I6148" s="118"/>
      <c r="J6148" s="118"/>
      <c r="K6148" s="118"/>
      <c r="L6148" s="118"/>
      <c r="M6148" s="118"/>
      <c r="N6148" s="118"/>
    </row>
    <row r="6149" spans="1:14" s="43" customFormat="1" hidden="1">
      <c r="A6149" s="84"/>
      <c r="B6149" s="117"/>
      <c r="C6149" s="118"/>
      <c r="D6149" s="118"/>
      <c r="E6149" s="118"/>
      <c r="F6149" s="118"/>
      <c r="G6149" s="118"/>
      <c r="H6149" s="118"/>
      <c r="I6149" s="118"/>
      <c r="J6149" s="118"/>
      <c r="K6149" s="118"/>
      <c r="L6149" s="118"/>
      <c r="M6149" s="118"/>
      <c r="N6149" s="118"/>
    </row>
    <row r="6150" spans="1:14" s="43" customFormat="1" hidden="1">
      <c r="A6150" s="84"/>
      <c r="B6150" s="117"/>
      <c r="C6150" s="118"/>
      <c r="D6150" s="118"/>
      <c r="E6150" s="118"/>
      <c r="F6150" s="118"/>
      <c r="G6150" s="118"/>
      <c r="H6150" s="118"/>
      <c r="I6150" s="118"/>
      <c r="J6150" s="118"/>
      <c r="K6150" s="118"/>
      <c r="L6150" s="118"/>
      <c r="M6150" s="118"/>
      <c r="N6150" s="118"/>
    </row>
    <row r="6151" spans="1:14" s="43" customFormat="1" hidden="1">
      <c r="A6151" s="84"/>
      <c r="B6151" s="117"/>
      <c r="C6151" s="118"/>
      <c r="D6151" s="118"/>
      <c r="E6151" s="118"/>
      <c r="F6151" s="118"/>
      <c r="G6151" s="118"/>
      <c r="H6151" s="118"/>
      <c r="I6151" s="118"/>
      <c r="J6151" s="118"/>
      <c r="K6151" s="118"/>
      <c r="L6151" s="118"/>
      <c r="M6151" s="118"/>
      <c r="N6151" s="118"/>
    </row>
    <row r="6152" spans="1:14" s="43" customFormat="1" hidden="1">
      <c r="A6152" s="84"/>
      <c r="B6152" s="117"/>
      <c r="C6152" s="118"/>
      <c r="D6152" s="118"/>
      <c r="E6152" s="118"/>
      <c r="F6152" s="118"/>
      <c r="G6152" s="118"/>
      <c r="H6152" s="118"/>
      <c r="I6152" s="118"/>
      <c r="J6152" s="118"/>
      <c r="K6152" s="118"/>
      <c r="L6152" s="118"/>
      <c r="M6152" s="118"/>
      <c r="N6152" s="118"/>
    </row>
    <row r="6153" spans="1:14" s="43" customFormat="1" hidden="1">
      <c r="A6153" s="84"/>
      <c r="B6153" s="117"/>
      <c r="C6153" s="118"/>
      <c r="D6153" s="118"/>
      <c r="E6153" s="118"/>
      <c r="F6153" s="118"/>
      <c r="G6153" s="118"/>
      <c r="H6153" s="118"/>
      <c r="I6153" s="118"/>
      <c r="J6153" s="118"/>
      <c r="K6153" s="118"/>
      <c r="L6153" s="118"/>
      <c r="M6153" s="118"/>
      <c r="N6153" s="118"/>
    </row>
    <row r="6154" spans="1:14" s="43" customFormat="1" hidden="1">
      <c r="A6154" s="84"/>
      <c r="B6154" s="117"/>
      <c r="C6154" s="118"/>
      <c r="D6154" s="118"/>
      <c r="E6154" s="118"/>
      <c r="F6154" s="118"/>
      <c r="G6154" s="118"/>
      <c r="H6154" s="118"/>
      <c r="I6154" s="118"/>
      <c r="J6154" s="118"/>
      <c r="K6154" s="118"/>
      <c r="L6154" s="118"/>
      <c r="M6154" s="118"/>
      <c r="N6154" s="118"/>
    </row>
    <row r="6155" spans="1:14" s="43" customFormat="1" hidden="1">
      <c r="A6155" s="84"/>
      <c r="B6155" s="117"/>
      <c r="C6155" s="118"/>
      <c r="D6155" s="118"/>
      <c r="E6155" s="118"/>
      <c r="F6155" s="118"/>
      <c r="G6155" s="118"/>
      <c r="H6155" s="118"/>
      <c r="I6155" s="118"/>
      <c r="J6155" s="118"/>
      <c r="K6155" s="118"/>
      <c r="L6155" s="118"/>
      <c r="M6155" s="118"/>
      <c r="N6155" s="118"/>
    </row>
    <row r="6156" spans="1:14" s="43" customFormat="1" hidden="1">
      <c r="A6156" s="84"/>
      <c r="B6156" s="117"/>
      <c r="C6156" s="118"/>
      <c r="D6156" s="118"/>
      <c r="E6156" s="118"/>
      <c r="F6156" s="118"/>
      <c r="G6156" s="118"/>
      <c r="H6156" s="118"/>
      <c r="I6156" s="118"/>
      <c r="J6156" s="118"/>
      <c r="K6156" s="118"/>
      <c r="L6156" s="118"/>
      <c r="M6156" s="118"/>
      <c r="N6156" s="118"/>
    </row>
    <row r="6157" spans="1:14" s="43" customFormat="1" hidden="1">
      <c r="A6157" s="84"/>
      <c r="B6157" s="117"/>
      <c r="C6157" s="118"/>
      <c r="D6157" s="118"/>
      <c r="E6157" s="118"/>
      <c r="F6157" s="118"/>
      <c r="G6157" s="118"/>
      <c r="H6157" s="118"/>
      <c r="I6157" s="118"/>
      <c r="J6157" s="118"/>
      <c r="K6157" s="118"/>
      <c r="L6157" s="118"/>
      <c r="M6157" s="118"/>
      <c r="N6157" s="118"/>
    </row>
    <row r="6158" spans="1:14" s="43" customFormat="1" hidden="1">
      <c r="A6158" s="84"/>
      <c r="B6158" s="117"/>
      <c r="C6158" s="118"/>
      <c r="D6158" s="118"/>
      <c r="E6158" s="118"/>
      <c r="F6158" s="118"/>
      <c r="G6158" s="118"/>
      <c r="H6158" s="118"/>
      <c r="I6158" s="118"/>
      <c r="J6158" s="118"/>
      <c r="K6158" s="118"/>
      <c r="L6158" s="118"/>
      <c r="M6158" s="118"/>
      <c r="N6158" s="118"/>
    </row>
    <row r="6159" spans="1:14" s="43" customFormat="1" hidden="1">
      <c r="A6159" s="84"/>
      <c r="B6159" s="117"/>
      <c r="C6159" s="118"/>
      <c r="D6159" s="118"/>
      <c r="E6159" s="118"/>
      <c r="F6159" s="118"/>
      <c r="G6159" s="118"/>
      <c r="H6159" s="118"/>
      <c r="I6159" s="118"/>
      <c r="J6159" s="118"/>
      <c r="K6159" s="118"/>
      <c r="L6159" s="118"/>
      <c r="M6159" s="118"/>
      <c r="N6159" s="118"/>
    </row>
    <row r="6160" spans="1:14" s="43" customFormat="1" hidden="1">
      <c r="A6160" s="84"/>
      <c r="B6160" s="117"/>
      <c r="C6160" s="118"/>
      <c r="D6160" s="118"/>
      <c r="E6160" s="118"/>
      <c r="F6160" s="118"/>
      <c r="G6160" s="118"/>
      <c r="H6160" s="118"/>
      <c r="I6160" s="118"/>
      <c r="J6160" s="118"/>
      <c r="K6160" s="118"/>
      <c r="L6160" s="118"/>
      <c r="M6160" s="118"/>
      <c r="N6160" s="118"/>
    </row>
    <row r="6161" spans="1:14" s="43" customFormat="1" hidden="1">
      <c r="A6161" s="84"/>
      <c r="B6161" s="117"/>
      <c r="C6161" s="118"/>
      <c r="D6161" s="118"/>
      <c r="E6161" s="118"/>
      <c r="F6161" s="118"/>
      <c r="G6161" s="118"/>
      <c r="H6161" s="118"/>
      <c r="I6161" s="118"/>
      <c r="J6161" s="118"/>
      <c r="K6161" s="118"/>
      <c r="L6161" s="118"/>
      <c r="M6161" s="118"/>
      <c r="N6161" s="118"/>
    </row>
    <row r="6162" spans="1:14" s="43" customFormat="1" hidden="1">
      <c r="A6162" s="84"/>
      <c r="B6162" s="117"/>
      <c r="C6162" s="118"/>
      <c r="D6162" s="118"/>
      <c r="E6162" s="118"/>
      <c r="F6162" s="118"/>
      <c r="G6162" s="118"/>
      <c r="H6162" s="118"/>
      <c r="I6162" s="118"/>
      <c r="J6162" s="118"/>
      <c r="K6162" s="118"/>
      <c r="L6162" s="118"/>
      <c r="M6162" s="118"/>
      <c r="N6162" s="118"/>
    </row>
    <row r="6163" spans="1:14" s="43" customFormat="1" hidden="1">
      <c r="A6163" s="84"/>
      <c r="B6163" s="117"/>
      <c r="C6163" s="118"/>
      <c r="D6163" s="118"/>
      <c r="E6163" s="118"/>
      <c r="F6163" s="118"/>
      <c r="G6163" s="118"/>
      <c r="H6163" s="118"/>
      <c r="I6163" s="118"/>
      <c r="J6163" s="118"/>
      <c r="K6163" s="118"/>
      <c r="L6163" s="118"/>
      <c r="M6163" s="118"/>
      <c r="N6163" s="118"/>
    </row>
    <row r="6164" spans="1:14" s="43" customFormat="1" hidden="1">
      <c r="A6164" s="84"/>
      <c r="B6164" s="117"/>
      <c r="C6164" s="118"/>
      <c r="D6164" s="118"/>
      <c r="E6164" s="118"/>
      <c r="F6164" s="118"/>
      <c r="G6164" s="118"/>
      <c r="H6164" s="118"/>
      <c r="I6164" s="118"/>
      <c r="J6164" s="118"/>
      <c r="K6164" s="118"/>
      <c r="L6164" s="118"/>
      <c r="M6164" s="118"/>
      <c r="N6164" s="118"/>
    </row>
    <row r="6165" spans="1:14" s="43" customFormat="1" hidden="1">
      <c r="A6165" s="84"/>
      <c r="B6165" s="117"/>
      <c r="C6165" s="118"/>
      <c r="D6165" s="118"/>
      <c r="E6165" s="118"/>
      <c r="F6165" s="118"/>
      <c r="G6165" s="118"/>
      <c r="H6165" s="118"/>
      <c r="I6165" s="118"/>
      <c r="J6165" s="118"/>
      <c r="K6165" s="118"/>
      <c r="L6165" s="118"/>
      <c r="M6165" s="118"/>
      <c r="N6165" s="118"/>
    </row>
    <row r="6166" spans="1:14" s="43" customFormat="1" hidden="1">
      <c r="A6166" s="84"/>
      <c r="B6166" s="117"/>
      <c r="C6166" s="118"/>
      <c r="D6166" s="118"/>
      <c r="E6166" s="118"/>
      <c r="F6166" s="118"/>
      <c r="G6166" s="118"/>
      <c r="H6166" s="118"/>
      <c r="I6166" s="118"/>
      <c r="J6166" s="118"/>
      <c r="K6166" s="118"/>
      <c r="L6166" s="118"/>
      <c r="M6166" s="118"/>
      <c r="N6166" s="118"/>
    </row>
    <row r="6167" spans="1:14" s="43" customFormat="1" hidden="1">
      <c r="A6167" s="84"/>
      <c r="B6167" s="117"/>
      <c r="C6167" s="118"/>
      <c r="D6167" s="118"/>
      <c r="E6167" s="118"/>
      <c r="F6167" s="118"/>
      <c r="G6167" s="118"/>
      <c r="H6167" s="118"/>
      <c r="I6167" s="118"/>
      <c r="J6167" s="118"/>
      <c r="K6167" s="118"/>
      <c r="L6167" s="118"/>
      <c r="M6167" s="118"/>
      <c r="N6167" s="118"/>
    </row>
    <row r="6168" spans="1:14" s="43" customFormat="1" hidden="1">
      <c r="A6168" s="84"/>
      <c r="B6168" s="117"/>
      <c r="C6168" s="118"/>
      <c r="D6168" s="118"/>
      <c r="E6168" s="118"/>
      <c r="F6168" s="118"/>
      <c r="G6168" s="118"/>
      <c r="H6168" s="118"/>
      <c r="I6168" s="118"/>
      <c r="J6168" s="118"/>
      <c r="K6168" s="118"/>
      <c r="L6168" s="118"/>
      <c r="M6168" s="118"/>
      <c r="N6168" s="118"/>
    </row>
    <row r="6169" spans="1:14" s="43" customFormat="1" hidden="1">
      <c r="A6169" s="84"/>
      <c r="B6169" s="117"/>
      <c r="C6169" s="118"/>
      <c r="D6169" s="118"/>
      <c r="E6169" s="118"/>
      <c r="F6169" s="118"/>
      <c r="G6169" s="118"/>
      <c r="H6169" s="118"/>
      <c r="I6169" s="118"/>
      <c r="J6169" s="118"/>
      <c r="K6169" s="118"/>
      <c r="L6169" s="118"/>
      <c r="M6169" s="118"/>
      <c r="N6169" s="118"/>
    </row>
    <row r="6170" spans="1:14" s="43" customFormat="1" hidden="1">
      <c r="A6170" s="84"/>
      <c r="B6170" s="117"/>
      <c r="C6170" s="118"/>
      <c r="D6170" s="118"/>
      <c r="E6170" s="118"/>
      <c r="F6170" s="118"/>
      <c r="G6170" s="118"/>
      <c r="H6170" s="118"/>
      <c r="I6170" s="118"/>
      <c r="J6170" s="118"/>
      <c r="K6170" s="118"/>
      <c r="L6170" s="118"/>
      <c r="M6170" s="118"/>
      <c r="N6170" s="118"/>
    </row>
    <row r="6171" spans="1:14" s="43" customFormat="1" hidden="1">
      <c r="A6171" s="84"/>
      <c r="B6171" s="117"/>
      <c r="C6171" s="118"/>
      <c r="D6171" s="118"/>
      <c r="E6171" s="118"/>
      <c r="F6171" s="118"/>
      <c r="G6171" s="118"/>
      <c r="H6171" s="118"/>
      <c r="I6171" s="118"/>
      <c r="J6171" s="118"/>
      <c r="K6171" s="118"/>
      <c r="L6171" s="118"/>
      <c r="M6171" s="118"/>
      <c r="N6171" s="118"/>
    </row>
    <row r="6172" spans="1:14" s="43" customFormat="1" hidden="1">
      <c r="A6172" s="84"/>
      <c r="B6172" s="117"/>
      <c r="C6172" s="118"/>
      <c r="D6172" s="118"/>
      <c r="E6172" s="118"/>
      <c r="F6172" s="118"/>
      <c r="G6172" s="118"/>
      <c r="H6172" s="118"/>
      <c r="I6172" s="118"/>
      <c r="J6172" s="118"/>
      <c r="K6172" s="118"/>
      <c r="L6172" s="118"/>
      <c r="M6172" s="118"/>
      <c r="N6172" s="118"/>
    </row>
    <row r="6173" spans="1:14" s="43" customFormat="1" hidden="1">
      <c r="A6173" s="84"/>
      <c r="B6173" s="117"/>
      <c r="C6173" s="118"/>
      <c r="D6173" s="118"/>
      <c r="E6173" s="118"/>
      <c r="F6173" s="118"/>
      <c r="G6173" s="118"/>
      <c r="H6173" s="118"/>
      <c r="I6173" s="118"/>
      <c r="J6173" s="118"/>
      <c r="K6173" s="118"/>
      <c r="L6173" s="118"/>
      <c r="M6173" s="118"/>
      <c r="N6173" s="118"/>
    </row>
    <row r="6174" spans="1:14" s="43" customFormat="1" hidden="1">
      <c r="A6174" s="84"/>
      <c r="B6174" s="117"/>
      <c r="C6174" s="118"/>
      <c r="D6174" s="118"/>
      <c r="E6174" s="118"/>
      <c r="F6174" s="118"/>
      <c r="G6174" s="118"/>
      <c r="H6174" s="118"/>
      <c r="I6174" s="118"/>
      <c r="J6174" s="118"/>
      <c r="K6174" s="118"/>
      <c r="L6174" s="118"/>
      <c r="M6174" s="118"/>
      <c r="N6174" s="118"/>
    </row>
    <row r="6175" spans="1:14" s="43" customFormat="1" hidden="1">
      <c r="A6175" s="84"/>
      <c r="B6175" s="117"/>
      <c r="C6175" s="118"/>
      <c r="D6175" s="118"/>
      <c r="E6175" s="118"/>
      <c r="F6175" s="118"/>
      <c r="G6175" s="118"/>
      <c r="H6175" s="118"/>
      <c r="I6175" s="118"/>
      <c r="J6175" s="118"/>
      <c r="K6175" s="118"/>
      <c r="L6175" s="118"/>
      <c r="M6175" s="118"/>
      <c r="N6175" s="118"/>
    </row>
    <row r="6176" spans="1:14" s="43" customFormat="1" hidden="1">
      <c r="A6176" s="84"/>
      <c r="B6176" s="117"/>
      <c r="C6176" s="118"/>
      <c r="D6176" s="118"/>
      <c r="E6176" s="118"/>
      <c r="F6176" s="118"/>
      <c r="G6176" s="118"/>
      <c r="H6176" s="118"/>
      <c r="I6176" s="118"/>
      <c r="J6176" s="118"/>
      <c r="K6176" s="118"/>
      <c r="L6176" s="118"/>
      <c r="M6176" s="118"/>
      <c r="N6176" s="118"/>
    </row>
    <row r="6177" spans="1:14" s="43" customFormat="1" hidden="1">
      <c r="A6177" s="84"/>
      <c r="B6177" s="117"/>
      <c r="C6177" s="118"/>
      <c r="D6177" s="118"/>
      <c r="E6177" s="118"/>
      <c r="F6177" s="118"/>
      <c r="G6177" s="118"/>
      <c r="H6177" s="118"/>
      <c r="I6177" s="118"/>
      <c r="J6177" s="118"/>
      <c r="K6177" s="118"/>
      <c r="L6177" s="118"/>
      <c r="M6177" s="118"/>
      <c r="N6177" s="118"/>
    </row>
    <row r="6178" spans="1:14" s="43" customFormat="1" hidden="1">
      <c r="A6178" s="84"/>
      <c r="B6178" s="117"/>
      <c r="C6178" s="118"/>
      <c r="D6178" s="118"/>
      <c r="E6178" s="118"/>
      <c r="F6178" s="118"/>
      <c r="G6178" s="118"/>
      <c r="H6178" s="118"/>
      <c r="I6178" s="118"/>
      <c r="J6178" s="118"/>
      <c r="K6178" s="118"/>
      <c r="L6178" s="118"/>
      <c r="M6178" s="118"/>
      <c r="N6178" s="118"/>
    </row>
    <row r="6179" spans="1:14" s="43" customFormat="1" hidden="1">
      <c r="A6179" s="84"/>
      <c r="B6179" s="117"/>
      <c r="C6179" s="118"/>
      <c r="D6179" s="118"/>
      <c r="E6179" s="118"/>
      <c r="F6179" s="118"/>
      <c r="G6179" s="118"/>
      <c r="H6179" s="118"/>
      <c r="I6179" s="118"/>
      <c r="J6179" s="118"/>
      <c r="K6179" s="118"/>
      <c r="L6179" s="118"/>
      <c r="M6179" s="118"/>
      <c r="N6179" s="118"/>
    </row>
    <row r="6180" spans="1:14" s="43" customFormat="1" hidden="1">
      <c r="A6180" s="84"/>
      <c r="B6180" s="117"/>
      <c r="C6180" s="118"/>
      <c r="D6180" s="118"/>
      <c r="E6180" s="118"/>
      <c r="F6180" s="118"/>
      <c r="G6180" s="118"/>
      <c r="H6180" s="118"/>
      <c r="I6180" s="118"/>
      <c r="J6180" s="118"/>
      <c r="K6180" s="118"/>
      <c r="L6180" s="118"/>
      <c r="M6180" s="118"/>
      <c r="N6180" s="118"/>
    </row>
    <row r="6181" spans="1:14" s="43" customFormat="1" hidden="1">
      <c r="A6181" s="84"/>
      <c r="B6181" s="117"/>
      <c r="C6181" s="118"/>
      <c r="D6181" s="118"/>
      <c r="E6181" s="118"/>
      <c r="F6181" s="118"/>
      <c r="G6181" s="118"/>
      <c r="H6181" s="118"/>
      <c r="I6181" s="118"/>
      <c r="J6181" s="118"/>
      <c r="K6181" s="118"/>
      <c r="L6181" s="118"/>
      <c r="M6181" s="118"/>
      <c r="N6181" s="118"/>
    </row>
    <row r="6182" spans="1:14" s="43" customFormat="1" hidden="1">
      <c r="A6182" s="84"/>
      <c r="B6182" s="117"/>
      <c r="C6182" s="118"/>
      <c r="D6182" s="118"/>
      <c r="E6182" s="118"/>
      <c r="F6182" s="118"/>
      <c r="G6182" s="118"/>
      <c r="H6182" s="118"/>
      <c r="I6182" s="118"/>
      <c r="J6182" s="118"/>
      <c r="K6182" s="118"/>
      <c r="L6182" s="118"/>
      <c r="M6182" s="118"/>
      <c r="N6182" s="118"/>
    </row>
    <row r="6183" spans="1:14" s="43" customFormat="1" hidden="1">
      <c r="A6183" s="84"/>
      <c r="B6183" s="117"/>
      <c r="C6183" s="118"/>
      <c r="D6183" s="118"/>
      <c r="E6183" s="118"/>
      <c r="F6183" s="118"/>
      <c r="G6183" s="118"/>
      <c r="H6183" s="118"/>
      <c r="I6183" s="118"/>
      <c r="J6183" s="118"/>
      <c r="K6183" s="118"/>
      <c r="L6183" s="118"/>
      <c r="M6183" s="118"/>
      <c r="N6183" s="118"/>
    </row>
    <row r="6184" spans="1:14" s="43" customFormat="1" hidden="1">
      <c r="A6184" s="84"/>
      <c r="B6184" s="117"/>
      <c r="C6184" s="118"/>
      <c r="D6184" s="118"/>
      <c r="E6184" s="118"/>
      <c r="F6184" s="118"/>
      <c r="G6184" s="118"/>
      <c r="H6184" s="118"/>
      <c r="I6184" s="118"/>
      <c r="J6184" s="118"/>
      <c r="K6184" s="118"/>
      <c r="L6184" s="118"/>
      <c r="M6184" s="118"/>
      <c r="N6184" s="118"/>
    </row>
    <row r="6185" spans="1:14" s="43" customFormat="1" hidden="1">
      <c r="A6185" s="84"/>
      <c r="B6185" s="117"/>
      <c r="C6185" s="118"/>
      <c r="D6185" s="118"/>
      <c r="E6185" s="118"/>
      <c r="F6185" s="118"/>
      <c r="G6185" s="118"/>
      <c r="H6185" s="118"/>
      <c r="I6185" s="118"/>
      <c r="J6185" s="118"/>
      <c r="K6185" s="118"/>
      <c r="L6185" s="118"/>
      <c r="M6185" s="118"/>
      <c r="N6185" s="118"/>
    </row>
    <row r="6186" spans="1:14" s="43" customFormat="1" hidden="1">
      <c r="A6186" s="84"/>
      <c r="B6186" s="117"/>
      <c r="C6186" s="118"/>
      <c r="D6186" s="118"/>
      <c r="E6186" s="118"/>
      <c r="F6186" s="118"/>
      <c r="G6186" s="118"/>
      <c r="H6186" s="118"/>
      <c r="I6186" s="118"/>
      <c r="J6186" s="118"/>
      <c r="K6186" s="118"/>
      <c r="L6186" s="118"/>
      <c r="M6186" s="118"/>
      <c r="N6186" s="118"/>
    </row>
    <row r="6187" spans="1:14" s="43" customFormat="1" hidden="1">
      <c r="A6187" s="84"/>
      <c r="B6187" s="117"/>
      <c r="C6187" s="118"/>
      <c r="D6187" s="118"/>
      <c r="E6187" s="118"/>
      <c r="F6187" s="118"/>
      <c r="G6187" s="118"/>
      <c r="H6187" s="118"/>
      <c r="I6187" s="118"/>
      <c r="J6187" s="118"/>
      <c r="K6187" s="118"/>
      <c r="L6187" s="118"/>
      <c r="M6187" s="118"/>
      <c r="N6187" s="118"/>
    </row>
    <row r="6188" spans="1:14" s="43" customFormat="1" hidden="1">
      <c r="A6188" s="84"/>
      <c r="B6188" s="117"/>
      <c r="C6188" s="118"/>
      <c r="D6188" s="118"/>
      <c r="E6188" s="118"/>
      <c r="F6188" s="118"/>
      <c r="G6188" s="118"/>
      <c r="H6188" s="118"/>
      <c r="I6188" s="118"/>
      <c r="J6188" s="118"/>
      <c r="K6188" s="118"/>
      <c r="L6188" s="118"/>
      <c r="M6188" s="118"/>
      <c r="N6188" s="118"/>
    </row>
    <row r="6189" spans="1:14" s="43" customFormat="1" hidden="1">
      <c r="A6189" s="84"/>
      <c r="B6189" s="117"/>
      <c r="C6189" s="118"/>
      <c r="D6189" s="118"/>
      <c r="E6189" s="118"/>
      <c r="F6189" s="118"/>
      <c r="G6189" s="118"/>
      <c r="H6189" s="118"/>
      <c r="I6189" s="118"/>
      <c r="J6189" s="118"/>
      <c r="K6189" s="118"/>
      <c r="L6189" s="118"/>
      <c r="M6189" s="118"/>
      <c r="N6189" s="118"/>
    </row>
    <row r="6190" spans="1:14" s="43" customFormat="1" hidden="1">
      <c r="A6190" s="84"/>
      <c r="B6190" s="117"/>
      <c r="C6190" s="118"/>
      <c r="D6190" s="118"/>
      <c r="E6190" s="118"/>
      <c r="F6190" s="118"/>
      <c r="G6190" s="118"/>
      <c r="H6190" s="118"/>
      <c r="I6190" s="118"/>
      <c r="J6190" s="118"/>
      <c r="K6190" s="118"/>
      <c r="L6190" s="118"/>
      <c r="M6190" s="118"/>
      <c r="N6190" s="118"/>
    </row>
    <row r="6191" spans="1:14" s="43" customFormat="1" hidden="1">
      <c r="A6191" s="84"/>
      <c r="B6191" s="117"/>
      <c r="C6191" s="118"/>
      <c r="D6191" s="118"/>
      <c r="E6191" s="118"/>
      <c r="F6191" s="118"/>
      <c r="G6191" s="118"/>
      <c r="H6191" s="118"/>
      <c r="I6191" s="118"/>
      <c r="J6191" s="118"/>
      <c r="K6191" s="118"/>
      <c r="L6191" s="118"/>
      <c r="M6191" s="118"/>
      <c r="N6191" s="118"/>
    </row>
    <row r="6192" spans="1:14" s="43" customFormat="1" hidden="1">
      <c r="A6192" s="84"/>
      <c r="B6192" s="117"/>
      <c r="C6192" s="118"/>
      <c r="D6192" s="118"/>
      <c r="E6192" s="118"/>
      <c r="F6192" s="118"/>
      <c r="G6192" s="118"/>
      <c r="H6192" s="118"/>
      <c r="I6192" s="118"/>
      <c r="J6192" s="118"/>
      <c r="K6192" s="118"/>
      <c r="L6192" s="118"/>
      <c r="M6192" s="118"/>
      <c r="N6192" s="118"/>
    </row>
    <row r="6193" spans="1:14" s="43" customFormat="1" hidden="1">
      <c r="A6193" s="84"/>
      <c r="B6193" s="117"/>
      <c r="C6193" s="118"/>
      <c r="D6193" s="118"/>
      <c r="E6193" s="118"/>
      <c r="F6193" s="118"/>
      <c r="G6193" s="118"/>
      <c r="H6193" s="118"/>
      <c r="I6193" s="118"/>
      <c r="J6193" s="118"/>
      <c r="K6193" s="118"/>
      <c r="L6193" s="118"/>
      <c r="M6193" s="118"/>
      <c r="N6193" s="118"/>
    </row>
    <row r="6194" spans="1:14" s="43" customFormat="1" hidden="1">
      <c r="A6194" s="84"/>
      <c r="B6194" s="117"/>
      <c r="C6194" s="118"/>
      <c r="D6194" s="118"/>
      <c r="E6194" s="118"/>
      <c r="F6194" s="118"/>
      <c r="G6194" s="118"/>
      <c r="H6194" s="118"/>
      <c r="I6194" s="118"/>
      <c r="J6194" s="118"/>
      <c r="K6194" s="118"/>
      <c r="L6194" s="118"/>
      <c r="M6194" s="118"/>
      <c r="N6194" s="118"/>
    </row>
    <row r="6195" spans="1:14" s="43" customFormat="1" hidden="1">
      <c r="A6195" s="84"/>
      <c r="B6195" s="117"/>
      <c r="C6195" s="118"/>
      <c r="D6195" s="118"/>
      <c r="E6195" s="118"/>
      <c r="F6195" s="118"/>
      <c r="G6195" s="118"/>
      <c r="H6195" s="118"/>
      <c r="I6195" s="118"/>
      <c r="J6195" s="118"/>
      <c r="K6195" s="118"/>
      <c r="L6195" s="118"/>
      <c r="M6195" s="118"/>
      <c r="N6195" s="118"/>
    </row>
    <row r="6196" spans="1:14" s="43" customFormat="1" hidden="1">
      <c r="A6196" s="84"/>
      <c r="B6196" s="117"/>
      <c r="C6196" s="118"/>
      <c r="D6196" s="118"/>
      <c r="E6196" s="118"/>
      <c r="F6196" s="118"/>
      <c r="G6196" s="118"/>
      <c r="H6196" s="118"/>
      <c r="I6196" s="118"/>
      <c r="J6196" s="118"/>
      <c r="K6196" s="118"/>
      <c r="L6196" s="118"/>
      <c r="M6196" s="118"/>
      <c r="N6196" s="118"/>
    </row>
    <row r="6197" spans="1:14" s="43" customFormat="1" hidden="1">
      <c r="A6197" s="84"/>
      <c r="B6197" s="117"/>
      <c r="C6197" s="118"/>
      <c r="D6197" s="118"/>
      <c r="E6197" s="118"/>
      <c r="F6197" s="118"/>
      <c r="G6197" s="118"/>
      <c r="H6197" s="118"/>
      <c r="I6197" s="118"/>
      <c r="J6197" s="118"/>
      <c r="K6197" s="118"/>
      <c r="L6197" s="118"/>
      <c r="M6197" s="118"/>
      <c r="N6197" s="118"/>
    </row>
    <row r="6198" spans="1:14" s="43" customFormat="1" hidden="1">
      <c r="A6198" s="84"/>
      <c r="B6198" s="117"/>
      <c r="C6198" s="118"/>
      <c r="D6198" s="118"/>
      <c r="E6198" s="118"/>
      <c r="F6198" s="118"/>
      <c r="G6198" s="118"/>
      <c r="H6198" s="118"/>
      <c r="I6198" s="118"/>
      <c r="J6198" s="118"/>
      <c r="K6198" s="118"/>
      <c r="L6198" s="118"/>
      <c r="M6198" s="118"/>
      <c r="N6198" s="118"/>
    </row>
    <row r="6199" spans="1:14" s="43" customFormat="1" hidden="1">
      <c r="A6199" s="84"/>
      <c r="B6199" s="117"/>
      <c r="C6199" s="118"/>
      <c r="D6199" s="118"/>
      <c r="E6199" s="118"/>
      <c r="F6199" s="118"/>
      <c r="G6199" s="118"/>
      <c r="H6199" s="118"/>
      <c r="I6199" s="118"/>
      <c r="J6199" s="118"/>
      <c r="K6199" s="118"/>
      <c r="L6199" s="118"/>
      <c r="M6199" s="118"/>
      <c r="N6199" s="118"/>
    </row>
    <row r="6200" spans="1:14" s="43" customFormat="1" hidden="1">
      <c r="A6200" s="84"/>
      <c r="B6200" s="117"/>
      <c r="C6200" s="118"/>
      <c r="D6200" s="118"/>
      <c r="E6200" s="118"/>
      <c r="F6200" s="118"/>
      <c r="G6200" s="118"/>
      <c r="H6200" s="118"/>
      <c r="I6200" s="118"/>
      <c r="J6200" s="118"/>
      <c r="K6200" s="118"/>
      <c r="L6200" s="118"/>
      <c r="M6200" s="118"/>
      <c r="N6200" s="118"/>
    </row>
    <row r="6201" spans="1:14" s="43" customFormat="1" hidden="1">
      <c r="A6201" s="84"/>
      <c r="B6201" s="117"/>
      <c r="C6201" s="118"/>
      <c r="D6201" s="118"/>
      <c r="E6201" s="118"/>
      <c r="F6201" s="118"/>
      <c r="G6201" s="118"/>
      <c r="H6201" s="118"/>
      <c r="I6201" s="118"/>
      <c r="J6201" s="118"/>
      <c r="K6201" s="118"/>
      <c r="L6201" s="118"/>
      <c r="M6201" s="118"/>
      <c r="N6201" s="118"/>
    </row>
    <row r="6202" spans="1:14" s="43" customFormat="1" hidden="1">
      <c r="A6202" s="84"/>
      <c r="B6202" s="117"/>
      <c r="C6202" s="118"/>
      <c r="D6202" s="118"/>
      <c r="E6202" s="118"/>
      <c r="F6202" s="118"/>
      <c r="G6202" s="118"/>
      <c r="H6202" s="118"/>
      <c r="I6202" s="118"/>
      <c r="J6202" s="118"/>
      <c r="K6202" s="118"/>
      <c r="L6202" s="118"/>
      <c r="M6202" s="118"/>
      <c r="N6202" s="118"/>
    </row>
    <row r="6203" spans="1:14" s="43" customFormat="1" hidden="1">
      <c r="A6203" s="84"/>
      <c r="B6203" s="117"/>
      <c r="C6203" s="118"/>
      <c r="D6203" s="118"/>
      <c r="E6203" s="118"/>
      <c r="F6203" s="118"/>
      <c r="G6203" s="118"/>
      <c r="H6203" s="118"/>
      <c r="I6203" s="118"/>
      <c r="J6203" s="118"/>
      <c r="K6203" s="118"/>
      <c r="L6203" s="118"/>
      <c r="M6203" s="118"/>
      <c r="N6203" s="118"/>
    </row>
    <row r="6204" spans="1:14" s="43" customFormat="1" hidden="1">
      <c r="A6204" s="84"/>
      <c r="B6204" s="117"/>
      <c r="C6204" s="118"/>
      <c r="D6204" s="118"/>
      <c r="E6204" s="118"/>
      <c r="F6204" s="118"/>
      <c r="G6204" s="118"/>
      <c r="H6204" s="118"/>
      <c r="I6204" s="118"/>
      <c r="J6204" s="118"/>
      <c r="K6204" s="118"/>
      <c r="L6204" s="118"/>
      <c r="M6204" s="118"/>
      <c r="N6204" s="118"/>
    </row>
    <row r="6205" spans="1:14" s="43" customFormat="1" hidden="1">
      <c r="A6205" s="84"/>
      <c r="B6205" s="117"/>
      <c r="C6205" s="118"/>
      <c r="D6205" s="118"/>
      <c r="E6205" s="118"/>
      <c r="F6205" s="118"/>
      <c r="G6205" s="118"/>
      <c r="H6205" s="118"/>
      <c r="I6205" s="118"/>
      <c r="J6205" s="118"/>
      <c r="K6205" s="118"/>
      <c r="L6205" s="118"/>
      <c r="M6205" s="118"/>
      <c r="N6205" s="118"/>
    </row>
    <row r="6206" spans="1:14" s="43" customFormat="1" hidden="1">
      <c r="A6206" s="84"/>
      <c r="B6206" s="117"/>
      <c r="C6206" s="118"/>
      <c r="D6206" s="118"/>
      <c r="E6206" s="118"/>
      <c r="F6206" s="118"/>
      <c r="G6206" s="118"/>
      <c r="H6206" s="118"/>
      <c r="I6206" s="118"/>
      <c r="J6206" s="118"/>
      <c r="K6206" s="118"/>
      <c r="L6206" s="118"/>
      <c r="M6206" s="118"/>
      <c r="N6206" s="118"/>
    </row>
    <row r="6207" spans="1:14" s="43" customFormat="1" hidden="1">
      <c r="A6207" s="84"/>
      <c r="B6207" s="117"/>
      <c r="C6207" s="118"/>
      <c r="D6207" s="118"/>
      <c r="E6207" s="118"/>
      <c r="F6207" s="118"/>
      <c r="G6207" s="118"/>
      <c r="H6207" s="118"/>
      <c r="I6207" s="118"/>
      <c r="J6207" s="118"/>
      <c r="K6207" s="118"/>
      <c r="L6207" s="118"/>
      <c r="M6207" s="118"/>
      <c r="N6207" s="118"/>
    </row>
    <row r="6208" spans="1:14" s="43" customFormat="1" hidden="1">
      <c r="A6208" s="84"/>
      <c r="B6208" s="117"/>
      <c r="C6208" s="118"/>
      <c r="D6208" s="118"/>
      <c r="E6208" s="118"/>
      <c r="F6208" s="118"/>
      <c r="G6208" s="118"/>
      <c r="H6208" s="118"/>
      <c r="I6208" s="118"/>
      <c r="J6208" s="118"/>
      <c r="K6208" s="118"/>
      <c r="L6208" s="118"/>
      <c r="M6208" s="118"/>
      <c r="N6208" s="118"/>
    </row>
    <row r="6209" spans="1:14" s="43" customFormat="1" hidden="1">
      <c r="A6209" s="84"/>
      <c r="B6209" s="117"/>
      <c r="C6209" s="118"/>
      <c r="D6209" s="118"/>
      <c r="E6209" s="118"/>
      <c r="F6209" s="118"/>
      <c r="G6209" s="118"/>
      <c r="H6209" s="118"/>
      <c r="I6209" s="118"/>
      <c r="J6209" s="118"/>
      <c r="K6209" s="118"/>
      <c r="L6209" s="118"/>
      <c r="M6209" s="118"/>
      <c r="N6209" s="118"/>
    </row>
    <row r="6210" spans="1:14" s="43" customFormat="1" hidden="1">
      <c r="A6210" s="84"/>
      <c r="B6210" s="117"/>
      <c r="C6210" s="118"/>
      <c r="D6210" s="118"/>
      <c r="E6210" s="118"/>
      <c r="F6210" s="118"/>
      <c r="G6210" s="118"/>
      <c r="H6210" s="118"/>
      <c r="I6210" s="118"/>
      <c r="J6210" s="118"/>
      <c r="K6210" s="118"/>
      <c r="L6210" s="118"/>
      <c r="M6210" s="118"/>
      <c r="N6210" s="118"/>
    </row>
    <row r="6211" spans="1:14" s="43" customFormat="1" hidden="1">
      <c r="A6211" s="84"/>
      <c r="B6211" s="117"/>
      <c r="C6211" s="118"/>
      <c r="D6211" s="118"/>
      <c r="E6211" s="118"/>
      <c r="F6211" s="118"/>
      <c r="G6211" s="118"/>
      <c r="H6211" s="118"/>
      <c r="I6211" s="118"/>
      <c r="J6211" s="118"/>
      <c r="K6211" s="118"/>
      <c r="L6211" s="118"/>
      <c r="M6211" s="118"/>
      <c r="N6211" s="118"/>
    </row>
    <row r="6212" spans="1:14" s="43" customFormat="1" hidden="1">
      <c r="A6212" s="84"/>
      <c r="B6212" s="117"/>
      <c r="C6212" s="118"/>
      <c r="D6212" s="118"/>
      <c r="E6212" s="118"/>
      <c r="F6212" s="118"/>
      <c r="G6212" s="118"/>
      <c r="H6212" s="118"/>
      <c r="I6212" s="118"/>
      <c r="J6212" s="118"/>
      <c r="K6212" s="118"/>
      <c r="L6212" s="118"/>
      <c r="M6212" s="118"/>
      <c r="N6212" s="118"/>
    </row>
    <row r="6213" spans="1:14" s="43" customFormat="1" hidden="1">
      <c r="A6213" s="84"/>
      <c r="B6213" s="117"/>
      <c r="C6213" s="118"/>
      <c r="D6213" s="118"/>
      <c r="E6213" s="118"/>
      <c r="F6213" s="118"/>
      <c r="G6213" s="118"/>
      <c r="H6213" s="118"/>
      <c r="I6213" s="118"/>
      <c r="J6213" s="118"/>
      <c r="K6213" s="118"/>
      <c r="L6213" s="118"/>
      <c r="M6213" s="118"/>
      <c r="N6213" s="118"/>
    </row>
    <row r="6214" spans="1:14" s="43" customFormat="1" hidden="1">
      <c r="A6214" s="84"/>
      <c r="B6214" s="117"/>
      <c r="C6214" s="118"/>
      <c r="D6214" s="118"/>
      <c r="E6214" s="118"/>
      <c r="F6214" s="118"/>
      <c r="G6214" s="118"/>
      <c r="H6214" s="118"/>
      <c r="I6214" s="118"/>
      <c r="J6214" s="118"/>
      <c r="K6214" s="118"/>
      <c r="L6214" s="118"/>
      <c r="M6214" s="118"/>
      <c r="N6214" s="118"/>
    </row>
    <row r="6215" spans="1:14" s="43" customFormat="1" hidden="1">
      <c r="A6215" s="84"/>
      <c r="B6215" s="117"/>
      <c r="C6215" s="118"/>
      <c r="D6215" s="118"/>
      <c r="E6215" s="118"/>
      <c r="F6215" s="118"/>
      <c r="G6215" s="118"/>
      <c r="H6215" s="118"/>
      <c r="I6215" s="118"/>
      <c r="J6215" s="118"/>
      <c r="K6215" s="118"/>
      <c r="L6215" s="118"/>
      <c r="M6215" s="118"/>
      <c r="N6215" s="118"/>
    </row>
    <row r="6216" spans="1:14" s="43" customFormat="1" hidden="1">
      <c r="A6216" s="84"/>
      <c r="B6216" s="117"/>
      <c r="C6216" s="118"/>
      <c r="D6216" s="118"/>
      <c r="E6216" s="118"/>
      <c r="F6216" s="118"/>
      <c r="G6216" s="118"/>
      <c r="H6216" s="118"/>
      <c r="I6216" s="118"/>
      <c r="J6216" s="118"/>
      <c r="K6216" s="118"/>
      <c r="L6216" s="118"/>
      <c r="M6216" s="118"/>
      <c r="N6216" s="118"/>
    </row>
    <row r="6217" spans="1:14" s="43" customFormat="1" hidden="1">
      <c r="A6217" s="84"/>
      <c r="B6217" s="117"/>
      <c r="C6217" s="118"/>
      <c r="D6217" s="118"/>
      <c r="E6217" s="118"/>
      <c r="F6217" s="118"/>
      <c r="G6217" s="118"/>
      <c r="H6217" s="118"/>
      <c r="I6217" s="118"/>
      <c r="J6217" s="118"/>
      <c r="K6217" s="118"/>
      <c r="L6217" s="118"/>
      <c r="M6217" s="118"/>
      <c r="N6217" s="118"/>
    </row>
    <row r="6218" spans="1:14" s="43" customFormat="1" hidden="1">
      <c r="A6218" s="84"/>
      <c r="B6218" s="117"/>
      <c r="C6218" s="118"/>
      <c r="D6218" s="118"/>
      <c r="E6218" s="118"/>
      <c r="F6218" s="118"/>
      <c r="G6218" s="118"/>
      <c r="H6218" s="118"/>
      <c r="I6218" s="118"/>
      <c r="J6218" s="118"/>
      <c r="K6218" s="118"/>
      <c r="L6218" s="118"/>
      <c r="M6218" s="118"/>
      <c r="N6218" s="118"/>
    </row>
    <row r="6219" spans="1:14" s="43" customFormat="1" hidden="1">
      <c r="A6219" s="84"/>
      <c r="B6219" s="117"/>
      <c r="C6219" s="118"/>
      <c r="D6219" s="118"/>
      <c r="E6219" s="118"/>
      <c r="F6219" s="118"/>
      <c r="G6219" s="118"/>
      <c r="H6219" s="118"/>
      <c r="I6219" s="118"/>
      <c r="J6219" s="118"/>
      <c r="K6219" s="118"/>
      <c r="L6219" s="118"/>
      <c r="M6219" s="118"/>
      <c r="N6219" s="118"/>
    </row>
    <row r="6220" spans="1:14" s="43" customFormat="1" hidden="1">
      <c r="A6220" s="84"/>
      <c r="B6220" s="117"/>
      <c r="C6220" s="118"/>
      <c r="D6220" s="118"/>
      <c r="E6220" s="118"/>
      <c r="F6220" s="118"/>
      <c r="G6220" s="118"/>
      <c r="H6220" s="118"/>
      <c r="I6220" s="118"/>
      <c r="J6220" s="118"/>
      <c r="K6220" s="118"/>
      <c r="L6220" s="118"/>
      <c r="M6220" s="118"/>
      <c r="N6220" s="118"/>
    </row>
    <row r="6221" spans="1:14" s="43" customFormat="1" hidden="1">
      <c r="A6221" s="84"/>
      <c r="B6221" s="117"/>
      <c r="C6221" s="118"/>
      <c r="D6221" s="118"/>
      <c r="E6221" s="118"/>
      <c r="F6221" s="118"/>
      <c r="G6221" s="118"/>
      <c r="H6221" s="118"/>
      <c r="I6221" s="118"/>
      <c r="J6221" s="118"/>
      <c r="K6221" s="118"/>
      <c r="L6221" s="118"/>
      <c r="M6221" s="118"/>
      <c r="N6221" s="118"/>
    </row>
    <row r="6222" spans="1:14" s="43" customFormat="1" hidden="1">
      <c r="A6222" s="84"/>
      <c r="B6222" s="117"/>
      <c r="C6222" s="118"/>
      <c r="D6222" s="118"/>
      <c r="E6222" s="118"/>
      <c r="F6222" s="118"/>
      <c r="G6222" s="118"/>
      <c r="H6222" s="118"/>
      <c r="I6222" s="118"/>
      <c r="J6222" s="118"/>
      <c r="K6222" s="118"/>
      <c r="L6222" s="118"/>
      <c r="M6222" s="118"/>
      <c r="N6222" s="118"/>
    </row>
    <row r="6223" spans="1:14" s="43" customFormat="1" hidden="1">
      <c r="A6223" s="84"/>
      <c r="B6223" s="117"/>
      <c r="C6223" s="118"/>
      <c r="D6223" s="118"/>
      <c r="E6223" s="118"/>
      <c r="F6223" s="118"/>
      <c r="G6223" s="118"/>
      <c r="H6223" s="118"/>
      <c r="I6223" s="118"/>
      <c r="J6223" s="118"/>
      <c r="K6223" s="118"/>
      <c r="L6223" s="118"/>
      <c r="M6223" s="118"/>
      <c r="N6223" s="118"/>
    </row>
    <row r="6224" spans="1:14" s="43" customFormat="1" hidden="1">
      <c r="A6224" s="84"/>
      <c r="B6224" s="117"/>
      <c r="C6224" s="118"/>
      <c r="D6224" s="118"/>
      <c r="E6224" s="118"/>
      <c r="F6224" s="118"/>
      <c r="G6224" s="118"/>
      <c r="H6224" s="118"/>
      <c r="I6224" s="118"/>
      <c r="J6224" s="118"/>
      <c r="K6224" s="118"/>
      <c r="L6224" s="118"/>
      <c r="M6224" s="118"/>
      <c r="N6224" s="118"/>
    </row>
    <row r="6225" spans="1:14" s="43" customFormat="1" hidden="1">
      <c r="A6225" s="84"/>
      <c r="B6225" s="117"/>
      <c r="C6225" s="118"/>
      <c r="D6225" s="118"/>
      <c r="E6225" s="118"/>
      <c r="F6225" s="118"/>
      <c r="G6225" s="118"/>
      <c r="H6225" s="118"/>
      <c r="I6225" s="118"/>
      <c r="J6225" s="118"/>
      <c r="K6225" s="118"/>
      <c r="L6225" s="118"/>
      <c r="M6225" s="118"/>
      <c r="N6225" s="118"/>
    </row>
    <row r="6226" spans="1:14" s="43" customFormat="1" hidden="1">
      <c r="A6226" s="84"/>
      <c r="B6226" s="117"/>
      <c r="C6226" s="118"/>
      <c r="D6226" s="118"/>
      <c r="E6226" s="118"/>
      <c r="F6226" s="118"/>
      <c r="G6226" s="118"/>
      <c r="H6226" s="118"/>
      <c r="I6226" s="118"/>
      <c r="J6226" s="118"/>
      <c r="K6226" s="118"/>
      <c r="L6226" s="118"/>
      <c r="M6226" s="118"/>
      <c r="N6226" s="118"/>
    </row>
    <row r="6227" spans="1:14" s="43" customFormat="1" hidden="1">
      <c r="A6227" s="84"/>
      <c r="B6227" s="117"/>
      <c r="C6227" s="118"/>
      <c r="D6227" s="118"/>
      <c r="E6227" s="118"/>
      <c r="F6227" s="118"/>
      <c r="G6227" s="118"/>
      <c r="H6227" s="118"/>
      <c r="I6227" s="118"/>
      <c r="J6227" s="118"/>
      <c r="K6227" s="118"/>
      <c r="L6227" s="118"/>
      <c r="M6227" s="118"/>
      <c r="N6227" s="118"/>
    </row>
    <row r="6228" spans="1:14" s="43" customFormat="1" hidden="1">
      <c r="A6228" s="84"/>
      <c r="B6228" s="117"/>
      <c r="C6228" s="118"/>
      <c r="D6228" s="118"/>
      <c r="E6228" s="118"/>
      <c r="F6228" s="118"/>
      <c r="G6228" s="118"/>
      <c r="H6228" s="118"/>
      <c r="I6228" s="118"/>
      <c r="J6228" s="118"/>
      <c r="K6228" s="118"/>
      <c r="L6228" s="118"/>
      <c r="M6228" s="118"/>
      <c r="N6228" s="118"/>
    </row>
    <row r="6229" spans="1:14" s="43" customFormat="1" hidden="1">
      <c r="A6229" s="84"/>
      <c r="B6229" s="117"/>
      <c r="C6229" s="118"/>
      <c r="D6229" s="118"/>
      <c r="E6229" s="118"/>
      <c r="F6229" s="118"/>
      <c r="G6229" s="118"/>
      <c r="H6229" s="118"/>
      <c r="I6229" s="118"/>
      <c r="J6229" s="118"/>
      <c r="K6229" s="118"/>
      <c r="L6229" s="118"/>
      <c r="M6229" s="118"/>
      <c r="N6229" s="118"/>
    </row>
    <row r="6230" spans="1:14" s="43" customFormat="1" hidden="1">
      <c r="A6230" s="84"/>
      <c r="B6230" s="117"/>
      <c r="C6230" s="118"/>
      <c r="D6230" s="118"/>
      <c r="E6230" s="118"/>
      <c r="F6230" s="118"/>
      <c r="G6230" s="118"/>
      <c r="H6230" s="118"/>
      <c r="I6230" s="118"/>
      <c r="J6230" s="118"/>
      <c r="K6230" s="118"/>
      <c r="L6230" s="118"/>
      <c r="M6230" s="118"/>
      <c r="N6230" s="118"/>
    </row>
    <row r="6231" spans="1:14" s="43" customFormat="1" hidden="1">
      <c r="A6231" s="84"/>
      <c r="B6231" s="117"/>
      <c r="C6231" s="118"/>
      <c r="D6231" s="118"/>
      <c r="E6231" s="118"/>
      <c r="F6231" s="118"/>
      <c r="G6231" s="118"/>
      <c r="H6231" s="118"/>
      <c r="I6231" s="118"/>
      <c r="J6231" s="118"/>
      <c r="K6231" s="118"/>
      <c r="L6231" s="118"/>
      <c r="M6231" s="118"/>
      <c r="N6231" s="118"/>
    </row>
    <row r="6232" spans="1:14" s="43" customFormat="1" hidden="1">
      <c r="A6232" s="84"/>
      <c r="B6232" s="117"/>
      <c r="C6232" s="118"/>
      <c r="D6232" s="118"/>
      <c r="E6232" s="118"/>
      <c r="F6232" s="118"/>
      <c r="G6232" s="118"/>
      <c r="H6232" s="118"/>
      <c r="I6232" s="118"/>
      <c r="J6232" s="118"/>
      <c r="K6232" s="118"/>
      <c r="L6232" s="118"/>
      <c r="M6232" s="118"/>
      <c r="N6232" s="118"/>
    </row>
    <row r="6233" spans="1:14" s="43" customFormat="1" hidden="1">
      <c r="A6233" s="84"/>
      <c r="B6233" s="117"/>
      <c r="C6233" s="118"/>
      <c r="D6233" s="118"/>
      <c r="E6233" s="118"/>
      <c r="F6233" s="118"/>
      <c r="G6233" s="118"/>
      <c r="H6233" s="118"/>
      <c r="I6233" s="118"/>
      <c r="J6233" s="118"/>
      <c r="K6233" s="118"/>
      <c r="L6233" s="118"/>
      <c r="M6233" s="118"/>
      <c r="N6233" s="118"/>
    </row>
    <row r="6234" spans="1:14" s="43" customFormat="1" hidden="1">
      <c r="A6234" s="84"/>
      <c r="B6234" s="117"/>
      <c r="C6234" s="118"/>
      <c r="D6234" s="118"/>
      <c r="E6234" s="118"/>
      <c r="F6234" s="118"/>
      <c r="G6234" s="118"/>
      <c r="H6234" s="118"/>
      <c r="I6234" s="118"/>
      <c r="J6234" s="118"/>
      <c r="K6234" s="118"/>
      <c r="L6234" s="118"/>
      <c r="M6234" s="118"/>
      <c r="N6234" s="118"/>
    </row>
    <row r="6235" spans="1:14" s="43" customFormat="1" hidden="1">
      <c r="A6235" s="84"/>
      <c r="B6235" s="117"/>
      <c r="C6235" s="118"/>
      <c r="D6235" s="118"/>
      <c r="E6235" s="118"/>
      <c r="F6235" s="118"/>
      <c r="G6235" s="118"/>
      <c r="H6235" s="118"/>
      <c r="I6235" s="118"/>
      <c r="J6235" s="118"/>
      <c r="K6235" s="118"/>
      <c r="L6235" s="118"/>
      <c r="M6235" s="118"/>
      <c r="N6235" s="118"/>
    </row>
    <row r="6236" spans="1:14" s="43" customFormat="1" hidden="1">
      <c r="A6236" s="84"/>
      <c r="B6236" s="117"/>
      <c r="C6236" s="118"/>
      <c r="D6236" s="118"/>
      <c r="E6236" s="118"/>
      <c r="F6236" s="118"/>
      <c r="G6236" s="118"/>
      <c r="H6236" s="118"/>
      <c r="I6236" s="118"/>
      <c r="J6236" s="118"/>
      <c r="K6236" s="118"/>
      <c r="L6236" s="118"/>
      <c r="M6236" s="118"/>
      <c r="N6236" s="118"/>
    </row>
    <row r="6237" spans="1:14" s="43" customFormat="1" hidden="1">
      <c r="A6237" s="84"/>
      <c r="B6237" s="117"/>
      <c r="C6237" s="118"/>
      <c r="D6237" s="118"/>
      <c r="E6237" s="118"/>
      <c r="F6237" s="118"/>
      <c r="G6237" s="118"/>
      <c r="H6237" s="118"/>
      <c r="I6237" s="118"/>
      <c r="J6237" s="118"/>
      <c r="K6237" s="118"/>
      <c r="L6237" s="118"/>
      <c r="M6237" s="118"/>
      <c r="N6237" s="118"/>
    </row>
    <row r="6238" spans="1:14" s="43" customFormat="1" hidden="1">
      <c r="A6238" s="84"/>
      <c r="B6238" s="117"/>
      <c r="C6238" s="118"/>
      <c r="D6238" s="118"/>
      <c r="E6238" s="118"/>
      <c r="F6238" s="118"/>
      <c r="G6238" s="118"/>
      <c r="H6238" s="118"/>
      <c r="I6238" s="118"/>
      <c r="J6238" s="118"/>
      <c r="K6238" s="118"/>
      <c r="L6238" s="118"/>
      <c r="M6238" s="118"/>
      <c r="N6238" s="118"/>
    </row>
    <row r="6239" spans="1:14" s="43" customFormat="1" hidden="1">
      <c r="A6239" s="84"/>
      <c r="B6239" s="117"/>
      <c r="C6239" s="118"/>
      <c r="D6239" s="118"/>
      <c r="E6239" s="118"/>
      <c r="F6239" s="118"/>
      <c r="G6239" s="118"/>
      <c r="H6239" s="118"/>
      <c r="I6239" s="118"/>
      <c r="J6239" s="118"/>
      <c r="K6239" s="118"/>
      <c r="L6239" s="118"/>
      <c r="M6239" s="118"/>
      <c r="N6239" s="118"/>
    </row>
    <row r="6240" spans="1:14" s="43" customFormat="1" hidden="1">
      <c r="A6240" s="84"/>
      <c r="B6240" s="117"/>
      <c r="C6240" s="118"/>
      <c r="D6240" s="118"/>
      <c r="E6240" s="118"/>
      <c r="F6240" s="118"/>
      <c r="G6240" s="118"/>
      <c r="H6240" s="118"/>
      <c r="I6240" s="118"/>
      <c r="J6240" s="118"/>
      <c r="K6240" s="118"/>
      <c r="L6240" s="118"/>
      <c r="M6240" s="118"/>
      <c r="N6240" s="118"/>
    </row>
    <row r="6241" spans="1:14" s="43" customFormat="1" hidden="1">
      <c r="A6241" s="84"/>
      <c r="B6241" s="117"/>
      <c r="C6241" s="118"/>
      <c r="D6241" s="118"/>
      <c r="E6241" s="118"/>
      <c r="F6241" s="118"/>
      <c r="G6241" s="118"/>
      <c r="H6241" s="118"/>
      <c r="I6241" s="118"/>
      <c r="J6241" s="118"/>
      <c r="K6241" s="118"/>
      <c r="L6241" s="118"/>
      <c r="M6241" s="118"/>
      <c r="N6241" s="118"/>
    </row>
    <row r="6242" spans="1:14" s="43" customFormat="1" hidden="1">
      <c r="A6242" s="84"/>
      <c r="B6242" s="117"/>
      <c r="C6242" s="118"/>
      <c r="D6242" s="118"/>
      <c r="E6242" s="118"/>
      <c r="F6242" s="118"/>
      <c r="G6242" s="118"/>
      <c r="H6242" s="118"/>
      <c r="I6242" s="118"/>
      <c r="J6242" s="118"/>
      <c r="K6242" s="118"/>
      <c r="L6242" s="118"/>
      <c r="M6242" s="118"/>
      <c r="N6242" s="118"/>
    </row>
    <row r="6243" spans="1:14" s="43" customFormat="1" hidden="1">
      <c r="A6243" s="84"/>
      <c r="B6243" s="117"/>
      <c r="C6243" s="118"/>
      <c r="D6243" s="118"/>
      <c r="E6243" s="118"/>
      <c r="F6243" s="118"/>
      <c r="G6243" s="118"/>
      <c r="H6243" s="118"/>
      <c r="I6243" s="118"/>
      <c r="J6243" s="118"/>
      <c r="K6243" s="118"/>
      <c r="L6243" s="118"/>
      <c r="M6243" s="118"/>
      <c r="N6243" s="118"/>
    </row>
    <row r="6244" spans="1:14" s="43" customFormat="1" hidden="1">
      <c r="A6244" s="84"/>
      <c r="B6244" s="117"/>
      <c r="C6244" s="118"/>
      <c r="D6244" s="118"/>
      <c r="E6244" s="118"/>
      <c r="F6244" s="118"/>
      <c r="G6244" s="118"/>
      <c r="H6244" s="118"/>
      <c r="I6244" s="118"/>
      <c r="J6244" s="118"/>
      <c r="K6244" s="118"/>
      <c r="L6244" s="118"/>
      <c r="M6244" s="118"/>
      <c r="N6244" s="118"/>
    </row>
    <row r="6245" spans="1:14" s="43" customFormat="1" hidden="1">
      <c r="A6245" s="84"/>
      <c r="B6245" s="117"/>
      <c r="C6245" s="118"/>
      <c r="D6245" s="118"/>
      <c r="E6245" s="118"/>
      <c r="F6245" s="118"/>
      <c r="G6245" s="118"/>
      <c r="H6245" s="118"/>
      <c r="I6245" s="118"/>
      <c r="J6245" s="118"/>
      <c r="K6245" s="118"/>
      <c r="L6245" s="118"/>
      <c r="M6245" s="118"/>
      <c r="N6245" s="118"/>
    </row>
    <row r="6246" spans="1:14" s="43" customFormat="1" hidden="1">
      <c r="A6246" s="84"/>
      <c r="B6246" s="117"/>
      <c r="C6246" s="118"/>
      <c r="D6246" s="118"/>
      <c r="E6246" s="118"/>
      <c r="F6246" s="118"/>
      <c r="G6246" s="118"/>
      <c r="H6246" s="118"/>
      <c r="I6246" s="118"/>
      <c r="J6246" s="118"/>
      <c r="K6246" s="118"/>
      <c r="L6246" s="118"/>
      <c r="M6246" s="118"/>
      <c r="N6246" s="118"/>
    </row>
    <row r="6247" spans="1:14" s="43" customFormat="1" hidden="1">
      <c r="A6247" s="84"/>
      <c r="B6247" s="117"/>
      <c r="C6247" s="118"/>
      <c r="D6247" s="118"/>
      <c r="E6247" s="118"/>
      <c r="F6247" s="118"/>
      <c r="G6247" s="118"/>
      <c r="H6247" s="118"/>
      <c r="I6247" s="118"/>
      <c r="J6247" s="118"/>
      <c r="K6247" s="118"/>
      <c r="L6247" s="118"/>
      <c r="M6247" s="118"/>
      <c r="N6247" s="118"/>
    </row>
    <row r="6248" spans="1:14" s="43" customFormat="1" hidden="1">
      <c r="A6248" s="84"/>
      <c r="B6248" s="117"/>
      <c r="C6248" s="118"/>
      <c r="D6248" s="118"/>
      <c r="E6248" s="118"/>
      <c r="F6248" s="118"/>
      <c r="G6248" s="118"/>
      <c r="H6248" s="118"/>
      <c r="I6248" s="118"/>
      <c r="J6248" s="118"/>
      <c r="K6248" s="118"/>
      <c r="L6248" s="118"/>
      <c r="M6248" s="118"/>
      <c r="N6248" s="118"/>
    </row>
    <row r="6249" spans="1:14" s="43" customFormat="1" hidden="1">
      <c r="A6249" s="84"/>
      <c r="B6249" s="117"/>
      <c r="C6249" s="118"/>
      <c r="D6249" s="118"/>
      <c r="E6249" s="118"/>
      <c r="F6249" s="118"/>
      <c r="G6249" s="118"/>
      <c r="H6249" s="118"/>
      <c r="I6249" s="118"/>
      <c r="J6249" s="118"/>
      <c r="K6249" s="118"/>
      <c r="L6249" s="118"/>
      <c r="M6249" s="118"/>
      <c r="N6249" s="118"/>
    </row>
    <row r="6250" spans="1:14" s="43" customFormat="1" hidden="1">
      <c r="A6250" s="84"/>
      <c r="B6250" s="117"/>
      <c r="C6250" s="118"/>
      <c r="D6250" s="118"/>
      <c r="E6250" s="118"/>
      <c r="F6250" s="118"/>
      <c r="G6250" s="118"/>
      <c r="H6250" s="118"/>
      <c r="I6250" s="118"/>
      <c r="J6250" s="118"/>
      <c r="K6250" s="118"/>
      <c r="L6250" s="118"/>
      <c r="M6250" s="118"/>
      <c r="N6250" s="118"/>
    </row>
    <row r="6251" spans="1:14" s="43" customFormat="1" hidden="1">
      <c r="A6251" s="84"/>
      <c r="B6251" s="117"/>
      <c r="C6251" s="118"/>
      <c r="D6251" s="118"/>
      <c r="E6251" s="118"/>
      <c r="F6251" s="118"/>
      <c r="G6251" s="118"/>
      <c r="H6251" s="118"/>
      <c r="I6251" s="118"/>
      <c r="J6251" s="118"/>
      <c r="K6251" s="118"/>
      <c r="L6251" s="118"/>
      <c r="M6251" s="118"/>
      <c r="N6251" s="118"/>
    </row>
    <row r="6252" spans="1:14" s="43" customFormat="1" hidden="1">
      <c r="A6252" s="84"/>
      <c r="B6252" s="117"/>
      <c r="C6252" s="118"/>
      <c r="D6252" s="118"/>
      <c r="E6252" s="118"/>
      <c r="F6252" s="118"/>
      <c r="G6252" s="118"/>
      <c r="H6252" s="118"/>
      <c r="I6252" s="118"/>
      <c r="J6252" s="118"/>
      <c r="K6252" s="118"/>
      <c r="L6252" s="118"/>
      <c r="M6252" s="118"/>
      <c r="N6252" s="118"/>
    </row>
    <row r="6253" spans="1:14" s="43" customFormat="1" hidden="1">
      <c r="A6253" s="84"/>
      <c r="B6253" s="117"/>
      <c r="C6253" s="118"/>
      <c r="D6253" s="118"/>
      <c r="E6253" s="118"/>
      <c r="F6253" s="118"/>
      <c r="G6253" s="118"/>
      <c r="H6253" s="118"/>
      <c r="I6253" s="118"/>
      <c r="J6253" s="118"/>
      <c r="K6253" s="118"/>
      <c r="L6253" s="118"/>
      <c r="M6253" s="118"/>
      <c r="N6253" s="118"/>
    </row>
    <row r="6254" spans="1:14" s="43" customFormat="1" hidden="1">
      <c r="A6254" s="84"/>
      <c r="B6254" s="117"/>
      <c r="C6254" s="118"/>
      <c r="D6254" s="118"/>
      <c r="E6254" s="118"/>
      <c r="F6254" s="118"/>
      <c r="G6254" s="118"/>
      <c r="H6254" s="118"/>
      <c r="I6254" s="118"/>
      <c r="J6254" s="118"/>
      <c r="K6254" s="118"/>
      <c r="L6254" s="118"/>
      <c r="M6254" s="118"/>
      <c r="N6254" s="118"/>
    </row>
    <row r="6255" spans="1:14" s="43" customFormat="1" hidden="1">
      <c r="A6255" s="84"/>
      <c r="B6255" s="117"/>
      <c r="C6255" s="118"/>
      <c r="D6255" s="118"/>
      <c r="E6255" s="118"/>
      <c r="F6255" s="118"/>
      <c r="G6255" s="118"/>
      <c r="H6255" s="118"/>
      <c r="I6255" s="118"/>
      <c r="J6255" s="118"/>
      <c r="K6255" s="118"/>
      <c r="L6255" s="118"/>
      <c r="M6255" s="118"/>
      <c r="N6255" s="118"/>
    </row>
    <row r="6256" spans="1:14" s="43" customFormat="1" hidden="1">
      <c r="A6256" s="84"/>
      <c r="B6256" s="117"/>
      <c r="C6256" s="118"/>
      <c r="D6256" s="118"/>
      <c r="E6256" s="118"/>
      <c r="F6256" s="118"/>
      <c r="G6256" s="118"/>
      <c r="H6256" s="118"/>
      <c r="I6256" s="118"/>
      <c r="J6256" s="118"/>
      <c r="K6256" s="118"/>
      <c r="L6256" s="118"/>
      <c r="M6256" s="118"/>
      <c r="N6256" s="118"/>
    </row>
    <row r="6257" spans="1:14" s="43" customFormat="1" hidden="1">
      <c r="A6257" s="84"/>
      <c r="B6257" s="117"/>
      <c r="C6257" s="118"/>
      <c r="D6257" s="118"/>
      <c r="E6257" s="118"/>
      <c r="F6257" s="118"/>
      <c r="G6257" s="118"/>
      <c r="H6257" s="118"/>
      <c r="I6257" s="118"/>
      <c r="J6257" s="118"/>
      <c r="K6257" s="118"/>
      <c r="L6257" s="118"/>
      <c r="M6257" s="118"/>
      <c r="N6257" s="118"/>
    </row>
    <row r="6258" spans="1:14" s="43" customFormat="1" hidden="1">
      <c r="A6258" s="84"/>
      <c r="B6258" s="117"/>
      <c r="C6258" s="118"/>
      <c r="D6258" s="118"/>
      <c r="E6258" s="118"/>
      <c r="F6258" s="118"/>
      <c r="G6258" s="118"/>
      <c r="H6258" s="118"/>
      <c r="I6258" s="118"/>
      <c r="J6258" s="118"/>
      <c r="K6258" s="118"/>
      <c r="L6258" s="118"/>
      <c r="M6258" s="118"/>
      <c r="N6258" s="118"/>
    </row>
    <row r="6259" spans="1:14" s="43" customFormat="1" hidden="1">
      <c r="A6259" s="84"/>
      <c r="B6259" s="117"/>
      <c r="C6259" s="118"/>
      <c r="D6259" s="118"/>
      <c r="E6259" s="118"/>
      <c r="F6259" s="118"/>
      <c r="G6259" s="118"/>
      <c r="H6259" s="118"/>
      <c r="I6259" s="118"/>
      <c r="J6259" s="118"/>
      <c r="K6259" s="118"/>
      <c r="L6259" s="118"/>
      <c r="M6259" s="118"/>
      <c r="N6259" s="118"/>
    </row>
    <row r="6260" spans="1:14" s="43" customFormat="1" hidden="1">
      <c r="A6260" s="84"/>
      <c r="B6260" s="117"/>
      <c r="C6260" s="118"/>
      <c r="D6260" s="118"/>
      <c r="E6260" s="118"/>
      <c r="F6260" s="118"/>
      <c r="G6260" s="118"/>
      <c r="H6260" s="118"/>
      <c r="I6260" s="118"/>
      <c r="J6260" s="118"/>
      <c r="K6260" s="118"/>
      <c r="L6260" s="118"/>
      <c r="M6260" s="118"/>
      <c r="N6260" s="118"/>
    </row>
    <row r="6261" spans="1:14" s="43" customFormat="1" hidden="1">
      <c r="A6261" s="84"/>
      <c r="B6261" s="117"/>
      <c r="C6261" s="118"/>
      <c r="D6261" s="118"/>
      <c r="E6261" s="118"/>
      <c r="F6261" s="118"/>
      <c r="G6261" s="118"/>
      <c r="H6261" s="118"/>
      <c r="I6261" s="118"/>
      <c r="J6261" s="118"/>
      <c r="K6261" s="118"/>
      <c r="L6261" s="118"/>
      <c r="M6261" s="118"/>
      <c r="N6261" s="118"/>
    </row>
    <row r="6262" spans="1:14" s="43" customFormat="1" hidden="1">
      <c r="A6262" s="84"/>
      <c r="B6262" s="117"/>
      <c r="C6262" s="118"/>
      <c r="D6262" s="118"/>
      <c r="E6262" s="118"/>
      <c r="F6262" s="118"/>
      <c r="G6262" s="118"/>
      <c r="H6262" s="118"/>
      <c r="I6262" s="118"/>
      <c r="J6262" s="118"/>
      <c r="K6262" s="118"/>
      <c r="L6262" s="118"/>
      <c r="M6262" s="118"/>
      <c r="N6262" s="118"/>
    </row>
    <row r="6263" spans="1:14" s="43" customFormat="1" hidden="1">
      <c r="A6263" s="84"/>
      <c r="B6263" s="117"/>
      <c r="C6263" s="118"/>
      <c r="D6263" s="118"/>
      <c r="E6263" s="118"/>
      <c r="F6263" s="118"/>
      <c r="G6263" s="118"/>
      <c r="H6263" s="118"/>
      <c r="I6263" s="118"/>
      <c r="J6263" s="118"/>
      <c r="K6263" s="118"/>
      <c r="L6263" s="118"/>
      <c r="M6263" s="118"/>
      <c r="N6263" s="118"/>
    </row>
    <row r="6264" spans="1:14" s="43" customFormat="1" hidden="1">
      <c r="A6264" s="84"/>
      <c r="B6264" s="117"/>
      <c r="C6264" s="118"/>
      <c r="D6264" s="118"/>
      <c r="E6264" s="118"/>
      <c r="F6264" s="118"/>
      <c r="G6264" s="118"/>
      <c r="H6264" s="118"/>
      <c r="I6264" s="118"/>
      <c r="J6264" s="118"/>
      <c r="K6264" s="118"/>
      <c r="L6264" s="118"/>
      <c r="M6264" s="118"/>
      <c r="N6264" s="118"/>
    </row>
    <row r="6265" spans="1:14" s="43" customFormat="1" hidden="1">
      <c r="A6265" s="84"/>
      <c r="B6265" s="117"/>
      <c r="C6265" s="118"/>
      <c r="D6265" s="118"/>
      <c r="E6265" s="118"/>
      <c r="F6265" s="118"/>
      <c r="G6265" s="118"/>
      <c r="H6265" s="118"/>
      <c r="I6265" s="118"/>
      <c r="J6265" s="118"/>
      <c r="K6265" s="118"/>
      <c r="L6265" s="118"/>
      <c r="M6265" s="118"/>
      <c r="N6265" s="118"/>
    </row>
    <row r="6266" spans="1:14" s="43" customFormat="1" hidden="1">
      <c r="A6266" s="84"/>
      <c r="B6266" s="117"/>
      <c r="C6266" s="118"/>
      <c r="D6266" s="118"/>
      <c r="E6266" s="118"/>
      <c r="F6266" s="118"/>
      <c r="G6266" s="118"/>
      <c r="H6266" s="118"/>
      <c r="I6266" s="118"/>
      <c r="J6266" s="118"/>
      <c r="K6266" s="118"/>
      <c r="L6266" s="118"/>
      <c r="M6266" s="118"/>
      <c r="N6266" s="118"/>
    </row>
    <row r="6267" spans="1:14" s="43" customFormat="1" hidden="1">
      <c r="A6267" s="84"/>
      <c r="B6267" s="117"/>
      <c r="C6267" s="118"/>
      <c r="D6267" s="118"/>
      <c r="E6267" s="118"/>
      <c r="F6267" s="118"/>
      <c r="G6267" s="118"/>
      <c r="H6267" s="118"/>
      <c r="I6267" s="118"/>
      <c r="J6267" s="118"/>
      <c r="K6267" s="118"/>
      <c r="L6267" s="118"/>
      <c r="M6267" s="118"/>
      <c r="N6267" s="118"/>
    </row>
    <row r="6268" spans="1:14" s="43" customFormat="1" hidden="1">
      <c r="A6268" s="84"/>
      <c r="B6268" s="117"/>
      <c r="C6268" s="118"/>
      <c r="D6268" s="118"/>
      <c r="E6268" s="118"/>
      <c r="F6268" s="118"/>
      <c r="G6268" s="118"/>
      <c r="H6268" s="118"/>
      <c r="I6268" s="118"/>
      <c r="J6268" s="118"/>
      <c r="K6268" s="118"/>
      <c r="L6268" s="118"/>
      <c r="M6268" s="118"/>
      <c r="N6268" s="118"/>
    </row>
    <row r="6269" spans="1:14" s="43" customFormat="1" hidden="1">
      <c r="A6269" s="84"/>
      <c r="B6269" s="117"/>
      <c r="C6269" s="118"/>
      <c r="D6269" s="118"/>
      <c r="E6269" s="118"/>
      <c r="F6269" s="118"/>
      <c r="G6269" s="118"/>
      <c r="H6269" s="118"/>
      <c r="I6269" s="118"/>
      <c r="J6269" s="118"/>
      <c r="K6269" s="118"/>
      <c r="L6269" s="118"/>
      <c r="M6269" s="118"/>
      <c r="N6269" s="118"/>
    </row>
    <row r="6270" spans="1:14" s="43" customFormat="1" hidden="1">
      <c r="A6270" s="84"/>
      <c r="B6270" s="117"/>
      <c r="C6270" s="118"/>
      <c r="D6270" s="118"/>
      <c r="E6270" s="118"/>
      <c r="F6270" s="118"/>
      <c r="G6270" s="118"/>
      <c r="H6270" s="118"/>
      <c r="I6270" s="118"/>
      <c r="J6270" s="118"/>
      <c r="K6270" s="118"/>
      <c r="L6270" s="118"/>
      <c r="M6270" s="118"/>
      <c r="N6270" s="118"/>
    </row>
    <row r="6271" spans="1:14" s="43" customFormat="1" hidden="1">
      <c r="A6271" s="84"/>
      <c r="B6271" s="117"/>
      <c r="C6271" s="118"/>
      <c r="D6271" s="118"/>
      <c r="E6271" s="118"/>
      <c r="F6271" s="118"/>
      <c r="G6271" s="118"/>
      <c r="H6271" s="118"/>
      <c r="I6271" s="118"/>
      <c r="J6271" s="118"/>
      <c r="K6271" s="118"/>
      <c r="L6271" s="118"/>
      <c r="M6271" s="118"/>
      <c r="N6271" s="118"/>
    </row>
    <row r="6272" spans="1:14" s="43" customFormat="1" hidden="1">
      <c r="A6272" s="84"/>
      <c r="B6272" s="117"/>
      <c r="C6272" s="118"/>
      <c r="D6272" s="118"/>
      <c r="E6272" s="118"/>
      <c r="F6272" s="118"/>
      <c r="G6272" s="118"/>
      <c r="H6272" s="118"/>
      <c r="I6272" s="118"/>
      <c r="J6272" s="118"/>
      <c r="K6272" s="118"/>
      <c r="L6272" s="118"/>
      <c r="M6272" s="118"/>
      <c r="N6272" s="118"/>
    </row>
    <row r="6273" spans="1:14" s="43" customFormat="1" hidden="1">
      <c r="A6273" s="84"/>
      <c r="B6273" s="117"/>
      <c r="C6273" s="118"/>
      <c r="D6273" s="118"/>
      <c r="E6273" s="118"/>
      <c r="F6273" s="118"/>
      <c r="G6273" s="118"/>
      <c r="H6273" s="118"/>
      <c r="I6273" s="118"/>
      <c r="J6273" s="118"/>
      <c r="K6273" s="118"/>
      <c r="L6273" s="118"/>
      <c r="M6273" s="118"/>
      <c r="N6273" s="118"/>
    </row>
    <row r="6274" spans="1:14" s="43" customFormat="1" hidden="1">
      <c r="A6274" s="84"/>
      <c r="B6274" s="117"/>
      <c r="C6274" s="118"/>
      <c r="D6274" s="118"/>
      <c r="E6274" s="118"/>
      <c r="F6274" s="118"/>
      <c r="G6274" s="118"/>
      <c r="H6274" s="118"/>
      <c r="I6274" s="118"/>
      <c r="J6274" s="118"/>
      <c r="K6274" s="118"/>
      <c r="L6274" s="118"/>
      <c r="M6274" s="118"/>
      <c r="N6274" s="118"/>
    </row>
    <row r="6275" spans="1:14" s="43" customFormat="1" hidden="1">
      <c r="A6275" s="84"/>
      <c r="B6275" s="117"/>
      <c r="C6275" s="118"/>
      <c r="D6275" s="118"/>
      <c r="E6275" s="118"/>
      <c r="F6275" s="118"/>
      <c r="G6275" s="118"/>
      <c r="H6275" s="118"/>
      <c r="I6275" s="118"/>
      <c r="J6275" s="118"/>
      <c r="K6275" s="118"/>
      <c r="L6275" s="118"/>
      <c r="M6275" s="118"/>
      <c r="N6275" s="118"/>
    </row>
    <row r="6276" spans="1:14" s="43" customFormat="1" hidden="1">
      <c r="A6276" s="84"/>
      <c r="B6276" s="117"/>
      <c r="C6276" s="118"/>
      <c r="D6276" s="118"/>
      <c r="E6276" s="118"/>
      <c r="F6276" s="118"/>
      <c r="G6276" s="118"/>
      <c r="H6276" s="118"/>
      <c r="I6276" s="118"/>
      <c r="J6276" s="118"/>
      <c r="K6276" s="118"/>
      <c r="L6276" s="118"/>
      <c r="M6276" s="118"/>
      <c r="N6276" s="118"/>
    </row>
    <row r="6277" spans="1:14" s="43" customFormat="1" hidden="1">
      <c r="A6277" s="84"/>
      <c r="B6277" s="117"/>
      <c r="C6277" s="118"/>
      <c r="D6277" s="118"/>
      <c r="E6277" s="118"/>
      <c r="F6277" s="118"/>
      <c r="G6277" s="118"/>
      <c r="H6277" s="118"/>
      <c r="I6277" s="118"/>
      <c r="J6277" s="118"/>
      <c r="K6277" s="118"/>
      <c r="L6277" s="118"/>
      <c r="M6277" s="118"/>
      <c r="N6277" s="118"/>
    </row>
    <row r="6278" spans="1:14" s="43" customFormat="1" hidden="1">
      <c r="A6278" s="84"/>
      <c r="B6278" s="117"/>
      <c r="C6278" s="118"/>
      <c r="D6278" s="118"/>
      <c r="E6278" s="118"/>
      <c r="F6278" s="118"/>
      <c r="G6278" s="118"/>
      <c r="H6278" s="118"/>
      <c r="I6278" s="118"/>
      <c r="J6278" s="118"/>
      <c r="K6278" s="118"/>
      <c r="L6278" s="118"/>
      <c r="M6278" s="118"/>
      <c r="N6278" s="118"/>
    </row>
    <row r="6279" spans="1:14" s="43" customFormat="1" hidden="1">
      <c r="A6279" s="84"/>
      <c r="B6279" s="117"/>
      <c r="C6279" s="118"/>
      <c r="D6279" s="118"/>
      <c r="E6279" s="118"/>
      <c r="F6279" s="118"/>
      <c r="G6279" s="118"/>
      <c r="H6279" s="118"/>
      <c r="I6279" s="118"/>
      <c r="J6279" s="118"/>
      <c r="K6279" s="118"/>
      <c r="L6279" s="118"/>
      <c r="M6279" s="118"/>
      <c r="N6279" s="118"/>
    </row>
    <row r="6280" spans="1:14" s="43" customFormat="1" hidden="1">
      <c r="A6280" s="84"/>
      <c r="B6280" s="117"/>
      <c r="C6280" s="118"/>
      <c r="D6280" s="118"/>
      <c r="E6280" s="118"/>
      <c r="F6280" s="118"/>
      <c r="G6280" s="118"/>
      <c r="H6280" s="118"/>
      <c r="I6280" s="118"/>
      <c r="J6280" s="118"/>
      <c r="K6280" s="118"/>
      <c r="L6280" s="118"/>
      <c r="M6280" s="118"/>
      <c r="N6280" s="118"/>
    </row>
    <row r="6281" spans="1:14" s="43" customFormat="1" hidden="1">
      <c r="A6281" s="84"/>
      <c r="B6281" s="117"/>
      <c r="C6281" s="118"/>
      <c r="D6281" s="118"/>
      <c r="E6281" s="118"/>
      <c r="F6281" s="118"/>
      <c r="G6281" s="118"/>
      <c r="H6281" s="118"/>
      <c r="I6281" s="118"/>
      <c r="J6281" s="118"/>
      <c r="K6281" s="118"/>
      <c r="L6281" s="118"/>
      <c r="M6281" s="118"/>
      <c r="N6281" s="118"/>
    </row>
    <row r="6282" spans="1:14" s="43" customFormat="1" hidden="1">
      <c r="A6282" s="84"/>
      <c r="B6282" s="117"/>
      <c r="C6282" s="118"/>
      <c r="D6282" s="118"/>
      <c r="E6282" s="118"/>
      <c r="F6282" s="118"/>
      <c r="G6282" s="118"/>
      <c r="H6282" s="118"/>
      <c r="I6282" s="118"/>
      <c r="J6282" s="118"/>
      <c r="K6282" s="118"/>
      <c r="L6282" s="118"/>
      <c r="M6282" s="118"/>
      <c r="N6282" s="118"/>
    </row>
    <row r="6283" spans="1:14" s="43" customFormat="1" hidden="1">
      <c r="A6283" s="84"/>
      <c r="B6283" s="117"/>
      <c r="C6283" s="118"/>
      <c r="D6283" s="118"/>
      <c r="E6283" s="118"/>
      <c r="F6283" s="118"/>
      <c r="G6283" s="118"/>
      <c r="H6283" s="118"/>
      <c r="I6283" s="118"/>
      <c r="J6283" s="118"/>
      <c r="K6283" s="118"/>
      <c r="L6283" s="118"/>
      <c r="M6283" s="118"/>
      <c r="N6283" s="118"/>
    </row>
    <row r="6284" spans="1:14" s="43" customFormat="1" hidden="1">
      <c r="A6284" s="84"/>
      <c r="B6284" s="117"/>
      <c r="C6284" s="118"/>
      <c r="D6284" s="118"/>
      <c r="E6284" s="118"/>
      <c r="F6284" s="118"/>
      <c r="G6284" s="118"/>
      <c r="H6284" s="118"/>
      <c r="I6284" s="118"/>
      <c r="J6284" s="118"/>
      <c r="K6284" s="118"/>
      <c r="L6284" s="118"/>
      <c r="M6284" s="118"/>
      <c r="N6284" s="118"/>
    </row>
    <row r="6285" spans="1:14" s="43" customFormat="1" hidden="1">
      <c r="A6285" s="84"/>
      <c r="B6285" s="117"/>
      <c r="C6285" s="118"/>
      <c r="D6285" s="118"/>
      <c r="E6285" s="118"/>
      <c r="F6285" s="118"/>
      <c r="G6285" s="118"/>
      <c r="H6285" s="118"/>
      <c r="I6285" s="118"/>
      <c r="J6285" s="118"/>
      <c r="K6285" s="118"/>
      <c r="L6285" s="118"/>
      <c r="M6285" s="118"/>
      <c r="N6285" s="118"/>
    </row>
    <row r="6286" spans="1:14" s="43" customFormat="1" hidden="1">
      <c r="A6286" s="84"/>
      <c r="B6286" s="117"/>
      <c r="C6286" s="118"/>
      <c r="D6286" s="118"/>
      <c r="E6286" s="118"/>
      <c r="F6286" s="118"/>
      <c r="G6286" s="118"/>
      <c r="H6286" s="118"/>
      <c r="I6286" s="118"/>
      <c r="J6286" s="118"/>
      <c r="K6286" s="118"/>
      <c r="L6286" s="118"/>
      <c r="M6286" s="118"/>
      <c r="N6286" s="118"/>
    </row>
    <row r="6287" spans="1:14" s="43" customFormat="1" hidden="1">
      <c r="A6287" s="84"/>
      <c r="B6287" s="117"/>
      <c r="C6287" s="118"/>
      <c r="D6287" s="118"/>
      <c r="E6287" s="118"/>
      <c r="F6287" s="118"/>
      <c r="G6287" s="118"/>
      <c r="H6287" s="118"/>
      <c r="I6287" s="118"/>
      <c r="J6287" s="118"/>
      <c r="K6287" s="118"/>
      <c r="L6287" s="118"/>
      <c r="M6287" s="118"/>
      <c r="N6287" s="118"/>
    </row>
    <row r="6288" spans="1:14" s="43" customFormat="1" hidden="1">
      <c r="A6288" s="84"/>
      <c r="B6288" s="117"/>
      <c r="C6288" s="118"/>
      <c r="D6288" s="118"/>
      <c r="E6288" s="118"/>
      <c r="F6288" s="118"/>
      <c r="G6288" s="118"/>
      <c r="H6288" s="118"/>
      <c r="I6288" s="118"/>
      <c r="J6288" s="118"/>
      <c r="K6288" s="118"/>
      <c r="L6288" s="118"/>
      <c r="M6288" s="118"/>
      <c r="N6288" s="118"/>
    </row>
    <row r="6289" spans="1:14" s="43" customFormat="1" hidden="1">
      <c r="A6289" s="84"/>
      <c r="B6289" s="117"/>
      <c r="C6289" s="118"/>
      <c r="D6289" s="118"/>
      <c r="E6289" s="118"/>
      <c r="F6289" s="118"/>
      <c r="G6289" s="118"/>
      <c r="H6289" s="118"/>
      <c r="I6289" s="118"/>
      <c r="J6289" s="118"/>
      <c r="K6289" s="118"/>
      <c r="L6289" s="118"/>
      <c r="M6289" s="118"/>
      <c r="N6289" s="118"/>
    </row>
    <row r="6290" spans="1:14" s="43" customFormat="1" hidden="1">
      <c r="A6290" s="84"/>
      <c r="B6290" s="117"/>
      <c r="C6290" s="118"/>
      <c r="D6290" s="118"/>
      <c r="E6290" s="118"/>
      <c r="F6290" s="118"/>
      <c r="G6290" s="118"/>
      <c r="H6290" s="118"/>
      <c r="I6290" s="118"/>
      <c r="J6290" s="118"/>
      <c r="K6290" s="118"/>
      <c r="L6290" s="118"/>
      <c r="M6290" s="118"/>
      <c r="N6290" s="118"/>
    </row>
    <row r="6291" spans="1:14" s="43" customFormat="1" hidden="1">
      <c r="A6291" s="84"/>
      <c r="B6291" s="117"/>
      <c r="C6291" s="118"/>
      <c r="D6291" s="118"/>
      <c r="E6291" s="118"/>
      <c r="F6291" s="118"/>
      <c r="G6291" s="118"/>
      <c r="H6291" s="118"/>
      <c r="I6291" s="118"/>
      <c r="J6291" s="118"/>
      <c r="K6291" s="118"/>
      <c r="L6291" s="118"/>
      <c r="M6291" s="118"/>
      <c r="N6291" s="118"/>
    </row>
    <row r="6292" spans="1:14" s="43" customFormat="1" hidden="1">
      <c r="A6292" s="84"/>
      <c r="B6292" s="117"/>
      <c r="C6292" s="118"/>
      <c r="D6292" s="118"/>
      <c r="E6292" s="118"/>
      <c r="F6292" s="118"/>
      <c r="G6292" s="118"/>
      <c r="H6292" s="118"/>
      <c r="I6292" s="118"/>
      <c r="J6292" s="118"/>
      <c r="K6292" s="118"/>
      <c r="L6292" s="118"/>
      <c r="M6292" s="118"/>
      <c r="N6292" s="118"/>
    </row>
    <row r="6293" spans="1:14" s="43" customFormat="1" hidden="1">
      <c r="A6293" s="84"/>
      <c r="B6293" s="117"/>
      <c r="C6293" s="118"/>
      <c r="D6293" s="118"/>
      <c r="E6293" s="118"/>
      <c r="F6293" s="118"/>
      <c r="G6293" s="118"/>
      <c r="H6293" s="118"/>
      <c r="I6293" s="118"/>
      <c r="J6293" s="118"/>
      <c r="K6293" s="118"/>
      <c r="L6293" s="118"/>
      <c r="M6293" s="118"/>
      <c r="N6293" s="118"/>
    </row>
    <row r="6294" spans="1:14" s="43" customFormat="1" hidden="1">
      <c r="A6294" s="84"/>
      <c r="B6294" s="117"/>
      <c r="C6294" s="118"/>
      <c r="D6294" s="118"/>
      <c r="E6294" s="118"/>
      <c r="F6294" s="118"/>
      <c r="G6294" s="118"/>
      <c r="H6294" s="118"/>
      <c r="I6294" s="118"/>
      <c r="J6294" s="118"/>
      <c r="K6294" s="118"/>
      <c r="L6294" s="118"/>
      <c r="M6294" s="118"/>
      <c r="N6294" s="118"/>
    </row>
    <row r="6295" spans="1:14" s="43" customFormat="1" hidden="1">
      <c r="A6295" s="84"/>
      <c r="B6295" s="117"/>
      <c r="C6295" s="118"/>
      <c r="D6295" s="118"/>
      <c r="E6295" s="118"/>
      <c r="F6295" s="118"/>
      <c r="G6295" s="118"/>
      <c r="H6295" s="118"/>
      <c r="I6295" s="118"/>
      <c r="J6295" s="118"/>
      <c r="K6295" s="118"/>
      <c r="L6295" s="118"/>
      <c r="M6295" s="118"/>
      <c r="N6295" s="118"/>
    </row>
    <row r="6296" spans="1:14" s="43" customFormat="1" hidden="1">
      <c r="A6296" s="84"/>
      <c r="B6296" s="117"/>
      <c r="C6296" s="118"/>
      <c r="D6296" s="118"/>
      <c r="E6296" s="118"/>
      <c r="F6296" s="118"/>
      <c r="G6296" s="118"/>
      <c r="H6296" s="118"/>
      <c r="I6296" s="118"/>
      <c r="J6296" s="118"/>
      <c r="K6296" s="118"/>
      <c r="L6296" s="118"/>
      <c r="M6296" s="118"/>
      <c r="N6296" s="118"/>
    </row>
    <row r="6297" spans="1:14" s="43" customFormat="1" hidden="1">
      <c r="A6297" s="84"/>
      <c r="B6297" s="117"/>
      <c r="C6297" s="118"/>
      <c r="D6297" s="118"/>
      <c r="E6297" s="118"/>
      <c r="F6297" s="118"/>
      <c r="G6297" s="118"/>
      <c r="H6297" s="118"/>
      <c r="I6297" s="118"/>
      <c r="J6297" s="118"/>
      <c r="K6297" s="118"/>
      <c r="L6297" s="118"/>
      <c r="M6297" s="118"/>
      <c r="N6297" s="118"/>
    </row>
    <row r="6298" spans="1:14" s="43" customFormat="1" hidden="1">
      <c r="A6298" s="84"/>
      <c r="B6298" s="117"/>
      <c r="C6298" s="118"/>
      <c r="D6298" s="118"/>
      <c r="E6298" s="118"/>
      <c r="F6298" s="118"/>
      <c r="G6298" s="118"/>
      <c r="H6298" s="118"/>
      <c r="I6298" s="118"/>
      <c r="J6298" s="118"/>
      <c r="K6298" s="118"/>
      <c r="L6298" s="118"/>
      <c r="M6298" s="118"/>
      <c r="N6298" s="118"/>
    </row>
    <row r="6299" spans="1:14" s="43" customFormat="1" hidden="1">
      <c r="A6299" s="84"/>
      <c r="B6299" s="117"/>
      <c r="C6299" s="118"/>
      <c r="D6299" s="118"/>
      <c r="E6299" s="118"/>
      <c r="F6299" s="118"/>
      <c r="G6299" s="118"/>
      <c r="H6299" s="118"/>
      <c r="I6299" s="118"/>
      <c r="J6299" s="118"/>
      <c r="K6299" s="118"/>
      <c r="L6299" s="118"/>
      <c r="M6299" s="118"/>
      <c r="N6299" s="118"/>
    </row>
    <row r="6300" spans="1:14" s="43" customFormat="1" hidden="1">
      <c r="A6300" s="84"/>
      <c r="B6300" s="117"/>
      <c r="C6300" s="118"/>
      <c r="D6300" s="118"/>
      <c r="E6300" s="118"/>
      <c r="F6300" s="118"/>
      <c r="G6300" s="118"/>
      <c r="H6300" s="118"/>
      <c r="I6300" s="118"/>
      <c r="J6300" s="118"/>
      <c r="K6300" s="118"/>
      <c r="L6300" s="118"/>
      <c r="M6300" s="118"/>
      <c r="N6300" s="118"/>
    </row>
    <row r="6301" spans="1:14" s="43" customFormat="1" hidden="1">
      <c r="A6301" s="84"/>
      <c r="B6301" s="117"/>
      <c r="C6301" s="118"/>
      <c r="D6301" s="118"/>
      <c r="E6301" s="118"/>
      <c r="F6301" s="118"/>
      <c r="G6301" s="118"/>
      <c r="H6301" s="118"/>
      <c r="I6301" s="118"/>
      <c r="J6301" s="118"/>
      <c r="K6301" s="118"/>
      <c r="L6301" s="118"/>
      <c r="M6301" s="118"/>
      <c r="N6301" s="118"/>
    </row>
    <row r="6302" spans="1:14" s="43" customFormat="1" hidden="1">
      <c r="A6302" s="84"/>
      <c r="B6302" s="117"/>
      <c r="C6302" s="118"/>
      <c r="D6302" s="118"/>
      <c r="E6302" s="118"/>
      <c r="F6302" s="118"/>
      <c r="G6302" s="118"/>
      <c r="H6302" s="118"/>
      <c r="I6302" s="118"/>
      <c r="J6302" s="118"/>
      <c r="K6302" s="118"/>
      <c r="L6302" s="118"/>
      <c r="M6302" s="118"/>
      <c r="N6302" s="118"/>
    </row>
    <row r="6303" spans="1:14" s="43" customFormat="1" hidden="1">
      <c r="A6303" s="84"/>
      <c r="B6303" s="117"/>
      <c r="C6303" s="118"/>
      <c r="D6303" s="118"/>
      <c r="E6303" s="118"/>
      <c r="F6303" s="118"/>
      <c r="G6303" s="118"/>
      <c r="H6303" s="118"/>
      <c r="I6303" s="118"/>
      <c r="J6303" s="118"/>
      <c r="K6303" s="118"/>
      <c r="L6303" s="118"/>
      <c r="M6303" s="118"/>
      <c r="N6303" s="118"/>
    </row>
    <row r="6304" spans="1:14" s="43" customFormat="1" hidden="1">
      <c r="A6304" s="84"/>
      <c r="B6304" s="117"/>
      <c r="C6304" s="118"/>
      <c r="D6304" s="118"/>
      <c r="E6304" s="118"/>
      <c r="F6304" s="118"/>
      <c r="G6304" s="118"/>
      <c r="H6304" s="118"/>
      <c r="I6304" s="118"/>
      <c r="J6304" s="118"/>
      <c r="K6304" s="118"/>
      <c r="L6304" s="118"/>
      <c r="M6304" s="118"/>
      <c r="N6304" s="118"/>
    </row>
    <row r="6305" spans="1:14" s="43" customFormat="1" hidden="1">
      <c r="A6305" s="84"/>
      <c r="B6305" s="117"/>
      <c r="C6305" s="118"/>
      <c r="D6305" s="118"/>
      <c r="E6305" s="118"/>
      <c r="F6305" s="118"/>
      <c r="G6305" s="118"/>
      <c r="H6305" s="118"/>
      <c r="I6305" s="118"/>
      <c r="J6305" s="118"/>
      <c r="K6305" s="118"/>
      <c r="L6305" s="118"/>
      <c r="M6305" s="118"/>
      <c r="N6305" s="118"/>
    </row>
    <row r="6306" spans="1:14" s="43" customFormat="1" hidden="1">
      <c r="A6306" s="84"/>
      <c r="B6306" s="117"/>
      <c r="C6306" s="118"/>
      <c r="D6306" s="118"/>
      <c r="E6306" s="118"/>
      <c r="F6306" s="118"/>
      <c r="G6306" s="118"/>
      <c r="H6306" s="118"/>
      <c r="I6306" s="118"/>
      <c r="J6306" s="118"/>
      <c r="K6306" s="118"/>
      <c r="L6306" s="118"/>
      <c r="M6306" s="118"/>
      <c r="N6306" s="118"/>
    </row>
    <row r="6307" spans="1:14" s="43" customFormat="1" hidden="1">
      <c r="A6307" s="84"/>
      <c r="B6307" s="117"/>
      <c r="C6307" s="118"/>
      <c r="D6307" s="118"/>
      <c r="E6307" s="118"/>
      <c r="F6307" s="118"/>
      <c r="G6307" s="118"/>
      <c r="H6307" s="118"/>
      <c r="I6307" s="118"/>
      <c r="J6307" s="118"/>
      <c r="K6307" s="118"/>
      <c r="L6307" s="118"/>
      <c r="M6307" s="118"/>
      <c r="N6307" s="118"/>
    </row>
    <row r="6308" spans="1:14" s="43" customFormat="1" hidden="1">
      <c r="A6308" s="84"/>
      <c r="B6308" s="117"/>
      <c r="C6308" s="118"/>
      <c r="D6308" s="118"/>
      <c r="E6308" s="118"/>
      <c r="F6308" s="118"/>
      <c r="G6308" s="118"/>
      <c r="H6308" s="118"/>
      <c r="I6308" s="118"/>
      <c r="J6308" s="118"/>
      <c r="K6308" s="118"/>
      <c r="L6308" s="118"/>
      <c r="M6308" s="118"/>
      <c r="N6308" s="118"/>
    </row>
    <row r="6309" spans="1:14" s="43" customFormat="1" hidden="1">
      <c r="A6309" s="84"/>
      <c r="B6309" s="117"/>
      <c r="C6309" s="118"/>
      <c r="D6309" s="118"/>
      <c r="E6309" s="118"/>
      <c r="F6309" s="118"/>
      <c r="G6309" s="118"/>
      <c r="H6309" s="118"/>
      <c r="I6309" s="118"/>
      <c r="J6309" s="118"/>
      <c r="K6309" s="118"/>
      <c r="L6309" s="118"/>
      <c r="M6309" s="118"/>
      <c r="N6309" s="118"/>
    </row>
    <row r="6310" spans="1:14" s="43" customFormat="1" hidden="1">
      <c r="A6310" s="84"/>
      <c r="B6310" s="117"/>
      <c r="C6310" s="118"/>
      <c r="D6310" s="118"/>
      <c r="E6310" s="118"/>
      <c r="F6310" s="118"/>
      <c r="G6310" s="118"/>
      <c r="H6310" s="118"/>
      <c r="I6310" s="118"/>
      <c r="J6310" s="118"/>
      <c r="K6310" s="118"/>
      <c r="L6310" s="118"/>
      <c r="M6310" s="118"/>
      <c r="N6310" s="118"/>
    </row>
    <row r="6311" spans="1:14" s="43" customFormat="1" hidden="1">
      <c r="A6311" s="84"/>
      <c r="B6311" s="117"/>
      <c r="C6311" s="118"/>
      <c r="D6311" s="118"/>
      <c r="E6311" s="118"/>
      <c r="F6311" s="118"/>
      <c r="G6311" s="118"/>
      <c r="H6311" s="118"/>
      <c r="I6311" s="118"/>
      <c r="J6311" s="118"/>
      <c r="K6311" s="118"/>
      <c r="L6311" s="118"/>
      <c r="M6311" s="118"/>
      <c r="N6311" s="118"/>
    </row>
    <row r="6312" spans="1:14" s="43" customFormat="1" hidden="1">
      <c r="A6312" s="84"/>
      <c r="B6312" s="117"/>
      <c r="C6312" s="118"/>
      <c r="D6312" s="118"/>
      <c r="E6312" s="118"/>
      <c r="F6312" s="118"/>
      <c r="G6312" s="118"/>
      <c r="H6312" s="118"/>
      <c r="I6312" s="118"/>
      <c r="J6312" s="118"/>
      <c r="K6312" s="118"/>
      <c r="L6312" s="118"/>
      <c r="M6312" s="118"/>
      <c r="N6312" s="118"/>
    </row>
    <row r="6313" spans="1:14" s="43" customFormat="1" hidden="1">
      <c r="A6313" s="84"/>
      <c r="B6313" s="117"/>
      <c r="C6313" s="118"/>
      <c r="D6313" s="118"/>
      <c r="E6313" s="118"/>
      <c r="F6313" s="118"/>
      <c r="G6313" s="118"/>
      <c r="H6313" s="118"/>
      <c r="I6313" s="118"/>
      <c r="J6313" s="118"/>
      <c r="K6313" s="118"/>
      <c r="L6313" s="118"/>
      <c r="M6313" s="118"/>
      <c r="N6313" s="118"/>
    </row>
    <row r="6314" spans="1:14" s="43" customFormat="1" hidden="1">
      <c r="A6314" s="84"/>
      <c r="B6314" s="117"/>
      <c r="C6314" s="118"/>
      <c r="D6314" s="118"/>
      <c r="E6314" s="118"/>
      <c r="F6314" s="118"/>
      <c r="G6314" s="118"/>
      <c r="H6314" s="118"/>
      <c r="I6314" s="118"/>
      <c r="J6314" s="118"/>
      <c r="K6314" s="118"/>
      <c r="L6314" s="118"/>
      <c r="M6314" s="118"/>
      <c r="N6314" s="118"/>
    </row>
    <row r="6315" spans="1:14" s="43" customFormat="1" hidden="1">
      <c r="A6315" s="84"/>
      <c r="B6315" s="117"/>
      <c r="C6315" s="118"/>
      <c r="D6315" s="118"/>
      <c r="E6315" s="118"/>
      <c r="F6315" s="118"/>
      <c r="G6315" s="118"/>
      <c r="H6315" s="118"/>
      <c r="I6315" s="118"/>
      <c r="J6315" s="118"/>
      <c r="K6315" s="118"/>
      <c r="L6315" s="118"/>
      <c r="M6315" s="118"/>
      <c r="N6315" s="118"/>
    </row>
    <row r="6316" spans="1:14" s="43" customFormat="1" hidden="1">
      <c r="A6316" s="84"/>
      <c r="B6316" s="117"/>
      <c r="C6316" s="118"/>
      <c r="D6316" s="118"/>
      <c r="E6316" s="118"/>
      <c r="F6316" s="118"/>
      <c r="G6316" s="118"/>
      <c r="H6316" s="118"/>
      <c r="I6316" s="118"/>
      <c r="J6316" s="118"/>
      <c r="K6316" s="118"/>
      <c r="L6316" s="118"/>
      <c r="M6316" s="118"/>
      <c r="N6316" s="118"/>
    </row>
    <row r="6317" spans="1:14" s="43" customFormat="1" hidden="1">
      <c r="A6317" s="84"/>
      <c r="B6317" s="117"/>
      <c r="C6317" s="118"/>
      <c r="D6317" s="118"/>
      <c r="E6317" s="118"/>
      <c r="F6317" s="118"/>
      <c r="G6317" s="118"/>
      <c r="H6317" s="118"/>
      <c r="I6317" s="118"/>
      <c r="J6317" s="118"/>
      <c r="K6317" s="118"/>
      <c r="L6317" s="118"/>
      <c r="M6317" s="118"/>
      <c r="N6317" s="118"/>
    </row>
    <row r="6318" spans="1:14" s="43" customFormat="1" hidden="1">
      <c r="A6318" s="84"/>
      <c r="B6318" s="117"/>
      <c r="C6318" s="118"/>
      <c r="D6318" s="118"/>
      <c r="E6318" s="118"/>
      <c r="F6318" s="118"/>
      <c r="G6318" s="118"/>
      <c r="H6318" s="118"/>
      <c r="I6318" s="118"/>
      <c r="J6318" s="118"/>
      <c r="K6318" s="118"/>
      <c r="L6318" s="118"/>
      <c r="M6318" s="118"/>
      <c r="N6318" s="118"/>
    </row>
    <row r="6319" spans="1:14" s="43" customFormat="1" hidden="1">
      <c r="A6319" s="84"/>
      <c r="B6319" s="117"/>
      <c r="C6319" s="118"/>
      <c r="D6319" s="118"/>
      <c r="E6319" s="118"/>
      <c r="F6319" s="118"/>
      <c r="G6319" s="118"/>
      <c r="H6319" s="118"/>
      <c r="I6319" s="118"/>
      <c r="J6319" s="118"/>
      <c r="K6319" s="118"/>
      <c r="L6319" s="118"/>
      <c r="M6319" s="118"/>
      <c r="N6319" s="118"/>
    </row>
    <row r="6320" spans="1:14" s="43" customFormat="1" hidden="1">
      <c r="A6320" s="84"/>
      <c r="B6320" s="117"/>
      <c r="C6320" s="118"/>
      <c r="D6320" s="118"/>
      <c r="E6320" s="118"/>
      <c r="F6320" s="118"/>
      <c r="G6320" s="118"/>
      <c r="H6320" s="118"/>
      <c r="I6320" s="118"/>
      <c r="J6320" s="118"/>
      <c r="K6320" s="118"/>
      <c r="L6320" s="118"/>
      <c r="M6320" s="118"/>
      <c r="N6320" s="118"/>
    </row>
    <row r="6321" spans="1:14" s="43" customFormat="1" hidden="1">
      <c r="A6321" s="84"/>
      <c r="B6321" s="117"/>
      <c r="C6321" s="118"/>
      <c r="D6321" s="118"/>
      <c r="E6321" s="118"/>
      <c r="F6321" s="118"/>
      <c r="G6321" s="118"/>
      <c r="H6321" s="118"/>
      <c r="I6321" s="118"/>
      <c r="J6321" s="118"/>
      <c r="K6321" s="118"/>
      <c r="L6321" s="118"/>
      <c r="M6321" s="118"/>
      <c r="N6321" s="118"/>
    </row>
    <row r="6322" spans="1:14" s="43" customFormat="1" hidden="1">
      <c r="A6322" s="84"/>
      <c r="B6322" s="117"/>
      <c r="C6322" s="118"/>
      <c r="D6322" s="118"/>
      <c r="E6322" s="118"/>
      <c r="F6322" s="118"/>
      <c r="G6322" s="118"/>
      <c r="H6322" s="118"/>
      <c r="I6322" s="118"/>
      <c r="J6322" s="118"/>
      <c r="K6322" s="118"/>
      <c r="L6322" s="118"/>
      <c r="M6322" s="118"/>
      <c r="N6322" s="118"/>
    </row>
    <row r="6323" spans="1:14" s="43" customFormat="1" hidden="1">
      <c r="A6323" s="84"/>
      <c r="B6323" s="117"/>
      <c r="C6323" s="118"/>
      <c r="D6323" s="118"/>
      <c r="E6323" s="118"/>
      <c r="F6323" s="118"/>
      <c r="G6323" s="118"/>
      <c r="H6323" s="118"/>
      <c r="I6323" s="118"/>
      <c r="J6323" s="118"/>
      <c r="K6323" s="118"/>
      <c r="L6323" s="118"/>
      <c r="M6323" s="118"/>
      <c r="N6323" s="118"/>
    </row>
    <row r="6324" spans="1:14" s="43" customFormat="1" hidden="1">
      <c r="A6324" s="84"/>
      <c r="B6324" s="117"/>
      <c r="C6324" s="118"/>
      <c r="D6324" s="118"/>
      <c r="E6324" s="118"/>
      <c r="F6324" s="118"/>
      <c r="G6324" s="118"/>
      <c r="H6324" s="118"/>
      <c r="I6324" s="118"/>
      <c r="J6324" s="118"/>
      <c r="K6324" s="118"/>
      <c r="L6324" s="118"/>
      <c r="M6324" s="118"/>
      <c r="N6324" s="118"/>
    </row>
    <row r="6325" spans="1:14" s="43" customFormat="1" hidden="1">
      <c r="A6325" s="84"/>
      <c r="B6325" s="117"/>
      <c r="C6325" s="118"/>
      <c r="D6325" s="118"/>
      <c r="E6325" s="118"/>
      <c r="F6325" s="118"/>
      <c r="G6325" s="118"/>
      <c r="H6325" s="118"/>
      <c r="I6325" s="118"/>
      <c r="J6325" s="118"/>
      <c r="K6325" s="118"/>
      <c r="L6325" s="118"/>
      <c r="M6325" s="118"/>
      <c r="N6325" s="118"/>
    </row>
    <row r="6326" spans="1:14" s="43" customFormat="1" hidden="1">
      <c r="A6326" s="84"/>
      <c r="B6326" s="117"/>
      <c r="C6326" s="118"/>
      <c r="D6326" s="118"/>
      <c r="E6326" s="118"/>
      <c r="F6326" s="118"/>
      <c r="G6326" s="118"/>
      <c r="H6326" s="118"/>
      <c r="I6326" s="118"/>
      <c r="J6326" s="118"/>
      <c r="K6326" s="118"/>
      <c r="L6326" s="118"/>
      <c r="M6326" s="118"/>
      <c r="N6326" s="118"/>
    </row>
    <row r="6327" spans="1:14" s="43" customFormat="1" hidden="1">
      <c r="A6327" s="84"/>
      <c r="B6327" s="117"/>
      <c r="C6327" s="118"/>
      <c r="D6327" s="118"/>
      <c r="E6327" s="118"/>
      <c r="F6327" s="118"/>
      <c r="G6327" s="118"/>
      <c r="H6327" s="118"/>
      <c r="I6327" s="118"/>
      <c r="J6327" s="118"/>
      <c r="K6327" s="118"/>
      <c r="L6327" s="118"/>
      <c r="M6327" s="118"/>
      <c r="N6327" s="118"/>
    </row>
    <row r="6328" spans="1:14" s="43" customFormat="1" hidden="1">
      <c r="A6328" s="84"/>
      <c r="B6328" s="117"/>
      <c r="C6328" s="118"/>
      <c r="D6328" s="118"/>
      <c r="E6328" s="118"/>
      <c r="F6328" s="118"/>
      <c r="G6328" s="118"/>
      <c r="H6328" s="118"/>
      <c r="I6328" s="118"/>
      <c r="J6328" s="118"/>
      <c r="K6328" s="118"/>
      <c r="L6328" s="118"/>
      <c r="M6328" s="118"/>
      <c r="N6328" s="118"/>
    </row>
    <row r="6329" spans="1:14" s="43" customFormat="1" hidden="1">
      <c r="A6329" s="84"/>
      <c r="B6329" s="117"/>
      <c r="C6329" s="118"/>
      <c r="D6329" s="118"/>
      <c r="E6329" s="118"/>
      <c r="F6329" s="118"/>
      <c r="G6329" s="118"/>
      <c r="H6329" s="118"/>
      <c r="I6329" s="118"/>
      <c r="J6329" s="118"/>
      <c r="K6329" s="118"/>
      <c r="L6329" s="118"/>
      <c r="M6329" s="118"/>
      <c r="N6329" s="118"/>
    </row>
    <row r="6330" spans="1:14" s="43" customFormat="1" hidden="1">
      <c r="A6330" s="84"/>
      <c r="B6330" s="117"/>
      <c r="C6330" s="118"/>
      <c r="D6330" s="118"/>
      <c r="E6330" s="118"/>
      <c r="F6330" s="118"/>
      <c r="G6330" s="118"/>
      <c r="H6330" s="118"/>
      <c r="I6330" s="118"/>
      <c r="J6330" s="118"/>
      <c r="K6330" s="118"/>
      <c r="L6330" s="118"/>
      <c r="M6330" s="118"/>
      <c r="N6330" s="118"/>
    </row>
    <row r="6331" spans="1:14" s="43" customFormat="1" hidden="1">
      <c r="A6331" s="84"/>
      <c r="B6331" s="117"/>
      <c r="C6331" s="118"/>
      <c r="D6331" s="118"/>
      <c r="E6331" s="118"/>
      <c r="F6331" s="118"/>
      <c r="G6331" s="118"/>
      <c r="H6331" s="118"/>
      <c r="I6331" s="118"/>
      <c r="J6331" s="118"/>
      <c r="K6331" s="118"/>
      <c r="L6331" s="118"/>
      <c r="M6331" s="118"/>
      <c r="N6331" s="118"/>
    </row>
    <row r="6332" spans="1:14" s="43" customFormat="1" hidden="1">
      <c r="A6332" s="84"/>
      <c r="B6332" s="117"/>
      <c r="C6332" s="118"/>
      <c r="D6332" s="118"/>
      <c r="E6332" s="118"/>
      <c r="F6332" s="118"/>
      <c r="G6332" s="118"/>
      <c r="H6332" s="118"/>
      <c r="I6332" s="118"/>
      <c r="J6332" s="118"/>
      <c r="K6332" s="118"/>
      <c r="L6332" s="118"/>
      <c r="M6332" s="118"/>
      <c r="N6332" s="118"/>
    </row>
    <row r="6333" spans="1:14" s="43" customFormat="1" hidden="1">
      <c r="A6333" s="84"/>
      <c r="B6333" s="117"/>
      <c r="C6333" s="118"/>
      <c r="D6333" s="118"/>
      <c r="E6333" s="118"/>
      <c r="F6333" s="118"/>
      <c r="G6333" s="118"/>
      <c r="H6333" s="118"/>
      <c r="I6333" s="118"/>
      <c r="J6333" s="118"/>
      <c r="K6333" s="118"/>
      <c r="L6333" s="118"/>
      <c r="M6333" s="118"/>
      <c r="N6333" s="118"/>
    </row>
    <row r="6334" spans="1:14" s="43" customFormat="1" hidden="1">
      <c r="A6334" s="84"/>
      <c r="B6334" s="117"/>
      <c r="C6334" s="118"/>
      <c r="D6334" s="118"/>
      <c r="E6334" s="118"/>
      <c r="F6334" s="118"/>
      <c r="G6334" s="118"/>
      <c r="H6334" s="118"/>
      <c r="I6334" s="118"/>
      <c r="J6334" s="118"/>
      <c r="K6334" s="118"/>
      <c r="L6334" s="118"/>
      <c r="M6334" s="118"/>
      <c r="N6334" s="118"/>
    </row>
    <row r="6335" spans="1:14" s="43" customFormat="1" hidden="1">
      <c r="A6335" s="84"/>
      <c r="B6335" s="117"/>
      <c r="C6335" s="118"/>
      <c r="D6335" s="118"/>
      <c r="E6335" s="118"/>
      <c r="F6335" s="118"/>
      <c r="G6335" s="118"/>
      <c r="H6335" s="118"/>
      <c r="I6335" s="118"/>
      <c r="J6335" s="118"/>
      <c r="K6335" s="118"/>
      <c r="L6335" s="118"/>
      <c r="M6335" s="118"/>
      <c r="N6335" s="118"/>
    </row>
    <row r="6336" spans="1:14" s="43" customFormat="1" hidden="1">
      <c r="A6336" s="84"/>
      <c r="B6336" s="117"/>
      <c r="C6336" s="118"/>
      <c r="D6336" s="118"/>
      <c r="E6336" s="118"/>
      <c r="F6336" s="118"/>
      <c r="G6336" s="118"/>
      <c r="H6336" s="118"/>
      <c r="I6336" s="118"/>
      <c r="J6336" s="118"/>
      <c r="K6336" s="118"/>
      <c r="L6336" s="118"/>
      <c r="M6336" s="118"/>
      <c r="N6336" s="118"/>
    </row>
    <row r="6337" spans="1:14" s="43" customFormat="1" hidden="1">
      <c r="A6337" s="84"/>
      <c r="B6337" s="117"/>
      <c r="C6337" s="118"/>
      <c r="D6337" s="118"/>
      <c r="E6337" s="118"/>
      <c r="F6337" s="118"/>
      <c r="G6337" s="118"/>
      <c r="H6337" s="118"/>
      <c r="I6337" s="118"/>
      <c r="J6337" s="118"/>
      <c r="K6337" s="118"/>
      <c r="L6337" s="118"/>
      <c r="M6337" s="118"/>
      <c r="N6337" s="118"/>
    </row>
    <row r="6338" spans="1:14" s="43" customFormat="1" hidden="1">
      <c r="A6338" s="84"/>
      <c r="B6338" s="117"/>
      <c r="C6338" s="118"/>
      <c r="D6338" s="118"/>
      <c r="E6338" s="118"/>
      <c r="F6338" s="118"/>
      <c r="G6338" s="118"/>
      <c r="H6338" s="118"/>
      <c r="I6338" s="118"/>
      <c r="J6338" s="118"/>
      <c r="K6338" s="118"/>
      <c r="L6338" s="118"/>
      <c r="M6338" s="118"/>
      <c r="N6338" s="118"/>
    </row>
    <row r="6339" spans="1:14" s="43" customFormat="1" hidden="1">
      <c r="A6339" s="84"/>
      <c r="B6339" s="117"/>
      <c r="C6339" s="118"/>
      <c r="D6339" s="118"/>
      <c r="E6339" s="118"/>
      <c r="F6339" s="118"/>
      <c r="G6339" s="118"/>
      <c r="H6339" s="118"/>
      <c r="I6339" s="118"/>
      <c r="J6339" s="118"/>
      <c r="K6339" s="118"/>
      <c r="L6339" s="118"/>
      <c r="M6339" s="118"/>
      <c r="N6339" s="118"/>
    </row>
    <row r="6340" spans="1:14" s="43" customFormat="1" hidden="1">
      <c r="A6340" s="84"/>
      <c r="B6340" s="117"/>
      <c r="C6340" s="118"/>
      <c r="D6340" s="118"/>
      <c r="E6340" s="118"/>
      <c r="F6340" s="118"/>
      <c r="G6340" s="118"/>
      <c r="H6340" s="118"/>
      <c r="I6340" s="118"/>
      <c r="J6340" s="118"/>
      <c r="K6340" s="118"/>
      <c r="L6340" s="118"/>
      <c r="M6340" s="118"/>
      <c r="N6340" s="118"/>
    </row>
    <row r="6341" spans="1:14" s="43" customFormat="1" hidden="1">
      <c r="A6341" s="84"/>
      <c r="B6341" s="117"/>
      <c r="C6341" s="118"/>
      <c r="D6341" s="118"/>
      <c r="E6341" s="118"/>
      <c r="F6341" s="118"/>
      <c r="G6341" s="118"/>
      <c r="H6341" s="118"/>
      <c r="I6341" s="118"/>
      <c r="J6341" s="118"/>
      <c r="K6341" s="118"/>
      <c r="L6341" s="118"/>
      <c r="M6341" s="118"/>
      <c r="N6341" s="118"/>
    </row>
    <row r="6342" spans="1:14" s="43" customFormat="1" hidden="1">
      <c r="A6342" s="84"/>
      <c r="B6342" s="117"/>
      <c r="C6342" s="118"/>
      <c r="D6342" s="118"/>
      <c r="E6342" s="118"/>
      <c r="F6342" s="118"/>
      <c r="G6342" s="118"/>
      <c r="H6342" s="118"/>
      <c r="I6342" s="118"/>
      <c r="J6342" s="118"/>
      <c r="K6342" s="118"/>
      <c r="L6342" s="118"/>
      <c r="M6342" s="118"/>
      <c r="N6342" s="118"/>
    </row>
    <row r="6343" spans="1:14" s="43" customFormat="1" hidden="1">
      <c r="A6343" s="84"/>
      <c r="B6343" s="117"/>
      <c r="C6343" s="118"/>
      <c r="D6343" s="118"/>
      <c r="E6343" s="118"/>
      <c r="F6343" s="118"/>
      <c r="G6343" s="118"/>
      <c r="H6343" s="118"/>
      <c r="I6343" s="118"/>
      <c r="J6343" s="118"/>
      <c r="K6343" s="118"/>
      <c r="L6343" s="118"/>
      <c r="M6343" s="118"/>
      <c r="N6343" s="118"/>
    </row>
    <row r="6344" spans="1:14" s="43" customFormat="1" hidden="1">
      <c r="A6344" s="84"/>
      <c r="B6344" s="117"/>
      <c r="C6344" s="118"/>
      <c r="D6344" s="118"/>
      <c r="E6344" s="118"/>
      <c r="F6344" s="118"/>
      <c r="G6344" s="118"/>
      <c r="H6344" s="118"/>
      <c r="I6344" s="118"/>
      <c r="J6344" s="118"/>
      <c r="K6344" s="118"/>
      <c r="L6344" s="118"/>
      <c r="M6344" s="118"/>
      <c r="N6344" s="118"/>
    </row>
    <row r="6345" spans="1:14" s="43" customFormat="1" hidden="1">
      <c r="A6345" s="84"/>
      <c r="B6345" s="117"/>
      <c r="C6345" s="118"/>
      <c r="D6345" s="118"/>
      <c r="E6345" s="118"/>
      <c r="F6345" s="118"/>
      <c r="G6345" s="118"/>
      <c r="H6345" s="118"/>
      <c r="I6345" s="118"/>
      <c r="J6345" s="118"/>
      <c r="K6345" s="118"/>
      <c r="L6345" s="118"/>
      <c r="M6345" s="118"/>
      <c r="N6345" s="118"/>
    </row>
    <row r="6346" spans="1:14" s="43" customFormat="1" hidden="1">
      <c r="A6346" s="84"/>
      <c r="B6346" s="117"/>
      <c r="C6346" s="118"/>
      <c r="D6346" s="118"/>
      <c r="E6346" s="118"/>
      <c r="F6346" s="118"/>
      <c r="G6346" s="118"/>
      <c r="H6346" s="118"/>
      <c r="I6346" s="118"/>
      <c r="J6346" s="118"/>
      <c r="K6346" s="118"/>
      <c r="L6346" s="118"/>
      <c r="M6346" s="118"/>
      <c r="N6346" s="118"/>
    </row>
    <row r="6347" spans="1:14" s="43" customFormat="1" hidden="1">
      <c r="A6347" s="84"/>
      <c r="B6347" s="117"/>
      <c r="C6347" s="118"/>
      <c r="D6347" s="118"/>
      <c r="E6347" s="118"/>
      <c r="F6347" s="118"/>
      <c r="G6347" s="118"/>
      <c r="H6347" s="118"/>
      <c r="I6347" s="118"/>
      <c r="J6347" s="118"/>
      <c r="K6347" s="118"/>
      <c r="L6347" s="118"/>
      <c r="M6347" s="118"/>
      <c r="N6347" s="118"/>
    </row>
    <row r="6348" spans="1:14" s="43" customFormat="1" hidden="1">
      <c r="A6348" s="84"/>
      <c r="B6348" s="117"/>
      <c r="C6348" s="118"/>
      <c r="D6348" s="118"/>
      <c r="E6348" s="118"/>
      <c r="F6348" s="118"/>
      <c r="G6348" s="118"/>
      <c r="H6348" s="118"/>
      <c r="I6348" s="118"/>
      <c r="J6348" s="118"/>
      <c r="K6348" s="118"/>
      <c r="L6348" s="118"/>
      <c r="M6348" s="118"/>
      <c r="N6348" s="118"/>
    </row>
    <row r="6349" spans="1:14" s="43" customFormat="1" hidden="1">
      <c r="A6349" s="84"/>
      <c r="B6349" s="117"/>
      <c r="C6349" s="118"/>
      <c r="D6349" s="118"/>
      <c r="E6349" s="118"/>
      <c r="F6349" s="118"/>
      <c r="G6349" s="118"/>
      <c r="H6349" s="118"/>
      <c r="I6349" s="118"/>
      <c r="J6349" s="118"/>
      <c r="K6349" s="118"/>
      <c r="L6349" s="118"/>
      <c r="M6349" s="118"/>
      <c r="N6349" s="118"/>
    </row>
    <row r="6350" spans="1:14" s="43" customFormat="1" hidden="1">
      <c r="A6350" s="84"/>
      <c r="B6350" s="117"/>
      <c r="C6350" s="118"/>
      <c r="D6350" s="118"/>
      <c r="E6350" s="118"/>
      <c r="F6350" s="118"/>
      <c r="G6350" s="118"/>
      <c r="H6350" s="118"/>
      <c r="I6350" s="118"/>
      <c r="J6350" s="118"/>
      <c r="K6350" s="118"/>
      <c r="L6350" s="118"/>
      <c r="M6350" s="118"/>
      <c r="N6350" s="118"/>
    </row>
    <row r="6351" spans="1:14" s="43" customFormat="1" hidden="1">
      <c r="A6351" s="84"/>
      <c r="B6351" s="117"/>
      <c r="C6351" s="118"/>
      <c r="D6351" s="118"/>
      <c r="E6351" s="118"/>
      <c r="F6351" s="118"/>
      <c r="G6351" s="118"/>
      <c r="H6351" s="118"/>
      <c r="I6351" s="118"/>
      <c r="J6351" s="118"/>
      <c r="K6351" s="118"/>
      <c r="L6351" s="118"/>
      <c r="M6351" s="118"/>
      <c r="N6351" s="118"/>
    </row>
    <row r="6352" spans="1:14" s="43" customFormat="1" hidden="1">
      <c r="A6352" s="84"/>
      <c r="B6352" s="117"/>
      <c r="C6352" s="118"/>
      <c r="D6352" s="118"/>
      <c r="E6352" s="118"/>
      <c r="F6352" s="118"/>
      <c r="G6352" s="118"/>
      <c r="H6352" s="118"/>
      <c r="I6352" s="118"/>
      <c r="J6352" s="118"/>
      <c r="K6352" s="118"/>
      <c r="L6352" s="118"/>
      <c r="M6352" s="118"/>
      <c r="N6352" s="118"/>
    </row>
    <row r="6353" spans="1:14" s="43" customFormat="1" hidden="1">
      <c r="A6353" s="84"/>
      <c r="B6353" s="117"/>
      <c r="C6353" s="118"/>
      <c r="D6353" s="118"/>
      <c r="E6353" s="118"/>
      <c r="F6353" s="118"/>
      <c r="G6353" s="118"/>
      <c r="H6353" s="118"/>
      <c r="I6353" s="118"/>
      <c r="J6353" s="118"/>
      <c r="K6353" s="118"/>
      <c r="L6353" s="118"/>
      <c r="M6353" s="118"/>
      <c r="N6353" s="118"/>
    </row>
    <row r="6354" spans="1:14" s="43" customFormat="1" hidden="1">
      <c r="A6354" s="84"/>
      <c r="B6354" s="117"/>
      <c r="C6354" s="118"/>
      <c r="D6354" s="118"/>
      <c r="E6354" s="118"/>
      <c r="F6354" s="118"/>
      <c r="G6354" s="118"/>
      <c r="H6354" s="118"/>
      <c r="I6354" s="118"/>
      <c r="J6354" s="118"/>
      <c r="K6354" s="118"/>
      <c r="L6354" s="118"/>
      <c r="M6354" s="118"/>
      <c r="N6354" s="118"/>
    </row>
    <row r="6355" spans="1:14" s="43" customFormat="1" hidden="1">
      <c r="A6355" s="84"/>
      <c r="B6355" s="117"/>
      <c r="C6355" s="118"/>
      <c r="D6355" s="118"/>
      <c r="E6355" s="118"/>
      <c r="F6355" s="118"/>
      <c r="G6355" s="118"/>
      <c r="H6355" s="118"/>
      <c r="I6355" s="118"/>
      <c r="J6355" s="118"/>
      <c r="K6355" s="118"/>
      <c r="L6355" s="118"/>
      <c r="M6355" s="118"/>
      <c r="N6355" s="118"/>
    </row>
    <row r="6356" spans="1:14" s="43" customFormat="1" hidden="1">
      <c r="A6356" s="84"/>
      <c r="B6356" s="117"/>
      <c r="C6356" s="118"/>
      <c r="D6356" s="118"/>
      <c r="E6356" s="118"/>
      <c r="F6356" s="118"/>
      <c r="G6356" s="118"/>
      <c r="H6356" s="118"/>
      <c r="I6356" s="118"/>
      <c r="J6356" s="118"/>
      <c r="K6356" s="118"/>
      <c r="L6356" s="118"/>
      <c r="M6356" s="118"/>
      <c r="N6356" s="118"/>
    </row>
    <row r="6357" spans="1:14" s="43" customFormat="1" hidden="1">
      <c r="A6357" s="84"/>
      <c r="B6357" s="117"/>
      <c r="C6357" s="118"/>
      <c r="D6357" s="118"/>
      <c r="E6357" s="118"/>
      <c r="F6357" s="118"/>
      <c r="G6357" s="118"/>
      <c r="H6357" s="118"/>
      <c r="I6357" s="118"/>
      <c r="J6357" s="118"/>
      <c r="K6357" s="118"/>
      <c r="L6357" s="118"/>
      <c r="M6357" s="118"/>
      <c r="N6357" s="118"/>
    </row>
    <row r="6358" spans="1:14" s="43" customFormat="1" hidden="1">
      <c r="A6358" s="84"/>
      <c r="B6358" s="117"/>
      <c r="C6358" s="118"/>
      <c r="D6358" s="118"/>
      <c r="E6358" s="118"/>
      <c r="F6358" s="118"/>
      <c r="G6358" s="118"/>
      <c r="H6358" s="118"/>
      <c r="I6358" s="118"/>
      <c r="J6358" s="118"/>
      <c r="K6358" s="118"/>
      <c r="L6358" s="118"/>
      <c r="M6358" s="118"/>
      <c r="N6358" s="118"/>
    </row>
    <row r="6359" spans="1:14" s="43" customFormat="1" hidden="1">
      <c r="A6359" s="84"/>
      <c r="B6359" s="117"/>
      <c r="C6359" s="118"/>
      <c r="D6359" s="118"/>
      <c r="E6359" s="118"/>
      <c r="F6359" s="118"/>
      <c r="G6359" s="118"/>
      <c r="H6359" s="118"/>
      <c r="I6359" s="118"/>
      <c r="J6359" s="118"/>
      <c r="K6359" s="118"/>
      <c r="L6359" s="118"/>
      <c r="M6359" s="118"/>
      <c r="N6359" s="118"/>
    </row>
    <row r="6360" spans="1:14" s="43" customFormat="1" hidden="1">
      <c r="A6360" s="84"/>
      <c r="B6360" s="117"/>
      <c r="C6360" s="118"/>
      <c r="D6360" s="118"/>
      <c r="E6360" s="118"/>
      <c r="F6360" s="118"/>
      <c r="G6360" s="118"/>
      <c r="H6360" s="118"/>
      <c r="I6360" s="118"/>
      <c r="J6360" s="118"/>
      <c r="K6360" s="118"/>
      <c r="L6360" s="118"/>
      <c r="M6360" s="118"/>
      <c r="N6360" s="118"/>
    </row>
    <row r="6361" spans="1:14" s="43" customFormat="1" hidden="1">
      <c r="A6361" s="84"/>
      <c r="B6361" s="117"/>
      <c r="C6361" s="118"/>
      <c r="D6361" s="118"/>
      <c r="E6361" s="118"/>
      <c r="F6361" s="118"/>
      <c r="G6361" s="118"/>
      <c r="H6361" s="118"/>
      <c r="I6361" s="118"/>
      <c r="J6361" s="118"/>
      <c r="K6361" s="118"/>
      <c r="L6361" s="118"/>
      <c r="M6361" s="118"/>
      <c r="N6361" s="118"/>
    </row>
    <row r="6362" spans="1:14" s="43" customFormat="1" hidden="1">
      <c r="A6362" s="84"/>
      <c r="B6362" s="117"/>
      <c r="C6362" s="118"/>
      <c r="D6362" s="118"/>
      <c r="E6362" s="118"/>
      <c r="F6362" s="118"/>
      <c r="G6362" s="118"/>
      <c r="H6362" s="118"/>
      <c r="I6362" s="118"/>
      <c r="J6362" s="118"/>
      <c r="K6362" s="118"/>
      <c r="L6362" s="118"/>
      <c r="M6362" s="118"/>
      <c r="N6362" s="118"/>
    </row>
    <row r="6363" spans="1:14" s="43" customFormat="1" hidden="1">
      <c r="A6363" s="84"/>
      <c r="B6363" s="117"/>
      <c r="C6363" s="118"/>
      <c r="D6363" s="118"/>
      <c r="E6363" s="118"/>
      <c r="F6363" s="118"/>
      <c r="G6363" s="118"/>
      <c r="H6363" s="118"/>
      <c r="I6363" s="118"/>
      <c r="J6363" s="118"/>
      <c r="K6363" s="118"/>
      <c r="L6363" s="118"/>
      <c r="M6363" s="118"/>
      <c r="N6363" s="118"/>
    </row>
    <row r="6364" spans="1:14" s="43" customFormat="1" hidden="1">
      <c r="A6364" s="84"/>
      <c r="B6364" s="117"/>
      <c r="C6364" s="118"/>
      <c r="D6364" s="118"/>
      <c r="E6364" s="118"/>
      <c r="F6364" s="118"/>
      <c r="G6364" s="118"/>
      <c r="H6364" s="118"/>
      <c r="I6364" s="118"/>
      <c r="J6364" s="118"/>
      <c r="K6364" s="118"/>
      <c r="L6364" s="118"/>
      <c r="M6364" s="118"/>
      <c r="N6364" s="118"/>
    </row>
    <row r="6365" spans="1:14" s="43" customFormat="1" hidden="1">
      <c r="A6365" s="84"/>
      <c r="B6365" s="117"/>
      <c r="C6365" s="118"/>
      <c r="D6365" s="118"/>
      <c r="E6365" s="118"/>
      <c r="F6365" s="118"/>
      <c r="G6365" s="118"/>
      <c r="H6365" s="118"/>
      <c r="I6365" s="118"/>
      <c r="J6365" s="118"/>
      <c r="K6365" s="118"/>
      <c r="L6365" s="118"/>
      <c r="M6365" s="118"/>
      <c r="N6365" s="118"/>
    </row>
    <row r="6366" spans="1:14" s="43" customFormat="1" hidden="1">
      <c r="A6366" s="84"/>
      <c r="B6366" s="117"/>
      <c r="C6366" s="118"/>
      <c r="D6366" s="118"/>
      <c r="E6366" s="118"/>
      <c r="F6366" s="118"/>
      <c r="G6366" s="118"/>
      <c r="H6366" s="118"/>
      <c r="I6366" s="118"/>
      <c r="J6366" s="118"/>
      <c r="K6366" s="118"/>
      <c r="L6366" s="118"/>
      <c r="M6366" s="118"/>
      <c r="N6366" s="118"/>
    </row>
    <row r="6367" spans="1:14" s="43" customFormat="1" hidden="1">
      <c r="A6367" s="84"/>
      <c r="B6367" s="117"/>
      <c r="C6367" s="118"/>
      <c r="D6367" s="118"/>
      <c r="E6367" s="118"/>
      <c r="F6367" s="118"/>
      <c r="G6367" s="118"/>
      <c r="H6367" s="118"/>
      <c r="I6367" s="118"/>
      <c r="J6367" s="118"/>
      <c r="K6367" s="118"/>
      <c r="L6367" s="118"/>
      <c r="M6367" s="118"/>
      <c r="N6367" s="118"/>
    </row>
    <row r="6368" spans="1:14" s="43" customFormat="1" hidden="1">
      <c r="A6368" s="84"/>
      <c r="B6368" s="117"/>
      <c r="C6368" s="118"/>
      <c r="D6368" s="118"/>
      <c r="E6368" s="118"/>
      <c r="F6368" s="118"/>
      <c r="G6368" s="118"/>
      <c r="H6368" s="118"/>
      <c r="I6368" s="118"/>
      <c r="J6368" s="118"/>
      <c r="K6368" s="118"/>
      <c r="L6368" s="118"/>
      <c r="M6368" s="118"/>
      <c r="N6368" s="118"/>
    </row>
    <row r="6369" spans="1:14" s="43" customFormat="1" hidden="1">
      <c r="A6369" s="84"/>
      <c r="B6369" s="117"/>
      <c r="C6369" s="118"/>
      <c r="D6369" s="118"/>
      <c r="E6369" s="118"/>
      <c r="F6369" s="118"/>
      <c r="G6369" s="118"/>
      <c r="H6369" s="118"/>
      <c r="I6369" s="118"/>
      <c r="J6369" s="118"/>
      <c r="K6369" s="118"/>
      <c r="L6369" s="118"/>
      <c r="M6369" s="118"/>
      <c r="N6369" s="118"/>
    </row>
    <row r="6370" spans="1:14" s="43" customFormat="1" hidden="1">
      <c r="A6370" s="84"/>
      <c r="B6370" s="117"/>
      <c r="C6370" s="118"/>
      <c r="D6370" s="118"/>
      <c r="E6370" s="118"/>
      <c r="F6370" s="118"/>
      <c r="G6370" s="118"/>
      <c r="H6370" s="118"/>
      <c r="I6370" s="118"/>
      <c r="J6370" s="118"/>
      <c r="K6370" s="118"/>
      <c r="L6370" s="118"/>
      <c r="M6370" s="118"/>
      <c r="N6370" s="118"/>
    </row>
    <row r="6371" spans="1:14" s="43" customFormat="1" hidden="1">
      <c r="A6371" s="84"/>
      <c r="B6371" s="117"/>
      <c r="C6371" s="118"/>
      <c r="D6371" s="118"/>
      <c r="E6371" s="118"/>
      <c r="F6371" s="118"/>
      <c r="G6371" s="118"/>
      <c r="H6371" s="118"/>
      <c r="I6371" s="118"/>
      <c r="J6371" s="118"/>
      <c r="K6371" s="118"/>
      <c r="L6371" s="118"/>
      <c r="M6371" s="118"/>
      <c r="N6371" s="118"/>
    </row>
    <row r="6372" spans="1:14" s="43" customFormat="1" hidden="1">
      <c r="A6372" s="84"/>
      <c r="B6372" s="117"/>
      <c r="C6372" s="118"/>
      <c r="D6372" s="118"/>
      <c r="E6372" s="118"/>
      <c r="F6372" s="118"/>
      <c r="G6372" s="118"/>
      <c r="H6372" s="118"/>
      <c r="I6372" s="118"/>
      <c r="J6372" s="118"/>
      <c r="K6372" s="118"/>
      <c r="L6372" s="118"/>
      <c r="M6372" s="118"/>
      <c r="N6372" s="118"/>
    </row>
    <row r="6373" spans="1:14" s="43" customFormat="1" hidden="1">
      <c r="A6373" s="84"/>
      <c r="B6373" s="117"/>
      <c r="C6373" s="118"/>
      <c r="D6373" s="118"/>
      <c r="E6373" s="118"/>
      <c r="F6373" s="118"/>
      <c r="G6373" s="118"/>
      <c r="H6373" s="118"/>
      <c r="I6373" s="118"/>
      <c r="J6373" s="118"/>
      <c r="K6373" s="118"/>
      <c r="L6373" s="118"/>
      <c r="M6373" s="118"/>
      <c r="N6373" s="118"/>
    </row>
    <row r="6374" spans="1:14" s="43" customFormat="1" hidden="1">
      <c r="A6374" s="84"/>
      <c r="B6374" s="117"/>
      <c r="C6374" s="118"/>
      <c r="D6374" s="118"/>
      <c r="E6374" s="118"/>
      <c r="F6374" s="118"/>
      <c r="G6374" s="118"/>
      <c r="H6374" s="118"/>
      <c r="I6374" s="118"/>
      <c r="J6374" s="118"/>
      <c r="K6374" s="118"/>
      <c r="L6374" s="118"/>
      <c r="M6374" s="118"/>
      <c r="N6374" s="118"/>
    </row>
    <row r="6375" spans="1:14" s="43" customFormat="1" hidden="1">
      <c r="A6375" s="84"/>
      <c r="B6375" s="117"/>
      <c r="C6375" s="118"/>
      <c r="D6375" s="118"/>
      <c r="E6375" s="118"/>
      <c r="F6375" s="118"/>
      <c r="G6375" s="118"/>
      <c r="H6375" s="118"/>
      <c r="I6375" s="118"/>
      <c r="J6375" s="118"/>
      <c r="K6375" s="118"/>
      <c r="L6375" s="118"/>
      <c r="M6375" s="118"/>
      <c r="N6375" s="118"/>
    </row>
    <row r="6376" spans="1:14" s="43" customFormat="1" hidden="1">
      <c r="A6376" s="84"/>
      <c r="B6376" s="117"/>
      <c r="C6376" s="118"/>
      <c r="D6376" s="118"/>
      <c r="E6376" s="118"/>
      <c r="F6376" s="118"/>
      <c r="G6376" s="118"/>
      <c r="H6376" s="118"/>
      <c r="I6376" s="118"/>
      <c r="J6376" s="118"/>
      <c r="K6376" s="118"/>
      <c r="L6376" s="118"/>
      <c r="M6376" s="118"/>
      <c r="N6376" s="118"/>
    </row>
    <row r="6377" spans="1:14" s="43" customFormat="1" hidden="1">
      <c r="A6377" s="84"/>
      <c r="B6377" s="117"/>
      <c r="C6377" s="118"/>
      <c r="D6377" s="118"/>
      <c r="E6377" s="118"/>
      <c r="F6377" s="118"/>
      <c r="G6377" s="118"/>
      <c r="H6377" s="118"/>
      <c r="I6377" s="118"/>
      <c r="J6377" s="118"/>
      <c r="K6377" s="118"/>
      <c r="L6377" s="118"/>
      <c r="M6377" s="118"/>
      <c r="N6377" s="118"/>
    </row>
    <row r="6378" spans="1:14" s="43" customFormat="1" hidden="1">
      <c r="A6378" s="84"/>
      <c r="B6378" s="117"/>
      <c r="C6378" s="118"/>
      <c r="D6378" s="118"/>
      <c r="E6378" s="118"/>
      <c r="F6378" s="118"/>
      <c r="G6378" s="118"/>
      <c r="H6378" s="118"/>
      <c r="I6378" s="118"/>
      <c r="J6378" s="118"/>
      <c r="K6378" s="118"/>
      <c r="L6378" s="118"/>
      <c r="M6378" s="118"/>
      <c r="N6378" s="118"/>
    </row>
    <row r="6379" spans="1:14" s="43" customFormat="1" hidden="1">
      <c r="A6379" s="84"/>
      <c r="B6379" s="117"/>
      <c r="C6379" s="118"/>
      <c r="D6379" s="118"/>
      <c r="E6379" s="118"/>
      <c r="F6379" s="118"/>
      <c r="G6379" s="118"/>
      <c r="H6379" s="118"/>
      <c r="I6379" s="118"/>
      <c r="J6379" s="118"/>
      <c r="K6379" s="118"/>
      <c r="L6379" s="118"/>
      <c r="M6379" s="118"/>
      <c r="N6379" s="118"/>
    </row>
    <row r="6380" spans="1:14" s="43" customFormat="1" hidden="1">
      <c r="A6380" s="84"/>
      <c r="B6380" s="117"/>
      <c r="C6380" s="118"/>
      <c r="D6380" s="118"/>
      <c r="E6380" s="118"/>
      <c r="F6380" s="118"/>
      <c r="G6380" s="118"/>
      <c r="H6380" s="118"/>
      <c r="I6380" s="118"/>
      <c r="J6380" s="118"/>
      <c r="K6380" s="118"/>
      <c r="L6380" s="118"/>
      <c r="M6380" s="118"/>
      <c r="N6380" s="118"/>
    </row>
    <row r="6381" spans="1:14" s="43" customFormat="1" hidden="1">
      <c r="A6381" s="84"/>
      <c r="B6381" s="117"/>
      <c r="C6381" s="118"/>
      <c r="D6381" s="118"/>
      <c r="E6381" s="118"/>
      <c r="F6381" s="118"/>
      <c r="G6381" s="118"/>
      <c r="H6381" s="118"/>
      <c r="I6381" s="118"/>
      <c r="J6381" s="118"/>
      <c r="K6381" s="118"/>
      <c r="L6381" s="118"/>
      <c r="M6381" s="118"/>
      <c r="N6381" s="118"/>
    </row>
    <row r="6382" spans="1:14" s="43" customFormat="1" hidden="1">
      <c r="A6382" s="84"/>
      <c r="B6382" s="117"/>
      <c r="C6382" s="118"/>
      <c r="D6382" s="118"/>
      <c r="E6382" s="118"/>
      <c r="F6382" s="118"/>
      <c r="G6382" s="118"/>
      <c r="H6382" s="118"/>
      <c r="I6382" s="118"/>
      <c r="J6382" s="118"/>
      <c r="K6382" s="118"/>
      <c r="L6382" s="118"/>
      <c r="M6382" s="118"/>
      <c r="N6382" s="118"/>
    </row>
    <row r="6383" spans="1:14" s="43" customFormat="1" hidden="1">
      <c r="A6383" s="84"/>
      <c r="B6383" s="117"/>
      <c r="C6383" s="118"/>
      <c r="D6383" s="118"/>
      <c r="E6383" s="118"/>
      <c r="F6383" s="118"/>
      <c r="G6383" s="118"/>
      <c r="H6383" s="118"/>
      <c r="I6383" s="118"/>
      <c r="J6383" s="118"/>
      <c r="K6383" s="118"/>
      <c r="L6383" s="118"/>
      <c r="M6383" s="118"/>
      <c r="N6383" s="118"/>
    </row>
    <row r="6384" spans="1:14" s="43" customFormat="1" hidden="1">
      <c r="A6384" s="84"/>
      <c r="B6384" s="117"/>
      <c r="C6384" s="118"/>
      <c r="D6384" s="118"/>
      <c r="E6384" s="118"/>
      <c r="F6384" s="118"/>
      <c r="G6384" s="118"/>
      <c r="H6384" s="118"/>
      <c r="I6384" s="118"/>
      <c r="J6384" s="118"/>
      <c r="K6384" s="118"/>
      <c r="L6384" s="118"/>
      <c r="M6384" s="118"/>
      <c r="N6384" s="118"/>
    </row>
    <row r="6385" spans="1:14" s="43" customFormat="1" hidden="1">
      <c r="A6385" s="84"/>
      <c r="B6385" s="117"/>
      <c r="C6385" s="118"/>
      <c r="D6385" s="118"/>
      <c r="E6385" s="118"/>
      <c r="F6385" s="118"/>
      <c r="G6385" s="118"/>
      <c r="H6385" s="118"/>
      <c r="I6385" s="118"/>
      <c r="J6385" s="118"/>
      <c r="K6385" s="118"/>
      <c r="L6385" s="118"/>
      <c r="M6385" s="118"/>
      <c r="N6385" s="118"/>
    </row>
    <row r="6386" spans="1:14" s="43" customFormat="1" hidden="1">
      <c r="A6386" s="84"/>
      <c r="B6386" s="117"/>
      <c r="C6386" s="118"/>
      <c r="D6386" s="118"/>
      <c r="E6386" s="118"/>
      <c r="F6386" s="118"/>
      <c r="G6386" s="118"/>
      <c r="H6386" s="118"/>
      <c r="I6386" s="118"/>
      <c r="J6386" s="118"/>
      <c r="K6386" s="118"/>
      <c r="L6386" s="118"/>
      <c r="M6386" s="118"/>
      <c r="N6386" s="118"/>
    </row>
    <row r="6387" spans="1:14" s="43" customFormat="1" hidden="1">
      <c r="A6387" s="84"/>
      <c r="B6387" s="117"/>
      <c r="C6387" s="118"/>
      <c r="D6387" s="118"/>
      <c r="E6387" s="118"/>
      <c r="F6387" s="118"/>
      <c r="G6387" s="118"/>
      <c r="H6387" s="118"/>
      <c r="I6387" s="118"/>
      <c r="J6387" s="118"/>
      <c r="K6387" s="118"/>
      <c r="L6387" s="118"/>
      <c r="M6387" s="118"/>
      <c r="N6387" s="118"/>
    </row>
    <row r="6388" spans="1:14" s="43" customFormat="1" hidden="1">
      <c r="A6388" s="84"/>
      <c r="B6388" s="117"/>
      <c r="C6388" s="118"/>
      <c r="D6388" s="118"/>
      <c r="E6388" s="118"/>
      <c r="F6388" s="118"/>
      <c r="G6388" s="118"/>
      <c r="H6388" s="118"/>
      <c r="I6388" s="118"/>
      <c r="J6388" s="118"/>
      <c r="K6388" s="118"/>
      <c r="L6388" s="118"/>
      <c r="M6388" s="118"/>
      <c r="N6388" s="118"/>
    </row>
    <row r="6389" spans="1:14" s="43" customFormat="1" hidden="1">
      <c r="A6389" s="84"/>
      <c r="B6389" s="117"/>
      <c r="C6389" s="118"/>
      <c r="D6389" s="118"/>
      <c r="E6389" s="118"/>
      <c r="F6389" s="118"/>
      <c r="G6389" s="118"/>
      <c r="H6389" s="118"/>
      <c r="I6389" s="118"/>
      <c r="J6389" s="118"/>
      <c r="K6389" s="118"/>
      <c r="L6389" s="118"/>
      <c r="M6389" s="118"/>
      <c r="N6389" s="118"/>
    </row>
    <row r="6390" spans="1:14" s="43" customFormat="1" hidden="1">
      <c r="A6390" s="84"/>
      <c r="B6390" s="117"/>
      <c r="C6390" s="118"/>
      <c r="D6390" s="118"/>
      <c r="E6390" s="118"/>
      <c r="F6390" s="118"/>
      <c r="G6390" s="118"/>
      <c r="H6390" s="118"/>
      <c r="I6390" s="118"/>
      <c r="J6390" s="118"/>
      <c r="K6390" s="118"/>
      <c r="L6390" s="118"/>
      <c r="M6390" s="118"/>
      <c r="N6390" s="118"/>
    </row>
    <row r="6391" spans="1:14" s="43" customFormat="1" hidden="1">
      <c r="A6391" s="84"/>
      <c r="B6391" s="117"/>
      <c r="C6391" s="118"/>
      <c r="D6391" s="118"/>
      <c r="E6391" s="118"/>
      <c r="F6391" s="118"/>
      <c r="G6391" s="118"/>
      <c r="H6391" s="118"/>
      <c r="I6391" s="118"/>
      <c r="J6391" s="118"/>
      <c r="K6391" s="118"/>
      <c r="L6391" s="118"/>
      <c r="M6391" s="118"/>
      <c r="N6391" s="118"/>
    </row>
    <row r="6392" spans="1:14" s="43" customFormat="1" hidden="1">
      <c r="A6392" s="84"/>
      <c r="B6392" s="117"/>
      <c r="C6392" s="118"/>
      <c r="D6392" s="118"/>
      <c r="E6392" s="118"/>
      <c r="F6392" s="118"/>
      <c r="G6392" s="118"/>
      <c r="H6392" s="118"/>
      <c r="I6392" s="118"/>
      <c r="J6392" s="118"/>
      <c r="K6392" s="118"/>
      <c r="L6392" s="118"/>
      <c r="M6392" s="118"/>
      <c r="N6392" s="118"/>
    </row>
    <row r="6393" spans="1:14" s="43" customFormat="1" hidden="1">
      <c r="A6393" s="84"/>
      <c r="B6393" s="117"/>
      <c r="C6393" s="118"/>
      <c r="D6393" s="118"/>
      <c r="E6393" s="118"/>
      <c r="F6393" s="118"/>
      <c r="G6393" s="118"/>
      <c r="H6393" s="118"/>
      <c r="I6393" s="118"/>
      <c r="J6393" s="118"/>
      <c r="K6393" s="118"/>
      <c r="L6393" s="118"/>
      <c r="M6393" s="118"/>
      <c r="N6393" s="118"/>
    </row>
    <row r="6394" spans="1:14" s="43" customFormat="1" hidden="1">
      <c r="A6394" s="84"/>
      <c r="B6394" s="117"/>
      <c r="C6394" s="118"/>
      <c r="D6394" s="118"/>
      <c r="E6394" s="118"/>
      <c r="F6394" s="118"/>
      <c r="G6394" s="118"/>
      <c r="H6394" s="118"/>
      <c r="I6394" s="118"/>
      <c r="J6394" s="118"/>
      <c r="K6394" s="118"/>
      <c r="L6394" s="118"/>
      <c r="M6394" s="118"/>
      <c r="N6394" s="118"/>
    </row>
    <row r="6395" spans="1:14" s="43" customFormat="1" hidden="1">
      <c r="A6395" s="84"/>
      <c r="B6395" s="117"/>
      <c r="C6395" s="118"/>
      <c r="D6395" s="118"/>
      <c r="E6395" s="118"/>
      <c r="F6395" s="118"/>
      <c r="G6395" s="118"/>
      <c r="H6395" s="118"/>
      <c r="I6395" s="118"/>
      <c r="J6395" s="118"/>
      <c r="K6395" s="118"/>
      <c r="L6395" s="118"/>
      <c r="M6395" s="118"/>
      <c r="N6395" s="118"/>
    </row>
    <row r="6396" spans="1:14" s="43" customFormat="1" hidden="1">
      <c r="A6396" s="84"/>
      <c r="B6396" s="117"/>
      <c r="C6396" s="118"/>
      <c r="D6396" s="118"/>
      <c r="E6396" s="118"/>
      <c r="F6396" s="118"/>
      <c r="G6396" s="118"/>
      <c r="H6396" s="118"/>
      <c r="I6396" s="118"/>
      <c r="J6396" s="118"/>
      <c r="K6396" s="118"/>
      <c r="L6396" s="118"/>
      <c r="M6396" s="118"/>
      <c r="N6396" s="118"/>
    </row>
    <row r="6397" spans="1:14" s="43" customFormat="1" hidden="1">
      <c r="A6397" s="84"/>
      <c r="B6397" s="117"/>
      <c r="C6397" s="118"/>
      <c r="D6397" s="118"/>
      <c r="E6397" s="118"/>
      <c r="F6397" s="118"/>
      <c r="G6397" s="118"/>
      <c r="H6397" s="118"/>
      <c r="I6397" s="118"/>
      <c r="J6397" s="118"/>
      <c r="K6397" s="118"/>
      <c r="L6397" s="118"/>
      <c r="M6397" s="118"/>
      <c r="N6397" s="118"/>
    </row>
    <row r="6398" spans="1:14" s="43" customFormat="1" hidden="1">
      <c r="A6398" s="84"/>
      <c r="B6398" s="117"/>
      <c r="C6398" s="118"/>
      <c r="D6398" s="118"/>
      <c r="E6398" s="118"/>
      <c r="F6398" s="118"/>
      <c r="G6398" s="118"/>
      <c r="H6398" s="118"/>
      <c r="I6398" s="118"/>
      <c r="J6398" s="118"/>
      <c r="K6398" s="118"/>
      <c r="L6398" s="118"/>
      <c r="M6398" s="118"/>
      <c r="N6398" s="118"/>
    </row>
    <row r="6399" spans="1:14" s="43" customFormat="1" hidden="1">
      <c r="A6399" s="84"/>
      <c r="B6399" s="117"/>
      <c r="C6399" s="118"/>
      <c r="D6399" s="118"/>
      <c r="E6399" s="118"/>
      <c r="F6399" s="118"/>
      <c r="G6399" s="118"/>
      <c r="H6399" s="118"/>
      <c r="I6399" s="118"/>
      <c r="J6399" s="118"/>
      <c r="K6399" s="118"/>
      <c r="L6399" s="118"/>
      <c r="M6399" s="118"/>
      <c r="N6399" s="118"/>
    </row>
    <row r="6400" spans="1:14" s="43" customFormat="1" hidden="1">
      <c r="A6400" s="84"/>
      <c r="B6400" s="117"/>
      <c r="C6400" s="118"/>
      <c r="D6400" s="118"/>
      <c r="E6400" s="118"/>
      <c r="F6400" s="118"/>
      <c r="G6400" s="118"/>
      <c r="H6400" s="118"/>
      <c r="I6400" s="118"/>
      <c r="J6400" s="118"/>
      <c r="K6400" s="118"/>
      <c r="L6400" s="118"/>
      <c r="M6400" s="118"/>
      <c r="N6400" s="118"/>
    </row>
    <row r="6401" spans="1:14" s="43" customFormat="1" hidden="1">
      <c r="A6401" s="84"/>
      <c r="B6401" s="117"/>
      <c r="C6401" s="118"/>
      <c r="D6401" s="118"/>
      <c r="E6401" s="118"/>
      <c r="F6401" s="118"/>
      <c r="G6401" s="118"/>
      <c r="H6401" s="118"/>
      <c r="I6401" s="118"/>
      <c r="J6401" s="118"/>
      <c r="K6401" s="118"/>
      <c r="L6401" s="118"/>
      <c r="M6401" s="118"/>
      <c r="N6401" s="118"/>
    </row>
    <row r="6402" spans="1:14" s="43" customFormat="1" hidden="1">
      <c r="A6402" s="84"/>
      <c r="B6402" s="117"/>
      <c r="C6402" s="118"/>
      <c r="D6402" s="118"/>
      <c r="E6402" s="118"/>
      <c r="F6402" s="118"/>
      <c r="G6402" s="118"/>
      <c r="H6402" s="118"/>
      <c r="I6402" s="118"/>
      <c r="J6402" s="118"/>
      <c r="K6402" s="118"/>
      <c r="L6402" s="118"/>
      <c r="M6402" s="118"/>
      <c r="N6402" s="118"/>
    </row>
    <row r="6403" spans="1:14" s="43" customFormat="1" hidden="1">
      <c r="A6403" s="84"/>
      <c r="B6403" s="117"/>
      <c r="C6403" s="118"/>
      <c r="D6403" s="118"/>
      <c r="E6403" s="118"/>
      <c r="F6403" s="118"/>
      <c r="G6403" s="118"/>
      <c r="H6403" s="118"/>
      <c r="I6403" s="118"/>
      <c r="J6403" s="118"/>
      <c r="K6403" s="118"/>
      <c r="L6403" s="118"/>
      <c r="M6403" s="118"/>
      <c r="N6403" s="118"/>
    </row>
    <row r="6404" spans="1:14" s="43" customFormat="1" hidden="1">
      <c r="A6404" s="84"/>
      <c r="B6404" s="117"/>
      <c r="C6404" s="118"/>
      <c r="D6404" s="118"/>
      <c r="E6404" s="118"/>
      <c r="F6404" s="118"/>
      <c r="G6404" s="118"/>
      <c r="H6404" s="118"/>
      <c r="I6404" s="118"/>
      <c r="J6404" s="118"/>
      <c r="K6404" s="118"/>
      <c r="L6404" s="118"/>
      <c r="M6404" s="118"/>
      <c r="N6404" s="118"/>
    </row>
    <row r="6405" spans="1:14" s="43" customFormat="1" hidden="1">
      <c r="A6405" s="84"/>
      <c r="B6405" s="117"/>
      <c r="C6405" s="118"/>
      <c r="D6405" s="118"/>
      <c r="E6405" s="118"/>
      <c r="F6405" s="118"/>
      <c r="G6405" s="118"/>
      <c r="H6405" s="118"/>
      <c r="I6405" s="118"/>
      <c r="J6405" s="118"/>
      <c r="K6405" s="118"/>
      <c r="L6405" s="118"/>
      <c r="M6405" s="118"/>
      <c r="N6405" s="118"/>
    </row>
    <row r="6406" spans="1:14" s="43" customFormat="1" hidden="1">
      <c r="A6406" s="84"/>
      <c r="B6406" s="117"/>
      <c r="C6406" s="118"/>
      <c r="D6406" s="118"/>
      <c r="E6406" s="118"/>
      <c r="F6406" s="118"/>
      <c r="G6406" s="118"/>
      <c r="H6406" s="118"/>
      <c r="I6406" s="118"/>
      <c r="J6406" s="118"/>
      <c r="K6406" s="118"/>
      <c r="L6406" s="118"/>
      <c r="M6406" s="118"/>
      <c r="N6406" s="118"/>
    </row>
    <row r="6407" spans="1:14" s="43" customFormat="1" hidden="1">
      <c r="A6407" s="84"/>
      <c r="B6407" s="117"/>
      <c r="C6407" s="118"/>
      <c r="D6407" s="118"/>
      <c r="E6407" s="118"/>
      <c r="F6407" s="118"/>
      <c r="G6407" s="118"/>
      <c r="H6407" s="118"/>
      <c r="I6407" s="118"/>
      <c r="J6407" s="118"/>
      <c r="K6407" s="118"/>
      <c r="L6407" s="118"/>
      <c r="M6407" s="118"/>
      <c r="N6407" s="118"/>
    </row>
    <row r="6408" spans="1:14" s="43" customFormat="1" hidden="1">
      <c r="A6408" s="84"/>
      <c r="B6408" s="117"/>
      <c r="C6408" s="118"/>
      <c r="D6408" s="118"/>
      <c r="E6408" s="118"/>
      <c r="F6408" s="118"/>
      <c r="G6408" s="118"/>
      <c r="H6408" s="118"/>
      <c r="I6408" s="118"/>
      <c r="J6408" s="118"/>
      <c r="K6408" s="118"/>
      <c r="L6408" s="118"/>
      <c r="M6408" s="118"/>
      <c r="N6408" s="118"/>
    </row>
    <row r="6409" spans="1:14" s="43" customFormat="1" hidden="1">
      <c r="A6409" s="84"/>
      <c r="B6409" s="117"/>
      <c r="C6409" s="118"/>
      <c r="D6409" s="118"/>
      <c r="E6409" s="118"/>
      <c r="F6409" s="118"/>
      <c r="G6409" s="118"/>
      <c r="H6409" s="118"/>
      <c r="I6409" s="118"/>
      <c r="J6409" s="118"/>
      <c r="K6409" s="118"/>
      <c r="L6409" s="118"/>
      <c r="M6409" s="118"/>
      <c r="N6409" s="118"/>
    </row>
    <row r="6410" spans="1:14" s="43" customFormat="1" hidden="1">
      <c r="A6410" s="84"/>
      <c r="B6410" s="117"/>
      <c r="C6410" s="118"/>
      <c r="D6410" s="118"/>
      <c r="E6410" s="118"/>
      <c r="F6410" s="118"/>
      <c r="G6410" s="118"/>
      <c r="H6410" s="118"/>
      <c r="I6410" s="118"/>
      <c r="J6410" s="118"/>
      <c r="K6410" s="118"/>
      <c r="L6410" s="118"/>
      <c r="M6410" s="118"/>
      <c r="N6410" s="118"/>
    </row>
    <row r="6411" spans="1:14" s="43" customFormat="1" hidden="1">
      <c r="A6411" s="84"/>
      <c r="B6411" s="117"/>
      <c r="C6411" s="118"/>
      <c r="D6411" s="118"/>
      <c r="E6411" s="118"/>
      <c r="F6411" s="118"/>
      <c r="G6411" s="118"/>
      <c r="H6411" s="118"/>
      <c r="I6411" s="118"/>
      <c r="J6411" s="118"/>
      <c r="K6411" s="118"/>
      <c r="L6411" s="118"/>
      <c r="M6411" s="118"/>
      <c r="N6411" s="118"/>
    </row>
    <row r="6412" spans="1:14" s="43" customFormat="1" hidden="1">
      <c r="A6412" s="84"/>
      <c r="B6412" s="117"/>
      <c r="C6412" s="118"/>
      <c r="D6412" s="118"/>
      <c r="E6412" s="118"/>
      <c r="F6412" s="118"/>
      <c r="G6412" s="118"/>
      <c r="H6412" s="118"/>
      <c r="I6412" s="118"/>
      <c r="J6412" s="118"/>
      <c r="K6412" s="118"/>
      <c r="L6412" s="118"/>
      <c r="M6412" s="118"/>
      <c r="N6412" s="118"/>
    </row>
    <row r="6413" spans="1:14" s="43" customFormat="1" hidden="1">
      <c r="A6413" s="84"/>
      <c r="B6413" s="117"/>
      <c r="C6413" s="118"/>
      <c r="D6413" s="118"/>
      <c r="E6413" s="118"/>
      <c r="F6413" s="118"/>
      <c r="G6413" s="118"/>
      <c r="H6413" s="118"/>
      <c r="I6413" s="118"/>
      <c r="J6413" s="118"/>
      <c r="K6413" s="118"/>
      <c r="L6413" s="118"/>
      <c r="M6413" s="118"/>
      <c r="N6413" s="118"/>
    </row>
    <row r="6414" spans="1:14" s="43" customFormat="1" hidden="1">
      <c r="A6414" s="84"/>
      <c r="B6414" s="117"/>
      <c r="C6414" s="118"/>
      <c r="D6414" s="118"/>
      <c r="E6414" s="118"/>
      <c r="F6414" s="118"/>
      <c r="G6414" s="118"/>
      <c r="H6414" s="118"/>
      <c r="I6414" s="118"/>
      <c r="J6414" s="118"/>
      <c r="K6414" s="118"/>
      <c r="L6414" s="118"/>
      <c r="M6414" s="118"/>
      <c r="N6414" s="118"/>
    </row>
    <row r="6415" spans="1:14" s="43" customFormat="1" hidden="1">
      <c r="A6415" s="84"/>
      <c r="B6415" s="117"/>
      <c r="C6415" s="118"/>
      <c r="D6415" s="118"/>
      <c r="E6415" s="118"/>
      <c r="F6415" s="118"/>
      <c r="G6415" s="118"/>
      <c r="H6415" s="118"/>
      <c r="I6415" s="118"/>
      <c r="J6415" s="118"/>
      <c r="K6415" s="118"/>
      <c r="L6415" s="118"/>
      <c r="M6415" s="118"/>
      <c r="N6415" s="118"/>
    </row>
    <row r="6416" spans="1:14" s="43" customFormat="1" hidden="1">
      <c r="A6416" s="84"/>
      <c r="B6416" s="117"/>
      <c r="C6416" s="118"/>
      <c r="D6416" s="118"/>
      <c r="E6416" s="118"/>
      <c r="F6416" s="118"/>
      <c r="G6416" s="118"/>
      <c r="H6416" s="118"/>
      <c r="I6416" s="118"/>
      <c r="J6416" s="118"/>
      <c r="K6416" s="118"/>
      <c r="L6416" s="118"/>
      <c r="M6416" s="118"/>
      <c r="N6416" s="118"/>
    </row>
    <row r="6417" spans="1:14" s="43" customFormat="1" hidden="1">
      <c r="A6417" s="84"/>
      <c r="B6417" s="117"/>
      <c r="C6417" s="118"/>
      <c r="D6417" s="118"/>
      <c r="E6417" s="118"/>
      <c r="F6417" s="118"/>
      <c r="G6417" s="118"/>
      <c r="H6417" s="118"/>
      <c r="I6417" s="118"/>
      <c r="J6417" s="118"/>
      <c r="K6417" s="118"/>
      <c r="L6417" s="118"/>
      <c r="M6417" s="118"/>
      <c r="N6417" s="118"/>
    </row>
    <row r="6418" spans="1:14" s="43" customFormat="1" hidden="1">
      <c r="A6418" s="84"/>
      <c r="B6418" s="117"/>
      <c r="C6418" s="118"/>
      <c r="D6418" s="118"/>
      <c r="E6418" s="118"/>
      <c r="F6418" s="118"/>
      <c r="G6418" s="118"/>
      <c r="H6418" s="118"/>
      <c r="I6418" s="118"/>
      <c r="J6418" s="118"/>
      <c r="K6418" s="118"/>
      <c r="L6418" s="118"/>
      <c r="M6418" s="118"/>
      <c r="N6418" s="118"/>
    </row>
    <row r="6419" spans="1:14" s="43" customFormat="1" hidden="1">
      <c r="A6419" s="84"/>
      <c r="B6419" s="117"/>
      <c r="C6419" s="118"/>
      <c r="D6419" s="118"/>
      <c r="E6419" s="118"/>
      <c r="F6419" s="118"/>
      <c r="G6419" s="118"/>
      <c r="H6419" s="118"/>
      <c r="I6419" s="118"/>
      <c r="J6419" s="118"/>
      <c r="K6419" s="118"/>
      <c r="L6419" s="118"/>
      <c r="M6419" s="118"/>
      <c r="N6419" s="118"/>
    </row>
    <row r="6420" spans="1:14" s="43" customFormat="1" hidden="1">
      <c r="A6420" s="84"/>
      <c r="B6420" s="117"/>
      <c r="C6420" s="118"/>
      <c r="D6420" s="118"/>
      <c r="E6420" s="118"/>
      <c r="F6420" s="118"/>
      <c r="G6420" s="118"/>
      <c r="H6420" s="118"/>
      <c r="I6420" s="118"/>
      <c r="J6420" s="118"/>
      <c r="K6420" s="118"/>
      <c r="L6420" s="118"/>
      <c r="M6420" s="118"/>
      <c r="N6420" s="118"/>
    </row>
    <row r="6421" spans="1:14" s="43" customFormat="1" hidden="1">
      <c r="A6421" s="84"/>
      <c r="B6421" s="117"/>
      <c r="C6421" s="118"/>
      <c r="D6421" s="118"/>
      <c r="E6421" s="118"/>
      <c r="F6421" s="118"/>
      <c r="G6421" s="118"/>
      <c r="H6421" s="118"/>
      <c r="I6421" s="118"/>
      <c r="J6421" s="118"/>
      <c r="K6421" s="118"/>
      <c r="L6421" s="118"/>
      <c r="M6421" s="118"/>
      <c r="N6421" s="118"/>
    </row>
    <row r="6422" spans="1:14" s="43" customFormat="1" hidden="1">
      <c r="A6422" s="84"/>
      <c r="B6422" s="117"/>
      <c r="C6422" s="118"/>
      <c r="D6422" s="118"/>
      <c r="E6422" s="118"/>
      <c r="F6422" s="118"/>
      <c r="G6422" s="118"/>
      <c r="H6422" s="118"/>
      <c r="I6422" s="118"/>
      <c r="J6422" s="118"/>
      <c r="K6422" s="118"/>
      <c r="L6422" s="118"/>
      <c r="M6422" s="118"/>
      <c r="N6422" s="118"/>
    </row>
    <row r="6423" spans="1:14" s="43" customFormat="1" hidden="1">
      <c r="A6423" s="84"/>
      <c r="B6423" s="117"/>
      <c r="C6423" s="118"/>
      <c r="D6423" s="118"/>
      <c r="E6423" s="118"/>
      <c r="F6423" s="118"/>
      <c r="G6423" s="118"/>
      <c r="H6423" s="118"/>
      <c r="I6423" s="118"/>
      <c r="J6423" s="118"/>
      <c r="K6423" s="118"/>
      <c r="L6423" s="118"/>
      <c r="M6423" s="118"/>
      <c r="N6423" s="118"/>
    </row>
    <row r="6424" spans="1:14" s="43" customFormat="1" hidden="1">
      <c r="A6424" s="84"/>
      <c r="B6424" s="117"/>
      <c r="C6424" s="118"/>
      <c r="D6424" s="118"/>
      <c r="E6424" s="118"/>
      <c r="F6424" s="118"/>
      <c r="G6424" s="118"/>
      <c r="H6424" s="118"/>
      <c r="I6424" s="118"/>
      <c r="J6424" s="118"/>
      <c r="K6424" s="118"/>
      <c r="L6424" s="118"/>
      <c r="M6424" s="118"/>
      <c r="N6424" s="118"/>
    </row>
    <row r="6425" spans="1:14" s="43" customFormat="1" hidden="1">
      <c r="A6425" s="84"/>
      <c r="B6425" s="117"/>
      <c r="C6425" s="118"/>
      <c r="D6425" s="118"/>
      <c r="E6425" s="118"/>
      <c r="F6425" s="118"/>
      <c r="G6425" s="118"/>
      <c r="H6425" s="118"/>
      <c r="I6425" s="118"/>
      <c r="J6425" s="118"/>
      <c r="K6425" s="118"/>
      <c r="L6425" s="118"/>
      <c r="M6425" s="118"/>
      <c r="N6425" s="118"/>
    </row>
    <row r="6426" spans="1:14" s="43" customFormat="1" hidden="1">
      <c r="A6426" s="84"/>
      <c r="B6426" s="117"/>
      <c r="C6426" s="118"/>
      <c r="D6426" s="118"/>
      <c r="E6426" s="118"/>
      <c r="F6426" s="118"/>
      <c r="G6426" s="118"/>
      <c r="H6426" s="118"/>
      <c r="I6426" s="118"/>
      <c r="J6426" s="118"/>
      <c r="K6426" s="118"/>
      <c r="L6426" s="118"/>
      <c r="M6426" s="118"/>
      <c r="N6426" s="118"/>
    </row>
    <row r="6427" spans="1:14" s="43" customFormat="1" hidden="1">
      <c r="A6427" s="84"/>
      <c r="B6427" s="117"/>
      <c r="C6427" s="118"/>
      <c r="D6427" s="118"/>
      <c r="E6427" s="118"/>
      <c r="F6427" s="118"/>
      <c r="G6427" s="118"/>
      <c r="H6427" s="118"/>
      <c r="I6427" s="118"/>
      <c r="J6427" s="118"/>
      <c r="K6427" s="118"/>
      <c r="L6427" s="118"/>
      <c r="M6427" s="118"/>
      <c r="N6427" s="118"/>
    </row>
    <row r="6428" spans="1:14" s="43" customFormat="1" hidden="1">
      <c r="A6428" s="84"/>
      <c r="B6428" s="117"/>
      <c r="C6428" s="118"/>
      <c r="D6428" s="118"/>
      <c r="E6428" s="118"/>
      <c r="F6428" s="118"/>
      <c r="G6428" s="118"/>
      <c r="H6428" s="118"/>
      <c r="I6428" s="118"/>
      <c r="J6428" s="118"/>
      <c r="K6428" s="118"/>
      <c r="L6428" s="118"/>
      <c r="M6428" s="118"/>
      <c r="N6428" s="118"/>
    </row>
    <row r="6429" spans="1:14" s="43" customFormat="1" hidden="1">
      <c r="A6429" s="84"/>
      <c r="B6429" s="117"/>
      <c r="C6429" s="118"/>
      <c r="D6429" s="118"/>
      <c r="E6429" s="118"/>
      <c r="F6429" s="118"/>
      <c r="G6429" s="118"/>
      <c r="H6429" s="118"/>
      <c r="I6429" s="118"/>
      <c r="J6429" s="118"/>
      <c r="K6429" s="118"/>
      <c r="L6429" s="118"/>
      <c r="M6429" s="118"/>
      <c r="N6429" s="118"/>
    </row>
    <row r="6430" spans="1:14" s="43" customFormat="1" hidden="1">
      <c r="A6430" s="84"/>
      <c r="B6430" s="117"/>
      <c r="C6430" s="118"/>
      <c r="D6430" s="118"/>
      <c r="E6430" s="118"/>
      <c r="F6430" s="118"/>
      <c r="G6430" s="118"/>
      <c r="H6430" s="118"/>
      <c r="I6430" s="118"/>
      <c r="J6430" s="118"/>
      <c r="K6430" s="118"/>
      <c r="L6430" s="118"/>
      <c r="M6430" s="118"/>
      <c r="N6430" s="118"/>
    </row>
    <row r="6431" spans="1:14" s="43" customFormat="1" hidden="1">
      <c r="A6431" s="84"/>
      <c r="B6431" s="117"/>
      <c r="C6431" s="118"/>
      <c r="D6431" s="118"/>
      <c r="E6431" s="118"/>
      <c r="F6431" s="118"/>
      <c r="G6431" s="118"/>
      <c r="H6431" s="118"/>
      <c r="I6431" s="118"/>
      <c r="J6431" s="118"/>
      <c r="K6431" s="118"/>
      <c r="L6431" s="118"/>
      <c r="M6431" s="118"/>
      <c r="N6431" s="118"/>
    </row>
    <row r="6432" spans="1:14" s="43" customFormat="1" hidden="1">
      <c r="A6432" s="84"/>
      <c r="B6432" s="117"/>
      <c r="C6432" s="118"/>
      <c r="D6432" s="118"/>
      <c r="E6432" s="118"/>
      <c r="F6432" s="118"/>
      <c r="G6432" s="118"/>
      <c r="H6432" s="118"/>
      <c r="I6432" s="118"/>
      <c r="J6432" s="118"/>
      <c r="K6432" s="118"/>
      <c r="L6432" s="118"/>
      <c r="M6432" s="118"/>
      <c r="N6432" s="118"/>
    </row>
    <row r="6433" spans="1:14" s="43" customFormat="1" hidden="1">
      <c r="A6433" s="84"/>
      <c r="B6433" s="117"/>
      <c r="C6433" s="118"/>
      <c r="D6433" s="118"/>
      <c r="E6433" s="118"/>
      <c r="F6433" s="118"/>
      <c r="G6433" s="118"/>
      <c r="H6433" s="118"/>
      <c r="I6433" s="118"/>
      <c r="J6433" s="118"/>
      <c r="K6433" s="118"/>
      <c r="L6433" s="118"/>
      <c r="M6433" s="118"/>
      <c r="N6433" s="118"/>
    </row>
    <row r="6434" spans="1:14" s="43" customFormat="1" hidden="1">
      <c r="A6434" s="84"/>
      <c r="B6434" s="117"/>
      <c r="C6434" s="118"/>
      <c r="D6434" s="118"/>
      <c r="E6434" s="118"/>
      <c r="F6434" s="118"/>
      <c r="G6434" s="118"/>
      <c r="H6434" s="118"/>
      <c r="I6434" s="118"/>
      <c r="J6434" s="118"/>
      <c r="K6434" s="118"/>
      <c r="L6434" s="118"/>
      <c r="M6434" s="118"/>
      <c r="N6434" s="118"/>
    </row>
    <row r="6435" spans="1:14" s="43" customFormat="1" hidden="1">
      <c r="A6435" s="84"/>
      <c r="B6435" s="117"/>
      <c r="C6435" s="118"/>
      <c r="D6435" s="118"/>
      <c r="E6435" s="118"/>
      <c r="F6435" s="118"/>
      <c r="G6435" s="118"/>
      <c r="H6435" s="118"/>
      <c r="I6435" s="118"/>
      <c r="J6435" s="118"/>
      <c r="K6435" s="118"/>
      <c r="L6435" s="118"/>
      <c r="M6435" s="118"/>
      <c r="N6435" s="118"/>
    </row>
    <row r="6436" spans="1:14" s="43" customFormat="1" hidden="1">
      <c r="A6436" s="84"/>
      <c r="B6436" s="117"/>
      <c r="C6436" s="118"/>
      <c r="D6436" s="118"/>
      <c r="E6436" s="118"/>
      <c r="F6436" s="118"/>
      <c r="G6436" s="118"/>
      <c r="H6436" s="118"/>
      <c r="I6436" s="118"/>
      <c r="J6436" s="118"/>
      <c r="K6436" s="118"/>
      <c r="L6436" s="118"/>
      <c r="M6436" s="118"/>
      <c r="N6436" s="118"/>
    </row>
    <row r="6437" spans="1:14" s="43" customFormat="1" hidden="1">
      <c r="A6437" s="84"/>
      <c r="B6437" s="117"/>
      <c r="C6437" s="118"/>
      <c r="D6437" s="118"/>
      <c r="E6437" s="118"/>
      <c r="F6437" s="118"/>
      <c r="G6437" s="118"/>
      <c r="H6437" s="118"/>
      <c r="I6437" s="118"/>
      <c r="J6437" s="118"/>
      <c r="K6437" s="118"/>
      <c r="L6437" s="118"/>
      <c r="M6437" s="118"/>
      <c r="N6437" s="118"/>
    </row>
    <row r="6438" spans="1:14" s="43" customFormat="1" hidden="1">
      <c r="A6438" s="84"/>
      <c r="B6438" s="117"/>
      <c r="C6438" s="118"/>
      <c r="D6438" s="118"/>
      <c r="E6438" s="118"/>
      <c r="F6438" s="118"/>
      <c r="G6438" s="118"/>
      <c r="H6438" s="118"/>
      <c r="I6438" s="118"/>
      <c r="J6438" s="118"/>
      <c r="K6438" s="118"/>
      <c r="L6438" s="118"/>
      <c r="M6438" s="118"/>
      <c r="N6438" s="118"/>
    </row>
    <row r="6439" spans="1:14" s="43" customFormat="1" hidden="1">
      <c r="A6439" s="84"/>
      <c r="B6439" s="117"/>
      <c r="C6439" s="118"/>
      <c r="D6439" s="118"/>
      <c r="E6439" s="118"/>
      <c r="F6439" s="118"/>
      <c r="G6439" s="118"/>
      <c r="H6439" s="118"/>
      <c r="I6439" s="118"/>
      <c r="J6439" s="118"/>
      <c r="K6439" s="118"/>
      <c r="L6439" s="118"/>
      <c r="M6439" s="118"/>
      <c r="N6439" s="118"/>
    </row>
    <row r="6440" spans="1:14" s="43" customFormat="1" hidden="1">
      <c r="A6440" s="84"/>
      <c r="B6440" s="117"/>
      <c r="C6440" s="118"/>
      <c r="D6440" s="118"/>
      <c r="E6440" s="118"/>
      <c r="F6440" s="118"/>
      <c r="G6440" s="118"/>
      <c r="H6440" s="118"/>
      <c r="I6440" s="118"/>
      <c r="J6440" s="118"/>
      <c r="K6440" s="118"/>
      <c r="L6440" s="118"/>
      <c r="M6440" s="118"/>
      <c r="N6440" s="118"/>
    </row>
    <row r="6441" spans="1:14" s="43" customFormat="1" hidden="1">
      <c r="A6441" s="84"/>
      <c r="B6441" s="117"/>
      <c r="C6441" s="118"/>
      <c r="D6441" s="118"/>
      <c r="E6441" s="118"/>
      <c r="F6441" s="118"/>
      <c r="G6441" s="118"/>
      <c r="H6441" s="118"/>
      <c r="I6441" s="118"/>
      <c r="J6441" s="118"/>
      <c r="K6441" s="118"/>
      <c r="L6441" s="118"/>
      <c r="M6441" s="118"/>
      <c r="N6441" s="118"/>
    </row>
    <row r="6442" spans="1:14" s="43" customFormat="1" hidden="1">
      <c r="A6442" s="84"/>
      <c r="B6442" s="117"/>
      <c r="C6442" s="118"/>
      <c r="D6442" s="118"/>
      <c r="E6442" s="118"/>
      <c r="F6442" s="118"/>
      <c r="G6442" s="118"/>
      <c r="H6442" s="118"/>
      <c r="I6442" s="118"/>
      <c r="J6442" s="118"/>
      <c r="K6442" s="118"/>
      <c r="L6442" s="118"/>
      <c r="M6442" s="118"/>
      <c r="N6442" s="118"/>
    </row>
    <row r="6443" spans="1:14" s="43" customFormat="1" hidden="1">
      <c r="A6443" s="84"/>
      <c r="B6443" s="117"/>
      <c r="C6443" s="118"/>
      <c r="D6443" s="118"/>
      <c r="E6443" s="118"/>
      <c r="F6443" s="118"/>
      <c r="G6443" s="118"/>
      <c r="H6443" s="118"/>
      <c r="I6443" s="118"/>
      <c r="J6443" s="118"/>
      <c r="K6443" s="118"/>
      <c r="L6443" s="118"/>
      <c r="M6443" s="118"/>
      <c r="N6443" s="118"/>
    </row>
    <row r="6444" spans="1:14" s="43" customFormat="1" hidden="1">
      <c r="A6444" s="84"/>
      <c r="B6444" s="117"/>
      <c r="C6444" s="118"/>
      <c r="D6444" s="118"/>
      <c r="E6444" s="118"/>
      <c r="F6444" s="118"/>
      <c r="G6444" s="118"/>
      <c r="H6444" s="118"/>
      <c r="I6444" s="118"/>
      <c r="J6444" s="118"/>
      <c r="K6444" s="118"/>
      <c r="L6444" s="118"/>
      <c r="M6444" s="118"/>
      <c r="N6444" s="118"/>
    </row>
    <row r="6445" spans="1:14" s="43" customFormat="1" hidden="1">
      <c r="A6445" s="84"/>
      <c r="B6445" s="117"/>
      <c r="C6445" s="118"/>
      <c r="D6445" s="118"/>
      <c r="E6445" s="118"/>
      <c r="F6445" s="118"/>
      <c r="G6445" s="118"/>
      <c r="H6445" s="118"/>
      <c r="I6445" s="118"/>
      <c r="J6445" s="118"/>
      <c r="K6445" s="118"/>
      <c r="L6445" s="118"/>
      <c r="M6445" s="118"/>
      <c r="N6445" s="118"/>
    </row>
    <row r="6446" spans="1:14" s="43" customFormat="1" hidden="1">
      <c r="A6446" s="84"/>
      <c r="B6446" s="117"/>
      <c r="C6446" s="118"/>
      <c r="D6446" s="118"/>
      <c r="E6446" s="118"/>
      <c r="F6446" s="118"/>
      <c r="G6446" s="118"/>
      <c r="H6446" s="118"/>
      <c r="I6446" s="118"/>
      <c r="J6446" s="118"/>
      <c r="K6446" s="118"/>
      <c r="L6446" s="118"/>
      <c r="M6446" s="118"/>
      <c r="N6446" s="118"/>
    </row>
    <row r="6447" spans="1:14" s="43" customFormat="1" hidden="1">
      <c r="A6447" s="84"/>
      <c r="B6447" s="117"/>
      <c r="C6447" s="118"/>
      <c r="D6447" s="118"/>
      <c r="E6447" s="118"/>
      <c r="F6447" s="118"/>
      <c r="G6447" s="118"/>
      <c r="H6447" s="118"/>
      <c r="I6447" s="118"/>
      <c r="J6447" s="118"/>
      <c r="K6447" s="118"/>
      <c r="L6447" s="118"/>
      <c r="M6447" s="118"/>
      <c r="N6447" s="118"/>
    </row>
    <row r="6448" spans="1:14" s="43" customFormat="1" hidden="1">
      <c r="A6448" s="84"/>
      <c r="B6448" s="117"/>
      <c r="C6448" s="118"/>
      <c r="D6448" s="118"/>
      <c r="E6448" s="118"/>
      <c r="F6448" s="118"/>
      <c r="G6448" s="118"/>
      <c r="H6448" s="118"/>
      <c r="I6448" s="118"/>
      <c r="J6448" s="118"/>
      <c r="K6448" s="118"/>
      <c r="L6448" s="118"/>
      <c r="M6448" s="118"/>
      <c r="N6448" s="118"/>
    </row>
    <row r="6449" spans="1:14" s="43" customFormat="1" hidden="1">
      <c r="A6449" s="84"/>
      <c r="B6449" s="117"/>
      <c r="C6449" s="118"/>
      <c r="D6449" s="118"/>
      <c r="E6449" s="118"/>
      <c r="F6449" s="118"/>
      <c r="G6449" s="118"/>
      <c r="H6449" s="118"/>
      <c r="I6449" s="118"/>
      <c r="J6449" s="118"/>
      <c r="K6449" s="118"/>
      <c r="L6449" s="118"/>
      <c r="M6449" s="118"/>
      <c r="N6449" s="118"/>
    </row>
    <row r="6450" spans="1:14" s="43" customFormat="1" hidden="1">
      <c r="A6450" s="84"/>
      <c r="B6450" s="117"/>
      <c r="C6450" s="118"/>
      <c r="D6450" s="118"/>
      <c r="E6450" s="118"/>
      <c r="F6450" s="118"/>
      <c r="G6450" s="118"/>
      <c r="H6450" s="118"/>
      <c r="I6450" s="118"/>
      <c r="J6450" s="118"/>
      <c r="K6450" s="118"/>
      <c r="L6450" s="118"/>
      <c r="M6450" s="118"/>
      <c r="N6450" s="118"/>
    </row>
    <row r="6451" spans="1:14" s="43" customFormat="1" hidden="1">
      <c r="A6451" s="84"/>
      <c r="B6451" s="117"/>
      <c r="C6451" s="118"/>
      <c r="D6451" s="118"/>
      <c r="E6451" s="118"/>
      <c r="F6451" s="118"/>
      <c r="G6451" s="118"/>
      <c r="H6451" s="118"/>
      <c r="I6451" s="118"/>
      <c r="J6451" s="118"/>
      <c r="K6451" s="118"/>
      <c r="L6451" s="118"/>
      <c r="M6451" s="118"/>
      <c r="N6451" s="118"/>
    </row>
    <row r="6452" spans="1:14" s="43" customFormat="1" hidden="1">
      <c r="A6452" s="84"/>
      <c r="B6452" s="117"/>
      <c r="C6452" s="118"/>
      <c r="D6452" s="118"/>
      <c r="E6452" s="118"/>
      <c r="F6452" s="118"/>
      <c r="G6452" s="118"/>
      <c r="H6452" s="118"/>
      <c r="I6452" s="118"/>
      <c r="J6452" s="118"/>
      <c r="K6452" s="118"/>
      <c r="L6452" s="118"/>
      <c r="M6452" s="118"/>
      <c r="N6452" s="118"/>
    </row>
    <row r="6453" spans="1:14" s="43" customFormat="1" hidden="1">
      <c r="A6453" s="84"/>
      <c r="B6453" s="117"/>
      <c r="C6453" s="118"/>
      <c r="D6453" s="118"/>
      <c r="E6453" s="118"/>
      <c r="F6453" s="118"/>
      <c r="G6453" s="118"/>
      <c r="H6453" s="118"/>
      <c r="I6453" s="118"/>
      <c r="J6453" s="118"/>
      <c r="K6453" s="118"/>
      <c r="L6453" s="118"/>
      <c r="M6453" s="118"/>
      <c r="N6453" s="118"/>
    </row>
    <row r="6454" spans="1:14" s="43" customFormat="1" hidden="1">
      <c r="A6454" s="84"/>
      <c r="B6454" s="117"/>
      <c r="C6454" s="118"/>
      <c r="D6454" s="118"/>
      <c r="E6454" s="118"/>
      <c r="F6454" s="118"/>
      <c r="G6454" s="118"/>
      <c r="H6454" s="118"/>
      <c r="I6454" s="118"/>
      <c r="J6454" s="118"/>
      <c r="K6454" s="118"/>
      <c r="L6454" s="118"/>
      <c r="M6454" s="118"/>
      <c r="N6454" s="118"/>
    </row>
    <row r="6455" spans="1:14" s="43" customFormat="1" hidden="1">
      <c r="A6455" s="84"/>
      <c r="B6455" s="117"/>
      <c r="C6455" s="118"/>
      <c r="D6455" s="118"/>
      <c r="E6455" s="118"/>
      <c r="F6455" s="118"/>
      <c r="G6455" s="118"/>
      <c r="H6455" s="118"/>
      <c r="I6455" s="118"/>
      <c r="J6455" s="118"/>
      <c r="K6455" s="118"/>
      <c r="L6455" s="118"/>
      <c r="M6455" s="118"/>
      <c r="N6455" s="118"/>
    </row>
    <row r="6456" spans="1:14" s="43" customFormat="1" hidden="1">
      <c r="A6456" s="84"/>
      <c r="B6456" s="117"/>
      <c r="C6456" s="118"/>
      <c r="D6456" s="118"/>
      <c r="E6456" s="118"/>
      <c r="F6456" s="118"/>
      <c r="G6456" s="118"/>
      <c r="H6456" s="118"/>
      <c r="I6456" s="118"/>
      <c r="J6456" s="118"/>
      <c r="K6456" s="118"/>
      <c r="L6456" s="118"/>
      <c r="M6456" s="118"/>
      <c r="N6456" s="118"/>
    </row>
    <row r="6457" spans="1:14" s="43" customFormat="1" hidden="1">
      <c r="A6457" s="84"/>
      <c r="B6457" s="117"/>
      <c r="C6457" s="118"/>
      <c r="D6457" s="118"/>
      <c r="E6457" s="118"/>
      <c r="F6457" s="118"/>
      <c r="G6457" s="118"/>
      <c r="H6457" s="118"/>
      <c r="I6457" s="118"/>
      <c r="J6457" s="118"/>
      <c r="K6457" s="118"/>
      <c r="L6457" s="118"/>
      <c r="M6457" s="118"/>
      <c r="N6457" s="118"/>
    </row>
    <row r="6458" spans="1:14" s="43" customFormat="1" hidden="1">
      <c r="A6458" s="84"/>
      <c r="B6458" s="117"/>
      <c r="C6458" s="118"/>
      <c r="D6458" s="118"/>
      <c r="E6458" s="118"/>
      <c r="F6458" s="118"/>
      <c r="G6458" s="118"/>
      <c r="H6458" s="118"/>
      <c r="I6458" s="118"/>
      <c r="J6458" s="118"/>
      <c r="K6458" s="118"/>
      <c r="L6458" s="118"/>
      <c r="M6458" s="118"/>
      <c r="N6458" s="118"/>
    </row>
    <row r="6459" spans="1:14" s="43" customFormat="1" hidden="1">
      <c r="A6459" s="84"/>
      <c r="B6459" s="117"/>
      <c r="C6459" s="118"/>
      <c r="D6459" s="118"/>
      <c r="E6459" s="118"/>
      <c r="F6459" s="118"/>
      <c r="G6459" s="118"/>
      <c r="H6459" s="118"/>
      <c r="I6459" s="118"/>
      <c r="J6459" s="118"/>
      <c r="K6459" s="118"/>
      <c r="L6459" s="118"/>
      <c r="M6459" s="118"/>
      <c r="N6459" s="118"/>
    </row>
    <row r="6460" spans="1:14" s="43" customFormat="1" hidden="1">
      <c r="A6460" s="84"/>
      <c r="B6460" s="117"/>
      <c r="C6460" s="118"/>
      <c r="D6460" s="118"/>
      <c r="E6460" s="118"/>
      <c r="F6460" s="118"/>
      <c r="G6460" s="118"/>
      <c r="H6460" s="118"/>
      <c r="I6460" s="118"/>
      <c r="J6460" s="118"/>
      <c r="K6460" s="118"/>
      <c r="L6460" s="118"/>
      <c r="M6460" s="118"/>
      <c r="N6460" s="118"/>
    </row>
    <row r="6461" spans="1:14" s="43" customFormat="1" hidden="1">
      <c r="A6461" s="84"/>
      <c r="B6461" s="117"/>
      <c r="C6461" s="118"/>
      <c r="D6461" s="118"/>
      <c r="E6461" s="118"/>
      <c r="F6461" s="118"/>
      <c r="G6461" s="118"/>
      <c r="H6461" s="118"/>
      <c r="I6461" s="118"/>
      <c r="J6461" s="118"/>
      <c r="K6461" s="118"/>
      <c r="L6461" s="118"/>
      <c r="M6461" s="118"/>
      <c r="N6461" s="118"/>
    </row>
    <row r="6462" spans="1:14" s="43" customFormat="1" hidden="1">
      <c r="A6462" s="84"/>
      <c r="B6462" s="117"/>
      <c r="C6462" s="118"/>
      <c r="D6462" s="118"/>
      <c r="E6462" s="118"/>
      <c r="F6462" s="118"/>
      <c r="G6462" s="118"/>
      <c r="H6462" s="118"/>
      <c r="I6462" s="118"/>
      <c r="J6462" s="118"/>
      <c r="K6462" s="118"/>
      <c r="L6462" s="118"/>
      <c r="M6462" s="118"/>
      <c r="N6462" s="118"/>
    </row>
    <row r="6463" spans="1:14" s="43" customFormat="1" hidden="1">
      <c r="A6463" s="84"/>
      <c r="B6463" s="117"/>
      <c r="C6463" s="118"/>
      <c r="D6463" s="118"/>
      <c r="E6463" s="118"/>
      <c r="F6463" s="118"/>
      <c r="G6463" s="118"/>
      <c r="H6463" s="118"/>
      <c r="I6463" s="118"/>
      <c r="J6463" s="118"/>
      <c r="K6463" s="118"/>
      <c r="L6463" s="118"/>
      <c r="M6463" s="118"/>
      <c r="N6463" s="118"/>
    </row>
    <row r="6464" spans="1:14" s="43" customFormat="1" hidden="1">
      <c r="A6464" s="84"/>
      <c r="B6464" s="117"/>
      <c r="C6464" s="118"/>
      <c r="D6464" s="118"/>
      <c r="E6464" s="118"/>
      <c r="F6464" s="118"/>
      <c r="G6464" s="118"/>
      <c r="H6464" s="118"/>
      <c r="I6464" s="118"/>
      <c r="J6464" s="118"/>
      <c r="K6464" s="118"/>
      <c r="L6464" s="118"/>
      <c r="M6464" s="118"/>
      <c r="N6464" s="118"/>
    </row>
    <row r="6465" spans="1:14" s="43" customFormat="1" hidden="1">
      <c r="A6465" s="84"/>
      <c r="B6465" s="117"/>
      <c r="C6465" s="118"/>
      <c r="D6465" s="118"/>
      <c r="E6465" s="118"/>
      <c r="F6465" s="118"/>
      <c r="G6465" s="118"/>
      <c r="H6465" s="118"/>
      <c r="I6465" s="118"/>
      <c r="J6465" s="118"/>
      <c r="K6465" s="118"/>
      <c r="L6465" s="118"/>
      <c r="M6465" s="118"/>
      <c r="N6465" s="118"/>
    </row>
    <row r="6466" spans="1:14" s="43" customFormat="1" hidden="1">
      <c r="A6466" s="84"/>
      <c r="B6466" s="117"/>
      <c r="C6466" s="118"/>
      <c r="D6466" s="118"/>
      <c r="E6466" s="118"/>
      <c r="F6466" s="118"/>
      <c r="G6466" s="118"/>
      <c r="H6466" s="118"/>
      <c r="I6466" s="118"/>
      <c r="J6466" s="118"/>
      <c r="K6466" s="118"/>
      <c r="L6466" s="118"/>
      <c r="M6466" s="118"/>
      <c r="N6466" s="118"/>
    </row>
    <row r="6467" spans="1:14" s="43" customFormat="1" hidden="1">
      <c r="A6467" s="84"/>
      <c r="B6467" s="117"/>
      <c r="C6467" s="118"/>
      <c r="D6467" s="118"/>
      <c r="E6467" s="118"/>
      <c r="F6467" s="118"/>
      <c r="G6467" s="118"/>
      <c r="H6467" s="118"/>
      <c r="I6467" s="118"/>
      <c r="J6467" s="118"/>
      <c r="K6467" s="118"/>
      <c r="L6467" s="118"/>
      <c r="M6467" s="118"/>
      <c r="N6467" s="118"/>
    </row>
    <row r="6468" spans="1:14" s="43" customFormat="1" hidden="1">
      <c r="A6468" s="84"/>
      <c r="B6468" s="117"/>
      <c r="C6468" s="118"/>
      <c r="D6468" s="118"/>
      <c r="E6468" s="118"/>
      <c r="F6468" s="118"/>
      <c r="G6468" s="118"/>
      <c r="H6468" s="118"/>
      <c r="I6468" s="118"/>
      <c r="J6468" s="118"/>
      <c r="K6468" s="118"/>
      <c r="L6468" s="118"/>
      <c r="M6468" s="118"/>
      <c r="N6468" s="118"/>
    </row>
    <row r="6469" spans="1:14" s="43" customFormat="1" hidden="1">
      <c r="A6469" s="84"/>
      <c r="B6469" s="117"/>
      <c r="C6469" s="118"/>
      <c r="D6469" s="118"/>
      <c r="E6469" s="118"/>
      <c r="F6469" s="118"/>
      <c r="G6469" s="118"/>
      <c r="H6469" s="118"/>
      <c r="I6469" s="118"/>
      <c r="J6469" s="118"/>
      <c r="K6469" s="118"/>
      <c r="L6469" s="118"/>
      <c r="M6469" s="118"/>
      <c r="N6469" s="118"/>
    </row>
    <row r="6470" spans="1:14" s="43" customFormat="1" hidden="1">
      <c r="A6470" s="84"/>
      <c r="B6470" s="117"/>
      <c r="C6470" s="118"/>
      <c r="D6470" s="118"/>
      <c r="E6470" s="118"/>
      <c r="F6470" s="118"/>
      <c r="G6470" s="118"/>
      <c r="H6470" s="118"/>
      <c r="I6470" s="118"/>
      <c r="J6470" s="118"/>
      <c r="K6470" s="118"/>
      <c r="L6470" s="118"/>
      <c r="M6470" s="118"/>
      <c r="N6470" s="118"/>
    </row>
    <row r="6471" spans="1:14" s="43" customFormat="1" hidden="1">
      <c r="A6471" s="84"/>
      <c r="B6471" s="117"/>
      <c r="C6471" s="118"/>
      <c r="D6471" s="118"/>
      <c r="E6471" s="118"/>
      <c r="F6471" s="118"/>
      <c r="G6471" s="118"/>
      <c r="H6471" s="118"/>
      <c r="I6471" s="118"/>
      <c r="J6471" s="118"/>
      <c r="K6471" s="118"/>
      <c r="L6471" s="118"/>
      <c r="M6471" s="118"/>
      <c r="N6471" s="118"/>
    </row>
    <row r="6472" spans="1:14" s="43" customFormat="1" hidden="1">
      <c r="A6472" s="84"/>
      <c r="B6472" s="117"/>
      <c r="C6472" s="118"/>
      <c r="D6472" s="118"/>
      <c r="E6472" s="118"/>
      <c r="F6472" s="118"/>
      <c r="G6472" s="118"/>
      <c r="H6472" s="118"/>
      <c r="I6472" s="118"/>
      <c r="J6472" s="118"/>
      <c r="K6472" s="118"/>
      <c r="L6472" s="118"/>
      <c r="M6472" s="118"/>
      <c r="N6472" s="118"/>
    </row>
    <row r="6473" spans="1:14" s="43" customFormat="1" hidden="1">
      <c r="A6473" s="84"/>
      <c r="B6473" s="117"/>
      <c r="C6473" s="118"/>
      <c r="D6473" s="118"/>
      <c r="E6473" s="118"/>
      <c r="F6473" s="118"/>
      <c r="G6473" s="118"/>
      <c r="H6473" s="118"/>
      <c r="I6473" s="118"/>
      <c r="J6473" s="118"/>
      <c r="K6473" s="118"/>
      <c r="L6473" s="118"/>
      <c r="M6473" s="118"/>
      <c r="N6473" s="118"/>
    </row>
    <row r="6474" spans="1:14" s="43" customFormat="1" hidden="1">
      <c r="A6474" s="84"/>
      <c r="B6474" s="117"/>
      <c r="C6474" s="118"/>
      <c r="D6474" s="118"/>
      <c r="E6474" s="118"/>
      <c r="F6474" s="118"/>
      <c r="G6474" s="118"/>
      <c r="H6474" s="118"/>
      <c r="I6474" s="118"/>
      <c r="J6474" s="118"/>
      <c r="K6474" s="118"/>
      <c r="L6474" s="118"/>
      <c r="M6474" s="118"/>
      <c r="N6474" s="118"/>
    </row>
    <row r="6475" spans="1:14" s="43" customFormat="1" hidden="1">
      <c r="A6475" s="84"/>
      <c r="B6475" s="117"/>
      <c r="C6475" s="118"/>
      <c r="D6475" s="118"/>
      <c r="E6475" s="118"/>
      <c r="F6475" s="118"/>
      <c r="G6475" s="118"/>
      <c r="H6475" s="118"/>
      <c r="I6475" s="118"/>
      <c r="J6475" s="118"/>
      <c r="K6475" s="118"/>
      <c r="L6475" s="118"/>
      <c r="M6475" s="118"/>
      <c r="N6475" s="118"/>
    </row>
    <row r="6476" spans="1:14" s="43" customFormat="1" hidden="1">
      <c r="A6476" s="84"/>
      <c r="B6476" s="117"/>
      <c r="C6476" s="118"/>
      <c r="D6476" s="118"/>
      <c r="E6476" s="118"/>
      <c r="F6476" s="118"/>
      <c r="G6476" s="118"/>
      <c r="H6476" s="118"/>
      <c r="I6476" s="118"/>
      <c r="J6476" s="118"/>
      <c r="K6476" s="118"/>
      <c r="L6476" s="118"/>
      <c r="M6476" s="118"/>
      <c r="N6476" s="118"/>
    </row>
    <row r="6477" spans="1:14" s="43" customFormat="1" hidden="1">
      <c r="A6477" s="84"/>
      <c r="B6477" s="117"/>
      <c r="C6477" s="118"/>
      <c r="D6477" s="118"/>
      <c r="E6477" s="118"/>
      <c r="F6477" s="118"/>
      <c r="G6477" s="118"/>
      <c r="H6477" s="118"/>
      <c r="I6477" s="118"/>
      <c r="J6477" s="118"/>
      <c r="K6477" s="118"/>
      <c r="L6477" s="118"/>
      <c r="M6477" s="118"/>
      <c r="N6477" s="118"/>
    </row>
    <row r="6478" spans="1:14" s="43" customFormat="1" hidden="1">
      <c r="A6478" s="84"/>
      <c r="B6478" s="117"/>
      <c r="C6478" s="118"/>
      <c r="D6478" s="118"/>
      <c r="E6478" s="118"/>
      <c r="F6478" s="118"/>
      <c r="G6478" s="118"/>
      <c r="H6478" s="118"/>
      <c r="I6478" s="118"/>
      <c r="J6478" s="118"/>
      <c r="K6478" s="118"/>
      <c r="L6478" s="118"/>
      <c r="M6478" s="118"/>
      <c r="N6478" s="118"/>
    </row>
    <row r="6479" spans="1:14" s="43" customFormat="1" hidden="1">
      <c r="A6479" s="84"/>
      <c r="B6479" s="117"/>
      <c r="C6479" s="118"/>
      <c r="D6479" s="118"/>
      <c r="E6479" s="118"/>
      <c r="F6479" s="118"/>
      <c r="G6479" s="118"/>
      <c r="H6479" s="118"/>
      <c r="I6479" s="118"/>
      <c r="J6479" s="118"/>
      <c r="K6479" s="118"/>
      <c r="L6479" s="118"/>
      <c r="M6479" s="118"/>
      <c r="N6479" s="118"/>
    </row>
    <row r="6480" spans="1:14" s="43" customFormat="1" hidden="1">
      <c r="A6480" s="84"/>
      <c r="B6480" s="117"/>
      <c r="C6480" s="118"/>
      <c r="D6480" s="118"/>
      <c r="E6480" s="118"/>
      <c r="F6480" s="118"/>
      <c r="G6480" s="118"/>
      <c r="H6480" s="118"/>
      <c r="I6480" s="118"/>
      <c r="J6480" s="118"/>
      <c r="K6480" s="118"/>
      <c r="L6480" s="118"/>
      <c r="M6480" s="118"/>
      <c r="N6480" s="118"/>
    </row>
    <row r="6481" spans="1:14" s="43" customFormat="1" hidden="1">
      <c r="A6481" s="84"/>
      <c r="B6481" s="117"/>
      <c r="C6481" s="118"/>
      <c r="D6481" s="118"/>
      <c r="E6481" s="118"/>
      <c r="F6481" s="118"/>
      <c r="G6481" s="118"/>
      <c r="H6481" s="118"/>
      <c r="I6481" s="118"/>
      <c r="J6481" s="118"/>
      <c r="K6481" s="118"/>
      <c r="L6481" s="118"/>
      <c r="M6481" s="118"/>
      <c r="N6481" s="118"/>
    </row>
    <row r="6482" spans="1:14" s="43" customFormat="1" hidden="1">
      <c r="A6482" s="84"/>
      <c r="B6482" s="117"/>
      <c r="C6482" s="118"/>
      <c r="D6482" s="118"/>
      <c r="E6482" s="118"/>
      <c r="F6482" s="118"/>
      <c r="G6482" s="118"/>
      <c r="H6482" s="118"/>
      <c r="I6482" s="118"/>
      <c r="J6482" s="118"/>
      <c r="K6482" s="118"/>
      <c r="L6482" s="118"/>
      <c r="M6482" s="118"/>
      <c r="N6482" s="118"/>
    </row>
    <row r="6483" spans="1:14" s="43" customFormat="1" hidden="1">
      <c r="A6483" s="84"/>
      <c r="B6483" s="117"/>
      <c r="C6483" s="118"/>
      <c r="D6483" s="118"/>
      <c r="E6483" s="118"/>
      <c r="F6483" s="118"/>
      <c r="G6483" s="118"/>
      <c r="H6483" s="118"/>
      <c r="I6483" s="118"/>
      <c r="J6483" s="118"/>
      <c r="K6483" s="118"/>
      <c r="L6483" s="118"/>
      <c r="M6483" s="118"/>
      <c r="N6483" s="118"/>
    </row>
    <row r="6484" spans="1:14" s="43" customFormat="1" hidden="1">
      <c r="A6484" s="84"/>
      <c r="B6484" s="117"/>
      <c r="C6484" s="118"/>
      <c r="D6484" s="118"/>
      <c r="E6484" s="118"/>
      <c r="F6484" s="118"/>
      <c r="G6484" s="118"/>
      <c r="H6484" s="118"/>
      <c r="I6484" s="118"/>
      <c r="J6484" s="118"/>
      <c r="K6484" s="118"/>
      <c r="L6484" s="118"/>
      <c r="M6484" s="118"/>
      <c r="N6484" s="118"/>
    </row>
    <row r="6485" spans="1:14" s="43" customFormat="1" hidden="1">
      <c r="A6485" s="84"/>
      <c r="B6485" s="117"/>
      <c r="C6485" s="118"/>
      <c r="D6485" s="118"/>
      <c r="E6485" s="118"/>
      <c r="F6485" s="118"/>
      <c r="G6485" s="118"/>
      <c r="H6485" s="118"/>
      <c r="I6485" s="118"/>
      <c r="J6485" s="118"/>
      <c r="K6485" s="118"/>
      <c r="L6485" s="118"/>
      <c r="M6485" s="118"/>
      <c r="N6485" s="118"/>
    </row>
    <row r="6486" spans="1:14" s="43" customFormat="1" hidden="1">
      <c r="A6486" s="84"/>
      <c r="B6486" s="117"/>
      <c r="C6486" s="118"/>
      <c r="D6486" s="118"/>
      <c r="E6486" s="118"/>
      <c r="F6486" s="118"/>
      <c r="G6486" s="118"/>
      <c r="H6486" s="118"/>
      <c r="I6486" s="118"/>
      <c r="J6486" s="118"/>
      <c r="K6486" s="118"/>
      <c r="L6486" s="118"/>
      <c r="M6486" s="118"/>
      <c r="N6486" s="118"/>
    </row>
    <row r="6487" spans="1:14" s="43" customFormat="1" hidden="1">
      <c r="A6487" s="84"/>
      <c r="B6487" s="117"/>
      <c r="C6487" s="118"/>
      <c r="D6487" s="118"/>
      <c r="E6487" s="118"/>
      <c r="F6487" s="118"/>
      <c r="G6487" s="118"/>
      <c r="H6487" s="118"/>
      <c r="I6487" s="118"/>
      <c r="J6487" s="118"/>
      <c r="K6487" s="118"/>
      <c r="L6487" s="118"/>
      <c r="M6487" s="118"/>
      <c r="N6487" s="118"/>
    </row>
    <row r="6488" spans="1:14" s="43" customFormat="1" hidden="1">
      <c r="A6488" s="84"/>
      <c r="B6488" s="117"/>
      <c r="C6488" s="118"/>
      <c r="D6488" s="118"/>
      <c r="E6488" s="118"/>
      <c r="F6488" s="118"/>
      <c r="G6488" s="118"/>
      <c r="H6488" s="118"/>
      <c r="I6488" s="118"/>
      <c r="J6488" s="118"/>
      <c r="K6488" s="118"/>
      <c r="L6488" s="118"/>
      <c r="M6488" s="118"/>
      <c r="N6488" s="118"/>
    </row>
    <row r="6489" spans="1:14" s="43" customFormat="1" hidden="1">
      <c r="A6489" s="84"/>
      <c r="B6489" s="117"/>
      <c r="C6489" s="118"/>
      <c r="D6489" s="118"/>
      <c r="E6489" s="118"/>
      <c r="F6489" s="118"/>
      <c r="G6489" s="118"/>
      <c r="H6489" s="118"/>
      <c r="I6489" s="118"/>
      <c r="J6489" s="118"/>
      <c r="K6489" s="118"/>
      <c r="L6489" s="118"/>
      <c r="M6489" s="118"/>
      <c r="N6489" s="118"/>
    </row>
    <row r="6490" spans="1:14" s="43" customFormat="1" hidden="1">
      <c r="A6490" s="84"/>
      <c r="B6490" s="117"/>
      <c r="C6490" s="118"/>
      <c r="D6490" s="118"/>
      <c r="E6490" s="118"/>
      <c r="F6490" s="118"/>
      <c r="G6490" s="118"/>
      <c r="H6490" s="118"/>
      <c r="I6490" s="118"/>
      <c r="J6490" s="118"/>
      <c r="K6490" s="118"/>
      <c r="L6490" s="118"/>
      <c r="M6490" s="118"/>
      <c r="N6490" s="118"/>
    </row>
    <row r="6491" spans="1:14" s="43" customFormat="1" hidden="1">
      <c r="A6491" s="84"/>
      <c r="B6491" s="117"/>
      <c r="C6491" s="118"/>
      <c r="D6491" s="118"/>
      <c r="E6491" s="118"/>
      <c r="F6491" s="118"/>
      <c r="G6491" s="118"/>
      <c r="H6491" s="118"/>
      <c r="I6491" s="118"/>
      <c r="J6491" s="118"/>
      <c r="K6491" s="118"/>
      <c r="L6491" s="118"/>
      <c r="M6491" s="118"/>
      <c r="N6491" s="118"/>
    </row>
    <row r="6492" spans="1:14" s="43" customFormat="1" hidden="1">
      <c r="A6492" s="84"/>
      <c r="B6492" s="117"/>
      <c r="C6492" s="118"/>
      <c r="D6492" s="118"/>
      <c r="E6492" s="118"/>
      <c r="F6492" s="118"/>
      <c r="G6492" s="118"/>
      <c r="H6492" s="118"/>
      <c r="I6492" s="118"/>
      <c r="J6492" s="118"/>
      <c r="K6492" s="118"/>
      <c r="L6492" s="118"/>
      <c r="M6492" s="118"/>
      <c r="N6492" s="118"/>
    </row>
    <row r="6493" spans="1:14" s="43" customFormat="1" hidden="1">
      <c r="A6493" s="84"/>
      <c r="B6493" s="117"/>
      <c r="C6493" s="118"/>
      <c r="D6493" s="118"/>
      <c r="E6493" s="118"/>
      <c r="F6493" s="118"/>
      <c r="G6493" s="118"/>
      <c r="H6493" s="118"/>
      <c r="I6493" s="118"/>
      <c r="J6493" s="118"/>
      <c r="K6493" s="118"/>
      <c r="L6493" s="118"/>
      <c r="M6493" s="118"/>
      <c r="N6493" s="118"/>
    </row>
    <row r="6494" spans="1:14" s="43" customFormat="1" hidden="1">
      <c r="A6494" s="84"/>
      <c r="B6494" s="117"/>
      <c r="C6494" s="118"/>
      <c r="D6494" s="118"/>
      <c r="E6494" s="118"/>
      <c r="F6494" s="118"/>
      <c r="G6494" s="118"/>
      <c r="H6494" s="118"/>
      <c r="I6494" s="118"/>
      <c r="J6494" s="118"/>
      <c r="K6494" s="118"/>
      <c r="L6494" s="118"/>
      <c r="M6494" s="118"/>
      <c r="N6494" s="118"/>
    </row>
    <row r="6495" spans="1:14" s="43" customFormat="1" hidden="1">
      <c r="A6495" s="84"/>
      <c r="B6495" s="117"/>
      <c r="C6495" s="118"/>
      <c r="D6495" s="118"/>
      <c r="E6495" s="118"/>
      <c r="F6495" s="118"/>
      <c r="G6495" s="118"/>
      <c r="H6495" s="118"/>
      <c r="I6495" s="118"/>
      <c r="J6495" s="118"/>
      <c r="K6495" s="118"/>
      <c r="L6495" s="118"/>
      <c r="M6495" s="118"/>
      <c r="N6495" s="118"/>
    </row>
    <row r="6496" spans="1:14" s="43" customFormat="1" hidden="1">
      <c r="A6496" s="84"/>
      <c r="B6496" s="117"/>
      <c r="C6496" s="118"/>
      <c r="D6496" s="118"/>
      <c r="E6496" s="118"/>
      <c r="F6496" s="118"/>
      <c r="G6496" s="118"/>
      <c r="H6496" s="118"/>
      <c r="I6496" s="118"/>
      <c r="J6496" s="118"/>
      <c r="K6496" s="118"/>
      <c r="L6496" s="118"/>
      <c r="M6496" s="118"/>
      <c r="N6496" s="118"/>
    </row>
    <row r="6497" spans="1:14" s="43" customFormat="1" hidden="1">
      <c r="A6497" s="84"/>
      <c r="B6497" s="117"/>
      <c r="C6497" s="118"/>
      <c r="D6497" s="118"/>
      <c r="E6497" s="118"/>
      <c r="F6497" s="118"/>
      <c r="G6497" s="118"/>
      <c r="H6497" s="118"/>
      <c r="I6497" s="118"/>
      <c r="J6497" s="118"/>
      <c r="K6497" s="118"/>
      <c r="L6497" s="118"/>
      <c r="M6497" s="118"/>
      <c r="N6497" s="118"/>
    </row>
    <row r="6498" spans="1:14" s="43" customFormat="1" hidden="1">
      <c r="A6498" s="84"/>
      <c r="B6498" s="117"/>
      <c r="C6498" s="118"/>
      <c r="D6498" s="118"/>
      <c r="E6498" s="118"/>
      <c r="F6498" s="118"/>
      <c r="G6498" s="118"/>
      <c r="H6498" s="118"/>
      <c r="I6498" s="118"/>
      <c r="J6498" s="118"/>
      <c r="K6498" s="118"/>
      <c r="L6498" s="118"/>
      <c r="M6498" s="118"/>
      <c r="N6498" s="118"/>
    </row>
    <row r="6499" spans="1:14" s="43" customFormat="1" hidden="1">
      <c r="A6499" s="84"/>
      <c r="B6499" s="117"/>
      <c r="C6499" s="118"/>
      <c r="D6499" s="118"/>
      <c r="E6499" s="118"/>
      <c r="F6499" s="118"/>
      <c r="G6499" s="118"/>
      <c r="H6499" s="118"/>
      <c r="I6499" s="118"/>
      <c r="J6499" s="118"/>
      <c r="K6499" s="118"/>
      <c r="L6499" s="118"/>
      <c r="M6499" s="118"/>
      <c r="N6499" s="118"/>
    </row>
    <row r="6500" spans="1:14" s="43" customFormat="1" hidden="1">
      <c r="A6500" s="84"/>
      <c r="B6500" s="117"/>
      <c r="C6500" s="118"/>
      <c r="D6500" s="118"/>
      <c r="E6500" s="118"/>
      <c r="F6500" s="118"/>
      <c r="G6500" s="118"/>
      <c r="H6500" s="118"/>
      <c r="I6500" s="118"/>
      <c r="J6500" s="118"/>
      <c r="K6500" s="118"/>
      <c r="L6500" s="118"/>
      <c r="M6500" s="118"/>
      <c r="N6500" s="118"/>
    </row>
    <row r="6501" spans="1:14" s="43" customFormat="1" hidden="1">
      <c r="A6501" s="84"/>
      <c r="B6501" s="117"/>
      <c r="C6501" s="118"/>
      <c r="D6501" s="118"/>
      <c r="E6501" s="118"/>
      <c r="F6501" s="118"/>
      <c r="G6501" s="118"/>
      <c r="H6501" s="118"/>
      <c r="I6501" s="118"/>
      <c r="J6501" s="118"/>
      <c r="K6501" s="118"/>
      <c r="L6501" s="118"/>
      <c r="M6501" s="118"/>
      <c r="N6501" s="118"/>
    </row>
    <row r="6502" spans="1:14" s="43" customFormat="1" hidden="1">
      <c r="A6502" s="84"/>
      <c r="B6502" s="117"/>
      <c r="C6502" s="118"/>
      <c r="D6502" s="118"/>
      <c r="E6502" s="118"/>
      <c r="F6502" s="118"/>
      <c r="G6502" s="118"/>
      <c r="H6502" s="118"/>
      <c r="I6502" s="118"/>
      <c r="J6502" s="118"/>
      <c r="K6502" s="118"/>
      <c r="L6502" s="118"/>
      <c r="M6502" s="118"/>
      <c r="N6502" s="118"/>
    </row>
    <row r="6503" spans="1:14" s="43" customFormat="1" hidden="1">
      <c r="A6503" s="84"/>
      <c r="B6503" s="117"/>
      <c r="C6503" s="118"/>
      <c r="D6503" s="118"/>
      <c r="E6503" s="118"/>
      <c r="F6503" s="118"/>
      <c r="G6503" s="118"/>
      <c r="H6503" s="118"/>
      <c r="I6503" s="118"/>
      <c r="J6503" s="118"/>
      <c r="K6503" s="118"/>
      <c r="L6503" s="118"/>
      <c r="M6503" s="118"/>
      <c r="N6503" s="118"/>
    </row>
    <row r="6504" spans="1:14" s="43" customFormat="1" hidden="1">
      <c r="A6504" s="84"/>
      <c r="B6504" s="117"/>
      <c r="C6504" s="118"/>
      <c r="D6504" s="118"/>
      <c r="E6504" s="118"/>
      <c r="F6504" s="118"/>
      <c r="G6504" s="118"/>
      <c r="H6504" s="118"/>
      <c r="I6504" s="118"/>
      <c r="J6504" s="118"/>
      <c r="K6504" s="118"/>
      <c r="L6504" s="118"/>
      <c r="M6504" s="118"/>
      <c r="N6504" s="118"/>
    </row>
    <row r="6505" spans="1:14" s="43" customFormat="1" hidden="1">
      <c r="A6505" s="84"/>
      <c r="B6505" s="117"/>
      <c r="C6505" s="118"/>
      <c r="D6505" s="118"/>
      <c r="E6505" s="118"/>
      <c r="F6505" s="118"/>
      <c r="G6505" s="118"/>
      <c r="H6505" s="118"/>
      <c r="I6505" s="118"/>
      <c r="J6505" s="118"/>
      <c r="K6505" s="118"/>
      <c r="L6505" s="118"/>
      <c r="M6505" s="118"/>
      <c r="N6505" s="118"/>
    </row>
    <row r="6506" spans="1:14" s="43" customFormat="1" hidden="1">
      <c r="A6506" s="84"/>
      <c r="B6506" s="117"/>
      <c r="C6506" s="118"/>
      <c r="D6506" s="118"/>
      <c r="E6506" s="118"/>
      <c r="F6506" s="118"/>
      <c r="G6506" s="118"/>
      <c r="H6506" s="118"/>
      <c r="I6506" s="118"/>
      <c r="J6506" s="118"/>
      <c r="K6506" s="118"/>
      <c r="L6506" s="118"/>
      <c r="M6506" s="118"/>
      <c r="N6506" s="118"/>
    </row>
    <row r="6507" spans="1:14" s="43" customFormat="1" hidden="1">
      <c r="A6507" s="84"/>
      <c r="B6507" s="117"/>
      <c r="C6507" s="118"/>
      <c r="D6507" s="118"/>
      <c r="E6507" s="118"/>
      <c r="F6507" s="118"/>
      <c r="G6507" s="118"/>
      <c r="H6507" s="118"/>
      <c r="I6507" s="118"/>
      <c r="J6507" s="118"/>
      <c r="K6507" s="118"/>
      <c r="L6507" s="118"/>
      <c r="M6507" s="118"/>
      <c r="N6507" s="118"/>
    </row>
    <row r="6508" spans="1:14" s="43" customFormat="1" hidden="1">
      <c r="A6508" s="84"/>
      <c r="B6508" s="117"/>
      <c r="C6508" s="118"/>
      <c r="D6508" s="118"/>
      <c r="E6508" s="118"/>
      <c r="F6508" s="118"/>
      <c r="G6508" s="118"/>
      <c r="H6508" s="118"/>
      <c r="I6508" s="118"/>
      <c r="J6508" s="118"/>
      <c r="K6508" s="118"/>
      <c r="L6508" s="118"/>
      <c r="M6508" s="118"/>
      <c r="N6508" s="118"/>
    </row>
    <row r="6509" spans="1:14" s="43" customFormat="1" hidden="1">
      <c r="A6509" s="84"/>
      <c r="B6509" s="117"/>
      <c r="C6509" s="118"/>
      <c r="D6509" s="118"/>
      <c r="E6509" s="118"/>
      <c r="F6509" s="118"/>
      <c r="G6509" s="118"/>
      <c r="H6509" s="118"/>
      <c r="I6509" s="118"/>
      <c r="J6509" s="118"/>
      <c r="K6509" s="118"/>
      <c r="L6509" s="118"/>
      <c r="M6509" s="118"/>
      <c r="N6509" s="118"/>
    </row>
    <row r="6510" spans="1:14" s="43" customFormat="1" hidden="1">
      <c r="A6510" s="84"/>
      <c r="B6510" s="117"/>
      <c r="C6510" s="118"/>
      <c r="D6510" s="118"/>
      <c r="E6510" s="118"/>
      <c r="F6510" s="118"/>
      <c r="G6510" s="118"/>
      <c r="H6510" s="118"/>
      <c r="I6510" s="118"/>
      <c r="J6510" s="118"/>
      <c r="K6510" s="118"/>
      <c r="L6510" s="118"/>
      <c r="M6510" s="118"/>
      <c r="N6510" s="118"/>
    </row>
    <row r="6511" spans="1:14" s="43" customFormat="1" hidden="1">
      <c r="A6511" s="84"/>
      <c r="B6511" s="117"/>
      <c r="C6511" s="118"/>
      <c r="D6511" s="118"/>
      <c r="E6511" s="118"/>
      <c r="F6511" s="118"/>
      <c r="G6511" s="118"/>
      <c r="H6511" s="118"/>
      <c r="I6511" s="118"/>
      <c r="J6511" s="118"/>
      <c r="K6511" s="118"/>
      <c r="L6511" s="118"/>
      <c r="M6511" s="118"/>
      <c r="N6511" s="118"/>
    </row>
    <row r="6512" spans="1:14" s="43" customFormat="1" hidden="1">
      <c r="A6512" s="84"/>
      <c r="B6512" s="117"/>
      <c r="C6512" s="118"/>
      <c r="D6512" s="118"/>
      <c r="E6512" s="118"/>
      <c r="F6512" s="118"/>
      <c r="G6512" s="118"/>
      <c r="H6512" s="118"/>
      <c r="I6512" s="118"/>
      <c r="J6512" s="118"/>
      <c r="K6512" s="118"/>
      <c r="L6512" s="118"/>
      <c r="M6512" s="118"/>
      <c r="N6512" s="118"/>
    </row>
    <row r="6513" spans="1:14" s="43" customFormat="1" hidden="1">
      <c r="A6513" s="84"/>
      <c r="B6513" s="117"/>
      <c r="C6513" s="118"/>
      <c r="D6513" s="118"/>
      <c r="E6513" s="118"/>
      <c r="F6513" s="118"/>
      <c r="G6513" s="118"/>
      <c r="H6513" s="118"/>
      <c r="I6513" s="118"/>
      <c r="J6513" s="118"/>
      <c r="K6513" s="118"/>
      <c r="L6513" s="118"/>
      <c r="M6513" s="118"/>
      <c r="N6513" s="118"/>
    </row>
    <row r="6514" spans="1:14" s="43" customFormat="1" hidden="1">
      <c r="A6514" s="84"/>
      <c r="B6514" s="117"/>
      <c r="C6514" s="118"/>
      <c r="D6514" s="118"/>
      <c r="E6514" s="118"/>
      <c r="F6514" s="118"/>
      <c r="G6514" s="118"/>
      <c r="H6514" s="118"/>
      <c r="I6514" s="118"/>
      <c r="J6514" s="118"/>
      <c r="K6514" s="118"/>
      <c r="L6514" s="118"/>
      <c r="M6514" s="118"/>
      <c r="N6514" s="118"/>
    </row>
    <row r="6515" spans="1:14" s="43" customFormat="1" hidden="1">
      <c r="A6515" s="84"/>
      <c r="B6515" s="117"/>
      <c r="C6515" s="118"/>
      <c r="D6515" s="118"/>
      <c r="E6515" s="118"/>
      <c r="F6515" s="118"/>
      <c r="G6515" s="118"/>
      <c r="H6515" s="118"/>
      <c r="I6515" s="118"/>
      <c r="J6515" s="118"/>
      <c r="K6515" s="118"/>
      <c r="L6515" s="118"/>
      <c r="M6515" s="118"/>
      <c r="N6515" s="118"/>
    </row>
    <row r="6516" spans="1:14" s="43" customFormat="1" hidden="1">
      <c r="A6516" s="84"/>
      <c r="B6516" s="117"/>
      <c r="C6516" s="118"/>
      <c r="D6516" s="118"/>
      <c r="E6516" s="118"/>
      <c r="F6516" s="118"/>
      <c r="G6516" s="118"/>
      <c r="H6516" s="118"/>
      <c r="I6516" s="118"/>
      <c r="J6516" s="118"/>
      <c r="K6516" s="118"/>
      <c r="L6516" s="118"/>
      <c r="M6516" s="118"/>
      <c r="N6516" s="118"/>
    </row>
    <row r="6517" spans="1:14" s="43" customFormat="1" hidden="1">
      <c r="A6517" s="84"/>
      <c r="B6517" s="117"/>
      <c r="C6517" s="118"/>
      <c r="D6517" s="118"/>
      <c r="E6517" s="118"/>
      <c r="F6517" s="118"/>
      <c r="G6517" s="118"/>
      <c r="H6517" s="118"/>
      <c r="I6517" s="118"/>
      <c r="J6517" s="118"/>
      <c r="K6517" s="118"/>
      <c r="L6517" s="118"/>
      <c r="M6517" s="118"/>
      <c r="N6517" s="118"/>
    </row>
    <row r="6518" spans="1:14" s="43" customFormat="1" hidden="1">
      <c r="A6518" s="84"/>
      <c r="B6518" s="117"/>
      <c r="C6518" s="118"/>
      <c r="D6518" s="118"/>
      <c r="E6518" s="118"/>
      <c r="F6518" s="118"/>
      <c r="G6518" s="118"/>
      <c r="H6518" s="118"/>
      <c r="I6518" s="118"/>
      <c r="J6518" s="118"/>
      <c r="K6518" s="118"/>
      <c r="L6518" s="118"/>
      <c r="M6518" s="118"/>
      <c r="N6518" s="118"/>
    </row>
    <row r="6519" spans="1:14" s="43" customFormat="1" hidden="1">
      <c r="A6519" s="84"/>
      <c r="B6519" s="117"/>
      <c r="C6519" s="118"/>
      <c r="D6519" s="118"/>
      <c r="E6519" s="118"/>
      <c r="F6519" s="118"/>
      <c r="G6519" s="118"/>
      <c r="H6519" s="118"/>
      <c r="I6519" s="118"/>
      <c r="J6519" s="118"/>
      <c r="K6519" s="118"/>
      <c r="L6519" s="118"/>
      <c r="M6519" s="118"/>
      <c r="N6519" s="118"/>
    </row>
    <row r="6520" spans="1:14" s="43" customFormat="1" hidden="1">
      <c r="A6520" s="84"/>
      <c r="B6520" s="117"/>
      <c r="C6520" s="118"/>
      <c r="D6520" s="118"/>
      <c r="E6520" s="118"/>
      <c r="F6520" s="118"/>
      <c r="G6520" s="118"/>
      <c r="H6520" s="118"/>
      <c r="I6520" s="118"/>
      <c r="J6520" s="118"/>
      <c r="K6520" s="118"/>
      <c r="L6520" s="118"/>
      <c r="M6520" s="118"/>
      <c r="N6520" s="118"/>
    </row>
    <row r="6521" spans="1:14" s="43" customFormat="1" hidden="1">
      <c r="A6521" s="84"/>
      <c r="B6521" s="117"/>
      <c r="C6521" s="118"/>
      <c r="D6521" s="118"/>
      <c r="E6521" s="118"/>
      <c r="F6521" s="118"/>
      <c r="G6521" s="118"/>
      <c r="H6521" s="118"/>
      <c r="I6521" s="118"/>
      <c r="J6521" s="118"/>
      <c r="K6521" s="118"/>
      <c r="L6521" s="118"/>
      <c r="M6521" s="118"/>
      <c r="N6521" s="118"/>
    </row>
    <row r="6522" spans="1:14" s="43" customFormat="1" hidden="1">
      <c r="A6522" s="84"/>
      <c r="B6522" s="117"/>
      <c r="C6522" s="118"/>
      <c r="D6522" s="118"/>
      <c r="E6522" s="118"/>
      <c r="F6522" s="118"/>
      <c r="G6522" s="118"/>
      <c r="H6522" s="118"/>
      <c r="I6522" s="118"/>
      <c r="J6522" s="118"/>
      <c r="K6522" s="118"/>
      <c r="L6522" s="118"/>
      <c r="M6522" s="118"/>
      <c r="N6522" s="118"/>
    </row>
    <row r="6523" spans="1:14" s="43" customFormat="1" hidden="1">
      <c r="A6523" s="84"/>
      <c r="B6523" s="117"/>
      <c r="C6523" s="118"/>
      <c r="D6523" s="118"/>
      <c r="E6523" s="118"/>
      <c r="F6523" s="118"/>
      <c r="G6523" s="118"/>
      <c r="H6523" s="118"/>
      <c r="I6523" s="118"/>
      <c r="J6523" s="118"/>
      <c r="K6523" s="118"/>
      <c r="L6523" s="118"/>
      <c r="M6523" s="118"/>
      <c r="N6523" s="118"/>
    </row>
    <row r="6524" spans="1:14" s="43" customFormat="1" hidden="1">
      <c r="A6524" s="84"/>
      <c r="B6524" s="117"/>
      <c r="C6524" s="118"/>
      <c r="D6524" s="118"/>
      <c r="E6524" s="118"/>
      <c r="F6524" s="118"/>
      <c r="G6524" s="118"/>
      <c r="H6524" s="118"/>
      <c r="I6524" s="118"/>
      <c r="J6524" s="118"/>
      <c r="K6524" s="118"/>
      <c r="L6524" s="118"/>
      <c r="M6524" s="118"/>
      <c r="N6524" s="118"/>
    </row>
    <row r="6525" spans="1:14" s="43" customFormat="1" hidden="1">
      <c r="A6525" s="84"/>
      <c r="B6525" s="117"/>
      <c r="C6525" s="118"/>
      <c r="D6525" s="118"/>
      <c r="E6525" s="118"/>
      <c r="F6525" s="118"/>
      <c r="G6525" s="118"/>
      <c r="H6525" s="118"/>
      <c r="I6525" s="118"/>
      <c r="J6525" s="118"/>
      <c r="K6525" s="118"/>
      <c r="L6525" s="118"/>
      <c r="M6525" s="118"/>
      <c r="N6525" s="118"/>
    </row>
    <row r="6526" spans="1:14" s="43" customFormat="1" hidden="1">
      <c r="A6526" s="84"/>
      <c r="B6526" s="117"/>
      <c r="C6526" s="118"/>
      <c r="D6526" s="118"/>
      <c r="E6526" s="118"/>
      <c r="F6526" s="118"/>
      <c r="G6526" s="118"/>
      <c r="H6526" s="118"/>
      <c r="I6526" s="118"/>
      <c r="J6526" s="118"/>
      <c r="K6526" s="118"/>
      <c r="L6526" s="118"/>
      <c r="M6526" s="118"/>
      <c r="N6526" s="118"/>
    </row>
    <row r="6527" spans="1:14" s="43" customFormat="1" hidden="1">
      <c r="A6527" s="84"/>
      <c r="B6527" s="117"/>
      <c r="C6527" s="118"/>
      <c r="D6527" s="118"/>
      <c r="E6527" s="118"/>
      <c r="F6527" s="118"/>
      <c r="G6527" s="118"/>
      <c r="H6527" s="118"/>
      <c r="I6527" s="118"/>
      <c r="J6527" s="118"/>
      <c r="K6527" s="118"/>
      <c r="L6527" s="118"/>
      <c r="M6527" s="118"/>
      <c r="N6527" s="118"/>
    </row>
    <row r="6528" spans="1:14" s="43" customFormat="1" hidden="1">
      <c r="A6528" s="84"/>
      <c r="B6528" s="117"/>
      <c r="C6528" s="118"/>
      <c r="D6528" s="118"/>
      <c r="E6528" s="118"/>
      <c r="F6528" s="118"/>
      <c r="G6528" s="118"/>
      <c r="H6528" s="118"/>
      <c r="I6528" s="118"/>
      <c r="J6528" s="118"/>
      <c r="K6528" s="118"/>
      <c r="L6528" s="118"/>
      <c r="M6528" s="118"/>
      <c r="N6528" s="118"/>
    </row>
    <row r="6529" spans="1:14" s="43" customFormat="1" hidden="1">
      <c r="A6529" s="84"/>
      <c r="B6529" s="117"/>
      <c r="C6529" s="118"/>
      <c r="D6529" s="118"/>
      <c r="E6529" s="118"/>
      <c r="F6529" s="118"/>
      <c r="G6529" s="118"/>
      <c r="H6529" s="118"/>
      <c r="I6529" s="118"/>
      <c r="J6529" s="118"/>
      <c r="K6529" s="118"/>
      <c r="L6529" s="118"/>
      <c r="M6529" s="118"/>
      <c r="N6529" s="118"/>
    </row>
    <row r="6530" spans="1:14" s="43" customFormat="1" hidden="1">
      <c r="A6530" s="84"/>
      <c r="B6530" s="117"/>
      <c r="C6530" s="118"/>
      <c r="D6530" s="118"/>
      <c r="E6530" s="118"/>
      <c r="F6530" s="118"/>
      <c r="G6530" s="118"/>
      <c r="H6530" s="118"/>
      <c r="I6530" s="118"/>
      <c r="J6530" s="118"/>
      <c r="K6530" s="118"/>
      <c r="L6530" s="118"/>
      <c r="M6530" s="118"/>
      <c r="N6530" s="118"/>
    </row>
    <row r="6531" spans="1:14" s="43" customFormat="1" hidden="1">
      <c r="A6531" s="84"/>
      <c r="B6531" s="117"/>
      <c r="C6531" s="118"/>
      <c r="D6531" s="118"/>
      <c r="E6531" s="118"/>
      <c r="F6531" s="118"/>
      <c r="G6531" s="118"/>
      <c r="H6531" s="118"/>
      <c r="I6531" s="118"/>
      <c r="J6531" s="118"/>
      <c r="K6531" s="118"/>
      <c r="L6531" s="118"/>
      <c r="M6531" s="118"/>
      <c r="N6531" s="118"/>
    </row>
    <row r="6532" spans="1:14" s="43" customFormat="1" hidden="1">
      <c r="A6532" s="84"/>
      <c r="B6532" s="117"/>
      <c r="C6532" s="118"/>
      <c r="D6532" s="118"/>
      <c r="E6532" s="118"/>
      <c r="F6532" s="118"/>
      <c r="G6532" s="118"/>
      <c r="H6532" s="118"/>
      <c r="I6532" s="118"/>
      <c r="J6532" s="118"/>
      <c r="K6532" s="118"/>
      <c r="L6532" s="118"/>
      <c r="M6532" s="118"/>
      <c r="N6532" s="118"/>
    </row>
    <row r="6533" spans="1:14" s="43" customFormat="1" hidden="1">
      <c r="A6533" s="84"/>
      <c r="B6533" s="117"/>
      <c r="C6533" s="118"/>
      <c r="D6533" s="118"/>
      <c r="E6533" s="118"/>
      <c r="F6533" s="118"/>
      <c r="G6533" s="118"/>
      <c r="H6533" s="118"/>
      <c r="I6533" s="118"/>
      <c r="J6533" s="118"/>
      <c r="K6533" s="118"/>
      <c r="L6533" s="118"/>
      <c r="M6533" s="118"/>
      <c r="N6533" s="118"/>
    </row>
    <row r="6534" spans="1:14" s="43" customFormat="1" hidden="1">
      <c r="A6534" s="84"/>
      <c r="B6534" s="117"/>
      <c r="C6534" s="118"/>
      <c r="D6534" s="118"/>
      <c r="E6534" s="118"/>
      <c r="F6534" s="118"/>
      <c r="G6534" s="118"/>
      <c r="H6534" s="118"/>
      <c r="I6534" s="118"/>
      <c r="J6534" s="118"/>
      <c r="K6534" s="118"/>
      <c r="L6534" s="118"/>
      <c r="M6534" s="118"/>
      <c r="N6534" s="118"/>
    </row>
    <row r="6535" spans="1:14" s="43" customFormat="1" hidden="1">
      <c r="A6535" s="84"/>
      <c r="B6535" s="117"/>
      <c r="C6535" s="118"/>
      <c r="D6535" s="118"/>
      <c r="E6535" s="118"/>
      <c r="F6535" s="118"/>
      <c r="G6535" s="118"/>
      <c r="H6535" s="118"/>
      <c r="I6535" s="118"/>
      <c r="J6535" s="118"/>
      <c r="K6535" s="118"/>
      <c r="L6535" s="118"/>
      <c r="M6535" s="118"/>
      <c r="N6535" s="118"/>
    </row>
    <row r="6536" spans="1:14" s="43" customFormat="1" hidden="1">
      <c r="A6536" s="84"/>
      <c r="B6536" s="117"/>
      <c r="C6536" s="118"/>
      <c r="D6536" s="118"/>
      <c r="E6536" s="118"/>
      <c r="F6536" s="118"/>
      <c r="G6536" s="118"/>
      <c r="H6536" s="118"/>
      <c r="I6536" s="118"/>
      <c r="J6536" s="118"/>
      <c r="K6536" s="118"/>
      <c r="L6536" s="118"/>
      <c r="M6536" s="118"/>
      <c r="N6536" s="118"/>
    </row>
    <row r="6537" spans="1:14" s="43" customFormat="1" hidden="1">
      <c r="A6537" s="84"/>
      <c r="B6537" s="117"/>
      <c r="C6537" s="118"/>
      <c r="D6537" s="118"/>
      <c r="E6537" s="118"/>
      <c r="F6537" s="118"/>
      <c r="G6537" s="118"/>
      <c r="H6537" s="118"/>
      <c r="I6537" s="118"/>
      <c r="J6537" s="118"/>
      <c r="K6537" s="118"/>
      <c r="L6537" s="118"/>
      <c r="M6537" s="118"/>
      <c r="N6537" s="118"/>
    </row>
    <row r="6538" spans="1:14" s="43" customFormat="1" hidden="1">
      <c r="A6538" s="84"/>
      <c r="B6538" s="117"/>
      <c r="C6538" s="118"/>
      <c r="D6538" s="118"/>
      <c r="E6538" s="118"/>
      <c r="F6538" s="118"/>
      <c r="G6538" s="118"/>
      <c r="H6538" s="118"/>
      <c r="I6538" s="118"/>
      <c r="J6538" s="118"/>
      <c r="K6538" s="118"/>
      <c r="L6538" s="118"/>
      <c r="M6538" s="118"/>
      <c r="N6538" s="118"/>
    </row>
    <row r="6539" spans="1:14" s="43" customFormat="1" hidden="1">
      <c r="A6539" s="84"/>
      <c r="B6539" s="117"/>
      <c r="C6539" s="118"/>
      <c r="D6539" s="118"/>
      <c r="E6539" s="118"/>
      <c r="F6539" s="118"/>
      <c r="G6539" s="118"/>
      <c r="H6539" s="118"/>
      <c r="I6539" s="118"/>
      <c r="J6539" s="118"/>
      <c r="K6539" s="118"/>
      <c r="L6539" s="118"/>
      <c r="M6539" s="118"/>
      <c r="N6539" s="118"/>
    </row>
    <row r="6540" spans="1:14" s="43" customFormat="1" hidden="1">
      <c r="A6540" s="84"/>
      <c r="B6540" s="117"/>
      <c r="C6540" s="118"/>
      <c r="D6540" s="118"/>
      <c r="E6540" s="118"/>
      <c r="F6540" s="118"/>
      <c r="G6540" s="118"/>
      <c r="H6540" s="118"/>
      <c r="I6540" s="118"/>
      <c r="J6540" s="118"/>
      <c r="K6540" s="118"/>
      <c r="L6540" s="118"/>
      <c r="M6540" s="118"/>
      <c r="N6540" s="118"/>
    </row>
    <row r="6541" spans="1:14" s="43" customFormat="1" hidden="1">
      <c r="A6541" s="84"/>
      <c r="B6541" s="117"/>
      <c r="C6541" s="118"/>
      <c r="D6541" s="118"/>
      <c r="E6541" s="118"/>
      <c r="F6541" s="118"/>
      <c r="G6541" s="118"/>
      <c r="H6541" s="118"/>
      <c r="I6541" s="118"/>
      <c r="J6541" s="118"/>
      <c r="K6541" s="118"/>
      <c r="L6541" s="118"/>
      <c r="M6541" s="118"/>
      <c r="N6541" s="118"/>
    </row>
    <row r="6542" spans="1:14" s="43" customFormat="1" hidden="1">
      <c r="A6542" s="84"/>
      <c r="B6542" s="117"/>
      <c r="C6542" s="118"/>
      <c r="D6542" s="118"/>
      <c r="E6542" s="118"/>
      <c r="F6542" s="118"/>
      <c r="G6542" s="118"/>
      <c r="H6542" s="118"/>
      <c r="I6542" s="118"/>
      <c r="J6542" s="118"/>
      <c r="K6542" s="118"/>
      <c r="L6542" s="118"/>
      <c r="M6542" s="118"/>
      <c r="N6542" s="118"/>
    </row>
    <row r="6543" spans="1:14" s="43" customFormat="1" hidden="1">
      <c r="A6543" s="84"/>
      <c r="B6543" s="117"/>
      <c r="C6543" s="118"/>
      <c r="D6543" s="118"/>
      <c r="E6543" s="118"/>
      <c r="F6543" s="118"/>
      <c r="G6543" s="118"/>
      <c r="H6543" s="118"/>
      <c r="I6543" s="118"/>
      <c r="J6543" s="118"/>
      <c r="K6543" s="118"/>
      <c r="L6543" s="118"/>
      <c r="M6543" s="118"/>
      <c r="N6543" s="118"/>
    </row>
    <row r="6544" spans="1:14" s="43" customFormat="1" hidden="1">
      <c r="A6544" s="84"/>
      <c r="B6544" s="117"/>
      <c r="C6544" s="118"/>
      <c r="D6544" s="118"/>
      <c r="E6544" s="118"/>
      <c r="F6544" s="118"/>
      <c r="G6544" s="118"/>
      <c r="H6544" s="118"/>
      <c r="I6544" s="118"/>
      <c r="J6544" s="118"/>
      <c r="K6544" s="118"/>
      <c r="L6544" s="118"/>
      <c r="M6544" s="118"/>
      <c r="N6544" s="118"/>
    </row>
    <row r="6545" spans="1:14" s="43" customFormat="1" hidden="1">
      <c r="A6545" s="84"/>
      <c r="B6545" s="117"/>
      <c r="C6545" s="118"/>
      <c r="D6545" s="118"/>
      <c r="E6545" s="118"/>
      <c r="F6545" s="118"/>
      <c r="G6545" s="118"/>
      <c r="H6545" s="118"/>
      <c r="I6545" s="118"/>
      <c r="J6545" s="118"/>
      <c r="K6545" s="118"/>
      <c r="L6545" s="118"/>
      <c r="M6545" s="118"/>
      <c r="N6545" s="118"/>
    </row>
    <row r="6546" spans="1:14" s="43" customFormat="1" hidden="1">
      <c r="A6546" s="84"/>
      <c r="B6546" s="117"/>
      <c r="C6546" s="118"/>
      <c r="D6546" s="118"/>
      <c r="E6546" s="118"/>
      <c r="F6546" s="118"/>
      <c r="G6546" s="118"/>
      <c r="H6546" s="118"/>
      <c r="I6546" s="118"/>
      <c r="J6546" s="118"/>
      <c r="K6546" s="118"/>
      <c r="L6546" s="118"/>
      <c r="M6546" s="118"/>
      <c r="N6546" s="118"/>
    </row>
    <row r="6547" spans="1:14" s="43" customFormat="1" hidden="1">
      <c r="A6547" s="84"/>
      <c r="B6547" s="117"/>
      <c r="C6547" s="118"/>
      <c r="D6547" s="118"/>
      <c r="E6547" s="118"/>
      <c r="F6547" s="118"/>
      <c r="G6547" s="118"/>
      <c r="H6547" s="118"/>
      <c r="I6547" s="118"/>
      <c r="J6547" s="118"/>
      <c r="K6547" s="118"/>
      <c r="L6547" s="118"/>
      <c r="M6547" s="118"/>
      <c r="N6547" s="118"/>
    </row>
    <row r="6548" spans="1:14" s="43" customFormat="1" hidden="1">
      <c r="A6548" s="84"/>
      <c r="B6548" s="117"/>
      <c r="C6548" s="118"/>
      <c r="D6548" s="118"/>
      <c r="E6548" s="118"/>
      <c r="F6548" s="118"/>
      <c r="G6548" s="118"/>
      <c r="H6548" s="118"/>
      <c r="I6548" s="118"/>
      <c r="J6548" s="118"/>
      <c r="K6548" s="118"/>
      <c r="L6548" s="118"/>
      <c r="M6548" s="118"/>
      <c r="N6548" s="118"/>
    </row>
    <row r="6549" spans="1:14" s="43" customFormat="1" hidden="1">
      <c r="A6549" s="84"/>
      <c r="B6549" s="117"/>
      <c r="C6549" s="118"/>
      <c r="D6549" s="118"/>
      <c r="E6549" s="118"/>
      <c r="F6549" s="118"/>
      <c r="G6549" s="118"/>
      <c r="H6549" s="118"/>
      <c r="I6549" s="118"/>
      <c r="J6549" s="118"/>
      <c r="K6549" s="118"/>
      <c r="L6549" s="118"/>
      <c r="M6549" s="118"/>
      <c r="N6549" s="118"/>
    </row>
    <row r="6550" spans="1:14" s="43" customFormat="1" hidden="1">
      <c r="A6550" s="84"/>
      <c r="B6550" s="117"/>
      <c r="C6550" s="118"/>
      <c r="D6550" s="118"/>
      <c r="E6550" s="118"/>
      <c r="F6550" s="118"/>
      <c r="G6550" s="118"/>
      <c r="H6550" s="118"/>
      <c r="I6550" s="118"/>
      <c r="J6550" s="118"/>
      <c r="K6550" s="118"/>
      <c r="L6550" s="118"/>
      <c r="M6550" s="118"/>
      <c r="N6550" s="118"/>
    </row>
    <row r="6551" spans="1:14" s="43" customFormat="1" hidden="1">
      <c r="A6551" s="84"/>
      <c r="B6551" s="117"/>
      <c r="C6551" s="118"/>
      <c r="D6551" s="118"/>
      <c r="E6551" s="118"/>
      <c r="F6551" s="118"/>
      <c r="G6551" s="118"/>
      <c r="H6551" s="118"/>
      <c r="I6551" s="118"/>
      <c r="J6551" s="118"/>
      <c r="K6551" s="118"/>
      <c r="L6551" s="118"/>
      <c r="M6551" s="118"/>
      <c r="N6551" s="118"/>
    </row>
    <row r="6552" spans="1:14" s="43" customFormat="1" hidden="1">
      <c r="A6552" s="84"/>
      <c r="B6552" s="117"/>
      <c r="C6552" s="118"/>
      <c r="D6552" s="118"/>
      <c r="E6552" s="118"/>
      <c r="F6552" s="118"/>
      <c r="G6552" s="118"/>
      <c r="H6552" s="118"/>
      <c r="I6552" s="118"/>
      <c r="J6552" s="118"/>
      <c r="K6552" s="118"/>
      <c r="L6552" s="118"/>
      <c r="M6552" s="118"/>
      <c r="N6552" s="118"/>
    </row>
    <row r="6553" spans="1:14" s="43" customFormat="1" hidden="1">
      <c r="A6553" s="84"/>
      <c r="B6553" s="117"/>
      <c r="C6553" s="118"/>
      <c r="D6553" s="118"/>
      <c r="E6553" s="118"/>
      <c r="F6553" s="118"/>
      <c r="G6553" s="118"/>
      <c r="H6553" s="118"/>
      <c r="I6553" s="118"/>
      <c r="J6553" s="118"/>
      <c r="K6553" s="118"/>
      <c r="L6553" s="118"/>
      <c r="M6553" s="118"/>
      <c r="N6553" s="118"/>
    </row>
    <row r="6554" spans="1:14" s="43" customFormat="1" hidden="1">
      <c r="A6554" s="84"/>
      <c r="B6554" s="117"/>
      <c r="C6554" s="118"/>
      <c r="D6554" s="118"/>
      <c r="E6554" s="118"/>
      <c r="F6554" s="118"/>
      <c r="G6554" s="118"/>
      <c r="H6554" s="118"/>
      <c r="I6554" s="118"/>
      <c r="J6554" s="118"/>
      <c r="K6554" s="118"/>
      <c r="L6554" s="118"/>
      <c r="M6554" s="118"/>
      <c r="N6554" s="118"/>
    </row>
    <row r="6555" spans="1:14" s="43" customFormat="1" hidden="1">
      <c r="A6555" s="84"/>
      <c r="B6555" s="117"/>
      <c r="C6555" s="118"/>
      <c r="D6555" s="118"/>
      <c r="E6555" s="118"/>
      <c r="F6555" s="118"/>
      <c r="G6555" s="118"/>
      <c r="H6555" s="118"/>
      <c r="I6555" s="118"/>
      <c r="J6555" s="118"/>
      <c r="K6555" s="118"/>
      <c r="L6555" s="118"/>
      <c r="M6555" s="118"/>
      <c r="N6555" s="118"/>
    </row>
    <row r="6556" spans="1:14" s="43" customFormat="1" hidden="1">
      <c r="A6556" s="84"/>
      <c r="B6556" s="117"/>
      <c r="C6556" s="118"/>
      <c r="D6556" s="118"/>
      <c r="E6556" s="118"/>
      <c r="F6556" s="118"/>
      <c r="G6556" s="118"/>
      <c r="H6556" s="118"/>
      <c r="I6556" s="118"/>
      <c r="J6556" s="118"/>
      <c r="K6556" s="118"/>
      <c r="L6556" s="118"/>
      <c r="M6556" s="118"/>
      <c r="N6556" s="118"/>
    </row>
    <row r="6557" spans="1:14" s="43" customFormat="1" hidden="1">
      <c r="A6557" s="84"/>
      <c r="B6557" s="117"/>
      <c r="C6557" s="118"/>
      <c r="D6557" s="118"/>
      <c r="E6557" s="118"/>
      <c r="F6557" s="118"/>
      <c r="G6557" s="118"/>
      <c r="H6557" s="118"/>
      <c r="I6557" s="118"/>
      <c r="J6557" s="118"/>
      <c r="K6557" s="118"/>
      <c r="L6557" s="118"/>
      <c r="M6557" s="118"/>
      <c r="N6557" s="118"/>
    </row>
    <row r="6558" spans="1:14" s="43" customFormat="1" hidden="1">
      <c r="A6558" s="84"/>
      <c r="B6558" s="117"/>
      <c r="C6558" s="118"/>
      <c r="D6558" s="118"/>
      <c r="E6558" s="118"/>
      <c r="F6558" s="118"/>
      <c r="G6558" s="118"/>
      <c r="H6558" s="118"/>
      <c r="I6558" s="118"/>
      <c r="J6558" s="118"/>
      <c r="K6558" s="118"/>
      <c r="L6558" s="118"/>
      <c r="M6558" s="118"/>
      <c r="N6558" s="118"/>
    </row>
    <row r="6559" spans="1:14" s="43" customFormat="1" hidden="1">
      <c r="A6559" s="84"/>
      <c r="B6559" s="117"/>
      <c r="C6559" s="118"/>
      <c r="D6559" s="118"/>
      <c r="E6559" s="118"/>
      <c r="F6559" s="118"/>
      <c r="G6559" s="118"/>
      <c r="H6559" s="118"/>
      <c r="I6559" s="118"/>
      <c r="J6559" s="118"/>
      <c r="K6559" s="118"/>
      <c r="L6559" s="118"/>
      <c r="M6559" s="118"/>
      <c r="N6559" s="118"/>
    </row>
    <row r="6560" spans="1:14" s="43" customFormat="1" hidden="1">
      <c r="A6560" s="84"/>
      <c r="B6560" s="117"/>
      <c r="C6560" s="118"/>
      <c r="D6560" s="118"/>
      <c r="E6560" s="118"/>
      <c r="F6560" s="118"/>
      <c r="G6560" s="118"/>
      <c r="H6560" s="118"/>
      <c r="I6560" s="118"/>
      <c r="J6560" s="118"/>
      <c r="K6560" s="118"/>
      <c r="L6560" s="118"/>
      <c r="M6560" s="118"/>
      <c r="N6560" s="118"/>
    </row>
    <row r="6561" spans="1:14" s="43" customFormat="1" hidden="1">
      <c r="A6561" s="84"/>
      <c r="B6561" s="117"/>
      <c r="C6561" s="118"/>
      <c r="D6561" s="118"/>
      <c r="E6561" s="118"/>
      <c r="F6561" s="118"/>
      <c r="G6561" s="118"/>
      <c r="H6561" s="118"/>
      <c r="I6561" s="118"/>
      <c r="J6561" s="118"/>
      <c r="K6561" s="118"/>
      <c r="L6561" s="118"/>
      <c r="M6561" s="118"/>
      <c r="N6561" s="118"/>
    </row>
    <row r="6562" spans="1:14" s="43" customFormat="1" hidden="1">
      <c r="A6562" s="84"/>
      <c r="B6562" s="117"/>
      <c r="C6562" s="118"/>
      <c r="D6562" s="118"/>
      <c r="E6562" s="118"/>
      <c r="F6562" s="118"/>
      <c r="G6562" s="118"/>
      <c r="H6562" s="118"/>
      <c r="I6562" s="118"/>
      <c r="J6562" s="118"/>
      <c r="K6562" s="118"/>
      <c r="L6562" s="118"/>
      <c r="M6562" s="118"/>
      <c r="N6562" s="118"/>
    </row>
    <row r="6563" spans="1:14" s="43" customFormat="1" hidden="1">
      <c r="A6563" s="84"/>
      <c r="B6563" s="117"/>
      <c r="C6563" s="118"/>
      <c r="D6563" s="118"/>
      <c r="E6563" s="118"/>
      <c r="F6563" s="118"/>
      <c r="G6563" s="118"/>
      <c r="H6563" s="118"/>
      <c r="I6563" s="118"/>
      <c r="J6563" s="118"/>
      <c r="K6563" s="118"/>
      <c r="L6563" s="118"/>
      <c r="M6563" s="118"/>
      <c r="N6563" s="118"/>
    </row>
    <row r="6564" spans="1:14" s="43" customFormat="1" hidden="1">
      <c r="A6564" s="84"/>
      <c r="B6564" s="117"/>
      <c r="C6564" s="118"/>
      <c r="D6564" s="118"/>
      <c r="E6564" s="118"/>
      <c r="F6564" s="118"/>
      <c r="G6564" s="118"/>
      <c r="H6564" s="118"/>
      <c r="I6564" s="118"/>
      <c r="J6564" s="118"/>
      <c r="K6564" s="118"/>
      <c r="L6564" s="118"/>
      <c r="M6564" s="118"/>
      <c r="N6564" s="118"/>
    </row>
    <row r="6565" spans="1:14" s="43" customFormat="1" hidden="1">
      <c r="A6565" s="84"/>
      <c r="B6565" s="117"/>
      <c r="C6565" s="118"/>
      <c r="D6565" s="118"/>
      <c r="E6565" s="118"/>
      <c r="F6565" s="118"/>
      <c r="G6565" s="118"/>
      <c r="H6565" s="118"/>
      <c r="I6565" s="118"/>
      <c r="J6565" s="118"/>
      <c r="K6565" s="118"/>
      <c r="L6565" s="118"/>
      <c r="M6565" s="118"/>
      <c r="N6565" s="118"/>
    </row>
    <row r="6566" spans="1:14" s="43" customFormat="1" hidden="1">
      <c r="A6566" s="84"/>
      <c r="B6566" s="117"/>
      <c r="C6566" s="118"/>
      <c r="D6566" s="118"/>
      <c r="E6566" s="118"/>
      <c r="F6566" s="118"/>
      <c r="G6566" s="118"/>
      <c r="H6566" s="118"/>
      <c r="I6566" s="118"/>
      <c r="J6566" s="118"/>
      <c r="K6566" s="118"/>
      <c r="L6566" s="118"/>
      <c r="M6566" s="118"/>
      <c r="N6566" s="118"/>
    </row>
    <row r="6567" spans="1:14" s="43" customFormat="1" hidden="1">
      <c r="A6567" s="84"/>
      <c r="B6567" s="117"/>
      <c r="C6567" s="118"/>
      <c r="D6567" s="118"/>
      <c r="E6567" s="118"/>
      <c r="F6567" s="118"/>
      <c r="G6567" s="118"/>
      <c r="H6567" s="118"/>
      <c r="I6567" s="118"/>
      <c r="J6567" s="118"/>
      <c r="K6567" s="118"/>
      <c r="L6567" s="118"/>
      <c r="M6567" s="118"/>
      <c r="N6567" s="118"/>
    </row>
    <row r="6568" spans="1:14" s="43" customFormat="1" hidden="1">
      <c r="A6568" s="84"/>
      <c r="B6568" s="117"/>
      <c r="C6568" s="118"/>
      <c r="D6568" s="118"/>
      <c r="E6568" s="118"/>
      <c r="F6568" s="118"/>
      <c r="G6568" s="118"/>
      <c r="H6568" s="118"/>
      <c r="I6568" s="118"/>
      <c r="J6568" s="118"/>
      <c r="K6568" s="118"/>
      <c r="L6568" s="118"/>
      <c r="M6568" s="118"/>
      <c r="N6568" s="118"/>
    </row>
    <row r="6569" spans="1:14" s="43" customFormat="1" hidden="1">
      <c r="A6569" s="84"/>
      <c r="B6569" s="117"/>
      <c r="C6569" s="118"/>
      <c r="D6569" s="118"/>
      <c r="E6569" s="118"/>
      <c r="F6569" s="118"/>
      <c r="G6569" s="118"/>
      <c r="H6569" s="118"/>
      <c r="I6569" s="118"/>
      <c r="J6569" s="118"/>
      <c r="K6569" s="118"/>
      <c r="L6569" s="118"/>
      <c r="M6569" s="118"/>
      <c r="N6569" s="118"/>
    </row>
    <row r="6570" spans="1:14" s="43" customFormat="1" hidden="1">
      <c r="A6570" s="84"/>
      <c r="B6570" s="117"/>
      <c r="C6570" s="118"/>
      <c r="D6570" s="118"/>
      <c r="E6570" s="118"/>
      <c r="F6570" s="118"/>
      <c r="G6570" s="118"/>
      <c r="H6570" s="118"/>
      <c r="I6570" s="118"/>
      <c r="J6570" s="118"/>
      <c r="K6570" s="118"/>
      <c r="L6570" s="118"/>
      <c r="M6570" s="118"/>
      <c r="N6570" s="118"/>
    </row>
    <row r="6571" spans="1:14" s="43" customFormat="1" hidden="1">
      <c r="A6571" s="84"/>
      <c r="B6571" s="117"/>
      <c r="C6571" s="118"/>
      <c r="D6571" s="118"/>
      <c r="E6571" s="118"/>
      <c r="F6571" s="118"/>
      <c r="G6571" s="118"/>
      <c r="H6571" s="118"/>
      <c r="I6571" s="118"/>
      <c r="J6571" s="118"/>
      <c r="K6571" s="118"/>
      <c r="L6571" s="118"/>
      <c r="M6571" s="118"/>
      <c r="N6571" s="118"/>
    </row>
    <row r="6572" spans="1:14" s="43" customFormat="1" hidden="1">
      <c r="A6572" s="84"/>
      <c r="B6572" s="117"/>
      <c r="C6572" s="118"/>
      <c r="D6572" s="118"/>
      <c r="E6572" s="118"/>
      <c r="F6572" s="118"/>
      <c r="G6572" s="118"/>
      <c r="H6572" s="118"/>
      <c r="I6572" s="118"/>
      <c r="J6572" s="118"/>
      <c r="K6572" s="118"/>
      <c r="L6572" s="118"/>
      <c r="M6572" s="118"/>
      <c r="N6572" s="118"/>
    </row>
    <row r="6573" spans="1:14" s="43" customFormat="1" hidden="1">
      <c r="A6573" s="84"/>
      <c r="B6573" s="117"/>
      <c r="C6573" s="118"/>
      <c r="D6573" s="118"/>
      <c r="E6573" s="118"/>
      <c r="F6573" s="118"/>
      <c r="G6573" s="118"/>
      <c r="H6573" s="118"/>
      <c r="I6573" s="118"/>
      <c r="J6573" s="118"/>
      <c r="K6573" s="118"/>
      <c r="L6573" s="118"/>
      <c r="M6573" s="118"/>
      <c r="N6573" s="118"/>
    </row>
    <row r="6574" spans="1:14" s="43" customFormat="1" hidden="1">
      <c r="A6574" s="84"/>
      <c r="B6574" s="117"/>
      <c r="C6574" s="118"/>
      <c r="D6574" s="118"/>
      <c r="E6574" s="118"/>
      <c r="F6574" s="118"/>
      <c r="G6574" s="118"/>
      <c r="H6574" s="118"/>
      <c r="I6574" s="118"/>
      <c r="J6574" s="118"/>
      <c r="K6574" s="118"/>
      <c r="L6574" s="118"/>
      <c r="M6574" s="118"/>
      <c r="N6574" s="118"/>
    </row>
    <row r="6575" spans="1:14" s="43" customFormat="1" hidden="1">
      <c r="A6575" s="84"/>
      <c r="B6575" s="117"/>
      <c r="C6575" s="118"/>
      <c r="D6575" s="118"/>
      <c r="E6575" s="118"/>
      <c r="F6575" s="118"/>
      <c r="G6575" s="118"/>
      <c r="H6575" s="118"/>
      <c r="I6575" s="118"/>
      <c r="J6575" s="118"/>
      <c r="K6575" s="118"/>
      <c r="L6575" s="118"/>
      <c r="M6575" s="118"/>
      <c r="N6575" s="118"/>
    </row>
    <row r="6576" spans="1:14" s="43" customFormat="1" hidden="1">
      <c r="A6576" s="84"/>
      <c r="B6576" s="117"/>
      <c r="C6576" s="118"/>
      <c r="D6576" s="118"/>
      <c r="E6576" s="118"/>
      <c r="F6576" s="118"/>
      <c r="G6576" s="118"/>
      <c r="H6576" s="118"/>
      <c r="I6576" s="118"/>
      <c r="J6576" s="118"/>
      <c r="K6576" s="118"/>
      <c r="L6576" s="118"/>
      <c r="M6576" s="118"/>
      <c r="N6576" s="118"/>
    </row>
    <row r="6577" spans="1:14" s="43" customFormat="1" hidden="1">
      <c r="A6577" s="84"/>
      <c r="B6577" s="117"/>
      <c r="C6577" s="118"/>
      <c r="D6577" s="118"/>
      <c r="E6577" s="118"/>
      <c r="F6577" s="118"/>
      <c r="G6577" s="118"/>
      <c r="H6577" s="118"/>
      <c r="I6577" s="118"/>
      <c r="J6577" s="118"/>
      <c r="K6577" s="118"/>
      <c r="L6577" s="118"/>
      <c r="M6577" s="118"/>
      <c r="N6577" s="118"/>
    </row>
    <row r="6578" spans="1:14" s="43" customFormat="1" hidden="1">
      <c r="A6578" s="84"/>
      <c r="B6578" s="117"/>
      <c r="C6578" s="118"/>
      <c r="D6578" s="118"/>
      <c r="E6578" s="118"/>
      <c r="F6578" s="118"/>
      <c r="G6578" s="118"/>
      <c r="H6578" s="118"/>
      <c r="I6578" s="118"/>
      <c r="J6578" s="118"/>
      <c r="K6578" s="118"/>
      <c r="L6578" s="118"/>
      <c r="M6578" s="118"/>
      <c r="N6578" s="118"/>
    </row>
    <row r="6579" spans="1:14" s="43" customFormat="1" hidden="1">
      <c r="A6579" s="84"/>
      <c r="B6579" s="117"/>
      <c r="C6579" s="118"/>
      <c r="D6579" s="118"/>
      <c r="E6579" s="118"/>
      <c r="F6579" s="118"/>
      <c r="G6579" s="118"/>
      <c r="H6579" s="118"/>
      <c r="I6579" s="118"/>
      <c r="J6579" s="118"/>
      <c r="K6579" s="118"/>
      <c r="L6579" s="118"/>
      <c r="M6579" s="118"/>
      <c r="N6579" s="118"/>
    </row>
    <row r="6580" spans="1:14" s="43" customFormat="1" hidden="1">
      <c r="A6580" s="84"/>
      <c r="B6580" s="117"/>
      <c r="C6580" s="118"/>
      <c r="D6580" s="118"/>
      <c r="E6580" s="118"/>
      <c r="F6580" s="118"/>
      <c r="G6580" s="118"/>
      <c r="H6580" s="118"/>
      <c r="I6580" s="118"/>
      <c r="J6580" s="118"/>
      <c r="K6580" s="118"/>
      <c r="L6580" s="118"/>
      <c r="M6580" s="118"/>
      <c r="N6580" s="118"/>
    </row>
    <row r="6581" spans="1:14" s="43" customFormat="1" hidden="1">
      <c r="A6581" s="84"/>
      <c r="B6581" s="117"/>
      <c r="C6581" s="118"/>
      <c r="D6581" s="118"/>
      <c r="E6581" s="118"/>
      <c r="F6581" s="118"/>
      <c r="G6581" s="118"/>
      <c r="H6581" s="118"/>
      <c r="I6581" s="118"/>
      <c r="J6581" s="118"/>
      <c r="K6581" s="118"/>
      <c r="L6581" s="118"/>
      <c r="M6581" s="118"/>
      <c r="N6581" s="118"/>
    </row>
    <row r="6582" spans="1:14" s="43" customFormat="1" hidden="1">
      <c r="A6582" s="84"/>
      <c r="B6582" s="117"/>
      <c r="C6582" s="118"/>
      <c r="D6582" s="118"/>
      <c r="E6582" s="118"/>
      <c r="F6582" s="118"/>
      <c r="G6582" s="118"/>
      <c r="H6582" s="118"/>
      <c r="I6582" s="118"/>
      <c r="J6582" s="118"/>
      <c r="K6582" s="118"/>
      <c r="L6582" s="118"/>
      <c r="M6582" s="118"/>
      <c r="N6582" s="118"/>
    </row>
    <row r="6583" spans="1:14" s="43" customFormat="1" hidden="1">
      <c r="A6583" s="84"/>
      <c r="B6583" s="117"/>
      <c r="C6583" s="118"/>
      <c r="D6583" s="118"/>
      <c r="E6583" s="118"/>
      <c r="F6583" s="118"/>
      <c r="G6583" s="118"/>
      <c r="H6583" s="118"/>
      <c r="I6583" s="118"/>
      <c r="J6583" s="118"/>
      <c r="K6583" s="118"/>
      <c r="L6583" s="118"/>
      <c r="M6583" s="118"/>
      <c r="N6583" s="118"/>
    </row>
    <row r="6584" spans="1:14" s="43" customFormat="1" hidden="1">
      <c r="A6584" s="84"/>
      <c r="B6584" s="117"/>
      <c r="C6584" s="118"/>
      <c r="D6584" s="118"/>
      <c r="E6584" s="118"/>
      <c r="F6584" s="118"/>
      <c r="G6584" s="118"/>
      <c r="H6584" s="118"/>
      <c r="I6584" s="118"/>
      <c r="J6584" s="118"/>
      <c r="K6584" s="118"/>
      <c r="L6584" s="118"/>
      <c r="M6584" s="118"/>
      <c r="N6584" s="118"/>
    </row>
    <row r="6585" spans="1:14" s="43" customFormat="1" hidden="1">
      <c r="A6585" s="84"/>
      <c r="B6585" s="117"/>
      <c r="C6585" s="118"/>
      <c r="D6585" s="118"/>
      <c r="E6585" s="118"/>
      <c r="F6585" s="118"/>
      <c r="G6585" s="118"/>
      <c r="H6585" s="118"/>
      <c r="I6585" s="118"/>
      <c r="J6585" s="118"/>
      <c r="K6585" s="118"/>
      <c r="L6585" s="118"/>
      <c r="M6585" s="118"/>
      <c r="N6585" s="118"/>
    </row>
    <row r="6586" spans="1:14" s="43" customFormat="1" hidden="1">
      <c r="A6586" s="84"/>
      <c r="B6586" s="117"/>
      <c r="C6586" s="118"/>
      <c r="D6586" s="118"/>
      <c r="E6586" s="118"/>
      <c r="F6586" s="118"/>
      <c r="G6586" s="118"/>
      <c r="H6586" s="118"/>
      <c r="I6586" s="118"/>
      <c r="J6586" s="118"/>
      <c r="K6586" s="118"/>
      <c r="L6586" s="118"/>
      <c r="M6586" s="118"/>
      <c r="N6586" s="118"/>
    </row>
    <row r="6587" spans="1:14" s="43" customFormat="1" hidden="1">
      <c r="A6587" s="84"/>
      <c r="B6587" s="117"/>
      <c r="C6587" s="118"/>
      <c r="D6587" s="118"/>
      <c r="E6587" s="118"/>
      <c r="F6587" s="118"/>
      <c r="G6587" s="118"/>
      <c r="H6587" s="118"/>
      <c r="I6587" s="118"/>
      <c r="J6587" s="118"/>
      <c r="K6587" s="118"/>
      <c r="L6587" s="118"/>
      <c r="M6587" s="118"/>
      <c r="N6587" s="118"/>
    </row>
    <row r="6588" spans="1:14" s="43" customFormat="1" hidden="1">
      <c r="A6588" s="84"/>
      <c r="B6588" s="117"/>
      <c r="C6588" s="118"/>
      <c r="D6588" s="118"/>
      <c r="E6588" s="118"/>
      <c r="F6588" s="118"/>
      <c r="G6588" s="118"/>
      <c r="H6588" s="118"/>
      <c r="I6588" s="118"/>
      <c r="J6588" s="118"/>
      <c r="K6588" s="118"/>
      <c r="L6588" s="118"/>
      <c r="M6588" s="118"/>
      <c r="N6588" s="118"/>
    </row>
    <row r="6589" spans="1:14" s="43" customFormat="1" hidden="1">
      <c r="A6589" s="84"/>
      <c r="B6589" s="117"/>
      <c r="C6589" s="118"/>
      <c r="D6589" s="118"/>
      <c r="E6589" s="118"/>
      <c r="F6589" s="118"/>
      <c r="G6589" s="118"/>
      <c r="H6589" s="118"/>
      <c r="I6589" s="118"/>
      <c r="J6589" s="118"/>
      <c r="K6589" s="118"/>
      <c r="L6589" s="118"/>
      <c r="M6589" s="118"/>
      <c r="N6589" s="118"/>
    </row>
    <row r="6590" spans="1:14" s="43" customFormat="1" hidden="1">
      <c r="A6590" s="84"/>
      <c r="B6590" s="117"/>
      <c r="C6590" s="118"/>
      <c r="D6590" s="118"/>
      <c r="E6590" s="118"/>
      <c r="F6590" s="118"/>
      <c r="G6590" s="118"/>
      <c r="H6590" s="118"/>
      <c r="I6590" s="118"/>
      <c r="J6590" s="118"/>
      <c r="K6590" s="118"/>
      <c r="L6590" s="118"/>
      <c r="M6590" s="118"/>
      <c r="N6590" s="118"/>
    </row>
    <row r="6591" spans="1:14" s="43" customFormat="1" hidden="1">
      <c r="A6591" s="84"/>
      <c r="B6591" s="117"/>
      <c r="C6591" s="118"/>
      <c r="D6591" s="118"/>
      <c r="E6591" s="118"/>
      <c r="F6591" s="118"/>
      <c r="G6591" s="118"/>
      <c r="H6591" s="118"/>
      <c r="I6591" s="118"/>
      <c r="J6591" s="118"/>
      <c r="K6591" s="118"/>
      <c r="L6591" s="118"/>
      <c r="M6591" s="118"/>
      <c r="N6591" s="118"/>
    </row>
    <row r="6592" spans="1:14" s="43" customFormat="1" hidden="1">
      <c r="A6592" s="84"/>
      <c r="B6592" s="117"/>
      <c r="C6592" s="118"/>
      <c r="D6592" s="118"/>
      <c r="E6592" s="118"/>
      <c r="F6592" s="118"/>
      <c r="G6592" s="118"/>
      <c r="H6592" s="118"/>
      <c r="I6592" s="118"/>
      <c r="J6592" s="118"/>
      <c r="K6592" s="118"/>
      <c r="L6592" s="118"/>
      <c r="M6592" s="118"/>
      <c r="N6592" s="118"/>
    </row>
    <row r="6593" spans="1:14" s="43" customFormat="1" hidden="1">
      <c r="A6593" s="84"/>
      <c r="B6593" s="117"/>
      <c r="C6593" s="118"/>
      <c r="D6593" s="118"/>
      <c r="E6593" s="118"/>
      <c r="F6593" s="118"/>
      <c r="G6593" s="118"/>
      <c r="H6593" s="118"/>
      <c r="I6593" s="118"/>
      <c r="J6593" s="118"/>
      <c r="K6593" s="118"/>
      <c r="L6593" s="118"/>
      <c r="M6593" s="118"/>
      <c r="N6593" s="118"/>
    </row>
    <row r="6594" spans="1:14" s="43" customFormat="1" hidden="1">
      <c r="A6594" s="84"/>
      <c r="B6594" s="117"/>
      <c r="C6594" s="118"/>
      <c r="D6594" s="118"/>
      <c r="E6594" s="118"/>
      <c r="F6594" s="118"/>
      <c r="G6594" s="118"/>
      <c r="H6594" s="118"/>
      <c r="I6594" s="118"/>
      <c r="J6594" s="118"/>
      <c r="K6594" s="118"/>
      <c r="L6594" s="118"/>
      <c r="M6594" s="118"/>
      <c r="N6594" s="118"/>
    </row>
    <row r="6595" spans="1:14" s="43" customFormat="1" hidden="1">
      <c r="A6595" s="84"/>
      <c r="B6595" s="117"/>
      <c r="C6595" s="118"/>
      <c r="D6595" s="118"/>
      <c r="E6595" s="118"/>
      <c r="F6595" s="118"/>
      <c r="G6595" s="118"/>
      <c r="H6595" s="118"/>
      <c r="I6595" s="118"/>
      <c r="J6595" s="118"/>
      <c r="K6595" s="118"/>
      <c r="L6595" s="118"/>
      <c r="M6595" s="118"/>
      <c r="N6595" s="118"/>
    </row>
    <row r="6596" spans="1:14" s="43" customFormat="1" hidden="1">
      <c r="A6596" s="84"/>
      <c r="B6596" s="117"/>
      <c r="C6596" s="118"/>
      <c r="D6596" s="118"/>
      <c r="E6596" s="118"/>
      <c r="F6596" s="118"/>
      <c r="G6596" s="118"/>
      <c r="H6596" s="118"/>
      <c r="I6596" s="118"/>
      <c r="J6596" s="118"/>
      <c r="K6596" s="118"/>
      <c r="L6596" s="118"/>
      <c r="M6596" s="118"/>
      <c r="N6596" s="118"/>
    </row>
    <row r="6597" spans="1:14" s="43" customFormat="1" hidden="1">
      <c r="A6597" s="84"/>
      <c r="B6597" s="117"/>
      <c r="C6597" s="118"/>
      <c r="D6597" s="118"/>
      <c r="E6597" s="118"/>
      <c r="F6597" s="118"/>
      <c r="G6597" s="118"/>
      <c r="H6597" s="118"/>
      <c r="I6597" s="118"/>
      <c r="J6597" s="118"/>
      <c r="K6597" s="118"/>
      <c r="L6597" s="118"/>
      <c r="M6597" s="118"/>
      <c r="N6597" s="118"/>
    </row>
    <row r="6598" spans="1:14" s="43" customFormat="1" hidden="1">
      <c r="A6598" s="84"/>
      <c r="B6598" s="117"/>
      <c r="C6598" s="118"/>
      <c r="D6598" s="118"/>
      <c r="E6598" s="118"/>
      <c r="F6598" s="118"/>
      <c r="G6598" s="118"/>
      <c r="H6598" s="118"/>
      <c r="I6598" s="118"/>
      <c r="J6598" s="118"/>
      <c r="K6598" s="118"/>
      <c r="L6598" s="118"/>
      <c r="M6598" s="118"/>
      <c r="N6598" s="118"/>
    </row>
    <row r="6599" spans="1:14" s="43" customFormat="1" hidden="1">
      <c r="A6599" s="84"/>
      <c r="B6599" s="117"/>
      <c r="C6599" s="118"/>
      <c r="D6599" s="118"/>
      <c r="E6599" s="118"/>
      <c r="F6599" s="118"/>
      <c r="G6599" s="118"/>
      <c r="H6599" s="118"/>
      <c r="I6599" s="118"/>
      <c r="J6599" s="118"/>
      <c r="K6599" s="118"/>
      <c r="L6599" s="118"/>
      <c r="M6599" s="118"/>
      <c r="N6599" s="118"/>
    </row>
    <row r="6600" spans="1:14" s="43" customFormat="1" hidden="1">
      <c r="A6600" s="84"/>
      <c r="B6600" s="117"/>
      <c r="C6600" s="118"/>
      <c r="D6600" s="118"/>
      <c r="E6600" s="118"/>
      <c r="F6600" s="118"/>
      <c r="G6600" s="118"/>
      <c r="H6600" s="118"/>
      <c r="I6600" s="118"/>
      <c r="J6600" s="118"/>
      <c r="K6600" s="118"/>
      <c r="L6600" s="118"/>
      <c r="M6600" s="118"/>
      <c r="N6600" s="118"/>
    </row>
    <row r="6601" spans="1:14" s="43" customFormat="1" hidden="1">
      <c r="A6601" s="84"/>
      <c r="B6601" s="117"/>
      <c r="C6601" s="118"/>
      <c r="D6601" s="118"/>
      <c r="E6601" s="118"/>
      <c r="F6601" s="118"/>
      <c r="G6601" s="118"/>
      <c r="H6601" s="118"/>
      <c r="I6601" s="118"/>
      <c r="J6601" s="118"/>
      <c r="K6601" s="118"/>
      <c r="L6601" s="118"/>
      <c r="M6601" s="118"/>
      <c r="N6601" s="118"/>
    </row>
    <row r="6602" spans="1:14" s="43" customFormat="1" hidden="1">
      <c r="A6602" s="84"/>
      <c r="B6602" s="117"/>
      <c r="C6602" s="118"/>
      <c r="D6602" s="118"/>
      <c r="E6602" s="118"/>
      <c r="F6602" s="118"/>
      <c r="G6602" s="118"/>
      <c r="H6602" s="118"/>
      <c r="I6602" s="118"/>
      <c r="J6602" s="118"/>
      <c r="K6602" s="118"/>
      <c r="L6602" s="118"/>
      <c r="M6602" s="118"/>
      <c r="N6602" s="118"/>
    </row>
    <row r="6603" spans="1:14" s="43" customFormat="1" hidden="1">
      <c r="A6603" s="84"/>
      <c r="B6603" s="117"/>
      <c r="C6603" s="118"/>
      <c r="D6603" s="118"/>
      <c r="E6603" s="118"/>
      <c r="F6603" s="118"/>
      <c r="G6603" s="118"/>
      <c r="H6603" s="118"/>
      <c r="I6603" s="118"/>
      <c r="J6603" s="118"/>
      <c r="K6603" s="118"/>
      <c r="L6603" s="118"/>
      <c r="M6603" s="118"/>
      <c r="N6603" s="118"/>
    </row>
    <row r="6604" spans="1:14" s="43" customFormat="1" hidden="1">
      <c r="A6604" s="84"/>
      <c r="B6604" s="117"/>
      <c r="C6604" s="118"/>
      <c r="D6604" s="118"/>
      <c r="E6604" s="118"/>
      <c r="F6604" s="118"/>
      <c r="G6604" s="118"/>
      <c r="H6604" s="118"/>
      <c r="I6604" s="118"/>
      <c r="J6604" s="118"/>
      <c r="K6604" s="118"/>
      <c r="L6604" s="118"/>
      <c r="M6604" s="118"/>
      <c r="N6604" s="118"/>
    </row>
    <row r="6605" spans="1:14" s="43" customFormat="1" hidden="1">
      <c r="A6605" s="84"/>
      <c r="B6605" s="117"/>
      <c r="C6605" s="118"/>
      <c r="D6605" s="118"/>
      <c r="E6605" s="118"/>
      <c r="F6605" s="118"/>
      <c r="G6605" s="118"/>
      <c r="H6605" s="118"/>
      <c r="I6605" s="118"/>
      <c r="J6605" s="118"/>
      <c r="K6605" s="118"/>
      <c r="L6605" s="118"/>
      <c r="M6605" s="118"/>
      <c r="N6605" s="118"/>
    </row>
    <row r="6606" spans="1:14" s="43" customFormat="1" hidden="1">
      <c r="A6606" s="84"/>
      <c r="B6606" s="117"/>
      <c r="C6606" s="118"/>
      <c r="D6606" s="118"/>
      <c r="E6606" s="118"/>
      <c r="F6606" s="118"/>
      <c r="G6606" s="118"/>
      <c r="H6606" s="118"/>
      <c r="I6606" s="118"/>
      <c r="J6606" s="118"/>
      <c r="K6606" s="118"/>
      <c r="L6606" s="118"/>
      <c r="M6606" s="118"/>
      <c r="N6606" s="118"/>
    </row>
    <row r="6607" spans="1:14" s="43" customFormat="1" hidden="1">
      <c r="A6607" s="84"/>
      <c r="B6607" s="117"/>
      <c r="C6607" s="118"/>
      <c r="D6607" s="118"/>
      <c r="E6607" s="118"/>
      <c r="F6607" s="118"/>
      <c r="G6607" s="118"/>
      <c r="H6607" s="118"/>
      <c r="I6607" s="118"/>
      <c r="J6607" s="118"/>
      <c r="K6607" s="118"/>
      <c r="L6607" s="118"/>
      <c r="M6607" s="118"/>
      <c r="N6607" s="118"/>
    </row>
    <row r="6608" spans="1:14" s="43" customFormat="1" hidden="1">
      <c r="A6608" s="84"/>
      <c r="B6608" s="117"/>
      <c r="C6608" s="118"/>
      <c r="D6608" s="118"/>
      <c r="E6608" s="118"/>
      <c r="F6608" s="118"/>
      <c r="G6608" s="118"/>
      <c r="H6608" s="118"/>
      <c r="I6608" s="118"/>
      <c r="J6608" s="118"/>
      <c r="K6608" s="118"/>
      <c r="L6608" s="118"/>
      <c r="M6608" s="118"/>
      <c r="N6608" s="118"/>
    </row>
    <row r="6609" spans="1:14" s="43" customFormat="1" hidden="1">
      <c r="A6609" s="84"/>
      <c r="B6609" s="117"/>
      <c r="C6609" s="118"/>
      <c r="D6609" s="118"/>
      <c r="E6609" s="118"/>
      <c r="F6609" s="118"/>
      <c r="G6609" s="118"/>
      <c r="H6609" s="118"/>
      <c r="I6609" s="118"/>
      <c r="J6609" s="118"/>
      <c r="K6609" s="118"/>
      <c r="L6609" s="118"/>
      <c r="M6609" s="118"/>
      <c r="N6609" s="118"/>
    </row>
    <row r="6610" spans="1:14" s="43" customFormat="1" hidden="1">
      <c r="A6610" s="84"/>
      <c r="B6610" s="117"/>
      <c r="C6610" s="118"/>
      <c r="D6610" s="118"/>
      <c r="E6610" s="118"/>
      <c r="F6610" s="118"/>
      <c r="G6610" s="118"/>
      <c r="H6610" s="118"/>
      <c r="I6610" s="118"/>
      <c r="J6610" s="118"/>
      <c r="K6610" s="118"/>
      <c r="L6610" s="118"/>
      <c r="M6610" s="118"/>
      <c r="N6610" s="118"/>
    </row>
    <row r="6611" spans="1:14" s="43" customFormat="1" hidden="1">
      <c r="A6611" s="84"/>
      <c r="B6611" s="117"/>
      <c r="C6611" s="118"/>
      <c r="D6611" s="118"/>
      <c r="E6611" s="118"/>
      <c r="F6611" s="118"/>
      <c r="G6611" s="118"/>
      <c r="H6611" s="118"/>
      <c r="I6611" s="118"/>
      <c r="J6611" s="118"/>
      <c r="K6611" s="118"/>
      <c r="L6611" s="118"/>
      <c r="M6611" s="118"/>
      <c r="N6611" s="118"/>
    </row>
    <row r="6612" spans="1:14" s="43" customFormat="1" hidden="1">
      <c r="A6612" s="84"/>
      <c r="B6612" s="117"/>
      <c r="C6612" s="118"/>
      <c r="D6612" s="118"/>
      <c r="E6612" s="118"/>
      <c r="F6612" s="118"/>
      <c r="G6612" s="118"/>
      <c r="H6612" s="118"/>
      <c r="I6612" s="118"/>
      <c r="J6612" s="118"/>
      <c r="K6612" s="118"/>
      <c r="L6612" s="118"/>
      <c r="M6612" s="118"/>
      <c r="N6612" s="118"/>
    </row>
    <row r="6613" spans="1:14" s="43" customFormat="1" hidden="1">
      <c r="A6613" s="84"/>
      <c r="B6613" s="117"/>
      <c r="C6613" s="118"/>
      <c r="D6613" s="118"/>
      <c r="E6613" s="118"/>
      <c r="F6613" s="118"/>
      <c r="G6613" s="118"/>
      <c r="H6613" s="118"/>
      <c r="I6613" s="118"/>
      <c r="J6613" s="118"/>
      <c r="K6613" s="118"/>
      <c r="L6613" s="118"/>
      <c r="M6613" s="118"/>
      <c r="N6613" s="118"/>
    </row>
    <row r="6614" spans="1:14" s="43" customFormat="1" hidden="1">
      <c r="A6614" s="84"/>
      <c r="B6614" s="117"/>
      <c r="C6614" s="118"/>
      <c r="D6614" s="118"/>
      <c r="E6614" s="118"/>
      <c r="F6614" s="118"/>
      <c r="G6614" s="118"/>
      <c r="H6614" s="118"/>
      <c r="I6614" s="118"/>
      <c r="J6614" s="118"/>
      <c r="K6614" s="118"/>
      <c r="L6614" s="118"/>
      <c r="M6614" s="118"/>
      <c r="N6614" s="118"/>
    </row>
    <row r="6615" spans="1:14" s="43" customFormat="1" hidden="1">
      <c r="A6615" s="84"/>
      <c r="B6615" s="117"/>
      <c r="C6615" s="118"/>
      <c r="D6615" s="118"/>
      <c r="E6615" s="118"/>
      <c r="F6615" s="118"/>
      <c r="G6615" s="118"/>
      <c r="H6615" s="118"/>
      <c r="I6615" s="118"/>
      <c r="J6615" s="118"/>
      <c r="K6615" s="118"/>
      <c r="L6615" s="118"/>
      <c r="M6615" s="118"/>
      <c r="N6615" s="118"/>
    </row>
    <row r="6616" spans="1:14" s="43" customFormat="1" hidden="1">
      <c r="A6616" s="84"/>
      <c r="B6616" s="117"/>
      <c r="C6616" s="118"/>
      <c r="D6616" s="118"/>
      <c r="E6616" s="118"/>
      <c r="F6616" s="118"/>
      <c r="G6616" s="118"/>
      <c r="H6616" s="118"/>
      <c r="I6616" s="118"/>
      <c r="J6616" s="118"/>
      <c r="K6616" s="118"/>
      <c r="L6616" s="118"/>
      <c r="M6616" s="118"/>
      <c r="N6616" s="118"/>
    </row>
    <row r="6617" spans="1:14" s="43" customFormat="1" hidden="1">
      <c r="A6617" s="84"/>
      <c r="B6617" s="117"/>
      <c r="C6617" s="118"/>
      <c r="D6617" s="118"/>
      <c r="E6617" s="118"/>
      <c r="F6617" s="118"/>
      <c r="G6617" s="118"/>
      <c r="H6617" s="118"/>
      <c r="I6617" s="118"/>
      <c r="J6617" s="118"/>
      <c r="K6617" s="118"/>
      <c r="L6617" s="118"/>
      <c r="M6617" s="118"/>
      <c r="N6617" s="118"/>
    </row>
    <row r="6618" spans="1:14" s="43" customFormat="1" hidden="1">
      <c r="A6618" s="84"/>
      <c r="B6618" s="117"/>
      <c r="C6618" s="118"/>
      <c r="D6618" s="118"/>
      <c r="E6618" s="118"/>
      <c r="F6618" s="118"/>
      <c r="G6618" s="118"/>
      <c r="H6618" s="118"/>
      <c r="I6618" s="118"/>
      <c r="J6618" s="118"/>
      <c r="K6618" s="118"/>
      <c r="L6618" s="118"/>
      <c r="M6618" s="118"/>
      <c r="N6618" s="118"/>
    </row>
    <row r="6619" spans="1:14" s="43" customFormat="1" hidden="1">
      <c r="A6619" s="84"/>
      <c r="B6619" s="117"/>
      <c r="C6619" s="118"/>
      <c r="D6619" s="118"/>
      <c r="E6619" s="118"/>
      <c r="F6619" s="118"/>
      <c r="G6619" s="118"/>
      <c r="H6619" s="118"/>
      <c r="I6619" s="118"/>
      <c r="J6619" s="118"/>
      <c r="K6619" s="118"/>
      <c r="L6619" s="118"/>
      <c r="M6619" s="118"/>
      <c r="N6619" s="118"/>
    </row>
    <row r="6620" spans="1:14" s="43" customFormat="1" hidden="1">
      <c r="A6620" s="84"/>
      <c r="B6620" s="117"/>
      <c r="C6620" s="118"/>
      <c r="D6620" s="118"/>
      <c r="E6620" s="118"/>
      <c r="F6620" s="118"/>
      <c r="G6620" s="118"/>
      <c r="H6620" s="118"/>
      <c r="I6620" s="118"/>
      <c r="J6620" s="118"/>
      <c r="K6620" s="118"/>
      <c r="L6620" s="118"/>
      <c r="M6620" s="118"/>
      <c r="N6620" s="118"/>
    </row>
    <row r="6621" spans="1:14" s="43" customFormat="1" hidden="1">
      <c r="A6621" s="84"/>
      <c r="B6621" s="117"/>
      <c r="C6621" s="118"/>
      <c r="D6621" s="118"/>
      <c r="E6621" s="118"/>
      <c r="F6621" s="118"/>
      <c r="G6621" s="118"/>
      <c r="H6621" s="118"/>
      <c r="I6621" s="118"/>
      <c r="J6621" s="118"/>
      <c r="K6621" s="118"/>
      <c r="L6621" s="118"/>
      <c r="M6621" s="118"/>
      <c r="N6621" s="118"/>
    </row>
    <row r="6622" spans="1:14" s="43" customFormat="1" hidden="1">
      <c r="A6622" s="84"/>
      <c r="B6622" s="117"/>
      <c r="C6622" s="118"/>
      <c r="D6622" s="118"/>
      <c r="E6622" s="118"/>
      <c r="F6622" s="118"/>
      <c r="G6622" s="118"/>
      <c r="H6622" s="118"/>
      <c r="I6622" s="118"/>
      <c r="J6622" s="118"/>
      <c r="K6622" s="118"/>
      <c r="L6622" s="118"/>
      <c r="M6622" s="118"/>
      <c r="N6622" s="118"/>
    </row>
    <row r="6623" spans="1:14" s="43" customFormat="1" hidden="1">
      <c r="A6623" s="84"/>
      <c r="B6623" s="117"/>
      <c r="C6623" s="118"/>
      <c r="D6623" s="118"/>
      <c r="E6623" s="118"/>
      <c r="F6623" s="118"/>
      <c r="G6623" s="118"/>
      <c r="H6623" s="118"/>
      <c r="I6623" s="118"/>
      <c r="J6623" s="118"/>
      <c r="K6623" s="118"/>
      <c r="L6623" s="118"/>
      <c r="M6623" s="118"/>
      <c r="N6623" s="118"/>
    </row>
    <row r="6624" spans="1:14" s="43" customFormat="1" hidden="1">
      <c r="A6624" s="84"/>
      <c r="B6624" s="117"/>
      <c r="C6624" s="118"/>
      <c r="D6624" s="118"/>
      <c r="E6624" s="118"/>
      <c r="F6624" s="118"/>
      <c r="G6624" s="118"/>
      <c r="H6624" s="118"/>
      <c r="I6624" s="118"/>
      <c r="J6624" s="118"/>
      <c r="K6624" s="118"/>
      <c r="L6624" s="118"/>
      <c r="M6624" s="118"/>
      <c r="N6624" s="118"/>
    </row>
    <row r="6625" spans="1:14" s="43" customFormat="1" hidden="1">
      <c r="A6625" s="84"/>
      <c r="B6625" s="117"/>
      <c r="C6625" s="118"/>
      <c r="D6625" s="118"/>
      <c r="E6625" s="118"/>
      <c r="F6625" s="118"/>
      <c r="G6625" s="118"/>
      <c r="H6625" s="118"/>
      <c r="I6625" s="118"/>
      <c r="J6625" s="118"/>
      <c r="K6625" s="118"/>
      <c r="L6625" s="118"/>
      <c r="M6625" s="118"/>
      <c r="N6625" s="118"/>
    </row>
    <row r="6626" spans="1:14" s="43" customFormat="1" hidden="1">
      <c r="A6626" s="84"/>
      <c r="B6626" s="117"/>
      <c r="C6626" s="118"/>
      <c r="D6626" s="118"/>
      <c r="E6626" s="118"/>
      <c r="F6626" s="118"/>
      <c r="G6626" s="118"/>
      <c r="H6626" s="118"/>
      <c r="I6626" s="118"/>
      <c r="J6626" s="118"/>
      <c r="K6626" s="118"/>
      <c r="L6626" s="118"/>
      <c r="M6626" s="118"/>
      <c r="N6626" s="118"/>
    </row>
    <row r="6627" spans="1:14" s="43" customFormat="1" hidden="1">
      <c r="A6627" s="84"/>
      <c r="B6627" s="117"/>
      <c r="C6627" s="118"/>
      <c r="D6627" s="118"/>
      <c r="E6627" s="118"/>
      <c r="F6627" s="118"/>
      <c r="G6627" s="118"/>
      <c r="H6627" s="118"/>
      <c r="I6627" s="118"/>
      <c r="J6627" s="118"/>
      <c r="K6627" s="118"/>
      <c r="L6627" s="118"/>
      <c r="M6627" s="118"/>
      <c r="N6627" s="118"/>
    </row>
    <row r="6628" spans="1:14" s="43" customFormat="1" hidden="1">
      <c r="A6628" s="84"/>
      <c r="B6628" s="117"/>
      <c r="C6628" s="118"/>
      <c r="D6628" s="118"/>
      <c r="E6628" s="118"/>
      <c r="F6628" s="118"/>
      <c r="G6628" s="118"/>
      <c r="H6628" s="118"/>
      <c r="I6628" s="118"/>
      <c r="J6628" s="118"/>
      <c r="K6628" s="118"/>
      <c r="L6628" s="118"/>
      <c r="M6628" s="118"/>
      <c r="N6628" s="118"/>
    </row>
    <row r="6629" spans="1:14" s="43" customFormat="1" hidden="1">
      <c r="A6629" s="84"/>
      <c r="B6629" s="117"/>
      <c r="C6629" s="118"/>
      <c r="D6629" s="118"/>
      <c r="E6629" s="118"/>
      <c r="F6629" s="118"/>
      <c r="G6629" s="118"/>
      <c r="H6629" s="118"/>
      <c r="I6629" s="118"/>
      <c r="J6629" s="118"/>
      <c r="K6629" s="118"/>
      <c r="L6629" s="118"/>
      <c r="M6629" s="118"/>
      <c r="N6629" s="118"/>
    </row>
    <row r="6630" spans="1:14" s="43" customFormat="1" hidden="1">
      <c r="A6630" s="84"/>
      <c r="B6630" s="117"/>
      <c r="C6630" s="118"/>
      <c r="D6630" s="118"/>
      <c r="E6630" s="118"/>
      <c r="F6630" s="118"/>
      <c r="G6630" s="118"/>
      <c r="H6630" s="118"/>
      <c r="I6630" s="118"/>
      <c r="J6630" s="118"/>
      <c r="K6630" s="118"/>
      <c r="L6630" s="118"/>
      <c r="M6630" s="118"/>
      <c r="N6630" s="118"/>
    </row>
    <row r="6631" spans="1:14" s="43" customFormat="1" hidden="1">
      <c r="A6631" s="84"/>
      <c r="B6631" s="117"/>
      <c r="C6631" s="118"/>
      <c r="D6631" s="118"/>
      <c r="E6631" s="118"/>
      <c r="F6631" s="118"/>
      <c r="G6631" s="118"/>
      <c r="H6631" s="118"/>
      <c r="I6631" s="118"/>
      <c r="J6631" s="118"/>
      <c r="K6631" s="118"/>
      <c r="L6631" s="118"/>
      <c r="M6631" s="118"/>
      <c r="N6631" s="118"/>
    </row>
    <row r="6632" spans="1:14" s="43" customFormat="1" hidden="1">
      <c r="A6632" s="84"/>
      <c r="B6632" s="117"/>
      <c r="C6632" s="118"/>
      <c r="D6632" s="118"/>
      <c r="E6632" s="118"/>
      <c r="F6632" s="118"/>
      <c r="G6632" s="118"/>
      <c r="H6632" s="118"/>
      <c r="I6632" s="118"/>
      <c r="J6632" s="118"/>
      <c r="K6632" s="118"/>
      <c r="L6632" s="118"/>
      <c r="M6632" s="118"/>
      <c r="N6632" s="118"/>
    </row>
    <row r="6633" spans="1:14" s="43" customFormat="1" hidden="1">
      <c r="A6633" s="84"/>
      <c r="B6633" s="117"/>
      <c r="C6633" s="118"/>
      <c r="D6633" s="118"/>
      <c r="E6633" s="118"/>
      <c r="F6633" s="118"/>
      <c r="G6633" s="118"/>
      <c r="H6633" s="118"/>
      <c r="I6633" s="118"/>
      <c r="J6633" s="118"/>
      <c r="K6633" s="118"/>
      <c r="L6633" s="118"/>
      <c r="M6633" s="118"/>
      <c r="N6633" s="118"/>
    </row>
    <row r="6634" spans="1:14" s="43" customFormat="1" hidden="1">
      <c r="A6634" s="84"/>
      <c r="B6634" s="117"/>
      <c r="C6634" s="118"/>
      <c r="D6634" s="118"/>
      <c r="E6634" s="118"/>
      <c r="F6634" s="118"/>
      <c r="G6634" s="118"/>
      <c r="H6634" s="118"/>
      <c r="I6634" s="118"/>
      <c r="J6634" s="118"/>
      <c r="K6634" s="118"/>
      <c r="L6634" s="118"/>
      <c r="M6634" s="118"/>
      <c r="N6634" s="118"/>
    </row>
    <row r="6635" spans="1:14" s="43" customFormat="1" hidden="1">
      <c r="A6635" s="84"/>
      <c r="B6635" s="117"/>
      <c r="C6635" s="118"/>
      <c r="D6635" s="118"/>
      <c r="E6635" s="118"/>
      <c r="F6635" s="118"/>
      <c r="G6635" s="118"/>
      <c r="H6635" s="118"/>
      <c r="I6635" s="118"/>
      <c r="J6635" s="118"/>
      <c r="K6635" s="118"/>
      <c r="L6635" s="118"/>
      <c r="M6635" s="118"/>
      <c r="N6635" s="118"/>
    </row>
    <row r="6636" spans="1:14" s="43" customFormat="1" hidden="1">
      <c r="A6636" s="84"/>
      <c r="B6636" s="117"/>
      <c r="C6636" s="118"/>
      <c r="D6636" s="118"/>
      <c r="E6636" s="118"/>
      <c r="F6636" s="118"/>
      <c r="G6636" s="118"/>
      <c r="H6636" s="118"/>
      <c r="I6636" s="118"/>
      <c r="J6636" s="118"/>
      <c r="K6636" s="118"/>
      <c r="L6636" s="118"/>
      <c r="M6636" s="118"/>
      <c r="N6636" s="118"/>
    </row>
    <row r="6637" spans="1:14" s="43" customFormat="1" hidden="1">
      <c r="A6637" s="84"/>
      <c r="B6637" s="117"/>
      <c r="C6637" s="118"/>
      <c r="D6637" s="118"/>
      <c r="E6637" s="118"/>
      <c r="F6637" s="118"/>
      <c r="G6637" s="118"/>
      <c r="H6637" s="118"/>
      <c r="I6637" s="118"/>
      <c r="J6637" s="118"/>
      <c r="K6637" s="118"/>
      <c r="L6637" s="118"/>
      <c r="M6637" s="118"/>
      <c r="N6637" s="118"/>
    </row>
    <row r="6638" spans="1:14" s="43" customFormat="1" hidden="1">
      <c r="A6638" s="84"/>
      <c r="B6638" s="117"/>
      <c r="C6638" s="118"/>
      <c r="D6638" s="118"/>
      <c r="E6638" s="118"/>
      <c r="F6638" s="118"/>
      <c r="G6638" s="118"/>
      <c r="H6638" s="118"/>
      <c r="I6638" s="118"/>
      <c r="J6638" s="118"/>
      <c r="K6638" s="118"/>
      <c r="L6638" s="118"/>
      <c r="M6638" s="118"/>
      <c r="N6638" s="118"/>
    </row>
    <row r="6639" spans="1:14" s="43" customFormat="1" hidden="1">
      <c r="A6639" s="84"/>
      <c r="B6639" s="117"/>
      <c r="C6639" s="118"/>
      <c r="D6639" s="118"/>
      <c r="E6639" s="118"/>
      <c r="F6639" s="118"/>
      <c r="G6639" s="118"/>
      <c r="H6639" s="118"/>
      <c r="I6639" s="118"/>
      <c r="J6639" s="118"/>
      <c r="K6639" s="118"/>
      <c r="L6639" s="118"/>
      <c r="M6639" s="118"/>
      <c r="N6639" s="118"/>
    </row>
    <row r="6640" spans="1:14" s="43" customFormat="1" hidden="1">
      <c r="A6640" s="84"/>
      <c r="B6640" s="117"/>
      <c r="C6640" s="118"/>
      <c r="D6640" s="118"/>
      <c r="E6640" s="118"/>
      <c r="F6640" s="118"/>
      <c r="G6640" s="118"/>
      <c r="H6640" s="118"/>
      <c r="I6640" s="118"/>
      <c r="J6640" s="118"/>
      <c r="K6640" s="118"/>
      <c r="L6640" s="118"/>
      <c r="M6640" s="118"/>
      <c r="N6640" s="118"/>
    </row>
    <row r="6641" spans="1:14" s="43" customFormat="1" hidden="1">
      <c r="A6641" s="84"/>
      <c r="B6641" s="117"/>
      <c r="C6641" s="118"/>
      <c r="D6641" s="118"/>
      <c r="E6641" s="118"/>
      <c r="F6641" s="118"/>
      <c r="G6641" s="118"/>
      <c r="H6641" s="118"/>
      <c r="I6641" s="118"/>
      <c r="J6641" s="118"/>
      <c r="K6641" s="118"/>
      <c r="L6641" s="118"/>
      <c r="M6641" s="118"/>
      <c r="N6641" s="118"/>
    </row>
    <row r="6642" spans="1:14" s="43" customFormat="1" hidden="1">
      <c r="A6642" s="84"/>
      <c r="B6642" s="117"/>
      <c r="C6642" s="118"/>
      <c r="D6642" s="118"/>
      <c r="E6642" s="118"/>
      <c r="F6642" s="118"/>
      <c r="G6642" s="118"/>
      <c r="H6642" s="118"/>
      <c r="I6642" s="118"/>
      <c r="J6642" s="118"/>
      <c r="K6642" s="118"/>
      <c r="L6642" s="118"/>
      <c r="M6642" s="118"/>
      <c r="N6642" s="118"/>
    </row>
    <row r="6643" spans="1:14" s="43" customFormat="1" hidden="1">
      <c r="A6643" s="84"/>
      <c r="B6643" s="117"/>
      <c r="C6643" s="118"/>
      <c r="D6643" s="118"/>
      <c r="E6643" s="118"/>
      <c r="F6643" s="118"/>
      <c r="G6643" s="118"/>
      <c r="H6643" s="118"/>
      <c r="I6643" s="118"/>
      <c r="J6643" s="118"/>
      <c r="K6643" s="118"/>
      <c r="L6643" s="118"/>
      <c r="M6643" s="118"/>
      <c r="N6643" s="118"/>
    </row>
    <row r="6644" spans="1:14" s="43" customFormat="1" hidden="1">
      <c r="A6644" s="84"/>
      <c r="B6644" s="117"/>
      <c r="C6644" s="118"/>
      <c r="D6644" s="118"/>
      <c r="E6644" s="118"/>
      <c r="F6644" s="118"/>
      <c r="G6644" s="118"/>
      <c r="H6644" s="118"/>
      <c r="I6644" s="118"/>
      <c r="J6644" s="118"/>
      <c r="K6644" s="118"/>
      <c r="L6644" s="118"/>
      <c r="M6644" s="118"/>
      <c r="N6644" s="118"/>
    </row>
    <row r="6645" spans="1:14" s="43" customFormat="1" hidden="1">
      <c r="A6645" s="84"/>
      <c r="B6645" s="117"/>
      <c r="C6645" s="118"/>
      <c r="D6645" s="118"/>
      <c r="E6645" s="118"/>
      <c r="F6645" s="118"/>
      <c r="G6645" s="118"/>
      <c r="H6645" s="118"/>
      <c r="I6645" s="118"/>
      <c r="J6645" s="118"/>
      <c r="K6645" s="118"/>
      <c r="L6645" s="118"/>
      <c r="M6645" s="118"/>
      <c r="N6645" s="118"/>
    </row>
    <row r="6646" spans="1:14" s="43" customFormat="1" hidden="1">
      <c r="A6646" s="84"/>
      <c r="B6646" s="117"/>
      <c r="C6646" s="118"/>
      <c r="D6646" s="118"/>
      <c r="E6646" s="118"/>
      <c r="F6646" s="118"/>
      <c r="G6646" s="118"/>
      <c r="H6646" s="118"/>
      <c r="I6646" s="118"/>
      <c r="J6646" s="118"/>
      <c r="K6646" s="118"/>
      <c r="L6646" s="118"/>
      <c r="M6646" s="118"/>
      <c r="N6646" s="118"/>
    </row>
    <row r="6647" spans="1:14" s="43" customFormat="1" hidden="1">
      <c r="A6647" s="84"/>
      <c r="B6647" s="117"/>
      <c r="C6647" s="118"/>
      <c r="D6647" s="118"/>
      <c r="E6647" s="118"/>
      <c r="F6647" s="118"/>
      <c r="G6647" s="118"/>
      <c r="H6647" s="118"/>
      <c r="I6647" s="118"/>
      <c r="J6647" s="118"/>
      <c r="K6647" s="118"/>
      <c r="L6647" s="118"/>
      <c r="M6647" s="118"/>
      <c r="N6647" s="118"/>
    </row>
    <row r="6648" spans="1:14" s="43" customFormat="1" hidden="1">
      <c r="A6648" s="84"/>
      <c r="B6648" s="117"/>
      <c r="C6648" s="118"/>
      <c r="D6648" s="118"/>
      <c r="E6648" s="118"/>
      <c r="F6648" s="118"/>
      <c r="G6648" s="118"/>
      <c r="H6648" s="118"/>
      <c r="I6648" s="118"/>
      <c r="J6648" s="118"/>
      <c r="K6648" s="118"/>
      <c r="L6648" s="118"/>
      <c r="M6648" s="118"/>
      <c r="N6648" s="118"/>
    </row>
    <row r="6649" spans="1:14" s="43" customFormat="1" hidden="1">
      <c r="A6649" s="84"/>
      <c r="B6649" s="117"/>
      <c r="C6649" s="118"/>
      <c r="D6649" s="118"/>
      <c r="E6649" s="118"/>
      <c r="F6649" s="118"/>
      <c r="G6649" s="118"/>
      <c r="H6649" s="118"/>
      <c r="I6649" s="118"/>
      <c r="J6649" s="118"/>
      <c r="K6649" s="118"/>
      <c r="L6649" s="118"/>
      <c r="M6649" s="118"/>
      <c r="N6649" s="118"/>
    </row>
    <row r="6650" spans="1:14" s="43" customFormat="1" hidden="1">
      <c r="A6650" s="84"/>
      <c r="B6650" s="117"/>
      <c r="C6650" s="118"/>
      <c r="D6650" s="118"/>
      <c r="E6650" s="118"/>
      <c r="F6650" s="118"/>
      <c r="G6650" s="118"/>
      <c r="H6650" s="118"/>
      <c r="I6650" s="118"/>
      <c r="J6650" s="118"/>
      <c r="K6650" s="118"/>
      <c r="L6650" s="118"/>
      <c r="M6650" s="118"/>
      <c r="N6650" s="118"/>
    </row>
    <row r="6651" spans="1:14" s="43" customFormat="1" hidden="1">
      <c r="A6651" s="84"/>
      <c r="B6651" s="117"/>
      <c r="C6651" s="118"/>
      <c r="D6651" s="118"/>
      <c r="E6651" s="118"/>
      <c r="F6651" s="118"/>
      <c r="G6651" s="118"/>
      <c r="H6651" s="118"/>
      <c r="I6651" s="118"/>
      <c r="J6651" s="118"/>
      <c r="K6651" s="118"/>
      <c r="L6651" s="118"/>
      <c r="M6651" s="118"/>
      <c r="N6651" s="118"/>
    </row>
    <row r="6652" spans="1:14" s="43" customFormat="1" hidden="1">
      <c r="A6652" s="84"/>
      <c r="B6652" s="117"/>
      <c r="C6652" s="118"/>
      <c r="D6652" s="118"/>
      <c r="E6652" s="118"/>
      <c r="F6652" s="118"/>
      <c r="G6652" s="118"/>
      <c r="H6652" s="118"/>
      <c r="I6652" s="118"/>
      <c r="J6652" s="118"/>
      <c r="K6652" s="118"/>
      <c r="L6652" s="118"/>
      <c r="M6652" s="118"/>
      <c r="N6652" s="118"/>
    </row>
    <row r="6653" spans="1:14" s="43" customFormat="1" hidden="1">
      <c r="A6653" s="84"/>
      <c r="B6653" s="117"/>
      <c r="C6653" s="118"/>
      <c r="D6653" s="118"/>
      <c r="E6653" s="118"/>
      <c r="F6653" s="118"/>
      <c r="G6653" s="118"/>
      <c r="H6653" s="118"/>
      <c r="I6653" s="118"/>
      <c r="J6653" s="118"/>
      <c r="K6653" s="118"/>
      <c r="L6653" s="118"/>
      <c r="M6653" s="118"/>
      <c r="N6653" s="118"/>
    </row>
    <row r="6654" spans="1:14" s="43" customFormat="1" hidden="1">
      <c r="A6654" s="84"/>
      <c r="B6654" s="117"/>
      <c r="C6654" s="118"/>
      <c r="D6654" s="118"/>
      <c r="E6654" s="118"/>
      <c r="F6654" s="118"/>
      <c r="G6654" s="118"/>
      <c r="H6654" s="118"/>
      <c r="I6654" s="118"/>
      <c r="J6654" s="118"/>
      <c r="K6654" s="118"/>
      <c r="L6654" s="118"/>
      <c r="M6654" s="118"/>
      <c r="N6654" s="118"/>
    </row>
    <row r="6655" spans="1:14" s="43" customFormat="1" hidden="1">
      <c r="A6655" s="84"/>
      <c r="B6655" s="117"/>
      <c r="C6655" s="118"/>
      <c r="D6655" s="118"/>
      <c r="E6655" s="118"/>
      <c r="F6655" s="118"/>
      <c r="G6655" s="118"/>
      <c r="H6655" s="118"/>
      <c r="I6655" s="118"/>
      <c r="J6655" s="118"/>
      <c r="K6655" s="118"/>
      <c r="L6655" s="118"/>
      <c r="M6655" s="118"/>
      <c r="N6655" s="118"/>
    </row>
    <row r="6656" spans="1:14" s="43" customFormat="1" hidden="1">
      <c r="A6656" s="84"/>
      <c r="B6656" s="117"/>
      <c r="C6656" s="118"/>
      <c r="D6656" s="118"/>
      <c r="E6656" s="118"/>
      <c r="F6656" s="118"/>
      <c r="G6656" s="118"/>
      <c r="H6656" s="118"/>
      <c r="I6656" s="118"/>
      <c r="J6656" s="118"/>
      <c r="K6656" s="118"/>
      <c r="L6656" s="118"/>
      <c r="M6656" s="118"/>
      <c r="N6656" s="118"/>
    </row>
    <row r="6657" spans="1:14" s="43" customFormat="1" hidden="1">
      <c r="A6657" s="84"/>
      <c r="B6657" s="117"/>
      <c r="C6657" s="118"/>
      <c r="D6657" s="118"/>
      <c r="E6657" s="118"/>
      <c r="F6657" s="118"/>
      <c r="G6657" s="118"/>
      <c r="H6657" s="118"/>
      <c r="I6657" s="118"/>
      <c r="J6657" s="118"/>
      <c r="K6657" s="118"/>
      <c r="L6657" s="118"/>
      <c r="M6657" s="118"/>
      <c r="N6657" s="118"/>
    </row>
    <row r="6658" spans="1:14" s="43" customFormat="1" hidden="1">
      <c r="A6658" s="84"/>
      <c r="B6658" s="117"/>
      <c r="C6658" s="118"/>
      <c r="D6658" s="118"/>
      <c r="E6658" s="118"/>
      <c r="F6658" s="118"/>
      <c r="G6658" s="118"/>
      <c r="H6658" s="118"/>
      <c r="I6658" s="118"/>
      <c r="J6658" s="118"/>
      <c r="K6658" s="118"/>
      <c r="L6658" s="118"/>
      <c r="M6658" s="118"/>
      <c r="N6658" s="118"/>
    </row>
    <row r="6659" spans="1:14" s="43" customFormat="1" hidden="1">
      <c r="A6659" s="84"/>
      <c r="B6659" s="117"/>
      <c r="C6659" s="118"/>
      <c r="D6659" s="118"/>
      <c r="E6659" s="118"/>
      <c r="F6659" s="118"/>
      <c r="G6659" s="118"/>
      <c r="H6659" s="118"/>
      <c r="I6659" s="118"/>
      <c r="J6659" s="118"/>
      <c r="K6659" s="118"/>
      <c r="L6659" s="118"/>
      <c r="M6659" s="118"/>
      <c r="N6659" s="118"/>
    </row>
    <row r="6660" spans="1:14" s="43" customFormat="1" hidden="1">
      <c r="A6660" s="84"/>
      <c r="B6660" s="117"/>
      <c r="C6660" s="118"/>
      <c r="D6660" s="118"/>
      <c r="E6660" s="118"/>
      <c r="F6660" s="118"/>
      <c r="G6660" s="118"/>
      <c r="H6660" s="118"/>
      <c r="I6660" s="118"/>
      <c r="J6660" s="118"/>
      <c r="K6660" s="118"/>
      <c r="L6660" s="118"/>
      <c r="M6660" s="118"/>
      <c r="N6660" s="118"/>
    </row>
    <row r="6661" spans="1:14" s="43" customFormat="1" hidden="1">
      <c r="A6661" s="84"/>
      <c r="B6661" s="117"/>
      <c r="C6661" s="118"/>
      <c r="D6661" s="118"/>
      <c r="E6661" s="118"/>
      <c r="F6661" s="118"/>
      <c r="G6661" s="118"/>
      <c r="H6661" s="118"/>
      <c r="I6661" s="118"/>
      <c r="J6661" s="118"/>
      <c r="K6661" s="118"/>
      <c r="L6661" s="118"/>
      <c r="M6661" s="118"/>
      <c r="N6661" s="118"/>
    </row>
    <row r="6662" spans="1:14" s="43" customFormat="1" hidden="1">
      <c r="A6662" s="84"/>
      <c r="B6662" s="117"/>
      <c r="C6662" s="118"/>
      <c r="D6662" s="118"/>
      <c r="E6662" s="118"/>
      <c r="F6662" s="118"/>
      <c r="G6662" s="118"/>
      <c r="H6662" s="118"/>
      <c r="I6662" s="118"/>
      <c r="J6662" s="118"/>
      <c r="K6662" s="118"/>
      <c r="L6662" s="118"/>
      <c r="M6662" s="118"/>
      <c r="N6662" s="118"/>
    </row>
    <row r="6663" spans="1:14" s="43" customFormat="1" hidden="1">
      <c r="A6663" s="84"/>
      <c r="B6663" s="117"/>
      <c r="C6663" s="118"/>
      <c r="D6663" s="118"/>
      <c r="E6663" s="118"/>
      <c r="F6663" s="118"/>
      <c r="G6663" s="118"/>
      <c r="H6663" s="118"/>
      <c r="I6663" s="118"/>
      <c r="J6663" s="118"/>
      <c r="K6663" s="118"/>
      <c r="L6663" s="118"/>
      <c r="M6663" s="118"/>
      <c r="N6663" s="118"/>
    </row>
    <row r="6664" spans="1:14" s="43" customFormat="1" hidden="1">
      <c r="A6664" s="84"/>
      <c r="B6664" s="117"/>
      <c r="C6664" s="118"/>
      <c r="D6664" s="118"/>
      <c r="E6664" s="118"/>
      <c r="F6664" s="118"/>
      <c r="G6664" s="118"/>
      <c r="H6664" s="118"/>
      <c r="I6664" s="118"/>
      <c r="J6664" s="118"/>
      <c r="K6664" s="118"/>
      <c r="L6664" s="118"/>
      <c r="M6664" s="118"/>
      <c r="N6664" s="118"/>
    </row>
    <row r="6665" spans="1:14" s="43" customFormat="1" hidden="1">
      <c r="A6665" s="84"/>
      <c r="B6665" s="117"/>
      <c r="C6665" s="118"/>
      <c r="D6665" s="118"/>
      <c r="E6665" s="118"/>
      <c r="F6665" s="118"/>
      <c r="G6665" s="118"/>
      <c r="H6665" s="118"/>
      <c r="I6665" s="118"/>
      <c r="J6665" s="118"/>
      <c r="K6665" s="118"/>
      <c r="L6665" s="118"/>
      <c r="M6665" s="118"/>
      <c r="N6665" s="118"/>
    </row>
    <row r="6666" spans="1:14" s="43" customFormat="1" hidden="1">
      <c r="A6666" s="84"/>
      <c r="B6666" s="117"/>
      <c r="C6666" s="118"/>
      <c r="D6666" s="118"/>
      <c r="E6666" s="118"/>
      <c r="F6666" s="118"/>
      <c r="G6666" s="118"/>
      <c r="H6666" s="118"/>
      <c r="I6666" s="118"/>
      <c r="J6666" s="118"/>
      <c r="K6666" s="118"/>
      <c r="L6666" s="118"/>
      <c r="M6666" s="118"/>
      <c r="N6666" s="118"/>
    </row>
    <row r="6667" spans="1:14" s="43" customFormat="1" hidden="1">
      <c r="A6667" s="84"/>
      <c r="B6667" s="117"/>
      <c r="C6667" s="118"/>
      <c r="D6667" s="118"/>
      <c r="E6667" s="118"/>
      <c r="F6667" s="118"/>
      <c r="G6667" s="118"/>
      <c r="H6667" s="118"/>
      <c r="I6667" s="118"/>
      <c r="J6667" s="118"/>
      <c r="K6667" s="118"/>
      <c r="L6667" s="118"/>
      <c r="M6667" s="118"/>
      <c r="N6667" s="118"/>
    </row>
    <row r="6668" spans="1:14" s="43" customFormat="1" hidden="1">
      <c r="A6668" s="84"/>
      <c r="B6668" s="117"/>
      <c r="C6668" s="118"/>
      <c r="D6668" s="118"/>
      <c r="E6668" s="118"/>
      <c r="F6668" s="118"/>
      <c r="G6668" s="118"/>
      <c r="H6668" s="118"/>
      <c r="I6668" s="118"/>
      <c r="J6668" s="118"/>
      <c r="K6668" s="118"/>
      <c r="L6668" s="118"/>
      <c r="M6668" s="118"/>
      <c r="N6668" s="118"/>
    </row>
    <row r="6669" spans="1:14" s="43" customFormat="1" hidden="1">
      <c r="A6669" s="84"/>
      <c r="B6669" s="117"/>
      <c r="C6669" s="118"/>
      <c r="D6669" s="118"/>
      <c r="E6669" s="118"/>
      <c r="F6669" s="118"/>
      <c r="G6669" s="118"/>
      <c r="H6669" s="118"/>
      <c r="I6669" s="118"/>
      <c r="J6669" s="118"/>
      <c r="K6669" s="118"/>
      <c r="L6669" s="118"/>
      <c r="M6669" s="118"/>
      <c r="N6669" s="118"/>
    </row>
    <row r="6670" spans="1:14" s="43" customFormat="1" hidden="1">
      <c r="A6670" s="84"/>
      <c r="B6670" s="117"/>
      <c r="C6670" s="118"/>
      <c r="D6670" s="118"/>
      <c r="E6670" s="118"/>
      <c r="F6670" s="118"/>
      <c r="G6670" s="118"/>
      <c r="H6670" s="118"/>
      <c r="I6670" s="118"/>
      <c r="J6670" s="118"/>
      <c r="K6670" s="118"/>
      <c r="L6670" s="118"/>
      <c r="M6670" s="118"/>
      <c r="N6670" s="118"/>
    </row>
    <row r="6671" spans="1:14" s="43" customFormat="1" hidden="1">
      <c r="A6671" s="84"/>
      <c r="B6671" s="117"/>
      <c r="C6671" s="118"/>
      <c r="D6671" s="118"/>
      <c r="E6671" s="118"/>
      <c r="F6671" s="118"/>
      <c r="G6671" s="118"/>
      <c r="H6671" s="118"/>
      <c r="I6671" s="118"/>
      <c r="J6671" s="118"/>
      <c r="K6671" s="118"/>
      <c r="L6671" s="118"/>
      <c r="M6671" s="118"/>
      <c r="N6671" s="118"/>
    </row>
    <row r="6672" spans="1:14" s="43" customFormat="1" hidden="1">
      <c r="A6672" s="84"/>
      <c r="B6672" s="117"/>
      <c r="C6672" s="118"/>
      <c r="D6672" s="118"/>
      <c r="E6672" s="118"/>
      <c r="F6672" s="118"/>
      <c r="G6672" s="118"/>
      <c r="H6672" s="118"/>
      <c r="I6672" s="118"/>
      <c r="J6672" s="118"/>
      <c r="K6672" s="118"/>
      <c r="L6672" s="118"/>
      <c r="M6672" s="118"/>
      <c r="N6672" s="118"/>
    </row>
    <row r="6673" spans="1:14" s="43" customFormat="1" hidden="1">
      <c r="A6673" s="84"/>
      <c r="B6673" s="117"/>
      <c r="C6673" s="118"/>
      <c r="D6673" s="118"/>
      <c r="E6673" s="118"/>
      <c r="F6673" s="118"/>
      <c r="G6673" s="118"/>
      <c r="H6673" s="118"/>
      <c r="I6673" s="118"/>
      <c r="J6673" s="118"/>
      <c r="K6673" s="118"/>
      <c r="L6673" s="118"/>
      <c r="M6673" s="118"/>
      <c r="N6673" s="118"/>
    </row>
    <row r="6674" spans="1:14" s="43" customFormat="1" hidden="1">
      <c r="A6674" s="84"/>
      <c r="B6674" s="117"/>
      <c r="C6674" s="118"/>
      <c r="D6674" s="118"/>
      <c r="E6674" s="118"/>
      <c r="F6674" s="118"/>
      <c r="G6674" s="118"/>
      <c r="H6674" s="118"/>
      <c r="I6674" s="118"/>
      <c r="J6674" s="118"/>
      <c r="K6674" s="118"/>
      <c r="L6674" s="118"/>
      <c r="M6674" s="118"/>
      <c r="N6674" s="118"/>
    </row>
    <row r="6675" spans="1:14" s="43" customFormat="1" hidden="1">
      <c r="A6675" s="84"/>
      <c r="B6675" s="117"/>
      <c r="C6675" s="118"/>
      <c r="D6675" s="118"/>
      <c r="E6675" s="118"/>
      <c r="F6675" s="118"/>
      <c r="G6675" s="118"/>
      <c r="H6675" s="118"/>
      <c r="I6675" s="118"/>
      <c r="J6675" s="118"/>
      <c r="K6675" s="118"/>
      <c r="L6675" s="118"/>
      <c r="M6675" s="118"/>
      <c r="N6675" s="118"/>
    </row>
    <row r="6676" spans="1:14" s="43" customFormat="1" hidden="1">
      <c r="A6676" s="84"/>
      <c r="B6676" s="117"/>
      <c r="C6676" s="118"/>
      <c r="D6676" s="118"/>
      <c r="E6676" s="118"/>
      <c r="F6676" s="118"/>
      <c r="G6676" s="118"/>
      <c r="H6676" s="118"/>
      <c r="I6676" s="118"/>
      <c r="J6676" s="118"/>
      <c r="K6676" s="118"/>
      <c r="L6676" s="118"/>
      <c r="M6676" s="118"/>
      <c r="N6676" s="118"/>
    </row>
    <row r="6677" spans="1:14" s="43" customFormat="1" hidden="1">
      <c r="A6677" s="84"/>
      <c r="B6677" s="117"/>
      <c r="C6677" s="118"/>
      <c r="D6677" s="118"/>
      <c r="E6677" s="118"/>
      <c r="F6677" s="118"/>
      <c r="G6677" s="118"/>
      <c r="H6677" s="118"/>
      <c r="I6677" s="118"/>
      <c r="J6677" s="118"/>
      <c r="K6677" s="118"/>
      <c r="L6677" s="118"/>
      <c r="M6677" s="118"/>
      <c r="N6677" s="118"/>
    </row>
    <row r="6678" spans="1:14" s="43" customFormat="1" hidden="1">
      <c r="A6678" s="84"/>
      <c r="B6678" s="117"/>
      <c r="C6678" s="118"/>
      <c r="D6678" s="118"/>
      <c r="E6678" s="118"/>
      <c r="F6678" s="118"/>
      <c r="G6678" s="118"/>
      <c r="H6678" s="118"/>
      <c r="I6678" s="118"/>
      <c r="J6678" s="118"/>
      <c r="K6678" s="118"/>
      <c r="L6678" s="118"/>
      <c r="M6678" s="118"/>
      <c r="N6678" s="118"/>
    </row>
    <row r="6679" spans="1:14" s="43" customFormat="1" hidden="1">
      <c r="A6679" s="84"/>
      <c r="B6679" s="117"/>
      <c r="C6679" s="118"/>
      <c r="D6679" s="118"/>
      <c r="E6679" s="118"/>
      <c r="F6679" s="118"/>
      <c r="G6679" s="118"/>
      <c r="H6679" s="118"/>
      <c r="I6679" s="118"/>
      <c r="J6679" s="118"/>
      <c r="K6679" s="118"/>
      <c r="L6679" s="118"/>
      <c r="M6679" s="118"/>
      <c r="N6679" s="118"/>
    </row>
    <row r="6680" spans="1:14" s="43" customFormat="1" hidden="1">
      <c r="A6680" s="84"/>
      <c r="B6680" s="117"/>
      <c r="C6680" s="118"/>
      <c r="D6680" s="118"/>
      <c r="E6680" s="118"/>
      <c r="F6680" s="118"/>
      <c r="G6680" s="118"/>
      <c r="H6680" s="118"/>
      <c r="I6680" s="118"/>
      <c r="J6680" s="118"/>
      <c r="K6680" s="118"/>
      <c r="L6680" s="118"/>
      <c r="M6680" s="118"/>
      <c r="N6680" s="118"/>
    </row>
    <row r="6681" spans="1:14" s="43" customFormat="1" hidden="1">
      <c r="A6681" s="84"/>
      <c r="B6681" s="117"/>
      <c r="C6681" s="118"/>
      <c r="D6681" s="118"/>
      <c r="E6681" s="118"/>
      <c r="F6681" s="118"/>
      <c r="G6681" s="118"/>
      <c r="H6681" s="118"/>
      <c r="I6681" s="118"/>
      <c r="J6681" s="118"/>
      <c r="K6681" s="118"/>
      <c r="L6681" s="118"/>
      <c r="M6681" s="118"/>
      <c r="N6681" s="118"/>
    </row>
    <row r="6682" spans="1:14" s="43" customFormat="1" hidden="1">
      <c r="A6682" s="84"/>
      <c r="B6682" s="117"/>
      <c r="C6682" s="118"/>
      <c r="D6682" s="118"/>
      <c r="E6682" s="118"/>
      <c r="F6682" s="118"/>
      <c r="G6682" s="118"/>
      <c r="H6682" s="118"/>
      <c r="I6682" s="118"/>
      <c r="J6682" s="118"/>
      <c r="K6682" s="118"/>
      <c r="L6682" s="118"/>
      <c r="M6682" s="118"/>
      <c r="N6682" s="118"/>
    </row>
    <row r="6683" spans="1:14" s="43" customFormat="1" hidden="1">
      <c r="A6683" s="84"/>
      <c r="B6683" s="117"/>
      <c r="C6683" s="118"/>
      <c r="D6683" s="118"/>
      <c r="E6683" s="118"/>
      <c r="F6683" s="118"/>
      <c r="G6683" s="118"/>
      <c r="H6683" s="118"/>
      <c r="I6683" s="118"/>
      <c r="J6683" s="118"/>
      <c r="K6683" s="118"/>
      <c r="L6683" s="118"/>
      <c r="M6683" s="118"/>
      <c r="N6683" s="118"/>
    </row>
    <row r="6684" spans="1:14" s="43" customFormat="1" hidden="1">
      <c r="A6684" s="84"/>
      <c r="B6684" s="117"/>
      <c r="C6684" s="118"/>
      <c r="D6684" s="118"/>
      <c r="E6684" s="118"/>
      <c r="F6684" s="118"/>
      <c r="G6684" s="118"/>
      <c r="H6684" s="118"/>
      <c r="I6684" s="118"/>
      <c r="J6684" s="118"/>
      <c r="K6684" s="118"/>
      <c r="L6684" s="118"/>
      <c r="M6684" s="118"/>
      <c r="N6684" s="118"/>
    </row>
    <row r="6685" spans="1:14" s="43" customFormat="1" hidden="1">
      <c r="A6685" s="84"/>
      <c r="B6685" s="117"/>
      <c r="C6685" s="118"/>
      <c r="D6685" s="118"/>
      <c r="E6685" s="118"/>
      <c r="F6685" s="118"/>
      <c r="G6685" s="118"/>
      <c r="H6685" s="118"/>
      <c r="I6685" s="118"/>
      <c r="J6685" s="118"/>
      <c r="K6685" s="118"/>
      <c r="L6685" s="118"/>
      <c r="M6685" s="118"/>
      <c r="N6685" s="118"/>
    </row>
    <row r="6686" spans="1:14" s="43" customFormat="1" hidden="1">
      <c r="A6686" s="84"/>
      <c r="B6686" s="117"/>
      <c r="C6686" s="118"/>
      <c r="D6686" s="118"/>
      <c r="E6686" s="118"/>
      <c r="F6686" s="118"/>
      <c r="G6686" s="118"/>
      <c r="H6686" s="118"/>
      <c r="I6686" s="118"/>
      <c r="J6686" s="118"/>
      <c r="K6686" s="118"/>
      <c r="L6686" s="118"/>
      <c r="M6686" s="118"/>
      <c r="N6686" s="118"/>
    </row>
    <row r="6687" spans="1:14" s="43" customFormat="1" hidden="1">
      <c r="A6687" s="84"/>
      <c r="B6687" s="117"/>
      <c r="C6687" s="118"/>
      <c r="D6687" s="118"/>
      <c r="E6687" s="118"/>
      <c r="F6687" s="118"/>
      <c r="G6687" s="118"/>
      <c r="H6687" s="118"/>
      <c r="I6687" s="118"/>
      <c r="J6687" s="118"/>
      <c r="K6687" s="118"/>
      <c r="L6687" s="118"/>
      <c r="M6687" s="118"/>
      <c r="N6687" s="118"/>
    </row>
    <row r="6688" spans="1:14" s="43" customFormat="1" hidden="1">
      <c r="A6688" s="84"/>
      <c r="B6688" s="117"/>
      <c r="C6688" s="118"/>
      <c r="D6688" s="118"/>
      <c r="E6688" s="118"/>
      <c r="F6688" s="118"/>
      <c r="G6688" s="118"/>
      <c r="H6688" s="118"/>
      <c r="I6688" s="118"/>
      <c r="J6688" s="118"/>
      <c r="K6688" s="118"/>
      <c r="L6688" s="118"/>
      <c r="M6688" s="118"/>
      <c r="N6688" s="118"/>
    </row>
    <row r="6689" spans="1:14" s="43" customFormat="1" hidden="1">
      <c r="A6689" s="84"/>
      <c r="B6689" s="117"/>
      <c r="C6689" s="118"/>
      <c r="D6689" s="118"/>
      <c r="E6689" s="118"/>
      <c r="F6689" s="118"/>
      <c r="G6689" s="118"/>
      <c r="H6689" s="118"/>
      <c r="I6689" s="118"/>
      <c r="J6689" s="118"/>
      <c r="K6689" s="118"/>
      <c r="L6689" s="118"/>
      <c r="M6689" s="118"/>
      <c r="N6689" s="118"/>
    </row>
    <row r="6690" spans="1:14" s="43" customFormat="1" hidden="1">
      <c r="A6690" s="84"/>
      <c r="B6690" s="117"/>
      <c r="C6690" s="118"/>
      <c r="D6690" s="118"/>
      <c r="E6690" s="118"/>
      <c r="F6690" s="118"/>
      <c r="G6690" s="118"/>
      <c r="H6690" s="118"/>
      <c r="I6690" s="118"/>
      <c r="J6690" s="118"/>
      <c r="K6690" s="118"/>
      <c r="L6690" s="118"/>
      <c r="M6690" s="118"/>
      <c r="N6690" s="118"/>
    </row>
    <row r="6691" spans="1:14" s="43" customFormat="1" hidden="1">
      <c r="A6691" s="84"/>
      <c r="B6691" s="117"/>
      <c r="C6691" s="118"/>
      <c r="D6691" s="118"/>
      <c r="E6691" s="118"/>
      <c r="F6691" s="118"/>
      <c r="G6691" s="118"/>
      <c r="H6691" s="118"/>
      <c r="I6691" s="118"/>
      <c r="J6691" s="118"/>
      <c r="K6691" s="118"/>
      <c r="L6691" s="118"/>
      <c r="M6691" s="118"/>
      <c r="N6691" s="118"/>
    </row>
    <row r="6692" spans="1:14" s="43" customFormat="1" hidden="1">
      <c r="A6692" s="84"/>
      <c r="B6692" s="117"/>
      <c r="C6692" s="118"/>
      <c r="D6692" s="118"/>
      <c r="E6692" s="118"/>
      <c r="F6692" s="118"/>
      <c r="G6692" s="118"/>
      <c r="H6692" s="118"/>
      <c r="I6692" s="118"/>
      <c r="J6692" s="118"/>
      <c r="K6692" s="118"/>
      <c r="L6692" s="118"/>
      <c r="M6692" s="118"/>
      <c r="N6692" s="118"/>
    </row>
    <row r="6693" spans="1:14" s="43" customFormat="1" hidden="1">
      <c r="A6693" s="84"/>
      <c r="B6693" s="117"/>
      <c r="C6693" s="118"/>
      <c r="D6693" s="118"/>
      <c r="E6693" s="118"/>
      <c r="F6693" s="118"/>
      <c r="G6693" s="118"/>
      <c r="H6693" s="118"/>
      <c r="I6693" s="118"/>
      <c r="J6693" s="118"/>
      <c r="K6693" s="118"/>
      <c r="L6693" s="118"/>
      <c r="M6693" s="118"/>
      <c r="N6693" s="118"/>
    </row>
    <row r="6694" spans="1:14" s="43" customFormat="1" hidden="1">
      <c r="A6694" s="84"/>
      <c r="B6694" s="117"/>
      <c r="C6694" s="118"/>
      <c r="D6694" s="118"/>
      <c r="E6694" s="118"/>
      <c r="F6694" s="118"/>
      <c r="G6694" s="118"/>
      <c r="H6694" s="118"/>
      <c r="I6694" s="118"/>
      <c r="J6694" s="118"/>
      <c r="K6694" s="118"/>
      <c r="L6694" s="118"/>
      <c r="M6694" s="118"/>
      <c r="N6694" s="118"/>
    </row>
    <row r="6695" spans="1:14" s="43" customFormat="1" hidden="1">
      <c r="A6695" s="84"/>
      <c r="B6695" s="117"/>
      <c r="C6695" s="118"/>
      <c r="D6695" s="118"/>
      <c r="E6695" s="118"/>
      <c r="F6695" s="118"/>
      <c r="G6695" s="118"/>
      <c r="H6695" s="118"/>
      <c r="I6695" s="118"/>
      <c r="J6695" s="118"/>
      <c r="K6695" s="118"/>
      <c r="L6695" s="118"/>
      <c r="M6695" s="118"/>
      <c r="N6695" s="118"/>
    </row>
    <row r="6696" spans="1:14" s="43" customFormat="1" hidden="1">
      <c r="A6696" s="84"/>
      <c r="B6696" s="117"/>
      <c r="C6696" s="118"/>
      <c r="D6696" s="118"/>
      <c r="E6696" s="118"/>
      <c r="F6696" s="118"/>
      <c r="G6696" s="118"/>
      <c r="H6696" s="118"/>
      <c r="I6696" s="118"/>
      <c r="J6696" s="118"/>
      <c r="K6696" s="118"/>
      <c r="L6696" s="118"/>
      <c r="M6696" s="118"/>
      <c r="N6696" s="118"/>
    </row>
    <row r="6697" spans="1:14" s="43" customFormat="1" hidden="1">
      <c r="A6697" s="84"/>
      <c r="B6697" s="117"/>
      <c r="C6697" s="118"/>
      <c r="D6697" s="118"/>
      <c r="E6697" s="118"/>
      <c r="F6697" s="118"/>
      <c r="G6697" s="118"/>
      <c r="H6697" s="118"/>
      <c r="I6697" s="118"/>
      <c r="J6697" s="118"/>
      <c r="K6697" s="118"/>
      <c r="L6697" s="118"/>
      <c r="M6697" s="118"/>
      <c r="N6697" s="118"/>
    </row>
    <row r="6698" spans="1:14" s="43" customFormat="1" hidden="1">
      <c r="A6698" s="84"/>
      <c r="B6698" s="117"/>
      <c r="C6698" s="118"/>
      <c r="D6698" s="118"/>
      <c r="E6698" s="118"/>
      <c r="F6698" s="118"/>
      <c r="G6698" s="118"/>
      <c r="H6698" s="118"/>
      <c r="I6698" s="118"/>
      <c r="J6698" s="118"/>
      <c r="K6698" s="118"/>
      <c r="L6698" s="118"/>
      <c r="M6698" s="118"/>
      <c r="N6698" s="118"/>
    </row>
    <row r="6699" spans="1:14" s="43" customFormat="1" hidden="1">
      <c r="A6699" s="84"/>
      <c r="B6699" s="117"/>
      <c r="C6699" s="118"/>
      <c r="D6699" s="118"/>
      <c r="E6699" s="118"/>
      <c r="F6699" s="118"/>
      <c r="G6699" s="118"/>
      <c r="H6699" s="118"/>
      <c r="I6699" s="118"/>
      <c r="J6699" s="118"/>
      <c r="K6699" s="118"/>
      <c r="L6699" s="118"/>
      <c r="M6699" s="118"/>
      <c r="N6699" s="118"/>
    </row>
    <row r="6700" spans="1:14" s="43" customFormat="1" hidden="1">
      <c r="A6700" s="84"/>
      <c r="B6700" s="117"/>
      <c r="C6700" s="118"/>
      <c r="D6700" s="118"/>
      <c r="E6700" s="118"/>
      <c r="F6700" s="118"/>
      <c r="G6700" s="118"/>
      <c r="H6700" s="118"/>
      <c r="I6700" s="118"/>
      <c r="J6700" s="118"/>
      <c r="K6700" s="118"/>
      <c r="L6700" s="118"/>
      <c r="M6700" s="118"/>
      <c r="N6700" s="118"/>
    </row>
    <row r="6701" spans="1:14" s="43" customFormat="1" hidden="1">
      <c r="A6701" s="84"/>
      <c r="B6701" s="117"/>
      <c r="C6701" s="118"/>
      <c r="D6701" s="118"/>
      <c r="E6701" s="118"/>
      <c r="F6701" s="118"/>
      <c r="G6701" s="118"/>
      <c r="H6701" s="118"/>
      <c r="I6701" s="118"/>
      <c r="J6701" s="118"/>
      <c r="K6701" s="118"/>
      <c r="L6701" s="118"/>
      <c r="M6701" s="118"/>
      <c r="N6701" s="118"/>
    </row>
    <row r="6702" spans="1:14" s="43" customFormat="1" hidden="1">
      <c r="A6702" s="84"/>
      <c r="B6702" s="117"/>
      <c r="C6702" s="118"/>
      <c r="D6702" s="118"/>
      <c r="E6702" s="118"/>
      <c r="F6702" s="118"/>
      <c r="G6702" s="118"/>
      <c r="H6702" s="118"/>
      <c r="I6702" s="118"/>
      <c r="J6702" s="118"/>
      <c r="K6702" s="118"/>
      <c r="L6702" s="118"/>
      <c r="M6702" s="118"/>
      <c r="N6702" s="118"/>
    </row>
    <row r="6703" spans="1:14" s="43" customFormat="1" hidden="1">
      <c r="A6703" s="84"/>
      <c r="B6703" s="117"/>
      <c r="C6703" s="118"/>
      <c r="D6703" s="118"/>
      <c r="E6703" s="118"/>
      <c r="F6703" s="118"/>
      <c r="G6703" s="118"/>
      <c r="H6703" s="118"/>
      <c r="I6703" s="118"/>
      <c r="J6703" s="118"/>
      <c r="K6703" s="118"/>
      <c r="L6703" s="118"/>
      <c r="M6703" s="118"/>
      <c r="N6703" s="118"/>
    </row>
    <row r="6704" spans="1:14" s="43" customFormat="1" hidden="1">
      <c r="A6704" s="84"/>
      <c r="B6704" s="117"/>
      <c r="C6704" s="118"/>
      <c r="D6704" s="118"/>
      <c r="E6704" s="118"/>
      <c r="F6704" s="118"/>
      <c r="G6704" s="118"/>
      <c r="H6704" s="118"/>
      <c r="I6704" s="118"/>
      <c r="J6704" s="118"/>
      <c r="K6704" s="118"/>
      <c r="L6704" s="118"/>
      <c r="M6704" s="118"/>
      <c r="N6704" s="118"/>
    </row>
    <row r="6705" spans="1:14" s="43" customFormat="1" hidden="1">
      <c r="A6705" s="84"/>
      <c r="B6705" s="117"/>
      <c r="C6705" s="118"/>
      <c r="D6705" s="118"/>
      <c r="E6705" s="118"/>
      <c r="F6705" s="118"/>
      <c r="G6705" s="118"/>
      <c r="H6705" s="118"/>
      <c r="I6705" s="118"/>
      <c r="J6705" s="118"/>
      <c r="K6705" s="118"/>
      <c r="L6705" s="118"/>
      <c r="M6705" s="118"/>
      <c r="N6705" s="118"/>
    </row>
    <row r="6706" spans="1:14" s="43" customFormat="1" hidden="1">
      <c r="A6706" s="84"/>
      <c r="B6706" s="117"/>
      <c r="C6706" s="118"/>
      <c r="D6706" s="118"/>
      <c r="E6706" s="118"/>
      <c r="F6706" s="118"/>
      <c r="G6706" s="118"/>
      <c r="H6706" s="118"/>
      <c r="I6706" s="118"/>
      <c r="J6706" s="118"/>
      <c r="K6706" s="118"/>
      <c r="L6706" s="118"/>
      <c r="M6706" s="118"/>
      <c r="N6706" s="118"/>
    </row>
    <row r="6707" spans="1:14" s="43" customFormat="1" hidden="1">
      <c r="A6707" s="84"/>
      <c r="B6707" s="117"/>
      <c r="C6707" s="118"/>
      <c r="D6707" s="118"/>
      <c r="E6707" s="118"/>
      <c r="F6707" s="118"/>
      <c r="G6707" s="118"/>
      <c r="H6707" s="118"/>
      <c r="I6707" s="118"/>
      <c r="J6707" s="118"/>
      <c r="K6707" s="118"/>
      <c r="L6707" s="118"/>
      <c r="M6707" s="118"/>
      <c r="N6707" s="118"/>
    </row>
    <row r="6708" spans="1:14" s="43" customFormat="1" hidden="1">
      <c r="A6708" s="84"/>
      <c r="B6708" s="117"/>
      <c r="C6708" s="118"/>
      <c r="D6708" s="118"/>
      <c r="E6708" s="118"/>
      <c r="F6708" s="118"/>
      <c r="G6708" s="118"/>
      <c r="H6708" s="118"/>
      <c r="I6708" s="118"/>
      <c r="J6708" s="118"/>
      <c r="K6708" s="118"/>
      <c r="L6708" s="118"/>
      <c r="M6708" s="118"/>
      <c r="N6708" s="118"/>
    </row>
    <row r="6709" spans="1:14" s="43" customFormat="1" hidden="1">
      <c r="A6709" s="84"/>
      <c r="B6709" s="117"/>
      <c r="C6709" s="118"/>
      <c r="D6709" s="118"/>
      <c r="E6709" s="118"/>
      <c r="F6709" s="118"/>
      <c r="G6709" s="118"/>
      <c r="H6709" s="118"/>
      <c r="I6709" s="118"/>
      <c r="J6709" s="118"/>
      <c r="K6709" s="118"/>
      <c r="L6709" s="118"/>
      <c r="M6709" s="118"/>
      <c r="N6709" s="118"/>
    </row>
    <row r="6710" spans="1:14" s="43" customFormat="1" hidden="1">
      <c r="A6710" s="84"/>
      <c r="B6710" s="117"/>
      <c r="C6710" s="118"/>
      <c r="D6710" s="118"/>
      <c r="E6710" s="118"/>
      <c r="F6710" s="118"/>
      <c r="G6710" s="118"/>
      <c r="H6710" s="118"/>
      <c r="I6710" s="118"/>
      <c r="J6710" s="118"/>
      <c r="K6710" s="118"/>
      <c r="L6710" s="118"/>
      <c r="M6710" s="118"/>
      <c r="N6710" s="118"/>
    </row>
    <row r="6711" spans="1:14" s="43" customFormat="1" hidden="1">
      <c r="A6711" s="84"/>
      <c r="B6711" s="117"/>
      <c r="C6711" s="118"/>
      <c r="D6711" s="118"/>
      <c r="E6711" s="118"/>
      <c r="F6711" s="118"/>
      <c r="G6711" s="118"/>
      <c r="H6711" s="118"/>
      <c r="I6711" s="118"/>
      <c r="J6711" s="118"/>
      <c r="K6711" s="118"/>
      <c r="L6711" s="118"/>
      <c r="M6711" s="118"/>
      <c r="N6711" s="118"/>
    </row>
    <row r="6712" spans="1:14" s="43" customFormat="1" hidden="1">
      <c r="A6712" s="84"/>
      <c r="B6712" s="117"/>
      <c r="C6712" s="118"/>
      <c r="D6712" s="118"/>
      <c r="E6712" s="118"/>
      <c r="F6712" s="118"/>
      <c r="G6712" s="118"/>
      <c r="H6712" s="118"/>
      <c r="I6712" s="118"/>
      <c r="J6712" s="118"/>
      <c r="K6712" s="118"/>
      <c r="L6712" s="118"/>
      <c r="M6712" s="118"/>
      <c r="N6712" s="118"/>
    </row>
    <row r="6713" spans="1:14" s="43" customFormat="1" hidden="1">
      <c r="A6713" s="84"/>
      <c r="B6713" s="117"/>
      <c r="C6713" s="118"/>
      <c r="D6713" s="118"/>
      <c r="E6713" s="118"/>
      <c r="F6713" s="118"/>
      <c r="G6713" s="118"/>
      <c r="H6713" s="118"/>
      <c r="I6713" s="118"/>
      <c r="J6713" s="118"/>
      <c r="K6713" s="118"/>
      <c r="L6713" s="118"/>
      <c r="M6713" s="118"/>
      <c r="N6713" s="118"/>
    </row>
    <row r="6714" spans="1:14" s="43" customFormat="1" hidden="1">
      <c r="A6714" s="84"/>
      <c r="B6714" s="117"/>
      <c r="C6714" s="118"/>
      <c r="D6714" s="118"/>
      <c r="E6714" s="118"/>
      <c r="F6714" s="118"/>
      <c r="G6714" s="118"/>
      <c r="H6714" s="118"/>
      <c r="I6714" s="118"/>
      <c r="J6714" s="118"/>
      <c r="K6714" s="118"/>
      <c r="L6714" s="118"/>
      <c r="M6714" s="118"/>
      <c r="N6714" s="118"/>
    </row>
    <row r="6715" spans="1:14" s="43" customFormat="1" hidden="1">
      <c r="A6715" s="84"/>
      <c r="B6715" s="117"/>
      <c r="C6715" s="118"/>
      <c r="D6715" s="118"/>
      <c r="E6715" s="118"/>
      <c r="F6715" s="118"/>
      <c r="G6715" s="118"/>
      <c r="H6715" s="118"/>
      <c r="I6715" s="118"/>
      <c r="J6715" s="118"/>
      <c r="K6715" s="118"/>
      <c r="L6715" s="118"/>
      <c r="M6715" s="118"/>
      <c r="N6715" s="118"/>
    </row>
    <row r="6716" spans="1:14" s="43" customFormat="1" hidden="1">
      <c r="A6716" s="84"/>
      <c r="B6716" s="117"/>
      <c r="C6716" s="118"/>
      <c r="D6716" s="118"/>
      <c r="E6716" s="118"/>
      <c r="F6716" s="118"/>
      <c r="G6716" s="118"/>
      <c r="H6716" s="118"/>
      <c r="I6716" s="118"/>
      <c r="J6716" s="118"/>
      <c r="K6716" s="118"/>
      <c r="L6716" s="118"/>
      <c r="M6716" s="118"/>
      <c r="N6716" s="118"/>
    </row>
    <row r="6717" spans="1:14" s="43" customFormat="1" hidden="1">
      <c r="A6717" s="84"/>
      <c r="B6717" s="117"/>
      <c r="C6717" s="118"/>
      <c r="D6717" s="118"/>
      <c r="E6717" s="118"/>
      <c r="F6717" s="118"/>
      <c r="G6717" s="118"/>
      <c r="H6717" s="118"/>
      <c r="I6717" s="118"/>
      <c r="J6717" s="118"/>
      <c r="K6717" s="118"/>
      <c r="L6717" s="118"/>
      <c r="M6717" s="118"/>
      <c r="N6717" s="118"/>
    </row>
    <row r="6718" spans="1:14" s="43" customFormat="1" hidden="1">
      <c r="A6718" s="84"/>
      <c r="B6718" s="117"/>
      <c r="C6718" s="118"/>
      <c r="D6718" s="118"/>
      <c r="E6718" s="118"/>
      <c r="F6718" s="118"/>
      <c r="G6718" s="118"/>
      <c r="H6718" s="118"/>
      <c r="I6718" s="118"/>
      <c r="J6718" s="118"/>
      <c r="K6718" s="118"/>
      <c r="L6718" s="118"/>
      <c r="M6718" s="118"/>
      <c r="N6718" s="118"/>
    </row>
    <row r="6719" spans="1:14" s="43" customFormat="1" hidden="1">
      <c r="A6719" s="84"/>
      <c r="B6719" s="117"/>
      <c r="C6719" s="118"/>
      <c r="D6719" s="118"/>
      <c r="E6719" s="118"/>
      <c r="F6719" s="118"/>
      <c r="G6719" s="118"/>
      <c r="H6719" s="118"/>
      <c r="I6719" s="118"/>
      <c r="J6719" s="118"/>
      <c r="K6719" s="118"/>
      <c r="L6719" s="118"/>
      <c r="M6719" s="118"/>
      <c r="N6719" s="118"/>
    </row>
    <row r="6720" spans="1:14" s="43" customFormat="1" hidden="1">
      <c r="A6720" s="84"/>
      <c r="B6720" s="117"/>
      <c r="C6720" s="118"/>
      <c r="D6720" s="118"/>
      <c r="E6720" s="118"/>
      <c r="F6720" s="118"/>
      <c r="G6720" s="118"/>
      <c r="H6720" s="118"/>
      <c r="I6720" s="118"/>
      <c r="J6720" s="118"/>
      <c r="K6720" s="118"/>
      <c r="L6720" s="118"/>
      <c r="M6720" s="118"/>
      <c r="N6720" s="118"/>
    </row>
    <row r="6721" spans="1:14" s="43" customFormat="1" hidden="1">
      <c r="A6721" s="84"/>
      <c r="B6721" s="117"/>
      <c r="C6721" s="118"/>
      <c r="D6721" s="118"/>
      <c r="E6721" s="118"/>
      <c r="F6721" s="118"/>
      <c r="G6721" s="118"/>
      <c r="H6721" s="118"/>
      <c r="I6721" s="118"/>
      <c r="J6721" s="118"/>
      <c r="K6721" s="118"/>
      <c r="L6721" s="118"/>
      <c r="M6721" s="118"/>
      <c r="N6721" s="118"/>
    </row>
    <row r="6722" spans="1:14" s="43" customFormat="1" hidden="1">
      <c r="A6722" s="84"/>
      <c r="B6722" s="117"/>
      <c r="C6722" s="118"/>
      <c r="D6722" s="118"/>
      <c r="E6722" s="118"/>
      <c r="F6722" s="118"/>
      <c r="G6722" s="118"/>
      <c r="H6722" s="118"/>
      <c r="I6722" s="118"/>
      <c r="J6722" s="118"/>
      <c r="K6722" s="118"/>
      <c r="L6722" s="118"/>
      <c r="M6722" s="118"/>
      <c r="N6722" s="118"/>
    </row>
    <row r="6723" spans="1:14" s="43" customFormat="1" hidden="1">
      <c r="A6723" s="84"/>
      <c r="B6723" s="117"/>
      <c r="C6723" s="118"/>
      <c r="D6723" s="118"/>
      <c r="E6723" s="118"/>
      <c r="F6723" s="118"/>
      <c r="G6723" s="118"/>
      <c r="H6723" s="118"/>
      <c r="I6723" s="118"/>
      <c r="J6723" s="118"/>
      <c r="K6723" s="118"/>
      <c r="L6723" s="118"/>
      <c r="M6723" s="118"/>
      <c r="N6723" s="118"/>
    </row>
    <row r="6724" spans="1:14" s="43" customFormat="1" hidden="1">
      <c r="A6724" s="84"/>
      <c r="B6724" s="117"/>
      <c r="C6724" s="118"/>
      <c r="D6724" s="118"/>
      <c r="E6724" s="118"/>
      <c r="F6724" s="118"/>
      <c r="G6724" s="118"/>
      <c r="H6724" s="118"/>
      <c r="I6724" s="118"/>
      <c r="J6724" s="118"/>
      <c r="K6724" s="118"/>
      <c r="L6724" s="118"/>
      <c r="M6724" s="118"/>
      <c r="N6724" s="118"/>
    </row>
    <row r="6725" spans="1:14" s="43" customFormat="1" hidden="1">
      <c r="A6725" s="84"/>
      <c r="B6725" s="117"/>
      <c r="C6725" s="118"/>
      <c r="D6725" s="118"/>
      <c r="E6725" s="118"/>
      <c r="F6725" s="118"/>
      <c r="G6725" s="118"/>
      <c r="H6725" s="118"/>
      <c r="I6725" s="118"/>
      <c r="J6725" s="118"/>
      <c r="K6725" s="118"/>
      <c r="L6725" s="118"/>
      <c r="M6725" s="118"/>
      <c r="N6725" s="118"/>
    </row>
    <row r="6726" spans="1:14" s="43" customFormat="1" hidden="1">
      <c r="A6726" s="84"/>
      <c r="B6726" s="117"/>
      <c r="C6726" s="118"/>
      <c r="D6726" s="118"/>
      <c r="E6726" s="118"/>
      <c r="F6726" s="118"/>
      <c r="G6726" s="118"/>
      <c r="H6726" s="118"/>
      <c r="I6726" s="118"/>
      <c r="J6726" s="118"/>
      <c r="K6726" s="118"/>
      <c r="L6726" s="118"/>
      <c r="M6726" s="118"/>
      <c r="N6726" s="118"/>
    </row>
    <row r="6727" spans="1:14" s="43" customFormat="1" hidden="1">
      <c r="A6727" s="84"/>
      <c r="B6727" s="117"/>
      <c r="C6727" s="118"/>
      <c r="D6727" s="118"/>
      <c r="E6727" s="118"/>
      <c r="F6727" s="118"/>
      <c r="G6727" s="118"/>
      <c r="H6727" s="118"/>
      <c r="I6727" s="118"/>
      <c r="J6727" s="118"/>
      <c r="K6727" s="118"/>
      <c r="L6727" s="118"/>
      <c r="M6727" s="118"/>
      <c r="N6727" s="118"/>
    </row>
    <row r="6728" spans="1:14" s="43" customFormat="1" hidden="1">
      <c r="A6728" s="84"/>
      <c r="B6728" s="117"/>
      <c r="C6728" s="118"/>
      <c r="D6728" s="118"/>
      <c r="E6728" s="118"/>
      <c r="F6728" s="118"/>
      <c r="G6728" s="118"/>
      <c r="H6728" s="118"/>
      <c r="I6728" s="118"/>
      <c r="J6728" s="118"/>
      <c r="K6728" s="118"/>
      <c r="L6728" s="118"/>
      <c r="M6728" s="118"/>
      <c r="N6728" s="118"/>
    </row>
    <row r="6729" spans="1:14" s="43" customFormat="1" hidden="1">
      <c r="A6729" s="84"/>
      <c r="B6729" s="117"/>
      <c r="C6729" s="118"/>
      <c r="D6729" s="118"/>
      <c r="E6729" s="118"/>
      <c r="F6729" s="118"/>
      <c r="G6729" s="118"/>
      <c r="H6729" s="118"/>
      <c r="I6729" s="118"/>
      <c r="J6729" s="118"/>
      <c r="K6729" s="118"/>
      <c r="L6729" s="118"/>
      <c r="M6729" s="118"/>
      <c r="N6729" s="118"/>
    </row>
    <row r="6730" spans="1:14" s="43" customFormat="1" hidden="1">
      <c r="A6730" s="84"/>
      <c r="B6730" s="117"/>
      <c r="C6730" s="118"/>
      <c r="D6730" s="118"/>
      <c r="E6730" s="118"/>
      <c r="F6730" s="118"/>
      <c r="G6730" s="118"/>
      <c r="H6730" s="118"/>
      <c r="I6730" s="118"/>
      <c r="J6730" s="118"/>
      <c r="K6730" s="118"/>
      <c r="L6730" s="118"/>
      <c r="M6730" s="118"/>
      <c r="N6730" s="118"/>
    </row>
    <row r="6731" spans="1:14" s="43" customFormat="1" hidden="1">
      <c r="A6731" s="84"/>
      <c r="B6731" s="117"/>
      <c r="C6731" s="118"/>
      <c r="D6731" s="118"/>
      <c r="E6731" s="118"/>
      <c r="F6731" s="118"/>
      <c r="G6731" s="118"/>
      <c r="H6731" s="118"/>
      <c r="I6731" s="118"/>
      <c r="J6731" s="118"/>
      <c r="K6731" s="118"/>
      <c r="L6731" s="118"/>
      <c r="M6731" s="118"/>
      <c r="N6731" s="118"/>
    </row>
    <row r="6732" spans="1:14" s="43" customFormat="1" hidden="1">
      <c r="A6732" s="84"/>
      <c r="B6732" s="117"/>
      <c r="C6732" s="118"/>
      <c r="D6732" s="118"/>
      <c r="E6732" s="118"/>
      <c r="F6732" s="118"/>
      <c r="G6732" s="118"/>
      <c r="H6732" s="118"/>
      <c r="I6732" s="118"/>
      <c r="J6732" s="118"/>
      <c r="K6732" s="118"/>
      <c r="L6732" s="118"/>
      <c r="M6732" s="118"/>
      <c r="N6732" s="118"/>
    </row>
    <row r="6733" spans="1:14" s="43" customFormat="1" hidden="1">
      <c r="A6733" s="84"/>
      <c r="B6733" s="117"/>
      <c r="C6733" s="118"/>
      <c r="D6733" s="118"/>
      <c r="E6733" s="118"/>
      <c r="F6733" s="118"/>
      <c r="G6733" s="118"/>
      <c r="H6733" s="118"/>
      <c r="I6733" s="118"/>
      <c r="J6733" s="118"/>
      <c r="K6733" s="118"/>
      <c r="L6733" s="118"/>
      <c r="M6733" s="118"/>
      <c r="N6733" s="118"/>
    </row>
    <row r="6734" spans="1:14" s="43" customFormat="1" hidden="1">
      <c r="A6734" s="84"/>
      <c r="B6734" s="117"/>
      <c r="C6734" s="118"/>
      <c r="D6734" s="118"/>
      <c r="E6734" s="118"/>
      <c r="F6734" s="118"/>
      <c r="G6734" s="118"/>
      <c r="H6734" s="118"/>
      <c r="I6734" s="118"/>
      <c r="J6734" s="118"/>
      <c r="K6734" s="118"/>
      <c r="L6734" s="118"/>
      <c r="M6734" s="118"/>
      <c r="N6734" s="118"/>
    </row>
    <row r="6735" spans="1:14" s="43" customFormat="1" hidden="1">
      <c r="A6735" s="84"/>
      <c r="B6735" s="117"/>
      <c r="C6735" s="118"/>
      <c r="D6735" s="118"/>
      <c r="E6735" s="118"/>
      <c r="F6735" s="118"/>
      <c r="G6735" s="118"/>
      <c r="H6735" s="118"/>
      <c r="I6735" s="118"/>
      <c r="J6735" s="118"/>
      <c r="K6735" s="118"/>
      <c r="L6735" s="118"/>
      <c r="M6735" s="118"/>
      <c r="N6735" s="118"/>
    </row>
    <row r="6736" spans="1:14" s="43" customFormat="1" hidden="1">
      <c r="A6736" s="84"/>
      <c r="B6736" s="117"/>
      <c r="C6736" s="118"/>
      <c r="D6736" s="118"/>
      <c r="E6736" s="118"/>
      <c r="F6736" s="118"/>
      <c r="G6736" s="118"/>
      <c r="H6736" s="118"/>
      <c r="I6736" s="118"/>
      <c r="J6736" s="118"/>
      <c r="K6736" s="118"/>
      <c r="L6736" s="118"/>
      <c r="M6736" s="118"/>
      <c r="N6736" s="118"/>
    </row>
    <row r="6737" spans="1:14" s="43" customFormat="1" hidden="1">
      <c r="A6737" s="84"/>
      <c r="B6737" s="117"/>
      <c r="C6737" s="118"/>
      <c r="D6737" s="118"/>
      <c r="E6737" s="118"/>
      <c r="F6737" s="118"/>
      <c r="G6737" s="118"/>
      <c r="H6737" s="118"/>
      <c r="I6737" s="118"/>
      <c r="J6737" s="118"/>
      <c r="K6737" s="118"/>
      <c r="L6737" s="118"/>
      <c r="M6737" s="118"/>
      <c r="N6737" s="118"/>
    </row>
    <row r="6738" spans="1:14" s="43" customFormat="1" hidden="1">
      <c r="A6738" s="84"/>
      <c r="B6738" s="117"/>
      <c r="C6738" s="118"/>
      <c r="D6738" s="118"/>
      <c r="E6738" s="118"/>
      <c r="F6738" s="118"/>
      <c r="G6738" s="118"/>
      <c r="H6738" s="118"/>
      <c r="I6738" s="118"/>
      <c r="J6738" s="118"/>
      <c r="K6738" s="118"/>
      <c r="L6738" s="118"/>
      <c r="M6738" s="118"/>
      <c r="N6738" s="118"/>
    </row>
    <row r="6739" spans="1:14" s="43" customFormat="1" hidden="1">
      <c r="A6739" s="84"/>
      <c r="B6739" s="117"/>
      <c r="C6739" s="118"/>
      <c r="D6739" s="118"/>
      <c r="E6739" s="118"/>
      <c r="F6739" s="118"/>
      <c r="G6739" s="118"/>
      <c r="H6739" s="118"/>
      <c r="I6739" s="118"/>
      <c r="J6739" s="118"/>
      <c r="K6739" s="118"/>
      <c r="L6739" s="118"/>
      <c r="M6739" s="118"/>
      <c r="N6739" s="118"/>
    </row>
    <row r="6740" spans="1:14" s="43" customFormat="1" hidden="1">
      <c r="A6740" s="84"/>
      <c r="B6740" s="117"/>
      <c r="C6740" s="118"/>
      <c r="D6740" s="118"/>
      <c r="E6740" s="118"/>
      <c r="F6740" s="118"/>
      <c r="G6740" s="118"/>
      <c r="H6740" s="118"/>
      <c r="I6740" s="118"/>
      <c r="J6740" s="118"/>
      <c r="K6740" s="118"/>
      <c r="L6740" s="118"/>
      <c r="M6740" s="118"/>
      <c r="N6740" s="118"/>
    </row>
    <row r="6741" spans="1:14" s="43" customFormat="1" hidden="1">
      <c r="A6741" s="84"/>
      <c r="B6741" s="117"/>
      <c r="C6741" s="118"/>
      <c r="D6741" s="118"/>
      <c r="E6741" s="118"/>
      <c r="F6741" s="118"/>
      <c r="G6741" s="118"/>
      <c r="H6741" s="118"/>
      <c r="I6741" s="118"/>
      <c r="J6741" s="118"/>
      <c r="K6741" s="118"/>
      <c r="L6741" s="118"/>
      <c r="M6741" s="118"/>
      <c r="N6741" s="118"/>
    </row>
    <row r="6742" spans="1:14" s="43" customFormat="1" hidden="1">
      <c r="A6742" s="84"/>
      <c r="B6742" s="117"/>
      <c r="C6742" s="118"/>
      <c r="D6742" s="118"/>
      <c r="E6742" s="118"/>
      <c r="F6742" s="118"/>
      <c r="G6742" s="118"/>
      <c r="H6742" s="118"/>
      <c r="I6742" s="118"/>
      <c r="J6742" s="118"/>
      <c r="K6742" s="118"/>
      <c r="L6742" s="118"/>
      <c r="M6742" s="118"/>
      <c r="N6742" s="118"/>
    </row>
    <row r="6743" spans="1:14" s="43" customFormat="1" hidden="1">
      <c r="A6743" s="84"/>
      <c r="B6743" s="117"/>
      <c r="C6743" s="118"/>
      <c r="D6743" s="118"/>
      <c r="E6743" s="118"/>
      <c r="F6743" s="118"/>
      <c r="G6743" s="118"/>
      <c r="H6743" s="118"/>
      <c r="I6743" s="118"/>
      <c r="J6743" s="118"/>
      <c r="K6743" s="118"/>
      <c r="L6743" s="118"/>
      <c r="M6743" s="118"/>
      <c r="N6743" s="118"/>
    </row>
    <row r="6744" spans="1:14" s="43" customFormat="1" hidden="1">
      <c r="A6744" s="84"/>
      <c r="B6744" s="117"/>
      <c r="C6744" s="118"/>
      <c r="D6744" s="118"/>
      <c r="E6744" s="118"/>
      <c r="F6744" s="118"/>
      <c r="G6744" s="118"/>
      <c r="H6744" s="118"/>
      <c r="I6744" s="118"/>
      <c r="J6744" s="118"/>
      <c r="K6744" s="118"/>
      <c r="L6744" s="118"/>
      <c r="M6744" s="118"/>
      <c r="N6744" s="118"/>
    </row>
    <row r="6745" spans="1:14" s="43" customFormat="1" hidden="1">
      <c r="A6745" s="84"/>
      <c r="B6745" s="117"/>
      <c r="C6745" s="118"/>
      <c r="D6745" s="118"/>
      <c r="E6745" s="118"/>
      <c r="F6745" s="118"/>
      <c r="G6745" s="118"/>
      <c r="H6745" s="118"/>
      <c r="I6745" s="118"/>
      <c r="J6745" s="118"/>
      <c r="K6745" s="118"/>
      <c r="L6745" s="118"/>
      <c r="M6745" s="118"/>
      <c r="N6745" s="118"/>
    </row>
    <row r="6746" spans="1:14" s="43" customFormat="1" hidden="1">
      <c r="A6746" s="84"/>
      <c r="B6746" s="117"/>
      <c r="C6746" s="118"/>
      <c r="D6746" s="118"/>
      <c r="E6746" s="118"/>
      <c r="F6746" s="118"/>
      <c r="G6746" s="118"/>
      <c r="H6746" s="118"/>
      <c r="I6746" s="118"/>
      <c r="J6746" s="118"/>
      <c r="K6746" s="118"/>
      <c r="L6746" s="118"/>
      <c r="M6746" s="118"/>
      <c r="N6746" s="118"/>
    </row>
    <row r="6747" spans="1:14" s="43" customFormat="1" hidden="1">
      <c r="A6747" s="84"/>
      <c r="B6747" s="117"/>
      <c r="C6747" s="118"/>
      <c r="D6747" s="118"/>
      <c r="E6747" s="118"/>
      <c r="F6747" s="118"/>
      <c r="G6747" s="118"/>
      <c r="H6747" s="118"/>
      <c r="I6747" s="118"/>
      <c r="J6747" s="118"/>
      <c r="K6747" s="118"/>
      <c r="L6747" s="118"/>
      <c r="M6747" s="118"/>
      <c r="N6747" s="118"/>
    </row>
    <row r="6748" spans="1:14" s="43" customFormat="1" hidden="1">
      <c r="A6748" s="84"/>
      <c r="B6748" s="117"/>
      <c r="C6748" s="118"/>
      <c r="D6748" s="118"/>
      <c r="E6748" s="118"/>
      <c r="F6748" s="118"/>
      <c r="G6748" s="118"/>
      <c r="H6748" s="118"/>
      <c r="I6748" s="118"/>
      <c r="J6748" s="118"/>
      <c r="K6748" s="118"/>
      <c r="L6748" s="118"/>
      <c r="M6748" s="118"/>
      <c r="N6748" s="118"/>
    </row>
    <row r="6749" spans="1:14" s="43" customFormat="1" hidden="1">
      <c r="A6749" s="84"/>
      <c r="B6749" s="117"/>
      <c r="C6749" s="118"/>
      <c r="D6749" s="118"/>
      <c r="E6749" s="118"/>
      <c r="F6749" s="118"/>
      <c r="G6749" s="118"/>
      <c r="H6749" s="118"/>
      <c r="I6749" s="118"/>
      <c r="J6749" s="118"/>
      <c r="K6749" s="118"/>
      <c r="L6749" s="118"/>
      <c r="M6749" s="118"/>
      <c r="N6749" s="118"/>
    </row>
    <row r="6750" spans="1:14" s="43" customFormat="1" hidden="1">
      <c r="A6750" s="84"/>
      <c r="B6750" s="117"/>
      <c r="C6750" s="118"/>
      <c r="D6750" s="118"/>
      <c r="E6750" s="118"/>
      <c r="F6750" s="118"/>
      <c r="G6750" s="118"/>
      <c r="H6750" s="118"/>
      <c r="I6750" s="118"/>
      <c r="J6750" s="118"/>
      <c r="K6750" s="118"/>
      <c r="L6750" s="118"/>
      <c r="M6750" s="118"/>
      <c r="N6750" s="118"/>
    </row>
    <row r="6751" spans="1:14" s="43" customFormat="1" hidden="1">
      <c r="A6751" s="84"/>
      <c r="B6751" s="117"/>
      <c r="C6751" s="118"/>
      <c r="D6751" s="118"/>
      <c r="E6751" s="118"/>
      <c r="F6751" s="118"/>
      <c r="G6751" s="118"/>
      <c r="H6751" s="118"/>
      <c r="I6751" s="118"/>
      <c r="J6751" s="118"/>
      <c r="K6751" s="118"/>
      <c r="L6751" s="118"/>
      <c r="M6751" s="118"/>
      <c r="N6751" s="118"/>
    </row>
    <row r="6752" spans="1:14" s="43" customFormat="1" hidden="1">
      <c r="A6752" s="84"/>
      <c r="B6752" s="117"/>
      <c r="C6752" s="118"/>
      <c r="D6752" s="118"/>
      <c r="E6752" s="118"/>
      <c r="F6752" s="118"/>
      <c r="G6752" s="118"/>
      <c r="H6752" s="118"/>
      <c r="I6752" s="118"/>
      <c r="J6752" s="118"/>
      <c r="K6752" s="118"/>
      <c r="L6752" s="118"/>
      <c r="M6752" s="118"/>
      <c r="N6752" s="118"/>
    </row>
    <row r="6753" spans="1:14" s="43" customFormat="1" hidden="1">
      <c r="A6753" s="84"/>
      <c r="B6753" s="117"/>
      <c r="C6753" s="118"/>
      <c r="D6753" s="118"/>
      <c r="E6753" s="118"/>
      <c r="F6753" s="118"/>
      <c r="G6753" s="118"/>
      <c r="H6753" s="118"/>
      <c r="I6753" s="118"/>
      <c r="J6753" s="118"/>
      <c r="K6753" s="118"/>
      <c r="L6753" s="118"/>
      <c r="M6753" s="118"/>
      <c r="N6753" s="118"/>
    </row>
    <row r="6754" spans="1:14" s="43" customFormat="1" hidden="1">
      <c r="A6754" s="84"/>
      <c r="B6754" s="117"/>
      <c r="C6754" s="118"/>
      <c r="D6754" s="118"/>
      <c r="E6754" s="118"/>
      <c r="F6754" s="118"/>
      <c r="G6754" s="118"/>
      <c r="H6754" s="118"/>
      <c r="I6754" s="118"/>
      <c r="J6754" s="118"/>
      <c r="K6754" s="118"/>
      <c r="L6754" s="118"/>
      <c r="M6754" s="118"/>
      <c r="N6754" s="118"/>
    </row>
    <row r="6755" spans="1:14" s="43" customFormat="1" hidden="1">
      <c r="A6755" s="84"/>
      <c r="B6755" s="117"/>
      <c r="C6755" s="118"/>
      <c r="D6755" s="118"/>
      <c r="E6755" s="118"/>
      <c r="F6755" s="118"/>
      <c r="G6755" s="118"/>
      <c r="H6755" s="118"/>
      <c r="I6755" s="118"/>
      <c r="J6755" s="118"/>
      <c r="K6755" s="118"/>
      <c r="L6755" s="118"/>
      <c r="M6755" s="118"/>
      <c r="N6755" s="118"/>
    </row>
    <row r="6756" spans="1:14" s="43" customFormat="1" hidden="1">
      <c r="A6756" s="84"/>
      <c r="B6756" s="117"/>
      <c r="C6756" s="118"/>
      <c r="D6756" s="118"/>
      <c r="E6756" s="118"/>
      <c r="F6756" s="118"/>
      <c r="G6756" s="118"/>
      <c r="H6756" s="118"/>
      <c r="I6756" s="118"/>
      <c r="J6756" s="118"/>
      <c r="K6756" s="118"/>
      <c r="L6756" s="118"/>
      <c r="M6756" s="118"/>
      <c r="N6756" s="118"/>
    </row>
    <row r="6757" spans="1:14" s="43" customFormat="1" hidden="1">
      <c r="A6757" s="84"/>
      <c r="B6757" s="117"/>
      <c r="C6757" s="118"/>
      <c r="D6757" s="118"/>
      <c r="E6757" s="118"/>
      <c r="F6757" s="118"/>
      <c r="G6757" s="118"/>
      <c r="H6757" s="118"/>
      <c r="I6757" s="118"/>
      <c r="J6757" s="118"/>
      <c r="K6757" s="118"/>
      <c r="L6757" s="118"/>
      <c r="M6757" s="118"/>
      <c r="N6757" s="118"/>
    </row>
    <row r="6758" spans="1:14" s="43" customFormat="1" hidden="1">
      <c r="A6758" s="84"/>
      <c r="B6758" s="117"/>
      <c r="C6758" s="118"/>
      <c r="D6758" s="118"/>
      <c r="E6758" s="118"/>
      <c r="F6758" s="118"/>
      <c r="G6758" s="118"/>
      <c r="H6758" s="118"/>
      <c r="I6758" s="118"/>
      <c r="J6758" s="118"/>
      <c r="K6758" s="118"/>
      <c r="L6758" s="118"/>
      <c r="M6758" s="118"/>
      <c r="N6758" s="118"/>
    </row>
    <row r="6759" spans="1:14" s="43" customFormat="1" hidden="1">
      <c r="A6759" s="84"/>
      <c r="B6759" s="117"/>
      <c r="C6759" s="118"/>
      <c r="D6759" s="118"/>
      <c r="E6759" s="118"/>
      <c r="F6759" s="118"/>
      <c r="G6759" s="118"/>
      <c r="H6759" s="118"/>
      <c r="I6759" s="118"/>
      <c r="J6759" s="118"/>
      <c r="K6759" s="118"/>
      <c r="L6759" s="118"/>
      <c r="M6759" s="118"/>
      <c r="N6759" s="118"/>
    </row>
    <row r="6760" spans="1:14" s="43" customFormat="1" hidden="1">
      <c r="A6760" s="84"/>
      <c r="B6760" s="117"/>
      <c r="C6760" s="118"/>
      <c r="D6760" s="118"/>
      <c r="E6760" s="118"/>
      <c r="F6760" s="118"/>
      <c r="G6760" s="118"/>
      <c r="H6760" s="118"/>
      <c r="I6760" s="118"/>
      <c r="J6760" s="118"/>
      <c r="K6760" s="118"/>
      <c r="L6760" s="118"/>
      <c r="M6760" s="118"/>
      <c r="N6760" s="118"/>
    </row>
    <row r="6761" spans="1:14" s="43" customFormat="1" hidden="1">
      <c r="A6761" s="84"/>
      <c r="B6761" s="117"/>
      <c r="C6761" s="118"/>
      <c r="D6761" s="118"/>
      <c r="E6761" s="118"/>
      <c r="F6761" s="118"/>
      <c r="G6761" s="118"/>
      <c r="H6761" s="118"/>
      <c r="I6761" s="118"/>
      <c r="J6761" s="118"/>
      <c r="K6761" s="118"/>
      <c r="L6761" s="118"/>
      <c r="M6761" s="118"/>
      <c r="N6761" s="118"/>
    </row>
    <row r="6762" spans="1:14" s="43" customFormat="1" hidden="1">
      <c r="A6762" s="84"/>
      <c r="B6762" s="117"/>
      <c r="C6762" s="118"/>
      <c r="D6762" s="118"/>
      <c r="E6762" s="118"/>
      <c r="F6762" s="118"/>
      <c r="G6762" s="118"/>
      <c r="H6762" s="118"/>
      <c r="I6762" s="118"/>
      <c r="J6762" s="118"/>
      <c r="K6762" s="118"/>
      <c r="L6762" s="118"/>
      <c r="M6762" s="118"/>
      <c r="N6762" s="118"/>
    </row>
    <row r="6763" spans="1:14" s="43" customFormat="1" hidden="1">
      <c r="A6763" s="84"/>
      <c r="B6763" s="117"/>
      <c r="C6763" s="118"/>
      <c r="D6763" s="118"/>
      <c r="E6763" s="118"/>
      <c r="F6763" s="118"/>
      <c r="G6763" s="118"/>
      <c r="H6763" s="118"/>
      <c r="I6763" s="118"/>
      <c r="J6763" s="118"/>
      <c r="K6763" s="118"/>
      <c r="L6763" s="118"/>
      <c r="M6763" s="118"/>
      <c r="N6763" s="118"/>
    </row>
    <row r="6764" spans="1:14" s="43" customFormat="1" hidden="1">
      <c r="A6764" s="84"/>
      <c r="B6764" s="117"/>
      <c r="C6764" s="118"/>
      <c r="D6764" s="118"/>
      <c r="E6764" s="118"/>
      <c r="F6764" s="118"/>
      <c r="G6764" s="118"/>
      <c r="H6764" s="118"/>
      <c r="I6764" s="118"/>
      <c r="J6764" s="118"/>
      <c r="K6764" s="118"/>
      <c r="L6764" s="118"/>
      <c r="M6764" s="118"/>
      <c r="N6764" s="118"/>
    </row>
    <row r="6765" spans="1:14" s="43" customFormat="1" hidden="1">
      <c r="A6765" s="84"/>
      <c r="B6765" s="117"/>
      <c r="C6765" s="118"/>
      <c r="D6765" s="118"/>
      <c r="E6765" s="118"/>
      <c r="F6765" s="118"/>
      <c r="G6765" s="118"/>
      <c r="H6765" s="118"/>
      <c r="I6765" s="118"/>
      <c r="J6765" s="118"/>
      <c r="K6765" s="118"/>
      <c r="L6765" s="118"/>
      <c r="M6765" s="118"/>
      <c r="N6765" s="118"/>
    </row>
    <row r="6766" spans="1:14" s="43" customFormat="1" hidden="1">
      <c r="A6766" s="84"/>
      <c r="B6766" s="117"/>
      <c r="C6766" s="118"/>
      <c r="D6766" s="118"/>
      <c r="E6766" s="118"/>
      <c r="F6766" s="118"/>
      <c r="G6766" s="118"/>
      <c r="H6766" s="118"/>
      <c r="I6766" s="118"/>
      <c r="J6766" s="118"/>
      <c r="K6766" s="118"/>
      <c r="L6766" s="118"/>
      <c r="M6766" s="118"/>
      <c r="N6766" s="118"/>
    </row>
    <row r="6767" spans="1:14" s="43" customFormat="1" hidden="1">
      <c r="A6767" s="84"/>
      <c r="B6767" s="117"/>
      <c r="C6767" s="118"/>
      <c r="D6767" s="118"/>
      <c r="E6767" s="118"/>
      <c r="F6767" s="118"/>
      <c r="G6767" s="118"/>
      <c r="H6767" s="118"/>
      <c r="I6767" s="118"/>
      <c r="J6767" s="118"/>
      <c r="K6767" s="118"/>
      <c r="L6767" s="118"/>
      <c r="M6767" s="118"/>
      <c r="N6767" s="118"/>
    </row>
    <row r="6768" spans="1:14" s="43" customFormat="1" hidden="1">
      <c r="A6768" s="84"/>
      <c r="B6768" s="117"/>
      <c r="C6768" s="118"/>
      <c r="D6768" s="118"/>
      <c r="E6768" s="118"/>
      <c r="F6768" s="118"/>
      <c r="G6768" s="118"/>
      <c r="H6768" s="118"/>
      <c r="I6768" s="118"/>
      <c r="J6768" s="118"/>
      <c r="K6768" s="118"/>
      <c r="L6768" s="118"/>
      <c r="M6768" s="118"/>
      <c r="N6768" s="118"/>
    </row>
    <row r="6769" spans="1:14" s="43" customFormat="1" hidden="1">
      <c r="A6769" s="84"/>
      <c r="B6769" s="117"/>
      <c r="C6769" s="118"/>
      <c r="D6769" s="118"/>
      <c r="E6769" s="118"/>
      <c r="F6769" s="118"/>
      <c r="G6769" s="118"/>
      <c r="H6769" s="118"/>
      <c r="I6769" s="118"/>
      <c r="J6769" s="118"/>
      <c r="K6769" s="118"/>
      <c r="L6769" s="118"/>
      <c r="M6769" s="118"/>
      <c r="N6769" s="118"/>
    </row>
    <row r="6770" spans="1:14" s="43" customFormat="1" hidden="1">
      <c r="A6770" s="84"/>
      <c r="B6770" s="117"/>
      <c r="C6770" s="118"/>
      <c r="D6770" s="118"/>
      <c r="E6770" s="118"/>
      <c r="F6770" s="118"/>
      <c r="G6770" s="118"/>
      <c r="H6770" s="118"/>
      <c r="I6770" s="118"/>
      <c r="J6770" s="118"/>
      <c r="K6770" s="118"/>
      <c r="L6770" s="118"/>
      <c r="M6770" s="118"/>
      <c r="N6770" s="118"/>
    </row>
    <row r="6771" spans="1:14" s="43" customFormat="1" hidden="1">
      <c r="A6771" s="84"/>
      <c r="B6771" s="117"/>
      <c r="C6771" s="118"/>
      <c r="D6771" s="118"/>
      <c r="E6771" s="118"/>
      <c r="F6771" s="118"/>
      <c r="G6771" s="118"/>
      <c r="H6771" s="118"/>
      <c r="I6771" s="118"/>
      <c r="J6771" s="118"/>
      <c r="K6771" s="118"/>
      <c r="L6771" s="118"/>
      <c r="M6771" s="118"/>
      <c r="N6771" s="118"/>
    </row>
    <row r="6772" spans="1:14" s="43" customFormat="1" hidden="1">
      <c r="A6772" s="84"/>
      <c r="B6772" s="117"/>
      <c r="C6772" s="118"/>
      <c r="D6772" s="118"/>
      <c r="E6772" s="118"/>
      <c r="F6772" s="118"/>
      <c r="G6772" s="118"/>
      <c r="H6772" s="118"/>
      <c r="I6772" s="118"/>
      <c r="J6772" s="118"/>
      <c r="K6772" s="118"/>
      <c r="L6772" s="118"/>
      <c r="M6772" s="118"/>
      <c r="N6772" s="118"/>
    </row>
    <row r="6773" spans="1:14" s="43" customFormat="1" hidden="1">
      <c r="A6773" s="84"/>
      <c r="B6773" s="117"/>
      <c r="C6773" s="118"/>
      <c r="D6773" s="118"/>
      <c r="E6773" s="118"/>
      <c r="F6773" s="118"/>
      <c r="G6773" s="118"/>
      <c r="H6773" s="118"/>
      <c r="I6773" s="118"/>
      <c r="J6773" s="118"/>
      <c r="K6773" s="118"/>
      <c r="L6773" s="118"/>
      <c r="M6773" s="118"/>
      <c r="N6773" s="118"/>
    </row>
    <row r="6774" spans="1:14" s="43" customFormat="1" hidden="1">
      <c r="A6774" s="84"/>
      <c r="B6774" s="117"/>
      <c r="C6774" s="118"/>
      <c r="D6774" s="118"/>
      <c r="E6774" s="118"/>
      <c r="F6774" s="118"/>
      <c r="G6774" s="118"/>
      <c r="H6774" s="118"/>
      <c r="I6774" s="118"/>
      <c r="J6774" s="118"/>
      <c r="K6774" s="118"/>
      <c r="L6774" s="118"/>
      <c r="M6774" s="118"/>
      <c r="N6774" s="118"/>
    </row>
    <row r="6775" spans="1:14" s="43" customFormat="1" hidden="1">
      <c r="A6775" s="84"/>
      <c r="B6775" s="117"/>
      <c r="C6775" s="118"/>
      <c r="D6775" s="118"/>
      <c r="E6775" s="118"/>
      <c r="F6775" s="118"/>
      <c r="G6775" s="118"/>
      <c r="H6775" s="118"/>
      <c r="I6775" s="118"/>
      <c r="J6775" s="118"/>
      <c r="K6775" s="118"/>
      <c r="L6775" s="118"/>
      <c r="M6775" s="118"/>
      <c r="N6775" s="118"/>
    </row>
    <row r="6776" spans="1:14" s="43" customFormat="1" hidden="1">
      <c r="A6776" s="84"/>
      <c r="B6776" s="117"/>
      <c r="C6776" s="118"/>
      <c r="D6776" s="118"/>
      <c r="E6776" s="118"/>
      <c r="F6776" s="118"/>
      <c r="G6776" s="118"/>
      <c r="H6776" s="118"/>
      <c r="I6776" s="118"/>
      <c r="J6776" s="118"/>
      <c r="K6776" s="118"/>
      <c r="L6776" s="118"/>
      <c r="M6776" s="118"/>
      <c r="N6776" s="118"/>
    </row>
    <row r="6777" spans="1:14" s="43" customFormat="1" hidden="1">
      <c r="A6777" s="84"/>
      <c r="B6777" s="117"/>
      <c r="C6777" s="118"/>
      <c r="D6777" s="118"/>
      <c r="E6777" s="118"/>
      <c r="F6777" s="118"/>
      <c r="G6777" s="118"/>
      <c r="H6777" s="118"/>
      <c r="I6777" s="118"/>
      <c r="J6777" s="118"/>
      <c r="K6777" s="118"/>
      <c r="L6777" s="118"/>
      <c r="M6777" s="118"/>
      <c r="N6777" s="118"/>
    </row>
    <row r="6778" spans="1:14" s="43" customFormat="1" hidden="1">
      <c r="A6778" s="84"/>
      <c r="B6778" s="117"/>
      <c r="C6778" s="118"/>
      <c r="D6778" s="118"/>
      <c r="E6778" s="118"/>
      <c r="F6778" s="118"/>
      <c r="G6778" s="118"/>
      <c r="H6778" s="118"/>
      <c r="I6778" s="118"/>
      <c r="J6778" s="118"/>
      <c r="K6778" s="118"/>
      <c r="L6778" s="118"/>
      <c r="M6778" s="118"/>
      <c r="N6778" s="118"/>
    </row>
    <row r="6779" spans="1:14" s="43" customFormat="1" hidden="1">
      <c r="A6779" s="84"/>
      <c r="B6779" s="117"/>
      <c r="C6779" s="118"/>
      <c r="D6779" s="118"/>
      <c r="E6779" s="118"/>
      <c r="F6779" s="118"/>
      <c r="G6779" s="118"/>
      <c r="H6779" s="118"/>
      <c r="I6779" s="118"/>
      <c r="J6779" s="118"/>
      <c r="K6779" s="118"/>
      <c r="L6779" s="118"/>
      <c r="M6779" s="118"/>
      <c r="N6779" s="118"/>
    </row>
    <row r="6780" spans="1:14" s="43" customFormat="1" hidden="1">
      <c r="A6780" s="84"/>
      <c r="B6780" s="117"/>
      <c r="C6780" s="118"/>
      <c r="D6780" s="118"/>
      <c r="E6780" s="118"/>
      <c r="F6780" s="118"/>
      <c r="G6780" s="118"/>
      <c r="H6780" s="118"/>
      <c r="I6780" s="118"/>
      <c r="J6780" s="118"/>
      <c r="K6780" s="118"/>
      <c r="L6780" s="118"/>
      <c r="M6780" s="118"/>
      <c r="N6780" s="118"/>
    </row>
    <row r="6781" spans="1:14" s="43" customFormat="1" hidden="1">
      <c r="A6781" s="84"/>
      <c r="B6781" s="117"/>
      <c r="C6781" s="118"/>
      <c r="D6781" s="118"/>
      <c r="E6781" s="118"/>
      <c r="F6781" s="118"/>
      <c r="G6781" s="118"/>
      <c r="H6781" s="118"/>
      <c r="I6781" s="118"/>
      <c r="J6781" s="118"/>
      <c r="K6781" s="118"/>
      <c r="L6781" s="118"/>
      <c r="M6781" s="118"/>
      <c r="N6781" s="118"/>
    </row>
    <row r="6782" spans="1:14" s="43" customFormat="1" hidden="1">
      <c r="A6782" s="84"/>
      <c r="B6782" s="117"/>
      <c r="C6782" s="118"/>
      <c r="D6782" s="118"/>
      <c r="E6782" s="118"/>
      <c r="F6782" s="118"/>
      <c r="G6782" s="118"/>
      <c r="H6782" s="118"/>
      <c r="I6782" s="118"/>
      <c r="J6782" s="118"/>
      <c r="K6782" s="118"/>
      <c r="L6782" s="118"/>
      <c r="M6782" s="118"/>
      <c r="N6782" s="118"/>
    </row>
    <row r="6783" spans="1:14" s="43" customFormat="1" hidden="1">
      <c r="A6783" s="84"/>
      <c r="B6783" s="117"/>
      <c r="C6783" s="118"/>
      <c r="D6783" s="118"/>
      <c r="E6783" s="118"/>
      <c r="F6783" s="118"/>
      <c r="G6783" s="118"/>
      <c r="H6783" s="118"/>
      <c r="I6783" s="118"/>
      <c r="J6783" s="118"/>
      <c r="K6783" s="118"/>
      <c r="L6783" s="118"/>
      <c r="M6783" s="118"/>
      <c r="N6783" s="118"/>
    </row>
    <row r="6784" spans="1:14" s="43" customFormat="1" hidden="1">
      <c r="A6784" s="84"/>
      <c r="B6784" s="117"/>
      <c r="C6784" s="118"/>
      <c r="D6784" s="118"/>
      <c r="E6784" s="118"/>
      <c r="F6784" s="118"/>
      <c r="G6784" s="118"/>
      <c r="H6784" s="118"/>
      <c r="I6784" s="118"/>
      <c r="J6784" s="118"/>
      <c r="K6784" s="118"/>
      <c r="L6784" s="118"/>
      <c r="M6784" s="118"/>
      <c r="N6784" s="118"/>
    </row>
    <row r="6785" spans="1:14" s="43" customFormat="1" hidden="1">
      <c r="A6785" s="84"/>
      <c r="B6785" s="117"/>
      <c r="C6785" s="118"/>
      <c r="D6785" s="118"/>
      <c r="E6785" s="118"/>
      <c r="F6785" s="118"/>
      <c r="G6785" s="118"/>
      <c r="H6785" s="118"/>
      <c r="I6785" s="118"/>
      <c r="J6785" s="118"/>
      <c r="K6785" s="118"/>
      <c r="L6785" s="118"/>
      <c r="M6785" s="118"/>
      <c r="N6785" s="118"/>
    </row>
    <row r="6786" spans="1:14" s="43" customFormat="1" hidden="1">
      <c r="A6786" s="84"/>
      <c r="B6786" s="117"/>
      <c r="C6786" s="118"/>
      <c r="D6786" s="118"/>
      <c r="E6786" s="118"/>
      <c r="F6786" s="118"/>
      <c r="G6786" s="118"/>
      <c r="H6786" s="118"/>
      <c r="I6786" s="118"/>
      <c r="J6786" s="118"/>
      <c r="K6786" s="118"/>
      <c r="L6786" s="118"/>
      <c r="M6786" s="118"/>
      <c r="N6786" s="118"/>
    </row>
    <row r="6787" spans="1:14" s="43" customFormat="1" hidden="1">
      <c r="A6787" s="84"/>
      <c r="B6787" s="117"/>
      <c r="C6787" s="118"/>
      <c r="D6787" s="118"/>
      <c r="E6787" s="118"/>
      <c r="F6787" s="118"/>
      <c r="G6787" s="118"/>
      <c r="H6787" s="118"/>
      <c r="I6787" s="118"/>
      <c r="J6787" s="118"/>
      <c r="K6787" s="118"/>
      <c r="L6787" s="118"/>
      <c r="M6787" s="118"/>
      <c r="N6787" s="118"/>
    </row>
    <row r="6788" spans="1:14" s="43" customFormat="1" hidden="1">
      <c r="A6788" s="84"/>
      <c r="B6788" s="117"/>
      <c r="C6788" s="118"/>
      <c r="D6788" s="118"/>
      <c r="E6788" s="118"/>
      <c r="F6788" s="118"/>
      <c r="G6788" s="118"/>
      <c r="H6788" s="118"/>
      <c r="I6788" s="118"/>
      <c r="J6788" s="118"/>
      <c r="K6788" s="118"/>
      <c r="L6788" s="118"/>
      <c r="M6788" s="118"/>
      <c r="N6788" s="118"/>
    </row>
    <row r="6789" spans="1:14" s="43" customFormat="1" hidden="1">
      <c r="A6789" s="84"/>
      <c r="B6789" s="117"/>
      <c r="C6789" s="118"/>
      <c r="D6789" s="118"/>
      <c r="E6789" s="118"/>
      <c r="F6789" s="118"/>
      <c r="G6789" s="118"/>
      <c r="H6789" s="118"/>
      <c r="I6789" s="118"/>
      <c r="J6789" s="118"/>
      <c r="K6789" s="118"/>
      <c r="L6789" s="118"/>
      <c r="M6789" s="118"/>
      <c r="N6789" s="118"/>
    </row>
    <row r="6790" spans="1:14" s="43" customFormat="1" hidden="1">
      <c r="A6790" s="84"/>
      <c r="B6790" s="117"/>
      <c r="C6790" s="118"/>
      <c r="D6790" s="118"/>
      <c r="E6790" s="118"/>
      <c r="F6790" s="118"/>
      <c r="G6790" s="118"/>
      <c r="H6790" s="118"/>
      <c r="I6790" s="118"/>
      <c r="J6790" s="118"/>
      <c r="K6790" s="118"/>
      <c r="L6790" s="118"/>
      <c r="M6790" s="118"/>
      <c r="N6790" s="118"/>
    </row>
    <row r="6791" spans="1:14" s="43" customFormat="1" hidden="1">
      <c r="A6791" s="84"/>
      <c r="B6791" s="117"/>
      <c r="C6791" s="118"/>
      <c r="D6791" s="118"/>
      <c r="E6791" s="118"/>
      <c r="F6791" s="118"/>
      <c r="G6791" s="118"/>
      <c r="H6791" s="118"/>
      <c r="I6791" s="118"/>
      <c r="J6791" s="118"/>
      <c r="K6791" s="118"/>
      <c r="L6791" s="118"/>
      <c r="M6791" s="118"/>
      <c r="N6791" s="118"/>
    </row>
    <row r="6792" spans="1:14" s="43" customFormat="1" hidden="1">
      <c r="A6792" s="84"/>
      <c r="B6792" s="117"/>
      <c r="C6792" s="118"/>
      <c r="D6792" s="118"/>
      <c r="E6792" s="118"/>
      <c r="F6792" s="118"/>
      <c r="G6792" s="118"/>
      <c r="H6792" s="118"/>
      <c r="I6792" s="118"/>
      <c r="J6792" s="118"/>
      <c r="K6792" s="118"/>
      <c r="L6792" s="118"/>
      <c r="M6792" s="118"/>
      <c r="N6792" s="118"/>
    </row>
    <row r="6793" spans="1:14" s="43" customFormat="1" hidden="1">
      <c r="A6793" s="84"/>
      <c r="B6793" s="117"/>
      <c r="C6793" s="118"/>
      <c r="D6793" s="118"/>
      <c r="E6793" s="118"/>
      <c r="F6793" s="118"/>
      <c r="G6793" s="118"/>
      <c r="H6793" s="118"/>
      <c r="I6793" s="118"/>
      <c r="J6793" s="118"/>
      <c r="K6793" s="118"/>
      <c r="L6793" s="118"/>
      <c r="M6793" s="118"/>
      <c r="N6793" s="118"/>
    </row>
    <row r="6794" spans="1:14" s="43" customFormat="1" hidden="1">
      <c r="A6794" s="84"/>
      <c r="B6794" s="117"/>
      <c r="C6794" s="118"/>
      <c r="D6794" s="118"/>
      <c r="E6794" s="118"/>
      <c r="F6794" s="118"/>
      <c r="G6794" s="118"/>
      <c r="H6794" s="118"/>
      <c r="I6794" s="118"/>
      <c r="J6794" s="118"/>
      <c r="K6794" s="118"/>
      <c r="L6794" s="118"/>
      <c r="M6794" s="118"/>
      <c r="N6794" s="118"/>
    </row>
    <row r="6795" spans="1:14" s="43" customFormat="1" hidden="1">
      <c r="A6795" s="84"/>
      <c r="B6795" s="117"/>
      <c r="C6795" s="118"/>
      <c r="D6795" s="118"/>
      <c r="E6795" s="118"/>
      <c r="F6795" s="118"/>
      <c r="G6795" s="118"/>
      <c r="H6795" s="118"/>
      <c r="I6795" s="118"/>
      <c r="J6795" s="118"/>
      <c r="K6795" s="118"/>
      <c r="L6795" s="118"/>
      <c r="M6795" s="118"/>
      <c r="N6795" s="118"/>
    </row>
    <row r="6796" spans="1:14" s="43" customFormat="1" hidden="1">
      <c r="A6796" s="84"/>
      <c r="B6796" s="117"/>
      <c r="C6796" s="118"/>
      <c r="D6796" s="118"/>
      <c r="E6796" s="118"/>
      <c r="F6796" s="118"/>
      <c r="G6796" s="118"/>
      <c r="H6796" s="118"/>
      <c r="I6796" s="118"/>
      <c r="J6796" s="118"/>
      <c r="K6796" s="118"/>
      <c r="L6796" s="118"/>
      <c r="M6796" s="118"/>
      <c r="N6796" s="118"/>
    </row>
    <row r="6797" spans="1:14" s="43" customFormat="1" hidden="1">
      <c r="A6797" s="84"/>
      <c r="B6797" s="117"/>
      <c r="C6797" s="118"/>
      <c r="D6797" s="118"/>
      <c r="E6797" s="118"/>
      <c r="F6797" s="118"/>
      <c r="G6797" s="118"/>
      <c r="H6797" s="118"/>
      <c r="I6797" s="118"/>
      <c r="J6797" s="118"/>
      <c r="K6797" s="118"/>
      <c r="L6797" s="118"/>
      <c r="M6797" s="118"/>
      <c r="N6797" s="118"/>
    </row>
    <row r="6798" spans="1:14" s="43" customFormat="1" hidden="1">
      <c r="A6798" s="84"/>
      <c r="B6798" s="117"/>
      <c r="C6798" s="118"/>
      <c r="D6798" s="118"/>
      <c r="E6798" s="118"/>
      <c r="F6798" s="118"/>
      <c r="G6798" s="118"/>
      <c r="H6798" s="118"/>
      <c r="I6798" s="118"/>
      <c r="J6798" s="118"/>
      <c r="K6798" s="118"/>
      <c r="L6798" s="118"/>
      <c r="M6798" s="118"/>
      <c r="N6798" s="118"/>
    </row>
    <row r="6799" spans="1:14" s="43" customFormat="1" hidden="1">
      <c r="A6799" s="84"/>
      <c r="B6799" s="117"/>
      <c r="C6799" s="118"/>
      <c r="D6799" s="118"/>
      <c r="E6799" s="118"/>
      <c r="F6799" s="118"/>
      <c r="G6799" s="118"/>
      <c r="H6799" s="118"/>
      <c r="I6799" s="118"/>
      <c r="J6799" s="118"/>
      <c r="K6799" s="118"/>
      <c r="L6799" s="118"/>
      <c r="M6799" s="118"/>
      <c r="N6799" s="118"/>
    </row>
    <row r="6800" spans="1:14" s="43" customFormat="1" hidden="1">
      <c r="A6800" s="84"/>
      <c r="B6800" s="117"/>
      <c r="C6800" s="118"/>
      <c r="D6800" s="118"/>
      <c r="E6800" s="118"/>
      <c r="F6800" s="118"/>
      <c r="G6800" s="118"/>
      <c r="H6800" s="118"/>
      <c r="I6800" s="118"/>
      <c r="J6800" s="118"/>
      <c r="K6800" s="118"/>
      <c r="L6800" s="118"/>
      <c r="M6800" s="118"/>
      <c r="N6800" s="118"/>
    </row>
    <row r="6801" spans="1:14" s="43" customFormat="1" hidden="1">
      <c r="A6801" s="84"/>
      <c r="B6801" s="117"/>
      <c r="C6801" s="118"/>
      <c r="D6801" s="118"/>
      <c r="E6801" s="118"/>
      <c r="F6801" s="118"/>
      <c r="G6801" s="118"/>
      <c r="H6801" s="118"/>
      <c r="I6801" s="118"/>
      <c r="J6801" s="118"/>
      <c r="K6801" s="118"/>
      <c r="L6801" s="118"/>
      <c r="M6801" s="118"/>
      <c r="N6801" s="118"/>
    </row>
    <row r="6802" spans="1:14" s="43" customFormat="1" hidden="1">
      <c r="A6802" s="84"/>
      <c r="B6802" s="117"/>
      <c r="C6802" s="118"/>
      <c r="D6802" s="118"/>
      <c r="E6802" s="118"/>
      <c r="F6802" s="118"/>
      <c r="G6802" s="118"/>
      <c r="H6802" s="118"/>
      <c r="I6802" s="118"/>
      <c r="J6802" s="118"/>
      <c r="K6802" s="118"/>
      <c r="L6802" s="118"/>
      <c r="M6802" s="118"/>
      <c r="N6802" s="118"/>
    </row>
    <row r="6803" spans="1:14" s="43" customFormat="1" hidden="1">
      <c r="A6803" s="84"/>
      <c r="B6803" s="117"/>
      <c r="C6803" s="118"/>
      <c r="D6803" s="118"/>
      <c r="E6803" s="118"/>
      <c r="F6803" s="118"/>
      <c r="G6803" s="118"/>
      <c r="H6803" s="118"/>
      <c r="I6803" s="118"/>
      <c r="J6803" s="118"/>
      <c r="K6803" s="118"/>
      <c r="L6803" s="118"/>
      <c r="M6803" s="118"/>
      <c r="N6803" s="118"/>
    </row>
    <row r="6804" spans="1:14" s="43" customFormat="1" hidden="1">
      <c r="A6804" s="84"/>
      <c r="B6804" s="117"/>
      <c r="C6804" s="118"/>
      <c r="D6804" s="118"/>
      <c r="E6804" s="118"/>
      <c r="F6804" s="118"/>
      <c r="G6804" s="118"/>
      <c r="H6804" s="118"/>
      <c r="I6804" s="118"/>
      <c r="J6804" s="118"/>
      <c r="K6804" s="118"/>
      <c r="L6804" s="118"/>
      <c r="M6804" s="118"/>
      <c r="N6804" s="118"/>
    </row>
    <row r="6805" spans="1:14" s="43" customFormat="1" hidden="1">
      <c r="A6805" s="84"/>
      <c r="B6805" s="117"/>
      <c r="C6805" s="118"/>
      <c r="D6805" s="118"/>
      <c r="E6805" s="118"/>
      <c r="F6805" s="118"/>
      <c r="G6805" s="118"/>
      <c r="H6805" s="118"/>
      <c r="I6805" s="118"/>
      <c r="J6805" s="118"/>
      <c r="K6805" s="118"/>
      <c r="L6805" s="118"/>
      <c r="M6805" s="118"/>
      <c r="N6805" s="118"/>
    </row>
    <row r="6806" spans="1:14" s="43" customFormat="1" hidden="1">
      <c r="A6806" s="84"/>
      <c r="B6806" s="117"/>
      <c r="C6806" s="118"/>
      <c r="D6806" s="118"/>
      <c r="E6806" s="118"/>
      <c r="F6806" s="118"/>
      <c r="G6806" s="118"/>
      <c r="H6806" s="118"/>
      <c r="I6806" s="118"/>
      <c r="J6806" s="118"/>
      <c r="K6806" s="118"/>
      <c r="L6806" s="118"/>
      <c r="M6806" s="118"/>
      <c r="N6806" s="118"/>
    </row>
    <row r="6807" spans="1:14" s="43" customFormat="1" hidden="1">
      <c r="A6807" s="84"/>
      <c r="B6807" s="117"/>
      <c r="C6807" s="118"/>
      <c r="D6807" s="118"/>
      <c r="E6807" s="118"/>
      <c r="F6807" s="118"/>
      <c r="G6807" s="118"/>
      <c r="H6807" s="118"/>
      <c r="I6807" s="118"/>
      <c r="J6807" s="118"/>
      <c r="K6807" s="118"/>
      <c r="L6807" s="118"/>
      <c r="M6807" s="118"/>
      <c r="N6807" s="118"/>
    </row>
    <row r="6808" spans="1:14" s="43" customFormat="1" hidden="1">
      <c r="A6808" s="84"/>
      <c r="B6808" s="117"/>
      <c r="C6808" s="118"/>
      <c r="D6808" s="118"/>
      <c r="E6808" s="118"/>
      <c r="F6808" s="118"/>
      <c r="G6808" s="118"/>
      <c r="H6808" s="118"/>
      <c r="I6808" s="118"/>
      <c r="J6808" s="118"/>
      <c r="K6808" s="118"/>
      <c r="L6808" s="118"/>
      <c r="M6808" s="118"/>
      <c r="N6808" s="118"/>
    </row>
    <row r="6809" spans="1:14" s="43" customFormat="1" hidden="1">
      <c r="A6809" s="84"/>
      <c r="B6809" s="117"/>
      <c r="C6809" s="118"/>
      <c r="D6809" s="118"/>
      <c r="E6809" s="118"/>
      <c r="F6809" s="118"/>
      <c r="G6809" s="118"/>
      <c r="H6809" s="118"/>
      <c r="I6809" s="118"/>
      <c r="J6809" s="118"/>
      <c r="K6809" s="118"/>
      <c r="L6809" s="118"/>
      <c r="M6809" s="118"/>
      <c r="N6809" s="118"/>
    </row>
    <row r="6810" spans="1:14" s="43" customFormat="1" hidden="1">
      <c r="A6810" s="84"/>
      <c r="B6810" s="117"/>
      <c r="C6810" s="118"/>
      <c r="D6810" s="118"/>
      <c r="E6810" s="118"/>
      <c r="F6810" s="118"/>
      <c r="G6810" s="118"/>
      <c r="H6810" s="118"/>
      <c r="I6810" s="118"/>
      <c r="J6810" s="118"/>
      <c r="K6810" s="118"/>
      <c r="L6810" s="118"/>
      <c r="M6810" s="118"/>
      <c r="N6810" s="118"/>
    </row>
    <row r="6811" spans="1:14" s="43" customFormat="1" hidden="1">
      <c r="A6811" s="84"/>
      <c r="B6811" s="117"/>
      <c r="C6811" s="118"/>
      <c r="D6811" s="118"/>
      <c r="E6811" s="118"/>
      <c r="F6811" s="118"/>
      <c r="G6811" s="118"/>
      <c r="H6811" s="118"/>
      <c r="I6811" s="118"/>
      <c r="J6811" s="118"/>
      <c r="K6811" s="118"/>
      <c r="L6811" s="118"/>
      <c r="M6811" s="118"/>
      <c r="N6811" s="118"/>
    </row>
    <row r="6812" spans="1:14" s="43" customFormat="1" hidden="1">
      <c r="A6812" s="84"/>
      <c r="B6812" s="117"/>
      <c r="C6812" s="118"/>
      <c r="D6812" s="118"/>
      <c r="E6812" s="118"/>
      <c r="F6812" s="118"/>
      <c r="G6812" s="118"/>
      <c r="H6812" s="118"/>
      <c r="I6812" s="118"/>
      <c r="J6812" s="118"/>
      <c r="K6812" s="118"/>
      <c r="L6812" s="118"/>
      <c r="M6812" s="118"/>
      <c r="N6812" s="118"/>
    </row>
    <row r="6813" spans="1:14" s="43" customFormat="1" hidden="1">
      <c r="A6813" s="84"/>
      <c r="B6813" s="117"/>
      <c r="C6813" s="118"/>
      <c r="D6813" s="118"/>
      <c r="E6813" s="118"/>
      <c r="F6813" s="118"/>
      <c r="G6813" s="118"/>
      <c r="H6813" s="118"/>
      <c r="I6813" s="118"/>
      <c r="J6813" s="118"/>
      <c r="K6813" s="118"/>
      <c r="L6813" s="118"/>
      <c r="M6813" s="118"/>
      <c r="N6813" s="118"/>
    </row>
    <row r="6814" spans="1:14" s="43" customFormat="1" hidden="1">
      <c r="A6814" s="84"/>
      <c r="B6814" s="117"/>
      <c r="C6814" s="118"/>
      <c r="D6814" s="118"/>
      <c r="E6814" s="118"/>
      <c r="F6814" s="118"/>
      <c r="G6814" s="118"/>
      <c r="H6814" s="118"/>
      <c r="I6814" s="118"/>
      <c r="J6814" s="118"/>
      <c r="K6814" s="118"/>
      <c r="L6814" s="118"/>
      <c r="M6814" s="118"/>
      <c r="N6814" s="118"/>
    </row>
    <row r="6815" spans="1:14" s="43" customFormat="1" hidden="1">
      <c r="A6815" s="84"/>
      <c r="B6815" s="117"/>
      <c r="C6815" s="118"/>
      <c r="D6815" s="118"/>
      <c r="E6815" s="118"/>
      <c r="F6815" s="118"/>
      <c r="G6815" s="118"/>
      <c r="H6815" s="118"/>
      <c r="I6815" s="118"/>
      <c r="J6815" s="118"/>
      <c r="K6815" s="118"/>
      <c r="L6815" s="118"/>
      <c r="M6815" s="118"/>
      <c r="N6815" s="118"/>
    </row>
    <row r="6816" spans="1:14" s="43" customFormat="1" hidden="1">
      <c r="A6816" s="84"/>
      <c r="B6816" s="117"/>
      <c r="C6816" s="118"/>
      <c r="D6816" s="118"/>
      <c r="E6816" s="118"/>
      <c r="F6816" s="118"/>
      <c r="G6816" s="118"/>
      <c r="H6816" s="118"/>
      <c r="I6816" s="118"/>
      <c r="J6816" s="118"/>
      <c r="K6816" s="118"/>
      <c r="L6816" s="118"/>
      <c r="M6816" s="118"/>
      <c r="N6816" s="118"/>
    </row>
    <row r="6817" spans="1:14" s="43" customFormat="1" hidden="1">
      <c r="A6817" s="84"/>
      <c r="B6817" s="117"/>
      <c r="C6817" s="118"/>
      <c r="D6817" s="118"/>
      <c r="E6817" s="118"/>
      <c r="F6817" s="118"/>
      <c r="G6817" s="118"/>
      <c r="H6817" s="118"/>
      <c r="I6817" s="118"/>
      <c r="J6817" s="118"/>
      <c r="K6817" s="118"/>
      <c r="L6817" s="118"/>
      <c r="M6817" s="118"/>
      <c r="N6817" s="118"/>
    </row>
    <row r="6818" spans="1:14" s="43" customFormat="1" hidden="1">
      <c r="A6818" s="84"/>
      <c r="B6818" s="117"/>
      <c r="C6818" s="118"/>
      <c r="D6818" s="118"/>
      <c r="E6818" s="118"/>
      <c r="F6818" s="118"/>
      <c r="G6818" s="118"/>
      <c r="H6818" s="118"/>
      <c r="I6818" s="118"/>
      <c r="J6818" s="118"/>
      <c r="K6818" s="118"/>
      <c r="L6818" s="118"/>
      <c r="M6818" s="118"/>
      <c r="N6818" s="118"/>
    </row>
    <row r="6819" spans="1:14" s="43" customFormat="1" hidden="1">
      <c r="A6819" s="84"/>
      <c r="B6819" s="117"/>
      <c r="C6819" s="118"/>
      <c r="D6819" s="118"/>
      <c r="E6819" s="118"/>
      <c r="F6819" s="118"/>
      <c r="G6819" s="118"/>
      <c r="H6819" s="118"/>
      <c r="I6819" s="118"/>
      <c r="J6819" s="118"/>
      <c r="K6819" s="118"/>
      <c r="L6819" s="118"/>
      <c r="M6819" s="118"/>
      <c r="N6819" s="118"/>
    </row>
    <row r="6820" spans="1:14" s="43" customFormat="1" hidden="1">
      <c r="A6820" s="84"/>
      <c r="B6820" s="117"/>
      <c r="C6820" s="118"/>
      <c r="D6820" s="118"/>
      <c r="E6820" s="118"/>
      <c r="F6820" s="118"/>
      <c r="G6820" s="118"/>
      <c r="H6820" s="118"/>
      <c r="I6820" s="118"/>
      <c r="J6820" s="118"/>
      <c r="K6820" s="118"/>
      <c r="L6820" s="118"/>
      <c r="M6820" s="118"/>
      <c r="N6820" s="118"/>
    </row>
    <row r="6821" spans="1:14" s="43" customFormat="1" hidden="1">
      <c r="A6821" s="84"/>
      <c r="B6821" s="117"/>
      <c r="C6821" s="118"/>
      <c r="D6821" s="118"/>
      <c r="E6821" s="118"/>
      <c r="F6821" s="118"/>
      <c r="G6821" s="118"/>
      <c r="H6821" s="118"/>
      <c r="I6821" s="118"/>
      <c r="J6821" s="118"/>
      <c r="K6821" s="118"/>
      <c r="L6821" s="118"/>
      <c r="M6821" s="118"/>
      <c r="N6821" s="118"/>
    </row>
    <row r="6822" spans="1:14" s="43" customFormat="1" hidden="1">
      <c r="A6822" s="84"/>
      <c r="B6822" s="117"/>
      <c r="C6822" s="118"/>
      <c r="D6822" s="118"/>
      <c r="E6822" s="118"/>
      <c r="F6822" s="118"/>
      <c r="G6822" s="118"/>
      <c r="H6822" s="118"/>
      <c r="I6822" s="118"/>
      <c r="J6822" s="118"/>
      <c r="K6822" s="118"/>
      <c r="L6822" s="118"/>
      <c r="M6822" s="118"/>
      <c r="N6822" s="118"/>
    </row>
    <row r="6823" spans="1:14" s="43" customFormat="1" hidden="1">
      <c r="A6823" s="84"/>
      <c r="B6823" s="117"/>
      <c r="C6823" s="118"/>
      <c r="D6823" s="118"/>
      <c r="E6823" s="118"/>
      <c r="F6823" s="118"/>
      <c r="G6823" s="118"/>
      <c r="H6823" s="118"/>
      <c r="I6823" s="118"/>
      <c r="J6823" s="118"/>
      <c r="K6823" s="118"/>
      <c r="L6823" s="118"/>
      <c r="M6823" s="118"/>
      <c r="N6823" s="118"/>
    </row>
    <row r="6824" spans="1:14" s="43" customFormat="1" hidden="1">
      <c r="A6824" s="84"/>
      <c r="B6824" s="117"/>
      <c r="C6824" s="118"/>
      <c r="D6824" s="118"/>
      <c r="E6824" s="118"/>
      <c r="F6824" s="118"/>
      <c r="G6824" s="118"/>
      <c r="H6824" s="118"/>
      <c r="I6824" s="118"/>
      <c r="J6824" s="118"/>
      <c r="K6824" s="118"/>
      <c r="L6824" s="118"/>
      <c r="M6824" s="118"/>
      <c r="N6824" s="118"/>
    </row>
    <row r="6825" spans="1:14" s="43" customFormat="1" hidden="1">
      <c r="A6825" s="84"/>
      <c r="B6825" s="117"/>
      <c r="C6825" s="118"/>
      <c r="D6825" s="118"/>
      <c r="E6825" s="118"/>
      <c r="F6825" s="118"/>
      <c r="G6825" s="118"/>
      <c r="H6825" s="118"/>
      <c r="I6825" s="118"/>
      <c r="J6825" s="118"/>
      <c r="K6825" s="118"/>
      <c r="L6825" s="118"/>
      <c r="M6825" s="118"/>
      <c r="N6825" s="118"/>
    </row>
    <row r="6826" spans="1:14" s="43" customFormat="1" hidden="1">
      <c r="A6826" s="84"/>
      <c r="B6826" s="117"/>
      <c r="C6826" s="118"/>
      <c r="D6826" s="118"/>
      <c r="E6826" s="118"/>
      <c r="F6826" s="118"/>
      <c r="G6826" s="118"/>
      <c r="H6826" s="118"/>
      <c r="I6826" s="118"/>
      <c r="J6826" s="118"/>
      <c r="K6826" s="118"/>
      <c r="L6826" s="118"/>
      <c r="M6826" s="118"/>
      <c r="N6826" s="118"/>
    </row>
    <row r="6827" spans="1:14" s="43" customFormat="1" hidden="1">
      <c r="A6827" s="84"/>
      <c r="B6827" s="117"/>
      <c r="C6827" s="118"/>
      <c r="D6827" s="118"/>
      <c r="E6827" s="118"/>
      <c r="F6827" s="118"/>
      <c r="G6827" s="118"/>
      <c r="H6827" s="118"/>
      <c r="I6827" s="118"/>
      <c r="J6827" s="118"/>
      <c r="K6827" s="118"/>
      <c r="L6827" s="118"/>
      <c r="M6827" s="118"/>
      <c r="N6827" s="118"/>
    </row>
    <row r="6828" spans="1:14" s="43" customFormat="1" hidden="1">
      <c r="A6828" s="84"/>
      <c r="B6828" s="117"/>
      <c r="C6828" s="118"/>
      <c r="D6828" s="118"/>
      <c r="E6828" s="118"/>
      <c r="F6828" s="118"/>
      <c r="G6828" s="118"/>
      <c r="H6828" s="118"/>
      <c r="I6828" s="118"/>
      <c r="J6828" s="118"/>
      <c r="K6828" s="118"/>
      <c r="L6828" s="118"/>
      <c r="M6828" s="118"/>
      <c r="N6828" s="118"/>
    </row>
    <row r="6829" spans="1:14" s="43" customFormat="1" hidden="1">
      <c r="A6829" s="84"/>
      <c r="B6829" s="117"/>
      <c r="C6829" s="118"/>
      <c r="D6829" s="118"/>
      <c r="E6829" s="118"/>
      <c r="F6829" s="118"/>
      <c r="G6829" s="118"/>
      <c r="H6829" s="118"/>
      <c r="I6829" s="118"/>
      <c r="J6829" s="118"/>
      <c r="K6829" s="118"/>
      <c r="L6829" s="118"/>
      <c r="M6829" s="118"/>
      <c r="N6829" s="118"/>
    </row>
    <row r="6830" spans="1:14" s="43" customFormat="1" hidden="1">
      <c r="A6830" s="84"/>
      <c r="B6830" s="117"/>
      <c r="C6830" s="118"/>
      <c r="D6830" s="118"/>
      <c r="E6830" s="118"/>
      <c r="F6830" s="118"/>
      <c r="G6830" s="118"/>
      <c r="H6830" s="118"/>
      <c r="I6830" s="118"/>
      <c r="J6830" s="118"/>
      <c r="K6830" s="118"/>
      <c r="L6830" s="118"/>
      <c r="M6830" s="118"/>
      <c r="N6830" s="118"/>
    </row>
    <row r="6831" spans="1:14" s="43" customFormat="1" hidden="1">
      <c r="A6831" s="84"/>
      <c r="B6831" s="117"/>
      <c r="C6831" s="118"/>
      <c r="D6831" s="118"/>
      <c r="E6831" s="118"/>
      <c r="F6831" s="118"/>
      <c r="G6831" s="118"/>
      <c r="H6831" s="118"/>
      <c r="I6831" s="118"/>
      <c r="J6831" s="118"/>
      <c r="K6831" s="118"/>
      <c r="L6831" s="118"/>
      <c r="M6831" s="118"/>
      <c r="N6831" s="118"/>
    </row>
    <row r="6832" spans="1:14" s="43" customFormat="1" hidden="1">
      <c r="A6832" s="84"/>
      <c r="B6832" s="117"/>
      <c r="C6832" s="118"/>
      <c r="D6832" s="118"/>
      <c r="E6832" s="118"/>
      <c r="F6832" s="118"/>
      <c r="G6832" s="118"/>
      <c r="H6832" s="118"/>
      <c r="I6832" s="118"/>
      <c r="J6832" s="118"/>
      <c r="K6832" s="118"/>
      <c r="L6832" s="118"/>
      <c r="M6832" s="118"/>
      <c r="N6832" s="118"/>
    </row>
    <row r="6833" spans="1:14" s="43" customFormat="1" hidden="1">
      <c r="A6833" s="84"/>
      <c r="B6833" s="117"/>
      <c r="C6833" s="118"/>
      <c r="D6833" s="118"/>
      <c r="E6833" s="118"/>
      <c r="F6833" s="118"/>
      <c r="G6833" s="118"/>
      <c r="H6833" s="118"/>
      <c r="I6833" s="118"/>
      <c r="J6833" s="118"/>
      <c r="K6833" s="118"/>
      <c r="L6833" s="118"/>
      <c r="M6833" s="118"/>
      <c r="N6833" s="118"/>
    </row>
    <row r="6834" spans="1:14" s="43" customFormat="1" hidden="1">
      <c r="A6834" s="84"/>
      <c r="B6834" s="117"/>
      <c r="C6834" s="118"/>
      <c r="D6834" s="118"/>
      <c r="E6834" s="118"/>
      <c r="F6834" s="118"/>
      <c r="G6834" s="118"/>
      <c r="H6834" s="118"/>
      <c r="I6834" s="118"/>
      <c r="J6834" s="118"/>
      <c r="K6834" s="118"/>
      <c r="L6834" s="118"/>
      <c r="M6834" s="118"/>
      <c r="N6834" s="118"/>
    </row>
    <row r="6835" spans="1:14" s="43" customFormat="1" hidden="1">
      <c r="A6835" s="84"/>
      <c r="B6835" s="117"/>
      <c r="C6835" s="118"/>
      <c r="D6835" s="118"/>
      <c r="E6835" s="118"/>
      <c r="F6835" s="118"/>
      <c r="G6835" s="118"/>
      <c r="H6835" s="118"/>
      <c r="I6835" s="118"/>
      <c r="J6835" s="118"/>
      <c r="K6835" s="118"/>
      <c r="L6835" s="118"/>
      <c r="M6835" s="118"/>
      <c r="N6835" s="118"/>
    </row>
    <row r="6836" spans="1:14" s="43" customFormat="1" hidden="1">
      <c r="A6836" s="84"/>
      <c r="B6836" s="117"/>
      <c r="C6836" s="118"/>
      <c r="D6836" s="118"/>
      <c r="E6836" s="118"/>
      <c r="F6836" s="118"/>
      <c r="G6836" s="118"/>
      <c r="H6836" s="118"/>
      <c r="I6836" s="118"/>
      <c r="J6836" s="118"/>
      <c r="K6836" s="118"/>
      <c r="L6836" s="118"/>
      <c r="M6836" s="118"/>
      <c r="N6836" s="118"/>
    </row>
    <row r="6837" spans="1:14" s="43" customFormat="1" hidden="1">
      <c r="A6837" s="84"/>
      <c r="B6837" s="117"/>
      <c r="C6837" s="118"/>
      <c r="D6837" s="118"/>
      <c r="E6837" s="118"/>
      <c r="F6837" s="118"/>
      <c r="G6837" s="118"/>
      <c r="H6837" s="118"/>
      <c r="I6837" s="118"/>
      <c r="J6837" s="118"/>
      <c r="K6837" s="118"/>
      <c r="L6837" s="118"/>
      <c r="M6837" s="118"/>
      <c r="N6837" s="118"/>
    </row>
    <row r="6838" spans="1:14" s="43" customFormat="1" hidden="1">
      <c r="A6838" s="84"/>
      <c r="B6838" s="117"/>
      <c r="C6838" s="118"/>
      <c r="D6838" s="118"/>
      <c r="E6838" s="118"/>
      <c r="F6838" s="118"/>
      <c r="G6838" s="118"/>
      <c r="H6838" s="118"/>
      <c r="I6838" s="118"/>
      <c r="J6838" s="118"/>
      <c r="K6838" s="118"/>
      <c r="L6838" s="118"/>
      <c r="M6838" s="118"/>
      <c r="N6838" s="118"/>
    </row>
    <row r="6839" spans="1:14" s="43" customFormat="1" hidden="1">
      <c r="A6839" s="84"/>
      <c r="B6839" s="117"/>
      <c r="C6839" s="118"/>
      <c r="D6839" s="118"/>
      <c r="E6839" s="118"/>
      <c r="F6839" s="118"/>
      <c r="G6839" s="118"/>
      <c r="H6839" s="118"/>
      <c r="I6839" s="118"/>
      <c r="J6839" s="118"/>
      <c r="K6839" s="118"/>
      <c r="L6839" s="118"/>
      <c r="M6839" s="118"/>
      <c r="N6839" s="118"/>
    </row>
    <row r="6840" spans="1:14" s="43" customFormat="1" hidden="1">
      <c r="A6840" s="84"/>
      <c r="B6840" s="117"/>
      <c r="C6840" s="118"/>
      <c r="D6840" s="118"/>
      <c r="E6840" s="118"/>
      <c r="F6840" s="118"/>
      <c r="G6840" s="118"/>
      <c r="H6840" s="118"/>
      <c r="I6840" s="118"/>
      <c r="J6840" s="118"/>
      <c r="K6840" s="118"/>
      <c r="L6840" s="118"/>
      <c r="M6840" s="118"/>
      <c r="N6840" s="118"/>
    </row>
    <row r="6841" spans="1:14" s="43" customFormat="1" hidden="1">
      <c r="A6841" s="84"/>
      <c r="B6841" s="117"/>
      <c r="C6841" s="118"/>
      <c r="D6841" s="118"/>
      <c r="E6841" s="118"/>
      <c r="F6841" s="118"/>
      <c r="G6841" s="118"/>
      <c r="H6841" s="118"/>
      <c r="I6841" s="118"/>
      <c r="J6841" s="118"/>
      <c r="K6841" s="118"/>
      <c r="L6841" s="118"/>
      <c r="M6841" s="118"/>
      <c r="N6841" s="118"/>
    </row>
    <row r="6842" spans="1:14" s="43" customFormat="1" hidden="1">
      <c r="A6842" s="84"/>
      <c r="B6842" s="117"/>
      <c r="C6842" s="118"/>
      <c r="D6842" s="118"/>
      <c r="E6842" s="118"/>
      <c r="F6842" s="118"/>
      <c r="G6842" s="118"/>
      <c r="H6842" s="118"/>
      <c r="I6842" s="118"/>
      <c r="J6842" s="118"/>
      <c r="K6842" s="118"/>
      <c r="L6842" s="118"/>
      <c r="M6842" s="118"/>
      <c r="N6842" s="118"/>
    </row>
    <row r="6843" spans="1:14" s="43" customFormat="1" hidden="1">
      <c r="A6843" s="84"/>
      <c r="B6843" s="117"/>
      <c r="C6843" s="118"/>
      <c r="D6843" s="118"/>
      <c r="E6843" s="118"/>
      <c r="F6843" s="118"/>
      <c r="G6843" s="118"/>
      <c r="H6843" s="118"/>
      <c r="I6843" s="118"/>
      <c r="J6843" s="118"/>
      <c r="K6843" s="118"/>
      <c r="L6843" s="118"/>
      <c r="M6843" s="118"/>
      <c r="N6843" s="118"/>
    </row>
    <row r="6844" spans="1:14" s="43" customFormat="1" hidden="1">
      <c r="A6844" s="84"/>
      <c r="B6844" s="117"/>
      <c r="C6844" s="118"/>
      <c r="D6844" s="118"/>
      <c r="E6844" s="118"/>
      <c r="F6844" s="118"/>
      <c r="G6844" s="118"/>
      <c r="H6844" s="118"/>
      <c r="I6844" s="118"/>
      <c r="J6844" s="118"/>
      <c r="K6844" s="118"/>
      <c r="L6844" s="118"/>
      <c r="M6844" s="118"/>
      <c r="N6844" s="118"/>
    </row>
    <row r="6845" spans="1:14" s="43" customFormat="1" hidden="1">
      <c r="A6845" s="84"/>
      <c r="B6845" s="117"/>
      <c r="C6845" s="118"/>
      <c r="D6845" s="118"/>
      <c r="E6845" s="118"/>
      <c r="F6845" s="118"/>
      <c r="G6845" s="118"/>
      <c r="H6845" s="118"/>
      <c r="I6845" s="118"/>
      <c r="J6845" s="118"/>
      <c r="K6845" s="118"/>
      <c r="L6845" s="118"/>
      <c r="M6845" s="118"/>
      <c r="N6845" s="118"/>
    </row>
    <row r="6846" spans="1:14" s="43" customFormat="1" hidden="1">
      <c r="A6846" s="84"/>
      <c r="B6846" s="117"/>
      <c r="C6846" s="118"/>
      <c r="D6846" s="118"/>
      <c r="E6846" s="118"/>
      <c r="F6846" s="118"/>
      <c r="G6846" s="118"/>
      <c r="H6846" s="118"/>
      <c r="I6846" s="118"/>
      <c r="J6846" s="118"/>
      <c r="K6846" s="118"/>
      <c r="L6846" s="118"/>
      <c r="M6846" s="118"/>
      <c r="N6846" s="118"/>
    </row>
    <row r="6847" spans="1:14" s="43" customFormat="1" hidden="1">
      <c r="A6847" s="84"/>
      <c r="B6847" s="117"/>
      <c r="C6847" s="118"/>
      <c r="D6847" s="118"/>
      <c r="E6847" s="118"/>
      <c r="F6847" s="118"/>
      <c r="G6847" s="118"/>
      <c r="H6847" s="118"/>
      <c r="I6847" s="118"/>
      <c r="J6847" s="118"/>
      <c r="K6847" s="118"/>
      <c r="L6847" s="118"/>
      <c r="M6847" s="118"/>
      <c r="N6847" s="118"/>
    </row>
    <row r="6848" spans="1:14" s="43" customFormat="1" hidden="1">
      <c r="A6848" s="84"/>
      <c r="B6848" s="117"/>
      <c r="C6848" s="118"/>
      <c r="D6848" s="118"/>
      <c r="E6848" s="118"/>
      <c r="F6848" s="118"/>
      <c r="G6848" s="118"/>
      <c r="H6848" s="118"/>
      <c r="I6848" s="118"/>
      <c r="J6848" s="118"/>
      <c r="K6848" s="118"/>
      <c r="L6848" s="118"/>
      <c r="M6848" s="118"/>
      <c r="N6848" s="118"/>
    </row>
    <row r="6849" spans="1:14" s="43" customFormat="1" hidden="1">
      <c r="A6849" s="84"/>
      <c r="B6849" s="117"/>
      <c r="C6849" s="118"/>
      <c r="D6849" s="118"/>
      <c r="E6849" s="118"/>
      <c r="F6849" s="118"/>
      <c r="G6849" s="118"/>
      <c r="H6849" s="118"/>
      <c r="I6849" s="118"/>
      <c r="J6849" s="118"/>
      <c r="K6849" s="118"/>
      <c r="L6849" s="118"/>
      <c r="M6849" s="118"/>
      <c r="N6849" s="118"/>
    </row>
    <row r="6850" spans="1:14" s="43" customFormat="1" hidden="1">
      <c r="A6850" s="84"/>
      <c r="B6850" s="117"/>
      <c r="C6850" s="118"/>
      <c r="D6850" s="118"/>
      <c r="E6850" s="118"/>
      <c r="F6850" s="118"/>
      <c r="G6850" s="118"/>
      <c r="H6850" s="118"/>
      <c r="I6850" s="118"/>
      <c r="J6850" s="118"/>
      <c r="K6850" s="118"/>
      <c r="L6850" s="118"/>
      <c r="M6850" s="118"/>
      <c r="N6850" s="118"/>
    </row>
    <row r="6851" spans="1:14" s="43" customFormat="1" hidden="1">
      <c r="A6851" s="84"/>
      <c r="B6851" s="117"/>
      <c r="C6851" s="118"/>
      <c r="D6851" s="118"/>
      <c r="E6851" s="118"/>
      <c r="F6851" s="118"/>
      <c r="G6851" s="118"/>
      <c r="H6851" s="118"/>
      <c r="I6851" s="118"/>
      <c r="J6851" s="118"/>
      <c r="K6851" s="118"/>
      <c r="L6851" s="118"/>
      <c r="M6851" s="118"/>
      <c r="N6851" s="118"/>
    </row>
    <row r="6852" spans="1:14" s="43" customFormat="1" hidden="1">
      <c r="A6852" s="84"/>
      <c r="B6852" s="117"/>
      <c r="C6852" s="118"/>
      <c r="D6852" s="118"/>
      <c r="E6852" s="118"/>
      <c r="F6852" s="118"/>
      <c r="G6852" s="118"/>
      <c r="H6852" s="118"/>
      <c r="I6852" s="118"/>
      <c r="J6852" s="118"/>
      <c r="K6852" s="118"/>
      <c r="L6852" s="118"/>
      <c r="M6852" s="118"/>
      <c r="N6852" s="118"/>
    </row>
    <row r="6853" spans="1:14" s="43" customFormat="1" hidden="1">
      <c r="A6853" s="84"/>
      <c r="B6853" s="117"/>
      <c r="C6853" s="118"/>
      <c r="D6853" s="118"/>
      <c r="E6853" s="118"/>
      <c r="F6853" s="118"/>
      <c r="G6853" s="118"/>
      <c r="H6853" s="118"/>
      <c r="I6853" s="118"/>
      <c r="J6853" s="118"/>
      <c r="K6853" s="118"/>
      <c r="L6853" s="118"/>
      <c r="M6853" s="118"/>
      <c r="N6853" s="118"/>
    </row>
    <row r="6854" spans="1:14" s="43" customFormat="1" hidden="1">
      <c r="A6854" s="84"/>
      <c r="B6854" s="117"/>
      <c r="C6854" s="118"/>
      <c r="D6854" s="118"/>
      <c r="E6854" s="118"/>
      <c r="F6854" s="118"/>
      <c r="G6854" s="118"/>
      <c r="H6854" s="118"/>
      <c r="I6854" s="118"/>
      <c r="J6854" s="118"/>
      <c r="K6854" s="118"/>
      <c r="L6854" s="118"/>
      <c r="M6854" s="118"/>
      <c r="N6854" s="118"/>
    </row>
    <row r="6855" spans="1:14" s="43" customFormat="1" hidden="1">
      <c r="A6855" s="84"/>
      <c r="B6855" s="117"/>
      <c r="C6855" s="118"/>
      <c r="D6855" s="118"/>
      <c r="E6855" s="118"/>
      <c r="F6855" s="118"/>
      <c r="G6855" s="118"/>
      <c r="H6855" s="118"/>
      <c r="I6855" s="118"/>
      <c r="J6855" s="118"/>
      <c r="K6855" s="118"/>
      <c r="L6855" s="118"/>
      <c r="M6855" s="118"/>
      <c r="N6855" s="118"/>
    </row>
    <row r="6856" spans="1:14" s="43" customFormat="1" hidden="1">
      <c r="A6856" s="84"/>
      <c r="B6856" s="117"/>
      <c r="C6856" s="118"/>
      <c r="D6856" s="118"/>
      <c r="E6856" s="118"/>
      <c r="F6856" s="118"/>
      <c r="G6856" s="118"/>
      <c r="H6856" s="118"/>
      <c r="I6856" s="118"/>
      <c r="J6856" s="118"/>
      <c r="K6856" s="118"/>
      <c r="L6856" s="118"/>
      <c r="M6856" s="118"/>
      <c r="N6856" s="118"/>
    </row>
    <row r="6857" spans="1:14" s="43" customFormat="1" hidden="1">
      <c r="A6857" s="84"/>
      <c r="B6857" s="117"/>
      <c r="C6857" s="118"/>
      <c r="D6857" s="118"/>
      <c r="E6857" s="118"/>
      <c r="F6857" s="118"/>
      <c r="G6857" s="118"/>
      <c r="H6857" s="118"/>
      <c r="I6857" s="118"/>
      <c r="J6857" s="118"/>
      <c r="K6857" s="118"/>
      <c r="L6857" s="118"/>
      <c r="M6857" s="118"/>
      <c r="N6857" s="118"/>
    </row>
    <row r="6858" spans="1:14" s="43" customFormat="1" hidden="1">
      <c r="A6858" s="84"/>
      <c r="B6858" s="117"/>
      <c r="C6858" s="118"/>
      <c r="D6858" s="118"/>
      <c r="E6858" s="118"/>
      <c r="F6858" s="118"/>
      <c r="G6858" s="118"/>
      <c r="H6858" s="118"/>
      <c r="I6858" s="118"/>
      <c r="J6858" s="118"/>
      <c r="K6858" s="118"/>
      <c r="L6858" s="118"/>
      <c r="M6858" s="118"/>
      <c r="N6858" s="118"/>
    </row>
    <row r="6859" spans="1:14" s="43" customFormat="1" hidden="1">
      <c r="A6859" s="84"/>
      <c r="B6859" s="117"/>
      <c r="C6859" s="118"/>
      <c r="D6859" s="118"/>
      <c r="E6859" s="118"/>
      <c r="F6859" s="118"/>
      <c r="G6859" s="118"/>
      <c r="H6859" s="118"/>
      <c r="I6859" s="118"/>
      <c r="J6859" s="118"/>
      <c r="K6859" s="118"/>
      <c r="L6859" s="118"/>
      <c r="M6859" s="118"/>
      <c r="N6859" s="118"/>
    </row>
    <row r="6860" spans="1:14" s="43" customFormat="1" hidden="1">
      <c r="A6860" s="84"/>
      <c r="B6860" s="117"/>
      <c r="C6860" s="118"/>
      <c r="D6860" s="118"/>
      <c r="E6860" s="118"/>
      <c r="F6860" s="118"/>
      <c r="G6860" s="118"/>
      <c r="H6860" s="118"/>
      <c r="I6860" s="118"/>
      <c r="J6860" s="118"/>
      <c r="K6860" s="118"/>
      <c r="L6860" s="118"/>
      <c r="M6860" s="118"/>
      <c r="N6860" s="118"/>
    </row>
    <row r="6861" spans="1:14" s="43" customFormat="1" hidden="1">
      <c r="A6861" s="84"/>
      <c r="B6861" s="117"/>
      <c r="C6861" s="118"/>
      <c r="D6861" s="118"/>
      <c r="E6861" s="118"/>
      <c r="F6861" s="118"/>
      <c r="G6861" s="118"/>
      <c r="H6861" s="118"/>
      <c r="I6861" s="118"/>
      <c r="J6861" s="118"/>
      <c r="K6861" s="118"/>
      <c r="L6861" s="118"/>
      <c r="M6861" s="118"/>
      <c r="N6861" s="118"/>
    </row>
    <row r="6862" spans="1:14" s="43" customFormat="1" hidden="1">
      <c r="A6862" s="84"/>
      <c r="B6862" s="117"/>
      <c r="C6862" s="118"/>
      <c r="D6862" s="118"/>
      <c r="E6862" s="118"/>
      <c r="F6862" s="118"/>
      <c r="G6862" s="118"/>
      <c r="H6862" s="118"/>
      <c r="I6862" s="118"/>
      <c r="J6862" s="118"/>
      <c r="K6862" s="118"/>
      <c r="L6862" s="118"/>
      <c r="M6862" s="118"/>
      <c r="N6862" s="118"/>
    </row>
    <row r="6863" spans="1:14" s="43" customFormat="1" hidden="1">
      <c r="A6863" s="84"/>
      <c r="B6863" s="117"/>
      <c r="C6863" s="118"/>
      <c r="D6863" s="118"/>
      <c r="E6863" s="118"/>
      <c r="F6863" s="118"/>
      <c r="G6863" s="118"/>
      <c r="H6863" s="118"/>
      <c r="I6863" s="118"/>
      <c r="J6863" s="118"/>
      <c r="K6863" s="118"/>
      <c r="L6863" s="118"/>
      <c r="M6863" s="118"/>
      <c r="N6863" s="118"/>
    </row>
    <row r="6864" spans="1:14" s="43" customFormat="1" hidden="1">
      <c r="A6864" s="84"/>
      <c r="B6864" s="117"/>
      <c r="C6864" s="118"/>
      <c r="D6864" s="118"/>
      <c r="E6864" s="118"/>
      <c r="F6864" s="118"/>
      <c r="G6864" s="118"/>
      <c r="H6864" s="118"/>
      <c r="I6864" s="118"/>
      <c r="J6864" s="118"/>
      <c r="K6864" s="118"/>
      <c r="L6864" s="118"/>
      <c r="M6864" s="118"/>
      <c r="N6864" s="118"/>
    </row>
    <row r="6865" spans="1:14" s="43" customFormat="1" hidden="1">
      <c r="A6865" s="84"/>
      <c r="B6865" s="117"/>
      <c r="C6865" s="118"/>
      <c r="D6865" s="118"/>
      <c r="E6865" s="118"/>
      <c r="F6865" s="118"/>
      <c r="G6865" s="118"/>
      <c r="H6865" s="118"/>
      <c r="I6865" s="118"/>
      <c r="J6865" s="118"/>
      <c r="K6865" s="118"/>
      <c r="L6865" s="118"/>
      <c r="M6865" s="118"/>
      <c r="N6865" s="118"/>
    </row>
    <row r="6866" spans="1:14" s="43" customFormat="1" hidden="1">
      <c r="A6866" s="84"/>
      <c r="B6866" s="117"/>
      <c r="C6866" s="118"/>
      <c r="D6866" s="118"/>
      <c r="E6866" s="118"/>
      <c r="F6866" s="118"/>
      <c r="G6866" s="118"/>
      <c r="H6866" s="118"/>
      <c r="I6866" s="118"/>
      <c r="J6866" s="118"/>
      <c r="K6866" s="118"/>
      <c r="L6866" s="118"/>
      <c r="M6866" s="118"/>
      <c r="N6866" s="118"/>
    </row>
    <row r="6867" spans="1:14" s="43" customFormat="1" hidden="1">
      <c r="A6867" s="84"/>
      <c r="B6867" s="117"/>
      <c r="C6867" s="118"/>
      <c r="D6867" s="118"/>
      <c r="E6867" s="118"/>
      <c r="F6867" s="118"/>
      <c r="G6867" s="118"/>
      <c r="H6867" s="118"/>
      <c r="I6867" s="118"/>
      <c r="J6867" s="118"/>
      <c r="K6867" s="118"/>
      <c r="L6867" s="118"/>
      <c r="M6867" s="118"/>
      <c r="N6867" s="118"/>
    </row>
    <row r="6868" spans="1:14" s="43" customFormat="1" hidden="1">
      <c r="A6868" s="84"/>
      <c r="B6868" s="117"/>
      <c r="C6868" s="118"/>
      <c r="D6868" s="118"/>
      <c r="E6868" s="118"/>
      <c r="F6868" s="118"/>
      <c r="G6868" s="118"/>
      <c r="H6868" s="118"/>
      <c r="I6868" s="118"/>
      <c r="J6868" s="118"/>
      <c r="K6868" s="118"/>
      <c r="L6868" s="118"/>
      <c r="M6868" s="118"/>
      <c r="N6868" s="118"/>
    </row>
    <row r="6869" spans="1:14" s="43" customFormat="1" hidden="1">
      <c r="A6869" s="84"/>
      <c r="B6869" s="117"/>
      <c r="C6869" s="118"/>
      <c r="D6869" s="118"/>
      <c r="E6869" s="118"/>
      <c r="F6869" s="118"/>
      <c r="G6869" s="118"/>
      <c r="H6869" s="118"/>
      <c r="I6869" s="118"/>
      <c r="J6869" s="118"/>
      <c r="K6869" s="118"/>
      <c r="L6869" s="118"/>
      <c r="M6869" s="118"/>
      <c r="N6869" s="118"/>
    </row>
    <row r="6870" spans="1:14" s="43" customFormat="1" hidden="1">
      <c r="A6870" s="84"/>
      <c r="B6870" s="117"/>
      <c r="C6870" s="118"/>
      <c r="D6870" s="118"/>
      <c r="E6870" s="118"/>
      <c r="F6870" s="118"/>
      <c r="G6870" s="118"/>
      <c r="H6870" s="118"/>
      <c r="I6870" s="118"/>
      <c r="J6870" s="118"/>
      <c r="K6870" s="118"/>
      <c r="L6870" s="118"/>
      <c r="M6870" s="118"/>
      <c r="N6870" s="118"/>
    </row>
    <row r="6871" spans="1:14" s="43" customFormat="1" hidden="1">
      <c r="A6871" s="84"/>
      <c r="B6871" s="117"/>
      <c r="C6871" s="118"/>
      <c r="D6871" s="118"/>
      <c r="E6871" s="118"/>
      <c r="F6871" s="118"/>
      <c r="G6871" s="118"/>
      <c r="H6871" s="118"/>
      <c r="I6871" s="118"/>
      <c r="J6871" s="118"/>
      <c r="K6871" s="118"/>
      <c r="L6871" s="118"/>
      <c r="M6871" s="118"/>
      <c r="N6871" s="118"/>
    </row>
    <row r="6872" spans="1:14" s="43" customFormat="1" hidden="1">
      <c r="A6872" s="84"/>
      <c r="B6872" s="117"/>
      <c r="C6872" s="118"/>
      <c r="D6872" s="118"/>
      <c r="E6872" s="118"/>
      <c r="F6872" s="118"/>
      <c r="G6872" s="118"/>
      <c r="H6872" s="118"/>
      <c r="I6872" s="118"/>
      <c r="J6872" s="118"/>
      <c r="K6872" s="118"/>
      <c r="L6872" s="118"/>
      <c r="M6872" s="118"/>
      <c r="N6872" s="118"/>
    </row>
    <row r="6873" spans="1:14" s="43" customFormat="1" hidden="1">
      <c r="A6873" s="84"/>
      <c r="B6873" s="117"/>
      <c r="C6873" s="118"/>
      <c r="D6873" s="118"/>
      <c r="E6873" s="118"/>
      <c r="F6873" s="118"/>
      <c r="G6873" s="118"/>
      <c r="H6873" s="118"/>
      <c r="I6873" s="118"/>
      <c r="J6873" s="118"/>
      <c r="K6873" s="118"/>
      <c r="L6873" s="118"/>
      <c r="M6873" s="118"/>
      <c r="N6873" s="118"/>
    </row>
    <row r="6874" spans="1:14" s="43" customFormat="1" hidden="1">
      <c r="A6874" s="84"/>
      <c r="B6874" s="117"/>
      <c r="C6874" s="118"/>
      <c r="D6874" s="118"/>
      <c r="E6874" s="118"/>
      <c r="F6874" s="118"/>
      <c r="G6874" s="118"/>
      <c r="H6874" s="118"/>
      <c r="I6874" s="118"/>
      <c r="J6874" s="118"/>
      <c r="K6874" s="118"/>
      <c r="L6874" s="118"/>
      <c r="M6874" s="118"/>
      <c r="N6874" s="118"/>
    </row>
    <row r="6875" spans="1:14" s="43" customFormat="1" hidden="1">
      <c r="A6875" s="84"/>
      <c r="B6875" s="117"/>
      <c r="C6875" s="118"/>
      <c r="D6875" s="118"/>
      <c r="E6875" s="118"/>
      <c r="F6875" s="118"/>
      <c r="G6875" s="118"/>
      <c r="H6875" s="118"/>
      <c r="I6875" s="118"/>
      <c r="J6875" s="118"/>
      <c r="K6875" s="118"/>
      <c r="L6875" s="118"/>
      <c r="M6875" s="118"/>
      <c r="N6875" s="118"/>
    </row>
    <row r="6876" spans="1:14" s="43" customFormat="1" hidden="1">
      <c r="A6876" s="84"/>
      <c r="B6876" s="117"/>
      <c r="C6876" s="118"/>
      <c r="D6876" s="118"/>
      <c r="E6876" s="118"/>
      <c r="F6876" s="118"/>
      <c r="G6876" s="118"/>
      <c r="H6876" s="118"/>
      <c r="I6876" s="118"/>
      <c r="J6876" s="118"/>
      <c r="K6876" s="118"/>
      <c r="L6876" s="118"/>
      <c r="M6876" s="118"/>
      <c r="N6876" s="118"/>
    </row>
    <row r="6877" spans="1:14" s="43" customFormat="1" hidden="1">
      <c r="A6877" s="84"/>
      <c r="B6877" s="117"/>
      <c r="C6877" s="118"/>
      <c r="D6877" s="118"/>
      <c r="E6877" s="118"/>
      <c r="F6877" s="118"/>
      <c r="G6877" s="118"/>
      <c r="H6877" s="118"/>
      <c r="I6877" s="118"/>
      <c r="J6877" s="118"/>
      <c r="K6877" s="118"/>
      <c r="L6877" s="118"/>
      <c r="M6877" s="118"/>
      <c r="N6877" s="118"/>
    </row>
    <row r="6878" spans="1:14" s="43" customFormat="1" hidden="1">
      <c r="A6878" s="84"/>
      <c r="B6878" s="117"/>
      <c r="C6878" s="118"/>
      <c r="D6878" s="118"/>
      <c r="E6878" s="118"/>
      <c r="F6878" s="118"/>
      <c r="G6878" s="118"/>
      <c r="H6878" s="118"/>
      <c r="I6878" s="118"/>
      <c r="J6878" s="118"/>
      <c r="K6878" s="118"/>
      <c r="L6878" s="118"/>
      <c r="M6878" s="118"/>
      <c r="N6878" s="118"/>
    </row>
    <row r="6879" spans="1:14" s="43" customFormat="1" hidden="1">
      <c r="A6879" s="84"/>
      <c r="B6879" s="117"/>
      <c r="C6879" s="118"/>
      <c r="D6879" s="118"/>
      <c r="E6879" s="118"/>
      <c r="F6879" s="118"/>
      <c r="G6879" s="118"/>
      <c r="H6879" s="118"/>
      <c r="I6879" s="118"/>
      <c r="J6879" s="118"/>
      <c r="K6879" s="118"/>
      <c r="L6879" s="118"/>
      <c r="M6879" s="118"/>
      <c r="N6879" s="118"/>
    </row>
    <row r="6880" spans="1:14" s="43" customFormat="1" hidden="1">
      <c r="A6880" s="84"/>
      <c r="B6880" s="117"/>
      <c r="C6880" s="118"/>
      <c r="D6880" s="118"/>
      <c r="E6880" s="118"/>
      <c r="F6880" s="118"/>
      <c r="G6880" s="118"/>
      <c r="H6880" s="118"/>
      <c r="I6880" s="118"/>
      <c r="J6880" s="118"/>
      <c r="K6880" s="118"/>
      <c r="L6880" s="118"/>
      <c r="M6880" s="118"/>
      <c r="N6880" s="118"/>
    </row>
    <row r="6881" spans="1:14" s="43" customFormat="1" hidden="1">
      <c r="A6881" s="84"/>
      <c r="B6881" s="117"/>
      <c r="C6881" s="118"/>
      <c r="D6881" s="118"/>
      <c r="E6881" s="118"/>
      <c r="F6881" s="118"/>
      <c r="G6881" s="118"/>
      <c r="H6881" s="118"/>
      <c r="I6881" s="118"/>
      <c r="J6881" s="118"/>
      <c r="K6881" s="118"/>
      <c r="L6881" s="118"/>
      <c r="M6881" s="118"/>
      <c r="N6881" s="118"/>
    </row>
    <row r="6882" spans="1:14" s="43" customFormat="1" hidden="1">
      <c r="A6882" s="84"/>
      <c r="B6882" s="117"/>
      <c r="C6882" s="118"/>
      <c r="D6882" s="118"/>
      <c r="E6882" s="118"/>
      <c r="F6882" s="118"/>
      <c r="G6882" s="118"/>
      <c r="H6882" s="118"/>
      <c r="I6882" s="118"/>
      <c r="J6882" s="118"/>
      <c r="K6882" s="118"/>
      <c r="L6882" s="118"/>
      <c r="M6882" s="118"/>
      <c r="N6882" s="118"/>
    </row>
    <row r="6883" spans="1:14" s="43" customFormat="1" hidden="1">
      <c r="A6883" s="84"/>
      <c r="B6883" s="117"/>
      <c r="C6883" s="118"/>
      <c r="D6883" s="118"/>
      <c r="E6883" s="118"/>
      <c r="F6883" s="118"/>
      <c r="G6883" s="118"/>
      <c r="H6883" s="118"/>
      <c r="I6883" s="118"/>
      <c r="J6883" s="118"/>
      <c r="K6883" s="118"/>
      <c r="L6883" s="118"/>
      <c r="M6883" s="118"/>
      <c r="N6883" s="118"/>
    </row>
    <row r="6884" spans="1:14" s="43" customFormat="1" hidden="1">
      <c r="A6884" s="84"/>
      <c r="B6884" s="117"/>
      <c r="C6884" s="118"/>
      <c r="D6884" s="118"/>
      <c r="E6884" s="118"/>
      <c r="F6884" s="118"/>
      <c r="G6884" s="118"/>
      <c r="H6884" s="118"/>
      <c r="I6884" s="118"/>
      <c r="J6884" s="118"/>
      <c r="K6884" s="118"/>
      <c r="L6884" s="118"/>
      <c r="M6884" s="118"/>
      <c r="N6884" s="118"/>
    </row>
    <row r="6885" spans="1:14" s="43" customFormat="1" hidden="1">
      <c r="A6885" s="84"/>
      <c r="B6885" s="117"/>
      <c r="C6885" s="118"/>
      <c r="D6885" s="118"/>
      <c r="E6885" s="118"/>
      <c r="F6885" s="118"/>
      <c r="G6885" s="118"/>
      <c r="H6885" s="118"/>
      <c r="I6885" s="118"/>
      <c r="J6885" s="118"/>
      <c r="K6885" s="118"/>
      <c r="L6885" s="118"/>
      <c r="M6885" s="118"/>
      <c r="N6885" s="118"/>
    </row>
    <row r="6886" spans="1:14" s="43" customFormat="1" hidden="1">
      <c r="A6886" s="84"/>
      <c r="B6886" s="117"/>
      <c r="C6886" s="118"/>
      <c r="D6886" s="118"/>
      <c r="E6886" s="118"/>
      <c r="F6886" s="118"/>
      <c r="G6886" s="118"/>
      <c r="H6886" s="118"/>
      <c r="I6886" s="118"/>
      <c r="J6886" s="118"/>
      <c r="K6886" s="118"/>
      <c r="L6886" s="118"/>
      <c r="M6886" s="118"/>
      <c r="N6886" s="118"/>
    </row>
    <row r="6887" spans="1:14" s="43" customFormat="1" hidden="1">
      <c r="A6887" s="84"/>
      <c r="B6887" s="117"/>
      <c r="C6887" s="118"/>
      <c r="D6887" s="118"/>
      <c r="E6887" s="118"/>
      <c r="F6887" s="118"/>
      <c r="G6887" s="118"/>
      <c r="H6887" s="118"/>
      <c r="I6887" s="118"/>
      <c r="J6887" s="118"/>
      <c r="K6887" s="118"/>
      <c r="L6887" s="118"/>
      <c r="M6887" s="118"/>
      <c r="N6887" s="118"/>
    </row>
    <row r="6888" spans="1:14" s="43" customFormat="1" hidden="1">
      <c r="A6888" s="84"/>
      <c r="B6888" s="117"/>
      <c r="C6888" s="118"/>
      <c r="D6888" s="118"/>
      <c r="E6888" s="118"/>
      <c r="F6888" s="118"/>
      <c r="G6888" s="118"/>
      <c r="H6888" s="118"/>
      <c r="I6888" s="118"/>
      <c r="J6888" s="118"/>
      <c r="K6888" s="118"/>
      <c r="L6888" s="118"/>
      <c r="M6888" s="118"/>
      <c r="N6888" s="118"/>
    </row>
    <row r="6889" spans="1:14" s="43" customFormat="1" hidden="1">
      <c r="A6889" s="84"/>
      <c r="B6889" s="117"/>
      <c r="C6889" s="118"/>
      <c r="D6889" s="118"/>
      <c r="E6889" s="118"/>
      <c r="F6889" s="118"/>
      <c r="G6889" s="118"/>
      <c r="H6889" s="118"/>
      <c r="I6889" s="118"/>
      <c r="J6889" s="118"/>
      <c r="K6889" s="118"/>
      <c r="L6889" s="118"/>
      <c r="M6889" s="118"/>
      <c r="N6889" s="118"/>
    </row>
    <row r="6890" spans="1:14" s="43" customFormat="1" hidden="1">
      <c r="A6890" s="84"/>
      <c r="B6890" s="117"/>
      <c r="C6890" s="118"/>
      <c r="D6890" s="118"/>
      <c r="E6890" s="118"/>
      <c r="F6890" s="118"/>
      <c r="G6890" s="118"/>
      <c r="H6890" s="118"/>
      <c r="I6890" s="118"/>
      <c r="J6890" s="118"/>
      <c r="K6890" s="118"/>
      <c r="L6890" s="118"/>
      <c r="M6890" s="118"/>
      <c r="N6890" s="118"/>
    </row>
    <row r="6891" spans="1:14" s="43" customFormat="1" hidden="1">
      <c r="A6891" s="84"/>
      <c r="B6891" s="117"/>
      <c r="C6891" s="118"/>
      <c r="D6891" s="118"/>
      <c r="E6891" s="118"/>
      <c r="F6891" s="118"/>
      <c r="G6891" s="118"/>
      <c r="H6891" s="118"/>
      <c r="I6891" s="118"/>
      <c r="J6891" s="118"/>
      <c r="K6891" s="118"/>
      <c r="L6891" s="118"/>
      <c r="M6891" s="118"/>
      <c r="N6891" s="118"/>
    </row>
    <row r="6892" spans="1:14" s="43" customFormat="1" hidden="1">
      <c r="A6892" s="84"/>
      <c r="B6892" s="117"/>
      <c r="C6892" s="118"/>
      <c r="D6892" s="118"/>
      <c r="E6892" s="118"/>
      <c r="F6892" s="118"/>
      <c r="G6892" s="118"/>
      <c r="H6892" s="118"/>
      <c r="I6892" s="118"/>
      <c r="J6892" s="118"/>
      <c r="K6892" s="118"/>
      <c r="L6892" s="118"/>
      <c r="M6892" s="118"/>
      <c r="N6892" s="118"/>
    </row>
    <row r="6893" spans="1:14" s="43" customFormat="1" hidden="1">
      <c r="A6893" s="84"/>
      <c r="B6893" s="117"/>
      <c r="C6893" s="118"/>
      <c r="D6893" s="118"/>
      <c r="E6893" s="118"/>
      <c r="F6893" s="118"/>
      <c r="G6893" s="118"/>
      <c r="H6893" s="118"/>
      <c r="I6893" s="118"/>
      <c r="J6893" s="118"/>
      <c r="K6893" s="118"/>
      <c r="L6893" s="118"/>
      <c r="M6893" s="118"/>
      <c r="N6893" s="118"/>
    </row>
    <row r="6894" spans="1:14" s="43" customFormat="1" hidden="1">
      <c r="A6894" s="84"/>
      <c r="B6894" s="117"/>
      <c r="C6894" s="118"/>
      <c r="D6894" s="118"/>
      <c r="E6894" s="118"/>
      <c r="F6894" s="118"/>
      <c r="G6894" s="118"/>
      <c r="H6894" s="118"/>
      <c r="I6894" s="118"/>
      <c r="J6894" s="118"/>
      <c r="K6894" s="118"/>
      <c r="L6894" s="118"/>
      <c r="M6894" s="118"/>
      <c r="N6894" s="118"/>
    </row>
    <row r="6895" spans="1:14" s="43" customFormat="1" hidden="1">
      <c r="A6895" s="84"/>
      <c r="B6895" s="117"/>
      <c r="C6895" s="118"/>
      <c r="D6895" s="118"/>
      <c r="E6895" s="118"/>
      <c r="F6895" s="118"/>
      <c r="G6895" s="118"/>
      <c r="H6895" s="118"/>
      <c r="I6895" s="118"/>
      <c r="J6895" s="118"/>
      <c r="K6895" s="118"/>
      <c r="L6895" s="118"/>
      <c r="M6895" s="118"/>
      <c r="N6895" s="118"/>
    </row>
    <row r="6896" spans="1:14" s="43" customFormat="1" hidden="1">
      <c r="A6896" s="84"/>
      <c r="B6896" s="117"/>
      <c r="C6896" s="118"/>
      <c r="D6896" s="118"/>
      <c r="E6896" s="118"/>
      <c r="F6896" s="118"/>
      <c r="G6896" s="118"/>
      <c r="H6896" s="118"/>
      <c r="I6896" s="118"/>
      <c r="J6896" s="118"/>
      <c r="K6896" s="118"/>
      <c r="L6896" s="118"/>
      <c r="M6896" s="118"/>
      <c r="N6896" s="118"/>
    </row>
    <row r="6897" spans="1:14" s="43" customFormat="1" hidden="1">
      <c r="A6897" s="84"/>
      <c r="B6897" s="117"/>
      <c r="C6897" s="118"/>
      <c r="D6897" s="118"/>
      <c r="E6897" s="118"/>
      <c r="F6897" s="118"/>
      <c r="G6897" s="118"/>
      <c r="H6897" s="118"/>
      <c r="I6897" s="118"/>
      <c r="J6897" s="118"/>
      <c r="K6897" s="118"/>
      <c r="L6897" s="118"/>
      <c r="M6897" s="118"/>
      <c r="N6897" s="118"/>
    </row>
    <row r="6898" spans="1:14" s="43" customFormat="1" hidden="1">
      <c r="A6898" s="84"/>
      <c r="B6898" s="117"/>
      <c r="C6898" s="118"/>
      <c r="D6898" s="118"/>
      <c r="E6898" s="118"/>
      <c r="F6898" s="118"/>
      <c r="G6898" s="118"/>
      <c r="H6898" s="118"/>
      <c r="I6898" s="118"/>
      <c r="J6898" s="118"/>
      <c r="K6898" s="118"/>
      <c r="L6898" s="118"/>
      <c r="M6898" s="118"/>
      <c r="N6898" s="118"/>
    </row>
    <row r="6899" spans="1:14" s="43" customFormat="1" hidden="1">
      <c r="A6899" s="84"/>
      <c r="B6899" s="117"/>
      <c r="C6899" s="118"/>
      <c r="D6899" s="118"/>
      <c r="E6899" s="118"/>
      <c r="F6899" s="118"/>
      <c r="G6899" s="118"/>
      <c r="H6899" s="118"/>
      <c r="I6899" s="118"/>
      <c r="J6899" s="118"/>
      <c r="K6899" s="118"/>
      <c r="L6899" s="118"/>
      <c r="M6899" s="118"/>
      <c r="N6899" s="118"/>
    </row>
    <row r="6900" spans="1:14" s="43" customFormat="1" hidden="1">
      <c r="A6900" s="84"/>
      <c r="B6900" s="117"/>
      <c r="C6900" s="118"/>
      <c r="D6900" s="118"/>
      <c r="E6900" s="118"/>
      <c r="F6900" s="118"/>
      <c r="G6900" s="118"/>
      <c r="H6900" s="118"/>
      <c r="I6900" s="118"/>
      <c r="J6900" s="118"/>
      <c r="K6900" s="118"/>
      <c r="L6900" s="118"/>
      <c r="M6900" s="118"/>
      <c r="N6900" s="118"/>
    </row>
    <row r="6901" spans="1:14" s="43" customFormat="1" hidden="1">
      <c r="A6901" s="84"/>
      <c r="B6901" s="117"/>
      <c r="C6901" s="118"/>
      <c r="D6901" s="118"/>
      <c r="E6901" s="118"/>
      <c r="F6901" s="118"/>
      <c r="G6901" s="118"/>
      <c r="H6901" s="118"/>
      <c r="I6901" s="118"/>
      <c r="J6901" s="118"/>
      <c r="K6901" s="118"/>
      <c r="L6901" s="118"/>
      <c r="M6901" s="118"/>
      <c r="N6901" s="118"/>
    </row>
    <row r="6902" spans="1:14" s="43" customFormat="1" hidden="1">
      <c r="A6902" s="84"/>
      <c r="B6902" s="117"/>
      <c r="C6902" s="118"/>
      <c r="D6902" s="118"/>
      <c r="E6902" s="118"/>
      <c r="F6902" s="118"/>
      <c r="G6902" s="118"/>
      <c r="H6902" s="118"/>
      <c r="I6902" s="118"/>
      <c r="J6902" s="118"/>
      <c r="K6902" s="118"/>
      <c r="L6902" s="118"/>
      <c r="M6902" s="118"/>
      <c r="N6902" s="118"/>
    </row>
    <row r="6903" spans="1:14" s="43" customFormat="1" hidden="1">
      <c r="A6903" s="84"/>
      <c r="B6903" s="117"/>
      <c r="C6903" s="118"/>
      <c r="D6903" s="118"/>
      <c r="E6903" s="118"/>
      <c r="F6903" s="118"/>
      <c r="G6903" s="118"/>
      <c r="H6903" s="118"/>
      <c r="I6903" s="118"/>
      <c r="J6903" s="118"/>
      <c r="K6903" s="118"/>
      <c r="L6903" s="118"/>
      <c r="M6903" s="118"/>
      <c r="N6903" s="118"/>
    </row>
    <row r="6904" spans="1:14" s="43" customFormat="1" hidden="1">
      <c r="A6904" s="84"/>
      <c r="B6904" s="117"/>
      <c r="C6904" s="118"/>
      <c r="D6904" s="118"/>
      <c r="E6904" s="118"/>
      <c r="F6904" s="118"/>
      <c r="G6904" s="118"/>
      <c r="H6904" s="118"/>
      <c r="I6904" s="118"/>
      <c r="J6904" s="118"/>
      <c r="K6904" s="118"/>
      <c r="L6904" s="118"/>
      <c r="M6904" s="118"/>
      <c r="N6904" s="118"/>
    </row>
    <row r="6905" spans="1:14" s="43" customFormat="1" hidden="1">
      <c r="A6905" s="84"/>
      <c r="B6905" s="117"/>
      <c r="C6905" s="118"/>
      <c r="D6905" s="118"/>
      <c r="E6905" s="118"/>
      <c r="F6905" s="118"/>
      <c r="G6905" s="118"/>
      <c r="H6905" s="118"/>
      <c r="I6905" s="118"/>
      <c r="J6905" s="118"/>
      <c r="K6905" s="118"/>
      <c r="L6905" s="118"/>
      <c r="M6905" s="118"/>
      <c r="N6905" s="118"/>
    </row>
    <row r="6906" spans="1:14" s="43" customFormat="1" hidden="1">
      <c r="A6906" s="84"/>
      <c r="B6906" s="117"/>
      <c r="C6906" s="118"/>
      <c r="D6906" s="118"/>
      <c r="E6906" s="118"/>
      <c r="F6906" s="118"/>
      <c r="G6906" s="118"/>
      <c r="H6906" s="118"/>
      <c r="I6906" s="118"/>
      <c r="J6906" s="118"/>
      <c r="K6906" s="118"/>
      <c r="L6906" s="118"/>
      <c r="M6906" s="118"/>
      <c r="N6906" s="118"/>
    </row>
    <row r="6907" spans="1:14" s="43" customFormat="1" hidden="1">
      <c r="A6907" s="84"/>
      <c r="B6907" s="117"/>
      <c r="C6907" s="118"/>
      <c r="D6907" s="118"/>
      <c r="E6907" s="118"/>
      <c r="F6907" s="118"/>
      <c r="G6907" s="118"/>
      <c r="H6907" s="118"/>
      <c r="I6907" s="118"/>
      <c r="J6907" s="118"/>
      <c r="K6907" s="118"/>
      <c r="L6907" s="118"/>
      <c r="M6907" s="118"/>
      <c r="N6907" s="118"/>
    </row>
    <row r="6908" spans="1:14" s="43" customFormat="1" hidden="1">
      <c r="A6908" s="84"/>
      <c r="B6908" s="117"/>
      <c r="C6908" s="118"/>
      <c r="D6908" s="118"/>
      <c r="E6908" s="118"/>
      <c r="F6908" s="118"/>
      <c r="G6908" s="118"/>
      <c r="H6908" s="118"/>
      <c r="I6908" s="118"/>
      <c r="J6908" s="118"/>
      <c r="K6908" s="118"/>
      <c r="L6908" s="118"/>
      <c r="M6908" s="118"/>
      <c r="N6908" s="118"/>
    </row>
    <row r="6909" spans="1:14" s="43" customFormat="1" hidden="1">
      <c r="A6909" s="84"/>
      <c r="B6909" s="117"/>
      <c r="C6909" s="118"/>
      <c r="D6909" s="118"/>
      <c r="E6909" s="118"/>
      <c r="F6909" s="118"/>
      <c r="G6909" s="118"/>
      <c r="H6909" s="118"/>
      <c r="I6909" s="118"/>
      <c r="J6909" s="118"/>
      <c r="K6909" s="118"/>
      <c r="L6909" s="118"/>
      <c r="M6909" s="118"/>
      <c r="N6909" s="118"/>
    </row>
    <row r="6910" spans="1:14" s="43" customFormat="1" hidden="1">
      <c r="A6910" s="84"/>
      <c r="B6910" s="117"/>
      <c r="C6910" s="118"/>
      <c r="D6910" s="118"/>
      <c r="E6910" s="118"/>
      <c r="F6910" s="118"/>
      <c r="G6910" s="118"/>
      <c r="H6910" s="118"/>
      <c r="I6910" s="118"/>
      <c r="J6910" s="118"/>
      <c r="K6910" s="118"/>
      <c r="L6910" s="118"/>
      <c r="M6910" s="118"/>
      <c r="N6910" s="118"/>
    </row>
    <row r="6911" spans="1:14" s="43" customFormat="1" hidden="1">
      <c r="A6911" s="84"/>
      <c r="B6911" s="117"/>
      <c r="C6911" s="118"/>
      <c r="D6911" s="118"/>
      <c r="E6911" s="118"/>
      <c r="F6911" s="118"/>
      <c r="G6911" s="118"/>
      <c r="H6911" s="118"/>
      <c r="I6911" s="118"/>
      <c r="J6911" s="118"/>
      <c r="K6911" s="118"/>
      <c r="L6911" s="118"/>
      <c r="M6911" s="118"/>
      <c r="N6911" s="118"/>
    </row>
    <row r="6912" spans="1:14" s="43" customFormat="1" hidden="1">
      <c r="A6912" s="84"/>
      <c r="B6912" s="117"/>
      <c r="C6912" s="118"/>
      <c r="D6912" s="118"/>
      <c r="E6912" s="118"/>
      <c r="F6912" s="118"/>
      <c r="G6912" s="118"/>
      <c r="H6912" s="118"/>
      <c r="I6912" s="118"/>
      <c r="J6912" s="118"/>
      <c r="K6912" s="118"/>
      <c r="L6912" s="118"/>
      <c r="M6912" s="118"/>
      <c r="N6912" s="118"/>
    </row>
    <row r="6913" spans="1:14" s="43" customFormat="1" hidden="1">
      <c r="A6913" s="84"/>
      <c r="B6913" s="117"/>
      <c r="C6913" s="118"/>
      <c r="D6913" s="118"/>
      <c r="E6913" s="118"/>
      <c r="F6913" s="118"/>
      <c r="G6913" s="118"/>
      <c r="H6913" s="118"/>
      <c r="I6913" s="118"/>
      <c r="J6913" s="118"/>
      <c r="K6913" s="118"/>
      <c r="L6913" s="118"/>
      <c r="M6913" s="118"/>
      <c r="N6913" s="118"/>
    </row>
    <row r="6914" spans="1:14" s="43" customFormat="1" hidden="1">
      <c r="A6914" s="84"/>
      <c r="B6914" s="117"/>
      <c r="C6914" s="118"/>
      <c r="D6914" s="118"/>
      <c r="E6914" s="118"/>
      <c r="F6914" s="118"/>
      <c r="G6914" s="118"/>
      <c r="H6914" s="118"/>
      <c r="I6914" s="118"/>
      <c r="J6914" s="118"/>
      <c r="K6914" s="118"/>
      <c r="L6914" s="118"/>
      <c r="M6914" s="118"/>
      <c r="N6914" s="118"/>
    </row>
    <row r="6915" spans="1:14" s="43" customFormat="1" hidden="1">
      <c r="A6915" s="84"/>
      <c r="B6915" s="117"/>
      <c r="C6915" s="118"/>
      <c r="D6915" s="118"/>
      <c r="E6915" s="118"/>
      <c r="F6915" s="118"/>
      <c r="G6915" s="118"/>
      <c r="H6915" s="118"/>
      <c r="I6915" s="118"/>
      <c r="J6915" s="118"/>
      <c r="K6915" s="118"/>
      <c r="L6915" s="118"/>
      <c r="M6915" s="118"/>
      <c r="N6915" s="118"/>
    </row>
    <row r="6916" spans="1:14" s="43" customFormat="1" hidden="1">
      <c r="A6916" s="84"/>
      <c r="B6916" s="117"/>
      <c r="C6916" s="118"/>
      <c r="D6916" s="118"/>
      <c r="E6916" s="118"/>
      <c r="F6916" s="118"/>
      <c r="G6916" s="118"/>
      <c r="H6916" s="118"/>
      <c r="I6916" s="118"/>
      <c r="J6916" s="118"/>
      <c r="K6916" s="118"/>
      <c r="L6916" s="118"/>
      <c r="M6916" s="118"/>
      <c r="N6916" s="118"/>
    </row>
    <row r="6917" spans="1:14" s="43" customFormat="1" hidden="1">
      <c r="A6917" s="84"/>
      <c r="B6917" s="117"/>
      <c r="C6917" s="118"/>
      <c r="D6917" s="118"/>
      <c r="E6917" s="118"/>
      <c r="F6917" s="118"/>
      <c r="G6917" s="118"/>
      <c r="H6917" s="118"/>
      <c r="I6917" s="118"/>
      <c r="J6917" s="118"/>
      <c r="K6917" s="118"/>
      <c r="L6917" s="118"/>
      <c r="M6917" s="118"/>
      <c r="N6917" s="118"/>
    </row>
    <row r="6918" spans="1:14" s="43" customFormat="1" hidden="1">
      <c r="A6918" s="84"/>
      <c r="B6918" s="117"/>
      <c r="C6918" s="118"/>
      <c r="D6918" s="118"/>
      <c r="E6918" s="118"/>
      <c r="F6918" s="118"/>
      <c r="G6918" s="118"/>
      <c r="H6918" s="118"/>
      <c r="I6918" s="118"/>
      <c r="J6918" s="118"/>
      <c r="K6918" s="118"/>
      <c r="L6918" s="118"/>
      <c r="M6918" s="118"/>
      <c r="N6918" s="118"/>
    </row>
    <row r="6919" spans="1:14" s="43" customFormat="1" hidden="1">
      <c r="A6919" s="84"/>
      <c r="B6919" s="117"/>
      <c r="C6919" s="118"/>
      <c r="D6919" s="118"/>
      <c r="E6919" s="118"/>
      <c r="F6919" s="118"/>
      <c r="G6919" s="118"/>
      <c r="H6919" s="118"/>
      <c r="I6919" s="118"/>
      <c r="J6919" s="118"/>
      <c r="K6919" s="118"/>
      <c r="L6919" s="118"/>
      <c r="M6919" s="118"/>
      <c r="N6919" s="118"/>
    </row>
    <row r="6920" spans="1:14" s="43" customFormat="1" hidden="1">
      <c r="A6920" s="84"/>
      <c r="B6920" s="117"/>
      <c r="C6920" s="118"/>
      <c r="D6920" s="118"/>
      <c r="E6920" s="118"/>
      <c r="F6920" s="118"/>
      <c r="G6920" s="118"/>
      <c r="H6920" s="118"/>
      <c r="I6920" s="118"/>
      <c r="J6920" s="118"/>
      <c r="K6920" s="118"/>
      <c r="L6920" s="118"/>
      <c r="M6920" s="118"/>
      <c r="N6920" s="118"/>
    </row>
    <row r="6921" spans="1:14" s="43" customFormat="1" hidden="1">
      <c r="A6921" s="84"/>
      <c r="B6921" s="117"/>
      <c r="C6921" s="118"/>
      <c r="D6921" s="118"/>
      <c r="E6921" s="118"/>
      <c r="F6921" s="118"/>
      <c r="G6921" s="118"/>
      <c r="H6921" s="118"/>
      <c r="I6921" s="118"/>
      <c r="J6921" s="118"/>
      <c r="K6921" s="118"/>
      <c r="L6921" s="118"/>
      <c r="M6921" s="118"/>
      <c r="N6921" s="118"/>
    </row>
    <row r="6922" spans="1:14" s="43" customFormat="1" hidden="1">
      <c r="A6922" s="84"/>
      <c r="B6922" s="117"/>
      <c r="C6922" s="118"/>
      <c r="D6922" s="118"/>
      <c r="E6922" s="118"/>
      <c r="F6922" s="118"/>
      <c r="G6922" s="118"/>
      <c r="H6922" s="118"/>
      <c r="I6922" s="118"/>
      <c r="J6922" s="118"/>
      <c r="K6922" s="118"/>
      <c r="L6922" s="118"/>
      <c r="M6922" s="118"/>
      <c r="N6922" s="118"/>
    </row>
    <row r="6923" spans="1:14" s="43" customFormat="1" hidden="1">
      <c r="A6923" s="84"/>
      <c r="B6923" s="117"/>
      <c r="C6923" s="118"/>
      <c r="D6923" s="118"/>
      <c r="E6923" s="118"/>
      <c r="F6923" s="118"/>
      <c r="G6923" s="118"/>
      <c r="H6923" s="118"/>
      <c r="I6923" s="118"/>
      <c r="J6923" s="118"/>
      <c r="K6923" s="118"/>
      <c r="L6923" s="118"/>
      <c r="M6923" s="118"/>
      <c r="N6923" s="118"/>
    </row>
    <row r="6924" spans="1:14" s="43" customFormat="1" hidden="1">
      <c r="A6924" s="84"/>
      <c r="B6924" s="117"/>
      <c r="C6924" s="118"/>
      <c r="D6924" s="118"/>
      <c r="E6924" s="118"/>
      <c r="F6924" s="118"/>
      <c r="G6924" s="118"/>
      <c r="H6924" s="118"/>
      <c r="I6924" s="118"/>
      <c r="J6924" s="118"/>
      <c r="K6924" s="118"/>
      <c r="L6924" s="118"/>
      <c r="M6924" s="118"/>
      <c r="N6924" s="118"/>
    </row>
    <row r="6925" spans="1:14" s="43" customFormat="1" hidden="1">
      <c r="A6925" s="84"/>
      <c r="B6925" s="117"/>
      <c r="C6925" s="118"/>
      <c r="D6925" s="118"/>
      <c r="E6925" s="118"/>
      <c r="F6925" s="118"/>
      <c r="G6925" s="118"/>
      <c r="H6925" s="118"/>
      <c r="I6925" s="118"/>
      <c r="J6925" s="118"/>
      <c r="K6925" s="118"/>
      <c r="L6925" s="118"/>
      <c r="M6925" s="118"/>
      <c r="N6925" s="118"/>
    </row>
    <row r="6926" spans="1:14" s="43" customFormat="1" hidden="1">
      <c r="A6926" s="84"/>
      <c r="B6926" s="117"/>
      <c r="C6926" s="118"/>
      <c r="D6926" s="118"/>
      <c r="E6926" s="118"/>
      <c r="F6926" s="118"/>
      <c r="G6926" s="118"/>
      <c r="H6926" s="118"/>
      <c r="I6926" s="118"/>
      <c r="J6926" s="118"/>
      <c r="K6926" s="118"/>
      <c r="L6926" s="118"/>
      <c r="M6926" s="118"/>
      <c r="N6926" s="118"/>
    </row>
    <row r="6927" spans="1:14" s="43" customFormat="1" hidden="1">
      <c r="A6927" s="84"/>
      <c r="B6927" s="117"/>
      <c r="C6927" s="118"/>
      <c r="D6927" s="118"/>
      <c r="E6927" s="118"/>
      <c r="F6927" s="118"/>
      <c r="G6927" s="118"/>
      <c r="H6927" s="118"/>
      <c r="I6927" s="118"/>
      <c r="J6927" s="118"/>
      <c r="K6927" s="118"/>
      <c r="L6927" s="118"/>
      <c r="M6927" s="118"/>
      <c r="N6927" s="118"/>
    </row>
    <row r="6928" spans="1:14" s="43" customFormat="1" hidden="1">
      <c r="A6928" s="84"/>
      <c r="B6928" s="117"/>
      <c r="C6928" s="118"/>
      <c r="D6928" s="118"/>
      <c r="E6928" s="118"/>
      <c r="F6928" s="118"/>
      <c r="G6928" s="118"/>
      <c r="H6928" s="118"/>
      <c r="I6928" s="118"/>
      <c r="J6928" s="118"/>
      <c r="K6928" s="118"/>
      <c r="L6928" s="118"/>
      <c r="M6928" s="118"/>
      <c r="N6928" s="118"/>
    </row>
    <row r="6929" spans="1:14" s="43" customFormat="1" hidden="1">
      <c r="A6929" s="84"/>
      <c r="B6929" s="117"/>
      <c r="C6929" s="118"/>
      <c r="D6929" s="118"/>
      <c r="E6929" s="118"/>
      <c r="F6929" s="118"/>
      <c r="G6929" s="118"/>
      <c r="H6929" s="118"/>
      <c r="I6929" s="118"/>
      <c r="J6929" s="118"/>
      <c r="K6929" s="118"/>
      <c r="L6929" s="118"/>
      <c r="M6929" s="118"/>
      <c r="N6929" s="118"/>
    </row>
    <row r="6930" spans="1:14" s="43" customFormat="1" hidden="1">
      <c r="A6930" s="84"/>
      <c r="B6930" s="117"/>
      <c r="C6930" s="118"/>
      <c r="D6930" s="118"/>
      <c r="E6930" s="118"/>
      <c r="F6930" s="118"/>
      <c r="G6930" s="118"/>
      <c r="H6930" s="118"/>
      <c r="I6930" s="118"/>
      <c r="J6930" s="118"/>
      <c r="K6930" s="118"/>
      <c r="L6930" s="118"/>
      <c r="M6930" s="118"/>
      <c r="N6930" s="118"/>
    </row>
    <row r="6931" spans="1:14" s="43" customFormat="1" hidden="1">
      <c r="A6931" s="84"/>
      <c r="B6931" s="117"/>
      <c r="C6931" s="118"/>
      <c r="D6931" s="118"/>
      <c r="E6931" s="118"/>
      <c r="F6931" s="118"/>
      <c r="G6931" s="118"/>
      <c r="H6931" s="118"/>
      <c r="I6931" s="118"/>
      <c r="J6931" s="118"/>
      <c r="K6931" s="118"/>
      <c r="L6931" s="118"/>
      <c r="M6931" s="118"/>
      <c r="N6931" s="118"/>
    </row>
    <row r="6932" spans="1:14" s="43" customFormat="1" hidden="1">
      <c r="A6932" s="84"/>
      <c r="B6932" s="117"/>
      <c r="C6932" s="118"/>
      <c r="D6932" s="118"/>
      <c r="E6932" s="118"/>
      <c r="F6932" s="118"/>
      <c r="G6932" s="118"/>
      <c r="H6932" s="118"/>
      <c r="I6932" s="118"/>
      <c r="J6932" s="118"/>
      <c r="K6932" s="118"/>
      <c r="L6932" s="118"/>
      <c r="M6932" s="118"/>
      <c r="N6932" s="118"/>
    </row>
    <row r="6933" spans="1:14" s="43" customFormat="1" hidden="1">
      <c r="A6933" s="84"/>
      <c r="B6933" s="117"/>
      <c r="C6933" s="118"/>
      <c r="D6933" s="118"/>
      <c r="E6933" s="118"/>
      <c r="F6933" s="118"/>
      <c r="G6933" s="118"/>
      <c r="H6933" s="118"/>
      <c r="I6933" s="118"/>
      <c r="J6933" s="118"/>
      <c r="K6933" s="118"/>
      <c r="L6933" s="118"/>
      <c r="M6933" s="118"/>
      <c r="N6933" s="118"/>
    </row>
    <row r="6934" spans="1:14" s="43" customFormat="1" hidden="1">
      <c r="A6934" s="84"/>
      <c r="B6934" s="117"/>
      <c r="C6934" s="118"/>
      <c r="D6934" s="118"/>
      <c r="E6934" s="118"/>
      <c r="F6934" s="118"/>
      <c r="G6934" s="118"/>
      <c r="H6934" s="118"/>
      <c r="I6934" s="118"/>
      <c r="J6934" s="118"/>
      <c r="K6934" s="118"/>
      <c r="L6934" s="118"/>
      <c r="M6934" s="118"/>
      <c r="N6934" s="118"/>
    </row>
    <row r="6935" spans="1:14" s="43" customFormat="1" hidden="1">
      <c r="A6935" s="84"/>
      <c r="B6935" s="117"/>
      <c r="C6935" s="118"/>
      <c r="D6935" s="118"/>
      <c r="E6935" s="118"/>
      <c r="F6935" s="118"/>
      <c r="G6935" s="118"/>
      <c r="H6935" s="118"/>
      <c r="I6935" s="118"/>
      <c r="J6935" s="118"/>
      <c r="K6935" s="118"/>
      <c r="L6935" s="118"/>
      <c r="M6935" s="118"/>
      <c r="N6935" s="118"/>
    </row>
    <row r="6936" spans="1:14" s="43" customFormat="1" hidden="1">
      <c r="A6936" s="84"/>
      <c r="B6936" s="117"/>
      <c r="C6936" s="118"/>
      <c r="D6936" s="118"/>
      <c r="E6936" s="118"/>
      <c r="F6936" s="118"/>
      <c r="G6936" s="118"/>
      <c r="H6936" s="118"/>
      <c r="I6936" s="118"/>
      <c r="J6936" s="118"/>
      <c r="K6936" s="118"/>
      <c r="L6936" s="118"/>
      <c r="M6936" s="118"/>
      <c r="N6936" s="118"/>
    </row>
    <row r="6937" spans="1:14" s="43" customFormat="1" hidden="1">
      <c r="A6937" s="84"/>
      <c r="B6937" s="117"/>
      <c r="C6937" s="118"/>
      <c r="D6937" s="118"/>
      <c r="E6937" s="118"/>
      <c r="F6937" s="118"/>
      <c r="G6937" s="118"/>
      <c r="H6937" s="118"/>
      <c r="I6937" s="118"/>
      <c r="J6937" s="118"/>
      <c r="K6937" s="118"/>
      <c r="L6937" s="118"/>
      <c r="M6937" s="118"/>
      <c r="N6937" s="118"/>
    </row>
    <row r="6938" spans="1:14" s="43" customFormat="1" hidden="1">
      <c r="A6938" s="84"/>
      <c r="B6938" s="117"/>
      <c r="C6938" s="118"/>
      <c r="D6938" s="118"/>
      <c r="E6938" s="118"/>
      <c r="F6938" s="118"/>
      <c r="G6938" s="118"/>
      <c r="H6938" s="118"/>
      <c r="I6938" s="118"/>
      <c r="J6938" s="118"/>
      <c r="K6938" s="118"/>
      <c r="L6938" s="118"/>
      <c r="M6938" s="118"/>
      <c r="N6938" s="118"/>
    </row>
    <row r="6939" spans="1:14" s="43" customFormat="1" hidden="1">
      <c r="A6939" s="84"/>
      <c r="B6939" s="117"/>
      <c r="C6939" s="118"/>
      <c r="D6939" s="118"/>
      <c r="E6939" s="118"/>
      <c r="F6939" s="118"/>
      <c r="G6939" s="118"/>
      <c r="H6939" s="118"/>
      <c r="I6939" s="118"/>
      <c r="J6939" s="118"/>
      <c r="K6939" s="118"/>
      <c r="L6939" s="118"/>
      <c r="M6939" s="118"/>
      <c r="N6939" s="118"/>
    </row>
    <row r="6940" spans="1:14" s="43" customFormat="1" hidden="1">
      <c r="A6940" s="84"/>
      <c r="B6940" s="117"/>
      <c r="C6940" s="118"/>
      <c r="D6940" s="118"/>
      <c r="E6940" s="118"/>
      <c r="F6940" s="118"/>
      <c r="G6940" s="118"/>
      <c r="H6940" s="118"/>
      <c r="I6940" s="118"/>
      <c r="J6940" s="118"/>
      <c r="K6940" s="118"/>
      <c r="L6940" s="118"/>
      <c r="M6940" s="118"/>
      <c r="N6940" s="118"/>
    </row>
    <row r="6941" spans="1:14" s="43" customFormat="1" hidden="1">
      <c r="A6941" s="84"/>
      <c r="B6941" s="117"/>
      <c r="C6941" s="118"/>
      <c r="D6941" s="118"/>
      <c r="E6941" s="118"/>
      <c r="F6941" s="118"/>
      <c r="G6941" s="118"/>
      <c r="H6941" s="118"/>
      <c r="I6941" s="118"/>
      <c r="J6941" s="118"/>
      <c r="K6941" s="118"/>
      <c r="L6941" s="118"/>
      <c r="M6941" s="118"/>
      <c r="N6941" s="118"/>
    </row>
    <row r="6942" spans="1:14" s="43" customFormat="1" hidden="1">
      <c r="A6942" s="84"/>
      <c r="B6942" s="117"/>
      <c r="C6942" s="118"/>
      <c r="D6942" s="118"/>
      <c r="E6942" s="118"/>
      <c r="F6942" s="118"/>
      <c r="G6942" s="118"/>
      <c r="H6942" s="118"/>
      <c r="I6942" s="118"/>
      <c r="J6942" s="118"/>
      <c r="K6942" s="118"/>
      <c r="L6942" s="118"/>
      <c r="M6942" s="118"/>
      <c r="N6942" s="118"/>
    </row>
    <row r="6943" spans="1:14" s="43" customFormat="1" hidden="1">
      <c r="A6943" s="84"/>
      <c r="B6943" s="117"/>
      <c r="C6943" s="118"/>
      <c r="D6943" s="118"/>
      <c r="E6943" s="118"/>
      <c r="F6943" s="118"/>
      <c r="G6943" s="118"/>
      <c r="H6943" s="118"/>
      <c r="I6943" s="118"/>
      <c r="J6943" s="118"/>
      <c r="K6943" s="118"/>
      <c r="L6943" s="118"/>
      <c r="M6943" s="118"/>
      <c r="N6943" s="118"/>
    </row>
    <row r="6944" spans="1:14" s="43" customFormat="1" hidden="1">
      <c r="A6944" s="84"/>
      <c r="B6944" s="117"/>
      <c r="C6944" s="118"/>
      <c r="D6944" s="118"/>
      <c r="E6944" s="118"/>
      <c r="F6944" s="118"/>
      <c r="G6944" s="118"/>
      <c r="H6944" s="118"/>
      <c r="I6944" s="118"/>
      <c r="J6944" s="118"/>
      <c r="K6944" s="118"/>
      <c r="L6944" s="118"/>
      <c r="M6944" s="118"/>
      <c r="N6944" s="118"/>
    </row>
    <row r="6945" spans="1:14" s="43" customFormat="1" hidden="1">
      <c r="A6945" s="84"/>
      <c r="B6945" s="117"/>
      <c r="C6945" s="118"/>
      <c r="D6945" s="118"/>
      <c r="E6945" s="118"/>
      <c r="F6945" s="118"/>
      <c r="G6945" s="118"/>
      <c r="H6945" s="118"/>
      <c r="I6945" s="118"/>
      <c r="J6945" s="118"/>
      <c r="K6945" s="118"/>
      <c r="L6945" s="118"/>
      <c r="M6945" s="118"/>
      <c r="N6945" s="118"/>
    </row>
    <row r="6946" spans="1:14" s="43" customFormat="1" hidden="1">
      <c r="A6946" s="84"/>
      <c r="B6946" s="117"/>
      <c r="C6946" s="118"/>
      <c r="D6946" s="118"/>
      <c r="E6946" s="118"/>
      <c r="F6946" s="118"/>
      <c r="G6946" s="118"/>
      <c r="H6946" s="118"/>
      <c r="I6946" s="118"/>
      <c r="J6946" s="118"/>
      <c r="K6946" s="118"/>
      <c r="L6946" s="118"/>
      <c r="M6946" s="118"/>
      <c r="N6946" s="118"/>
    </row>
    <row r="6947" spans="1:14" s="43" customFormat="1" hidden="1">
      <c r="A6947" s="84"/>
      <c r="B6947" s="117"/>
      <c r="C6947" s="118"/>
      <c r="D6947" s="118"/>
      <c r="E6947" s="118"/>
      <c r="F6947" s="118"/>
      <c r="G6947" s="118"/>
      <c r="H6947" s="118"/>
      <c r="I6947" s="118"/>
      <c r="J6947" s="118"/>
      <c r="K6947" s="118"/>
      <c r="L6947" s="118"/>
      <c r="M6947" s="118"/>
      <c r="N6947" s="118"/>
    </row>
    <row r="6948" spans="1:14" s="43" customFormat="1" hidden="1">
      <c r="A6948" s="84"/>
      <c r="B6948" s="117"/>
      <c r="C6948" s="118"/>
      <c r="D6948" s="118"/>
      <c r="E6948" s="118"/>
      <c r="F6948" s="118"/>
      <c r="G6948" s="118"/>
      <c r="H6948" s="118"/>
      <c r="I6948" s="118"/>
      <c r="J6948" s="118"/>
      <c r="K6948" s="118"/>
      <c r="L6948" s="118"/>
      <c r="M6948" s="118"/>
      <c r="N6948" s="118"/>
    </row>
    <row r="6949" spans="1:14" s="43" customFormat="1" hidden="1">
      <c r="A6949" s="84"/>
      <c r="B6949" s="117"/>
      <c r="C6949" s="118"/>
      <c r="D6949" s="118"/>
      <c r="E6949" s="118"/>
      <c r="F6949" s="118"/>
      <c r="G6949" s="118"/>
      <c r="H6949" s="118"/>
      <c r="I6949" s="118"/>
      <c r="J6949" s="118"/>
      <c r="K6949" s="118"/>
      <c r="L6949" s="118"/>
      <c r="M6949" s="118"/>
      <c r="N6949" s="118"/>
    </row>
    <row r="6950" spans="1:14" s="43" customFormat="1" hidden="1">
      <c r="A6950" s="84"/>
      <c r="B6950" s="117"/>
      <c r="C6950" s="118"/>
      <c r="D6950" s="118"/>
      <c r="E6950" s="118"/>
      <c r="F6950" s="118"/>
      <c r="G6950" s="118"/>
      <c r="H6950" s="118"/>
      <c r="I6950" s="118"/>
      <c r="J6950" s="118"/>
      <c r="K6950" s="118"/>
      <c r="L6950" s="118"/>
      <c r="M6950" s="118"/>
      <c r="N6950" s="118"/>
    </row>
    <row r="6951" spans="1:14" s="43" customFormat="1" hidden="1">
      <c r="A6951" s="84"/>
      <c r="B6951" s="117"/>
      <c r="C6951" s="118"/>
      <c r="D6951" s="118"/>
      <c r="E6951" s="118"/>
      <c r="F6951" s="118"/>
      <c r="G6951" s="118"/>
      <c r="H6951" s="118"/>
      <c r="I6951" s="118"/>
      <c r="J6951" s="118"/>
      <c r="K6951" s="118"/>
      <c r="L6951" s="118"/>
      <c r="M6951" s="118"/>
      <c r="N6951" s="118"/>
    </row>
    <row r="6952" spans="1:14" s="43" customFormat="1" hidden="1">
      <c r="A6952" s="84"/>
      <c r="B6952" s="117"/>
      <c r="C6952" s="118"/>
      <c r="D6952" s="118"/>
      <c r="E6952" s="118"/>
      <c r="F6952" s="118"/>
      <c r="G6952" s="118"/>
      <c r="H6952" s="118"/>
      <c r="I6952" s="118"/>
      <c r="J6952" s="118"/>
      <c r="K6952" s="118"/>
      <c r="L6952" s="118"/>
      <c r="M6952" s="118"/>
      <c r="N6952" s="118"/>
    </row>
    <row r="6953" spans="1:14" s="43" customFormat="1" hidden="1">
      <c r="A6953" s="84"/>
      <c r="B6953" s="117"/>
      <c r="C6953" s="118"/>
      <c r="D6953" s="118"/>
      <c r="E6953" s="118"/>
      <c r="F6953" s="118"/>
      <c r="G6953" s="118"/>
      <c r="H6953" s="118"/>
      <c r="I6953" s="118"/>
      <c r="J6953" s="118"/>
      <c r="K6953" s="118"/>
      <c r="L6953" s="118"/>
      <c r="M6953" s="118"/>
      <c r="N6953" s="118"/>
    </row>
    <row r="6954" spans="1:14" s="43" customFormat="1" hidden="1">
      <c r="A6954" s="84"/>
      <c r="B6954" s="117"/>
      <c r="C6954" s="118"/>
      <c r="D6954" s="118"/>
      <c r="E6954" s="118"/>
      <c r="F6954" s="118"/>
      <c r="G6954" s="118"/>
      <c r="H6954" s="118"/>
      <c r="I6954" s="118"/>
      <c r="J6954" s="118"/>
      <c r="K6954" s="118"/>
      <c r="L6954" s="118"/>
      <c r="M6954" s="118"/>
      <c r="N6954" s="118"/>
    </row>
    <row r="6955" spans="1:14" s="43" customFormat="1" hidden="1">
      <c r="A6955" s="84"/>
      <c r="B6955" s="117"/>
      <c r="C6955" s="118"/>
      <c r="D6955" s="118"/>
      <c r="E6955" s="118"/>
      <c r="F6955" s="118"/>
      <c r="G6955" s="118"/>
      <c r="H6955" s="118"/>
      <c r="I6955" s="118"/>
      <c r="J6955" s="118"/>
      <c r="K6955" s="118"/>
      <c r="L6955" s="118"/>
      <c r="M6955" s="118"/>
      <c r="N6955" s="118"/>
    </row>
    <row r="6956" spans="1:14" s="43" customFormat="1" hidden="1">
      <c r="A6956" s="84"/>
      <c r="B6956" s="117"/>
      <c r="C6956" s="118"/>
      <c r="D6956" s="118"/>
      <c r="E6956" s="118"/>
      <c r="F6956" s="118"/>
      <c r="G6956" s="118"/>
      <c r="H6956" s="118"/>
      <c r="I6956" s="118"/>
      <c r="J6956" s="118"/>
      <c r="K6956" s="118"/>
      <c r="L6956" s="118"/>
      <c r="M6956" s="118"/>
      <c r="N6956" s="118"/>
    </row>
    <row r="6957" spans="1:14" s="43" customFormat="1" hidden="1">
      <c r="A6957" s="84"/>
      <c r="B6957" s="117"/>
      <c r="C6957" s="118"/>
      <c r="D6957" s="118"/>
      <c r="E6957" s="118"/>
      <c r="F6957" s="118"/>
      <c r="G6957" s="118"/>
      <c r="H6957" s="118"/>
      <c r="I6957" s="118"/>
      <c r="J6957" s="118"/>
      <c r="K6957" s="118"/>
      <c r="L6957" s="118"/>
      <c r="M6957" s="118"/>
      <c r="N6957" s="118"/>
    </row>
    <row r="6958" spans="1:14" s="43" customFormat="1" hidden="1">
      <c r="A6958" s="84"/>
      <c r="B6958" s="117"/>
      <c r="C6958" s="118"/>
      <c r="D6958" s="118"/>
      <c r="E6958" s="118"/>
      <c r="F6958" s="118"/>
      <c r="G6958" s="118"/>
      <c r="H6958" s="118"/>
      <c r="I6958" s="118"/>
      <c r="J6958" s="118"/>
      <c r="K6958" s="118"/>
      <c r="L6958" s="118"/>
      <c r="M6958" s="118"/>
      <c r="N6958" s="118"/>
    </row>
    <row r="6959" spans="1:14" s="43" customFormat="1" hidden="1">
      <c r="A6959" s="84"/>
      <c r="B6959" s="117"/>
      <c r="C6959" s="118"/>
      <c r="D6959" s="118"/>
      <c r="E6959" s="118"/>
      <c r="F6959" s="118"/>
      <c r="G6959" s="118"/>
      <c r="H6959" s="118"/>
      <c r="I6959" s="118"/>
      <c r="J6959" s="118"/>
      <c r="K6959" s="118"/>
      <c r="L6959" s="118"/>
      <c r="M6959" s="118"/>
      <c r="N6959" s="118"/>
    </row>
    <row r="6960" spans="1:14" s="43" customFormat="1" hidden="1">
      <c r="A6960" s="84"/>
      <c r="B6960" s="117"/>
      <c r="C6960" s="118"/>
      <c r="D6960" s="118"/>
      <c r="E6960" s="118"/>
      <c r="F6960" s="118"/>
      <c r="G6960" s="118"/>
      <c r="H6960" s="118"/>
      <c r="I6960" s="118"/>
      <c r="J6960" s="118"/>
      <c r="K6960" s="118"/>
      <c r="L6960" s="118"/>
      <c r="M6960" s="118"/>
      <c r="N6960" s="118"/>
    </row>
    <row r="6961" spans="1:14" s="43" customFormat="1" hidden="1">
      <c r="A6961" s="84"/>
      <c r="B6961" s="117"/>
      <c r="C6961" s="118"/>
      <c r="D6961" s="118"/>
      <c r="E6961" s="118"/>
      <c r="F6961" s="118"/>
      <c r="G6961" s="118"/>
      <c r="H6961" s="118"/>
      <c r="I6961" s="118"/>
      <c r="J6961" s="118"/>
      <c r="K6961" s="118"/>
      <c r="L6961" s="118"/>
      <c r="M6961" s="118"/>
      <c r="N6961" s="118"/>
    </row>
    <row r="6962" spans="1:14" s="43" customFormat="1" hidden="1">
      <c r="A6962" s="84"/>
      <c r="B6962" s="117"/>
      <c r="C6962" s="118"/>
      <c r="D6962" s="118"/>
      <c r="E6962" s="118"/>
      <c r="F6962" s="118"/>
      <c r="G6962" s="118"/>
      <c r="H6962" s="118"/>
      <c r="I6962" s="118"/>
      <c r="J6962" s="118"/>
      <c r="K6962" s="118"/>
      <c r="L6962" s="118"/>
      <c r="M6962" s="118"/>
      <c r="N6962" s="118"/>
    </row>
    <row r="6963" spans="1:14" s="43" customFormat="1" hidden="1">
      <c r="A6963" s="84"/>
      <c r="B6963" s="117"/>
      <c r="C6963" s="118"/>
      <c r="D6963" s="118"/>
      <c r="E6963" s="118"/>
      <c r="F6963" s="118"/>
      <c r="G6963" s="118"/>
      <c r="H6963" s="118"/>
      <c r="I6963" s="118"/>
      <c r="J6963" s="118"/>
      <c r="K6963" s="118"/>
      <c r="L6963" s="118"/>
      <c r="M6963" s="118"/>
      <c r="N6963" s="118"/>
    </row>
    <row r="6964" spans="1:14" s="43" customFormat="1" hidden="1">
      <c r="A6964" s="84"/>
      <c r="B6964" s="117"/>
      <c r="C6964" s="118"/>
      <c r="D6964" s="118"/>
      <c r="E6964" s="118"/>
      <c r="F6964" s="118"/>
      <c r="G6964" s="118"/>
      <c r="H6964" s="118"/>
      <c r="I6964" s="118"/>
      <c r="J6964" s="118"/>
      <c r="K6964" s="118"/>
      <c r="L6964" s="118"/>
      <c r="M6964" s="118"/>
      <c r="N6964" s="118"/>
    </row>
    <row r="6965" spans="1:14" s="43" customFormat="1" hidden="1">
      <c r="A6965" s="84"/>
      <c r="B6965" s="117"/>
      <c r="C6965" s="118"/>
      <c r="D6965" s="118"/>
      <c r="E6965" s="118"/>
      <c r="F6965" s="118"/>
      <c r="G6965" s="118"/>
      <c r="H6965" s="118"/>
      <c r="I6965" s="118"/>
      <c r="J6965" s="118"/>
      <c r="K6965" s="118"/>
      <c r="L6965" s="118"/>
      <c r="M6965" s="118"/>
      <c r="N6965" s="118"/>
    </row>
    <row r="6966" spans="1:14" s="43" customFormat="1" hidden="1">
      <c r="A6966" s="84"/>
      <c r="B6966" s="117"/>
      <c r="C6966" s="118"/>
      <c r="D6966" s="118"/>
      <c r="E6966" s="118"/>
      <c r="F6966" s="118"/>
      <c r="G6966" s="118"/>
      <c r="H6966" s="118"/>
      <c r="I6966" s="118"/>
      <c r="J6966" s="118"/>
      <c r="K6966" s="118"/>
      <c r="L6966" s="118"/>
      <c r="M6966" s="118"/>
      <c r="N6966" s="118"/>
    </row>
    <row r="6967" spans="1:14" s="43" customFormat="1" hidden="1">
      <c r="A6967" s="84"/>
      <c r="B6967" s="117"/>
      <c r="C6967" s="118"/>
      <c r="D6967" s="118"/>
      <c r="E6967" s="118"/>
      <c r="F6967" s="118"/>
      <c r="G6967" s="118"/>
      <c r="H6967" s="118"/>
      <c r="I6967" s="118"/>
      <c r="J6967" s="118"/>
      <c r="K6967" s="118"/>
      <c r="L6967" s="118"/>
      <c r="M6967" s="118"/>
      <c r="N6967" s="118"/>
    </row>
    <row r="6968" spans="1:14" s="43" customFormat="1" hidden="1">
      <c r="A6968" s="84"/>
      <c r="B6968" s="117"/>
      <c r="C6968" s="118"/>
      <c r="D6968" s="118"/>
      <c r="E6968" s="118"/>
      <c r="F6968" s="118"/>
      <c r="G6968" s="118"/>
      <c r="H6968" s="118"/>
      <c r="I6968" s="118"/>
      <c r="J6968" s="118"/>
      <c r="K6968" s="118"/>
      <c r="L6968" s="118"/>
      <c r="M6968" s="118"/>
      <c r="N6968" s="118"/>
    </row>
    <row r="6969" spans="1:14" s="43" customFormat="1" hidden="1">
      <c r="A6969" s="84"/>
      <c r="B6969" s="117"/>
      <c r="C6969" s="118"/>
      <c r="D6969" s="118"/>
      <c r="E6969" s="118"/>
      <c r="F6969" s="118"/>
      <c r="G6969" s="118"/>
      <c r="H6969" s="118"/>
      <c r="I6969" s="118"/>
      <c r="J6969" s="118"/>
      <c r="K6969" s="118"/>
      <c r="L6969" s="118"/>
      <c r="M6969" s="118"/>
      <c r="N6969" s="118"/>
    </row>
    <row r="6970" spans="1:14" s="43" customFormat="1" hidden="1">
      <c r="A6970" s="84"/>
      <c r="B6970" s="117"/>
      <c r="C6970" s="118"/>
      <c r="D6970" s="118"/>
      <c r="E6970" s="118"/>
      <c r="F6970" s="118"/>
      <c r="G6970" s="118"/>
      <c r="H6970" s="118"/>
      <c r="I6970" s="118"/>
      <c r="J6970" s="118"/>
      <c r="K6970" s="118"/>
      <c r="L6970" s="118"/>
      <c r="M6970" s="118"/>
      <c r="N6970" s="118"/>
    </row>
    <row r="6971" spans="1:14" s="43" customFormat="1" hidden="1">
      <c r="A6971" s="84"/>
      <c r="B6971" s="117"/>
      <c r="C6971" s="118"/>
      <c r="D6971" s="118"/>
      <c r="E6971" s="118"/>
      <c r="F6971" s="118"/>
      <c r="G6971" s="118"/>
      <c r="H6971" s="118"/>
      <c r="I6971" s="118"/>
      <c r="J6971" s="118"/>
      <c r="K6971" s="118"/>
      <c r="L6971" s="118"/>
      <c r="M6971" s="118"/>
      <c r="N6971" s="118"/>
    </row>
    <row r="6972" spans="1:14" s="43" customFormat="1" hidden="1">
      <c r="A6972" s="84"/>
      <c r="B6972" s="117"/>
      <c r="C6972" s="118"/>
      <c r="D6972" s="118"/>
      <c r="E6972" s="118"/>
      <c r="F6972" s="118"/>
      <c r="G6972" s="118"/>
      <c r="H6972" s="118"/>
      <c r="I6972" s="118"/>
      <c r="J6972" s="118"/>
      <c r="K6972" s="118"/>
      <c r="L6972" s="118"/>
      <c r="M6972" s="118"/>
      <c r="N6972" s="118"/>
    </row>
    <row r="6973" spans="1:14" s="43" customFormat="1" hidden="1">
      <c r="A6973" s="84"/>
      <c r="B6973" s="117"/>
      <c r="C6973" s="118"/>
      <c r="D6973" s="118"/>
      <c r="E6973" s="118"/>
      <c r="F6973" s="118"/>
      <c r="G6973" s="118"/>
      <c r="H6973" s="118"/>
      <c r="I6973" s="118"/>
      <c r="J6973" s="118"/>
      <c r="K6973" s="118"/>
      <c r="L6973" s="118"/>
      <c r="M6973" s="118"/>
      <c r="N6973" s="118"/>
    </row>
    <row r="6974" spans="1:14" s="43" customFormat="1" hidden="1">
      <c r="A6974" s="84"/>
      <c r="B6974" s="117"/>
      <c r="C6974" s="118"/>
      <c r="D6974" s="118"/>
      <c r="E6974" s="118"/>
      <c r="F6974" s="118"/>
      <c r="G6974" s="118"/>
      <c r="H6974" s="118"/>
      <c r="I6974" s="118"/>
      <c r="J6974" s="118"/>
      <c r="K6974" s="118"/>
      <c r="L6974" s="118"/>
      <c r="M6974" s="118"/>
      <c r="N6974" s="118"/>
    </row>
    <row r="6975" spans="1:14" s="43" customFormat="1" hidden="1">
      <c r="A6975" s="84"/>
      <c r="B6975" s="117"/>
      <c r="C6975" s="118"/>
      <c r="D6975" s="118"/>
      <c r="E6975" s="118"/>
      <c r="F6975" s="118"/>
      <c r="G6975" s="118"/>
      <c r="H6975" s="118"/>
      <c r="I6975" s="118"/>
      <c r="J6975" s="118"/>
      <c r="K6975" s="118"/>
      <c r="L6975" s="118"/>
      <c r="M6975" s="118"/>
      <c r="N6975" s="118"/>
    </row>
    <row r="6976" spans="1:14" s="43" customFormat="1" hidden="1">
      <c r="A6976" s="84"/>
      <c r="B6976" s="117"/>
      <c r="C6976" s="118"/>
      <c r="D6976" s="118"/>
      <c r="E6976" s="118"/>
      <c r="F6976" s="118"/>
      <c r="G6976" s="118"/>
      <c r="H6976" s="118"/>
      <c r="I6976" s="118"/>
      <c r="J6976" s="118"/>
      <c r="K6976" s="118"/>
      <c r="L6976" s="118"/>
      <c r="M6976" s="118"/>
      <c r="N6976" s="118"/>
    </row>
    <row r="6977" spans="1:14" s="43" customFormat="1" hidden="1">
      <c r="A6977" s="84"/>
      <c r="B6977" s="117"/>
      <c r="C6977" s="118"/>
      <c r="D6977" s="118"/>
      <c r="E6977" s="118"/>
      <c r="F6977" s="118"/>
      <c r="G6977" s="118"/>
      <c r="H6977" s="118"/>
      <c r="I6977" s="118"/>
      <c r="J6977" s="118"/>
      <c r="K6977" s="118"/>
      <c r="L6977" s="118"/>
      <c r="M6977" s="118"/>
      <c r="N6977" s="118"/>
    </row>
    <row r="6978" spans="1:14" s="43" customFormat="1" hidden="1">
      <c r="A6978" s="84"/>
      <c r="B6978" s="117"/>
      <c r="C6978" s="118"/>
      <c r="D6978" s="118"/>
      <c r="E6978" s="118"/>
      <c r="F6978" s="118"/>
      <c r="G6978" s="118"/>
      <c r="H6978" s="118"/>
      <c r="I6978" s="118"/>
      <c r="J6978" s="118"/>
      <c r="K6978" s="118"/>
      <c r="L6978" s="118"/>
      <c r="M6978" s="118"/>
      <c r="N6978" s="118"/>
    </row>
    <row r="6979" spans="1:14" s="43" customFormat="1" hidden="1">
      <c r="A6979" s="84"/>
      <c r="B6979" s="117"/>
      <c r="C6979" s="118"/>
      <c r="D6979" s="118"/>
      <c r="E6979" s="118"/>
      <c r="F6979" s="118"/>
      <c r="G6979" s="118"/>
      <c r="H6979" s="118"/>
      <c r="I6979" s="118"/>
      <c r="J6979" s="118"/>
      <c r="K6979" s="118"/>
      <c r="L6979" s="118"/>
      <c r="M6979" s="118"/>
      <c r="N6979" s="118"/>
    </row>
    <row r="6980" spans="1:14" s="43" customFormat="1" hidden="1">
      <c r="A6980" s="84"/>
      <c r="B6980" s="117"/>
      <c r="C6980" s="118"/>
      <c r="D6980" s="118"/>
      <c r="E6980" s="118"/>
      <c r="F6980" s="118"/>
      <c r="G6980" s="118"/>
      <c r="H6980" s="118"/>
      <c r="I6980" s="118"/>
      <c r="J6980" s="118"/>
      <c r="K6980" s="118"/>
      <c r="L6980" s="118"/>
      <c r="M6980" s="118"/>
      <c r="N6980" s="118"/>
    </row>
    <row r="6981" spans="1:14" s="43" customFormat="1" hidden="1">
      <c r="A6981" s="84"/>
      <c r="B6981" s="117"/>
      <c r="C6981" s="118"/>
      <c r="D6981" s="118"/>
      <c r="E6981" s="118"/>
      <c r="F6981" s="118"/>
      <c r="G6981" s="118"/>
      <c r="H6981" s="118"/>
      <c r="I6981" s="118"/>
      <c r="J6981" s="118"/>
      <c r="K6981" s="118"/>
      <c r="L6981" s="118"/>
      <c r="M6981" s="118"/>
      <c r="N6981" s="118"/>
    </row>
    <row r="6982" spans="1:14" s="43" customFormat="1" hidden="1">
      <c r="A6982" s="84"/>
      <c r="B6982" s="117"/>
      <c r="C6982" s="118"/>
      <c r="D6982" s="118"/>
      <c r="E6982" s="118"/>
      <c r="F6982" s="118"/>
      <c r="G6982" s="118"/>
      <c r="H6982" s="118"/>
      <c r="I6982" s="118"/>
      <c r="J6982" s="118"/>
      <c r="K6982" s="118"/>
      <c r="L6982" s="118"/>
      <c r="M6982" s="118"/>
      <c r="N6982" s="118"/>
    </row>
    <row r="6983" spans="1:14" s="43" customFormat="1" hidden="1">
      <c r="A6983" s="84"/>
      <c r="B6983" s="117"/>
      <c r="C6983" s="118"/>
      <c r="D6983" s="118"/>
      <c r="E6983" s="118"/>
      <c r="F6983" s="118"/>
      <c r="G6983" s="118"/>
      <c r="H6983" s="118"/>
      <c r="I6983" s="118"/>
      <c r="J6983" s="118"/>
      <c r="K6983" s="118"/>
      <c r="L6983" s="118"/>
      <c r="M6983" s="118"/>
      <c r="N6983" s="118"/>
    </row>
    <row r="6984" spans="1:14" s="43" customFormat="1" hidden="1">
      <c r="A6984" s="84"/>
      <c r="B6984" s="117"/>
      <c r="C6984" s="118"/>
      <c r="D6984" s="118"/>
      <c r="E6984" s="118"/>
      <c r="F6984" s="118"/>
      <c r="G6984" s="118"/>
      <c r="H6984" s="118"/>
      <c r="I6984" s="118"/>
      <c r="J6984" s="118"/>
      <c r="K6984" s="118"/>
      <c r="L6984" s="118"/>
      <c r="M6984" s="118"/>
      <c r="N6984" s="118"/>
    </row>
    <row r="6985" spans="1:14" s="43" customFormat="1" hidden="1">
      <c r="A6985" s="84"/>
      <c r="B6985" s="117"/>
      <c r="C6985" s="118"/>
      <c r="D6985" s="118"/>
      <c r="E6985" s="118"/>
      <c r="F6985" s="118"/>
      <c r="G6985" s="118"/>
      <c r="H6985" s="118"/>
      <c r="I6985" s="118"/>
      <c r="J6985" s="118"/>
      <c r="K6985" s="118"/>
      <c r="L6985" s="118"/>
      <c r="M6985" s="118"/>
      <c r="N6985" s="118"/>
    </row>
    <row r="6986" spans="1:14" s="43" customFormat="1" hidden="1">
      <c r="A6986" s="84"/>
      <c r="B6986" s="117"/>
      <c r="C6986" s="118"/>
      <c r="D6986" s="118"/>
      <c r="E6986" s="118"/>
      <c r="F6986" s="118"/>
      <c r="G6986" s="118"/>
      <c r="H6986" s="118"/>
      <c r="I6986" s="118"/>
      <c r="J6986" s="118"/>
      <c r="K6986" s="118"/>
      <c r="L6986" s="118"/>
      <c r="M6986" s="118"/>
      <c r="N6986" s="118"/>
    </row>
    <row r="6987" spans="1:14" s="43" customFormat="1" hidden="1">
      <c r="A6987" s="84"/>
      <c r="B6987" s="117"/>
      <c r="C6987" s="118"/>
      <c r="D6987" s="118"/>
      <c r="E6987" s="118"/>
      <c r="F6987" s="118"/>
      <c r="G6987" s="118"/>
      <c r="H6987" s="118"/>
      <c r="I6987" s="118"/>
      <c r="J6987" s="118"/>
      <c r="K6987" s="118"/>
      <c r="L6987" s="118"/>
      <c r="M6987" s="118"/>
      <c r="N6987" s="118"/>
    </row>
    <row r="6988" spans="1:14" s="43" customFormat="1" hidden="1">
      <c r="A6988" s="84"/>
      <c r="B6988" s="117"/>
      <c r="C6988" s="118"/>
      <c r="D6988" s="118"/>
      <c r="E6988" s="118"/>
      <c r="F6988" s="118"/>
      <c r="G6988" s="118"/>
      <c r="H6988" s="118"/>
      <c r="I6988" s="118"/>
      <c r="J6988" s="118"/>
      <c r="K6988" s="118"/>
      <c r="L6988" s="118"/>
      <c r="M6988" s="118"/>
      <c r="N6988" s="118"/>
    </row>
    <row r="6989" spans="1:14" s="43" customFormat="1" hidden="1">
      <c r="A6989" s="84"/>
      <c r="B6989" s="117"/>
      <c r="C6989" s="118"/>
      <c r="D6989" s="118"/>
      <c r="E6989" s="118"/>
      <c r="F6989" s="118"/>
      <c r="G6989" s="118"/>
      <c r="H6989" s="118"/>
      <c r="I6989" s="118"/>
      <c r="J6989" s="118"/>
      <c r="K6989" s="118"/>
      <c r="L6989" s="118"/>
      <c r="M6989" s="118"/>
      <c r="N6989" s="118"/>
    </row>
    <row r="6990" spans="1:14" s="43" customFormat="1" hidden="1">
      <c r="A6990" s="84"/>
      <c r="B6990" s="117"/>
      <c r="C6990" s="118"/>
      <c r="D6990" s="118"/>
      <c r="E6990" s="118"/>
      <c r="F6990" s="118"/>
      <c r="G6990" s="118"/>
      <c r="H6990" s="118"/>
      <c r="I6990" s="118"/>
      <c r="J6990" s="118"/>
      <c r="K6990" s="118"/>
      <c r="L6990" s="118"/>
      <c r="M6990" s="118"/>
      <c r="N6990" s="118"/>
    </row>
    <row r="6991" spans="1:14" s="43" customFormat="1" hidden="1">
      <c r="A6991" s="84"/>
      <c r="B6991" s="117"/>
      <c r="C6991" s="118"/>
      <c r="D6991" s="118"/>
      <c r="E6991" s="118"/>
      <c r="F6991" s="118"/>
      <c r="G6991" s="118"/>
      <c r="H6991" s="118"/>
      <c r="I6991" s="118"/>
      <c r="J6991" s="118"/>
      <c r="K6991" s="118"/>
      <c r="L6991" s="118"/>
      <c r="M6991" s="118"/>
      <c r="N6991" s="118"/>
    </row>
    <row r="6992" spans="1:14" s="43" customFormat="1" hidden="1">
      <c r="A6992" s="84"/>
      <c r="B6992" s="117"/>
      <c r="C6992" s="118"/>
      <c r="D6992" s="118"/>
      <c r="E6992" s="118"/>
      <c r="F6992" s="118"/>
      <c r="G6992" s="118"/>
      <c r="H6992" s="118"/>
      <c r="I6992" s="118"/>
      <c r="J6992" s="118"/>
      <c r="K6992" s="118"/>
      <c r="L6992" s="118"/>
      <c r="M6992" s="118"/>
      <c r="N6992" s="118"/>
    </row>
    <row r="6993" spans="1:14" s="43" customFormat="1" hidden="1">
      <c r="A6993" s="84"/>
      <c r="B6993" s="117"/>
      <c r="C6993" s="118"/>
      <c r="D6993" s="118"/>
      <c r="E6993" s="118"/>
      <c r="F6993" s="118"/>
      <c r="G6993" s="118"/>
      <c r="H6993" s="118"/>
      <c r="I6993" s="118"/>
      <c r="J6993" s="118"/>
      <c r="K6993" s="118"/>
      <c r="L6993" s="118"/>
      <c r="M6993" s="118"/>
      <c r="N6993" s="118"/>
    </row>
    <row r="6994" spans="1:14" s="43" customFormat="1" hidden="1">
      <c r="A6994" s="84"/>
      <c r="B6994" s="117"/>
      <c r="C6994" s="118"/>
      <c r="D6994" s="118"/>
      <c r="E6994" s="118"/>
      <c r="F6994" s="118"/>
      <c r="G6994" s="118"/>
      <c r="H6994" s="118"/>
      <c r="I6994" s="118"/>
      <c r="J6994" s="118"/>
      <c r="K6994" s="118"/>
      <c r="L6994" s="118"/>
      <c r="M6994" s="118"/>
      <c r="N6994" s="118"/>
    </row>
    <row r="6995" spans="1:14" s="43" customFormat="1" hidden="1">
      <c r="A6995" s="84"/>
      <c r="B6995" s="117"/>
      <c r="C6995" s="118"/>
      <c r="D6995" s="118"/>
      <c r="E6995" s="118"/>
      <c r="F6995" s="118"/>
      <c r="G6995" s="118"/>
      <c r="H6995" s="118"/>
      <c r="I6995" s="118"/>
      <c r="J6995" s="118"/>
      <c r="K6995" s="118"/>
      <c r="L6995" s="118"/>
      <c r="M6995" s="118"/>
      <c r="N6995" s="118"/>
    </row>
    <row r="6996" spans="1:14" s="43" customFormat="1" hidden="1">
      <c r="A6996" s="84"/>
      <c r="B6996" s="117"/>
      <c r="C6996" s="118"/>
      <c r="D6996" s="118"/>
      <c r="E6996" s="118"/>
      <c r="F6996" s="118"/>
      <c r="G6996" s="118"/>
      <c r="H6996" s="118"/>
      <c r="I6996" s="118"/>
      <c r="J6996" s="118"/>
      <c r="K6996" s="118"/>
      <c r="L6996" s="118"/>
      <c r="M6996" s="118"/>
      <c r="N6996" s="118"/>
    </row>
    <row r="6997" spans="1:14" s="43" customFormat="1" hidden="1">
      <c r="A6997" s="84"/>
      <c r="B6997" s="117"/>
      <c r="C6997" s="118"/>
      <c r="D6997" s="118"/>
      <c r="E6997" s="118"/>
      <c r="F6997" s="118"/>
      <c r="G6997" s="118"/>
      <c r="H6997" s="118"/>
      <c r="I6997" s="118"/>
      <c r="J6997" s="118"/>
      <c r="K6997" s="118"/>
      <c r="L6997" s="118"/>
      <c r="M6997" s="118"/>
      <c r="N6997" s="118"/>
    </row>
    <row r="6998" spans="1:14" s="43" customFormat="1" hidden="1">
      <c r="A6998" s="84"/>
      <c r="B6998" s="117"/>
      <c r="C6998" s="118"/>
      <c r="D6998" s="118"/>
      <c r="E6998" s="118"/>
      <c r="F6998" s="118"/>
      <c r="G6998" s="118"/>
      <c r="H6998" s="118"/>
      <c r="I6998" s="118"/>
      <c r="J6998" s="118"/>
      <c r="K6998" s="118"/>
      <c r="L6998" s="118"/>
      <c r="M6998" s="118"/>
      <c r="N6998" s="118"/>
    </row>
    <row r="6999" spans="1:14" s="43" customFormat="1" hidden="1">
      <c r="A6999" s="84"/>
      <c r="B6999" s="117"/>
      <c r="C6999" s="118"/>
      <c r="D6999" s="118"/>
      <c r="E6999" s="118"/>
      <c r="F6999" s="118"/>
      <c r="G6999" s="118"/>
      <c r="H6999" s="118"/>
      <c r="I6999" s="118"/>
      <c r="J6999" s="118"/>
      <c r="K6999" s="118"/>
      <c r="L6999" s="118"/>
      <c r="M6999" s="118"/>
      <c r="N6999" s="118"/>
    </row>
    <row r="7000" spans="1:14" s="43" customFormat="1" hidden="1">
      <c r="A7000" s="84"/>
      <c r="B7000" s="117"/>
      <c r="C7000" s="118"/>
      <c r="D7000" s="118"/>
      <c r="E7000" s="118"/>
      <c r="F7000" s="118"/>
      <c r="G7000" s="118"/>
      <c r="H7000" s="118"/>
      <c r="I7000" s="118"/>
      <c r="J7000" s="118"/>
      <c r="K7000" s="118"/>
      <c r="L7000" s="118"/>
      <c r="M7000" s="118"/>
      <c r="N7000" s="118"/>
    </row>
    <row r="7001" spans="1:14" s="43" customFormat="1" hidden="1">
      <c r="A7001" s="84"/>
      <c r="B7001" s="117"/>
      <c r="C7001" s="118"/>
      <c r="D7001" s="118"/>
      <c r="E7001" s="118"/>
      <c r="F7001" s="118"/>
      <c r="G7001" s="118"/>
      <c r="H7001" s="118"/>
      <c r="I7001" s="118"/>
      <c r="J7001" s="118"/>
      <c r="K7001" s="118"/>
      <c r="L7001" s="118"/>
      <c r="M7001" s="118"/>
      <c r="N7001" s="118"/>
    </row>
    <row r="7002" spans="1:14" s="43" customFormat="1" hidden="1">
      <c r="A7002" s="84"/>
      <c r="B7002" s="117"/>
      <c r="C7002" s="118"/>
      <c r="D7002" s="118"/>
      <c r="E7002" s="118"/>
      <c r="F7002" s="118"/>
      <c r="G7002" s="118"/>
      <c r="H7002" s="118"/>
      <c r="I7002" s="118"/>
      <c r="J7002" s="118"/>
      <c r="K7002" s="118"/>
      <c r="L7002" s="118"/>
      <c r="M7002" s="118"/>
      <c r="N7002" s="118"/>
    </row>
    <row r="7003" spans="1:14" s="43" customFormat="1" hidden="1">
      <c r="A7003" s="84"/>
      <c r="B7003" s="117"/>
      <c r="C7003" s="118"/>
      <c r="D7003" s="118"/>
      <c r="E7003" s="118"/>
      <c r="F7003" s="118"/>
      <c r="G7003" s="118"/>
      <c r="H7003" s="118"/>
      <c r="I7003" s="118"/>
      <c r="J7003" s="118"/>
      <c r="K7003" s="118"/>
      <c r="L7003" s="118"/>
      <c r="M7003" s="118"/>
      <c r="N7003" s="118"/>
    </row>
    <row r="7004" spans="1:14" s="43" customFormat="1" hidden="1">
      <c r="A7004" s="84"/>
      <c r="B7004" s="117"/>
      <c r="C7004" s="118"/>
      <c r="D7004" s="118"/>
      <c r="E7004" s="118"/>
      <c r="F7004" s="118"/>
      <c r="G7004" s="118"/>
      <c r="H7004" s="118"/>
      <c r="I7004" s="118"/>
      <c r="J7004" s="118"/>
      <c r="K7004" s="118"/>
      <c r="L7004" s="118"/>
      <c r="M7004" s="118"/>
      <c r="N7004" s="118"/>
    </row>
    <row r="7005" spans="1:14" s="43" customFormat="1" hidden="1">
      <c r="A7005" s="84"/>
      <c r="B7005" s="117"/>
      <c r="C7005" s="118"/>
      <c r="D7005" s="118"/>
      <c r="E7005" s="118"/>
      <c r="F7005" s="118"/>
      <c r="G7005" s="118"/>
      <c r="H7005" s="118"/>
      <c r="I7005" s="118"/>
      <c r="J7005" s="118"/>
      <c r="K7005" s="118"/>
      <c r="L7005" s="118"/>
      <c r="M7005" s="118"/>
      <c r="N7005" s="118"/>
    </row>
    <row r="7006" spans="1:14" s="43" customFormat="1" hidden="1">
      <c r="A7006" s="84"/>
      <c r="B7006" s="117"/>
      <c r="C7006" s="118"/>
      <c r="D7006" s="118"/>
      <c r="E7006" s="118"/>
      <c r="F7006" s="118"/>
      <c r="G7006" s="118"/>
      <c r="H7006" s="118"/>
      <c r="I7006" s="118"/>
      <c r="J7006" s="118"/>
      <c r="K7006" s="118"/>
      <c r="L7006" s="118"/>
      <c r="M7006" s="118"/>
      <c r="N7006" s="118"/>
    </row>
    <row r="7007" spans="1:14" s="43" customFormat="1" hidden="1">
      <c r="A7007" s="84"/>
      <c r="B7007" s="117"/>
      <c r="C7007" s="118"/>
      <c r="D7007" s="118"/>
      <c r="E7007" s="118"/>
      <c r="F7007" s="118"/>
      <c r="G7007" s="118"/>
      <c r="H7007" s="118"/>
      <c r="I7007" s="118"/>
      <c r="J7007" s="118"/>
      <c r="K7007" s="118"/>
      <c r="L7007" s="118"/>
      <c r="M7007" s="118"/>
      <c r="N7007" s="118"/>
    </row>
    <row r="7008" spans="1:14" s="43" customFormat="1" hidden="1">
      <c r="A7008" s="84"/>
      <c r="B7008" s="117"/>
      <c r="C7008" s="118"/>
      <c r="D7008" s="118"/>
      <c r="E7008" s="118"/>
      <c r="F7008" s="118"/>
      <c r="G7008" s="118"/>
      <c r="H7008" s="118"/>
      <c r="I7008" s="118"/>
      <c r="J7008" s="118"/>
      <c r="K7008" s="118"/>
      <c r="L7008" s="118"/>
      <c r="M7008" s="118"/>
      <c r="N7008" s="118"/>
    </row>
    <row r="7009" spans="1:14" s="43" customFormat="1" hidden="1">
      <c r="A7009" s="84"/>
      <c r="B7009" s="117"/>
      <c r="C7009" s="118"/>
      <c r="D7009" s="118"/>
      <c r="E7009" s="118"/>
      <c r="F7009" s="118"/>
      <c r="G7009" s="118"/>
      <c r="H7009" s="118"/>
      <c r="I7009" s="118"/>
      <c r="J7009" s="118"/>
      <c r="K7009" s="118"/>
      <c r="L7009" s="118"/>
      <c r="M7009" s="118"/>
      <c r="N7009" s="118"/>
    </row>
    <row r="7010" spans="1:14" s="43" customFormat="1" hidden="1">
      <c r="A7010" s="84"/>
      <c r="B7010" s="117"/>
      <c r="C7010" s="118"/>
      <c r="D7010" s="118"/>
      <c r="E7010" s="118"/>
      <c r="F7010" s="118"/>
      <c r="G7010" s="118"/>
      <c r="H7010" s="118"/>
      <c r="I7010" s="118"/>
      <c r="J7010" s="118"/>
      <c r="K7010" s="118"/>
      <c r="L7010" s="118"/>
      <c r="M7010" s="118"/>
      <c r="N7010" s="118"/>
    </row>
    <row r="7011" spans="1:14" s="43" customFormat="1" hidden="1">
      <c r="A7011" s="84"/>
      <c r="B7011" s="117"/>
      <c r="C7011" s="118"/>
      <c r="D7011" s="118"/>
      <c r="E7011" s="118"/>
      <c r="F7011" s="118"/>
      <c r="G7011" s="118"/>
      <c r="H7011" s="118"/>
      <c r="I7011" s="118"/>
      <c r="J7011" s="118"/>
      <c r="K7011" s="118"/>
      <c r="L7011" s="118"/>
      <c r="M7011" s="118"/>
      <c r="N7011" s="118"/>
    </row>
    <row r="7012" spans="1:14" s="43" customFormat="1" hidden="1">
      <c r="A7012" s="84"/>
      <c r="B7012" s="117"/>
      <c r="C7012" s="118"/>
      <c r="D7012" s="118"/>
      <c r="E7012" s="118"/>
      <c r="F7012" s="118"/>
      <c r="G7012" s="118"/>
      <c r="H7012" s="118"/>
      <c r="I7012" s="118"/>
      <c r="J7012" s="118"/>
      <c r="K7012" s="118"/>
      <c r="L7012" s="118"/>
      <c r="M7012" s="118"/>
      <c r="N7012" s="118"/>
    </row>
    <row r="7013" spans="1:14" s="43" customFormat="1" hidden="1">
      <c r="A7013" s="84"/>
      <c r="B7013" s="117"/>
      <c r="C7013" s="118"/>
      <c r="D7013" s="118"/>
      <c r="E7013" s="118"/>
      <c r="F7013" s="118"/>
      <c r="G7013" s="118"/>
      <c r="H7013" s="118"/>
      <c r="I7013" s="118"/>
      <c r="J7013" s="118"/>
      <c r="K7013" s="118"/>
      <c r="L7013" s="118"/>
      <c r="M7013" s="118"/>
      <c r="N7013" s="118"/>
    </row>
    <row r="7014" spans="1:14" s="43" customFormat="1" hidden="1">
      <c r="A7014" s="84"/>
      <c r="B7014" s="117"/>
      <c r="C7014" s="118"/>
      <c r="D7014" s="118"/>
      <c r="E7014" s="118"/>
      <c r="F7014" s="118"/>
      <c r="G7014" s="118"/>
      <c r="H7014" s="118"/>
      <c r="I7014" s="118"/>
      <c r="J7014" s="118"/>
      <c r="K7014" s="118"/>
      <c r="L7014" s="118"/>
      <c r="M7014" s="118"/>
      <c r="N7014" s="118"/>
    </row>
    <row r="7015" spans="1:14" s="43" customFormat="1" hidden="1">
      <c r="A7015" s="84"/>
      <c r="B7015" s="117"/>
      <c r="C7015" s="118"/>
      <c r="D7015" s="118"/>
      <c r="E7015" s="118"/>
      <c r="F7015" s="118"/>
      <c r="G7015" s="118"/>
      <c r="H7015" s="118"/>
      <c r="I7015" s="118"/>
      <c r="J7015" s="118"/>
      <c r="K7015" s="118"/>
      <c r="L7015" s="118"/>
      <c r="M7015" s="118"/>
      <c r="N7015" s="118"/>
    </row>
    <row r="7016" spans="1:14" s="43" customFormat="1" hidden="1">
      <c r="A7016" s="84"/>
      <c r="B7016" s="117"/>
      <c r="C7016" s="118"/>
      <c r="D7016" s="118"/>
      <c r="E7016" s="118"/>
      <c r="F7016" s="118"/>
      <c r="G7016" s="118"/>
      <c r="H7016" s="118"/>
      <c r="I7016" s="118"/>
      <c r="J7016" s="118"/>
      <c r="K7016" s="118"/>
      <c r="L7016" s="118"/>
      <c r="M7016" s="118"/>
      <c r="N7016" s="118"/>
    </row>
    <row r="7017" spans="1:14" s="43" customFormat="1" hidden="1">
      <c r="A7017" s="84"/>
      <c r="B7017" s="117"/>
      <c r="C7017" s="118"/>
      <c r="D7017" s="118"/>
      <c r="E7017" s="118"/>
      <c r="F7017" s="118"/>
      <c r="G7017" s="118"/>
      <c r="H7017" s="118"/>
      <c r="I7017" s="118"/>
      <c r="J7017" s="118"/>
      <c r="K7017" s="118"/>
      <c r="L7017" s="118"/>
      <c r="M7017" s="118"/>
      <c r="N7017" s="118"/>
    </row>
    <row r="7018" spans="1:14" s="43" customFormat="1" hidden="1">
      <c r="A7018" s="84"/>
      <c r="B7018" s="117"/>
      <c r="C7018" s="118"/>
      <c r="D7018" s="118"/>
      <c r="E7018" s="118"/>
      <c r="F7018" s="118"/>
      <c r="G7018" s="118"/>
      <c r="H7018" s="118"/>
      <c r="I7018" s="118"/>
      <c r="J7018" s="118"/>
      <c r="K7018" s="118"/>
      <c r="L7018" s="118"/>
      <c r="M7018" s="118"/>
      <c r="N7018" s="118"/>
    </row>
    <row r="7019" spans="1:14" s="43" customFormat="1" hidden="1">
      <c r="A7019" s="84"/>
      <c r="B7019" s="117"/>
      <c r="C7019" s="118"/>
      <c r="D7019" s="118"/>
      <c r="E7019" s="118"/>
      <c r="F7019" s="118"/>
      <c r="G7019" s="118"/>
      <c r="H7019" s="118"/>
      <c r="I7019" s="118"/>
      <c r="J7019" s="118"/>
      <c r="K7019" s="118"/>
      <c r="L7019" s="118"/>
      <c r="M7019" s="118"/>
      <c r="N7019" s="118"/>
    </row>
    <row r="7020" spans="1:14" s="43" customFormat="1" hidden="1">
      <c r="A7020" s="84"/>
      <c r="B7020" s="117"/>
      <c r="C7020" s="118"/>
      <c r="D7020" s="118"/>
      <c r="E7020" s="118"/>
      <c r="F7020" s="118"/>
      <c r="G7020" s="118"/>
      <c r="H7020" s="118"/>
      <c r="I7020" s="118"/>
      <c r="J7020" s="118"/>
      <c r="K7020" s="118"/>
      <c r="L7020" s="118"/>
      <c r="M7020" s="118"/>
      <c r="N7020" s="118"/>
    </row>
    <row r="7021" spans="1:14" s="43" customFormat="1" hidden="1">
      <c r="A7021" s="84"/>
      <c r="B7021" s="117"/>
      <c r="C7021" s="118"/>
      <c r="D7021" s="118"/>
      <c r="E7021" s="118"/>
      <c r="F7021" s="118"/>
      <c r="G7021" s="118"/>
      <c r="H7021" s="118"/>
      <c r="I7021" s="118"/>
      <c r="J7021" s="118"/>
      <c r="K7021" s="118"/>
      <c r="L7021" s="118"/>
      <c r="M7021" s="118"/>
      <c r="N7021" s="118"/>
    </row>
    <row r="7022" spans="1:14" s="43" customFormat="1" hidden="1">
      <c r="A7022" s="84"/>
      <c r="B7022" s="117"/>
      <c r="C7022" s="118"/>
      <c r="D7022" s="118"/>
      <c r="E7022" s="118"/>
      <c r="F7022" s="118"/>
      <c r="G7022" s="118"/>
      <c r="H7022" s="118"/>
      <c r="I7022" s="118"/>
      <c r="J7022" s="118"/>
      <c r="K7022" s="118"/>
      <c r="L7022" s="118"/>
      <c r="M7022" s="118"/>
      <c r="N7022" s="118"/>
    </row>
    <row r="7023" spans="1:14" s="43" customFormat="1" hidden="1">
      <c r="A7023" s="84"/>
      <c r="B7023" s="117"/>
      <c r="C7023" s="118"/>
      <c r="D7023" s="118"/>
      <c r="E7023" s="118"/>
      <c r="F7023" s="118"/>
      <c r="G7023" s="118"/>
      <c r="H7023" s="118"/>
      <c r="I7023" s="118"/>
      <c r="J7023" s="118"/>
      <c r="K7023" s="118"/>
      <c r="L7023" s="118"/>
      <c r="M7023" s="118"/>
      <c r="N7023" s="118"/>
    </row>
    <row r="7024" spans="1:14" s="43" customFormat="1" hidden="1">
      <c r="A7024" s="84"/>
      <c r="B7024" s="117"/>
      <c r="C7024" s="118"/>
      <c r="D7024" s="118"/>
      <c r="E7024" s="118"/>
      <c r="F7024" s="118"/>
      <c r="G7024" s="118"/>
      <c r="H7024" s="118"/>
      <c r="I7024" s="118"/>
      <c r="J7024" s="118"/>
      <c r="K7024" s="118"/>
      <c r="L7024" s="118"/>
      <c r="M7024" s="118"/>
      <c r="N7024" s="118"/>
    </row>
    <row r="7025" spans="1:14" s="43" customFormat="1" hidden="1">
      <c r="A7025" s="84"/>
      <c r="B7025" s="117"/>
      <c r="C7025" s="118"/>
      <c r="D7025" s="118"/>
      <c r="E7025" s="118"/>
      <c r="F7025" s="118"/>
      <c r="G7025" s="118"/>
      <c r="H7025" s="118"/>
      <c r="I7025" s="118"/>
      <c r="J7025" s="118"/>
      <c r="K7025" s="118"/>
      <c r="L7025" s="118"/>
      <c r="M7025" s="118"/>
      <c r="N7025" s="118"/>
    </row>
    <row r="7026" spans="1:14" s="43" customFormat="1" hidden="1">
      <c r="A7026" s="84"/>
      <c r="B7026" s="117"/>
      <c r="C7026" s="118"/>
      <c r="D7026" s="118"/>
      <c r="E7026" s="118"/>
      <c r="F7026" s="118"/>
      <c r="G7026" s="118"/>
      <c r="H7026" s="118"/>
      <c r="I7026" s="118"/>
      <c r="J7026" s="118"/>
      <c r="K7026" s="118"/>
      <c r="L7026" s="118"/>
      <c r="M7026" s="118"/>
      <c r="N7026" s="118"/>
    </row>
    <row r="7027" spans="1:14" s="43" customFormat="1" hidden="1">
      <c r="A7027" s="84"/>
      <c r="B7027" s="117"/>
      <c r="C7027" s="118"/>
      <c r="D7027" s="118"/>
      <c r="E7027" s="118"/>
      <c r="F7027" s="118"/>
      <c r="G7027" s="118"/>
      <c r="H7027" s="118"/>
      <c r="I7027" s="118"/>
      <c r="J7027" s="118"/>
      <c r="K7027" s="118"/>
      <c r="L7027" s="118"/>
      <c r="M7027" s="118"/>
      <c r="N7027" s="118"/>
    </row>
    <row r="7028" spans="1:14" s="43" customFormat="1" hidden="1">
      <c r="A7028" s="84"/>
      <c r="B7028" s="117"/>
      <c r="C7028" s="118"/>
      <c r="D7028" s="118"/>
      <c r="E7028" s="118"/>
      <c r="F7028" s="118"/>
      <c r="G7028" s="118"/>
      <c r="H7028" s="118"/>
      <c r="I7028" s="118"/>
      <c r="J7028" s="118"/>
      <c r="K7028" s="118"/>
      <c r="L7028" s="118"/>
      <c r="M7028" s="118"/>
      <c r="N7028" s="118"/>
    </row>
    <row r="7029" spans="1:14" s="43" customFormat="1" hidden="1">
      <c r="A7029" s="84"/>
      <c r="B7029" s="117"/>
      <c r="C7029" s="118"/>
      <c r="D7029" s="118"/>
      <c r="E7029" s="118"/>
      <c r="F7029" s="118"/>
      <c r="G7029" s="118"/>
      <c r="H7029" s="118"/>
      <c r="I7029" s="118"/>
      <c r="J7029" s="118"/>
      <c r="K7029" s="118"/>
      <c r="L7029" s="118"/>
      <c r="M7029" s="118"/>
      <c r="N7029" s="118"/>
    </row>
    <row r="7030" spans="1:14" s="43" customFormat="1" hidden="1">
      <c r="A7030" s="84"/>
      <c r="B7030" s="117"/>
      <c r="C7030" s="118"/>
      <c r="D7030" s="118"/>
      <c r="E7030" s="118"/>
      <c r="F7030" s="118"/>
      <c r="G7030" s="118"/>
      <c r="H7030" s="118"/>
      <c r="I7030" s="118"/>
      <c r="J7030" s="118"/>
      <c r="K7030" s="118"/>
      <c r="L7030" s="118"/>
      <c r="M7030" s="118"/>
      <c r="N7030" s="118"/>
    </row>
    <row r="7031" spans="1:14" s="43" customFormat="1" hidden="1">
      <c r="A7031" s="84"/>
      <c r="B7031" s="117"/>
      <c r="C7031" s="118"/>
      <c r="D7031" s="118"/>
      <c r="E7031" s="118"/>
      <c r="F7031" s="118"/>
      <c r="G7031" s="118"/>
      <c r="H7031" s="118"/>
      <c r="I7031" s="118"/>
      <c r="J7031" s="118"/>
      <c r="K7031" s="118"/>
      <c r="L7031" s="118"/>
      <c r="M7031" s="118"/>
      <c r="N7031" s="118"/>
    </row>
    <row r="7032" spans="1:14" s="43" customFormat="1" hidden="1">
      <c r="A7032" s="84"/>
      <c r="B7032" s="117"/>
      <c r="C7032" s="118"/>
      <c r="D7032" s="118"/>
      <c r="E7032" s="118"/>
      <c r="F7032" s="118"/>
      <c r="G7032" s="118"/>
      <c r="H7032" s="118"/>
      <c r="I7032" s="118"/>
      <c r="J7032" s="118"/>
      <c r="K7032" s="118"/>
      <c r="L7032" s="118"/>
      <c r="M7032" s="118"/>
      <c r="N7032" s="118"/>
    </row>
    <row r="7033" spans="1:14" s="43" customFormat="1" hidden="1">
      <c r="A7033" s="84"/>
      <c r="B7033" s="117"/>
      <c r="C7033" s="118"/>
      <c r="D7033" s="118"/>
      <c r="E7033" s="118"/>
      <c r="F7033" s="118"/>
      <c r="G7033" s="118"/>
      <c r="H7033" s="118"/>
      <c r="I7033" s="118"/>
      <c r="J7033" s="118"/>
      <c r="K7033" s="118"/>
      <c r="L7033" s="118"/>
      <c r="M7033" s="118"/>
      <c r="N7033" s="118"/>
    </row>
    <row r="7034" spans="1:14" s="43" customFormat="1" hidden="1">
      <c r="A7034" s="84"/>
      <c r="B7034" s="117"/>
      <c r="C7034" s="118"/>
      <c r="D7034" s="118"/>
      <c r="E7034" s="118"/>
      <c r="F7034" s="118"/>
      <c r="G7034" s="118"/>
      <c r="H7034" s="118"/>
      <c r="I7034" s="118"/>
      <c r="J7034" s="118"/>
      <c r="K7034" s="118"/>
      <c r="L7034" s="118"/>
      <c r="M7034" s="118"/>
      <c r="N7034" s="118"/>
    </row>
    <row r="7035" spans="1:14" s="43" customFormat="1" hidden="1">
      <c r="A7035" s="84"/>
      <c r="B7035" s="117"/>
      <c r="C7035" s="118"/>
      <c r="D7035" s="118"/>
      <c r="E7035" s="118"/>
      <c r="F7035" s="118"/>
      <c r="G7035" s="118"/>
      <c r="H7035" s="118"/>
      <c r="I7035" s="118"/>
      <c r="J7035" s="118"/>
      <c r="K7035" s="118"/>
      <c r="L7035" s="118"/>
      <c r="M7035" s="118"/>
      <c r="N7035" s="118"/>
    </row>
    <row r="7036" spans="1:14" s="43" customFormat="1" hidden="1">
      <c r="A7036" s="84"/>
      <c r="B7036" s="117"/>
      <c r="C7036" s="118"/>
      <c r="D7036" s="118"/>
      <c r="E7036" s="118"/>
      <c r="F7036" s="118"/>
      <c r="G7036" s="118"/>
      <c r="H7036" s="118"/>
      <c r="I7036" s="118"/>
      <c r="J7036" s="118"/>
      <c r="K7036" s="118"/>
      <c r="L7036" s="118"/>
      <c r="M7036" s="118"/>
      <c r="N7036" s="118"/>
    </row>
    <row r="7037" spans="1:14" s="43" customFormat="1" hidden="1">
      <c r="A7037" s="84"/>
      <c r="B7037" s="117"/>
      <c r="C7037" s="118"/>
      <c r="D7037" s="118"/>
      <c r="E7037" s="118"/>
      <c r="F7037" s="118"/>
      <c r="G7037" s="118"/>
      <c r="H7037" s="118"/>
      <c r="I7037" s="118"/>
      <c r="J7037" s="118"/>
      <c r="K7037" s="118"/>
      <c r="L7037" s="118"/>
      <c r="M7037" s="118"/>
      <c r="N7037" s="118"/>
    </row>
    <row r="7038" spans="1:14" s="43" customFormat="1" hidden="1">
      <c r="A7038" s="84"/>
      <c r="B7038" s="117"/>
      <c r="C7038" s="118"/>
      <c r="D7038" s="118"/>
      <c r="E7038" s="118"/>
      <c r="F7038" s="118"/>
      <c r="G7038" s="118"/>
      <c r="H7038" s="118"/>
      <c r="I7038" s="118"/>
      <c r="J7038" s="118"/>
      <c r="K7038" s="118"/>
      <c r="L7038" s="118"/>
      <c r="M7038" s="118"/>
      <c r="N7038" s="118"/>
    </row>
    <row r="7039" spans="1:14" s="43" customFormat="1" hidden="1">
      <c r="A7039" s="84"/>
      <c r="B7039" s="117"/>
      <c r="C7039" s="118"/>
      <c r="D7039" s="118"/>
      <c r="E7039" s="118"/>
      <c r="F7039" s="118"/>
      <c r="G7039" s="118"/>
      <c r="H7039" s="118"/>
      <c r="I7039" s="118"/>
      <c r="J7039" s="118"/>
      <c r="K7039" s="118"/>
      <c r="L7039" s="118"/>
      <c r="M7039" s="118"/>
      <c r="N7039" s="118"/>
    </row>
    <row r="7040" spans="1:14" s="43" customFormat="1" hidden="1">
      <c r="A7040" s="84"/>
      <c r="B7040" s="117"/>
      <c r="C7040" s="118"/>
      <c r="D7040" s="118"/>
      <c r="E7040" s="118"/>
      <c r="F7040" s="118"/>
      <c r="G7040" s="118"/>
      <c r="H7040" s="118"/>
      <c r="I7040" s="118"/>
      <c r="J7040" s="118"/>
      <c r="K7040" s="118"/>
      <c r="L7040" s="118"/>
      <c r="M7040" s="118"/>
      <c r="N7040" s="118"/>
    </row>
    <row r="7041" spans="1:14" s="43" customFormat="1" hidden="1">
      <c r="A7041" s="84"/>
      <c r="B7041" s="117"/>
      <c r="C7041" s="118"/>
      <c r="D7041" s="118"/>
      <c r="E7041" s="118"/>
      <c r="F7041" s="118"/>
      <c r="G7041" s="118"/>
      <c r="H7041" s="118"/>
      <c r="I7041" s="118"/>
      <c r="J7041" s="118"/>
      <c r="K7041" s="118"/>
      <c r="L7041" s="118"/>
      <c r="M7041" s="118"/>
      <c r="N7041" s="118"/>
    </row>
    <row r="7042" spans="1:14" s="43" customFormat="1" hidden="1">
      <c r="A7042" s="84"/>
      <c r="B7042" s="117"/>
      <c r="C7042" s="118"/>
      <c r="D7042" s="118"/>
      <c r="E7042" s="118"/>
      <c r="F7042" s="118"/>
      <c r="G7042" s="118"/>
      <c r="H7042" s="118"/>
      <c r="I7042" s="118"/>
      <c r="J7042" s="118"/>
      <c r="K7042" s="118"/>
      <c r="L7042" s="118"/>
      <c r="M7042" s="118"/>
      <c r="N7042" s="118"/>
    </row>
    <row r="7043" spans="1:14" s="43" customFormat="1" hidden="1">
      <c r="A7043" s="84"/>
      <c r="B7043" s="117"/>
      <c r="C7043" s="118"/>
      <c r="D7043" s="118"/>
      <c r="E7043" s="118"/>
      <c r="F7043" s="118"/>
      <c r="G7043" s="118"/>
      <c r="H7043" s="118"/>
      <c r="I7043" s="118"/>
      <c r="J7043" s="118"/>
      <c r="K7043" s="118"/>
      <c r="L7043" s="118"/>
      <c r="M7043" s="118"/>
      <c r="N7043" s="118"/>
    </row>
    <row r="7044" spans="1:14" s="43" customFormat="1" hidden="1">
      <c r="A7044" s="84"/>
      <c r="B7044" s="117"/>
      <c r="C7044" s="118"/>
      <c r="D7044" s="118"/>
      <c r="E7044" s="118"/>
      <c r="F7044" s="118"/>
      <c r="G7044" s="118"/>
      <c r="H7044" s="118"/>
      <c r="I7044" s="118"/>
      <c r="J7044" s="118"/>
      <c r="K7044" s="118"/>
      <c r="L7044" s="118"/>
      <c r="M7044" s="118"/>
      <c r="N7044" s="118"/>
    </row>
    <row r="7045" spans="1:14" s="43" customFormat="1" hidden="1">
      <c r="A7045" s="84"/>
      <c r="B7045" s="117"/>
      <c r="C7045" s="118"/>
      <c r="D7045" s="118"/>
      <c r="E7045" s="118"/>
      <c r="F7045" s="118"/>
      <c r="G7045" s="118"/>
      <c r="H7045" s="118"/>
      <c r="I7045" s="118"/>
      <c r="J7045" s="118"/>
      <c r="K7045" s="118"/>
      <c r="L7045" s="118"/>
      <c r="M7045" s="118"/>
      <c r="N7045" s="118"/>
    </row>
    <row r="7046" spans="1:14" s="43" customFormat="1" hidden="1">
      <c r="A7046" s="84"/>
      <c r="B7046" s="117"/>
      <c r="C7046" s="118"/>
      <c r="D7046" s="118"/>
      <c r="E7046" s="118"/>
      <c r="F7046" s="118"/>
      <c r="G7046" s="118"/>
      <c r="H7046" s="118"/>
      <c r="I7046" s="118"/>
      <c r="J7046" s="118"/>
      <c r="K7046" s="118"/>
      <c r="L7046" s="118"/>
      <c r="M7046" s="118"/>
      <c r="N7046" s="118"/>
    </row>
    <row r="7047" spans="1:14" s="43" customFormat="1" hidden="1">
      <c r="A7047" s="84"/>
      <c r="B7047" s="117"/>
      <c r="C7047" s="118"/>
      <c r="D7047" s="118"/>
      <c r="E7047" s="118"/>
      <c r="F7047" s="118"/>
      <c r="G7047" s="118"/>
      <c r="H7047" s="118"/>
      <c r="I7047" s="118"/>
      <c r="J7047" s="118"/>
      <c r="K7047" s="118"/>
      <c r="L7047" s="118"/>
      <c r="M7047" s="118"/>
      <c r="N7047" s="118"/>
    </row>
    <row r="7048" spans="1:14" s="43" customFormat="1" hidden="1">
      <c r="A7048" s="84"/>
      <c r="B7048" s="117"/>
      <c r="C7048" s="118"/>
      <c r="D7048" s="118"/>
      <c r="E7048" s="118"/>
      <c r="F7048" s="118"/>
      <c r="G7048" s="118"/>
      <c r="H7048" s="118"/>
      <c r="I7048" s="118"/>
      <c r="J7048" s="118"/>
      <c r="K7048" s="118"/>
      <c r="L7048" s="118"/>
      <c r="M7048" s="118"/>
      <c r="N7048" s="118"/>
    </row>
    <row r="7049" spans="1:14" s="43" customFormat="1" hidden="1">
      <c r="A7049" s="84"/>
      <c r="B7049" s="117"/>
      <c r="C7049" s="118"/>
      <c r="D7049" s="118"/>
      <c r="E7049" s="118"/>
      <c r="F7049" s="118"/>
      <c r="G7049" s="118"/>
      <c r="H7049" s="118"/>
      <c r="I7049" s="118"/>
      <c r="J7049" s="118"/>
      <c r="K7049" s="118"/>
      <c r="L7049" s="118"/>
      <c r="M7049" s="118"/>
      <c r="N7049" s="118"/>
    </row>
    <row r="7050" spans="1:14" s="43" customFormat="1" hidden="1">
      <c r="A7050" s="84"/>
      <c r="B7050" s="117"/>
      <c r="C7050" s="118"/>
      <c r="D7050" s="118"/>
      <c r="E7050" s="118"/>
      <c r="F7050" s="118"/>
      <c r="G7050" s="118"/>
      <c r="H7050" s="118"/>
      <c r="I7050" s="118"/>
      <c r="J7050" s="118"/>
      <c r="K7050" s="118"/>
      <c r="L7050" s="118"/>
      <c r="M7050" s="118"/>
      <c r="N7050" s="118"/>
    </row>
    <row r="7051" spans="1:14" s="43" customFormat="1" hidden="1">
      <c r="A7051" s="84"/>
      <c r="B7051" s="117"/>
      <c r="C7051" s="118"/>
      <c r="D7051" s="118"/>
      <c r="E7051" s="118"/>
      <c r="F7051" s="118"/>
      <c r="G7051" s="118"/>
      <c r="H7051" s="118"/>
      <c r="I7051" s="118"/>
      <c r="J7051" s="118"/>
      <c r="K7051" s="118"/>
      <c r="L7051" s="118"/>
      <c r="M7051" s="118"/>
      <c r="N7051" s="118"/>
    </row>
    <row r="7052" spans="1:14" s="43" customFormat="1" hidden="1">
      <c r="A7052" s="84"/>
      <c r="B7052" s="117"/>
      <c r="C7052" s="118"/>
      <c r="D7052" s="118"/>
      <c r="E7052" s="118"/>
      <c r="F7052" s="118"/>
      <c r="G7052" s="118"/>
      <c r="H7052" s="118"/>
      <c r="I7052" s="118"/>
      <c r="J7052" s="118"/>
      <c r="K7052" s="118"/>
      <c r="L7052" s="118"/>
      <c r="M7052" s="118"/>
      <c r="N7052" s="118"/>
    </row>
    <row r="7053" spans="1:14" s="43" customFormat="1" hidden="1">
      <c r="A7053" s="84"/>
      <c r="B7053" s="117"/>
      <c r="C7053" s="118"/>
      <c r="D7053" s="118"/>
      <c r="E7053" s="118"/>
      <c r="F7053" s="118"/>
      <c r="G7053" s="118"/>
      <c r="H7053" s="118"/>
      <c r="I7053" s="118"/>
      <c r="J7053" s="118"/>
      <c r="K7053" s="118"/>
      <c r="L7053" s="118"/>
      <c r="M7053" s="118"/>
      <c r="N7053" s="118"/>
    </row>
    <row r="7054" spans="1:14" s="43" customFormat="1" hidden="1">
      <c r="A7054" s="84"/>
      <c r="B7054" s="117"/>
      <c r="C7054" s="118"/>
      <c r="D7054" s="118"/>
      <c r="E7054" s="118"/>
      <c r="F7054" s="118"/>
      <c r="G7054" s="118"/>
      <c r="H7054" s="118"/>
      <c r="I7054" s="118"/>
      <c r="J7054" s="118"/>
      <c r="K7054" s="118"/>
      <c r="L7054" s="118"/>
      <c r="M7054" s="118"/>
      <c r="N7054" s="118"/>
    </row>
    <row r="7055" spans="1:14" s="43" customFormat="1" hidden="1">
      <c r="A7055" s="84"/>
      <c r="B7055" s="117"/>
      <c r="C7055" s="118"/>
      <c r="D7055" s="118"/>
      <c r="E7055" s="118"/>
      <c r="F7055" s="118"/>
      <c r="G7055" s="118"/>
      <c r="H7055" s="118"/>
      <c r="I7055" s="118"/>
      <c r="J7055" s="118"/>
      <c r="K7055" s="118"/>
      <c r="L7055" s="118"/>
      <c r="M7055" s="118"/>
      <c r="N7055" s="118"/>
    </row>
    <row r="7056" spans="1:14" s="43" customFormat="1" hidden="1">
      <c r="A7056" s="84"/>
      <c r="B7056" s="117"/>
      <c r="C7056" s="118"/>
      <c r="D7056" s="118"/>
      <c r="E7056" s="118"/>
      <c r="F7056" s="118"/>
      <c r="G7056" s="118"/>
      <c r="H7056" s="118"/>
      <c r="I7056" s="118"/>
      <c r="J7056" s="118"/>
      <c r="K7056" s="118"/>
      <c r="L7056" s="118"/>
      <c r="M7056" s="118"/>
      <c r="N7056" s="118"/>
    </row>
    <row r="7057" spans="1:14" s="43" customFormat="1" hidden="1">
      <c r="A7057" s="84"/>
      <c r="B7057" s="117"/>
      <c r="C7057" s="118"/>
      <c r="D7057" s="118"/>
      <c r="E7057" s="118"/>
      <c r="F7057" s="118"/>
      <c r="G7057" s="118"/>
      <c r="H7057" s="118"/>
      <c r="I7057" s="118"/>
      <c r="J7057" s="118"/>
      <c r="K7057" s="118"/>
      <c r="L7057" s="118"/>
      <c r="M7057" s="118"/>
      <c r="N7057" s="118"/>
    </row>
    <row r="7058" spans="1:14" s="43" customFormat="1" hidden="1">
      <c r="A7058" s="84"/>
      <c r="B7058" s="117"/>
      <c r="C7058" s="118"/>
      <c r="D7058" s="118"/>
      <c r="E7058" s="118"/>
      <c r="F7058" s="118"/>
      <c r="G7058" s="118"/>
      <c r="H7058" s="118"/>
      <c r="I7058" s="118"/>
      <c r="J7058" s="118"/>
      <c r="K7058" s="118"/>
      <c r="L7058" s="118"/>
      <c r="M7058" s="118"/>
      <c r="N7058" s="118"/>
    </row>
    <row r="7059" spans="1:14" s="43" customFormat="1" hidden="1">
      <c r="A7059" s="84"/>
      <c r="B7059" s="117"/>
      <c r="C7059" s="118"/>
      <c r="D7059" s="118"/>
      <c r="E7059" s="118"/>
      <c r="F7059" s="118"/>
      <c r="G7059" s="118"/>
      <c r="H7059" s="118"/>
      <c r="I7059" s="118"/>
      <c r="J7059" s="118"/>
      <c r="K7059" s="118"/>
      <c r="L7059" s="118"/>
      <c r="M7059" s="118"/>
      <c r="N7059" s="118"/>
    </row>
    <row r="7060" spans="1:14" s="43" customFormat="1" hidden="1">
      <c r="A7060" s="84"/>
      <c r="B7060" s="117"/>
      <c r="C7060" s="118"/>
      <c r="D7060" s="118"/>
      <c r="E7060" s="118"/>
      <c r="F7060" s="118"/>
      <c r="G7060" s="118"/>
      <c r="H7060" s="118"/>
      <c r="I7060" s="118"/>
      <c r="J7060" s="118"/>
      <c r="K7060" s="118"/>
      <c r="L7060" s="118"/>
      <c r="M7060" s="118"/>
      <c r="N7060" s="118"/>
    </row>
    <row r="7061" spans="1:14" s="43" customFormat="1" hidden="1">
      <c r="A7061" s="84"/>
      <c r="B7061" s="117"/>
      <c r="C7061" s="118"/>
      <c r="D7061" s="118"/>
      <c r="E7061" s="118"/>
      <c r="F7061" s="118"/>
      <c r="G7061" s="118"/>
      <c r="H7061" s="118"/>
      <c r="I7061" s="118"/>
      <c r="J7061" s="118"/>
      <c r="K7061" s="118"/>
      <c r="L7061" s="118"/>
      <c r="M7061" s="118"/>
      <c r="N7061" s="118"/>
    </row>
    <row r="7062" spans="1:14" s="43" customFormat="1" hidden="1">
      <c r="A7062" s="84"/>
      <c r="B7062" s="117"/>
      <c r="C7062" s="118"/>
      <c r="D7062" s="118"/>
      <c r="E7062" s="118"/>
      <c r="F7062" s="118"/>
      <c r="G7062" s="118"/>
      <c r="H7062" s="118"/>
      <c r="I7062" s="118"/>
      <c r="J7062" s="118"/>
      <c r="K7062" s="118"/>
      <c r="L7062" s="118"/>
      <c r="M7062" s="118"/>
      <c r="N7062" s="118"/>
    </row>
    <row r="7063" spans="1:14" s="43" customFormat="1" hidden="1">
      <c r="A7063" s="84"/>
      <c r="B7063" s="117"/>
      <c r="C7063" s="118"/>
      <c r="D7063" s="118"/>
      <c r="E7063" s="118"/>
      <c r="F7063" s="118"/>
      <c r="G7063" s="118"/>
      <c r="H7063" s="118"/>
      <c r="I7063" s="118"/>
      <c r="J7063" s="118"/>
      <c r="K7063" s="118"/>
      <c r="L7063" s="118"/>
      <c r="M7063" s="118"/>
      <c r="N7063" s="118"/>
    </row>
    <row r="7064" spans="1:14" s="43" customFormat="1" hidden="1">
      <c r="A7064" s="84"/>
      <c r="B7064" s="117"/>
      <c r="C7064" s="118"/>
      <c r="D7064" s="118"/>
      <c r="E7064" s="118"/>
      <c r="F7064" s="118"/>
      <c r="G7064" s="118"/>
      <c r="H7064" s="118"/>
      <c r="I7064" s="118"/>
      <c r="J7064" s="118"/>
      <c r="K7064" s="118"/>
      <c r="L7064" s="118"/>
      <c r="M7064" s="118"/>
      <c r="N7064" s="118"/>
    </row>
    <row r="7065" spans="1:14" s="43" customFormat="1" hidden="1">
      <c r="A7065" s="84"/>
      <c r="B7065" s="117"/>
      <c r="C7065" s="118"/>
      <c r="D7065" s="118"/>
      <c r="E7065" s="118"/>
      <c r="F7065" s="118"/>
      <c r="G7065" s="118"/>
      <c r="H7065" s="118"/>
      <c r="I7065" s="118"/>
      <c r="J7065" s="118"/>
      <c r="K7065" s="118"/>
      <c r="L7065" s="118"/>
      <c r="M7065" s="118"/>
      <c r="N7065" s="118"/>
    </row>
    <row r="7066" spans="1:14" s="43" customFormat="1" hidden="1">
      <c r="A7066" s="84"/>
      <c r="B7066" s="117"/>
      <c r="C7066" s="118"/>
      <c r="D7066" s="118"/>
      <c r="E7066" s="118"/>
      <c r="F7066" s="118"/>
      <c r="G7066" s="118"/>
      <c r="H7066" s="118"/>
      <c r="I7066" s="118"/>
      <c r="J7066" s="118"/>
      <c r="K7066" s="118"/>
      <c r="L7066" s="118"/>
      <c r="M7066" s="118"/>
      <c r="N7066" s="118"/>
    </row>
    <row r="7067" spans="1:14" s="43" customFormat="1" hidden="1">
      <c r="A7067" s="84"/>
      <c r="B7067" s="117"/>
      <c r="C7067" s="118"/>
      <c r="D7067" s="118"/>
      <c r="E7067" s="118"/>
      <c r="F7067" s="118"/>
      <c r="G7067" s="118"/>
      <c r="H7067" s="118"/>
      <c r="I7067" s="118"/>
      <c r="J7067" s="118"/>
      <c r="K7067" s="118"/>
      <c r="L7067" s="118"/>
      <c r="M7067" s="118"/>
      <c r="N7067" s="118"/>
    </row>
    <row r="7068" spans="1:14" s="43" customFormat="1" hidden="1">
      <c r="A7068" s="84"/>
      <c r="B7068" s="117"/>
      <c r="C7068" s="118"/>
      <c r="D7068" s="118"/>
      <c r="E7068" s="118"/>
      <c r="F7068" s="118"/>
      <c r="G7068" s="118"/>
      <c r="H7068" s="118"/>
      <c r="I7068" s="118"/>
      <c r="J7068" s="118"/>
      <c r="K7068" s="118"/>
      <c r="L7068" s="118"/>
      <c r="M7068" s="118"/>
      <c r="N7068" s="118"/>
    </row>
    <row r="7069" spans="1:14" s="43" customFormat="1" hidden="1">
      <c r="A7069" s="84"/>
      <c r="B7069" s="117"/>
      <c r="C7069" s="118"/>
      <c r="D7069" s="118"/>
      <c r="E7069" s="118"/>
      <c r="F7069" s="118"/>
      <c r="G7069" s="118"/>
      <c r="H7069" s="118"/>
      <c r="I7069" s="118"/>
      <c r="J7069" s="118"/>
      <c r="K7069" s="118"/>
      <c r="L7069" s="118"/>
      <c r="M7069" s="118"/>
      <c r="N7069" s="118"/>
    </row>
    <row r="7070" spans="1:14" s="43" customFormat="1" hidden="1">
      <c r="A7070" s="84"/>
      <c r="B7070" s="117"/>
      <c r="C7070" s="118"/>
      <c r="D7070" s="118"/>
      <c r="E7070" s="118"/>
      <c r="F7070" s="118"/>
      <c r="G7070" s="118"/>
      <c r="H7070" s="118"/>
      <c r="I7070" s="118"/>
      <c r="J7070" s="118"/>
      <c r="K7070" s="118"/>
      <c r="L7070" s="118"/>
      <c r="M7070" s="118"/>
      <c r="N7070" s="118"/>
    </row>
    <row r="7071" spans="1:14" s="43" customFormat="1" hidden="1">
      <c r="A7071" s="84"/>
      <c r="B7071" s="117"/>
      <c r="C7071" s="118"/>
      <c r="D7071" s="118"/>
      <c r="E7071" s="118"/>
      <c r="F7071" s="118"/>
      <c r="G7071" s="118"/>
      <c r="H7071" s="118"/>
      <c r="I7071" s="118"/>
      <c r="J7071" s="118"/>
      <c r="K7071" s="118"/>
      <c r="L7071" s="118"/>
      <c r="M7071" s="118"/>
      <c r="N7071" s="118"/>
    </row>
    <row r="7072" spans="1:14" s="43" customFormat="1" hidden="1">
      <c r="A7072" s="84"/>
      <c r="B7072" s="117"/>
      <c r="C7072" s="118"/>
      <c r="D7072" s="118"/>
      <c r="E7072" s="118"/>
      <c r="F7072" s="118"/>
      <c r="G7072" s="118"/>
      <c r="H7072" s="118"/>
      <c r="I7072" s="118"/>
      <c r="J7072" s="118"/>
      <c r="K7072" s="118"/>
      <c r="L7072" s="118"/>
      <c r="M7072" s="118"/>
      <c r="N7072" s="118"/>
    </row>
    <row r="7073" spans="1:14" s="43" customFormat="1" hidden="1">
      <c r="A7073" s="84"/>
      <c r="B7073" s="117"/>
      <c r="C7073" s="118"/>
      <c r="D7073" s="118"/>
      <c r="E7073" s="118"/>
      <c r="F7073" s="118"/>
      <c r="G7073" s="118"/>
      <c r="H7073" s="118"/>
      <c r="I7073" s="118"/>
      <c r="J7073" s="118"/>
      <c r="K7073" s="118"/>
      <c r="L7073" s="118"/>
      <c r="M7073" s="118"/>
      <c r="N7073" s="118"/>
    </row>
    <row r="7074" spans="1:14" s="43" customFormat="1" hidden="1">
      <c r="A7074" s="84"/>
      <c r="B7074" s="117"/>
      <c r="C7074" s="118"/>
      <c r="D7074" s="118"/>
      <c r="E7074" s="118"/>
      <c r="F7074" s="118"/>
      <c r="G7074" s="118"/>
      <c r="H7074" s="118"/>
      <c r="I7074" s="118"/>
      <c r="J7074" s="118"/>
      <c r="K7074" s="118"/>
      <c r="L7074" s="118"/>
      <c r="M7074" s="118"/>
      <c r="N7074" s="118"/>
    </row>
    <row r="7075" spans="1:14" s="43" customFormat="1" hidden="1">
      <c r="A7075" s="84"/>
      <c r="B7075" s="117"/>
      <c r="C7075" s="118"/>
      <c r="D7075" s="118"/>
      <c r="E7075" s="118"/>
      <c r="F7075" s="118"/>
      <c r="G7075" s="118"/>
      <c r="H7075" s="118"/>
      <c r="I7075" s="118"/>
      <c r="J7075" s="118"/>
      <c r="K7075" s="118"/>
      <c r="L7075" s="118"/>
      <c r="M7075" s="118"/>
      <c r="N7075" s="118"/>
    </row>
    <row r="7076" spans="1:14" s="43" customFormat="1" hidden="1">
      <c r="A7076" s="84"/>
      <c r="B7076" s="117"/>
      <c r="C7076" s="118"/>
      <c r="D7076" s="118"/>
      <c r="E7076" s="118"/>
      <c r="F7076" s="118"/>
      <c r="G7076" s="118"/>
      <c r="H7076" s="118"/>
      <c r="I7076" s="118"/>
      <c r="J7076" s="118"/>
      <c r="K7076" s="118"/>
      <c r="L7076" s="118"/>
      <c r="M7076" s="118"/>
      <c r="N7076" s="118"/>
    </row>
    <row r="7077" spans="1:14" s="43" customFormat="1" hidden="1">
      <c r="A7077" s="84"/>
      <c r="B7077" s="117"/>
      <c r="C7077" s="118"/>
      <c r="D7077" s="118"/>
      <c r="E7077" s="118"/>
      <c r="F7077" s="118"/>
      <c r="G7077" s="118"/>
      <c r="H7077" s="118"/>
      <c r="I7077" s="118"/>
      <c r="J7077" s="118"/>
      <c r="K7077" s="118"/>
      <c r="L7077" s="118"/>
      <c r="M7077" s="118"/>
      <c r="N7077" s="118"/>
    </row>
    <row r="7078" spans="1:14" s="43" customFormat="1" hidden="1">
      <c r="A7078" s="84"/>
      <c r="B7078" s="117"/>
      <c r="C7078" s="118"/>
      <c r="D7078" s="118"/>
      <c r="E7078" s="118"/>
      <c r="F7078" s="118"/>
      <c r="G7078" s="118"/>
      <c r="H7078" s="118"/>
      <c r="I7078" s="118"/>
      <c r="J7078" s="118"/>
      <c r="K7078" s="118"/>
      <c r="L7078" s="118"/>
      <c r="M7078" s="118"/>
      <c r="N7078" s="118"/>
    </row>
    <row r="7079" spans="1:14" s="43" customFormat="1" hidden="1">
      <c r="A7079" s="84"/>
      <c r="B7079" s="117"/>
      <c r="C7079" s="118"/>
      <c r="D7079" s="118"/>
      <c r="E7079" s="118"/>
      <c r="F7079" s="118"/>
      <c r="G7079" s="118"/>
      <c r="H7079" s="118"/>
      <c r="I7079" s="118"/>
      <c r="J7079" s="118"/>
      <c r="K7079" s="118"/>
      <c r="L7079" s="118"/>
      <c r="M7079" s="118"/>
      <c r="N7079" s="118"/>
    </row>
    <row r="7080" spans="1:14" s="43" customFormat="1" hidden="1">
      <c r="A7080" s="84"/>
      <c r="B7080" s="117"/>
      <c r="C7080" s="118"/>
      <c r="D7080" s="118"/>
      <c r="E7080" s="118"/>
      <c r="F7080" s="118"/>
      <c r="G7080" s="118"/>
      <c r="H7080" s="118"/>
      <c r="I7080" s="118"/>
      <c r="J7080" s="118"/>
      <c r="K7080" s="118"/>
      <c r="L7080" s="118"/>
      <c r="M7080" s="118"/>
      <c r="N7080" s="118"/>
    </row>
    <row r="7081" spans="1:14" s="43" customFormat="1" hidden="1">
      <c r="A7081" s="84"/>
      <c r="B7081" s="117"/>
      <c r="C7081" s="118"/>
      <c r="D7081" s="118"/>
      <c r="E7081" s="118"/>
      <c r="F7081" s="118"/>
      <c r="G7081" s="118"/>
      <c r="H7081" s="118"/>
      <c r="I7081" s="118"/>
      <c r="J7081" s="118"/>
      <c r="K7081" s="118"/>
      <c r="L7081" s="118"/>
      <c r="M7081" s="118"/>
      <c r="N7081" s="118"/>
    </row>
    <row r="7082" spans="1:14" s="43" customFormat="1" hidden="1">
      <c r="A7082" s="84"/>
      <c r="B7082" s="117"/>
      <c r="C7082" s="118"/>
      <c r="D7082" s="118"/>
      <c r="E7082" s="118"/>
      <c r="F7082" s="118"/>
      <c r="G7082" s="118"/>
      <c r="H7082" s="118"/>
      <c r="I7082" s="118"/>
      <c r="J7082" s="118"/>
      <c r="K7082" s="118"/>
      <c r="L7082" s="118"/>
      <c r="M7082" s="118"/>
      <c r="N7082" s="118"/>
    </row>
    <row r="7083" spans="1:14" s="43" customFormat="1" hidden="1">
      <c r="A7083" s="84"/>
      <c r="B7083" s="117"/>
      <c r="C7083" s="118"/>
      <c r="D7083" s="118"/>
      <c r="E7083" s="118"/>
      <c r="F7083" s="118"/>
      <c r="G7083" s="118"/>
      <c r="H7083" s="118"/>
      <c r="I7083" s="118"/>
      <c r="J7083" s="118"/>
      <c r="K7083" s="118"/>
      <c r="L7083" s="118"/>
      <c r="M7083" s="118"/>
      <c r="N7083" s="118"/>
    </row>
    <row r="7084" spans="1:14" s="43" customFormat="1" hidden="1">
      <c r="A7084" s="84"/>
      <c r="B7084" s="117"/>
      <c r="C7084" s="118"/>
      <c r="D7084" s="118"/>
      <c r="E7084" s="118"/>
      <c r="F7084" s="118"/>
      <c r="G7084" s="118"/>
      <c r="H7084" s="118"/>
      <c r="I7084" s="118"/>
      <c r="J7084" s="118"/>
      <c r="K7084" s="118"/>
      <c r="L7084" s="118"/>
      <c r="M7084" s="118"/>
      <c r="N7084" s="118"/>
    </row>
    <row r="7085" spans="1:14" s="43" customFormat="1" hidden="1">
      <c r="A7085" s="84"/>
      <c r="B7085" s="117"/>
      <c r="C7085" s="118"/>
      <c r="D7085" s="118"/>
      <c r="E7085" s="118"/>
      <c r="F7085" s="118"/>
      <c r="G7085" s="118"/>
      <c r="H7085" s="118"/>
      <c r="I7085" s="118"/>
      <c r="J7085" s="118"/>
      <c r="K7085" s="118"/>
      <c r="L7085" s="118"/>
      <c r="M7085" s="118"/>
      <c r="N7085" s="118"/>
    </row>
    <row r="7086" spans="1:14" s="43" customFormat="1" hidden="1">
      <c r="A7086" s="84"/>
      <c r="B7086" s="117"/>
      <c r="C7086" s="118"/>
      <c r="D7086" s="118"/>
      <c r="E7086" s="118"/>
      <c r="F7086" s="118"/>
      <c r="G7086" s="118"/>
      <c r="H7086" s="118"/>
      <c r="I7086" s="118"/>
      <c r="J7086" s="118"/>
      <c r="K7086" s="118"/>
      <c r="L7086" s="118"/>
      <c r="M7086" s="118"/>
      <c r="N7086" s="118"/>
    </row>
    <row r="7087" spans="1:14" s="43" customFormat="1" hidden="1">
      <c r="A7087" s="84"/>
      <c r="B7087" s="117"/>
      <c r="C7087" s="118"/>
      <c r="D7087" s="118"/>
      <c r="E7087" s="118"/>
      <c r="F7087" s="118"/>
      <c r="G7087" s="118"/>
      <c r="H7087" s="118"/>
      <c r="I7087" s="118"/>
      <c r="J7087" s="118"/>
      <c r="K7087" s="118"/>
      <c r="L7087" s="118"/>
      <c r="M7087" s="118"/>
      <c r="N7087" s="118"/>
    </row>
    <row r="7088" spans="1:14" s="43" customFormat="1" hidden="1">
      <c r="A7088" s="84"/>
      <c r="B7088" s="117"/>
      <c r="C7088" s="118"/>
      <c r="D7088" s="118"/>
      <c r="E7088" s="118"/>
      <c r="F7088" s="118"/>
      <c r="G7088" s="118"/>
      <c r="H7088" s="118"/>
      <c r="I7088" s="118"/>
      <c r="J7088" s="118"/>
      <c r="K7088" s="118"/>
      <c r="L7088" s="118"/>
      <c r="M7088" s="118"/>
      <c r="N7088" s="118"/>
    </row>
    <row r="7089" spans="1:14" s="43" customFormat="1" hidden="1">
      <c r="A7089" s="84"/>
      <c r="B7089" s="117"/>
      <c r="C7089" s="118"/>
      <c r="D7089" s="118"/>
      <c r="E7089" s="118"/>
      <c r="F7089" s="118"/>
      <c r="G7089" s="118"/>
      <c r="H7089" s="118"/>
      <c r="I7089" s="118"/>
      <c r="J7089" s="118"/>
      <c r="K7089" s="118"/>
      <c r="L7089" s="118"/>
      <c r="M7089" s="118"/>
      <c r="N7089" s="118"/>
    </row>
    <row r="7090" spans="1:14" s="43" customFormat="1" hidden="1">
      <c r="A7090" s="84"/>
      <c r="B7090" s="117"/>
      <c r="C7090" s="118"/>
      <c r="D7090" s="118"/>
      <c r="E7090" s="118"/>
      <c r="F7090" s="118"/>
      <c r="G7090" s="118"/>
      <c r="H7090" s="118"/>
      <c r="I7090" s="118"/>
      <c r="J7090" s="118"/>
      <c r="K7090" s="118"/>
      <c r="L7090" s="118"/>
      <c r="M7090" s="118"/>
      <c r="N7090" s="118"/>
    </row>
    <row r="7091" spans="1:14" s="43" customFormat="1" hidden="1">
      <c r="A7091" s="84"/>
      <c r="B7091" s="117"/>
      <c r="C7091" s="118"/>
      <c r="D7091" s="118"/>
      <c r="E7091" s="118"/>
      <c r="F7091" s="118"/>
      <c r="G7091" s="118"/>
      <c r="H7091" s="118"/>
      <c r="I7091" s="118"/>
      <c r="J7091" s="118"/>
      <c r="K7091" s="118"/>
      <c r="L7091" s="118"/>
      <c r="M7091" s="118"/>
      <c r="N7091" s="118"/>
    </row>
    <row r="7092" spans="1:14" s="43" customFormat="1" hidden="1">
      <c r="A7092" s="84"/>
      <c r="B7092" s="117"/>
      <c r="C7092" s="118"/>
      <c r="D7092" s="118"/>
      <c r="E7092" s="118"/>
      <c r="F7092" s="118"/>
      <c r="G7092" s="118"/>
      <c r="H7092" s="118"/>
      <c r="I7092" s="118"/>
      <c r="J7092" s="118"/>
      <c r="K7092" s="118"/>
      <c r="L7092" s="118"/>
      <c r="M7092" s="118"/>
      <c r="N7092" s="118"/>
    </row>
    <row r="7093" spans="1:14" s="43" customFormat="1" hidden="1">
      <c r="A7093" s="84"/>
      <c r="B7093" s="117"/>
      <c r="C7093" s="118"/>
      <c r="D7093" s="118"/>
      <c r="E7093" s="118"/>
      <c r="F7093" s="118"/>
      <c r="G7093" s="118"/>
      <c r="H7093" s="118"/>
      <c r="I7093" s="118"/>
      <c r="J7093" s="118"/>
      <c r="K7093" s="118"/>
      <c r="L7093" s="118"/>
      <c r="M7093" s="118"/>
      <c r="N7093" s="118"/>
    </row>
    <row r="7094" spans="1:14" s="43" customFormat="1" hidden="1">
      <c r="A7094" s="84"/>
      <c r="B7094" s="117"/>
      <c r="C7094" s="118"/>
      <c r="D7094" s="118"/>
      <c r="E7094" s="118"/>
      <c r="F7094" s="118"/>
      <c r="G7094" s="118"/>
      <c r="H7094" s="118"/>
      <c r="I7094" s="118"/>
      <c r="J7094" s="118"/>
      <c r="K7094" s="118"/>
      <c r="L7094" s="118"/>
      <c r="M7094" s="118"/>
      <c r="N7094" s="118"/>
    </row>
    <row r="7095" spans="1:14" s="43" customFormat="1" hidden="1">
      <c r="A7095" s="84"/>
      <c r="B7095" s="117"/>
      <c r="C7095" s="118"/>
      <c r="D7095" s="118"/>
      <c r="E7095" s="118"/>
      <c r="F7095" s="118"/>
      <c r="G7095" s="118"/>
      <c r="H7095" s="118"/>
      <c r="I7095" s="118"/>
      <c r="J7095" s="118"/>
      <c r="K7095" s="118"/>
      <c r="L7095" s="118"/>
      <c r="M7095" s="118"/>
      <c r="N7095" s="118"/>
    </row>
    <row r="7096" spans="1:14" s="43" customFormat="1" hidden="1">
      <c r="A7096" s="84"/>
      <c r="B7096" s="117"/>
      <c r="C7096" s="118"/>
      <c r="D7096" s="118"/>
      <c r="E7096" s="118"/>
      <c r="F7096" s="118"/>
      <c r="G7096" s="118"/>
      <c r="H7096" s="118"/>
      <c r="I7096" s="118"/>
      <c r="J7096" s="118"/>
      <c r="K7096" s="118"/>
      <c r="L7096" s="118"/>
      <c r="M7096" s="118"/>
      <c r="N7096" s="118"/>
    </row>
    <row r="7097" spans="1:14" s="43" customFormat="1" hidden="1">
      <c r="A7097" s="84"/>
      <c r="B7097" s="117"/>
      <c r="C7097" s="118"/>
      <c r="D7097" s="118"/>
      <c r="E7097" s="118"/>
      <c r="F7097" s="118"/>
      <c r="G7097" s="118"/>
      <c r="H7097" s="118"/>
      <c r="I7097" s="118"/>
      <c r="J7097" s="118"/>
      <c r="K7097" s="118"/>
      <c r="L7097" s="118"/>
      <c r="M7097" s="118"/>
      <c r="N7097" s="118"/>
    </row>
    <row r="7098" spans="1:14" s="43" customFormat="1" hidden="1">
      <c r="A7098" s="84"/>
      <c r="B7098" s="117"/>
      <c r="C7098" s="118"/>
      <c r="D7098" s="118"/>
      <c r="E7098" s="118"/>
      <c r="F7098" s="118"/>
      <c r="G7098" s="118"/>
      <c r="H7098" s="118"/>
      <c r="I7098" s="118"/>
      <c r="J7098" s="118"/>
      <c r="K7098" s="118"/>
      <c r="L7098" s="118"/>
      <c r="M7098" s="118"/>
      <c r="N7098" s="118"/>
    </row>
    <row r="7099" spans="1:14" s="43" customFormat="1" hidden="1">
      <c r="A7099" s="84"/>
      <c r="B7099" s="117"/>
      <c r="C7099" s="118"/>
      <c r="D7099" s="118"/>
      <c r="E7099" s="118"/>
      <c r="F7099" s="118"/>
      <c r="G7099" s="118"/>
      <c r="H7099" s="118"/>
      <c r="I7099" s="118"/>
      <c r="J7099" s="118"/>
      <c r="K7099" s="118"/>
      <c r="L7099" s="118"/>
      <c r="M7099" s="118"/>
      <c r="N7099" s="118"/>
    </row>
    <row r="7100" spans="1:14" s="43" customFormat="1" hidden="1">
      <c r="A7100" s="84"/>
      <c r="B7100" s="117"/>
      <c r="C7100" s="118"/>
      <c r="D7100" s="118"/>
      <c r="E7100" s="118"/>
      <c r="F7100" s="118"/>
      <c r="G7100" s="118"/>
      <c r="H7100" s="118"/>
      <c r="I7100" s="118"/>
      <c r="J7100" s="118"/>
      <c r="K7100" s="118"/>
      <c r="L7100" s="118"/>
      <c r="M7100" s="118"/>
      <c r="N7100" s="118"/>
    </row>
    <row r="7101" spans="1:14" s="43" customFormat="1" hidden="1">
      <c r="A7101" s="84"/>
      <c r="B7101" s="117"/>
      <c r="C7101" s="118"/>
      <c r="D7101" s="118"/>
      <c r="E7101" s="118"/>
      <c r="F7101" s="118"/>
      <c r="G7101" s="118"/>
      <c r="H7101" s="118"/>
      <c r="I7101" s="118"/>
      <c r="J7101" s="118"/>
      <c r="K7101" s="118"/>
      <c r="L7101" s="118"/>
      <c r="M7101" s="118"/>
      <c r="N7101" s="118"/>
    </row>
    <row r="7102" spans="1:14" s="43" customFormat="1" hidden="1">
      <c r="A7102" s="84"/>
      <c r="B7102" s="117"/>
      <c r="C7102" s="118"/>
      <c r="D7102" s="118"/>
      <c r="E7102" s="118"/>
      <c r="F7102" s="118"/>
      <c r="G7102" s="118"/>
      <c r="H7102" s="118"/>
      <c r="I7102" s="118"/>
      <c r="J7102" s="118"/>
      <c r="K7102" s="118"/>
      <c r="L7102" s="118"/>
      <c r="M7102" s="118"/>
      <c r="N7102" s="118"/>
    </row>
    <row r="7103" spans="1:14" s="43" customFormat="1" hidden="1">
      <c r="A7103" s="84"/>
      <c r="B7103" s="117"/>
      <c r="C7103" s="118"/>
      <c r="D7103" s="118"/>
      <c r="E7103" s="118"/>
      <c r="F7103" s="118"/>
      <c r="G7103" s="118"/>
      <c r="H7103" s="118"/>
      <c r="I7103" s="118"/>
      <c r="J7103" s="118"/>
      <c r="K7103" s="118"/>
      <c r="L7103" s="118"/>
      <c r="M7103" s="118"/>
      <c r="N7103" s="118"/>
    </row>
    <row r="7104" spans="1:14" s="43" customFormat="1" hidden="1">
      <c r="A7104" s="84"/>
      <c r="B7104" s="117"/>
      <c r="C7104" s="118"/>
      <c r="D7104" s="118"/>
      <c r="E7104" s="118"/>
      <c r="F7104" s="118"/>
      <c r="G7104" s="118"/>
      <c r="H7104" s="118"/>
      <c r="I7104" s="118"/>
      <c r="J7104" s="118"/>
      <c r="K7104" s="118"/>
      <c r="L7104" s="118"/>
      <c r="M7104" s="118"/>
      <c r="N7104" s="118"/>
    </row>
    <row r="7105" spans="1:14" s="43" customFormat="1" hidden="1">
      <c r="A7105" s="84"/>
      <c r="B7105" s="117"/>
      <c r="C7105" s="118"/>
      <c r="D7105" s="118"/>
      <c r="E7105" s="118"/>
      <c r="F7105" s="118"/>
      <c r="G7105" s="118"/>
      <c r="H7105" s="118"/>
      <c r="I7105" s="118"/>
      <c r="J7105" s="118"/>
      <c r="K7105" s="118"/>
      <c r="L7105" s="118"/>
      <c r="M7105" s="118"/>
      <c r="N7105" s="118"/>
    </row>
    <row r="7106" spans="1:14" s="43" customFormat="1" hidden="1">
      <c r="A7106" s="84"/>
      <c r="B7106" s="117"/>
      <c r="C7106" s="118"/>
      <c r="D7106" s="118"/>
      <c r="E7106" s="118"/>
      <c r="F7106" s="118"/>
      <c r="G7106" s="118"/>
      <c r="H7106" s="118"/>
      <c r="I7106" s="118"/>
      <c r="J7106" s="118"/>
      <c r="K7106" s="118"/>
      <c r="L7106" s="118"/>
      <c r="M7106" s="118"/>
      <c r="N7106" s="118"/>
    </row>
    <row r="7107" spans="1:14" s="43" customFormat="1" hidden="1">
      <c r="A7107" s="84"/>
      <c r="B7107" s="117"/>
      <c r="C7107" s="118"/>
      <c r="D7107" s="118"/>
      <c r="E7107" s="118"/>
      <c r="F7107" s="118"/>
      <c r="G7107" s="118"/>
      <c r="H7107" s="118"/>
      <c r="I7107" s="118"/>
      <c r="J7107" s="118"/>
      <c r="K7107" s="118"/>
      <c r="L7107" s="118"/>
      <c r="M7107" s="118"/>
      <c r="N7107" s="118"/>
    </row>
    <row r="7108" spans="1:14" s="43" customFormat="1" hidden="1">
      <c r="A7108" s="84"/>
      <c r="B7108" s="117"/>
      <c r="C7108" s="118"/>
      <c r="D7108" s="118"/>
      <c r="E7108" s="118"/>
      <c r="F7108" s="118"/>
      <c r="G7108" s="118"/>
      <c r="H7108" s="118"/>
      <c r="I7108" s="118"/>
      <c r="J7108" s="118"/>
      <c r="K7108" s="118"/>
      <c r="L7108" s="118"/>
      <c r="M7108" s="118"/>
      <c r="N7108" s="118"/>
    </row>
    <row r="7109" spans="1:14" s="43" customFormat="1" hidden="1">
      <c r="A7109" s="84"/>
      <c r="B7109" s="117"/>
      <c r="C7109" s="118"/>
      <c r="D7109" s="118"/>
      <c r="E7109" s="118"/>
      <c r="F7109" s="118"/>
      <c r="G7109" s="118"/>
      <c r="H7109" s="118"/>
      <c r="I7109" s="118"/>
      <c r="J7109" s="118"/>
      <c r="K7109" s="118"/>
      <c r="L7109" s="118"/>
      <c r="M7109" s="118"/>
      <c r="N7109" s="118"/>
    </row>
    <row r="7110" spans="1:14" s="43" customFormat="1" hidden="1">
      <c r="A7110" s="84"/>
      <c r="B7110" s="117"/>
      <c r="C7110" s="118"/>
      <c r="D7110" s="118"/>
      <c r="E7110" s="118"/>
      <c r="F7110" s="118"/>
      <c r="G7110" s="118"/>
      <c r="H7110" s="118"/>
      <c r="I7110" s="118"/>
      <c r="J7110" s="118"/>
      <c r="K7110" s="118"/>
      <c r="L7110" s="118"/>
      <c r="M7110" s="118"/>
      <c r="N7110" s="118"/>
    </row>
    <row r="7111" spans="1:14" s="43" customFormat="1" hidden="1">
      <c r="A7111" s="84"/>
      <c r="B7111" s="117"/>
      <c r="C7111" s="118"/>
      <c r="D7111" s="118"/>
      <c r="E7111" s="118"/>
      <c r="F7111" s="118"/>
      <c r="G7111" s="118"/>
      <c r="H7111" s="118"/>
      <c r="I7111" s="118"/>
      <c r="J7111" s="118"/>
      <c r="K7111" s="118"/>
      <c r="L7111" s="118"/>
      <c r="M7111" s="118"/>
      <c r="N7111" s="118"/>
    </row>
    <row r="7112" spans="1:14" s="43" customFormat="1" hidden="1">
      <c r="A7112" s="84"/>
      <c r="B7112" s="117"/>
      <c r="C7112" s="118"/>
      <c r="D7112" s="118"/>
      <c r="E7112" s="118"/>
      <c r="F7112" s="118"/>
      <c r="G7112" s="118"/>
      <c r="H7112" s="118"/>
      <c r="I7112" s="118"/>
      <c r="J7112" s="118"/>
      <c r="K7112" s="118"/>
      <c r="L7112" s="118"/>
      <c r="M7112" s="118"/>
      <c r="N7112" s="118"/>
    </row>
    <row r="7113" spans="1:14" s="43" customFormat="1" hidden="1">
      <c r="A7113" s="84"/>
      <c r="B7113" s="117"/>
      <c r="C7113" s="118"/>
      <c r="D7113" s="118"/>
      <c r="E7113" s="118"/>
      <c r="F7113" s="118"/>
      <c r="G7113" s="118"/>
      <c r="H7113" s="118"/>
      <c r="I7113" s="118"/>
      <c r="J7113" s="118"/>
      <c r="K7113" s="118"/>
      <c r="L7113" s="118"/>
      <c r="M7113" s="118"/>
      <c r="N7113" s="118"/>
    </row>
    <row r="7114" spans="1:14" s="43" customFormat="1" ht="15" hidden="1" customHeight="1">
      <c r="A7114" s="84"/>
      <c r="B7114" s="117"/>
      <c r="C7114" s="118"/>
      <c r="D7114" s="118"/>
      <c r="E7114" s="118"/>
      <c r="F7114" s="118"/>
      <c r="G7114" s="118"/>
      <c r="H7114" s="118"/>
      <c r="I7114" s="118"/>
      <c r="J7114" s="118"/>
      <c r="K7114" s="118"/>
      <c r="L7114" s="118"/>
      <c r="M7114" s="118"/>
      <c r="N7114" s="118"/>
    </row>
    <row r="7115" spans="1:14" s="43" customFormat="1" ht="15" hidden="1" customHeight="1">
      <c r="A7115" s="84"/>
      <c r="B7115" s="117"/>
      <c r="C7115" s="118"/>
      <c r="D7115" s="118"/>
      <c r="E7115" s="118"/>
      <c r="F7115" s="118"/>
      <c r="G7115" s="118"/>
      <c r="H7115" s="118"/>
      <c r="I7115" s="118"/>
      <c r="J7115" s="118"/>
      <c r="K7115" s="118"/>
      <c r="L7115" s="118"/>
      <c r="M7115" s="118"/>
      <c r="N7115" s="118"/>
    </row>
    <row r="7116" spans="1:14" s="43" customFormat="1" ht="15" hidden="1" customHeight="1">
      <c r="A7116" s="84"/>
      <c r="B7116" s="117"/>
      <c r="C7116" s="118"/>
      <c r="D7116" s="118"/>
      <c r="E7116" s="118"/>
      <c r="F7116" s="118"/>
      <c r="G7116" s="118"/>
      <c r="H7116" s="118"/>
      <c r="I7116" s="118"/>
      <c r="J7116" s="118"/>
      <c r="K7116" s="118"/>
      <c r="L7116" s="118"/>
      <c r="M7116" s="118"/>
      <c r="N7116" s="118"/>
    </row>
    <row r="7117" spans="1:14" s="43" customFormat="1" ht="15" hidden="1" customHeight="1">
      <c r="A7117" s="84"/>
      <c r="B7117" s="117"/>
      <c r="C7117" s="118"/>
      <c r="D7117" s="118"/>
      <c r="E7117" s="118"/>
      <c r="F7117" s="118"/>
      <c r="G7117" s="118"/>
      <c r="H7117" s="118"/>
      <c r="I7117" s="118"/>
      <c r="J7117" s="118"/>
      <c r="K7117" s="118"/>
      <c r="L7117" s="118"/>
      <c r="M7117" s="118"/>
      <c r="N7117" s="118"/>
    </row>
    <row r="7118" spans="1:14" s="43" customFormat="1" ht="15" hidden="1" customHeight="1">
      <c r="A7118" s="84"/>
      <c r="B7118" s="117"/>
      <c r="C7118" s="118"/>
      <c r="D7118" s="118"/>
      <c r="E7118" s="118"/>
      <c r="F7118" s="118"/>
      <c r="G7118" s="118"/>
      <c r="H7118" s="118"/>
      <c r="I7118" s="118"/>
      <c r="J7118" s="118"/>
      <c r="K7118" s="118"/>
      <c r="L7118" s="118"/>
      <c r="M7118" s="118"/>
      <c r="N7118" s="118"/>
    </row>
    <row r="7119" spans="1:14" s="43" customFormat="1" ht="15" hidden="1" customHeight="1">
      <c r="A7119" s="84"/>
      <c r="B7119" s="117"/>
      <c r="C7119" s="118"/>
      <c r="D7119" s="118"/>
      <c r="E7119" s="118"/>
      <c r="F7119" s="118"/>
      <c r="G7119" s="118"/>
      <c r="H7119" s="118"/>
      <c r="I7119" s="118"/>
      <c r="J7119" s="118"/>
      <c r="K7119" s="118"/>
      <c r="L7119" s="118"/>
      <c r="M7119" s="118"/>
      <c r="N7119" s="118"/>
    </row>
    <row r="7120" spans="1:14" s="43" customFormat="1" ht="15" hidden="1" customHeight="1">
      <c r="A7120" s="84"/>
      <c r="B7120" s="117"/>
      <c r="C7120" s="118"/>
      <c r="D7120" s="118"/>
      <c r="E7120" s="118"/>
      <c r="F7120" s="118"/>
      <c r="G7120" s="118"/>
      <c r="H7120" s="118"/>
      <c r="I7120" s="118"/>
      <c r="J7120" s="118"/>
      <c r="K7120" s="118"/>
      <c r="L7120" s="118"/>
      <c r="M7120" s="118"/>
      <c r="N7120" s="118"/>
    </row>
    <row r="7121" spans="1:14" s="43" customFormat="1" ht="15" hidden="1" customHeight="1">
      <c r="A7121" s="84"/>
      <c r="B7121" s="117"/>
      <c r="C7121" s="118"/>
      <c r="D7121" s="118"/>
      <c r="E7121" s="118"/>
      <c r="F7121" s="118"/>
      <c r="G7121" s="118"/>
      <c r="H7121" s="118"/>
      <c r="I7121" s="118"/>
      <c r="J7121" s="118"/>
      <c r="K7121" s="118"/>
      <c r="L7121" s="118"/>
      <c r="M7121" s="118"/>
      <c r="N7121" s="118"/>
    </row>
    <row r="7122" spans="1:14" s="43" customFormat="1" ht="15" hidden="1" customHeight="1">
      <c r="A7122" s="84"/>
      <c r="B7122" s="117"/>
      <c r="C7122" s="118"/>
      <c r="D7122" s="118"/>
      <c r="E7122" s="118"/>
      <c r="F7122" s="118"/>
      <c r="G7122" s="118"/>
      <c r="H7122" s="118"/>
      <c r="I7122" s="118"/>
      <c r="J7122" s="118"/>
      <c r="K7122" s="118"/>
      <c r="L7122" s="118"/>
      <c r="M7122" s="118"/>
      <c r="N7122" s="118"/>
    </row>
    <row r="7123" spans="1:14" s="43" customFormat="1" ht="15" hidden="1" customHeight="1">
      <c r="A7123" s="84"/>
      <c r="B7123" s="117"/>
      <c r="C7123" s="118"/>
      <c r="D7123" s="118"/>
      <c r="E7123" s="118"/>
      <c r="F7123" s="118"/>
      <c r="G7123" s="118"/>
      <c r="H7123" s="118"/>
      <c r="I7123" s="118"/>
      <c r="J7123" s="118"/>
      <c r="K7123" s="118"/>
      <c r="L7123" s="118"/>
      <c r="M7123" s="118"/>
      <c r="N7123" s="118"/>
    </row>
    <row r="7124" spans="1:14" s="43" customFormat="1" ht="15" hidden="1" customHeight="1">
      <c r="A7124" s="84"/>
      <c r="B7124" s="117"/>
      <c r="C7124" s="118"/>
      <c r="D7124" s="118"/>
      <c r="E7124" s="118"/>
      <c r="F7124" s="118"/>
      <c r="G7124" s="118"/>
      <c r="H7124" s="118"/>
      <c r="I7124" s="118"/>
      <c r="J7124" s="118"/>
      <c r="K7124" s="118"/>
      <c r="L7124" s="118"/>
      <c r="M7124" s="118"/>
      <c r="N7124" s="118"/>
    </row>
    <row r="7125" spans="1:14" s="43" customFormat="1" ht="15" hidden="1" customHeight="1">
      <c r="A7125" s="84"/>
      <c r="B7125" s="117"/>
      <c r="C7125" s="118"/>
      <c r="D7125" s="118"/>
      <c r="E7125" s="118"/>
      <c r="F7125" s="118"/>
      <c r="G7125" s="118"/>
      <c r="H7125" s="118"/>
      <c r="I7125" s="118"/>
      <c r="J7125" s="118"/>
      <c r="K7125" s="118"/>
      <c r="L7125" s="118"/>
      <c r="M7125" s="118"/>
      <c r="N7125" s="118"/>
    </row>
    <row r="7126" spans="1:14" s="43" customFormat="1" ht="15" hidden="1" customHeight="1">
      <c r="A7126" s="84"/>
      <c r="B7126" s="117"/>
      <c r="C7126" s="118"/>
      <c r="D7126" s="118"/>
      <c r="E7126" s="118"/>
      <c r="F7126" s="118"/>
      <c r="G7126" s="118"/>
      <c r="H7126" s="118"/>
      <c r="I7126" s="118"/>
      <c r="J7126" s="118"/>
      <c r="K7126" s="118"/>
      <c r="L7126" s="118"/>
      <c r="M7126" s="118"/>
      <c r="N7126" s="118"/>
    </row>
    <row r="7127" spans="1:14" s="43" customFormat="1" ht="15" hidden="1" customHeight="1">
      <c r="A7127" s="84"/>
      <c r="B7127" s="117"/>
      <c r="C7127" s="118"/>
      <c r="D7127" s="118"/>
      <c r="E7127" s="118"/>
      <c r="F7127" s="118"/>
      <c r="G7127" s="118"/>
      <c r="H7127" s="118"/>
      <c r="I7127" s="118"/>
      <c r="J7127" s="118"/>
      <c r="K7127" s="118"/>
      <c r="L7127" s="118"/>
      <c r="M7127" s="118"/>
      <c r="N7127" s="118"/>
    </row>
    <row r="7128" spans="1:14" s="43" customFormat="1" ht="15" hidden="1" customHeight="1">
      <c r="A7128" s="84"/>
      <c r="B7128" s="117"/>
      <c r="C7128" s="118"/>
      <c r="D7128" s="118"/>
      <c r="E7128" s="118"/>
      <c r="F7128" s="118"/>
      <c r="G7128" s="118"/>
      <c r="H7128" s="118"/>
      <c r="I7128" s="118"/>
      <c r="J7128" s="118"/>
      <c r="K7128" s="118"/>
      <c r="L7128" s="118"/>
      <c r="M7128" s="118"/>
      <c r="N7128" s="118"/>
    </row>
    <row r="7129" spans="1:14" s="43" customFormat="1" ht="15" hidden="1" customHeight="1">
      <c r="A7129" s="84"/>
      <c r="B7129" s="117"/>
      <c r="C7129" s="118"/>
      <c r="D7129" s="118"/>
      <c r="E7129" s="118"/>
      <c r="F7129" s="118"/>
      <c r="G7129" s="118"/>
      <c r="H7129" s="118"/>
      <c r="I7129" s="118"/>
      <c r="J7129" s="118"/>
      <c r="K7129" s="118"/>
      <c r="L7129" s="118"/>
      <c r="M7129" s="118"/>
      <c r="N7129" s="118"/>
    </row>
    <row r="7130" spans="1:14" s="43" customFormat="1" ht="15" hidden="1" customHeight="1">
      <c r="A7130" s="84"/>
      <c r="B7130" s="117"/>
      <c r="C7130" s="118"/>
      <c r="D7130" s="118"/>
      <c r="E7130" s="118"/>
      <c r="F7130" s="118"/>
      <c r="G7130" s="118"/>
      <c r="H7130" s="118"/>
      <c r="I7130" s="118"/>
      <c r="J7130" s="118"/>
      <c r="K7130" s="118"/>
      <c r="L7130" s="118"/>
      <c r="M7130" s="118"/>
      <c r="N7130" s="118"/>
    </row>
    <row r="7131" spans="1:14" s="43" customFormat="1" ht="15" hidden="1" customHeight="1">
      <c r="A7131" s="84"/>
      <c r="B7131" s="117"/>
      <c r="C7131" s="118"/>
      <c r="D7131" s="118"/>
      <c r="E7131" s="118"/>
      <c r="F7131" s="118"/>
      <c r="G7131" s="118"/>
      <c r="H7131" s="118"/>
      <c r="I7131" s="118"/>
      <c r="J7131" s="118"/>
      <c r="K7131" s="118"/>
      <c r="L7131" s="118"/>
      <c r="M7131" s="118"/>
      <c r="N7131" s="118"/>
    </row>
    <row r="7132" spans="1:14" s="43" customFormat="1" ht="15" hidden="1" customHeight="1">
      <c r="A7132" s="84"/>
      <c r="B7132" s="117"/>
      <c r="C7132" s="118"/>
      <c r="D7132" s="118"/>
      <c r="E7132" s="118"/>
      <c r="F7132" s="118"/>
      <c r="G7132" s="118"/>
      <c r="H7132" s="118"/>
      <c r="I7132" s="118"/>
      <c r="J7132" s="118"/>
      <c r="K7132" s="118"/>
      <c r="L7132" s="118"/>
      <c r="M7132" s="118"/>
      <c r="N7132" s="118"/>
    </row>
    <row r="7133" spans="1:14" s="43" customFormat="1" ht="15" hidden="1" customHeight="1">
      <c r="A7133" s="84"/>
      <c r="B7133" s="117"/>
      <c r="C7133" s="118"/>
      <c r="D7133" s="118"/>
      <c r="E7133" s="118"/>
      <c r="F7133" s="118"/>
      <c r="G7133" s="118"/>
      <c r="H7133" s="118"/>
      <c r="I7133" s="118"/>
      <c r="J7133" s="118"/>
      <c r="K7133" s="118"/>
      <c r="L7133" s="118"/>
      <c r="M7133" s="118"/>
      <c r="N7133" s="118"/>
    </row>
    <row r="7134" spans="1:14" s="43" customFormat="1" ht="15" hidden="1" customHeight="1">
      <c r="A7134" s="84"/>
      <c r="B7134" s="117"/>
      <c r="C7134" s="118"/>
      <c r="D7134" s="118"/>
      <c r="E7134" s="118"/>
      <c r="F7134" s="118"/>
      <c r="G7134" s="118"/>
      <c r="H7134" s="118"/>
      <c r="I7134" s="118"/>
      <c r="J7134" s="118"/>
      <c r="K7134" s="118"/>
      <c r="L7134" s="118"/>
      <c r="M7134" s="118"/>
      <c r="N7134" s="118"/>
    </row>
    <row r="7135" spans="1:14" s="43" customFormat="1" ht="15" hidden="1" customHeight="1">
      <c r="A7135" s="84"/>
      <c r="B7135" s="117"/>
      <c r="C7135" s="118"/>
      <c r="D7135" s="118"/>
      <c r="E7135" s="118"/>
      <c r="F7135" s="118"/>
      <c r="G7135" s="118"/>
      <c r="H7135" s="118"/>
      <c r="I7135" s="118"/>
      <c r="J7135" s="118"/>
      <c r="K7135" s="118"/>
      <c r="L7135" s="118"/>
      <c r="M7135" s="118"/>
      <c r="N7135" s="118"/>
    </row>
    <row r="7136" spans="1:14" s="43" customFormat="1" ht="15" hidden="1" customHeight="1">
      <c r="A7136" s="84"/>
      <c r="B7136" s="117"/>
      <c r="C7136" s="118"/>
      <c r="D7136" s="118"/>
      <c r="E7136" s="118"/>
      <c r="F7136" s="118"/>
      <c r="G7136" s="118"/>
      <c r="H7136" s="118"/>
      <c r="I7136" s="118"/>
      <c r="J7136" s="118"/>
      <c r="K7136" s="118"/>
      <c r="L7136" s="118"/>
      <c r="M7136" s="118"/>
      <c r="N7136" s="118"/>
    </row>
    <row r="7137" spans="1:14" s="43" customFormat="1" ht="15" hidden="1" customHeight="1">
      <c r="A7137" s="84"/>
      <c r="B7137" s="117"/>
      <c r="C7137" s="118"/>
      <c r="D7137" s="118"/>
      <c r="E7137" s="118"/>
      <c r="F7137" s="118"/>
      <c r="G7137" s="118"/>
      <c r="H7137" s="118"/>
      <c r="I7137" s="118"/>
      <c r="J7137" s="118"/>
      <c r="K7137" s="118"/>
      <c r="L7137" s="118"/>
      <c r="M7137" s="118"/>
      <c r="N7137" s="118"/>
    </row>
    <row r="7138" spans="1:14" s="43" customFormat="1" ht="15" hidden="1" customHeight="1">
      <c r="A7138" s="84"/>
      <c r="B7138" s="117"/>
      <c r="C7138" s="118"/>
      <c r="D7138" s="118"/>
      <c r="E7138" s="118"/>
      <c r="F7138" s="118"/>
      <c r="G7138" s="118"/>
      <c r="H7138" s="118"/>
      <c r="I7138" s="118"/>
      <c r="J7138" s="118"/>
      <c r="K7138" s="118"/>
      <c r="L7138" s="118"/>
      <c r="M7138" s="118"/>
      <c r="N7138" s="118"/>
    </row>
    <row r="7139" spans="1:14" s="43" customFormat="1" ht="15" hidden="1" customHeight="1">
      <c r="A7139" s="84"/>
      <c r="B7139" s="117"/>
      <c r="C7139" s="118"/>
      <c r="D7139" s="118"/>
      <c r="E7139" s="118"/>
      <c r="F7139" s="118"/>
      <c r="G7139" s="118"/>
      <c r="H7139" s="118"/>
      <c r="I7139" s="118"/>
      <c r="J7139" s="118"/>
      <c r="K7139" s="118"/>
      <c r="L7139" s="118"/>
      <c r="M7139" s="118"/>
      <c r="N7139" s="118"/>
    </row>
    <row r="7140" spans="1:14" s="43" customFormat="1" ht="15" hidden="1" customHeight="1">
      <c r="A7140" s="84"/>
      <c r="B7140" s="117"/>
      <c r="C7140" s="118"/>
      <c r="D7140" s="118"/>
      <c r="E7140" s="118"/>
      <c r="F7140" s="118"/>
      <c r="G7140" s="118"/>
      <c r="H7140" s="118"/>
      <c r="I7140" s="118"/>
      <c r="J7140" s="118"/>
      <c r="K7140" s="118"/>
      <c r="L7140" s="118"/>
      <c r="M7140" s="118"/>
      <c r="N7140" s="118"/>
    </row>
    <row r="7141" spans="1:14" s="43" customFormat="1" ht="15" hidden="1" customHeight="1">
      <c r="A7141" s="84"/>
      <c r="B7141" s="117"/>
      <c r="C7141" s="118"/>
      <c r="D7141" s="118"/>
      <c r="E7141" s="118"/>
      <c r="F7141" s="118"/>
      <c r="G7141" s="118"/>
      <c r="H7141" s="118"/>
      <c r="I7141" s="118"/>
      <c r="J7141" s="118"/>
      <c r="K7141" s="118"/>
      <c r="L7141" s="118"/>
      <c r="M7141" s="118"/>
      <c r="N7141" s="118"/>
    </row>
    <row r="7142" spans="1:14" s="43" customFormat="1" ht="15" hidden="1" customHeight="1">
      <c r="A7142" s="84"/>
      <c r="B7142" s="117"/>
      <c r="C7142" s="118"/>
      <c r="D7142" s="118"/>
      <c r="E7142" s="118"/>
      <c r="F7142" s="118"/>
      <c r="G7142" s="118"/>
      <c r="H7142" s="118"/>
      <c r="I7142" s="118"/>
      <c r="J7142" s="118"/>
      <c r="K7142" s="118"/>
      <c r="L7142" s="118"/>
      <c r="M7142" s="118"/>
      <c r="N7142" s="118"/>
    </row>
    <row r="7143" spans="1:14" s="43" customFormat="1" ht="15" hidden="1" customHeight="1">
      <c r="A7143" s="84"/>
      <c r="B7143" s="117"/>
      <c r="C7143" s="118"/>
      <c r="D7143" s="118"/>
      <c r="E7143" s="118"/>
      <c r="F7143" s="118"/>
      <c r="G7143" s="118"/>
      <c r="H7143" s="118"/>
      <c r="I7143" s="118"/>
      <c r="J7143" s="118"/>
      <c r="K7143" s="118"/>
      <c r="L7143" s="118"/>
      <c r="M7143" s="118"/>
      <c r="N7143" s="118"/>
    </row>
    <row r="7144" spans="1:14" s="43" customFormat="1" ht="15" hidden="1" customHeight="1">
      <c r="A7144" s="84"/>
      <c r="B7144" s="117"/>
      <c r="C7144" s="118"/>
      <c r="D7144" s="118"/>
      <c r="E7144" s="118"/>
      <c r="F7144" s="118"/>
      <c r="G7144" s="118"/>
      <c r="H7144" s="118"/>
      <c r="I7144" s="118"/>
      <c r="J7144" s="118"/>
      <c r="K7144" s="118"/>
      <c r="L7144" s="118"/>
      <c r="M7144" s="118"/>
      <c r="N7144" s="118"/>
    </row>
    <row r="7145" spans="1:14" s="43" customFormat="1" ht="15" hidden="1" customHeight="1">
      <c r="A7145" s="84"/>
      <c r="B7145" s="117"/>
      <c r="C7145" s="118"/>
      <c r="D7145" s="118"/>
      <c r="E7145" s="118"/>
      <c r="F7145" s="118"/>
      <c r="G7145" s="118"/>
      <c r="H7145" s="118"/>
      <c r="I7145" s="118"/>
      <c r="J7145" s="118"/>
      <c r="K7145" s="118"/>
      <c r="L7145" s="118"/>
      <c r="M7145" s="118"/>
      <c r="N7145" s="118"/>
    </row>
    <row r="7146" spans="1:14" s="43" customFormat="1" ht="15" hidden="1" customHeight="1">
      <c r="A7146" s="84"/>
      <c r="B7146" s="117"/>
      <c r="C7146" s="118"/>
      <c r="D7146" s="118"/>
      <c r="E7146" s="118"/>
      <c r="F7146" s="118"/>
      <c r="G7146" s="118"/>
      <c r="H7146" s="118"/>
      <c r="I7146" s="118"/>
      <c r="J7146" s="118"/>
      <c r="K7146" s="118"/>
      <c r="L7146" s="118"/>
      <c r="M7146" s="118"/>
      <c r="N7146" s="118"/>
    </row>
    <row r="7147" spans="1:14" s="43" customFormat="1" ht="15" hidden="1" customHeight="1">
      <c r="A7147" s="84"/>
      <c r="B7147" s="117"/>
      <c r="C7147" s="118"/>
      <c r="D7147" s="118"/>
      <c r="E7147" s="118"/>
      <c r="F7147" s="118"/>
      <c r="G7147" s="118"/>
      <c r="H7147" s="118"/>
      <c r="I7147" s="118"/>
      <c r="J7147" s="118"/>
      <c r="K7147" s="118"/>
      <c r="L7147" s="118"/>
      <c r="M7147" s="118"/>
      <c r="N7147" s="118"/>
    </row>
    <row r="7148" spans="1:14" s="43" customFormat="1" ht="15" hidden="1" customHeight="1">
      <c r="A7148" s="84"/>
      <c r="B7148" s="117"/>
      <c r="C7148" s="118"/>
      <c r="D7148" s="118"/>
      <c r="E7148" s="118"/>
      <c r="F7148" s="118"/>
      <c r="G7148" s="118"/>
      <c r="H7148" s="118"/>
      <c r="I7148" s="118"/>
      <c r="J7148" s="118"/>
      <c r="K7148" s="118"/>
      <c r="L7148" s="118"/>
      <c r="M7148" s="118"/>
      <c r="N7148" s="118"/>
    </row>
    <row r="7149" spans="1:14" s="43" customFormat="1" ht="15" hidden="1" customHeight="1">
      <c r="A7149" s="84"/>
      <c r="B7149" s="117"/>
      <c r="C7149" s="118"/>
      <c r="D7149" s="118"/>
      <c r="E7149" s="118"/>
      <c r="F7149" s="118"/>
      <c r="G7149" s="118"/>
      <c r="H7149" s="118"/>
      <c r="I7149" s="118"/>
      <c r="J7149" s="118"/>
      <c r="K7149" s="118"/>
      <c r="L7149" s="118"/>
      <c r="M7149" s="118"/>
      <c r="N7149" s="118"/>
    </row>
    <row r="7150" spans="1:14" s="43" customFormat="1" ht="15" hidden="1" customHeight="1">
      <c r="A7150" s="84"/>
      <c r="B7150" s="117"/>
      <c r="C7150" s="118"/>
      <c r="D7150" s="118"/>
      <c r="E7150" s="118"/>
      <c r="F7150" s="118"/>
      <c r="G7150" s="118"/>
      <c r="H7150" s="118"/>
      <c r="I7150" s="118"/>
      <c r="J7150" s="118"/>
      <c r="K7150" s="118"/>
      <c r="L7150" s="118"/>
      <c r="M7150" s="118"/>
      <c r="N7150" s="118"/>
    </row>
    <row r="7151" spans="1:14" s="43" customFormat="1" ht="15" hidden="1" customHeight="1">
      <c r="A7151" s="84"/>
      <c r="B7151" s="117"/>
      <c r="C7151" s="118"/>
      <c r="D7151" s="118"/>
      <c r="E7151" s="118"/>
      <c r="F7151" s="118"/>
      <c r="G7151" s="118"/>
      <c r="H7151" s="118"/>
      <c r="I7151" s="118"/>
      <c r="J7151" s="118"/>
      <c r="K7151" s="118"/>
      <c r="L7151" s="118"/>
      <c r="M7151" s="118"/>
      <c r="N7151" s="118"/>
    </row>
    <row r="7152" spans="1:14" s="43" customFormat="1" ht="15" hidden="1" customHeight="1">
      <c r="A7152" s="84"/>
      <c r="B7152" s="117"/>
      <c r="C7152" s="118"/>
      <c r="D7152" s="118"/>
      <c r="E7152" s="118"/>
      <c r="F7152" s="118"/>
      <c r="G7152" s="118"/>
      <c r="H7152" s="118"/>
      <c r="I7152" s="118"/>
      <c r="J7152" s="118"/>
      <c r="K7152" s="118"/>
      <c r="L7152" s="118"/>
      <c r="M7152" s="118"/>
      <c r="N7152" s="118"/>
    </row>
    <row r="7153" spans="1:14" s="43" customFormat="1" ht="15" hidden="1" customHeight="1">
      <c r="A7153" s="84"/>
      <c r="B7153" s="117"/>
      <c r="C7153" s="118"/>
      <c r="D7153" s="118"/>
      <c r="E7153" s="118"/>
      <c r="F7153" s="118"/>
      <c r="G7153" s="118"/>
      <c r="H7153" s="118"/>
      <c r="I7153" s="118"/>
      <c r="J7153" s="118"/>
      <c r="K7153" s="118"/>
      <c r="L7153" s="118"/>
      <c r="M7153" s="118"/>
      <c r="N7153" s="118"/>
    </row>
    <row r="7154" spans="1:14" s="43" customFormat="1" ht="15" hidden="1" customHeight="1">
      <c r="A7154" s="84"/>
      <c r="B7154" s="117"/>
      <c r="C7154" s="118"/>
      <c r="D7154" s="118"/>
      <c r="E7154" s="118"/>
      <c r="F7154" s="118"/>
      <c r="G7154" s="118"/>
      <c r="H7154" s="118"/>
      <c r="I7154" s="118"/>
      <c r="J7154" s="118"/>
      <c r="K7154" s="118"/>
      <c r="L7154" s="118"/>
      <c r="M7154" s="118"/>
      <c r="N7154" s="118"/>
    </row>
    <row r="7155" spans="1:14" s="43" customFormat="1" ht="15" hidden="1" customHeight="1">
      <c r="A7155" s="84"/>
      <c r="B7155" s="117"/>
      <c r="C7155" s="118"/>
      <c r="D7155" s="118"/>
      <c r="E7155" s="118"/>
      <c r="F7155" s="118"/>
      <c r="G7155" s="118"/>
      <c r="H7155" s="118"/>
      <c r="I7155" s="118"/>
      <c r="J7155" s="118"/>
      <c r="K7155" s="118"/>
      <c r="L7155" s="118"/>
      <c r="M7155" s="118"/>
      <c r="N7155" s="118"/>
    </row>
    <row r="7156" spans="1:14" s="43" customFormat="1" ht="15" hidden="1" customHeight="1">
      <c r="A7156" s="84"/>
      <c r="B7156" s="117"/>
      <c r="C7156" s="118"/>
      <c r="D7156" s="118"/>
      <c r="E7156" s="118"/>
      <c r="F7156" s="118"/>
      <c r="G7156" s="118"/>
      <c r="H7156" s="118"/>
      <c r="I7156" s="118"/>
      <c r="J7156" s="118"/>
      <c r="K7156" s="118"/>
      <c r="L7156" s="118"/>
      <c r="M7156" s="118"/>
      <c r="N7156" s="118"/>
    </row>
    <row r="7157" spans="1:14" s="43" customFormat="1" ht="15" hidden="1" customHeight="1">
      <c r="A7157" s="84"/>
      <c r="B7157" s="117"/>
      <c r="C7157" s="118"/>
      <c r="D7157" s="118"/>
      <c r="E7157" s="118"/>
      <c r="F7157" s="118"/>
      <c r="G7157" s="118"/>
      <c r="H7157" s="118"/>
      <c r="I7157" s="118"/>
      <c r="J7157" s="118"/>
      <c r="K7157" s="118"/>
      <c r="L7157" s="118"/>
      <c r="M7157" s="118"/>
      <c r="N7157" s="118"/>
    </row>
    <row r="7158" spans="1:14" s="43" customFormat="1" ht="15" hidden="1" customHeight="1">
      <c r="A7158" s="84"/>
      <c r="B7158" s="117"/>
      <c r="C7158" s="118"/>
      <c r="D7158" s="118"/>
      <c r="E7158" s="118"/>
      <c r="F7158" s="118"/>
      <c r="G7158" s="118"/>
      <c r="H7158" s="118"/>
      <c r="I7158" s="118"/>
      <c r="J7158" s="118"/>
      <c r="K7158" s="118"/>
      <c r="L7158" s="118"/>
      <c r="M7158" s="118"/>
      <c r="N7158" s="118"/>
    </row>
    <row r="7159" spans="1:14" s="43" customFormat="1" ht="15" hidden="1" customHeight="1">
      <c r="A7159" s="84"/>
      <c r="B7159" s="117"/>
      <c r="C7159" s="118"/>
      <c r="D7159" s="118"/>
      <c r="E7159" s="118"/>
      <c r="F7159" s="118"/>
      <c r="G7159" s="118"/>
      <c r="H7159" s="118"/>
      <c r="I7159" s="118"/>
      <c r="J7159" s="118"/>
      <c r="K7159" s="118"/>
      <c r="L7159" s="118"/>
      <c r="M7159" s="118"/>
      <c r="N7159" s="118"/>
    </row>
    <row r="7160" spans="1:14" s="43" customFormat="1" ht="15" hidden="1" customHeight="1">
      <c r="A7160" s="84"/>
      <c r="B7160" s="117"/>
      <c r="C7160" s="118"/>
      <c r="D7160" s="118"/>
      <c r="E7160" s="118"/>
      <c r="F7160" s="118"/>
      <c r="G7160" s="118"/>
      <c r="H7160" s="118"/>
      <c r="I7160" s="118"/>
      <c r="J7160" s="118"/>
      <c r="K7160" s="118"/>
      <c r="L7160" s="118"/>
      <c r="M7160" s="118"/>
      <c r="N7160" s="118"/>
    </row>
    <row r="7161" spans="1:14" s="43" customFormat="1" ht="15" hidden="1" customHeight="1">
      <c r="A7161" s="84"/>
      <c r="B7161" s="117"/>
      <c r="C7161" s="118"/>
      <c r="D7161" s="118"/>
      <c r="E7161" s="118"/>
      <c r="F7161" s="118"/>
      <c r="G7161" s="118"/>
      <c r="H7161" s="118"/>
      <c r="I7161" s="118"/>
      <c r="J7161" s="118"/>
      <c r="K7161" s="118"/>
      <c r="L7161" s="118"/>
      <c r="M7161" s="118"/>
      <c r="N7161" s="118"/>
    </row>
    <row r="7162" spans="1:14" s="43" customFormat="1" ht="15" hidden="1" customHeight="1">
      <c r="A7162" s="84"/>
      <c r="B7162" s="117"/>
      <c r="C7162" s="118"/>
      <c r="D7162" s="118"/>
      <c r="E7162" s="118"/>
      <c r="F7162" s="118"/>
      <c r="G7162" s="118"/>
      <c r="H7162" s="118"/>
      <c r="I7162" s="118"/>
      <c r="J7162" s="118"/>
      <c r="K7162" s="118"/>
      <c r="L7162" s="118"/>
      <c r="M7162" s="118"/>
      <c r="N7162" s="118"/>
    </row>
    <row r="7163" spans="1:14" s="43" customFormat="1" ht="15" hidden="1" customHeight="1">
      <c r="A7163" s="84"/>
      <c r="B7163" s="117"/>
      <c r="C7163" s="118"/>
      <c r="D7163" s="118"/>
      <c r="E7163" s="118"/>
      <c r="F7163" s="118"/>
      <c r="G7163" s="118"/>
      <c r="H7163" s="118"/>
      <c r="I7163" s="118"/>
      <c r="J7163" s="118"/>
      <c r="K7163" s="118"/>
      <c r="L7163" s="118"/>
      <c r="M7163" s="118"/>
      <c r="N7163" s="118"/>
    </row>
    <row r="7164" spans="1:14" s="43" customFormat="1" ht="15" hidden="1" customHeight="1">
      <c r="A7164" s="84"/>
      <c r="B7164" s="117"/>
      <c r="C7164" s="118"/>
      <c r="D7164" s="118"/>
      <c r="E7164" s="118"/>
      <c r="F7164" s="118"/>
      <c r="G7164" s="118"/>
      <c r="H7164" s="118"/>
      <c r="I7164" s="118"/>
      <c r="J7164" s="118"/>
      <c r="K7164" s="118"/>
      <c r="L7164" s="118"/>
      <c r="M7164" s="118"/>
      <c r="N7164" s="118"/>
    </row>
    <row r="7165" spans="1:14" s="43" customFormat="1" ht="15" hidden="1" customHeight="1">
      <c r="A7165" s="84"/>
      <c r="B7165" s="117"/>
      <c r="C7165" s="118"/>
      <c r="D7165" s="118"/>
      <c r="E7165" s="118"/>
      <c r="F7165" s="118"/>
      <c r="G7165" s="118"/>
      <c r="H7165" s="118"/>
      <c r="I7165" s="118"/>
      <c r="J7165" s="118"/>
      <c r="K7165" s="118"/>
      <c r="L7165" s="118"/>
      <c r="M7165" s="118"/>
      <c r="N7165" s="118"/>
    </row>
    <row r="7166" spans="1:14" s="43" customFormat="1" ht="15" hidden="1" customHeight="1">
      <c r="A7166" s="84"/>
      <c r="B7166" s="117"/>
      <c r="C7166" s="118"/>
      <c r="D7166" s="118"/>
      <c r="E7166" s="118"/>
      <c r="F7166" s="118"/>
      <c r="G7166" s="118"/>
      <c r="H7166" s="118"/>
      <c r="I7166" s="118"/>
      <c r="J7166" s="118"/>
      <c r="K7166" s="118"/>
      <c r="L7166" s="118"/>
      <c r="M7166" s="118"/>
      <c r="N7166" s="118"/>
    </row>
    <row r="7167" spans="1:14" s="43" customFormat="1" ht="15" hidden="1" customHeight="1">
      <c r="A7167" s="84"/>
      <c r="B7167" s="117"/>
      <c r="C7167" s="118"/>
      <c r="D7167" s="118"/>
      <c r="E7167" s="118"/>
      <c r="F7167" s="118"/>
      <c r="G7167" s="118"/>
      <c r="H7167" s="118"/>
      <c r="I7167" s="118"/>
      <c r="J7167" s="118"/>
      <c r="K7167" s="118"/>
      <c r="L7167" s="118"/>
      <c r="M7167" s="118"/>
      <c r="N7167" s="118"/>
    </row>
    <row r="7168" spans="1:14" s="43" customFormat="1" ht="15" hidden="1" customHeight="1">
      <c r="A7168" s="84"/>
      <c r="B7168" s="117"/>
      <c r="C7168" s="118"/>
      <c r="D7168" s="118"/>
      <c r="E7168" s="118"/>
      <c r="F7168" s="118"/>
      <c r="G7168" s="118"/>
      <c r="H7168" s="118"/>
      <c r="I7168" s="118"/>
      <c r="J7168" s="118"/>
      <c r="K7168" s="118"/>
      <c r="L7168" s="118"/>
      <c r="M7168" s="118"/>
      <c r="N7168" s="118"/>
    </row>
    <row r="7169" spans="1:14" s="43" customFormat="1" ht="15" hidden="1" customHeight="1">
      <c r="A7169" s="84"/>
      <c r="B7169" s="117"/>
      <c r="C7169" s="118"/>
      <c r="D7169" s="118"/>
      <c r="E7169" s="118"/>
      <c r="F7169" s="118"/>
      <c r="G7169" s="118"/>
      <c r="H7169" s="118"/>
      <c r="I7169" s="118"/>
      <c r="J7169" s="118"/>
      <c r="K7169" s="118"/>
      <c r="L7169" s="118"/>
      <c r="M7169" s="118"/>
      <c r="N7169" s="118"/>
    </row>
    <row r="7170" spans="1:14" s="43" customFormat="1" ht="15" hidden="1" customHeight="1">
      <c r="A7170" s="84"/>
      <c r="B7170" s="117"/>
      <c r="C7170" s="118"/>
      <c r="D7170" s="118"/>
      <c r="E7170" s="118"/>
      <c r="F7170" s="118"/>
      <c r="G7170" s="118"/>
      <c r="H7170" s="118"/>
      <c r="I7170" s="118"/>
      <c r="J7170" s="118"/>
      <c r="K7170" s="118"/>
      <c r="L7170" s="118"/>
      <c r="M7170" s="118"/>
      <c r="N7170" s="118"/>
    </row>
    <row r="7171" spans="1:14" s="43" customFormat="1" ht="15" hidden="1" customHeight="1">
      <c r="A7171" s="84"/>
      <c r="B7171" s="117"/>
      <c r="C7171" s="118"/>
      <c r="D7171" s="118"/>
      <c r="E7171" s="118"/>
      <c r="F7171" s="118"/>
      <c r="G7171" s="118"/>
      <c r="H7171" s="118"/>
      <c r="I7171" s="118"/>
      <c r="J7171" s="118"/>
      <c r="K7171" s="118"/>
      <c r="L7171" s="118"/>
      <c r="M7171" s="118"/>
      <c r="N7171" s="118"/>
    </row>
    <row r="7172" spans="1:14" s="43" customFormat="1" ht="15" hidden="1" customHeight="1">
      <c r="A7172" s="84"/>
      <c r="B7172" s="117"/>
      <c r="C7172" s="118"/>
      <c r="D7172" s="118"/>
      <c r="E7172" s="118"/>
      <c r="F7172" s="118"/>
      <c r="G7172" s="118"/>
      <c r="H7172" s="118"/>
      <c r="I7172" s="118"/>
      <c r="J7172" s="118"/>
      <c r="K7172" s="118"/>
      <c r="L7172" s="118"/>
      <c r="M7172" s="118"/>
      <c r="N7172" s="118"/>
    </row>
    <row r="7173" spans="1:14" s="43" customFormat="1" ht="15" hidden="1" customHeight="1">
      <c r="A7173" s="84"/>
      <c r="B7173" s="117"/>
      <c r="C7173" s="118"/>
      <c r="D7173" s="118"/>
      <c r="E7173" s="118"/>
      <c r="F7173" s="118"/>
      <c r="G7173" s="118"/>
      <c r="H7173" s="118"/>
      <c r="I7173" s="118"/>
      <c r="J7173" s="118"/>
      <c r="K7173" s="118"/>
      <c r="L7173" s="118"/>
      <c r="M7173" s="118"/>
      <c r="N7173" s="118"/>
    </row>
    <row r="7174" spans="1:14" s="43" customFormat="1" ht="15" hidden="1" customHeight="1">
      <c r="A7174" s="84"/>
      <c r="B7174" s="117"/>
      <c r="C7174" s="118"/>
      <c r="D7174" s="118"/>
      <c r="E7174" s="118"/>
      <c r="F7174" s="118"/>
      <c r="G7174" s="118"/>
      <c r="H7174" s="118"/>
      <c r="I7174" s="118"/>
      <c r="J7174" s="118"/>
      <c r="K7174" s="118"/>
      <c r="L7174" s="118"/>
      <c r="M7174" s="118"/>
      <c r="N7174" s="118"/>
    </row>
    <row r="7175" spans="1:14" s="43" customFormat="1" ht="15" hidden="1" customHeight="1">
      <c r="A7175" s="84"/>
      <c r="B7175" s="117"/>
      <c r="C7175" s="118"/>
      <c r="D7175" s="118"/>
      <c r="E7175" s="118"/>
      <c r="F7175" s="118"/>
      <c r="G7175" s="118"/>
      <c r="H7175" s="118"/>
      <c r="I7175" s="118"/>
      <c r="J7175" s="118"/>
      <c r="K7175" s="118"/>
      <c r="L7175" s="118"/>
      <c r="M7175" s="118"/>
      <c r="N7175" s="118"/>
    </row>
    <row r="7176" spans="1:14" s="43" customFormat="1" ht="15" hidden="1" customHeight="1">
      <c r="A7176" s="84"/>
      <c r="B7176" s="117"/>
      <c r="C7176" s="118"/>
      <c r="D7176" s="118"/>
      <c r="E7176" s="118"/>
      <c r="F7176" s="118"/>
      <c r="G7176" s="118"/>
      <c r="H7176" s="118"/>
      <c r="I7176" s="118"/>
      <c r="J7176" s="118"/>
      <c r="K7176" s="118"/>
      <c r="L7176" s="118"/>
      <c r="M7176" s="118"/>
      <c r="N7176" s="118"/>
    </row>
    <row r="7177" spans="1:14" s="43" customFormat="1" ht="15" hidden="1" customHeight="1">
      <c r="A7177" s="84"/>
      <c r="B7177" s="117"/>
      <c r="C7177" s="118"/>
      <c r="D7177" s="118"/>
      <c r="E7177" s="118"/>
      <c r="F7177" s="118"/>
      <c r="G7177" s="118"/>
      <c r="H7177" s="118"/>
      <c r="I7177" s="118"/>
      <c r="J7177" s="118"/>
      <c r="K7177" s="118"/>
      <c r="L7177" s="118"/>
      <c r="M7177" s="118"/>
      <c r="N7177" s="118"/>
    </row>
    <row r="7178" spans="1:14" s="43" customFormat="1" ht="15" hidden="1" customHeight="1">
      <c r="A7178" s="84"/>
      <c r="B7178" s="117"/>
      <c r="C7178" s="118"/>
      <c r="D7178" s="118"/>
      <c r="E7178" s="118"/>
      <c r="F7178" s="118"/>
      <c r="G7178" s="118"/>
      <c r="H7178" s="118"/>
      <c r="I7178" s="118"/>
      <c r="J7178" s="118"/>
      <c r="K7178" s="118"/>
      <c r="L7178" s="118"/>
      <c r="M7178" s="118"/>
      <c r="N7178" s="118"/>
    </row>
    <row r="7179" spans="1:14" s="43" customFormat="1" ht="15" hidden="1" customHeight="1">
      <c r="A7179" s="84"/>
      <c r="B7179" s="117"/>
      <c r="C7179" s="118"/>
      <c r="D7179" s="118"/>
      <c r="E7179" s="118"/>
      <c r="F7179" s="118"/>
      <c r="G7179" s="118"/>
      <c r="H7179" s="118"/>
      <c r="I7179" s="118"/>
      <c r="J7179" s="118"/>
      <c r="K7179" s="118"/>
      <c r="L7179" s="118"/>
      <c r="M7179" s="118"/>
      <c r="N7179" s="118"/>
    </row>
    <row r="7180" spans="1:14" s="43" customFormat="1" ht="15" hidden="1" customHeight="1">
      <c r="A7180" s="84"/>
      <c r="B7180" s="117"/>
      <c r="C7180" s="118"/>
      <c r="D7180" s="118"/>
      <c r="E7180" s="118"/>
      <c r="F7180" s="118"/>
      <c r="G7180" s="118"/>
      <c r="H7180" s="118"/>
      <c r="I7180" s="118"/>
      <c r="J7180" s="118"/>
      <c r="K7180" s="118"/>
      <c r="L7180" s="118"/>
      <c r="M7180" s="118"/>
      <c r="N7180" s="118"/>
    </row>
    <row r="7181" spans="1:14" s="43" customFormat="1" ht="15" hidden="1" customHeight="1">
      <c r="A7181" s="84"/>
      <c r="B7181" s="117"/>
      <c r="C7181" s="118"/>
      <c r="D7181" s="118"/>
      <c r="E7181" s="118"/>
      <c r="F7181" s="118"/>
      <c r="G7181" s="118"/>
      <c r="H7181" s="118"/>
      <c r="I7181" s="118"/>
      <c r="J7181" s="118"/>
      <c r="K7181" s="118"/>
      <c r="L7181" s="118"/>
      <c r="M7181" s="118"/>
      <c r="N7181" s="118"/>
    </row>
    <row r="7182" spans="1:14" s="43" customFormat="1" ht="15" hidden="1" customHeight="1">
      <c r="A7182" s="84"/>
      <c r="B7182" s="117"/>
      <c r="C7182" s="118"/>
      <c r="D7182" s="118"/>
      <c r="E7182" s="118"/>
      <c r="F7182" s="118"/>
      <c r="G7182" s="118"/>
      <c r="H7182" s="118"/>
      <c r="I7182" s="118"/>
      <c r="J7182" s="118"/>
      <c r="K7182" s="118"/>
      <c r="L7182" s="118"/>
      <c r="M7182" s="118"/>
      <c r="N7182" s="118"/>
    </row>
    <row r="7183" spans="1:14" s="43" customFormat="1" ht="15" hidden="1" customHeight="1">
      <c r="A7183" s="84"/>
      <c r="B7183" s="117"/>
      <c r="C7183" s="118"/>
      <c r="D7183" s="118"/>
      <c r="E7183" s="118"/>
      <c r="F7183" s="118"/>
      <c r="G7183" s="118"/>
      <c r="H7183" s="118"/>
      <c r="I7183" s="118"/>
      <c r="J7183" s="118"/>
      <c r="K7183" s="118"/>
      <c r="L7183" s="118"/>
      <c r="M7183" s="118"/>
      <c r="N7183" s="118"/>
    </row>
    <row r="7184" spans="1:14" s="43" customFormat="1" ht="15" hidden="1" customHeight="1">
      <c r="A7184" s="84"/>
      <c r="B7184" s="117"/>
      <c r="C7184" s="118"/>
      <c r="D7184" s="118"/>
      <c r="E7184" s="118"/>
      <c r="F7184" s="118"/>
      <c r="G7184" s="118"/>
      <c r="H7184" s="118"/>
      <c r="I7184" s="118"/>
      <c r="J7184" s="118"/>
      <c r="K7184" s="118"/>
      <c r="L7184" s="118"/>
      <c r="M7184" s="118"/>
      <c r="N7184" s="118"/>
    </row>
    <row r="7185" spans="1:14" s="43" customFormat="1" ht="15" hidden="1" customHeight="1">
      <c r="A7185" s="84"/>
      <c r="B7185" s="117"/>
      <c r="C7185" s="118"/>
      <c r="D7185" s="118"/>
      <c r="E7185" s="118"/>
      <c r="F7185" s="118"/>
      <c r="G7185" s="118"/>
      <c r="H7185" s="118"/>
      <c r="I7185" s="118"/>
      <c r="J7185" s="118"/>
      <c r="K7185" s="118"/>
      <c r="L7185" s="118"/>
      <c r="M7185" s="118"/>
      <c r="N7185" s="118"/>
    </row>
    <row r="7186" spans="1:14" s="43" customFormat="1" ht="15" hidden="1" customHeight="1">
      <c r="A7186" s="84"/>
      <c r="B7186" s="117"/>
      <c r="C7186" s="118"/>
      <c r="D7186" s="118"/>
      <c r="E7186" s="118"/>
      <c r="F7186" s="118"/>
      <c r="G7186" s="118"/>
      <c r="H7186" s="118"/>
      <c r="I7186" s="118"/>
      <c r="J7186" s="118"/>
      <c r="K7186" s="118"/>
      <c r="L7186" s="118"/>
      <c r="M7186" s="118"/>
      <c r="N7186" s="118"/>
    </row>
    <row r="7187" spans="1:14" s="43" customFormat="1" ht="15" hidden="1" customHeight="1">
      <c r="A7187" s="84"/>
      <c r="B7187" s="117"/>
      <c r="C7187" s="118"/>
      <c r="D7187" s="118"/>
      <c r="E7187" s="118"/>
      <c r="F7187" s="118"/>
      <c r="G7187" s="118"/>
      <c r="H7187" s="118"/>
      <c r="I7187" s="118"/>
      <c r="J7187" s="118"/>
      <c r="K7187" s="118"/>
      <c r="L7187" s="118"/>
      <c r="M7187" s="118"/>
      <c r="N7187" s="118"/>
    </row>
    <row r="7188" spans="1:14" s="43" customFormat="1" ht="15" hidden="1" customHeight="1">
      <c r="A7188" s="84"/>
      <c r="B7188" s="117"/>
      <c r="C7188" s="118"/>
      <c r="D7188" s="118"/>
      <c r="E7188" s="118"/>
      <c r="F7188" s="118"/>
      <c r="G7188" s="118"/>
      <c r="H7188" s="118"/>
      <c r="I7188" s="118"/>
      <c r="J7188" s="118"/>
      <c r="K7188" s="118"/>
      <c r="L7188" s="118"/>
      <c r="M7188" s="118"/>
      <c r="N7188" s="118"/>
    </row>
    <row r="7189" spans="1:14" s="43" customFormat="1" ht="15" hidden="1" customHeight="1">
      <c r="A7189" s="84"/>
      <c r="B7189" s="117"/>
      <c r="C7189" s="118"/>
      <c r="D7189" s="118"/>
      <c r="E7189" s="118"/>
      <c r="F7189" s="118"/>
      <c r="G7189" s="118"/>
      <c r="H7189" s="118"/>
      <c r="I7189" s="118"/>
      <c r="J7189" s="118"/>
      <c r="K7189" s="118"/>
      <c r="L7189" s="118"/>
      <c r="M7189" s="118"/>
      <c r="N7189" s="118"/>
    </row>
    <row r="7190" spans="1:14" s="43" customFormat="1" ht="15" hidden="1" customHeight="1">
      <c r="A7190" s="84"/>
      <c r="B7190" s="117"/>
      <c r="C7190" s="118"/>
      <c r="D7190" s="118"/>
      <c r="E7190" s="118"/>
      <c r="F7190" s="118"/>
      <c r="G7190" s="118"/>
      <c r="H7190" s="118"/>
      <c r="I7190" s="118"/>
      <c r="J7190" s="118"/>
      <c r="K7190" s="118"/>
      <c r="L7190" s="118"/>
      <c r="M7190" s="118"/>
      <c r="N7190" s="118"/>
    </row>
    <row r="7191" spans="1:14" s="43" customFormat="1" ht="15" hidden="1" customHeight="1">
      <c r="A7191" s="84"/>
      <c r="B7191" s="117"/>
      <c r="C7191" s="118"/>
      <c r="D7191" s="118"/>
      <c r="E7191" s="118"/>
      <c r="F7191" s="118"/>
      <c r="G7191" s="118"/>
      <c r="H7191" s="118"/>
      <c r="I7191" s="118"/>
      <c r="J7191" s="118"/>
      <c r="K7191" s="118"/>
      <c r="L7191" s="118"/>
      <c r="M7191" s="118"/>
      <c r="N7191" s="118"/>
    </row>
    <row r="7192" spans="1:14" s="43" customFormat="1" ht="15" hidden="1" customHeight="1">
      <c r="A7192" s="84"/>
      <c r="B7192" s="117"/>
      <c r="C7192" s="118"/>
      <c r="D7192" s="118"/>
      <c r="E7192" s="118"/>
      <c r="F7192" s="118"/>
      <c r="G7192" s="118"/>
      <c r="H7192" s="118"/>
      <c r="I7192" s="118"/>
      <c r="J7192" s="118"/>
      <c r="K7192" s="118"/>
      <c r="L7192" s="118"/>
      <c r="M7192" s="118"/>
      <c r="N7192" s="118"/>
    </row>
    <row r="7193" spans="1:14" s="43" customFormat="1" ht="15" hidden="1" customHeight="1">
      <c r="A7193" s="84"/>
      <c r="B7193" s="117"/>
      <c r="C7193" s="118"/>
      <c r="D7193" s="118"/>
      <c r="E7193" s="118"/>
      <c r="F7193" s="118"/>
      <c r="G7193" s="118"/>
      <c r="H7193" s="118"/>
      <c r="I7193" s="118"/>
      <c r="J7193" s="118"/>
      <c r="K7193" s="118"/>
      <c r="L7193" s="118"/>
      <c r="M7193" s="118"/>
      <c r="N7193" s="118"/>
    </row>
    <row r="7194" spans="1:14" s="43" customFormat="1" ht="15" hidden="1" customHeight="1">
      <c r="A7194" s="84"/>
      <c r="B7194" s="117"/>
      <c r="C7194" s="118"/>
      <c r="D7194" s="118"/>
      <c r="E7194" s="118"/>
      <c r="F7194" s="118"/>
      <c r="G7194" s="118"/>
      <c r="H7194" s="118"/>
      <c r="I7194" s="118"/>
      <c r="J7194" s="118"/>
      <c r="K7194" s="118"/>
      <c r="L7194" s="118"/>
      <c r="M7194" s="118"/>
      <c r="N7194" s="118"/>
    </row>
    <row r="7195" spans="1:14" s="43" customFormat="1" ht="15" hidden="1" customHeight="1">
      <c r="A7195" s="84"/>
      <c r="B7195" s="117"/>
      <c r="C7195" s="118"/>
      <c r="D7195" s="118"/>
      <c r="E7195" s="118"/>
      <c r="F7195" s="118"/>
      <c r="G7195" s="118"/>
      <c r="H7195" s="118"/>
      <c r="I7195" s="118"/>
      <c r="J7195" s="118"/>
      <c r="K7195" s="118"/>
      <c r="L7195" s="118"/>
      <c r="M7195" s="118"/>
      <c r="N7195" s="118"/>
    </row>
    <row r="7196" spans="1:14" s="43" customFormat="1" ht="15" hidden="1" customHeight="1">
      <c r="A7196" s="84"/>
      <c r="B7196" s="117"/>
      <c r="C7196" s="118"/>
      <c r="D7196" s="118"/>
      <c r="E7196" s="118"/>
      <c r="F7196" s="118"/>
      <c r="G7196" s="118"/>
      <c r="H7196" s="118"/>
      <c r="I7196" s="118"/>
      <c r="J7196" s="118"/>
      <c r="K7196" s="118"/>
      <c r="L7196" s="118"/>
      <c r="M7196" s="118"/>
      <c r="N7196" s="118"/>
    </row>
    <row r="7197" spans="1:14" s="43" customFormat="1" ht="15" hidden="1" customHeight="1">
      <c r="A7197" s="84"/>
      <c r="B7197" s="117"/>
      <c r="C7197" s="118"/>
      <c r="D7197" s="118"/>
      <c r="E7197" s="118"/>
      <c r="F7197" s="118"/>
      <c r="G7197" s="118"/>
      <c r="H7197" s="118"/>
      <c r="I7197" s="118"/>
      <c r="J7197" s="118"/>
      <c r="K7197" s="118"/>
      <c r="L7197" s="118"/>
      <c r="M7197" s="118"/>
      <c r="N7197" s="118"/>
    </row>
    <row r="7198" spans="1:14" s="43" customFormat="1" ht="15" hidden="1" customHeight="1">
      <c r="A7198" s="84"/>
      <c r="B7198" s="117"/>
      <c r="C7198" s="118"/>
      <c r="D7198" s="118"/>
      <c r="E7198" s="118"/>
      <c r="F7198" s="118"/>
      <c r="G7198" s="118"/>
      <c r="H7198" s="118"/>
      <c r="I7198" s="118"/>
      <c r="J7198" s="118"/>
      <c r="K7198" s="118"/>
      <c r="L7198" s="118"/>
      <c r="M7198" s="118"/>
      <c r="N7198" s="118"/>
    </row>
    <row r="7199" spans="1:14" s="43" customFormat="1" ht="15" hidden="1" customHeight="1">
      <c r="A7199" s="84"/>
      <c r="B7199" s="117"/>
      <c r="C7199" s="118"/>
      <c r="D7199" s="118"/>
      <c r="E7199" s="118"/>
      <c r="F7199" s="118"/>
      <c r="G7199" s="118"/>
      <c r="H7199" s="118"/>
      <c r="I7199" s="118"/>
      <c r="J7199" s="118"/>
      <c r="K7199" s="118"/>
      <c r="L7199" s="118"/>
      <c r="M7199" s="118"/>
      <c r="N7199" s="118"/>
    </row>
    <row r="7200" spans="1:14" s="43" customFormat="1" ht="15" hidden="1" customHeight="1">
      <c r="A7200" s="84"/>
      <c r="B7200" s="117"/>
      <c r="C7200" s="118"/>
      <c r="D7200" s="118"/>
      <c r="E7200" s="118"/>
      <c r="F7200" s="118"/>
      <c r="G7200" s="118"/>
      <c r="H7200" s="118"/>
      <c r="I7200" s="118"/>
      <c r="J7200" s="118"/>
      <c r="K7200" s="118"/>
      <c r="L7200" s="118"/>
      <c r="M7200" s="118"/>
      <c r="N7200" s="118"/>
    </row>
    <row r="7201" spans="1:14" s="43" customFormat="1" ht="15" hidden="1" customHeight="1">
      <c r="A7201" s="84"/>
      <c r="B7201" s="117"/>
      <c r="C7201" s="118"/>
      <c r="D7201" s="118"/>
      <c r="E7201" s="118"/>
      <c r="F7201" s="118"/>
      <c r="G7201" s="118"/>
      <c r="H7201" s="118"/>
      <c r="I7201" s="118"/>
      <c r="J7201" s="118"/>
      <c r="K7201" s="118"/>
      <c r="L7201" s="118"/>
      <c r="M7201" s="118"/>
      <c r="N7201" s="118"/>
    </row>
    <row r="7202" spans="1:14" s="43" customFormat="1" ht="15" hidden="1" customHeight="1">
      <c r="A7202" s="84"/>
      <c r="B7202" s="117"/>
      <c r="C7202" s="118"/>
      <c r="D7202" s="118"/>
      <c r="E7202" s="118"/>
      <c r="F7202" s="118"/>
      <c r="G7202" s="118"/>
      <c r="H7202" s="118"/>
      <c r="I7202" s="118"/>
      <c r="J7202" s="118"/>
      <c r="K7202" s="118"/>
      <c r="L7202" s="118"/>
      <c r="M7202" s="118"/>
      <c r="N7202" s="118"/>
    </row>
    <row r="7203" spans="1:14" s="43" customFormat="1" ht="15" hidden="1" customHeight="1">
      <c r="A7203" s="84"/>
      <c r="B7203" s="117"/>
      <c r="C7203" s="118"/>
      <c r="D7203" s="118"/>
      <c r="E7203" s="118"/>
      <c r="F7203" s="118"/>
      <c r="G7203" s="118"/>
      <c r="H7203" s="118"/>
      <c r="I7203" s="118"/>
      <c r="J7203" s="118"/>
      <c r="K7203" s="118"/>
      <c r="L7203" s="118"/>
      <c r="M7203" s="118"/>
      <c r="N7203" s="118"/>
    </row>
    <row r="7204" spans="1:14" s="43" customFormat="1" ht="15" hidden="1" customHeight="1">
      <c r="A7204" s="84"/>
      <c r="B7204" s="117"/>
      <c r="C7204" s="118"/>
      <c r="D7204" s="118"/>
      <c r="E7204" s="118"/>
      <c r="F7204" s="118"/>
      <c r="G7204" s="118"/>
      <c r="H7204" s="118"/>
      <c r="I7204" s="118"/>
      <c r="J7204" s="118"/>
      <c r="K7204" s="118"/>
      <c r="L7204" s="118"/>
      <c r="M7204" s="118"/>
      <c r="N7204" s="118"/>
    </row>
    <row r="7205" spans="1:14" s="43" customFormat="1" ht="15" hidden="1" customHeight="1">
      <c r="A7205" s="84"/>
      <c r="B7205" s="117"/>
      <c r="C7205" s="118"/>
      <c r="D7205" s="118"/>
      <c r="E7205" s="118"/>
      <c r="F7205" s="118"/>
      <c r="G7205" s="118"/>
      <c r="H7205" s="118"/>
      <c r="I7205" s="118"/>
      <c r="J7205" s="118"/>
      <c r="K7205" s="118"/>
      <c r="L7205" s="118"/>
      <c r="M7205" s="118"/>
      <c r="N7205" s="118"/>
    </row>
    <row r="7206" spans="1:14" s="43" customFormat="1" ht="15" hidden="1" customHeight="1">
      <c r="A7206" s="84"/>
      <c r="B7206" s="117"/>
      <c r="C7206" s="118"/>
      <c r="D7206" s="118"/>
      <c r="E7206" s="118"/>
      <c r="F7206" s="118"/>
      <c r="G7206" s="118"/>
      <c r="H7206" s="118"/>
      <c r="I7206" s="118"/>
      <c r="J7206" s="118"/>
      <c r="K7206" s="118"/>
      <c r="L7206" s="118"/>
      <c r="M7206" s="118"/>
      <c r="N7206" s="118"/>
    </row>
    <row r="7207" spans="1:14" s="43" customFormat="1" ht="15" hidden="1" customHeight="1">
      <c r="A7207" s="84"/>
      <c r="B7207" s="117"/>
      <c r="C7207" s="118"/>
      <c r="D7207" s="118"/>
      <c r="E7207" s="118"/>
      <c r="F7207" s="118"/>
      <c r="G7207" s="118"/>
      <c r="H7207" s="118"/>
      <c r="I7207" s="118"/>
      <c r="J7207" s="118"/>
      <c r="K7207" s="118"/>
      <c r="L7207" s="118"/>
      <c r="M7207" s="118"/>
      <c r="N7207" s="118"/>
    </row>
    <row r="7208" spans="1:14" s="43" customFormat="1" ht="15" hidden="1" customHeight="1">
      <c r="A7208" s="84"/>
      <c r="B7208" s="117"/>
      <c r="C7208" s="118"/>
      <c r="D7208" s="118"/>
      <c r="E7208" s="118"/>
      <c r="F7208" s="118"/>
      <c r="G7208" s="118"/>
      <c r="H7208" s="118"/>
      <c r="I7208" s="118"/>
      <c r="J7208" s="118"/>
      <c r="K7208" s="118"/>
      <c r="L7208" s="118"/>
      <c r="M7208" s="118"/>
      <c r="N7208" s="118"/>
    </row>
    <row r="7209" spans="1:14" s="43" customFormat="1" ht="15" hidden="1" customHeight="1">
      <c r="A7209" s="84"/>
      <c r="B7209" s="117"/>
      <c r="C7209" s="118"/>
      <c r="D7209" s="118"/>
      <c r="E7209" s="118"/>
      <c r="F7209" s="118"/>
      <c r="G7209" s="118"/>
      <c r="H7209" s="118"/>
      <c r="I7209" s="118"/>
      <c r="J7209" s="118"/>
      <c r="K7209" s="118"/>
      <c r="L7209" s="118"/>
      <c r="M7209" s="118"/>
      <c r="N7209" s="118"/>
    </row>
    <row r="7210" spans="1:14" s="43" customFormat="1" ht="15" hidden="1" customHeight="1">
      <c r="A7210" s="84"/>
      <c r="B7210" s="117"/>
      <c r="C7210" s="118"/>
      <c r="D7210" s="118"/>
      <c r="E7210" s="118"/>
      <c r="F7210" s="118"/>
      <c r="G7210" s="118"/>
      <c r="H7210" s="118"/>
      <c r="I7210" s="118"/>
      <c r="J7210" s="118"/>
      <c r="K7210" s="118"/>
      <c r="L7210" s="118"/>
      <c r="M7210" s="118"/>
      <c r="N7210" s="118"/>
    </row>
    <row r="7211" spans="1:14" s="43" customFormat="1" ht="15" hidden="1" customHeight="1">
      <c r="A7211" s="84"/>
      <c r="B7211" s="117"/>
      <c r="C7211" s="118"/>
      <c r="D7211" s="118"/>
      <c r="E7211" s="118"/>
      <c r="F7211" s="118"/>
      <c r="G7211" s="118"/>
      <c r="H7211" s="118"/>
      <c r="I7211" s="118"/>
      <c r="J7211" s="118"/>
      <c r="K7211" s="118"/>
      <c r="L7211" s="118"/>
      <c r="M7211" s="118"/>
      <c r="N7211" s="118"/>
    </row>
    <row r="7212" spans="1:14" s="43" customFormat="1" ht="15" hidden="1" customHeight="1">
      <c r="A7212" s="84"/>
      <c r="B7212" s="117"/>
      <c r="C7212" s="118"/>
      <c r="D7212" s="118"/>
      <c r="E7212" s="118"/>
      <c r="F7212" s="118"/>
      <c r="G7212" s="118"/>
      <c r="H7212" s="118"/>
      <c r="I7212" s="118"/>
      <c r="J7212" s="118"/>
      <c r="K7212" s="118"/>
      <c r="L7212" s="118"/>
      <c r="M7212" s="118"/>
      <c r="N7212" s="118"/>
    </row>
    <row r="7213" spans="1:14" s="43" customFormat="1" ht="15" hidden="1" customHeight="1">
      <c r="A7213" s="84"/>
      <c r="B7213" s="117"/>
      <c r="C7213" s="118"/>
      <c r="D7213" s="118"/>
      <c r="E7213" s="118"/>
      <c r="F7213" s="118"/>
      <c r="G7213" s="118"/>
      <c r="H7213" s="118"/>
      <c r="I7213" s="118"/>
      <c r="J7213" s="118"/>
      <c r="K7213" s="118"/>
      <c r="L7213" s="118"/>
      <c r="M7213" s="118"/>
      <c r="N7213" s="118"/>
    </row>
    <row r="7214" spans="1:14" s="43" customFormat="1" ht="15" hidden="1" customHeight="1">
      <c r="A7214" s="84"/>
      <c r="B7214" s="117"/>
      <c r="C7214" s="118"/>
      <c r="D7214" s="118"/>
      <c r="E7214" s="118"/>
      <c r="F7214" s="118"/>
      <c r="G7214" s="118"/>
      <c r="H7214" s="118"/>
      <c r="I7214" s="118"/>
      <c r="J7214" s="118"/>
      <c r="K7214" s="118"/>
      <c r="L7214" s="118"/>
      <c r="M7214" s="118"/>
      <c r="N7214" s="118"/>
    </row>
    <row r="7215" spans="1:14" s="43" customFormat="1" ht="15" hidden="1" customHeight="1">
      <c r="A7215" s="84"/>
      <c r="B7215" s="117"/>
      <c r="C7215" s="118"/>
      <c r="D7215" s="118"/>
      <c r="E7215" s="118"/>
      <c r="F7215" s="118"/>
      <c r="G7215" s="118"/>
      <c r="H7215" s="118"/>
      <c r="I7215" s="118"/>
      <c r="J7215" s="118"/>
      <c r="K7215" s="118"/>
      <c r="L7215" s="118"/>
      <c r="M7215" s="118"/>
      <c r="N7215" s="118"/>
    </row>
    <row r="7216" spans="1:14" s="43" customFormat="1" ht="15" hidden="1" customHeight="1">
      <c r="A7216" s="84"/>
      <c r="B7216" s="117"/>
      <c r="C7216" s="118"/>
      <c r="D7216" s="118"/>
      <c r="E7216" s="118"/>
      <c r="F7216" s="118"/>
      <c r="G7216" s="118"/>
      <c r="H7216" s="118"/>
      <c r="I7216" s="118"/>
      <c r="J7216" s="118"/>
      <c r="K7216" s="118"/>
      <c r="L7216" s="118"/>
      <c r="M7216" s="118"/>
      <c r="N7216" s="118"/>
    </row>
    <row r="7217" spans="1:14" s="43" customFormat="1" ht="15" hidden="1" customHeight="1">
      <c r="A7217" s="84"/>
      <c r="B7217" s="117"/>
      <c r="C7217" s="118"/>
      <c r="D7217" s="118"/>
      <c r="E7217" s="118"/>
      <c r="F7217" s="118"/>
      <c r="G7217" s="118"/>
      <c r="H7217" s="118"/>
      <c r="I7217" s="118"/>
      <c r="J7217" s="118"/>
      <c r="K7217" s="118"/>
      <c r="L7217" s="118"/>
      <c r="M7217" s="118"/>
      <c r="N7217" s="118"/>
    </row>
    <row r="7218" spans="1:14" s="43" customFormat="1" ht="15" hidden="1" customHeight="1">
      <c r="A7218" s="84"/>
      <c r="B7218" s="117"/>
      <c r="C7218" s="118"/>
      <c r="D7218" s="118"/>
      <c r="E7218" s="118"/>
      <c r="F7218" s="118"/>
      <c r="G7218" s="118"/>
      <c r="H7218" s="118"/>
      <c r="I7218" s="118"/>
      <c r="J7218" s="118"/>
      <c r="K7218" s="118"/>
      <c r="L7218" s="118"/>
      <c r="M7218" s="118"/>
      <c r="N7218" s="118"/>
    </row>
    <row r="7219" spans="1:14" s="43" customFormat="1" ht="15" hidden="1" customHeight="1">
      <c r="A7219" s="84"/>
      <c r="B7219" s="117"/>
      <c r="C7219" s="118"/>
      <c r="D7219" s="118"/>
      <c r="E7219" s="118"/>
      <c r="F7219" s="118"/>
      <c r="G7219" s="118"/>
      <c r="H7219" s="118"/>
      <c r="I7219" s="118"/>
      <c r="J7219" s="118"/>
      <c r="K7219" s="118"/>
      <c r="L7219" s="118"/>
      <c r="M7219" s="118"/>
      <c r="N7219" s="118"/>
    </row>
    <row r="7220" spans="1:14" s="43" customFormat="1" ht="15" hidden="1" customHeight="1">
      <c r="A7220" s="84"/>
      <c r="B7220" s="117"/>
      <c r="C7220" s="118"/>
      <c r="D7220" s="118"/>
      <c r="E7220" s="118"/>
      <c r="F7220" s="118"/>
      <c r="G7220" s="118"/>
      <c r="H7220" s="118"/>
      <c r="I7220" s="118"/>
      <c r="J7220" s="118"/>
      <c r="K7220" s="118"/>
      <c r="L7220" s="118"/>
      <c r="M7220" s="118"/>
      <c r="N7220" s="118"/>
    </row>
    <row r="7221" spans="1:14" s="43" customFormat="1" ht="15" hidden="1" customHeight="1">
      <c r="A7221" s="84"/>
      <c r="B7221" s="117"/>
      <c r="C7221" s="118"/>
      <c r="D7221" s="118"/>
      <c r="E7221" s="118"/>
      <c r="F7221" s="118"/>
      <c r="G7221" s="118"/>
      <c r="H7221" s="118"/>
      <c r="I7221" s="118"/>
      <c r="J7221" s="118"/>
      <c r="K7221" s="118"/>
      <c r="L7221" s="118"/>
      <c r="M7221" s="118"/>
      <c r="N7221" s="118"/>
    </row>
    <row r="7222" spans="1:14" s="43" customFormat="1" ht="15" hidden="1" customHeight="1">
      <c r="A7222" s="84"/>
      <c r="B7222" s="117"/>
      <c r="C7222" s="118"/>
      <c r="D7222" s="118"/>
      <c r="E7222" s="118"/>
      <c r="F7222" s="118"/>
      <c r="G7222" s="118"/>
      <c r="H7222" s="118"/>
      <c r="I7222" s="118"/>
      <c r="J7222" s="118"/>
      <c r="K7222" s="118"/>
      <c r="L7222" s="118"/>
      <c r="M7222" s="118"/>
      <c r="N7222" s="118"/>
    </row>
    <row r="7223" spans="1:14" s="122" customFormat="1" ht="15" hidden="1" customHeight="1">
      <c r="A7223" s="119"/>
      <c r="B7223" s="120"/>
      <c r="C7223" s="121"/>
      <c r="D7223" s="121"/>
      <c r="E7223" s="121"/>
      <c r="F7223" s="121"/>
      <c r="G7223" s="121"/>
      <c r="H7223" s="121"/>
      <c r="I7223" s="121"/>
      <c r="J7223" s="121"/>
      <c r="K7223" s="121"/>
      <c r="L7223" s="121"/>
      <c r="M7223" s="121"/>
      <c r="N7223" s="121"/>
    </row>
    <row r="7224" spans="1:14" ht="15" hidden="1" customHeight="1"/>
    <row r="7225" spans="1:14" ht="15" hidden="1" customHeight="1"/>
    <row r="7226" spans="1:14" ht="15" hidden="1" customHeight="1"/>
    <row r="7227" spans="1:14" ht="15" hidden="1" customHeight="1"/>
    <row r="7228" spans="1:14" ht="15" hidden="1" customHeight="1"/>
    <row r="7229" spans="1:14" ht="15" hidden="1" customHeight="1"/>
    <row r="7230" spans="1:14" ht="15" hidden="1" customHeight="1"/>
    <row r="7231" spans="1:14" ht="15" hidden="1" customHeight="1"/>
    <row r="7232" spans="1:14" ht="15" hidden="1" customHeight="1"/>
    <row r="7233" ht="15" hidden="1" customHeight="1"/>
    <row r="7234" ht="15" hidden="1" customHeight="1"/>
    <row r="7235" ht="15" hidden="1" customHeight="1"/>
    <row r="7236" ht="15" hidden="1" customHeight="1"/>
    <row r="7237" ht="15" hidden="1" customHeight="1"/>
    <row r="7238" ht="15" hidden="1" customHeight="1"/>
    <row r="7239" ht="15" hidden="1" customHeight="1"/>
    <row r="7240" ht="15" hidden="1" customHeight="1"/>
    <row r="7241" ht="15" hidden="1" customHeight="1"/>
    <row r="7242" ht="15" hidden="1" customHeight="1"/>
    <row r="7243" ht="15" hidden="1" customHeight="1"/>
    <row r="7244" ht="15" hidden="1" customHeight="1"/>
    <row r="7245" ht="15" hidden="1" customHeight="1"/>
    <row r="7246" ht="15" hidden="1" customHeight="1"/>
    <row r="7247" ht="15" hidden="1" customHeight="1"/>
    <row r="7248" ht="15" hidden="1" customHeight="1"/>
    <row r="7249" ht="15" hidden="1" customHeight="1"/>
    <row r="7250" ht="15" hidden="1" customHeight="1"/>
    <row r="7251" ht="15" hidden="1" customHeight="1"/>
    <row r="7252" ht="15" hidden="1" customHeight="1"/>
    <row r="7253" ht="15" hidden="1" customHeight="1"/>
    <row r="7254" ht="15" hidden="1" customHeight="1"/>
    <row r="7255" ht="15" hidden="1" customHeight="1"/>
    <row r="7256" ht="15" hidden="1" customHeight="1"/>
    <row r="7257" ht="15" hidden="1" customHeight="1"/>
    <row r="7258" ht="15" hidden="1" customHeight="1"/>
    <row r="7259" ht="15" hidden="1" customHeight="1"/>
    <row r="7260" ht="15" hidden="1" customHeight="1"/>
    <row r="7261" ht="15" hidden="1" customHeight="1"/>
    <row r="7262" ht="15" hidden="1" customHeight="1"/>
    <row r="7263" ht="15" hidden="1" customHeight="1"/>
    <row r="7264" ht="15" hidden="1" customHeight="1"/>
    <row r="7265" ht="15" hidden="1" customHeight="1"/>
    <row r="7266" ht="15" hidden="1" customHeight="1"/>
    <row r="7267" ht="15" hidden="1" customHeight="1"/>
    <row r="7268" ht="15" hidden="1" customHeight="1"/>
    <row r="7269" ht="15" hidden="1" customHeight="1"/>
    <row r="7270" ht="15" hidden="1" customHeight="1"/>
    <row r="7271" ht="15" hidden="1" customHeight="1"/>
    <row r="7272" ht="15" hidden="1" customHeight="1"/>
    <row r="7273" ht="15" hidden="1" customHeight="1"/>
    <row r="7274" ht="15" hidden="1" customHeight="1"/>
    <row r="7275" ht="15" hidden="1" customHeight="1"/>
    <row r="7276" ht="15" hidden="1" customHeight="1"/>
    <row r="7277" ht="15" hidden="1" customHeight="1"/>
    <row r="7278" ht="15" hidden="1" customHeight="1"/>
    <row r="7279" ht="15" hidden="1" customHeight="1"/>
    <row r="7280" ht="15" hidden="1" customHeight="1"/>
    <row r="7281" ht="15" hidden="1" customHeight="1"/>
    <row r="7282" ht="15" hidden="1" customHeight="1"/>
    <row r="7283" ht="15" hidden="1" customHeight="1"/>
    <row r="7284" ht="15" hidden="1" customHeight="1"/>
    <row r="7285" ht="15" hidden="1" customHeight="1"/>
    <row r="7286" ht="15" hidden="1" customHeight="1"/>
    <row r="7287" ht="15" hidden="1" customHeight="1"/>
    <row r="7288" ht="15" hidden="1" customHeight="1"/>
    <row r="7289" ht="15" hidden="1" customHeight="1"/>
    <row r="7290" ht="15" hidden="1" customHeight="1"/>
    <row r="7291" ht="15" hidden="1" customHeight="1"/>
    <row r="7292" ht="15" hidden="1" customHeight="1"/>
    <row r="7293" ht="15" hidden="1" customHeight="1"/>
    <row r="7294" ht="15" hidden="1" customHeight="1"/>
    <row r="7295" ht="15" hidden="1" customHeight="1"/>
    <row r="7296" ht="15" hidden="1" customHeight="1"/>
    <row r="7297" ht="15" hidden="1" customHeight="1"/>
    <row r="7298" ht="15" hidden="1" customHeight="1"/>
    <row r="7299" ht="15" hidden="1" customHeight="1"/>
    <row r="7300" ht="15" hidden="1" customHeight="1"/>
    <row r="7301" ht="15" hidden="1" customHeight="1"/>
    <row r="7302" ht="15" hidden="1" customHeight="1"/>
    <row r="7303" ht="15" hidden="1" customHeight="1"/>
    <row r="7304" ht="15" hidden="1" customHeight="1"/>
    <row r="7305" ht="15" hidden="1" customHeight="1"/>
    <row r="7306" ht="15" hidden="1" customHeight="1"/>
    <row r="7307" ht="15" hidden="1" customHeight="1"/>
    <row r="7308" ht="15" hidden="1" customHeight="1"/>
    <row r="7309" ht="15" hidden="1" customHeight="1"/>
    <row r="7310" ht="15" hidden="1" customHeight="1"/>
    <row r="7311" ht="15" hidden="1" customHeight="1"/>
    <row r="7312" ht="15" hidden="1" customHeight="1"/>
    <row r="7313" ht="15" hidden="1" customHeight="1"/>
    <row r="7314" ht="15" hidden="1" customHeight="1"/>
    <row r="7315" ht="15" hidden="1" customHeight="1"/>
    <row r="7316" ht="15" hidden="1" customHeight="1"/>
    <row r="7317" ht="15" hidden="1" customHeight="1"/>
    <row r="7318" ht="15" hidden="1" customHeight="1"/>
    <row r="7319" ht="15" hidden="1" customHeight="1"/>
    <row r="7320" ht="15" hidden="1" customHeight="1"/>
    <row r="7321" ht="15" hidden="1" customHeight="1"/>
    <row r="7322" ht="15" hidden="1" customHeight="1"/>
    <row r="7323" ht="15" hidden="1" customHeight="1"/>
    <row r="7324" ht="15" hidden="1" customHeight="1"/>
    <row r="7325" ht="15" hidden="1" customHeight="1"/>
    <row r="7326" ht="15" hidden="1" customHeight="1"/>
    <row r="7327" ht="15" hidden="1" customHeight="1"/>
    <row r="7328" ht="15" hidden="1" customHeight="1"/>
    <row r="7329" ht="15" hidden="1" customHeight="1"/>
    <row r="7330" ht="15" hidden="1" customHeight="1"/>
    <row r="7331" ht="15" hidden="1" customHeight="1"/>
    <row r="7332" ht="15" hidden="1" customHeight="1"/>
    <row r="7333" ht="15" hidden="1" customHeight="1"/>
    <row r="7334" ht="15" hidden="1" customHeight="1"/>
    <row r="7335" ht="15" hidden="1" customHeight="1"/>
    <row r="7336" ht="15" hidden="1" customHeight="1"/>
    <row r="7337" ht="15" hidden="1" customHeight="1"/>
    <row r="7338" ht="15" hidden="1" customHeight="1"/>
    <row r="7339" ht="15" hidden="1" customHeight="1"/>
    <row r="7340" ht="15" hidden="1" customHeight="1"/>
    <row r="7341" ht="15" hidden="1" customHeight="1"/>
    <row r="7342" ht="15" hidden="1" customHeight="1"/>
    <row r="7343" ht="15" hidden="1" customHeight="1"/>
    <row r="7344" ht="15" hidden="1" customHeight="1"/>
    <row r="7345" ht="15" hidden="1" customHeight="1"/>
    <row r="7346" ht="15" hidden="1" customHeight="1"/>
    <row r="7347" ht="15" hidden="1" customHeight="1"/>
    <row r="7348" ht="15" hidden="1" customHeight="1"/>
    <row r="7349" ht="15" hidden="1" customHeight="1"/>
    <row r="7350" ht="15" hidden="1" customHeight="1"/>
    <row r="7351" ht="15" hidden="1" customHeight="1"/>
    <row r="7352" ht="15" hidden="1" customHeight="1"/>
    <row r="7353" ht="15" hidden="1" customHeight="1"/>
    <row r="7354" ht="15" hidden="1" customHeight="1"/>
    <row r="7355" ht="15" hidden="1" customHeight="1"/>
    <row r="7356" ht="15" hidden="1" customHeight="1"/>
    <row r="7357" ht="15" hidden="1" customHeight="1"/>
    <row r="7358" ht="15" hidden="1" customHeight="1"/>
    <row r="7359" ht="15" hidden="1" customHeight="1"/>
    <row r="7360" ht="15" hidden="1" customHeight="1"/>
    <row r="7361" ht="15" hidden="1" customHeight="1"/>
    <row r="7362" ht="15" hidden="1" customHeight="1"/>
    <row r="7363" ht="15" hidden="1" customHeight="1"/>
    <row r="7364" ht="15" hidden="1" customHeight="1"/>
    <row r="7365" ht="15" hidden="1" customHeight="1"/>
    <row r="7366" ht="15" hidden="1" customHeight="1"/>
    <row r="7367" ht="15" hidden="1" customHeight="1"/>
    <row r="7368" ht="15" hidden="1" customHeight="1"/>
    <row r="7369" ht="15" hidden="1" customHeight="1"/>
    <row r="7370" ht="15" hidden="1" customHeight="1"/>
    <row r="7371" ht="15" hidden="1" customHeight="1"/>
    <row r="7372" ht="15" hidden="1" customHeight="1"/>
    <row r="7373" ht="15" hidden="1" customHeight="1"/>
    <row r="7374" ht="15" hidden="1" customHeight="1"/>
    <row r="7375" ht="15" hidden="1" customHeight="1"/>
    <row r="7376" ht="15" hidden="1" customHeight="1"/>
    <row r="7377" ht="15" hidden="1" customHeight="1"/>
    <row r="7378" ht="15" hidden="1" customHeight="1"/>
    <row r="7379" ht="15" hidden="1" customHeight="1"/>
    <row r="7380" ht="15" hidden="1" customHeight="1"/>
    <row r="7381" ht="15" hidden="1" customHeight="1"/>
    <row r="7382" ht="15" hidden="1" customHeight="1"/>
    <row r="7383" ht="15" hidden="1" customHeight="1"/>
    <row r="7384" ht="15" hidden="1" customHeight="1"/>
    <row r="7385" ht="15" hidden="1" customHeight="1"/>
    <row r="7386" ht="15" hidden="1" customHeight="1"/>
    <row r="7387" ht="15" hidden="1" customHeight="1"/>
    <row r="7388" ht="15" hidden="1" customHeight="1"/>
    <row r="7389" ht="15" hidden="1" customHeight="1"/>
    <row r="7390" ht="15" hidden="1" customHeight="1"/>
    <row r="7391" ht="15" hidden="1" customHeight="1"/>
    <row r="7392" ht="15" hidden="1" customHeight="1"/>
    <row r="7393" ht="15" hidden="1" customHeight="1"/>
    <row r="7394" ht="15" hidden="1" customHeight="1"/>
    <row r="7395" ht="15" hidden="1" customHeight="1"/>
    <row r="7396" ht="15" hidden="1" customHeight="1"/>
    <row r="7397" ht="15" hidden="1" customHeight="1"/>
    <row r="7398" ht="15" hidden="1" customHeight="1"/>
    <row r="7399" ht="15" hidden="1" customHeight="1"/>
    <row r="7400" ht="15" hidden="1" customHeight="1"/>
    <row r="7401" ht="15" hidden="1" customHeight="1"/>
    <row r="7402" ht="15" hidden="1" customHeight="1"/>
    <row r="7403" ht="15" hidden="1" customHeight="1"/>
    <row r="7404" ht="15" hidden="1" customHeight="1"/>
    <row r="7405" ht="15" hidden="1" customHeight="1"/>
    <row r="7406" ht="15" hidden="1" customHeight="1"/>
    <row r="7407" ht="15" hidden="1" customHeight="1"/>
    <row r="7408" ht="15" hidden="1" customHeight="1"/>
    <row r="7409" ht="15" hidden="1" customHeight="1"/>
    <row r="7410" ht="15" hidden="1" customHeight="1"/>
    <row r="7411" ht="15" hidden="1" customHeight="1"/>
    <row r="7412" ht="15" hidden="1" customHeight="1"/>
    <row r="7413" ht="15" hidden="1" customHeight="1"/>
    <row r="7414" ht="15" hidden="1" customHeight="1"/>
    <row r="7415" ht="15" hidden="1" customHeight="1"/>
    <row r="7416" ht="15" hidden="1" customHeight="1"/>
    <row r="7417" ht="15" hidden="1" customHeight="1"/>
    <row r="7418" ht="15" hidden="1" customHeight="1"/>
    <row r="7419" ht="15" hidden="1" customHeight="1"/>
    <row r="7420" ht="15" hidden="1" customHeight="1"/>
    <row r="7421" ht="15" hidden="1" customHeight="1"/>
    <row r="7422" ht="15" hidden="1" customHeight="1"/>
    <row r="7423" ht="15" hidden="1" customHeight="1"/>
    <row r="7424" ht="15" hidden="1" customHeight="1"/>
    <row r="7425" ht="15" hidden="1" customHeight="1"/>
    <row r="7426" ht="15" hidden="1" customHeight="1"/>
    <row r="7427" ht="15" hidden="1" customHeight="1"/>
    <row r="7428" ht="15" hidden="1" customHeight="1"/>
    <row r="7429" ht="15" hidden="1" customHeight="1"/>
    <row r="7430" ht="15" hidden="1" customHeight="1"/>
    <row r="7431" ht="15" hidden="1" customHeight="1"/>
    <row r="7432" ht="15" hidden="1" customHeight="1"/>
    <row r="7433" ht="15" hidden="1" customHeight="1"/>
    <row r="7434" ht="15" hidden="1" customHeight="1"/>
    <row r="7435" ht="15" hidden="1" customHeight="1"/>
    <row r="7436" ht="15" hidden="1" customHeight="1"/>
    <row r="7437" ht="15" hidden="1" customHeight="1"/>
    <row r="7438" ht="15" hidden="1" customHeight="1"/>
    <row r="7439" ht="15" hidden="1" customHeight="1"/>
    <row r="7440" ht="15" hidden="1" customHeight="1"/>
    <row r="7441" ht="15" hidden="1" customHeight="1"/>
    <row r="7442" ht="15" hidden="1" customHeight="1"/>
    <row r="7443" ht="15" hidden="1" customHeight="1"/>
    <row r="7444" ht="15" hidden="1" customHeight="1"/>
    <row r="7445" ht="15" hidden="1" customHeight="1"/>
    <row r="7446" ht="15" hidden="1" customHeight="1"/>
    <row r="7447" ht="15" hidden="1" customHeight="1"/>
    <row r="7448" ht="15" hidden="1" customHeight="1"/>
    <row r="7449" ht="15" hidden="1" customHeight="1"/>
    <row r="7450" ht="15" hidden="1" customHeight="1"/>
    <row r="7451" ht="15" hidden="1" customHeight="1"/>
    <row r="7452" ht="15" hidden="1" customHeight="1"/>
    <row r="7453" ht="15" hidden="1" customHeight="1"/>
    <row r="7454" ht="15" hidden="1" customHeight="1"/>
    <row r="7455" ht="15" hidden="1" customHeight="1"/>
    <row r="7456" ht="15" hidden="1" customHeight="1"/>
    <row r="7457" ht="15" hidden="1" customHeight="1"/>
    <row r="7458" ht="15" hidden="1" customHeight="1"/>
    <row r="7459" ht="15" hidden="1" customHeight="1"/>
    <row r="7460" ht="15" hidden="1" customHeight="1"/>
    <row r="7461" ht="15" hidden="1" customHeight="1"/>
    <row r="7462" ht="15" hidden="1" customHeight="1"/>
    <row r="7463" ht="15" hidden="1" customHeight="1"/>
    <row r="7464" ht="15" hidden="1" customHeight="1"/>
    <row r="7465" ht="15" hidden="1" customHeight="1"/>
    <row r="7466" ht="15" hidden="1" customHeight="1"/>
    <row r="7467" ht="15" hidden="1" customHeight="1"/>
    <row r="7468" ht="15" hidden="1" customHeight="1"/>
    <row r="7469" ht="15" hidden="1" customHeight="1"/>
    <row r="7470" ht="15" hidden="1" customHeight="1"/>
    <row r="7471" ht="15" hidden="1" customHeight="1"/>
    <row r="7472" ht="15" hidden="1" customHeight="1"/>
    <row r="7473" ht="15" hidden="1" customHeight="1"/>
    <row r="7474" ht="15" hidden="1" customHeight="1"/>
    <row r="7475" ht="15" hidden="1" customHeight="1"/>
    <row r="7476" ht="15" hidden="1" customHeight="1"/>
    <row r="7477" ht="15" hidden="1" customHeight="1"/>
    <row r="7478" ht="15" hidden="1" customHeight="1"/>
    <row r="7479" ht="15" hidden="1" customHeight="1"/>
    <row r="7480" ht="15" hidden="1" customHeight="1"/>
    <row r="7481" ht="15" hidden="1" customHeight="1"/>
    <row r="7482" ht="15" hidden="1" customHeight="1"/>
    <row r="7483" ht="15" hidden="1" customHeight="1"/>
    <row r="7484" ht="15" hidden="1" customHeight="1"/>
    <row r="7485" ht="15" hidden="1" customHeight="1"/>
    <row r="7486" ht="15" hidden="1" customHeight="1"/>
    <row r="7487" ht="15" hidden="1" customHeight="1"/>
    <row r="7488" ht="15" hidden="1" customHeight="1"/>
    <row r="7489" ht="15" hidden="1" customHeight="1"/>
    <row r="7490" ht="15" hidden="1" customHeight="1"/>
    <row r="7491" ht="15" hidden="1" customHeight="1"/>
    <row r="7492" ht="15" hidden="1" customHeight="1"/>
    <row r="7493" ht="15" hidden="1" customHeight="1"/>
    <row r="7494" ht="15" hidden="1" customHeight="1"/>
    <row r="7495" ht="15" hidden="1" customHeight="1"/>
    <row r="7496" ht="15" hidden="1" customHeight="1"/>
    <row r="7497" ht="15" hidden="1" customHeight="1"/>
    <row r="7498" ht="15" hidden="1" customHeight="1"/>
    <row r="7499" ht="15" hidden="1" customHeight="1"/>
    <row r="7500" ht="15" hidden="1" customHeight="1"/>
    <row r="7501" ht="15" hidden="1" customHeight="1"/>
    <row r="7502" ht="15" hidden="1" customHeight="1"/>
    <row r="7503" ht="15" hidden="1" customHeight="1"/>
    <row r="7504" ht="15" hidden="1" customHeight="1"/>
    <row r="7505" ht="15" hidden="1" customHeight="1"/>
    <row r="7506" ht="15" hidden="1" customHeight="1"/>
    <row r="7507" ht="15" hidden="1" customHeight="1"/>
    <row r="7508" ht="15" hidden="1" customHeight="1"/>
    <row r="7509" ht="15" hidden="1" customHeight="1"/>
    <row r="7510" ht="15" hidden="1" customHeight="1"/>
    <row r="7511" ht="15" hidden="1" customHeight="1"/>
    <row r="7512" ht="15" hidden="1" customHeight="1"/>
    <row r="7513" ht="15" hidden="1" customHeight="1"/>
    <row r="7514" ht="15" hidden="1" customHeight="1"/>
    <row r="7515" ht="15" hidden="1" customHeight="1"/>
    <row r="7516" ht="15" hidden="1" customHeight="1"/>
    <row r="7517" ht="15" hidden="1" customHeight="1"/>
    <row r="7518" ht="15" hidden="1" customHeight="1"/>
    <row r="7519" ht="15" hidden="1" customHeight="1"/>
    <row r="7520" ht="15" hidden="1" customHeight="1"/>
    <row r="7521" ht="15" hidden="1" customHeight="1"/>
    <row r="7522" ht="15" hidden="1" customHeight="1"/>
    <row r="7523" ht="15" hidden="1" customHeight="1"/>
    <row r="7524" ht="15" hidden="1" customHeight="1"/>
    <row r="7525" ht="15" hidden="1" customHeight="1"/>
    <row r="7526" ht="15" hidden="1" customHeight="1"/>
    <row r="7527" ht="15" hidden="1" customHeight="1"/>
    <row r="7528" ht="15" hidden="1" customHeight="1"/>
    <row r="7529" ht="15" hidden="1" customHeight="1"/>
    <row r="7530" ht="15" hidden="1" customHeight="1"/>
    <row r="7531" ht="15" hidden="1" customHeight="1"/>
    <row r="7532" ht="15" hidden="1" customHeight="1"/>
    <row r="7533" ht="15" hidden="1" customHeight="1"/>
    <row r="7534" ht="15" hidden="1" customHeight="1"/>
    <row r="7535" ht="15" hidden="1" customHeight="1"/>
    <row r="7536" ht="15" hidden="1" customHeight="1"/>
    <row r="7537" ht="15" hidden="1" customHeight="1"/>
    <row r="7538" ht="15" hidden="1" customHeight="1"/>
    <row r="7539" ht="15" hidden="1" customHeight="1"/>
    <row r="7540" ht="15" hidden="1" customHeight="1"/>
    <row r="7541" ht="15" hidden="1" customHeight="1"/>
    <row r="7542" ht="15" hidden="1" customHeight="1"/>
    <row r="7543" ht="15" hidden="1" customHeight="1"/>
    <row r="7544" ht="15" hidden="1" customHeight="1"/>
    <row r="7545" ht="15" hidden="1" customHeight="1"/>
    <row r="7546" ht="15" hidden="1" customHeight="1"/>
    <row r="7547" ht="15" hidden="1" customHeight="1"/>
    <row r="7548" ht="15" hidden="1" customHeight="1"/>
    <row r="7549" ht="15" hidden="1" customHeight="1"/>
    <row r="7550" ht="15" hidden="1" customHeight="1"/>
    <row r="7551" ht="15" hidden="1" customHeight="1"/>
    <row r="7552" ht="15" hidden="1" customHeight="1"/>
    <row r="7553" ht="15" hidden="1" customHeight="1"/>
    <row r="7554" ht="15" hidden="1" customHeight="1"/>
    <row r="7555" ht="15" hidden="1" customHeight="1"/>
    <row r="7556" ht="15" hidden="1" customHeight="1"/>
    <row r="7557" ht="15" hidden="1" customHeight="1"/>
    <row r="7558" ht="15" hidden="1" customHeight="1"/>
    <row r="7559" ht="15" hidden="1" customHeight="1"/>
    <row r="7560" ht="15" hidden="1" customHeight="1"/>
    <row r="7561" ht="15" hidden="1" customHeight="1"/>
    <row r="7562" ht="15" hidden="1" customHeight="1"/>
    <row r="7563" ht="15" hidden="1" customHeight="1"/>
    <row r="7564" ht="15" hidden="1" customHeight="1"/>
    <row r="7565" ht="15" hidden="1" customHeight="1"/>
    <row r="7566" ht="15" hidden="1" customHeight="1"/>
    <row r="7567" ht="15" hidden="1" customHeight="1"/>
    <row r="7568" ht="15" hidden="1" customHeight="1"/>
    <row r="7569" ht="15" hidden="1" customHeight="1"/>
    <row r="7570" ht="15" hidden="1" customHeight="1"/>
    <row r="7571" ht="15" hidden="1" customHeight="1"/>
    <row r="7572" ht="15" hidden="1" customHeight="1"/>
    <row r="7573" ht="15" hidden="1" customHeight="1"/>
    <row r="7574" ht="15" hidden="1" customHeight="1"/>
    <row r="7575" ht="15" hidden="1" customHeight="1"/>
    <row r="7576" ht="15" hidden="1" customHeight="1"/>
    <row r="7577" ht="15" hidden="1" customHeight="1"/>
    <row r="7578" ht="15" hidden="1" customHeight="1"/>
    <row r="7579" ht="15" hidden="1" customHeight="1"/>
    <row r="7580" ht="15" hidden="1" customHeight="1"/>
    <row r="7581" ht="15" hidden="1" customHeight="1"/>
    <row r="7582" ht="15" hidden="1" customHeight="1"/>
    <row r="7583" ht="15" hidden="1" customHeight="1"/>
    <row r="7584" ht="15" hidden="1" customHeight="1"/>
    <row r="7585" ht="15" hidden="1" customHeight="1"/>
    <row r="7586" ht="15" hidden="1" customHeight="1"/>
    <row r="7587" ht="15" hidden="1" customHeight="1"/>
    <row r="7588" ht="15" hidden="1" customHeight="1"/>
    <row r="7589" ht="15" hidden="1" customHeight="1"/>
    <row r="7590" ht="15" hidden="1" customHeight="1"/>
    <row r="7591" ht="15" hidden="1" customHeight="1"/>
    <row r="7592" ht="15" hidden="1" customHeight="1"/>
    <row r="7593" ht="15" hidden="1" customHeight="1"/>
    <row r="7594" ht="15" hidden="1" customHeight="1"/>
    <row r="7595" ht="15" hidden="1" customHeight="1"/>
    <row r="7596" ht="15" hidden="1" customHeight="1"/>
    <row r="7597" ht="15" hidden="1" customHeight="1"/>
    <row r="7598" ht="15" hidden="1" customHeight="1"/>
    <row r="7599" ht="15" hidden="1" customHeight="1"/>
    <row r="7600" ht="15" hidden="1" customHeight="1"/>
    <row r="7601" ht="15" hidden="1" customHeight="1"/>
    <row r="7602" ht="15" hidden="1" customHeight="1"/>
    <row r="7603" ht="15" hidden="1" customHeight="1"/>
    <row r="7604" ht="15" hidden="1" customHeight="1"/>
    <row r="7605" ht="15" hidden="1" customHeight="1"/>
    <row r="7606" ht="15" hidden="1" customHeight="1"/>
    <row r="7607" ht="15" hidden="1" customHeight="1"/>
    <row r="7608" ht="15" hidden="1" customHeight="1"/>
    <row r="7609" ht="15" hidden="1" customHeight="1"/>
    <row r="7610" ht="15" hidden="1" customHeight="1"/>
    <row r="7611" ht="15" hidden="1" customHeight="1"/>
    <row r="7612" ht="15" hidden="1" customHeight="1"/>
    <row r="7613" ht="15" hidden="1" customHeight="1"/>
    <row r="7614" ht="15" hidden="1" customHeight="1"/>
    <row r="7615" ht="15" hidden="1" customHeight="1"/>
    <row r="7616" ht="15" hidden="1" customHeight="1"/>
    <row r="7617" ht="15" hidden="1" customHeight="1"/>
    <row r="7618" ht="15" hidden="1" customHeight="1"/>
    <row r="7619" ht="15" hidden="1" customHeight="1"/>
    <row r="7620" ht="15" hidden="1" customHeight="1"/>
    <row r="7621" ht="15" hidden="1" customHeight="1"/>
    <row r="7622" ht="15" hidden="1" customHeight="1"/>
    <row r="7623" ht="15" hidden="1" customHeight="1"/>
    <row r="7624" ht="15" hidden="1" customHeight="1"/>
    <row r="7625" ht="15" hidden="1" customHeight="1"/>
    <row r="7626" ht="15" hidden="1" customHeight="1"/>
    <row r="7627" ht="15" hidden="1" customHeight="1"/>
    <row r="7628" ht="15" hidden="1" customHeight="1"/>
    <row r="7629" ht="15" hidden="1" customHeight="1"/>
    <row r="7630" ht="15" hidden="1" customHeight="1"/>
    <row r="7631" ht="15" hidden="1" customHeight="1"/>
    <row r="7632" ht="15" hidden="1" customHeight="1"/>
    <row r="7633" ht="15" hidden="1" customHeight="1"/>
    <row r="7634" ht="15" hidden="1" customHeight="1"/>
    <row r="7635" ht="15" hidden="1" customHeight="1"/>
    <row r="7636" ht="15" hidden="1" customHeight="1"/>
    <row r="7637" ht="15" hidden="1" customHeight="1"/>
    <row r="7638" ht="15" hidden="1" customHeight="1"/>
    <row r="7639" ht="15" hidden="1" customHeight="1"/>
    <row r="7640" ht="15" hidden="1" customHeight="1"/>
    <row r="7641" ht="15" hidden="1" customHeight="1"/>
    <row r="7642" ht="15" hidden="1" customHeight="1"/>
    <row r="7643" ht="15" hidden="1" customHeight="1"/>
    <row r="7644" ht="15" hidden="1" customHeight="1"/>
    <row r="7645" ht="15" hidden="1" customHeight="1"/>
    <row r="7646" ht="15" hidden="1" customHeight="1"/>
    <row r="7647" ht="15" hidden="1" customHeight="1"/>
    <row r="7648" ht="15" hidden="1" customHeight="1"/>
    <row r="7649" ht="15" hidden="1" customHeight="1"/>
    <row r="7650" ht="15" hidden="1" customHeight="1"/>
    <row r="7651" ht="15" hidden="1" customHeight="1"/>
    <row r="7652" ht="15" hidden="1" customHeight="1"/>
    <row r="7653" ht="15" hidden="1" customHeight="1"/>
    <row r="7654" ht="15" hidden="1" customHeight="1"/>
    <row r="7655" ht="15" hidden="1" customHeight="1"/>
    <row r="7656" ht="15" hidden="1" customHeight="1"/>
    <row r="7657" ht="15" hidden="1" customHeight="1"/>
    <row r="7658" ht="15" hidden="1" customHeight="1"/>
    <row r="7659" ht="15" hidden="1" customHeight="1"/>
    <row r="7660" ht="15" hidden="1" customHeight="1"/>
    <row r="7661" ht="15" hidden="1" customHeight="1"/>
    <row r="7662" ht="15" hidden="1" customHeight="1"/>
    <row r="7663" ht="15" hidden="1" customHeight="1"/>
    <row r="7664" ht="15" hidden="1" customHeight="1"/>
    <row r="7665" ht="15" hidden="1" customHeight="1"/>
    <row r="7666" ht="15" hidden="1" customHeight="1"/>
    <row r="7667" ht="15" hidden="1" customHeight="1"/>
    <row r="7668" ht="15" hidden="1" customHeight="1"/>
    <row r="7669" ht="15" hidden="1" customHeight="1"/>
    <row r="7670" ht="15" hidden="1" customHeight="1"/>
    <row r="7671" ht="15" hidden="1" customHeight="1"/>
    <row r="7672" ht="15" hidden="1" customHeight="1"/>
    <row r="7673" ht="15" hidden="1" customHeight="1"/>
    <row r="7674" ht="15" hidden="1" customHeight="1"/>
    <row r="7675" ht="15" hidden="1" customHeight="1"/>
    <row r="7676" ht="15" hidden="1" customHeight="1"/>
    <row r="7677" ht="15" hidden="1" customHeight="1"/>
    <row r="7678" ht="15" hidden="1" customHeight="1"/>
    <row r="7679" ht="15" hidden="1" customHeight="1"/>
    <row r="7680" ht="15" hidden="1" customHeight="1"/>
    <row r="7681" ht="15" hidden="1" customHeight="1"/>
    <row r="7682" ht="15" hidden="1" customHeight="1"/>
    <row r="7683" ht="15" hidden="1" customHeight="1"/>
    <row r="7684" ht="15" hidden="1" customHeight="1"/>
    <row r="7685" ht="15" hidden="1" customHeight="1"/>
    <row r="7686" ht="15" hidden="1" customHeight="1"/>
    <row r="7687" ht="15" hidden="1" customHeight="1"/>
    <row r="7688" ht="15" hidden="1" customHeight="1"/>
    <row r="7689" ht="15" hidden="1" customHeight="1"/>
    <row r="7690" ht="15" hidden="1" customHeight="1"/>
    <row r="7691" ht="15" hidden="1" customHeight="1"/>
    <row r="7692" ht="15" hidden="1" customHeight="1"/>
    <row r="7693" ht="15" hidden="1" customHeight="1"/>
    <row r="7694" ht="15" hidden="1" customHeight="1"/>
    <row r="7695" ht="15" hidden="1" customHeight="1"/>
    <row r="7696" ht="15" hidden="1" customHeight="1"/>
    <row r="7697" ht="15" hidden="1" customHeight="1"/>
    <row r="7698" ht="15" hidden="1" customHeight="1"/>
    <row r="7699" ht="15" hidden="1" customHeight="1"/>
    <row r="7700" ht="15" hidden="1" customHeight="1"/>
    <row r="7701" ht="15" hidden="1" customHeight="1"/>
    <row r="7702" ht="15" hidden="1" customHeight="1"/>
    <row r="7703" ht="15" hidden="1" customHeight="1"/>
    <row r="7704" ht="15" hidden="1" customHeight="1"/>
    <row r="7705" ht="15" hidden="1" customHeight="1"/>
    <row r="7706" ht="15" hidden="1" customHeight="1"/>
    <row r="7707" ht="15" hidden="1" customHeight="1"/>
    <row r="7708" ht="15" hidden="1" customHeight="1"/>
    <row r="7709" ht="15" hidden="1" customHeight="1"/>
    <row r="7710" ht="15" hidden="1" customHeight="1"/>
    <row r="7711" ht="15" hidden="1" customHeight="1"/>
    <row r="7712" ht="15" hidden="1" customHeight="1"/>
    <row r="7713" ht="15" hidden="1" customHeight="1"/>
    <row r="7714" ht="15" hidden="1" customHeight="1"/>
    <row r="7715" ht="15" hidden="1" customHeight="1"/>
    <row r="7716" ht="15" hidden="1" customHeight="1"/>
    <row r="7717" ht="15" hidden="1" customHeight="1"/>
    <row r="7718" ht="15" hidden="1" customHeight="1"/>
    <row r="7719" ht="15" hidden="1" customHeight="1"/>
    <row r="7720" ht="15" hidden="1" customHeight="1"/>
    <row r="7721" ht="15" hidden="1" customHeight="1"/>
    <row r="7722" ht="15" hidden="1" customHeight="1"/>
    <row r="7723" ht="15" hidden="1" customHeight="1"/>
    <row r="7724" ht="15" hidden="1" customHeight="1"/>
    <row r="7725" ht="15" hidden="1" customHeight="1"/>
    <row r="7726" ht="15" hidden="1" customHeight="1"/>
    <row r="7727" ht="15" hidden="1" customHeight="1"/>
    <row r="7728" ht="15" hidden="1" customHeight="1"/>
    <row r="7729" ht="15" hidden="1" customHeight="1"/>
    <row r="7730" ht="15" hidden="1" customHeight="1"/>
    <row r="7731" ht="15" hidden="1" customHeight="1"/>
    <row r="7732" ht="15" hidden="1" customHeight="1"/>
    <row r="7733" ht="15" hidden="1" customHeight="1"/>
    <row r="7734" ht="15" hidden="1" customHeight="1"/>
    <row r="7735" ht="15" hidden="1" customHeight="1"/>
    <row r="7736" ht="15" hidden="1" customHeight="1"/>
    <row r="7737" ht="15" hidden="1" customHeight="1"/>
    <row r="7738" ht="15" hidden="1" customHeight="1"/>
    <row r="7739" ht="15" hidden="1" customHeight="1"/>
    <row r="7740" ht="15" hidden="1" customHeight="1"/>
    <row r="7741" ht="15" hidden="1" customHeight="1"/>
    <row r="7742" ht="15" hidden="1" customHeight="1"/>
    <row r="7743" ht="15" hidden="1" customHeight="1"/>
    <row r="7744" ht="15" hidden="1" customHeight="1"/>
    <row r="7745" ht="15" hidden="1" customHeight="1"/>
    <row r="7746" ht="15" hidden="1" customHeight="1"/>
    <row r="7747" ht="15" hidden="1" customHeight="1"/>
    <row r="7748" ht="15" hidden="1" customHeight="1"/>
    <row r="7749" ht="15" hidden="1" customHeight="1"/>
    <row r="7750" ht="15" hidden="1" customHeight="1"/>
    <row r="7751" ht="15" hidden="1" customHeight="1"/>
    <row r="7752" ht="15" hidden="1" customHeight="1"/>
    <row r="7753" ht="15" hidden="1" customHeight="1"/>
    <row r="7754" ht="15" hidden="1" customHeight="1"/>
    <row r="7755" ht="15" hidden="1" customHeight="1"/>
    <row r="7756" ht="15" hidden="1" customHeight="1"/>
    <row r="7757" ht="15" hidden="1" customHeight="1"/>
    <row r="7758" ht="15" hidden="1" customHeight="1"/>
    <row r="7759" ht="15" hidden="1" customHeight="1"/>
    <row r="7760" ht="15" hidden="1" customHeight="1"/>
    <row r="7761" ht="15" hidden="1" customHeight="1"/>
    <row r="7762" ht="15" hidden="1" customHeight="1"/>
    <row r="7763" ht="15" hidden="1" customHeight="1"/>
    <row r="7764" ht="15" hidden="1" customHeight="1"/>
    <row r="7765" ht="15" hidden="1" customHeight="1"/>
    <row r="7766" ht="15" hidden="1" customHeight="1"/>
    <row r="7767" ht="15" hidden="1" customHeight="1"/>
    <row r="7768" ht="15" hidden="1" customHeight="1"/>
    <row r="7769" ht="15" hidden="1" customHeight="1"/>
    <row r="7770" ht="15" hidden="1" customHeight="1"/>
    <row r="7771" ht="15" hidden="1" customHeight="1"/>
    <row r="7772" ht="15" hidden="1" customHeight="1"/>
    <row r="7773" ht="15" hidden="1" customHeight="1"/>
    <row r="7774" ht="15" hidden="1" customHeight="1"/>
    <row r="7775" ht="15" hidden="1" customHeight="1"/>
    <row r="7776" ht="15" hidden="1" customHeight="1"/>
    <row r="7777" ht="15" hidden="1" customHeight="1"/>
    <row r="7778" ht="15" hidden="1" customHeight="1"/>
    <row r="7779" ht="15" hidden="1" customHeight="1"/>
    <row r="7780" ht="15" hidden="1" customHeight="1"/>
    <row r="7781" ht="15" hidden="1" customHeight="1"/>
    <row r="7782" ht="15" hidden="1" customHeight="1"/>
    <row r="7783" ht="15" hidden="1" customHeight="1"/>
    <row r="7784" ht="15" hidden="1" customHeight="1"/>
    <row r="7785" ht="15" hidden="1" customHeight="1"/>
    <row r="7786" ht="15" hidden="1" customHeight="1"/>
    <row r="7787" ht="15" hidden="1" customHeight="1"/>
    <row r="7788" ht="15" hidden="1" customHeight="1"/>
    <row r="7789" ht="15" hidden="1" customHeight="1"/>
    <row r="7790" ht="15" hidden="1" customHeight="1"/>
    <row r="7791" ht="15" hidden="1" customHeight="1"/>
    <row r="7792" ht="15" hidden="1" customHeight="1"/>
    <row r="7793" ht="15" hidden="1" customHeight="1"/>
    <row r="7794" ht="15" hidden="1" customHeight="1"/>
    <row r="7795" ht="15" hidden="1" customHeight="1"/>
    <row r="7796" ht="15" hidden="1" customHeight="1"/>
    <row r="7797" ht="15" hidden="1" customHeight="1"/>
    <row r="7798" ht="15" hidden="1" customHeight="1"/>
    <row r="7799" ht="15" hidden="1" customHeight="1"/>
    <row r="7800" ht="15" hidden="1" customHeight="1"/>
    <row r="7801" ht="15" hidden="1" customHeight="1"/>
    <row r="7802" ht="15" hidden="1" customHeight="1"/>
    <row r="7803" ht="15" hidden="1" customHeight="1"/>
    <row r="7804" ht="15" hidden="1" customHeight="1"/>
    <row r="7805" ht="15" hidden="1" customHeight="1"/>
    <row r="7806" ht="15" hidden="1" customHeight="1"/>
    <row r="7807" ht="15" hidden="1" customHeight="1"/>
    <row r="7808" ht="15" hidden="1" customHeight="1"/>
    <row r="7809" ht="15" hidden="1" customHeight="1"/>
    <row r="7810" ht="15" hidden="1" customHeight="1"/>
    <row r="7811" ht="15" hidden="1" customHeight="1"/>
    <row r="7812" ht="15" hidden="1" customHeight="1"/>
    <row r="7813" ht="15" hidden="1" customHeight="1"/>
    <row r="7814" ht="15" hidden="1" customHeight="1"/>
    <row r="7815" ht="15" hidden="1" customHeight="1"/>
    <row r="7816" ht="15" hidden="1" customHeight="1"/>
    <row r="7817" ht="15" hidden="1" customHeight="1"/>
    <row r="7818" ht="15" hidden="1" customHeight="1"/>
    <row r="7819" ht="15" hidden="1" customHeight="1"/>
    <row r="7820" ht="15" hidden="1" customHeight="1"/>
    <row r="7821" ht="15" hidden="1" customHeight="1"/>
    <row r="7822" ht="15" hidden="1" customHeight="1"/>
    <row r="7823" ht="15" hidden="1" customHeight="1"/>
    <row r="7824" ht="15" hidden="1" customHeight="1"/>
    <row r="7825" ht="15" hidden="1" customHeight="1"/>
    <row r="7826" ht="15" hidden="1" customHeight="1"/>
    <row r="7827" ht="15" hidden="1" customHeight="1"/>
    <row r="7828" ht="15" hidden="1" customHeight="1"/>
    <row r="7829" ht="15" hidden="1" customHeight="1"/>
    <row r="7830" ht="15" hidden="1" customHeight="1"/>
    <row r="7831" ht="15" hidden="1" customHeight="1"/>
    <row r="7832" ht="15" hidden="1" customHeight="1"/>
    <row r="7833" ht="15" hidden="1" customHeight="1"/>
    <row r="7834" ht="15" hidden="1" customHeight="1"/>
    <row r="7835" ht="15" hidden="1" customHeight="1"/>
    <row r="7836" ht="15" hidden="1" customHeight="1"/>
    <row r="7837" ht="15" hidden="1" customHeight="1"/>
    <row r="7838" ht="15" hidden="1" customHeight="1"/>
    <row r="7839" ht="15" hidden="1" customHeight="1"/>
    <row r="7840" ht="15" hidden="1" customHeight="1"/>
    <row r="7841" ht="15" hidden="1" customHeight="1"/>
    <row r="7842" ht="15" hidden="1" customHeight="1"/>
    <row r="7843" ht="15" hidden="1" customHeight="1"/>
    <row r="7844" ht="15" hidden="1" customHeight="1"/>
    <row r="7845" ht="15" hidden="1" customHeight="1"/>
    <row r="7846" ht="15" hidden="1" customHeight="1"/>
    <row r="7847" ht="15" hidden="1" customHeight="1"/>
    <row r="7848" ht="15" hidden="1" customHeight="1"/>
    <row r="7849" ht="15" hidden="1" customHeight="1"/>
    <row r="7850" ht="15" hidden="1" customHeight="1"/>
    <row r="7851" ht="15" hidden="1" customHeight="1"/>
    <row r="7852" ht="15" hidden="1" customHeight="1"/>
    <row r="7853" ht="15" hidden="1" customHeight="1"/>
    <row r="7854" ht="15" hidden="1" customHeight="1"/>
    <row r="7855" ht="15" hidden="1" customHeight="1"/>
    <row r="7856" ht="15" hidden="1" customHeight="1"/>
    <row r="7857" ht="15" hidden="1" customHeight="1"/>
    <row r="7858" ht="15" hidden="1" customHeight="1"/>
    <row r="7859" ht="15" hidden="1" customHeight="1"/>
    <row r="7860" ht="15" hidden="1" customHeight="1"/>
    <row r="7861" ht="15" hidden="1" customHeight="1"/>
    <row r="7862" ht="15" hidden="1" customHeight="1"/>
    <row r="7863" ht="15" hidden="1" customHeight="1"/>
    <row r="7864" ht="15" hidden="1" customHeight="1"/>
    <row r="7865" ht="15" hidden="1" customHeight="1"/>
    <row r="7866" ht="15" hidden="1" customHeight="1"/>
    <row r="7867" ht="15" hidden="1" customHeight="1"/>
    <row r="7868" ht="15" hidden="1" customHeight="1"/>
    <row r="7869" ht="15" hidden="1" customHeight="1"/>
    <row r="7870" ht="15" hidden="1" customHeight="1"/>
    <row r="7871" ht="15" hidden="1" customHeight="1"/>
    <row r="7872" ht="15" hidden="1" customHeight="1"/>
    <row r="7873" ht="15" hidden="1" customHeight="1"/>
    <row r="7874" ht="15" hidden="1" customHeight="1"/>
    <row r="7875" ht="15" hidden="1" customHeight="1"/>
    <row r="7876" ht="15" hidden="1" customHeight="1"/>
    <row r="7877" ht="15" hidden="1" customHeight="1"/>
    <row r="7878" ht="15" hidden="1" customHeight="1"/>
    <row r="7879" ht="15" hidden="1" customHeight="1"/>
    <row r="7880" ht="15" hidden="1" customHeight="1"/>
    <row r="7881" ht="15" hidden="1" customHeight="1"/>
    <row r="7882" ht="15" hidden="1" customHeight="1"/>
    <row r="7883" ht="15" hidden="1" customHeight="1"/>
    <row r="7884" ht="15" hidden="1" customHeight="1"/>
    <row r="7885" ht="15" hidden="1" customHeight="1"/>
    <row r="7886" ht="15" hidden="1" customHeight="1"/>
    <row r="7887" ht="15" hidden="1" customHeight="1"/>
    <row r="7888" ht="15" hidden="1" customHeight="1"/>
    <row r="7889" ht="15" hidden="1" customHeight="1"/>
    <row r="7890" ht="15" hidden="1" customHeight="1"/>
    <row r="7891" ht="15" hidden="1" customHeight="1"/>
    <row r="7892" ht="15" hidden="1" customHeight="1"/>
    <row r="7893" ht="15" hidden="1" customHeight="1"/>
    <row r="7894" ht="15" hidden="1" customHeight="1"/>
    <row r="7895" ht="15" hidden="1" customHeight="1"/>
    <row r="7896" ht="15" hidden="1" customHeight="1"/>
    <row r="7897" ht="15" hidden="1" customHeight="1"/>
    <row r="7898" ht="15" hidden="1" customHeight="1"/>
    <row r="7899" ht="15" hidden="1" customHeight="1"/>
    <row r="7900" ht="15" hidden="1" customHeight="1"/>
    <row r="7901" ht="15" hidden="1" customHeight="1"/>
    <row r="7902" ht="15" hidden="1" customHeight="1"/>
    <row r="7903" ht="15" hidden="1" customHeight="1"/>
    <row r="7904" ht="15" hidden="1" customHeight="1"/>
    <row r="7905" ht="15" hidden="1" customHeight="1"/>
    <row r="7906" ht="15" hidden="1" customHeight="1"/>
    <row r="7907" ht="15" hidden="1" customHeight="1"/>
    <row r="7908" ht="15" hidden="1" customHeight="1"/>
    <row r="7909" ht="15" hidden="1" customHeight="1"/>
    <row r="7910" ht="15" hidden="1" customHeight="1"/>
    <row r="7911" ht="15" hidden="1" customHeight="1"/>
    <row r="7912" ht="15" hidden="1" customHeight="1"/>
    <row r="7913" ht="15" hidden="1" customHeight="1"/>
    <row r="7914" ht="15" hidden="1" customHeight="1"/>
    <row r="7915" ht="15" hidden="1" customHeight="1"/>
    <row r="7916" ht="15" hidden="1" customHeight="1"/>
    <row r="7917" ht="15" hidden="1" customHeight="1"/>
    <row r="7918" ht="15" hidden="1" customHeight="1"/>
    <row r="7919" ht="15" hidden="1" customHeight="1"/>
    <row r="7920" ht="15" hidden="1" customHeight="1"/>
    <row r="7921" ht="15" hidden="1" customHeight="1"/>
    <row r="7922" ht="15" hidden="1" customHeight="1"/>
    <row r="7923" ht="15" hidden="1" customHeight="1"/>
    <row r="7924" ht="15" hidden="1" customHeight="1"/>
    <row r="7925" ht="15" hidden="1" customHeight="1"/>
    <row r="7926" ht="15" hidden="1" customHeight="1"/>
    <row r="7927" ht="15" hidden="1" customHeight="1"/>
    <row r="7928" ht="15" hidden="1" customHeight="1"/>
    <row r="7929" ht="15" hidden="1" customHeight="1"/>
    <row r="7930" ht="15" hidden="1" customHeight="1"/>
    <row r="7931" ht="15" hidden="1" customHeight="1"/>
    <row r="7932" ht="15" hidden="1" customHeight="1"/>
    <row r="7933" ht="15" hidden="1" customHeight="1"/>
    <row r="7934" ht="15" hidden="1" customHeight="1"/>
    <row r="7935" ht="15" hidden="1" customHeight="1"/>
    <row r="7936" ht="15" hidden="1" customHeight="1"/>
    <row r="7937" ht="15" hidden="1" customHeight="1"/>
    <row r="7938" ht="15" hidden="1" customHeight="1"/>
    <row r="7939" ht="15" hidden="1" customHeight="1"/>
    <row r="7940" ht="15" hidden="1" customHeight="1"/>
    <row r="7941" ht="15" hidden="1" customHeight="1"/>
    <row r="7942" ht="15" hidden="1" customHeight="1"/>
    <row r="7943" ht="15" hidden="1" customHeight="1"/>
    <row r="7944" ht="15" hidden="1" customHeight="1"/>
    <row r="7945" ht="15" hidden="1" customHeight="1"/>
    <row r="7946" ht="15" hidden="1" customHeight="1"/>
    <row r="7947" ht="15" hidden="1" customHeight="1"/>
    <row r="7948" ht="15" hidden="1" customHeight="1"/>
    <row r="7949" ht="15" hidden="1" customHeight="1"/>
    <row r="7950" ht="15" hidden="1" customHeight="1"/>
    <row r="7951" ht="15" hidden="1" customHeight="1"/>
    <row r="7952" ht="15" hidden="1" customHeight="1"/>
    <row r="7953" ht="15" hidden="1" customHeight="1"/>
    <row r="7954" ht="15" hidden="1" customHeight="1"/>
    <row r="7955" ht="15" hidden="1" customHeight="1"/>
    <row r="7956" ht="15" hidden="1" customHeight="1"/>
    <row r="7957" ht="15" hidden="1" customHeight="1"/>
    <row r="7958" ht="15" hidden="1" customHeight="1"/>
    <row r="7959" ht="15" hidden="1" customHeight="1"/>
    <row r="7960" ht="15" hidden="1" customHeight="1"/>
    <row r="7961" ht="15" hidden="1" customHeight="1"/>
    <row r="7962" ht="15" hidden="1" customHeight="1"/>
    <row r="7963" ht="15" hidden="1" customHeight="1"/>
    <row r="7964" ht="15" hidden="1" customHeight="1"/>
    <row r="7965" ht="15" hidden="1" customHeight="1"/>
    <row r="7966" ht="15" hidden="1" customHeight="1"/>
    <row r="7967" ht="15" hidden="1" customHeight="1"/>
    <row r="7968" ht="15" hidden="1" customHeight="1"/>
    <row r="7969" ht="15" hidden="1" customHeight="1"/>
    <row r="7970" ht="15" hidden="1" customHeight="1"/>
    <row r="7971" ht="15" hidden="1" customHeight="1"/>
    <row r="7972" ht="15" hidden="1" customHeight="1"/>
    <row r="7973" ht="15" hidden="1" customHeight="1"/>
    <row r="7974" ht="15" hidden="1" customHeight="1"/>
    <row r="7975" ht="15" hidden="1" customHeight="1"/>
    <row r="7976" ht="15" hidden="1" customHeight="1"/>
    <row r="7977" ht="15" hidden="1" customHeight="1"/>
    <row r="7978" ht="15" hidden="1" customHeight="1"/>
    <row r="7979" ht="15" hidden="1" customHeight="1"/>
    <row r="7980" ht="15" hidden="1" customHeight="1"/>
    <row r="7981" ht="15" hidden="1" customHeight="1"/>
    <row r="7982" ht="15" hidden="1" customHeight="1"/>
    <row r="7983" ht="15" hidden="1" customHeight="1"/>
    <row r="7984" ht="15" hidden="1" customHeight="1"/>
    <row r="7985" ht="15" hidden="1" customHeight="1"/>
    <row r="7986" ht="15" hidden="1" customHeight="1"/>
    <row r="7987" ht="15" hidden="1" customHeight="1"/>
    <row r="7988" ht="15" hidden="1" customHeight="1"/>
    <row r="7989" ht="15" hidden="1" customHeight="1"/>
    <row r="7990" ht="15" hidden="1" customHeight="1"/>
    <row r="7991" ht="15" hidden="1" customHeight="1"/>
    <row r="7992" ht="15" hidden="1" customHeight="1"/>
    <row r="7993" ht="15" hidden="1" customHeight="1"/>
    <row r="7994" ht="15" hidden="1" customHeight="1"/>
    <row r="7995" ht="15" hidden="1" customHeight="1"/>
    <row r="7996" ht="15" hidden="1" customHeight="1"/>
    <row r="7997" ht="15" hidden="1" customHeight="1"/>
    <row r="7998" ht="15" hidden="1" customHeight="1"/>
    <row r="7999" ht="15" hidden="1" customHeight="1"/>
    <row r="8000" ht="15" hidden="1" customHeight="1"/>
    <row r="8001" ht="15" hidden="1" customHeight="1"/>
    <row r="8002" ht="15" hidden="1" customHeight="1"/>
    <row r="8003" ht="15" hidden="1" customHeight="1"/>
    <row r="8004" ht="15" hidden="1" customHeight="1"/>
    <row r="8005" ht="15" hidden="1" customHeight="1"/>
    <row r="8006" ht="15" hidden="1" customHeight="1"/>
    <row r="8007" ht="15" hidden="1" customHeight="1"/>
    <row r="8008" ht="15" hidden="1" customHeight="1"/>
    <row r="8009" ht="15" hidden="1" customHeight="1"/>
    <row r="8010" ht="15" hidden="1" customHeight="1"/>
    <row r="8011" ht="15" hidden="1" customHeight="1"/>
    <row r="8012" ht="15" hidden="1" customHeight="1"/>
    <row r="8013" ht="15" hidden="1" customHeight="1"/>
    <row r="8014" ht="15" hidden="1" customHeight="1"/>
    <row r="8015" ht="15" hidden="1" customHeight="1"/>
    <row r="8016" ht="15" hidden="1" customHeight="1"/>
    <row r="8017" ht="15" hidden="1" customHeight="1"/>
    <row r="8018" ht="15" hidden="1" customHeight="1"/>
    <row r="8019" ht="15" hidden="1" customHeight="1"/>
    <row r="8020" ht="15" hidden="1" customHeight="1"/>
    <row r="8021" ht="15" hidden="1" customHeight="1"/>
    <row r="8022" ht="15" hidden="1" customHeight="1"/>
    <row r="8023" ht="15" hidden="1" customHeight="1"/>
    <row r="8024" ht="15" hidden="1" customHeight="1"/>
    <row r="8025" ht="15" hidden="1" customHeight="1"/>
    <row r="8026" ht="15" hidden="1" customHeight="1"/>
    <row r="8027" ht="15" hidden="1" customHeight="1"/>
    <row r="8028" ht="15" hidden="1" customHeight="1"/>
    <row r="8029" ht="15" hidden="1" customHeight="1"/>
    <row r="8030" ht="15" hidden="1" customHeight="1"/>
    <row r="8031" ht="15" hidden="1" customHeight="1"/>
    <row r="8032" ht="15" hidden="1" customHeight="1"/>
    <row r="8033" ht="15" hidden="1" customHeight="1"/>
    <row r="8034" ht="15" hidden="1" customHeight="1"/>
    <row r="8035" ht="15" hidden="1" customHeight="1"/>
    <row r="8036" ht="15" hidden="1" customHeight="1"/>
    <row r="8037" ht="15" hidden="1" customHeight="1"/>
    <row r="8038" ht="15" hidden="1" customHeight="1"/>
    <row r="8039" ht="15" hidden="1" customHeight="1"/>
    <row r="8040" ht="15" hidden="1" customHeight="1"/>
    <row r="8041" ht="15" hidden="1" customHeight="1"/>
    <row r="8042" ht="15" hidden="1" customHeight="1"/>
    <row r="8043" ht="15" hidden="1" customHeight="1"/>
    <row r="8044" ht="15" hidden="1" customHeight="1"/>
    <row r="8045" ht="15" hidden="1" customHeight="1"/>
    <row r="8046" ht="15" hidden="1" customHeight="1"/>
    <row r="8047" ht="15" hidden="1" customHeight="1"/>
    <row r="8048" ht="15" hidden="1" customHeight="1"/>
    <row r="8049" ht="15" hidden="1" customHeight="1"/>
    <row r="8050" ht="15" hidden="1" customHeight="1"/>
    <row r="8051" ht="15" hidden="1" customHeight="1"/>
    <row r="8052" ht="15" hidden="1" customHeight="1"/>
    <row r="8053" ht="15" hidden="1" customHeight="1"/>
    <row r="8054" ht="15" hidden="1" customHeight="1"/>
    <row r="8055" ht="15" hidden="1" customHeight="1"/>
    <row r="8056" ht="15" hidden="1" customHeight="1"/>
    <row r="8057" ht="15" hidden="1" customHeight="1"/>
    <row r="8058" ht="15" hidden="1" customHeight="1"/>
    <row r="8059" ht="15" hidden="1" customHeight="1"/>
    <row r="8060" ht="15" hidden="1" customHeight="1"/>
    <row r="8061" ht="15" hidden="1" customHeight="1"/>
    <row r="8062" ht="15" hidden="1" customHeight="1"/>
    <row r="8063" ht="15" hidden="1" customHeight="1"/>
    <row r="8064" ht="15" hidden="1" customHeight="1"/>
    <row r="8065" ht="15" hidden="1" customHeight="1"/>
    <row r="8066" ht="15" hidden="1" customHeight="1"/>
    <row r="8067" ht="15" hidden="1" customHeight="1"/>
    <row r="8068" ht="15" hidden="1" customHeight="1"/>
    <row r="8069" ht="15" hidden="1" customHeight="1"/>
    <row r="8070" ht="15" hidden="1" customHeight="1"/>
    <row r="8071" ht="15" hidden="1" customHeight="1"/>
    <row r="8072" ht="15" hidden="1" customHeight="1"/>
    <row r="8073" ht="15" hidden="1" customHeight="1"/>
    <row r="8074" ht="15" hidden="1" customHeight="1"/>
    <row r="8075" ht="15" hidden="1" customHeight="1"/>
    <row r="8076" ht="15" hidden="1" customHeight="1"/>
    <row r="8077" ht="15" hidden="1" customHeight="1"/>
    <row r="8078" ht="15" hidden="1" customHeight="1"/>
    <row r="8079" ht="15" hidden="1" customHeight="1"/>
    <row r="8080" ht="15" hidden="1" customHeight="1"/>
    <row r="8081" ht="15" hidden="1" customHeight="1"/>
    <row r="8082" ht="15" hidden="1" customHeight="1"/>
    <row r="8083" ht="15" hidden="1" customHeight="1"/>
    <row r="8084" ht="15" hidden="1" customHeight="1"/>
    <row r="8085" ht="15" hidden="1" customHeight="1"/>
    <row r="8086" ht="15" hidden="1" customHeight="1"/>
    <row r="8087" ht="15" hidden="1" customHeight="1"/>
    <row r="8088" ht="15" hidden="1" customHeight="1"/>
    <row r="8089" ht="15" hidden="1" customHeight="1"/>
    <row r="8090" ht="15" hidden="1" customHeight="1"/>
    <row r="8091" ht="15" hidden="1" customHeight="1"/>
    <row r="8092" ht="15" hidden="1" customHeight="1"/>
    <row r="8093" ht="15" hidden="1" customHeight="1"/>
    <row r="8094" ht="15" hidden="1" customHeight="1"/>
    <row r="8095" ht="15" hidden="1" customHeight="1"/>
    <row r="8096" ht="15" hidden="1" customHeight="1"/>
    <row r="8097" ht="15" hidden="1" customHeight="1"/>
    <row r="8098" ht="15" hidden="1" customHeight="1"/>
    <row r="8099" ht="15" hidden="1" customHeight="1"/>
    <row r="8100" ht="15" hidden="1" customHeight="1"/>
    <row r="8101" ht="15" hidden="1" customHeight="1"/>
    <row r="8102" ht="15" hidden="1" customHeight="1"/>
    <row r="8103" ht="15" hidden="1" customHeight="1"/>
    <row r="8104" ht="15" hidden="1" customHeight="1"/>
    <row r="8105" ht="15" hidden="1" customHeight="1"/>
    <row r="8106" ht="15" hidden="1" customHeight="1"/>
    <row r="8107" ht="15" hidden="1" customHeight="1"/>
    <row r="8108" ht="15" hidden="1" customHeight="1"/>
    <row r="8109" ht="15" hidden="1" customHeight="1"/>
    <row r="8110" ht="15" hidden="1" customHeight="1"/>
    <row r="8111" ht="15" hidden="1" customHeight="1"/>
    <row r="8112" ht="15" hidden="1" customHeight="1"/>
    <row r="8113" ht="15" hidden="1" customHeight="1"/>
    <row r="8114" ht="15" hidden="1" customHeight="1"/>
    <row r="8115" ht="15" hidden="1" customHeight="1"/>
    <row r="8116" ht="15" hidden="1" customHeight="1"/>
    <row r="8117" ht="15" hidden="1" customHeight="1"/>
    <row r="8118" ht="15" hidden="1" customHeight="1"/>
    <row r="8119" ht="15" hidden="1" customHeight="1"/>
    <row r="8120" ht="15" hidden="1" customHeight="1"/>
    <row r="8121" ht="15" hidden="1" customHeight="1"/>
    <row r="8122" ht="15" hidden="1" customHeight="1"/>
    <row r="8123" ht="15" hidden="1" customHeight="1"/>
    <row r="8124" ht="15" hidden="1" customHeight="1"/>
    <row r="8125" ht="15" hidden="1" customHeight="1"/>
    <row r="8126" ht="15" hidden="1" customHeight="1"/>
    <row r="8127" ht="15" hidden="1" customHeight="1"/>
    <row r="8128" ht="15" hidden="1" customHeight="1"/>
    <row r="8129" ht="15" hidden="1" customHeight="1"/>
    <row r="8130" ht="15" hidden="1" customHeight="1"/>
    <row r="8131" ht="15" hidden="1" customHeight="1"/>
    <row r="8132" ht="15" hidden="1" customHeight="1"/>
    <row r="8133" ht="15" hidden="1" customHeight="1"/>
    <row r="8134" ht="15" hidden="1" customHeight="1"/>
    <row r="8135" ht="15" hidden="1" customHeight="1"/>
    <row r="8136" ht="15" hidden="1" customHeight="1"/>
    <row r="8137" ht="15" hidden="1" customHeight="1"/>
    <row r="8138" ht="15" hidden="1" customHeight="1"/>
    <row r="8139" ht="15" hidden="1" customHeight="1"/>
    <row r="8140" ht="15" hidden="1" customHeight="1"/>
    <row r="8141" ht="15" hidden="1" customHeight="1"/>
    <row r="8142" ht="15" hidden="1" customHeight="1"/>
    <row r="8143" ht="15" hidden="1" customHeight="1"/>
    <row r="8144" ht="15" hidden="1" customHeight="1"/>
    <row r="8145" ht="15" hidden="1" customHeight="1"/>
    <row r="8146" ht="15" hidden="1" customHeight="1"/>
    <row r="8147" ht="15" hidden="1" customHeight="1"/>
    <row r="8148" ht="15" hidden="1" customHeight="1"/>
    <row r="8149" ht="15" hidden="1" customHeight="1"/>
    <row r="8150" ht="15" hidden="1" customHeight="1"/>
    <row r="8151" ht="15" hidden="1" customHeight="1"/>
    <row r="8152" ht="15" hidden="1" customHeight="1"/>
    <row r="8153" ht="15" hidden="1" customHeight="1"/>
    <row r="8154" ht="15" hidden="1" customHeight="1"/>
    <row r="8155" ht="15" hidden="1" customHeight="1"/>
    <row r="8156" ht="15" hidden="1" customHeight="1"/>
    <row r="8157" ht="15" hidden="1" customHeight="1"/>
    <row r="8158" ht="15" hidden="1" customHeight="1"/>
    <row r="8159" ht="15" hidden="1" customHeight="1"/>
    <row r="8160" ht="15" hidden="1" customHeight="1"/>
    <row r="8161" ht="15" hidden="1" customHeight="1"/>
    <row r="8162" ht="15" hidden="1" customHeight="1"/>
    <row r="8163" ht="15" hidden="1" customHeight="1"/>
    <row r="8164" ht="15" hidden="1" customHeight="1"/>
    <row r="8165" ht="15" hidden="1" customHeight="1"/>
    <row r="8166" ht="15" hidden="1" customHeight="1"/>
    <row r="8167" ht="15" hidden="1" customHeight="1"/>
    <row r="8168" ht="15" hidden="1" customHeight="1"/>
    <row r="8169" ht="15" hidden="1" customHeight="1"/>
    <row r="8170" ht="15" hidden="1" customHeight="1"/>
    <row r="8171" ht="15" hidden="1" customHeight="1"/>
    <row r="8172" ht="15" hidden="1" customHeight="1"/>
    <row r="8173" ht="15" hidden="1" customHeight="1"/>
    <row r="8174" ht="15" hidden="1" customHeight="1"/>
    <row r="8175" ht="15" hidden="1" customHeight="1"/>
    <row r="8176" ht="15" hidden="1" customHeight="1"/>
    <row r="8177" ht="15" hidden="1" customHeight="1"/>
    <row r="8178" ht="15" hidden="1" customHeight="1"/>
    <row r="8179" ht="15" hidden="1" customHeight="1"/>
    <row r="8180" ht="15" hidden="1" customHeight="1"/>
    <row r="8181" ht="15" hidden="1" customHeight="1"/>
    <row r="8182" ht="15" hidden="1" customHeight="1"/>
    <row r="8183" ht="15" hidden="1" customHeight="1"/>
    <row r="8184" ht="15" hidden="1" customHeight="1"/>
    <row r="8185" ht="15" hidden="1" customHeight="1"/>
    <row r="8186" ht="15" hidden="1" customHeight="1"/>
    <row r="8187" ht="15" hidden="1" customHeight="1"/>
    <row r="8188" ht="15" hidden="1" customHeight="1"/>
    <row r="8189" ht="15" hidden="1" customHeight="1"/>
    <row r="8190" ht="15" hidden="1" customHeight="1"/>
    <row r="8191" ht="15" hidden="1" customHeight="1"/>
    <row r="8192" ht="15" hidden="1" customHeight="1"/>
    <row r="8193" ht="15" hidden="1" customHeight="1"/>
    <row r="8194" ht="15" hidden="1" customHeight="1"/>
    <row r="8195" ht="15" hidden="1" customHeight="1"/>
    <row r="8196" ht="15" hidden="1" customHeight="1"/>
    <row r="8197" ht="15" hidden="1" customHeight="1"/>
    <row r="8198" ht="15" hidden="1" customHeight="1"/>
    <row r="8199" ht="15" hidden="1" customHeight="1"/>
    <row r="8200" ht="15" hidden="1" customHeight="1"/>
    <row r="8201" ht="15" hidden="1" customHeight="1"/>
    <row r="8202" ht="15" hidden="1" customHeight="1"/>
    <row r="8203" ht="15" hidden="1" customHeight="1"/>
    <row r="8204" ht="15" hidden="1" customHeight="1"/>
    <row r="8205" ht="15" hidden="1" customHeight="1"/>
    <row r="8206" ht="15" hidden="1" customHeight="1"/>
    <row r="8207" ht="15" hidden="1" customHeight="1"/>
    <row r="8208" ht="15" hidden="1" customHeight="1"/>
    <row r="8209" ht="15" hidden="1" customHeight="1"/>
    <row r="8210" ht="15" hidden="1" customHeight="1"/>
    <row r="8211" ht="15" hidden="1" customHeight="1"/>
    <row r="8212" ht="15" hidden="1" customHeight="1"/>
    <row r="8213" ht="15" hidden="1" customHeight="1"/>
    <row r="8214" ht="15" hidden="1" customHeight="1"/>
    <row r="8215" ht="15" hidden="1" customHeight="1"/>
    <row r="8216" ht="15" hidden="1" customHeight="1"/>
    <row r="8217" ht="15" hidden="1" customHeight="1"/>
    <row r="8218" ht="15" hidden="1" customHeight="1"/>
    <row r="8219" ht="15" hidden="1" customHeight="1"/>
    <row r="8220" ht="15" hidden="1" customHeight="1"/>
    <row r="8221" ht="15" hidden="1" customHeight="1"/>
    <row r="8222" ht="15" hidden="1" customHeight="1"/>
    <row r="8223" ht="15" hidden="1" customHeight="1"/>
    <row r="8224" ht="15" hidden="1" customHeight="1"/>
    <row r="8225" ht="15" hidden="1" customHeight="1"/>
    <row r="8226" ht="15" hidden="1" customHeight="1"/>
    <row r="8227" ht="15" hidden="1" customHeight="1"/>
    <row r="8228" ht="15" hidden="1" customHeight="1"/>
    <row r="8229" ht="15" hidden="1" customHeight="1"/>
    <row r="8230" ht="15" hidden="1" customHeight="1"/>
    <row r="8231" ht="15" hidden="1" customHeight="1"/>
    <row r="8232" ht="15" hidden="1" customHeight="1"/>
    <row r="8233" ht="15" hidden="1" customHeight="1"/>
    <row r="8234" ht="15" hidden="1" customHeight="1"/>
    <row r="8235" ht="15" hidden="1" customHeight="1"/>
    <row r="8236" ht="15" hidden="1" customHeight="1"/>
    <row r="8237" ht="15" hidden="1" customHeight="1"/>
    <row r="8238" ht="15" hidden="1" customHeight="1"/>
    <row r="8239" ht="15" hidden="1" customHeight="1"/>
    <row r="8240" ht="15" hidden="1" customHeight="1"/>
    <row r="8241" ht="15" hidden="1" customHeight="1"/>
    <row r="8242" ht="15" hidden="1" customHeight="1"/>
    <row r="8243" ht="15" hidden="1" customHeight="1"/>
    <row r="8244" ht="15" hidden="1" customHeight="1"/>
    <row r="8245" ht="15" hidden="1" customHeight="1"/>
    <row r="8246" ht="15" hidden="1" customHeight="1"/>
    <row r="8247" ht="15" hidden="1" customHeight="1"/>
    <row r="8248" ht="15" hidden="1" customHeight="1"/>
    <row r="8249" ht="15" hidden="1" customHeight="1"/>
    <row r="8250" ht="15" hidden="1" customHeight="1"/>
    <row r="8251" ht="15" hidden="1" customHeight="1"/>
    <row r="8252" ht="15" hidden="1" customHeight="1"/>
    <row r="8253" ht="15" hidden="1" customHeight="1"/>
    <row r="8254" ht="15" hidden="1" customHeight="1"/>
    <row r="8255" ht="15" hidden="1" customHeight="1"/>
    <row r="8256" ht="15" hidden="1" customHeight="1"/>
    <row r="8257" ht="15" hidden="1" customHeight="1"/>
    <row r="8258" ht="15" hidden="1" customHeight="1"/>
    <row r="8259" ht="15" hidden="1" customHeight="1"/>
    <row r="8260" ht="15" hidden="1" customHeight="1"/>
    <row r="8261" ht="15" hidden="1" customHeight="1"/>
    <row r="8262" ht="15" hidden="1" customHeight="1"/>
    <row r="8263" ht="15" hidden="1" customHeight="1"/>
    <row r="8264" ht="15" hidden="1" customHeight="1"/>
    <row r="8265" ht="15" hidden="1" customHeight="1"/>
    <row r="8266" ht="15" hidden="1" customHeight="1"/>
    <row r="8267" ht="15" hidden="1" customHeight="1"/>
    <row r="8268" ht="15" hidden="1" customHeight="1"/>
    <row r="8269" ht="15" hidden="1" customHeight="1"/>
    <row r="8270" ht="15" hidden="1" customHeight="1"/>
    <row r="8271" ht="15" hidden="1" customHeight="1"/>
    <row r="8272" ht="15" hidden="1" customHeight="1"/>
    <row r="8273" ht="15" hidden="1" customHeight="1"/>
    <row r="8274" ht="15" hidden="1" customHeight="1"/>
    <row r="8275" ht="15" hidden="1" customHeight="1"/>
    <row r="8276" ht="15" hidden="1" customHeight="1"/>
    <row r="8277" ht="15" hidden="1" customHeight="1"/>
    <row r="8278" ht="15" hidden="1" customHeight="1"/>
    <row r="8279" ht="15" hidden="1" customHeight="1"/>
    <row r="8280" ht="15" hidden="1" customHeight="1"/>
    <row r="8281" ht="15" hidden="1" customHeight="1"/>
    <row r="8282" ht="15" hidden="1" customHeight="1"/>
    <row r="8283" ht="15" hidden="1" customHeight="1"/>
    <row r="8284" ht="15" hidden="1" customHeight="1"/>
    <row r="8285" ht="15" hidden="1" customHeight="1"/>
    <row r="8286" ht="15" hidden="1" customHeight="1"/>
    <row r="8287" ht="15" hidden="1" customHeight="1"/>
    <row r="8288" ht="15" hidden="1" customHeight="1"/>
    <row r="8289" ht="15" hidden="1" customHeight="1"/>
    <row r="8290" ht="15" hidden="1" customHeight="1"/>
    <row r="8291" ht="15" hidden="1" customHeight="1"/>
    <row r="8292" ht="15" hidden="1" customHeight="1"/>
    <row r="8293" ht="15" hidden="1" customHeight="1"/>
    <row r="8294" ht="15" hidden="1" customHeight="1"/>
    <row r="8295" ht="15" hidden="1" customHeight="1"/>
    <row r="8296" ht="15" hidden="1" customHeight="1"/>
    <row r="8297" ht="15" hidden="1" customHeight="1"/>
    <row r="8298" ht="15" hidden="1" customHeight="1"/>
    <row r="8299" ht="15" hidden="1" customHeight="1"/>
    <row r="8300" ht="15" hidden="1" customHeight="1"/>
    <row r="8301" ht="15" hidden="1" customHeight="1"/>
    <row r="8302" ht="15" hidden="1" customHeight="1"/>
    <row r="8303" ht="15" hidden="1" customHeight="1"/>
    <row r="8304" ht="15" hidden="1" customHeight="1"/>
    <row r="8305" ht="15" hidden="1" customHeight="1"/>
    <row r="8306" ht="15" hidden="1" customHeight="1"/>
    <row r="8307" ht="15" hidden="1" customHeight="1"/>
    <row r="8308" ht="15" hidden="1" customHeight="1"/>
    <row r="8309" ht="15" hidden="1" customHeight="1"/>
    <row r="8310" ht="15" hidden="1" customHeight="1"/>
    <row r="8311" ht="15" hidden="1" customHeight="1"/>
    <row r="8312" ht="15" hidden="1" customHeight="1"/>
    <row r="8313" ht="15" hidden="1" customHeight="1"/>
    <row r="8314" ht="15" hidden="1" customHeight="1"/>
    <row r="8315" ht="15" hidden="1" customHeight="1"/>
    <row r="8316" ht="15" hidden="1" customHeight="1"/>
    <row r="8317" ht="15" hidden="1" customHeight="1"/>
    <row r="8318" ht="15" hidden="1" customHeight="1"/>
    <row r="8319" ht="15" hidden="1" customHeight="1"/>
    <row r="8320" ht="15" hidden="1" customHeight="1"/>
    <row r="8321" ht="15" hidden="1" customHeight="1"/>
    <row r="8322" ht="15" hidden="1" customHeight="1"/>
    <row r="8323" ht="15" hidden="1" customHeight="1"/>
    <row r="8324" ht="15" hidden="1" customHeight="1"/>
    <row r="8325" ht="15" hidden="1" customHeight="1"/>
    <row r="8326" ht="15" hidden="1" customHeight="1"/>
    <row r="8327" ht="15" hidden="1" customHeight="1"/>
    <row r="8328" ht="15" hidden="1" customHeight="1"/>
    <row r="8329" ht="15" hidden="1" customHeight="1"/>
    <row r="8330" ht="15" hidden="1" customHeight="1"/>
    <row r="8331" ht="15" hidden="1" customHeight="1"/>
    <row r="8332" ht="15" hidden="1" customHeight="1"/>
    <row r="8333" ht="15" hidden="1" customHeight="1"/>
    <row r="8334" ht="15" hidden="1" customHeight="1"/>
    <row r="8335" ht="15" hidden="1" customHeight="1"/>
    <row r="8336" ht="15" hidden="1" customHeight="1"/>
    <row r="8337" ht="15" hidden="1" customHeight="1"/>
    <row r="8338" ht="15" hidden="1" customHeight="1"/>
    <row r="8339" ht="15" hidden="1" customHeight="1"/>
    <row r="8340" ht="15" hidden="1" customHeight="1"/>
    <row r="8341" ht="15" hidden="1" customHeight="1"/>
    <row r="8342" ht="15" hidden="1" customHeight="1"/>
    <row r="8343" ht="15" hidden="1" customHeight="1"/>
    <row r="8344" ht="15" hidden="1" customHeight="1"/>
    <row r="8345" ht="15" hidden="1" customHeight="1"/>
    <row r="8346" ht="15" hidden="1" customHeight="1"/>
    <row r="8347" ht="15" hidden="1" customHeight="1"/>
    <row r="8348" ht="15" hidden="1" customHeight="1"/>
    <row r="8349" ht="15" hidden="1" customHeight="1"/>
    <row r="8350" ht="15" hidden="1" customHeight="1"/>
    <row r="8351" ht="15" hidden="1" customHeight="1"/>
    <row r="8352" ht="15" hidden="1" customHeight="1"/>
    <row r="8353" ht="15" hidden="1" customHeight="1"/>
    <row r="8354" ht="15" hidden="1" customHeight="1"/>
    <row r="8355" ht="15" hidden="1" customHeight="1"/>
    <row r="8356" ht="15" hidden="1" customHeight="1"/>
    <row r="8357" ht="15" hidden="1" customHeight="1"/>
    <row r="8358" ht="15" hidden="1" customHeight="1"/>
    <row r="8359" ht="15" hidden="1" customHeight="1"/>
    <row r="8360" ht="15" hidden="1" customHeight="1"/>
    <row r="8361" ht="15" hidden="1" customHeight="1"/>
    <row r="8362" ht="15" hidden="1" customHeight="1"/>
    <row r="8363" ht="15" hidden="1" customHeight="1"/>
    <row r="8364" ht="15" hidden="1" customHeight="1"/>
    <row r="8365" ht="15" hidden="1" customHeight="1"/>
    <row r="8366" ht="15" hidden="1" customHeight="1"/>
    <row r="8367" ht="15" hidden="1" customHeight="1"/>
    <row r="8368" ht="15" hidden="1" customHeight="1"/>
    <row r="8369" ht="15" hidden="1" customHeight="1"/>
    <row r="8370" ht="15" hidden="1" customHeight="1"/>
    <row r="8371" ht="15" hidden="1" customHeight="1"/>
    <row r="8372" ht="15" hidden="1" customHeight="1"/>
    <row r="8373" ht="15" hidden="1" customHeight="1"/>
    <row r="8374" ht="15" hidden="1" customHeight="1"/>
    <row r="8375" ht="15" hidden="1" customHeight="1"/>
    <row r="8376" ht="15" hidden="1" customHeight="1"/>
    <row r="8377" ht="15" hidden="1" customHeight="1"/>
    <row r="8378" ht="15" hidden="1" customHeight="1"/>
    <row r="8379" ht="15" hidden="1" customHeight="1"/>
    <row r="8380" ht="15" hidden="1" customHeight="1"/>
    <row r="8381" ht="15" hidden="1" customHeight="1"/>
    <row r="8382" ht="15" hidden="1" customHeight="1"/>
    <row r="8383" ht="15" hidden="1" customHeight="1"/>
    <row r="8384" ht="15" hidden="1" customHeight="1"/>
    <row r="8385" ht="15" hidden="1" customHeight="1"/>
    <row r="8386" ht="15" hidden="1" customHeight="1"/>
    <row r="8387" ht="15" hidden="1" customHeight="1"/>
    <row r="8388" ht="15" hidden="1" customHeight="1"/>
    <row r="8389" ht="15" hidden="1" customHeight="1"/>
    <row r="8390" ht="15" hidden="1" customHeight="1"/>
    <row r="8391" ht="15" hidden="1" customHeight="1"/>
    <row r="8392" ht="15" hidden="1" customHeight="1"/>
    <row r="8393" ht="15" hidden="1" customHeight="1"/>
    <row r="8394" ht="15" hidden="1" customHeight="1"/>
    <row r="8395" ht="15" hidden="1" customHeight="1"/>
    <row r="8396" ht="15" hidden="1" customHeight="1"/>
    <row r="8397" ht="15" hidden="1" customHeight="1"/>
    <row r="8398" ht="15" hidden="1" customHeight="1"/>
    <row r="8399" ht="15" hidden="1" customHeight="1"/>
    <row r="8400" ht="15" hidden="1" customHeight="1"/>
    <row r="8401" ht="15" hidden="1" customHeight="1"/>
    <row r="8402" ht="15" hidden="1" customHeight="1"/>
    <row r="8403" ht="15" hidden="1" customHeight="1"/>
    <row r="8404" ht="15" hidden="1" customHeight="1"/>
    <row r="8405" ht="15" hidden="1" customHeight="1"/>
    <row r="8406" ht="15" hidden="1" customHeight="1"/>
    <row r="8407" ht="15" hidden="1" customHeight="1"/>
    <row r="8408" ht="15" hidden="1" customHeight="1"/>
    <row r="8409" ht="15" hidden="1" customHeight="1"/>
    <row r="8410" ht="15" hidden="1" customHeight="1"/>
    <row r="8411" ht="15" hidden="1" customHeight="1"/>
    <row r="8412" ht="15" hidden="1" customHeight="1"/>
    <row r="8413" ht="15" hidden="1" customHeight="1"/>
    <row r="8414" ht="15" hidden="1" customHeight="1"/>
    <row r="8415" ht="15" hidden="1" customHeight="1"/>
    <row r="8416" ht="15" hidden="1" customHeight="1"/>
    <row r="8417" ht="15" hidden="1" customHeight="1"/>
    <row r="8418" ht="15" hidden="1" customHeight="1"/>
    <row r="8419" ht="15" hidden="1" customHeight="1"/>
    <row r="8420" ht="15" hidden="1" customHeight="1"/>
    <row r="8421" ht="15" hidden="1" customHeight="1"/>
    <row r="8422" ht="15" hidden="1" customHeight="1"/>
    <row r="8423" ht="15" hidden="1" customHeight="1"/>
    <row r="8424" ht="15" hidden="1" customHeight="1"/>
    <row r="8425" ht="15" hidden="1" customHeight="1"/>
    <row r="8426" ht="15" hidden="1" customHeight="1"/>
    <row r="8427" ht="15" hidden="1" customHeight="1"/>
    <row r="8428" ht="15" hidden="1" customHeight="1"/>
    <row r="8429" ht="15" hidden="1" customHeight="1"/>
    <row r="8430" ht="15" hidden="1" customHeight="1"/>
    <row r="8431" ht="15" hidden="1" customHeight="1"/>
    <row r="8432" ht="15" hidden="1" customHeight="1"/>
    <row r="8433" ht="15" hidden="1" customHeight="1"/>
    <row r="8434" ht="15" hidden="1" customHeight="1"/>
    <row r="8435" ht="15" hidden="1" customHeight="1"/>
    <row r="8436" ht="15" hidden="1" customHeight="1"/>
    <row r="8437" ht="15" hidden="1" customHeight="1"/>
    <row r="8438" ht="15" hidden="1" customHeight="1"/>
    <row r="8439" ht="15" hidden="1" customHeight="1"/>
    <row r="8440" ht="15" hidden="1" customHeight="1"/>
    <row r="8441" ht="15" hidden="1" customHeight="1"/>
    <row r="8442" ht="15" hidden="1" customHeight="1"/>
    <row r="8443" ht="15" hidden="1" customHeight="1"/>
    <row r="8444" ht="15" hidden="1" customHeight="1"/>
    <row r="8445" ht="15" hidden="1" customHeight="1"/>
    <row r="8446" ht="15" hidden="1" customHeight="1"/>
    <row r="8447" ht="15" hidden="1" customHeight="1"/>
    <row r="8448" ht="15" hidden="1" customHeight="1"/>
    <row r="8449" ht="15" hidden="1" customHeight="1"/>
    <row r="8450" ht="15" hidden="1" customHeight="1"/>
    <row r="8451" ht="15" hidden="1" customHeight="1"/>
    <row r="8452" ht="15" hidden="1" customHeight="1"/>
    <row r="8453" ht="15" hidden="1" customHeight="1"/>
    <row r="8454" ht="15" hidden="1" customHeight="1"/>
    <row r="8455" ht="15" hidden="1" customHeight="1"/>
    <row r="8456" ht="15" hidden="1" customHeight="1"/>
    <row r="8457" ht="15" hidden="1" customHeight="1"/>
    <row r="8458" ht="15" hidden="1" customHeight="1"/>
    <row r="8459" ht="15" hidden="1" customHeight="1"/>
    <row r="8460" ht="15" hidden="1" customHeight="1"/>
    <row r="8461" ht="15" hidden="1" customHeight="1"/>
    <row r="8462" ht="15" hidden="1" customHeight="1"/>
    <row r="8463" ht="15" hidden="1" customHeight="1"/>
    <row r="8464" ht="15" hidden="1" customHeight="1"/>
    <row r="8465" ht="15" hidden="1" customHeight="1"/>
    <row r="8466" ht="15" hidden="1" customHeight="1"/>
    <row r="8467" ht="15" hidden="1" customHeight="1"/>
    <row r="8468" ht="15" hidden="1" customHeight="1"/>
    <row r="8469" ht="15" hidden="1" customHeight="1"/>
    <row r="8470" ht="15" hidden="1" customHeight="1"/>
    <row r="8471" ht="15" hidden="1" customHeight="1"/>
    <row r="8472" ht="15" hidden="1" customHeight="1"/>
    <row r="8473" ht="15" hidden="1" customHeight="1"/>
    <row r="8474" ht="15" hidden="1" customHeight="1"/>
    <row r="8475" ht="15" hidden="1" customHeight="1"/>
    <row r="8476" ht="15" hidden="1" customHeight="1"/>
    <row r="8477" ht="15" hidden="1" customHeight="1"/>
    <row r="8478" ht="15" hidden="1" customHeight="1"/>
    <row r="8479" ht="15" hidden="1" customHeight="1"/>
    <row r="8480" ht="15" hidden="1" customHeight="1"/>
    <row r="8481" ht="15" hidden="1" customHeight="1"/>
    <row r="8482" ht="15" hidden="1" customHeight="1"/>
    <row r="8483" ht="15" hidden="1" customHeight="1"/>
    <row r="8484" ht="15" hidden="1" customHeight="1"/>
    <row r="8485" ht="15" hidden="1" customHeight="1"/>
    <row r="8486" ht="15" hidden="1" customHeight="1"/>
    <row r="8487" ht="15" hidden="1" customHeight="1"/>
    <row r="8488" ht="15" hidden="1" customHeight="1"/>
    <row r="8489" ht="15" hidden="1" customHeight="1"/>
    <row r="8490" ht="15" hidden="1" customHeight="1"/>
    <row r="8491" ht="15" hidden="1" customHeight="1"/>
    <row r="8492" ht="15" hidden="1" customHeight="1"/>
    <row r="8493" ht="15" hidden="1" customHeight="1"/>
    <row r="8494" ht="15" hidden="1" customHeight="1"/>
    <row r="8495" ht="15" hidden="1" customHeight="1"/>
    <row r="8496" ht="15" hidden="1" customHeight="1"/>
    <row r="8497" ht="15" hidden="1" customHeight="1"/>
    <row r="8498" ht="15" hidden="1" customHeight="1"/>
    <row r="8499" ht="15" hidden="1" customHeight="1"/>
    <row r="8500" ht="15" hidden="1" customHeight="1"/>
    <row r="8501" ht="15" hidden="1" customHeight="1"/>
    <row r="8502" ht="15" hidden="1" customHeight="1"/>
    <row r="8503" ht="15" hidden="1" customHeight="1"/>
    <row r="8504" ht="15" hidden="1" customHeight="1"/>
    <row r="8505" ht="15" hidden="1" customHeight="1"/>
    <row r="8506" ht="15" hidden="1" customHeight="1"/>
    <row r="8507" ht="15" hidden="1" customHeight="1"/>
    <row r="8508" ht="15" hidden="1" customHeight="1"/>
    <row r="8509" ht="15" hidden="1" customHeight="1"/>
    <row r="8510" ht="15" hidden="1" customHeight="1"/>
    <row r="8511" ht="15" hidden="1" customHeight="1"/>
    <row r="8512" ht="15" hidden="1" customHeight="1"/>
    <row r="8513" ht="15" hidden="1" customHeight="1"/>
    <row r="8514" ht="15" hidden="1" customHeight="1"/>
    <row r="8515" ht="15" hidden="1" customHeight="1"/>
    <row r="8516" ht="15" hidden="1" customHeight="1"/>
    <row r="8517" ht="15" hidden="1" customHeight="1"/>
    <row r="8518" ht="15" hidden="1" customHeight="1"/>
    <row r="8519" ht="15" hidden="1" customHeight="1"/>
    <row r="8520" ht="15" hidden="1" customHeight="1"/>
    <row r="8521" ht="15" hidden="1" customHeight="1"/>
    <row r="8522" ht="15" hidden="1" customHeight="1"/>
    <row r="8523" ht="15" hidden="1" customHeight="1"/>
    <row r="8524" ht="15" hidden="1" customHeight="1"/>
    <row r="8525" ht="15" hidden="1" customHeight="1"/>
    <row r="8526" ht="15" hidden="1" customHeight="1"/>
    <row r="8527" ht="15" hidden="1" customHeight="1"/>
    <row r="8528" ht="15" hidden="1" customHeight="1"/>
    <row r="8529" ht="15" hidden="1" customHeight="1"/>
    <row r="8530" ht="15" hidden="1" customHeight="1"/>
    <row r="8531" ht="15" hidden="1" customHeight="1"/>
    <row r="8532" ht="15" hidden="1" customHeight="1"/>
    <row r="8533" ht="15" hidden="1" customHeight="1"/>
    <row r="8534" ht="15" hidden="1" customHeight="1"/>
    <row r="8535" ht="15" hidden="1" customHeight="1"/>
    <row r="8536" ht="15" hidden="1" customHeight="1"/>
    <row r="8537" ht="15" hidden="1" customHeight="1"/>
    <row r="8538" ht="15" hidden="1" customHeight="1"/>
    <row r="8539" ht="15" hidden="1" customHeight="1"/>
    <row r="8540" ht="15" hidden="1" customHeight="1"/>
    <row r="8541" ht="15" hidden="1" customHeight="1"/>
    <row r="8542" ht="15" hidden="1" customHeight="1"/>
    <row r="8543" ht="15" hidden="1" customHeight="1"/>
    <row r="8544" ht="15" hidden="1" customHeight="1"/>
    <row r="8545" ht="15" hidden="1" customHeight="1"/>
    <row r="8546" ht="15" hidden="1" customHeight="1"/>
    <row r="8547" ht="15" hidden="1" customHeight="1"/>
    <row r="8548" ht="15" hidden="1" customHeight="1"/>
    <row r="8549" ht="15" hidden="1" customHeight="1"/>
    <row r="8550" ht="15" hidden="1" customHeight="1"/>
    <row r="8551" ht="15" hidden="1" customHeight="1"/>
    <row r="8552" ht="15" hidden="1" customHeight="1"/>
    <row r="8553" ht="15" hidden="1" customHeight="1"/>
    <row r="8554" ht="15" hidden="1" customHeight="1"/>
    <row r="8555" ht="15" hidden="1" customHeight="1"/>
    <row r="8556" ht="15" hidden="1" customHeight="1"/>
    <row r="8557" ht="15" hidden="1" customHeight="1"/>
    <row r="8558" ht="15" hidden="1" customHeight="1"/>
    <row r="8559" ht="15" hidden="1" customHeight="1"/>
    <row r="8560" ht="15" hidden="1" customHeight="1"/>
    <row r="8561" ht="15" hidden="1" customHeight="1"/>
    <row r="8562" ht="15" hidden="1" customHeight="1"/>
    <row r="8563" ht="15" hidden="1" customHeight="1"/>
    <row r="8564" ht="15" hidden="1" customHeight="1"/>
    <row r="8565" ht="15" hidden="1" customHeight="1"/>
    <row r="8566" ht="15" hidden="1" customHeight="1"/>
    <row r="8567" ht="15" hidden="1" customHeight="1"/>
    <row r="8568" ht="15" hidden="1" customHeight="1"/>
    <row r="8569" ht="15" hidden="1" customHeight="1"/>
    <row r="8570" ht="15" hidden="1" customHeight="1"/>
    <row r="8571" ht="15" hidden="1" customHeight="1"/>
    <row r="8572" ht="15" hidden="1" customHeight="1"/>
    <row r="8573" ht="15" hidden="1" customHeight="1"/>
    <row r="8574" ht="15" hidden="1" customHeight="1"/>
    <row r="8575" ht="15" hidden="1" customHeight="1"/>
    <row r="8576" ht="15" hidden="1" customHeight="1"/>
    <row r="8577" ht="15" hidden="1" customHeight="1"/>
    <row r="8578" ht="15" hidden="1" customHeight="1"/>
    <row r="8579" ht="15" hidden="1" customHeight="1"/>
    <row r="8580" ht="15" hidden="1" customHeight="1"/>
    <row r="8581" ht="15" hidden="1" customHeight="1"/>
    <row r="8582" ht="15" hidden="1" customHeight="1"/>
    <row r="8583" ht="15" hidden="1" customHeight="1"/>
    <row r="8584" ht="15" hidden="1" customHeight="1"/>
    <row r="8585" ht="15" hidden="1" customHeight="1"/>
    <row r="8586" ht="15" hidden="1" customHeight="1"/>
    <row r="8587" ht="15" hidden="1" customHeight="1"/>
    <row r="8588" ht="15" hidden="1" customHeight="1"/>
    <row r="8589" ht="15" hidden="1" customHeight="1"/>
    <row r="8590" ht="15" hidden="1" customHeight="1"/>
    <row r="8591" ht="15" hidden="1" customHeight="1"/>
    <row r="8592" ht="15" hidden="1" customHeight="1"/>
    <row r="8593" ht="15" hidden="1" customHeight="1"/>
    <row r="8594" ht="15" hidden="1" customHeight="1"/>
    <row r="8595" ht="15" hidden="1" customHeight="1"/>
    <row r="8596" ht="15" hidden="1" customHeight="1"/>
    <row r="8597" ht="15" hidden="1" customHeight="1"/>
    <row r="8598" ht="15" hidden="1" customHeight="1"/>
    <row r="8599" ht="15" hidden="1" customHeight="1"/>
    <row r="8600" ht="15" hidden="1" customHeight="1"/>
    <row r="8601" ht="15" hidden="1" customHeight="1"/>
    <row r="8602" ht="15" hidden="1" customHeight="1"/>
    <row r="8603" ht="15" hidden="1" customHeight="1"/>
    <row r="8604" ht="15" hidden="1" customHeight="1"/>
    <row r="8605" ht="15" hidden="1" customHeight="1"/>
    <row r="8606" ht="15" hidden="1" customHeight="1"/>
    <row r="8607" ht="15" hidden="1" customHeight="1"/>
    <row r="8608" ht="15" hidden="1" customHeight="1"/>
    <row r="8609" ht="15" hidden="1" customHeight="1"/>
    <row r="8610" ht="15" hidden="1" customHeight="1"/>
    <row r="8611" ht="15" hidden="1" customHeight="1"/>
    <row r="8612" ht="15" hidden="1" customHeight="1"/>
    <row r="8613" ht="15" hidden="1" customHeight="1"/>
    <row r="8614" ht="15" hidden="1" customHeight="1"/>
    <row r="8615" ht="15" hidden="1" customHeight="1"/>
    <row r="8616" ht="15" hidden="1" customHeight="1"/>
    <row r="8617" ht="15" hidden="1" customHeight="1"/>
    <row r="8618" ht="15" hidden="1" customHeight="1"/>
    <row r="8619" ht="15" hidden="1" customHeight="1"/>
    <row r="8620" ht="15" hidden="1" customHeight="1"/>
    <row r="8621" ht="15" hidden="1" customHeight="1"/>
    <row r="8622" ht="15" hidden="1" customHeight="1"/>
    <row r="8623" ht="15" hidden="1" customHeight="1"/>
    <row r="8624" ht="15" hidden="1" customHeight="1"/>
    <row r="8625" ht="15" hidden="1" customHeight="1"/>
    <row r="8626" ht="15" hidden="1" customHeight="1"/>
    <row r="8627" ht="15" hidden="1" customHeight="1"/>
    <row r="8628" ht="15" hidden="1" customHeight="1"/>
    <row r="8629" ht="15" hidden="1" customHeight="1"/>
    <row r="8630" ht="15" hidden="1" customHeight="1"/>
    <row r="8631" ht="15" hidden="1" customHeight="1"/>
    <row r="8632" ht="15" hidden="1" customHeight="1"/>
    <row r="8633" ht="15" hidden="1" customHeight="1"/>
    <row r="8634" ht="15" hidden="1" customHeight="1"/>
    <row r="8635" ht="15" hidden="1" customHeight="1"/>
    <row r="8636" ht="15" hidden="1" customHeight="1"/>
    <row r="8637" ht="15" hidden="1" customHeight="1"/>
    <row r="8638" ht="15" hidden="1" customHeight="1"/>
    <row r="8639" ht="15" hidden="1" customHeight="1"/>
    <row r="8640" ht="15" hidden="1" customHeight="1"/>
    <row r="8641" ht="15" hidden="1" customHeight="1"/>
    <row r="8642" ht="15" hidden="1" customHeight="1"/>
    <row r="8643" ht="15" hidden="1" customHeight="1"/>
    <row r="8644" ht="15" hidden="1" customHeight="1"/>
    <row r="8645" ht="15" hidden="1" customHeight="1"/>
    <row r="8646" ht="15" hidden="1" customHeight="1"/>
    <row r="8647" ht="15" hidden="1" customHeight="1"/>
    <row r="8648" ht="15" hidden="1" customHeight="1"/>
    <row r="8649" ht="15" hidden="1" customHeight="1"/>
    <row r="8650" ht="15" hidden="1" customHeight="1"/>
    <row r="8651" ht="15" hidden="1" customHeight="1"/>
    <row r="8652" ht="15" hidden="1" customHeight="1"/>
    <row r="8653" ht="15" hidden="1" customHeight="1"/>
    <row r="8654" ht="15" hidden="1" customHeight="1"/>
    <row r="8655" ht="15" hidden="1" customHeight="1"/>
    <row r="8656" ht="15" hidden="1" customHeight="1"/>
    <row r="8657" ht="15" hidden="1" customHeight="1"/>
    <row r="8658" ht="15" hidden="1" customHeight="1"/>
    <row r="8659" ht="15" hidden="1" customHeight="1"/>
    <row r="8660" ht="15" hidden="1" customHeight="1"/>
    <row r="8661" ht="15" hidden="1" customHeight="1"/>
    <row r="8662" ht="15" hidden="1" customHeight="1"/>
    <row r="8663" ht="15" hidden="1" customHeight="1"/>
    <row r="8664" ht="15" hidden="1" customHeight="1"/>
    <row r="8665" ht="15" hidden="1" customHeight="1"/>
    <row r="8666" ht="15" hidden="1" customHeight="1"/>
    <row r="8667" ht="15" hidden="1" customHeight="1"/>
    <row r="8668" ht="15" hidden="1" customHeight="1"/>
    <row r="8669" ht="15" hidden="1" customHeight="1"/>
    <row r="8670" ht="15" hidden="1" customHeight="1"/>
    <row r="8671" ht="15" hidden="1" customHeight="1"/>
    <row r="8672" ht="15" hidden="1" customHeight="1"/>
    <row r="8673" ht="15" hidden="1" customHeight="1"/>
    <row r="8674" ht="15" hidden="1" customHeight="1"/>
    <row r="8675" ht="15" hidden="1" customHeight="1"/>
    <row r="8676" ht="15" hidden="1" customHeight="1"/>
    <row r="8677" ht="15" hidden="1" customHeight="1"/>
    <row r="8678" ht="15" hidden="1" customHeight="1"/>
    <row r="8679" ht="15" hidden="1" customHeight="1"/>
    <row r="8680" ht="15" hidden="1" customHeight="1"/>
    <row r="8681" ht="15" hidden="1" customHeight="1"/>
    <row r="8682" ht="15" hidden="1" customHeight="1"/>
    <row r="8683" ht="15" hidden="1" customHeight="1"/>
    <row r="8684" ht="15" hidden="1" customHeight="1"/>
    <row r="8685" ht="15" hidden="1" customHeight="1"/>
    <row r="8686" ht="15" hidden="1" customHeight="1"/>
    <row r="8687" ht="15" hidden="1" customHeight="1"/>
    <row r="8688" ht="15" hidden="1" customHeight="1"/>
    <row r="8689" ht="15" hidden="1" customHeight="1"/>
    <row r="8690" ht="15" hidden="1" customHeight="1"/>
    <row r="8691" ht="15" hidden="1" customHeight="1"/>
    <row r="8692" ht="15" hidden="1" customHeight="1"/>
    <row r="8693" ht="15" hidden="1" customHeight="1"/>
    <row r="8694" ht="15" hidden="1" customHeight="1"/>
    <row r="8695" ht="15" hidden="1" customHeight="1"/>
    <row r="8696" ht="15" hidden="1" customHeight="1"/>
    <row r="8697" ht="15" hidden="1" customHeight="1"/>
    <row r="8698" ht="15" hidden="1" customHeight="1"/>
    <row r="8699" ht="15" hidden="1" customHeight="1"/>
    <row r="8700" ht="15" hidden="1" customHeight="1"/>
    <row r="8701" ht="15" hidden="1" customHeight="1"/>
    <row r="8702" ht="15" hidden="1" customHeight="1"/>
    <row r="8703" ht="15" hidden="1" customHeight="1"/>
    <row r="8704" ht="15" hidden="1" customHeight="1"/>
    <row r="8705" ht="15" hidden="1" customHeight="1"/>
    <row r="8706" ht="15" hidden="1" customHeight="1"/>
    <row r="8707" ht="15" hidden="1" customHeight="1"/>
    <row r="8708" ht="15" hidden="1" customHeight="1"/>
    <row r="8709" ht="15" hidden="1" customHeight="1"/>
    <row r="8710" ht="15" hidden="1" customHeight="1"/>
    <row r="8711" ht="15" hidden="1" customHeight="1"/>
    <row r="8712" ht="15" hidden="1" customHeight="1"/>
    <row r="8713" ht="15" hidden="1" customHeight="1"/>
    <row r="8714" ht="15" hidden="1" customHeight="1"/>
    <row r="8715" ht="15" hidden="1" customHeight="1"/>
    <row r="8716" ht="15" hidden="1" customHeight="1"/>
    <row r="8717" ht="15" hidden="1" customHeight="1"/>
    <row r="8718" ht="15" hidden="1" customHeight="1"/>
    <row r="8719" ht="15" hidden="1" customHeight="1"/>
    <row r="8720" ht="15" hidden="1" customHeight="1"/>
    <row r="8721" ht="15" hidden="1" customHeight="1"/>
    <row r="8722" ht="15" hidden="1" customHeight="1"/>
    <row r="8723" ht="15" hidden="1" customHeight="1"/>
    <row r="8724" ht="15" hidden="1" customHeight="1"/>
    <row r="8725" ht="15" hidden="1" customHeight="1"/>
    <row r="8726" ht="15" hidden="1" customHeight="1"/>
    <row r="8727" ht="15" hidden="1" customHeight="1"/>
    <row r="8728" ht="15" hidden="1" customHeight="1"/>
    <row r="8729" ht="15" hidden="1" customHeight="1"/>
    <row r="8730" ht="15" hidden="1" customHeight="1"/>
    <row r="8731" ht="15" hidden="1" customHeight="1"/>
    <row r="8732" ht="15" hidden="1" customHeight="1"/>
    <row r="8733" ht="15" hidden="1" customHeight="1"/>
    <row r="8734" ht="15" hidden="1" customHeight="1"/>
    <row r="8735" ht="15" hidden="1" customHeight="1"/>
    <row r="8736" ht="15" hidden="1" customHeight="1"/>
    <row r="8737" ht="15" hidden="1" customHeight="1"/>
    <row r="8738" ht="15" hidden="1" customHeight="1"/>
    <row r="8739" ht="15" hidden="1" customHeight="1"/>
    <row r="8740" ht="15" hidden="1" customHeight="1"/>
    <row r="8741" ht="15" hidden="1" customHeight="1"/>
    <row r="8742" ht="15" hidden="1" customHeight="1"/>
    <row r="8743" ht="15" hidden="1" customHeight="1"/>
    <row r="8744" ht="15" hidden="1" customHeight="1"/>
    <row r="8745" ht="15" hidden="1" customHeight="1"/>
    <row r="8746" ht="15" hidden="1" customHeight="1"/>
    <row r="8747" ht="15" hidden="1" customHeight="1"/>
    <row r="8748" ht="15" hidden="1" customHeight="1"/>
    <row r="8749" ht="15" hidden="1" customHeight="1"/>
    <row r="8750" ht="15" hidden="1" customHeight="1"/>
    <row r="8751" ht="15" hidden="1" customHeight="1"/>
    <row r="8752" ht="15" hidden="1" customHeight="1"/>
    <row r="8753" ht="15" hidden="1" customHeight="1"/>
    <row r="8754" ht="15" hidden="1" customHeight="1"/>
    <row r="8755" ht="15" hidden="1" customHeight="1"/>
    <row r="8756" ht="15" hidden="1" customHeight="1"/>
    <row r="8757" ht="15" hidden="1" customHeight="1"/>
    <row r="8758" ht="15" hidden="1" customHeight="1"/>
    <row r="8759" ht="15" hidden="1" customHeight="1"/>
    <row r="8760" ht="15" hidden="1" customHeight="1"/>
    <row r="8761" ht="15" hidden="1" customHeight="1"/>
    <row r="8762" ht="15" hidden="1" customHeight="1"/>
    <row r="8763" ht="15" hidden="1" customHeight="1"/>
    <row r="8764" ht="15" hidden="1" customHeight="1"/>
    <row r="8765" ht="15" hidden="1" customHeight="1"/>
    <row r="8766" ht="15" hidden="1" customHeight="1"/>
    <row r="8767" ht="15" hidden="1" customHeight="1"/>
    <row r="8768" ht="15" hidden="1" customHeight="1"/>
    <row r="8769" ht="15" hidden="1" customHeight="1"/>
    <row r="8770" ht="15" hidden="1" customHeight="1"/>
    <row r="8771" ht="15" hidden="1" customHeight="1"/>
    <row r="8772" ht="15" hidden="1" customHeight="1"/>
    <row r="8773" ht="15" hidden="1" customHeight="1"/>
    <row r="8774" ht="15" hidden="1" customHeight="1"/>
    <row r="8775" ht="15" hidden="1" customHeight="1"/>
    <row r="8776" ht="15" hidden="1" customHeight="1"/>
    <row r="8777" ht="15" hidden="1" customHeight="1"/>
    <row r="8778" ht="15" hidden="1" customHeight="1"/>
    <row r="8779" ht="15" hidden="1" customHeight="1"/>
    <row r="8780" ht="15" hidden="1" customHeight="1"/>
    <row r="8781" ht="15" hidden="1" customHeight="1"/>
    <row r="8782" ht="15" hidden="1" customHeight="1"/>
    <row r="8783" ht="15" hidden="1" customHeight="1"/>
    <row r="8784" ht="15" hidden="1" customHeight="1"/>
    <row r="8785" ht="15" hidden="1" customHeight="1"/>
    <row r="8786" ht="15" hidden="1" customHeight="1"/>
    <row r="8787" ht="15" hidden="1" customHeight="1"/>
    <row r="8788" ht="15" hidden="1" customHeight="1"/>
    <row r="8789" ht="15" hidden="1" customHeight="1"/>
    <row r="8790" ht="15" hidden="1" customHeight="1"/>
    <row r="8791" ht="15" hidden="1" customHeight="1"/>
    <row r="8792" ht="15" hidden="1" customHeight="1"/>
    <row r="8793" ht="15" hidden="1" customHeight="1"/>
    <row r="8794" ht="15" hidden="1" customHeight="1"/>
    <row r="8795" ht="15" hidden="1" customHeight="1"/>
    <row r="8796" ht="15" hidden="1" customHeight="1"/>
    <row r="8797" ht="15" hidden="1" customHeight="1"/>
    <row r="8798" ht="15" hidden="1" customHeight="1"/>
    <row r="8799" ht="15" hidden="1" customHeight="1"/>
    <row r="8800" ht="15" hidden="1" customHeight="1"/>
    <row r="8801" ht="15" hidden="1" customHeight="1"/>
    <row r="8802" ht="15" hidden="1" customHeight="1"/>
    <row r="8803" ht="15" hidden="1" customHeight="1"/>
    <row r="8804" ht="15" hidden="1" customHeight="1"/>
    <row r="8805" ht="15" hidden="1" customHeight="1"/>
    <row r="8806" ht="15" hidden="1" customHeight="1"/>
    <row r="8807" ht="15" hidden="1" customHeight="1"/>
    <row r="8808" ht="15" hidden="1" customHeight="1"/>
    <row r="8809" ht="15" hidden="1" customHeight="1"/>
    <row r="8810" ht="15" hidden="1" customHeight="1"/>
    <row r="8811" ht="15" hidden="1" customHeight="1"/>
    <row r="8812" ht="15" hidden="1" customHeight="1"/>
    <row r="8813" ht="15" hidden="1" customHeight="1"/>
    <row r="8814" ht="15" hidden="1" customHeight="1"/>
    <row r="8815" ht="15" hidden="1" customHeight="1"/>
    <row r="8816" ht="15" hidden="1" customHeight="1"/>
    <row r="8817" ht="15" hidden="1" customHeight="1"/>
    <row r="8818" ht="15" hidden="1" customHeight="1"/>
    <row r="8819" ht="15" hidden="1" customHeight="1"/>
    <row r="8820" ht="15" hidden="1" customHeight="1"/>
    <row r="8821" ht="15" hidden="1" customHeight="1"/>
    <row r="8822" ht="15" hidden="1" customHeight="1"/>
    <row r="8823" ht="15" hidden="1" customHeight="1"/>
    <row r="8824" ht="15" hidden="1" customHeight="1"/>
    <row r="8825" ht="15" hidden="1" customHeight="1"/>
    <row r="8826" ht="15" hidden="1" customHeight="1"/>
    <row r="8827" ht="15" hidden="1" customHeight="1"/>
    <row r="8828" ht="15" hidden="1" customHeight="1"/>
    <row r="8829" ht="15" hidden="1" customHeight="1"/>
    <row r="8830" ht="15" hidden="1" customHeight="1"/>
    <row r="8831" ht="15" hidden="1" customHeight="1"/>
    <row r="8832" ht="15" hidden="1" customHeight="1"/>
    <row r="8833" ht="15" hidden="1" customHeight="1"/>
    <row r="8834" ht="15" hidden="1" customHeight="1"/>
    <row r="8835" ht="15" hidden="1" customHeight="1"/>
    <row r="8836" ht="15" hidden="1" customHeight="1"/>
    <row r="8837" ht="15" hidden="1" customHeight="1"/>
    <row r="8838" ht="15" hidden="1" customHeight="1"/>
    <row r="8839" ht="15" hidden="1" customHeight="1"/>
    <row r="8840" ht="15" hidden="1" customHeight="1"/>
    <row r="8841" ht="15" hidden="1" customHeight="1"/>
    <row r="8842" ht="15" hidden="1" customHeight="1"/>
    <row r="8843" ht="15" hidden="1" customHeight="1"/>
    <row r="8844" ht="15" hidden="1" customHeight="1"/>
    <row r="8845" ht="15" hidden="1" customHeight="1"/>
    <row r="8846" ht="15" hidden="1" customHeight="1"/>
    <row r="8847" ht="15" hidden="1" customHeight="1"/>
    <row r="8848" ht="15" hidden="1" customHeight="1"/>
    <row r="8849" ht="15" hidden="1" customHeight="1"/>
    <row r="8850" ht="15" hidden="1" customHeight="1"/>
    <row r="8851" ht="15" hidden="1" customHeight="1"/>
    <row r="8852" ht="15" hidden="1" customHeight="1"/>
    <row r="8853" ht="15" hidden="1" customHeight="1"/>
    <row r="8854" ht="15" hidden="1" customHeight="1"/>
    <row r="8855" ht="15" hidden="1" customHeight="1"/>
    <row r="8856" ht="15" hidden="1" customHeight="1"/>
    <row r="8857" ht="15" hidden="1" customHeight="1"/>
    <row r="8858" ht="15" hidden="1" customHeight="1"/>
    <row r="8859" ht="15" hidden="1" customHeight="1"/>
    <row r="8860" ht="15" hidden="1" customHeight="1"/>
    <row r="8861" ht="15" hidden="1" customHeight="1"/>
    <row r="8862" ht="15" hidden="1" customHeight="1"/>
    <row r="8863" ht="15" hidden="1" customHeight="1"/>
    <row r="8864" ht="15" hidden="1" customHeight="1"/>
    <row r="8865" ht="15" hidden="1" customHeight="1"/>
    <row r="8866" ht="15" hidden="1" customHeight="1"/>
    <row r="8867" ht="15" hidden="1" customHeight="1"/>
    <row r="8868" ht="15" hidden="1" customHeight="1"/>
    <row r="8869" ht="15" hidden="1" customHeight="1"/>
    <row r="8870" ht="15" hidden="1" customHeight="1"/>
    <row r="8871" ht="15" hidden="1" customHeight="1"/>
    <row r="8872" ht="15" hidden="1" customHeight="1"/>
    <row r="8873" ht="15" hidden="1" customHeight="1"/>
    <row r="8874" ht="15" hidden="1" customHeight="1"/>
    <row r="8875" ht="15" hidden="1" customHeight="1"/>
    <row r="8876" ht="15" hidden="1" customHeight="1"/>
    <row r="8877" ht="15" hidden="1" customHeight="1"/>
    <row r="8878" ht="15" hidden="1" customHeight="1"/>
    <row r="8879" ht="15" hidden="1" customHeight="1"/>
    <row r="8880" ht="15" hidden="1" customHeight="1"/>
    <row r="8881" ht="15" hidden="1" customHeight="1"/>
    <row r="8882" ht="15" hidden="1" customHeight="1"/>
    <row r="8883" ht="15" hidden="1" customHeight="1"/>
    <row r="8884" ht="15" hidden="1" customHeight="1"/>
    <row r="8885" ht="15" hidden="1" customHeight="1"/>
    <row r="8886" ht="15" hidden="1" customHeight="1"/>
    <row r="8887" ht="15" hidden="1" customHeight="1"/>
    <row r="8888" ht="15" hidden="1" customHeight="1"/>
    <row r="8889" ht="15" hidden="1" customHeight="1"/>
    <row r="8890" ht="15" hidden="1" customHeight="1"/>
    <row r="8891" ht="15" hidden="1" customHeight="1"/>
    <row r="8892" ht="15" hidden="1" customHeight="1"/>
    <row r="8893" ht="15" hidden="1" customHeight="1"/>
    <row r="8894" ht="15" hidden="1" customHeight="1"/>
    <row r="8895" ht="15" hidden="1" customHeight="1"/>
    <row r="8896" ht="15" hidden="1" customHeight="1"/>
    <row r="8897" ht="15" hidden="1" customHeight="1"/>
    <row r="8898" ht="15" hidden="1" customHeight="1"/>
    <row r="8899" ht="15" hidden="1" customHeight="1"/>
    <row r="8900" ht="15" hidden="1" customHeight="1"/>
    <row r="8901" ht="15" hidden="1" customHeight="1"/>
    <row r="8902" ht="15" hidden="1" customHeight="1"/>
    <row r="8903" ht="15" hidden="1" customHeight="1"/>
    <row r="8904" ht="15" hidden="1" customHeight="1"/>
    <row r="8905" ht="15" hidden="1" customHeight="1"/>
    <row r="8906" ht="15" hidden="1" customHeight="1"/>
    <row r="8907" ht="15" hidden="1" customHeight="1"/>
    <row r="8908" ht="15" hidden="1" customHeight="1"/>
    <row r="8909" ht="15" hidden="1" customHeight="1"/>
    <row r="8910" ht="15" hidden="1" customHeight="1"/>
    <row r="8911" ht="15" hidden="1" customHeight="1"/>
    <row r="8912" ht="15" hidden="1" customHeight="1"/>
    <row r="8913" ht="15" hidden="1" customHeight="1"/>
    <row r="8914" ht="15" hidden="1" customHeight="1"/>
    <row r="8915" ht="15" hidden="1" customHeight="1"/>
    <row r="8916" ht="15" hidden="1" customHeight="1"/>
    <row r="8917" ht="15" hidden="1" customHeight="1"/>
    <row r="8918" ht="15" hidden="1" customHeight="1"/>
    <row r="8919" ht="15" hidden="1" customHeight="1"/>
    <row r="8920" ht="15" hidden="1" customHeight="1"/>
    <row r="8921" ht="15" hidden="1" customHeight="1"/>
    <row r="8922" ht="15" hidden="1" customHeight="1"/>
    <row r="8923" ht="15" hidden="1" customHeight="1"/>
    <row r="8924" ht="15" hidden="1" customHeight="1"/>
    <row r="8925" ht="15" hidden="1" customHeight="1"/>
    <row r="8926" ht="15" hidden="1" customHeight="1"/>
    <row r="8927" ht="15" hidden="1" customHeight="1"/>
    <row r="8928" ht="15" hidden="1" customHeight="1"/>
    <row r="8929" ht="15" hidden="1" customHeight="1"/>
    <row r="8930" ht="15" hidden="1" customHeight="1"/>
    <row r="8931" ht="15" hidden="1" customHeight="1"/>
    <row r="8932" ht="15" hidden="1" customHeight="1"/>
    <row r="8933" ht="15" hidden="1" customHeight="1"/>
    <row r="8934" ht="15" hidden="1" customHeight="1"/>
    <row r="8935" ht="15" hidden="1" customHeight="1"/>
    <row r="8936" ht="15" hidden="1" customHeight="1"/>
    <row r="8937" ht="15" hidden="1" customHeight="1"/>
    <row r="8938" ht="15" hidden="1" customHeight="1"/>
    <row r="8939" ht="15" hidden="1" customHeight="1"/>
    <row r="8940" ht="15" hidden="1" customHeight="1"/>
    <row r="8941" ht="15" hidden="1" customHeight="1"/>
    <row r="8942" ht="15" hidden="1" customHeight="1"/>
    <row r="8943" ht="15" hidden="1" customHeight="1"/>
    <row r="8944" ht="15" hidden="1" customHeight="1"/>
    <row r="8945" ht="15" hidden="1" customHeight="1"/>
    <row r="8946" ht="15" hidden="1" customHeight="1"/>
    <row r="8947" ht="15" hidden="1" customHeight="1"/>
    <row r="8948" ht="15" hidden="1" customHeight="1"/>
    <row r="8949" ht="15" hidden="1" customHeight="1"/>
    <row r="8950" ht="15" hidden="1" customHeight="1"/>
    <row r="8951" ht="15" hidden="1" customHeight="1"/>
    <row r="8952" ht="15" hidden="1" customHeight="1"/>
    <row r="8953" ht="15" hidden="1" customHeight="1"/>
    <row r="8954" ht="15" hidden="1" customHeight="1"/>
    <row r="8955" ht="15" hidden="1" customHeight="1"/>
    <row r="8956" ht="15" hidden="1" customHeight="1"/>
    <row r="8957" ht="15" hidden="1" customHeight="1"/>
    <row r="8958" ht="15" hidden="1" customHeight="1"/>
    <row r="8959" ht="15" hidden="1" customHeight="1"/>
    <row r="8960" ht="15" hidden="1" customHeight="1"/>
    <row r="8961" ht="15" hidden="1" customHeight="1"/>
    <row r="8962" ht="15" hidden="1" customHeight="1"/>
    <row r="8963" ht="15" hidden="1" customHeight="1"/>
    <row r="8964" ht="15" hidden="1" customHeight="1"/>
    <row r="8965" ht="15" hidden="1" customHeight="1"/>
    <row r="8966" ht="15" hidden="1" customHeight="1"/>
    <row r="8967" ht="15" hidden="1" customHeight="1"/>
    <row r="8968" ht="15" hidden="1" customHeight="1"/>
    <row r="8969" ht="15" hidden="1" customHeight="1"/>
    <row r="8970" ht="15" hidden="1" customHeight="1"/>
    <row r="8971" ht="15" hidden="1" customHeight="1"/>
    <row r="8972" ht="15" hidden="1" customHeight="1"/>
    <row r="8973" ht="15" hidden="1" customHeight="1"/>
    <row r="8974" ht="15" hidden="1" customHeight="1"/>
    <row r="8975" ht="15" hidden="1" customHeight="1"/>
    <row r="8976" ht="15" hidden="1" customHeight="1"/>
    <row r="8977" ht="15" hidden="1" customHeight="1"/>
    <row r="8978" ht="15" hidden="1" customHeight="1"/>
    <row r="8979" ht="15" hidden="1" customHeight="1"/>
    <row r="8980" ht="15" hidden="1" customHeight="1"/>
    <row r="8981" ht="15" hidden="1" customHeight="1"/>
    <row r="8982" ht="15" hidden="1" customHeight="1"/>
    <row r="8983" ht="15" hidden="1" customHeight="1"/>
    <row r="8984" ht="15" hidden="1" customHeight="1"/>
    <row r="8985" ht="15" hidden="1" customHeight="1"/>
    <row r="8986" ht="15" hidden="1" customHeight="1"/>
    <row r="8987" ht="15" hidden="1" customHeight="1"/>
    <row r="8988" ht="15" hidden="1" customHeight="1"/>
    <row r="8989" ht="15" hidden="1" customHeight="1"/>
    <row r="8990" ht="15" hidden="1" customHeight="1"/>
    <row r="8991" ht="15" hidden="1" customHeight="1"/>
    <row r="8992" ht="15" hidden="1" customHeight="1"/>
    <row r="8993" ht="15" hidden="1" customHeight="1"/>
    <row r="8994" ht="15" hidden="1" customHeight="1"/>
    <row r="8995" ht="15" hidden="1" customHeight="1"/>
    <row r="8996" ht="15" hidden="1" customHeight="1"/>
    <row r="8997" ht="15" hidden="1" customHeight="1"/>
    <row r="8998" ht="15" hidden="1" customHeight="1"/>
    <row r="8999" ht="15" hidden="1" customHeight="1"/>
    <row r="9000" ht="15" hidden="1" customHeight="1"/>
    <row r="9001" ht="15" hidden="1" customHeight="1"/>
    <row r="9002" ht="15" hidden="1" customHeight="1"/>
    <row r="9003" ht="15" hidden="1" customHeight="1"/>
    <row r="9004" ht="15" hidden="1" customHeight="1"/>
    <row r="9005" ht="15" hidden="1" customHeight="1"/>
    <row r="9006" ht="15" hidden="1" customHeight="1"/>
    <row r="9007" ht="15" hidden="1" customHeight="1"/>
    <row r="9008" ht="15" hidden="1" customHeight="1"/>
    <row r="9009" ht="15" hidden="1" customHeight="1"/>
    <row r="9010" ht="15" hidden="1" customHeight="1"/>
    <row r="9011" ht="15" hidden="1" customHeight="1"/>
    <row r="9012" ht="15" hidden="1" customHeight="1"/>
    <row r="9013" ht="15" hidden="1" customHeight="1"/>
    <row r="9014" ht="15" hidden="1" customHeight="1"/>
    <row r="9015" ht="15" hidden="1" customHeight="1"/>
    <row r="9016" ht="15" hidden="1" customHeight="1"/>
    <row r="9017" ht="15" hidden="1" customHeight="1"/>
    <row r="9018" ht="15" hidden="1" customHeight="1"/>
    <row r="9019" ht="15" hidden="1" customHeight="1"/>
    <row r="9020" ht="15" hidden="1" customHeight="1"/>
    <row r="9021" ht="15" hidden="1" customHeight="1"/>
    <row r="9022" ht="15" hidden="1" customHeight="1"/>
    <row r="9023" ht="15" hidden="1" customHeight="1"/>
    <row r="9024" ht="15" hidden="1" customHeight="1"/>
    <row r="9025" ht="15" hidden="1" customHeight="1"/>
    <row r="9026" ht="15" hidden="1" customHeight="1"/>
    <row r="9027" ht="15" hidden="1" customHeight="1"/>
    <row r="9028" ht="15" hidden="1" customHeight="1"/>
    <row r="9029" ht="15" hidden="1" customHeight="1"/>
    <row r="9030" ht="15" hidden="1" customHeight="1"/>
    <row r="9031" ht="15" hidden="1" customHeight="1"/>
    <row r="9032" ht="15" hidden="1" customHeight="1"/>
    <row r="9033" ht="15" hidden="1" customHeight="1"/>
    <row r="9034" ht="15" hidden="1" customHeight="1"/>
    <row r="9035" ht="15" hidden="1" customHeight="1"/>
    <row r="9036" ht="15" hidden="1" customHeight="1"/>
    <row r="9037" ht="15" hidden="1" customHeight="1"/>
    <row r="9038" ht="15" hidden="1" customHeight="1"/>
    <row r="9039" ht="15" hidden="1" customHeight="1"/>
    <row r="9040" ht="15" hidden="1" customHeight="1"/>
    <row r="9041" ht="15" hidden="1" customHeight="1"/>
    <row r="9042" ht="15" hidden="1" customHeight="1"/>
    <row r="9043" ht="15" hidden="1" customHeight="1"/>
    <row r="9044" ht="15" hidden="1" customHeight="1"/>
    <row r="9045" ht="15" hidden="1" customHeight="1"/>
    <row r="9046" ht="15" hidden="1" customHeight="1"/>
    <row r="9047" ht="15" hidden="1" customHeight="1"/>
    <row r="9048" ht="15" hidden="1" customHeight="1"/>
    <row r="9049" ht="15" hidden="1" customHeight="1"/>
    <row r="9050" ht="15" hidden="1" customHeight="1"/>
    <row r="9051" ht="15" hidden="1" customHeight="1"/>
    <row r="9052" ht="15" hidden="1" customHeight="1"/>
    <row r="9053" ht="15" hidden="1" customHeight="1"/>
    <row r="9054" ht="15" hidden="1" customHeight="1"/>
    <row r="9055" ht="15" hidden="1" customHeight="1"/>
    <row r="9056" ht="15" hidden="1" customHeight="1"/>
    <row r="9057" ht="15" hidden="1" customHeight="1"/>
    <row r="9058" ht="15" hidden="1" customHeight="1"/>
    <row r="9059" ht="15" hidden="1" customHeight="1"/>
    <row r="9060" ht="15" hidden="1" customHeight="1"/>
    <row r="9061" ht="15" hidden="1" customHeight="1"/>
    <row r="9062" ht="15" hidden="1" customHeight="1"/>
    <row r="9063" ht="15" hidden="1" customHeight="1"/>
    <row r="9064" ht="15" hidden="1" customHeight="1"/>
    <row r="9065" ht="15" hidden="1" customHeight="1"/>
    <row r="9066" ht="15" hidden="1" customHeight="1"/>
    <row r="9067" ht="15" hidden="1" customHeight="1"/>
    <row r="9068" ht="15" hidden="1" customHeight="1"/>
    <row r="9069" ht="15" hidden="1" customHeight="1"/>
    <row r="9070" ht="15" hidden="1" customHeight="1"/>
    <row r="9071" ht="15" hidden="1" customHeight="1"/>
    <row r="9072" ht="15" hidden="1" customHeight="1"/>
    <row r="9073" ht="15" hidden="1" customHeight="1"/>
    <row r="9074" ht="15" hidden="1" customHeight="1"/>
    <row r="9075" ht="15" hidden="1" customHeight="1"/>
    <row r="9076" ht="15" hidden="1" customHeight="1"/>
    <row r="9077" ht="15" hidden="1" customHeight="1"/>
    <row r="9078" ht="15" hidden="1" customHeight="1"/>
    <row r="9079" ht="15" hidden="1" customHeight="1"/>
    <row r="9080" ht="15" hidden="1" customHeight="1"/>
    <row r="9081" ht="15" hidden="1" customHeight="1"/>
    <row r="9082" ht="15" hidden="1" customHeight="1"/>
    <row r="9083" ht="15" hidden="1" customHeight="1"/>
    <row r="9084" ht="15" hidden="1" customHeight="1"/>
    <row r="9085" ht="15" hidden="1" customHeight="1"/>
    <row r="9086" ht="15" hidden="1" customHeight="1"/>
    <row r="9087" ht="15" hidden="1" customHeight="1"/>
    <row r="9088" ht="15" hidden="1" customHeight="1"/>
    <row r="9089" ht="15" hidden="1" customHeight="1"/>
    <row r="9090" ht="15" hidden="1" customHeight="1"/>
    <row r="9091" ht="15" hidden="1" customHeight="1"/>
    <row r="9092" ht="15" hidden="1" customHeight="1"/>
    <row r="9093" ht="15" hidden="1" customHeight="1"/>
    <row r="9094" ht="15" hidden="1" customHeight="1"/>
    <row r="9095" ht="15" hidden="1" customHeight="1"/>
    <row r="9096" ht="15" hidden="1" customHeight="1"/>
    <row r="9097" ht="15" hidden="1" customHeight="1"/>
    <row r="9098" ht="15" hidden="1" customHeight="1"/>
    <row r="9099" ht="15" hidden="1" customHeight="1"/>
    <row r="9100" ht="15" hidden="1" customHeight="1"/>
    <row r="9101" ht="15" hidden="1" customHeight="1"/>
    <row r="9102" ht="15" hidden="1" customHeight="1"/>
    <row r="9103" ht="15" hidden="1" customHeight="1"/>
    <row r="9104" ht="15" hidden="1" customHeight="1"/>
    <row r="9105" ht="15" hidden="1" customHeight="1"/>
    <row r="9106" ht="15" hidden="1" customHeight="1"/>
    <row r="9107" ht="15" hidden="1" customHeight="1"/>
    <row r="9108" ht="15" hidden="1" customHeight="1"/>
    <row r="9109" ht="15" hidden="1" customHeight="1"/>
    <row r="9110" ht="15" hidden="1" customHeight="1"/>
    <row r="9111" ht="15" hidden="1" customHeight="1"/>
    <row r="9112" ht="15" hidden="1" customHeight="1"/>
    <row r="9113" ht="15" hidden="1" customHeight="1"/>
    <row r="9114" ht="15" hidden="1" customHeight="1"/>
    <row r="9115" ht="15" hidden="1" customHeight="1"/>
    <row r="9116" ht="15" hidden="1" customHeight="1"/>
    <row r="9117" ht="15" hidden="1" customHeight="1"/>
    <row r="9118" ht="15" hidden="1" customHeight="1"/>
    <row r="9119" ht="15" hidden="1" customHeight="1"/>
    <row r="9120" ht="15" hidden="1" customHeight="1"/>
    <row r="9121" ht="15" hidden="1" customHeight="1"/>
    <row r="9122" ht="15" hidden="1" customHeight="1"/>
    <row r="9123" ht="15" hidden="1" customHeight="1"/>
    <row r="9124" ht="15" hidden="1" customHeight="1"/>
    <row r="9125" ht="15" hidden="1" customHeight="1"/>
    <row r="9126" ht="15" hidden="1" customHeight="1"/>
    <row r="9127" ht="15" hidden="1" customHeight="1"/>
    <row r="9128" ht="15" hidden="1" customHeight="1"/>
    <row r="9129" ht="15" hidden="1" customHeight="1"/>
    <row r="9130" ht="15" hidden="1" customHeight="1"/>
    <row r="9131" ht="15" hidden="1" customHeight="1"/>
    <row r="9132" ht="15" hidden="1" customHeight="1"/>
    <row r="9133" ht="15" hidden="1" customHeight="1"/>
    <row r="9134" ht="15" hidden="1" customHeight="1"/>
    <row r="9135" ht="15" hidden="1" customHeight="1"/>
    <row r="9136" ht="15" hidden="1" customHeight="1"/>
    <row r="9137" ht="15" hidden="1" customHeight="1"/>
    <row r="9138" ht="15" hidden="1" customHeight="1"/>
    <row r="9139" ht="15" hidden="1" customHeight="1"/>
    <row r="9140" ht="15" hidden="1" customHeight="1"/>
    <row r="9141" ht="15" hidden="1" customHeight="1"/>
    <row r="9142" ht="15" hidden="1" customHeight="1"/>
    <row r="9143" ht="15" hidden="1" customHeight="1"/>
    <row r="9144" ht="15" hidden="1" customHeight="1"/>
    <row r="9145" ht="15" hidden="1" customHeight="1"/>
    <row r="9146" ht="15" hidden="1" customHeight="1"/>
    <row r="9147" ht="15" hidden="1" customHeight="1"/>
    <row r="9148" ht="15" hidden="1" customHeight="1"/>
    <row r="9149" ht="15" hidden="1" customHeight="1"/>
    <row r="9150" ht="15" hidden="1" customHeight="1"/>
    <row r="9151" ht="15" hidden="1" customHeight="1"/>
    <row r="9152" ht="15" hidden="1" customHeight="1"/>
    <row r="9153" ht="15" hidden="1" customHeight="1"/>
    <row r="9154" ht="15" hidden="1" customHeight="1"/>
    <row r="9155" ht="15" hidden="1" customHeight="1"/>
    <row r="9156" ht="15" hidden="1" customHeight="1"/>
    <row r="9157" ht="15" hidden="1" customHeight="1"/>
    <row r="9158" ht="15" hidden="1" customHeight="1"/>
    <row r="9159" ht="15" hidden="1" customHeight="1"/>
    <row r="9160" ht="15" hidden="1" customHeight="1"/>
    <row r="9161" ht="15" hidden="1" customHeight="1"/>
    <row r="9162" ht="15" hidden="1" customHeight="1"/>
    <row r="9163" ht="15" hidden="1" customHeight="1"/>
    <row r="9164" ht="15" hidden="1" customHeight="1"/>
    <row r="9165" ht="15" hidden="1" customHeight="1"/>
    <row r="9166" ht="15" hidden="1" customHeight="1"/>
    <row r="9167" ht="15" hidden="1" customHeight="1"/>
    <row r="9168" ht="15" hidden="1" customHeight="1"/>
    <row r="9169" ht="15" hidden="1" customHeight="1"/>
    <row r="9170" ht="15" hidden="1" customHeight="1"/>
    <row r="9171" ht="15" hidden="1" customHeight="1"/>
    <row r="9172" ht="15" hidden="1" customHeight="1"/>
    <row r="9173" ht="15" hidden="1" customHeight="1"/>
    <row r="9174" ht="15" hidden="1" customHeight="1"/>
    <row r="9175" ht="15" hidden="1" customHeight="1"/>
    <row r="9176" ht="15" hidden="1" customHeight="1"/>
    <row r="9177" ht="15" hidden="1" customHeight="1"/>
    <row r="9178" ht="15" hidden="1" customHeight="1"/>
    <row r="9179" ht="15" hidden="1" customHeight="1"/>
    <row r="9180" ht="15" hidden="1" customHeight="1"/>
    <row r="9181" ht="15" hidden="1" customHeight="1"/>
    <row r="9182" ht="15" hidden="1" customHeight="1"/>
    <row r="9183" ht="15" hidden="1" customHeight="1"/>
    <row r="9184" ht="15" hidden="1" customHeight="1"/>
    <row r="9185" ht="15" hidden="1" customHeight="1"/>
    <row r="9186" ht="15" hidden="1" customHeight="1"/>
    <row r="9187" ht="15" hidden="1" customHeight="1"/>
    <row r="9188" ht="15" hidden="1" customHeight="1"/>
    <row r="9189" ht="15" hidden="1" customHeight="1"/>
    <row r="9190" ht="15" hidden="1" customHeight="1"/>
    <row r="9191" ht="15" hidden="1" customHeight="1"/>
    <row r="9192" ht="15" hidden="1" customHeight="1"/>
    <row r="9193" ht="15" hidden="1" customHeight="1"/>
    <row r="9194" ht="15" hidden="1" customHeight="1"/>
    <row r="9195" ht="15" hidden="1" customHeight="1"/>
    <row r="9196" ht="15" hidden="1" customHeight="1"/>
    <row r="9197" ht="15" hidden="1" customHeight="1"/>
    <row r="9198" ht="15" hidden="1" customHeight="1"/>
    <row r="9199" ht="15" hidden="1" customHeight="1"/>
    <row r="9200" ht="15" hidden="1" customHeight="1"/>
    <row r="9201" ht="15" hidden="1" customHeight="1"/>
    <row r="9202" ht="15" hidden="1" customHeight="1"/>
    <row r="9203" ht="15" hidden="1" customHeight="1"/>
    <row r="9204" ht="15" hidden="1" customHeight="1"/>
    <row r="9205" ht="15" hidden="1" customHeight="1"/>
    <row r="9206" ht="15" hidden="1" customHeight="1"/>
    <row r="9207" ht="15" hidden="1" customHeight="1"/>
    <row r="9208" ht="15" hidden="1" customHeight="1"/>
    <row r="9209" ht="15" hidden="1" customHeight="1"/>
    <row r="9210" ht="15" hidden="1" customHeight="1"/>
    <row r="9211" ht="15" hidden="1" customHeight="1"/>
    <row r="9212" ht="15" hidden="1" customHeight="1"/>
    <row r="9213" ht="15" hidden="1" customHeight="1"/>
    <row r="9214" ht="15" hidden="1" customHeight="1"/>
    <row r="9215" ht="15" hidden="1" customHeight="1"/>
    <row r="9216" ht="15" hidden="1" customHeight="1"/>
    <row r="9217" ht="15" hidden="1" customHeight="1"/>
    <row r="9218" ht="15" hidden="1" customHeight="1"/>
    <row r="9219" ht="15" hidden="1" customHeight="1"/>
    <row r="9220" ht="15" hidden="1" customHeight="1"/>
    <row r="9221" ht="15" hidden="1" customHeight="1"/>
    <row r="9222" ht="15" hidden="1" customHeight="1"/>
    <row r="9223" ht="15" hidden="1" customHeight="1"/>
    <row r="9224" ht="15" hidden="1" customHeight="1"/>
    <row r="9225" ht="15" hidden="1" customHeight="1"/>
    <row r="9226" ht="15" hidden="1" customHeight="1"/>
    <row r="9227" ht="15" hidden="1" customHeight="1"/>
    <row r="9228" ht="15" hidden="1" customHeight="1"/>
    <row r="9229" ht="15" hidden="1" customHeight="1"/>
    <row r="9230" ht="15" hidden="1" customHeight="1"/>
    <row r="9231" ht="15" hidden="1" customHeight="1"/>
    <row r="9232" ht="15" hidden="1" customHeight="1"/>
    <row r="9233" ht="15" hidden="1" customHeight="1"/>
    <row r="9234" ht="15" hidden="1" customHeight="1"/>
    <row r="9235" ht="15" hidden="1" customHeight="1"/>
    <row r="9236" ht="15" hidden="1" customHeight="1"/>
    <row r="9237" ht="15" hidden="1" customHeight="1"/>
    <row r="9238" ht="15" hidden="1" customHeight="1"/>
    <row r="9239" ht="15" hidden="1" customHeight="1"/>
    <row r="9240" ht="15" hidden="1" customHeight="1"/>
    <row r="9241" ht="15" hidden="1" customHeight="1"/>
    <row r="9242" ht="15" hidden="1" customHeight="1"/>
    <row r="9243" ht="15" hidden="1" customHeight="1"/>
    <row r="9244" ht="15" hidden="1" customHeight="1"/>
    <row r="9245" ht="15" hidden="1" customHeight="1"/>
    <row r="9246" ht="15" hidden="1" customHeight="1"/>
    <row r="9247" ht="15" hidden="1" customHeight="1"/>
    <row r="9248" ht="15" hidden="1" customHeight="1"/>
    <row r="9249" ht="15" hidden="1" customHeight="1"/>
    <row r="9250" ht="15" hidden="1" customHeight="1"/>
    <row r="9251" ht="15" hidden="1" customHeight="1"/>
    <row r="9252" ht="15" hidden="1" customHeight="1"/>
    <row r="9253" ht="15" hidden="1" customHeight="1"/>
    <row r="9254" ht="15" hidden="1" customHeight="1"/>
    <row r="9255" ht="15" hidden="1" customHeight="1"/>
    <row r="9256" ht="15" hidden="1" customHeight="1"/>
    <row r="9257" ht="15" hidden="1" customHeight="1"/>
    <row r="9258" ht="15" hidden="1" customHeight="1"/>
    <row r="9259" ht="15" hidden="1" customHeight="1"/>
    <row r="9260" ht="15" hidden="1" customHeight="1"/>
    <row r="9261" ht="15" hidden="1" customHeight="1"/>
    <row r="9262" ht="15" hidden="1" customHeight="1"/>
    <row r="9263" ht="15" hidden="1" customHeight="1"/>
    <row r="9264" ht="15" hidden="1" customHeight="1"/>
    <row r="9265" ht="15" hidden="1" customHeight="1"/>
    <row r="9266" ht="15" hidden="1" customHeight="1"/>
    <row r="9267" ht="15" hidden="1" customHeight="1"/>
    <row r="9268" ht="15" hidden="1" customHeight="1"/>
    <row r="9269" ht="15" hidden="1" customHeight="1"/>
    <row r="9270" ht="15" hidden="1" customHeight="1"/>
    <row r="9271" ht="15" hidden="1" customHeight="1"/>
    <row r="9272" ht="15" hidden="1" customHeight="1"/>
    <row r="9273" ht="15" hidden="1" customHeight="1"/>
    <row r="9274" ht="15" hidden="1" customHeight="1"/>
    <row r="9275" ht="15" hidden="1" customHeight="1"/>
    <row r="9276" ht="15" hidden="1" customHeight="1"/>
    <row r="9277" ht="15" hidden="1" customHeight="1"/>
    <row r="9278" ht="15" hidden="1" customHeight="1"/>
    <row r="9279" ht="15" hidden="1" customHeight="1"/>
    <row r="9280" ht="15" hidden="1" customHeight="1"/>
    <row r="9281" ht="15" hidden="1" customHeight="1"/>
    <row r="9282" ht="15" hidden="1" customHeight="1"/>
    <row r="9283" ht="15" hidden="1" customHeight="1"/>
    <row r="9284" ht="15" hidden="1" customHeight="1"/>
    <row r="9285" ht="15" hidden="1" customHeight="1"/>
    <row r="9286" ht="15" hidden="1" customHeight="1"/>
    <row r="9287" ht="15" hidden="1" customHeight="1"/>
    <row r="9288" ht="15" hidden="1" customHeight="1"/>
    <row r="9289" ht="15" hidden="1" customHeight="1"/>
    <row r="9290" ht="15" hidden="1" customHeight="1"/>
    <row r="9291" ht="15" hidden="1" customHeight="1"/>
    <row r="9292" ht="15" hidden="1" customHeight="1"/>
    <row r="9293" ht="15" hidden="1" customHeight="1"/>
    <row r="9294" ht="15" hidden="1" customHeight="1"/>
    <row r="9295" ht="15" hidden="1" customHeight="1"/>
    <row r="9296" ht="15" hidden="1" customHeight="1"/>
    <row r="9297" ht="15" hidden="1" customHeight="1"/>
    <row r="9298" ht="15" hidden="1" customHeight="1"/>
    <row r="9299" ht="15" hidden="1" customHeight="1"/>
    <row r="9300" ht="15" hidden="1" customHeight="1"/>
    <row r="9301" ht="15" hidden="1" customHeight="1"/>
    <row r="9302" ht="15" hidden="1" customHeight="1"/>
    <row r="9303" ht="15" hidden="1" customHeight="1"/>
    <row r="9304" ht="15" hidden="1" customHeight="1"/>
    <row r="9305" ht="15" hidden="1" customHeight="1"/>
    <row r="9306" ht="15" hidden="1" customHeight="1"/>
    <row r="9307" ht="15" hidden="1" customHeight="1"/>
    <row r="9308" ht="15" hidden="1" customHeight="1"/>
    <row r="9309" ht="15" hidden="1" customHeight="1"/>
    <row r="9310" ht="15" hidden="1" customHeight="1"/>
    <row r="9311" ht="15" hidden="1" customHeight="1"/>
    <row r="9312" ht="15" hidden="1" customHeight="1"/>
    <row r="9313" ht="15" hidden="1" customHeight="1"/>
    <row r="9314" ht="15" hidden="1" customHeight="1"/>
    <row r="9315" ht="15" hidden="1" customHeight="1"/>
    <row r="9316" ht="15" hidden="1" customHeight="1"/>
    <row r="9317" ht="15" hidden="1" customHeight="1"/>
    <row r="9318" ht="15" hidden="1" customHeight="1"/>
    <row r="9319" ht="15" hidden="1" customHeight="1"/>
    <row r="9320" ht="15" hidden="1" customHeight="1"/>
    <row r="9321" ht="15" hidden="1" customHeight="1"/>
    <row r="9322" ht="15" hidden="1" customHeight="1"/>
    <row r="9323" ht="15" hidden="1" customHeight="1"/>
    <row r="9324" ht="15" hidden="1" customHeight="1"/>
    <row r="9325" ht="15" hidden="1" customHeight="1"/>
    <row r="9326" ht="15" hidden="1" customHeight="1"/>
    <row r="9327" ht="15" hidden="1" customHeight="1"/>
    <row r="9328" ht="15" hidden="1" customHeight="1"/>
    <row r="9329" ht="15" hidden="1" customHeight="1"/>
    <row r="9330" ht="15" hidden="1" customHeight="1"/>
    <row r="9331" ht="15" hidden="1" customHeight="1"/>
    <row r="9332" ht="15" hidden="1" customHeight="1"/>
    <row r="9333" ht="15" hidden="1" customHeight="1"/>
    <row r="9334" ht="15" hidden="1" customHeight="1"/>
    <row r="9335" ht="15" hidden="1" customHeight="1"/>
    <row r="9336" ht="15" hidden="1" customHeight="1"/>
    <row r="9337" ht="15" hidden="1" customHeight="1"/>
    <row r="9338" ht="15" hidden="1" customHeight="1"/>
    <row r="9339" ht="15" hidden="1" customHeight="1"/>
    <row r="9340" ht="15" hidden="1" customHeight="1"/>
    <row r="9341" ht="15" hidden="1" customHeight="1"/>
    <row r="9342" ht="15" hidden="1" customHeight="1"/>
    <row r="9343" ht="15" hidden="1" customHeight="1"/>
    <row r="9344" ht="15" hidden="1" customHeight="1"/>
    <row r="9345" ht="15" hidden="1" customHeight="1"/>
    <row r="9346" ht="15" hidden="1" customHeight="1"/>
    <row r="9347" ht="15" hidden="1" customHeight="1"/>
    <row r="9348" ht="15" hidden="1" customHeight="1"/>
    <row r="9349" ht="15" hidden="1" customHeight="1"/>
    <row r="9350" ht="15" hidden="1" customHeight="1"/>
    <row r="9351" ht="15" hidden="1" customHeight="1"/>
    <row r="9352" ht="15" hidden="1" customHeight="1"/>
    <row r="9353" ht="15" hidden="1" customHeight="1"/>
    <row r="9354" ht="15" hidden="1" customHeight="1"/>
    <row r="9355" ht="15" hidden="1" customHeight="1"/>
    <row r="9356" ht="15" hidden="1" customHeight="1"/>
    <row r="9357" ht="15" hidden="1" customHeight="1"/>
    <row r="9358" ht="15" hidden="1" customHeight="1"/>
    <row r="9359" ht="15" hidden="1" customHeight="1"/>
    <row r="9360" ht="15" hidden="1" customHeight="1"/>
    <row r="9361" ht="15" hidden="1" customHeight="1"/>
    <row r="9362" ht="15" hidden="1" customHeight="1"/>
    <row r="9363" ht="15" hidden="1" customHeight="1"/>
    <row r="9364" ht="15" hidden="1" customHeight="1"/>
    <row r="9365" ht="15" hidden="1" customHeight="1"/>
    <row r="9366" ht="15" hidden="1" customHeight="1"/>
    <row r="9367" ht="15" hidden="1" customHeight="1"/>
    <row r="9368" ht="15" hidden="1" customHeight="1"/>
    <row r="9369" ht="15" hidden="1" customHeight="1"/>
    <row r="9370" ht="15" hidden="1" customHeight="1"/>
    <row r="9371" ht="15" hidden="1" customHeight="1"/>
    <row r="9372" ht="15" hidden="1" customHeight="1"/>
    <row r="9373" ht="15" hidden="1" customHeight="1"/>
    <row r="9374" ht="15" hidden="1" customHeight="1"/>
    <row r="9375" ht="15" hidden="1" customHeight="1"/>
    <row r="9376" ht="15" hidden="1" customHeight="1"/>
    <row r="9377" ht="15" hidden="1" customHeight="1"/>
    <row r="9378" ht="15" hidden="1" customHeight="1"/>
    <row r="9379" ht="15" hidden="1" customHeight="1"/>
    <row r="9380" ht="15" hidden="1" customHeight="1"/>
    <row r="9381" ht="15" hidden="1" customHeight="1"/>
    <row r="9382" ht="15" hidden="1" customHeight="1"/>
    <row r="9383" ht="15" hidden="1" customHeight="1"/>
    <row r="9384" ht="15" hidden="1" customHeight="1"/>
    <row r="9385" ht="15" hidden="1" customHeight="1"/>
    <row r="9386" ht="15" hidden="1" customHeight="1"/>
    <row r="9387" ht="15" hidden="1" customHeight="1"/>
    <row r="9388" ht="15" hidden="1" customHeight="1"/>
    <row r="9389" ht="15" hidden="1" customHeight="1"/>
    <row r="9390" ht="15" hidden="1" customHeight="1"/>
    <row r="9391" ht="15" hidden="1" customHeight="1"/>
    <row r="9392" ht="15" hidden="1" customHeight="1"/>
    <row r="9393" ht="15" hidden="1" customHeight="1"/>
    <row r="9394" ht="15" hidden="1" customHeight="1"/>
    <row r="9395" ht="15" hidden="1" customHeight="1"/>
    <row r="9396" ht="15" hidden="1" customHeight="1"/>
    <row r="9397" ht="15" hidden="1" customHeight="1"/>
    <row r="9398" ht="15" hidden="1" customHeight="1"/>
    <row r="9399" ht="15" hidden="1" customHeight="1"/>
    <row r="9400" ht="15" hidden="1" customHeight="1"/>
    <row r="9401" ht="15" hidden="1" customHeight="1"/>
    <row r="9402" ht="15" hidden="1" customHeight="1"/>
    <row r="9403" ht="15" hidden="1" customHeight="1"/>
    <row r="9404" ht="15" hidden="1" customHeight="1"/>
    <row r="9405" ht="15" hidden="1" customHeight="1"/>
    <row r="9406" ht="15" hidden="1" customHeight="1"/>
    <row r="9407" ht="15" hidden="1" customHeight="1"/>
    <row r="9408" ht="15" hidden="1" customHeight="1"/>
    <row r="9409" ht="15" hidden="1" customHeight="1"/>
    <row r="9410" ht="15" hidden="1" customHeight="1"/>
    <row r="9411" ht="15" hidden="1" customHeight="1"/>
    <row r="9412" ht="15" hidden="1" customHeight="1"/>
    <row r="9413" ht="15" hidden="1" customHeight="1"/>
    <row r="9414" ht="15" hidden="1" customHeight="1"/>
    <row r="9415" ht="15" hidden="1" customHeight="1"/>
    <row r="9416" ht="15" hidden="1" customHeight="1"/>
    <row r="9417" ht="15" hidden="1" customHeight="1"/>
    <row r="9418" ht="15" hidden="1" customHeight="1"/>
    <row r="9419" ht="15" hidden="1" customHeight="1"/>
    <row r="9420" ht="15" hidden="1" customHeight="1"/>
    <row r="9421" ht="15" hidden="1" customHeight="1"/>
    <row r="9422" ht="15" hidden="1" customHeight="1"/>
    <row r="9423" ht="15" hidden="1" customHeight="1"/>
    <row r="9424" ht="15" hidden="1" customHeight="1"/>
    <row r="9425" ht="15" hidden="1" customHeight="1"/>
    <row r="9426" ht="15" hidden="1" customHeight="1"/>
    <row r="9427" ht="15" hidden="1" customHeight="1"/>
    <row r="9428" ht="15" hidden="1" customHeight="1"/>
    <row r="9429" ht="15" hidden="1" customHeight="1"/>
    <row r="9430" ht="15" hidden="1" customHeight="1"/>
    <row r="9431" ht="15" hidden="1" customHeight="1"/>
    <row r="9432" ht="15" hidden="1" customHeight="1"/>
    <row r="9433" ht="15" hidden="1" customHeight="1"/>
    <row r="9434" ht="15" hidden="1" customHeight="1"/>
    <row r="9435" ht="15" hidden="1" customHeight="1"/>
    <row r="9436" ht="15" hidden="1" customHeight="1"/>
    <row r="9437" ht="15" hidden="1" customHeight="1"/>
    <row r="9438" ht="15" hidden="1" customHeight="1"/>
    <row r="9439" ht="15" hidden="1" customHeight="1"/>
    <row r="9440" ht="15" hidden="1" customHeight="1"/>
    <row r="9441" ht="15" hidden="1" customHeight="1"/>
    <row r="9442" ht="15" hidden="1" customHeight="1"/>
    <row r="9443" ht="15" hidden="1" customHeight="1"/>
    <row r="9444" ht="15" hidden="1" customHeight="1"/>
    <row r="9445" ht="15" hidden="1" customHeight="1"/>
    <row r="9446" ht="15" hidden="1" customHeight="1"/>
    <row r="9447" ht="15" hidden="1" customHeight="1"/>
    <row r="9448" ht="15" hidden="1" customHeight="1"/>
    <row r="9449" ht="15" hidden="1" customHeight="1"/>
    <row r="9450" ht="15" hidden="1" customHeight="1"/>
    <row r="9451" ht="15" hidden="1" customHeight="1"/>
    <row r="9452" ht="15" hidden="1" customHeight="1"/>
    <row r="9453" ht="15" hidden="1" customHeight="1"/>
    <row r="9454" ht="15" hidden="1" customHeight="1"/>
    <row r="9455" ht="15" hidden="1" customHeight="1"/>
    <row r="9456" ht="15" hidden="1" customHeight="1"/>
    <row r="9457" ht="15" hidden="1" customHeight="1"/>
    <row r="9458" ht="15" hidden="1" customHeight="1"/>
    <row r="9459" ht="15" hidden="1" customHeight="1"/>
    <row r="9460" ht="15" hidden="1" customHeight="1"/>
    <row r="9461" ht="15" hidden="1" customHeight="1"/>
    <row r="9462" ht="15" hidden="1" customHeight="1"/>
    <row r="9463" ht="15" hidden="1" customHeight="1"/>
    <row r="9464" ht="15" hidden="1" customHeight="1"/>
    <row r="9465" ht="15" hidden="1" customHeight="1"/>
    <row r="9466" ht="15" hidden="1" customHeight="1"/>
    <row r="9467" ht="15" hidden="1" customHeight="1"/>
    <row r="9468" ht="15" hidden="1" customHeight="1"/>
    <row r="9469" ht="15" hidden="1" customHeight="1"/>
    <row r="9470" ht="15" hidden="1" customHeight="1"/>
    <row r="9471" ht="15" hidden="1" customHeight="1"/>
    <row r="9472" ht="15" hidden="1" customHeight="1"/>
    <row r="9473" ht="15" hidden="1" customHeight="1"/>
    <row r="9474" ht="15" hidden="1" customHeight="1"/>
    <row r="9475" ht="15" hidden="1" customHeight="1"/>
    <row r="9476" ht="15" hidden="1" customHeight="1"/>
    <row r="9477" ht="15" hidden="1" customHeight="1"/>
    <row r="9478" ht="15" hidden="1" customHeight="1"/>
    <row r="9479" ht="15" hidden="1" customHeight="1"/>
    <row r="9480" ht="15" hidden="1" customHeight="1"/>
    <row r="9481" ht="15" hidden="1" customHeight="1"/>
    <row r="9482" ht="15" hidden="1" customHeight="1"/>
    <row r="9483" ht="15" hidden="1" customHeight="1"/>
    <row r="9484" ht="15" hidden="1" customHeight="1"/>
    <row r="9485" ht="15" hidden="1" customHeight="1"/>
    <row r="9486" ht="15" hidden="1" customHeight="1"/>
    <row r="9487" ht="15" hidden="1" customHeight="1"/>
    <row r="9488" ht="15" hidden="1" customHeight="1"/>
    <row r="9489" ht="15" hidden="1" customHeight="1"/>
    <row r="9490" ht="15" hidden="1" customHeight="1"/>
    <row r="9491" ht="15" hidden="1" customHeight="1"/>
    <row r="9492" ht="15" hidden="1" customHeight="1"/>
    <row r="9493" ht="15" hidden="1" customHeight="1"/>
    <row r="9494" ht="15" hidden="1" customHeight="1"/>
    <row r="9495" ht="15" hidden="1" customHeight="1"/>
    <row r="9496" ht="15" hidden="1" customHeight="1"/>
    <row r="9497" ht="15" hidden="1" customHeight="1"/>
    <row r="9498" ht="15" hidden="1" customHeight="1"/>
    <row r="9499" ht="15" hidden="1" customHeight="1"/>
    <row r="9500" ht="15" hidden="1" customHeight="1"/>
    <row r="9501" ht="15" hidden="1" customHeight="1"/>
    <row r="9502" ht="15" hidden="1" customHeight="1"/>
    <row r="9503" ht="15" hidden="1" customHeight="1"/>
    <row r="9504" ht="15" hidden="1" customHeight="1"/>
    <row r="9505" ht="15" hidden="1" customHeight="1"/>
    <row r="9506" ht="15" hidden="1" customHeight="1"/>
    <row r="9507" ht="15" hidden="1" customHeight="1"/>
    <row r="9508" ht="15" hidden="1" customHeight="1"/>
    <row r="9509" ht="15" hidden="1" customHeight="1"/>
    <row r="9510" ht="15" hidden="1" customHeight="1"/>
    <row r="9511" ht="15" hidden="1" customHeight="1"/>
    <row r="9512" ht="15" hidden="1" customHeight="1"/>
    <row r="9513" ht="15" hidden="1" customHeight="1"/>
    <row r="9514" ht="15" hidden="1" customHeight="1"/>
    <row r="9515" ht="15" hidden="1" customHeight="1"/>
    <row r="9516" ht="15" hidden="1" customHeight="1"/>
    <row r="9517" ht="15" hidden="1" customHeight="1"/>
    <row r="9518" ht="15" hidden="1" customHeight="1"/>
    <row r="9519" ht="15" hidden="1" customHeight="1"/>
    <row r="9520" ht="15" hidden="1" customHeight="1"/>
    <row r="9521" ht="15" hidden="1" customHeight="1"/>
    <row r="9522" ht="15" hidden="1" customHeight="1"/>
    <row r="9523" ht="15" hidden="1" customHeight="1"/>
    <row r="9524" ht="15" hidden="1" customHeight="1"/>
    <row r="9525" ht="15" hidden="1" customHeight="1"/>
    <row r="9526" ht="15" hidden="1" customHeight="1"/>
    <row r="9527" ht="15" hidden="1" customHeight="1"/>
    <row r="9528" ht="15" hidden="1" customHeight="1"/>
    <row r="9529" ht="15" hidden="1" customHeight="1"/>
    <row r="9530" ht="15" hidden="1" customHeight="1"/>
    <row r="9531" ht="15" hidden="1" customHeight="1"/>
    <row r="9532" ht="15" hidden="1" customHeight="1"/>
    <row r="9533" ht="15" hidden="1" customHeight="1"/>
    <row r="9534" ht="15" hidden="1" customHeight="1"/>
    <row r="9535" ht="15" hidden="1" customHeight="1"/>
    <row r="9536" ht="15" hidden="1" customHeight="1"/>
    <row r="9537" ht="15" hidden="1" customHeight="1"/>
    <row r="9538" ht="15" hidden="1" customHeight="1"/>
    <row r="9539" ht="15" hidden="1" customHeight="1"/>
    <row r="9540" ht="15" hidden="1" customHeight="1"/>
    <row r="9541" ht="15" hidden="1" customHeight="1"/>
    <row r="9542" ht="15" hidden="1" customHeight="1"/>
    <row r="9543" ht="15" hidden="1" customHeight="1"/>
    <row r="9544" ht="15" hidden="1" customHeight="1"/>
    <row r="9545" ht="15" hidden="1" customHeight="1"/>
    <row r="9546" ht="15" hidden="1" customHeight="1"/>
    <row r="9547" ht="15" hidden="1" customHeight="1"/>
    <row r="9548" ht="15" hidden="1" customHeight="1"/>
    <row r="9549" ht="15" hidden="1" customHeight="1"/>
    <row r="9550" ht="15" hidden="1" customHeight="1"/>
    <row r="9551" ht="15" hidden="1" customHeight="1"/>
    <row r="9552" ht="15" hidden="1" customHeight="1"/>
    <row r="9553" ht="15" hidden="1" customHeight="1"/>
    <row r="9554" ht="15" hidden="1" customHeight="1"/>
    <row r="9555" ht="15" hidden="1" customHeight="1"/>
    <row r="9556" ht="15" hidden="1" customHeight="1"/>
    <row r="9557" ht="15" hidden="1" customHeight="1"/>
    <row r="9558" ht="15" hidden="1" customHeight="1"/>
    <row r="9559" ht="15" hidden="1" customHeight="1"/>
    <row r="9560" ht="15" hidden="1" customHeight="1"/>
    <row r="9561" ht="15" hidden="1" customHeight="1"/>
    <row r="9562" ht="15" hidden="1" customHeight="1"/>
    <row r="9563" ht="15" hidden="1" customHeight="1"/>
    <row r="9564" ht="15" hidden="1" customHeight="1"/>
    <row r="9565" ht="15" hidden="1" customHeight="1"/>
    <row r="9566" ht="15" hidden="1" customHeight="1"/>
    <row r="9567" ht="15" hidden="1" customHeight="1"/>
    <row r="9568" ht="15" hidden="1" customHeight="1"/>
    <row r="9569" ht="15" hidden="1" customHeight="1"/>
    <row r="9570" ht="15" hidden="1" customHeight="1"/>
    <row r="9571" ht="15" hidden="1" customHeight="1"/>
    <row r="9572" ht="15" hidden="1" customHeight="1"/>
    <row r="9573" ht="15" hidden="1" customHeight="1"/>
    <row r="9574" ht="15" hidden="1" customHeight="1"/>
    <row r="9575" ht="15" hidden="1" customHeight="1"/>
    <row r="9576" ht="15" hidden="1" customHeight="1"/>
    <row r="9577" ht="15" hidden="1" customHeight="1"/>
    <row r="9578" ht="15" hidden="1" customHeight="1"/>
    <row r="9579" ht="15" hidden="1" customHeight="1"/>
    <row r="9580" ht="15" hidden="1" customHeight="1"/>
    <row r="9581" ht="15" hidden="1" customHeight="1"/>
    <row r="9582" ht="15" hidden="1" customHeight="1"/>
    <row r="9583" ht="15" hidden="1" customHeight="1"/>
    <row r="9584" ht="15" hidden="1" customHeight="1"/>
    <row r="9585" ht="15" hidden="1" customHeight="1"/>
    <row r="9586" ht="15" hidden="1" customHeight="1"/>
    <row r="9587" ht="15" hidden="1" customHeight="1"/>
    <row r="9588" ht="15" hidden="1" customHeight="1"/>
    <row r="9589" ht="15" hidden="1" customHeight="1"/>
    <row r="9590" ht="15" hidden="1" customHeight="1"/>
    <row r="9591" ht="15" hidden="1" customHeight="1"/>
    <row r="9592" ht="15" hidden="1" customHeight="1"/>
    <row r="9593" ht="15" hidden="1" customHeight="1"/>
    <row r="9594" ht="15" hidden="1" customHeight="1"/>
    <row r="9595" ht="15" hidden="1" customHeight="1"/>
    <row r="9596" ht="15" hidden="1" customHeight="1"/>
    <row r="9597" ht="15" hidden="1" customHeight="1"/>
    <row r="9598" ht="15" hidden="1" customHeight="1"/>
    <row r="9599" ht="15" hidden="1" customHeight="1"/>
    <row r="9600" ht="15" hidden="1" customHeight="1"/>
    <row r="9601" ht="15" hidden="1" customHeight="1"/>
    <row r="9602" ht="15" hidden="1" customHeight="1"/>
    <row r="9603" ht="15" hidden="1" customHeight="1"/>
    <row r="9604" ht="15" hidden="1" customHeight="1"/>
    <row r="9605" ht="15" hidden="1" customHeight="1"/>
    <row r="9606" ht="15" hidden="1" customHeight="1"/>
    <row r="9607" ht="15" hidden="1" customHeight="1"/>
    <row r="9608" ht="15" hidden="1" customHeight="1"/>
    <row r="9609" ht="15" hidden="1" customHeight="1"/>
    <row r="9610" ht="15" hidden="1" customHeight="1"/>
    <row r="9611" ht="15" hidden="1" customHeight="1"/>
    <row r="9612" ht="15" hidden="1" customHeight="1"/>
    <row r="9613" ht="15" hidden="1" customHeight="1"/>
    <row r="9614" ht="15" hidden="1" customHeight="1"/>
    <row r="9615" ht="15" hidden="1" customHeight="1"/>
    <row r="9616" ht="15" hidden="1" customHeight="1"/>
    <row r="9617" ht="15" hidden="1" customHeight="1"/>
    <row r="9618" ht="15" hidden="1" customHeight="1"/>
    <row r="9619" ht="15" hidden="1" customHeight="1"/>
    <row r="9620" ht="15" hidden="1" customHeight="1"/>
    <row r="9621" ht="15" hidden="1" customHeight="1"/>
    <row r="9622" ht="15" hidden="1" customHeight="1"/>
    <row r="9623" ht="15" hidden="1" customHeight="1"/>
    <row r="9624" ht="15" hidden="1" customHeight="1"/>
    <row r="9625" ht="15" hidden="1" customHeight="1"/>
    <row r="9626" ht="15" hidden="1" customHeight="1"/>
    <row r="9627" ht="15" hidden="1" customHeight="1"/>
    <row r="9628" ht="15" hidden="1" customHeight="1"/>
    <row r="9629" ht="15" hidden="1" customHeight="1"/>
    <row r="9630" ht="15" hidden="1" customHeight="1"/>
    <row r="9631" ht="15" hidden="1" customHeight="1"/>
    <row r="9632" ht="15" hidden="1" customHeight="1"/>
    <row r="9633" ht="15" hidden="1" customHeight="1"/>
    <row r="9634" ht="15" hidden="1" customHeight="1"/>
    <row r="9635" ht="15" hidden="1" customHeight="1"/>
    <row r="9636" ht="15" hidden="1" customHeight="1"/>
    <row r="9637" ht="15" hidden="1" customHeight="1"/>
    <row r="9638" ht="15" hidden="1" customHeight="1"/>
    <row r="9639" ht="15" hidden="1" customHeight="1"/>
    <row r="9640" ht="15" hidden="1" customHeight="1"/>
    <row r="9641" ht="15" hidden="1" customHeight="1"/>
    <row r="9642" ht="15" hidden="1" customHeight="1"/>
    <row r="9643" ht="15" hidden="1" customHeight="1"/>
    <row r="9644" ht="15" hidden="1" customHeight="1"/>
    <row r="9645" ht="15" hidden="1" customHeight="1"/>
    <row r="9646" ht="15" hidden="1" customHeight="1"/>
    <row r="9647" ht="15" hidden="1" customHeight="1"/>
    <row r="9648" ht="15" hidden="1" customHeight="1"/>
    <row r="9649" ht="15" hidden="1" customHeight="1"/>
    <row r="9650" ht="15" hidden="1" customHeight="1"/>
    <row r="9651" ht="15" hidden="1" customHeight="1"/>
    <row r="9652" ht="15" hidden="1" customHeight="1"/>
    <row r="9653" ht="15" hidden="1" customHeight="1"/>
    <row r="9654" ht="15" hidden="1" customHeight="1"/>
    <row r="9655" ht="15" hidden="1" customHeight="1"/>
    <row r="9656" ht="15" hidden="1" customHeight="1"/>
    <row r="9657" ht="15" hidden="1" customHeight="1"/>
    <row r="9658" ht="15" hidden="1" customHeight="1"/>
    <row r="9659" ht="15" hidden="1" customHeight="1"/>
    <row r="9660" ht="15" hidden="1" customHeight="1"/>
    <row r="9661" ht="15" hidden="1" customHeight="1"/>
    <row r="9662" ht="15" hidden="1" customHeight="1"/>
    <row r="9663" ht="15" hidden="1" customHeight="1"/>
    <row r="9664" ht="15" hidden="1" customHeight="1"/>
    <row r="9665" ht="15" hidden="1" customHeight="1"/>
    <row r="9666" ht="15" hidden="1" customHeight="1"/>
    <row r="9667" ht="15" hidden="1" customHeight="1"/>
    <row r="9668" ht="15" hidden="1" customHeight="1"/>
    <row r="9669" ht="15" hidden="1" customHeight="1"/>
    <row r="9670" ht="15" hidden="1" customHeight="1"/>
    <row r="9671" ht="15" hidden="1" customHeight="1"/>
    <row r="9672" ht="15" hidden="1" customHeight="1"/>
    <row r="9673" ht="15" hidden="1" customHeight="1"/>
    <row r="9674" ht="15" hidden="1" customHeight="1"/>
    <row r="9675" ht="15" hidden="1" customHeight="1"/>
    <row r="9676" ht="15" hidden="1" customHeight="1"/>
    <row r="9677" ht="15" hidden="1" customHeight="1"/>
    <row r="9678" ht="15" hidden="1" customHeight="1"/>
    <row r="9679" ht="15" hidden="1" customHeight="1"/>
    <row r="9680" ht="15" hidden="1" customHeight="1"/>
    <row r="9681" ht="15" hidden="1" customHeight="1"/>
    <row r="9682" ht="15" hidden="1" customHeight="1"/>
    <row r="9683" ht="15" hidden="1" customHeight="1"/>
    <row r="9684" ht="15" hidden="1" customHeight="1"/>
    <row r="9685" ht="15" hidden="1" customHeight="1"/>
    <row r="9686" ht="15" hidden="1" customHeight="1"/>
    <row r="9687" ht="15" hidden="1" customHeight="1"/>
    <row r="9688" ht="15" hidden="1" customHeight="1"/>
    <row r="9689" ht="15" hidden="1" customHeight="1"/>
    <row r="9690" ht="15" hidden="1" customHeight="1"/>
    <row r="9691" ht="15" hidden="1" customHeight="1"/>
    <row r="9692" ht="15" hidden="1" customHeight="1"/>
    <row r="9693" ht="15" hidden="1" customHeight="1"/>
    <row r="9694" ht="15" hidden="1" customHeight="1"/>
    <row r="9695" ht="15" hidden="1" customHeight="1"/>
    <row r="9696" ht="15" hidden="1" customHeight="1"/>
    <row r="9697" ht="15" hidden="1" customHeight="1"/>
    <row r="9698" ht="15" hidden="1" customHeight="1"/>
    <row r="9699" ht="15" hidden="1" customHeight="1"/>
    <row r="9700" ht="15" hidden="1" customHeight="1"/>
    <row r="9701" ht="15" hidden="1" customHeight="1"/>
    <row r="9702" ht="15" hidden="1" customHeight="1"/>
    <row r="9703" ht="15" hidden="1" customHeight="1"/>
    <row r="9704" ht="15" hidden="1" customHeight="1"/>
    <row r="9705" ht="15" hidden="1" customHeight="1"/>
    <row r="9706" ht="15" hidden="1" customHeight="1"/>
    <row r="9707" ht="15" hidden="1" customHeight="1"/>
    <row r="9708" ht="15" hidden="1" customHeight="1"/>
    <row r="9709" ht="15" hidden="1" customHeight="1"/>
    <row r="9710" ht="15" hidden="1" customHeight="1"/>
    <row r="9711" ht="15" hidden="1" customHeight="1"/>
    <row r="9712" ht="15" hidden="1" customHeight="1"/>
    <row r="9713" ht="15" hidden="1" customHeight="1"/>
    <row r="9714" ht="15" hidden="1" customHeight="1"/>
    <row r="9715" ht="15" hidden="1" customHeight="1"/>
    <row r="9716" ht="15" hidden="1" customHeight="1"/>
    <row r="9717" ht="15" hidden="1" customHeight="1"/>
    <row r="9718" ht="15" hidden="1" customHeight="1"/>
    <row r="9719" ht="15" hidden="1" customHeight="1"/>
    <row r="9720" ht="15" hidden="1" customHeight="1"/>
    <row r="9721" ht="15" hidden="1" customHeight="1"/>
    <row r="9722" ht="15" hidden="1" customHeight="1"/>
    <row r="9723" ht="15" hidden="1" customHeight="1"/>
    <row r="9724" ht="15" hidden="1" customHeight="1"/>
    <row r="9725" ht="15" hidden="1" customHeight="1"/>
    <row r="9726" ht="15" hidden="1" customHeight="1"/>
    <row r="9727" ht="15" hidden="1" customHeight="1"/>
    <row r="9728" ht="15" hidden="1" customHeight="1"/>
    <row r="9729" ht="15" hidden="1" customHeight="1"/>
    <row r="9730" ht="15" hidden="1" customHeight="1"/>
    <row r="9731" ht="15" hidden="1" customHeight="1"/>
    <row r="9732" ht="15" hidden="1" customHeight="1"/>
    <row r="9733" ht="15" hidden="1" customHeight="1"/>
    <row r="9734" ht="15" hidden="1" customHeight="1"/>
    <row r="9735" ht="15" hidden="1" customHeight="1"/>
    <row r="9736" ht="15" hidden="1" customHeight="1"/>
    <row r="9737" ht="15" hidden="1" customHeight="1"/>
    <row r="9738" ht="15" hidden="1" customHeight="1"/>
    <row r="9739" ht="15" hidden="1" customHeight="1"/>
    <row r="9740" ht="15" hidden="1" customHeight="1"/>
    <row r="9741" ht="15" hidden="1" customHeight="1"/>
    <row r="9742" ht="15" hidden="1" customHeight="1"/>
    <row r="9743" ht="15" hidden="1" customHeight="1"/>
    <row r="9744" ht="15" hidden="1" customHeight="1"/>
    <row r="9745" ht="15" hidden="1" customHeight="1"/>
    <row r="9746" ht="15" hidden="1" customHeight="1"/>
    <row r="9747" ht="15" hidden="1" customHeight="1"/>
    <row r="9748" ht="15" hidden="1" customHeight="1"/>
    <row r="9749" ht="15" hidden="1" customHeight="1"/>
    <row r="9750" ht="15" hidden="1" customHeight="1"/>
    <row r="9751" ht="15" hidden="1" customHeight="1"/>
    <row r="9752" ht="15" hidden="1" customHeight="1"/>
    <row r="9753" ht="15" hidden="1" customHeight="1"/>
    <row r="9754" ht="15" hidden="1" customHeight="1"/>
    <row r="9755" ht="15" hidden="1" customHeight="1"/>
    <row r="9756" ht="15" hidden="1" customHeight="1"/>
    <row r="9757" ht="15" hidden="1" customHeight="1"/>
    <row r="9758" ht="15" hidden="1" customHeight="1"/>
    <row r="9759" ht="15" hidden="1" customHeight="1"/>
    <row r="9760" ht="15" hidden="1" customHeight="1"/>
    <row r="9761" ht="15" hidden="1" customHeight="1"/>
    <row r="9762" ht="15" hidden="1" customHeight="1"/>
    <row r="9763" ht="15" hidden="1" customHeight="1"/>
    <row r="9764" ht="15" hidden="1" customHeight="1"/>
    <row r="9765" ht="15" hidden="1" customHeight="1"/>
    <row r="9766" ht="15" hidden="1" customHeight="1"/>
    <row r="9767" ht="15" hidden="1" customHeight="1"/>
    <row r="9768" ht="15" hidden="1" customHeight="1"/>
    <row r="9769" ht="15" hidden="1" customHeight="1"/>
    <row r="9770" ht="15" hidden="1" customHeight="1"/>
    <row r="9771" ht="15" hidden="1" customHeight="1"/>
    <row r="9772" ht="15" hidden="1" customHeight="1"/>
    <row r="9773" ht="15" hidden="1" customHeight="1"/>
    <row r="9774" ht="15" hidden="1" customHeight="1"/>
    <row r="9775" ht="15" hidden="1" customHeight="1"/>
    <row r="9776" ht="15" hidden="1" customHeight="1"/>
    <row r="9777" ht="15" hidden="1" customHeight="1"/>
    <row r="9778" ht="15" hidden="1" customHeight="1"/>
    <row r="9779" ht="15" hidden="1" customHeight="1"/>
    <row r="9780" ht="15" hidden="1" customHeight="1"/>
    <row r="9781" ht="15" hidden="1" customHeight="1"/>
    <row r="9782" ht="15" hidden="1" customHeight="1"/>
    <row r="9783" ht="15" hidden="1" customHeight="1"/>
    <row r="9784" ht="15" hidden="1" customHeight="1"/>
    <row r="9785" ht="15" hidden="1" customHeight="1"/>
    <row r="9786" ht="15" hidden="1" customHeight="1"/>
    <row r="9787" ht="15" hidden="1" customHeight="1"/>
    <row r="9788" ht="15" hidden="1" customHeight="1"/>
    <row r="9789" ht="15" hidden="1" customHeight="1"/>
    <row r="9790" ht="15" hidden="1" customHeight="1"/>
    <row r="9791" ht="15" hidden="1" customHeight="1"/>
    <row r="9792" ht="15" hidden="1" customHeight="1"/>
    <row r="9793" ht="15" hidden="1" customHeight="1"/>
    <row r="9794" ht="15" hidden="1" customHeight="1"/>
    <row r="9795" ht="15" hidden="1" customHeight="1"/>
    <row r="9796" ht="15" hidden="1" customHeight="1"/>
    <row r="9797" ht="15" hidden="1" customHeight="1"/>
    <row r="9798" ht="15" hidden="1" customHeight="1"/>
    <row r="9799" ht="15" hidden="1" customHeight="1"/>
    <row r="9800" ht="15" hidden="1" customHeight="1"/>
    <row r="9801" ht="15" hidden="1" customHeight="1"/>
    <row r="9802" ht="15" hidden="1" customHeight="1"/>
    <row r="9803" ht="15" hidden="1" customHeight="1"/>
    <row r="9804" ht="15" hidden="1" customHeight="1"/>
    <row r="9805" ht="15" hidden="1" customHeight="1"/>
    <row r="9806" ht="15" hidden="1" customHeight="1"/>
    <row r="9807" ht="15" hidden="1" customHeight="1"/>
    <row r="9808" ht="15" hidden="1" customHeight="1"/>
    <row r="9809" ht="15" hidden="1" customHeight="1"/>
    <row r="9810" ht="15" hidden="1" customHeight="1"/>
    <row r="9811" ht="15" hidden="1" customHeight="1"/>
    <row r="9812" ht="15" hidden="1" customHeight="1"/>
    <row r="9813" ht="15" hidden="1" customHeight="1"/>
    <row r="9814" ht="15" hidden="1" customHeight="1"/>
    <row r="9815" ht="15" hidden="1" customHeight="1"/>
    <row r="9816" ht="15" hidden="1" customHeight="1"/>
    <row r="9817" ht="15" hidden="1" customHeight="1"/>
    <row r="9818" ht="15" hidden="1" customHeight="1"/>
    <row r="9819" ht="15" hidden="1" customHeight="1"/>
    <row r="9820" ht="15" hidden="1" customHeight="1"/>
    <row r="9821" ht="15" hidden="1" customHeight="1"/>
    <row r="9822" ht="15" hidden="1" customHeight="1"/>
    <row r="9823" ht="15" hidden="1" customHeight="1"/>
    <row r="9824" ht="15" hidden="1" customHeight="1"/>
    <row r="9825" ht="15" hidden="1" customHeight="1"/>
    <row r="9826" ht="15" hidden="1" customHeight="1"/>
    <row r="9827" ht="15" hidden="1" customHeight="1"/>
    <row r="9828" ht="15" hidden="1" customHeight="1"/>
    <row r="9829" ht="15" hidden="1" customHeight="1"/>
    <row r="9830" ht="15" hidden="1" customHeight="1"/>
    <row r="9831" ht="15" hidden="1" customHeight="1"/>
    <row r="9832" ht="15" hidden="1" customHeight="1"/>
    <row r="9833" ht="15" hidden="1" customHeight="1"/>
    <row r="9834" ht="15" hidden="1" customHeight="1"/>
    <row r="9835" ht="15" hidden="1" customHeight="1"/>
    <row r="9836" ht="15" hidden="1" customHeight="1"/>
    <row r="9837" ht="15" hidden="1" customHeight="1"/>
    <row r="9838" ht="15" hidden="1" customHeight="1"/>
    <row r="9839" ht="15" hidden="1" customHeight="1"/>
    <row r="9840" ht="15" hidden="1" customHeight="1"/>
    <row r="9841" ht="15" hidden="1" customHeight="1"/>
    <row r="9842" ht="15" hidden="1" customHeight="1"/>
    <row r="9843" ht="15" hidden="1" customHeight="1"/>
    <row r="9844" ht="15" hidden="1" customHeight="1"/>
    <row r="9845" ht="15" hidden="1" customHeight="1"/>
    <row r="9846" ht="15" hidden="1" customHeight="1"/>
    <row r="9847" ht="15" hidden="1" customHeight="1"/>
    <row r="9848" ht="15" hidden="1" customHeight="1"/>
    <row r="9849" ht="15" hidden="1" customHeight="1"/>
    <row r="9850" ht="15" hidden="1" customHeight="1"/>
    <row r="9851" ht="15" hidden="1" customHeight="1"/>
    <row r="9852" ht="15" hidden="1" customHeight="1"/>
    <row r="9853" ht="15" hidden="1" customHeight="1"/>
    <row r="9854" ht="15" hidden="1" customHeight="1"/>
    <row r="9855" ht="15" hidden="1" customHeight="1"/>
    <row r="9856" ht="15" hidden="1" customHeight="1"/>
    <row r="9857" ht="15" hidden="1" customHeight="1"/>
    <row r="9858" ht="15" hidden="1" customHeight="1"/>
    <row r="9859" ht="15" hidden="1" customHeight="1"/>
    <row r="9860" ht="15" hidden="1" customHeight="1"/>
    <row r="9861" ht="15" hidden="1" customHeight="1"/>
    <row r="9862" ht="15" hidden="1" customHeight="1"/>
    <row r="9863" ht="15" hidden="1" customHeight="1"/>
    <row r="9864" ht="15" hidden="1" customHeight="1"/>
    <row r="9865" ht="15" hidden="1" customHeight="1"/>
    <row r="9866" ht="15" hidden="1" customHeight="1"/>
    <row r="9867" ht="15" hidden="1" customHeight="1"/>
    <row r="9868" ht="15" hidden="1" customHeight="1"/>
    <row r="9869" ht="15" hidden="1" customHeight="1"/>
    <row r="9870" ht="15" hidden="1" customHeight="1"/>
    <row r="9871" ht="15" hidden="1" customHeight="1"/>
    <row r="9872" ht="15" hidden="1" customHeight="1"/>
    <row r="9873" ht="15" hidden="1" customHeight="1"/>
    <row r="9874" ht="15" hidden="1" customHeight="1"/>
    <row r="9875" ht="15" hidden="1" customHeight="1"/>
    <row r="9876" ht="15" hidden="1" customHeight="1"/>
    <row r="9877" ht="15" hidden="1" customHeight="1"/>
    <row r="9878" ht="15" hidden="1" customHeight="1"/>
    <row r="9879" ht="15" hidden="1" customHeight="1"/>
    <row r="9880" ht="15" hidden="1" customHeight="1"/>
    <row r="9881" ht="15" hidden="1" customHeight="1"/>
    <row r="9882" ht="15" hidden="1" customHeight="1"/>
    <row r="9883" ht="15" hidden="1" customHeight="1"/>
    <row r="9884" ht="15" hidden="1" customHeight="1"/>
    <row r="9885" ht="15" hidden="1" customHeight="1"/>
    <row r="9886" ht="15" hidden="1" customHeight="1"/>
    <row r="9887" ht="15" hidden="1" customHeight="1"/>
    <row r="9888" ht="15" hidden="1" customHeight="1"/>
    <row r="9889" ht="15" hidden="1" customHeight="1"/>
    <row r="9890" ht="15" hidden="1" customHeight="1"/>
    <row r="9891" ht="15" hidden="1" customHeight="1"/>
    <row r="9892" ht="15" hidden="1" customHeight="1"/>
    <row r="9893" ht="15" hidden="1" customHeight="1"/>
    <row r="9894" ht="15" hidden="1" customHeight="1"/>
    <row r="9895" ht="15" hidden="1" customHeight="1"/>
    <row r="9896" ht="15" hidden="1" customHeight="1"/>
    <row r="9897" ht="15" hidden="1" customHeight="1"/>
    <row r="9898" ht="15" hidden="1" customHeight="1"/>
    <row r="9899" ht="15" hidden="1" customHeight="1"/>
    <row r="9900" ht="15" hidden="1" customHeight="1"/>
    <row r="9901" ht="15" hidden="1" customHeight="1"/>
    <row r="9902" ht="15" hidden="1" customHeight="1"/>
    <row r="9903" ht="15" hidden="1" customHeight="1"/>
    <row r="9904" ht="15" hidden="1" customHeight="1"/>
    <row r="9905" ht="15" hidden="1" customHeight="1"/>
    <row r="9906" ht="15" hidden="1" customHeight="1"/>
    <row r="9907" ht="15" hidden="1" customHeight="1"/>
    <row r="9908" ht="15" hidden="1" customHeight="1"/>
    <row r="9909" ht="15" hidden="1" customHeight="1"/>
    <row r="9910" ht="15" hidden="1" customHeight="1"/>
    <row r="9911" ht="15" hidden="1" customHeight="1"/>
    <row r="9912" ht="15" hidden="1" customHeight="1"/>
    <row r="9913" ht="15" hidden="1" customHeight="1"/>
    <row r="9914" ht="15" hidden="1" customHeight="1"/>
    <row r="9915" ht="15" hidden="1" customHeight="1"/>
    <row r="9916" ht="15" hidden="1" customHeight="1"/>
    <row r="9917" ht="15" hidden="1" customHeight="1"/>
    <row r="9918" ht="15" hidden="1" customHeight="1"/>
    <row r="9919" ht="15" hidden="1" customHeight="1"/>
    <row r="9920" ht="15" hidden="1" customHeight="1"/>
    <row r="9921" ht="15" hidden="1" customHeight="1"/>
    <row r="9922" ht="15" hidden="1" customHeight="1"/>
    <row r="9923" ht="15" hidden="1" customHeight="1"/>
    <row r="9924" ht="15" hidden="1" customHeight="1"/>
    <row r="9925" ht="15" hidden="1" customHeight="1"/>
    <row r="9926" ht="15" hidden="1" customHeight="1"/>
    <row r="9927" ht="15" hidden="1" customHeight="1"/>
    <row r="9928" ht="15" hidden="1" customHeight="1"/>
    <row r="9929" ht="15" hidden="1" customHeight="1"/>
    <row r="9930" ht="15" hidden="1" customHeight="1"/>
    <row r="9931" ht="15" hidden="1" customHeight="1"/>
    <row r="9932" ht="15" hidden="1" customHeight="1"/>
    <row r="9933" ht="15" hidden="1" customHeight="1"/>
    <row r="9934" ht="15" hidden="1" customHeight="1"/>
    <row r="9935" ht="15" hidden="1" customHeight="1"/>
    <row r="9936" ht="15" hidden="1" customHeight="1"/>
    <row r="9937" ht="15" hidden="1" customHeight="1"/>
    <row r="9938" ht="15" hidden="1" customHeight="1"/>
    <row r="9939" ht="15" hidden="1" customHeight="1"/>
    <row r="9940" ht="15" hidden="1" customHeight="1"/>
    <row r="9941" ht="15" hidden="1" customHeight="1"/>
    <row r="9942" ht="15" hidden="1" customHeight="1"/>
    <row r="9943" ht="15" hidden="1" customHeight="1"/>
    <row r="9944" ht="15" hidden="1" customHeight="1"/>
    <row r="9945" ht="15" hidden="1" customHeight="1"/>
    <row r="9946" ht="15" hidden="1" customHeight="1"/>
    <row r="9947" ht="15" hidden="1" customHeight="1"/>
    <row r="9948" ht="15" hidden="1" customHeight="1"/>
    <row r="9949" ht="15" hidden="1" customHeight="1"/>
    <row r="9950" ht="15" hidden="1" customHeight="1"/>
    <row r="9951" ht="15" hidden="1" customHeight="1"/>
    <row r="9952" ht="15" hidden="1" customHeight="1"/>
    <row r="9953" ht="15" hidden="1" customHeight="1"/>
    <row r="9954" ht="15" hidden="1" customHeight="1"/>
    <row r="9955" ht="15" hidden="1" customHeight="1"/>
    <row r="9956" ht="15" hidden="1" customHeight="1"/>
    <row r="9957" ht="15" hidden="1" customHeight="1"/>
    <row r="9958" ht="15" hidden="1" customHeight="1"/>
    <row r="9959" ht="15" hidden="1" customHeight="1"/>
    <row r="9960" ht="15" hidden="1" customHeight="1"/>
    <row r="9961" ht="15" hidden="1" customHeight="1"/>
    <row r="9962" ht="15" hidden="1" customHeight="1"/>
    <row r="9963" ht="15" hidden="1" customHeight="1"/>
    <row r="9964" ht="15" hidden="1" customHeight="1"/>
    <row r="9965" ht="15" hidden="1" customHeight="1"/>
    <row r="9966" ht="15" hidden="1" customHeight="1"/>
    <row r="9967" ht="15" hidden="1" customHeight="1"/>
    <row r="9968" ht="15" hidden="1" customHeight="1"/>
    <row r="9969" ht="15" hidden="1" customHeight="1"/>
    <row r="9970" ht="15" hidden="1" customHeight="1"/>
    <row r="9971" ht="15" hidden="1" customHeight="1"/>
    <row r="9972" ht="15" hidden="1" customHeight="1"/>
    <row r="9973" ht="15" hidden="1" customHeight="1"/>
    <row r="9974" ht="15" hidden="1" customHeight="1"/>
    <row r="9975" ht="15" hidden="1" customHeight="1"/>
    <row r="9976" ht="15" hidden="1" customHeight="1"/>
    <row r="9977" ht="15" hidden="1" customHeight="1"/>
    <row r="9978" ht="15" hidden="1" customHeight="1"/>
    <row r="9979" ht="15" hidden="1" customHeight="1"/>
    <row r="9980" ht="15" hidden="1" customHeight="1"/>
    <row r="9981" ht="15" hidden="1" customHeight="1"/>
    <row r="9982" ht="15" hidden="1" customHeight="1"/>
    <row r="9983" ht="15" hidden="1" customHeight="1"/>
    <row r="9984" ht="15" hidden="1" customHeight="1"/>
    <row r="9985" ht="15" hidden="1" customHeight="1"/>
    <row r="9986" ht="15" hidden="1" customHeight="1"/>
    <row r="9987" ht="15" hidden="1" customHeight="1"/>
    <row r="9988" ht="15" hidden="1" customHeight="1"/>
    <row r="9989" ht="15" hidden="1" customHeight="1"/>
    <row r="9990" ht="15" hidden="1" customHeight="1"/>
    <row r="9991" ht="15" hidden="1" customHeight="1"/>
    <row r="9992" ht="15" hidden="1" customHeight="1"/>
    <row r="9993" ht="15" hidden="1" customHeight="1"/>
    <row r="9994" ht="15" hidden="1" customHeight="1"/>
    <row r="9995" ht="15" hidden="1" customHeight="1"/>
    <row r="9996" ht="15" hidden="1" customHeight="1"/>
    <row r="9997" ht="15" hidden="1" customHeight="1"/>
    <row r="9998" ht="15" hidden="1" customHeight="1"/>
    <row r="9999" ht="15" hidden="1" customHeight="1"/>
    <row r="10000" ht="15" hidden="1" customHeight="1"/>
    <row r="10001" ht="15" hidden="1" customHeight="1"/>
    <row r="10002" ht="15" hidden="1" customHeight="1"/>
    <row r="10003" ht="15" hidden="1" customHeight="1"/>
    <row r="10004" ht="15" hidden="1" customHeight="1"/>
    <row r="10005" ht="15" hidden="1" customHeight="1"/>
    <row r="10006" ht="15" hidden="1" customHeight="1"/>
    <row r="10007" ht="15" hidden="1" customHeight="1"/>
    <row r="10008" ht="15" hidden="1" customHeight="1"/>
    <row r="10009" ht="15" hidden="1" customHeight="1"/>
    <row r="10010" ht="15" hidden="1" customHeight="1"/>
    <row r="10011" ht="15" hidden="1" customHeight="1"/>
    <row r="10012" ht="15" hidden="1" customHeight="1"/>
    <row r="10013" ht="15" hidden="1" customHeight="1"/>
    <row r="10014" ht="15" hidden="1" customHeight="1"/>
    <row r="10015" ht="15" hidden="1" customHeight="1"/>
    <row r="10016" ht="15" hidden="1" customHeight="1"/>
    <row r="10017" ht="15" hidden="1" customHeight="1"/>
    <row r="10018" ht="15" hidden="1" customHeight="1"/>
    <row r="10019" ht="15" hidden="1" customHeight="1"/>
    <row r="10020" ht="15" hidden="1" customHeight="1"/>
    <row r="10021" ht="15" hidden="1" customHeight="1"/>
    <row r="10022" ht="15" hidden="1" customHeight="1"/>
    <row r="10023" ht="15" hidden="1" customHeight="1"/>
    <row r="10024" ht="15" hidden="1" customHeight="1"/>
    <row r="10025" ht="15" hidden="1" customHeight="1"/>
    <row r="10026" ht="15" hidden="1" customHeight="1"/>
    <row r="10027" ht="15" hidden="1" customHeight="1"/>
    <row r="10028" ht="15" hidden="1" customHeight="1"/>
    <row r="10029" ht="15" hidden="1" customHeight="1"/>
    <row r="10030" ht="15" hidden="1" customHeight="1"/>
    <row r="10031" ht="15" hidden="1" customHeight="1"/>
    <row r="10032" ht="15" hidden="1" customHeight="1"/>
    <row r="10033" ht="15" hidden="1" customHeight="1"/>
    <row r="10034" ht="15" hidden="1" customHeight="1"/>
    <row r="10035" ht="15" hidden="1" customHeight="1"/>
    <row r="10036" ht="15" hidden="1" customHeight="1"/>
    <row r="10037" ht="15" hidden="1" customHeight="1"/>
    <row r="10038" ht="15" hidden="1" customHeight="1"/>
    <row r="10039" ht="15" hidden="1" customHeight="1"/>
    <row r="10040" ht="15" hidden="1" customHeight="1"/>
    <row r="10041" ht="15" hidden="1" customHeight="1"/>
    <row r="10042" ht="15" hidden="1" customHeight="1"/>
    <row r="10043" ht="15" hidden="1" customHeight="1"/>
    <row r="10044" ht="15" hidden="1" customHeight="1"/>
    <row r="10045" ht="15" hidden="1" customHeight="1"/>
    <row r="10046" ht="15" hidden="1" customHeight="1"/>
    <row r="10047" ht="15" hidden="1" customHeight="1"/>
    <row r="10048" ht="15" hidden="1" customHeight="1"/>
    <row r="10049" ht="15" hidden="1" customHeight="1"/>
    <row r="10050" ht="15" hidden="1" customHeight="1"/>
    <row r="10051" ht="15" hidden="1" customHeight="1"/>
    <row r="10052" ht="15" hidden="1" customHeight="1"/>
    <row r="10053" ht="15" hidden="1" customHeight="1"/>
    <row r="10054" ht="15" hidden="1" customHeight="1"/>
    <row r="10055" ht="15" hidden="1" customHeight="1"/>
    <row r="10056" ht="15" hidden="1" customHeight="1"/>
    <row r="10057" ht="15" hidden="1" customHeight="1"/>
    <row r="10058" ht="15" hidden="1" customHeight="1"/>
    <row r="10059" ht="15" hidden="1" customHeight="1"/>
    <row r="10060" ht="15" hidden="1" customHeight="1"/>
    <row r="10061" ht="15" hidden="1" customHeight="1"/>
    <row r="10062" ht="15" hidden="1" customHeight="1"/>
    <row r="10063" ht="15" hidden="1" customHeight="1"/>
    <row r="10064" ht="15" hidden="1" customHeight="1"/>
    <row r="10065" ht="15" hidden="1" customHeight="1"/>
    <row r="10066" ht="15" hidden="1" customHeight="1"/>
    <row r="10067" ht="15" hidden="1" customHeight="1"/>
    <row r="10068" ht="15" hidden="1" customHeight="1"/>
    <row r="10069" ht="15" hidden="1" customHeight="1"/>
    <row r="10070" ht="15" hidden="1" customHeight="1"/>
    <row r="10071" ht="15" hidden="1" customHeight="1"/>
    <row r="10072" ht="15" hidden="1" customHeight="1"/>
    <row r="10073" ht="15" hidden="1" customHeight="1"/>
    <row r="10074" ht="15" hidden="1" customHeight="1"/>
    <row r="10075" ht="15" hidden="1" customHeight="1"/>
    <row r="10076" ht="15" hidden="1" customHeight="1"/>
    <row r="10077" ht="15" hidden="1" customHeight="1"/>
    <row r="10078" ht="15" hidden="1" customHeight="1"/>
    <row r="10079" ht="15" hidden="1" customHeight="1"/>
    <row r="10080" ht="15" hidden="1" customHeight="1"/>
    <row r="10081" ht="15" hidden="1" customHeight="1"/>
    <row r="10082" ht="15" hidden="1" customHeight="1"/>
    <row r="10083" ht="15" hidden="1" customHeight="1"/>
    <row r="10084" ht="15" hidden="1" customHeight="1"/>
    <row r="10085" ht="15" hidden="1" customHeight="1"/>
    <row r="10086" ht="15" hidden="1" customHeight="1"/>
    <row r="10087" ht="15" hidden="1" customHeight="1"/>
    <row r="10088" ht="15" hidden="1" customHeight="1"/>
    <row r="10089" ht="15" hidden="1" customHeight="1"/>
    <row r="10090" ht="15" hidden="1" customHeight="1"/>
    <row r="10091" ht="15" hidden="1" customHeight="1"/>
    <row r="10092" ht="15" hidden="1" customHeight="1"/>
    <row r="10093" ht="15" hidden="1" customHeight="1"/>
    <row r="10094" ht="15" hidden="1" customHeight="1"/>
    <row r="10095" ht="15" hidden="1" customHeight="1"/>
    <row r="10096" ht="15" hidden="1" customHeight="1"/>
    <row r="10097" ht="15" hidden="1" customHeight="1"/>
    <row r="10098" ht="15" hidden="1" customHeight="1"/>
    <row r="10099" ht="15" hidden="1" customHeight="1"/>
    <row r="10100" ht="15" hidden="1" customHeight="1"/>
    <row r="10101" ht="15" hidden="1" customHeight="1"/>
    <row r="10102" ht="15" hidden="1" customHeight="1"/>
    <row r="10103" ht="15" hidden="1" customHeight="1"/>
    <row r="10104" ht="15" hidden="1" customHeight="1"/>
    <row r="10105" ht="15" hidden="1" customHeight="1"/>
    <row r="10106" ht="15" hidden="1" customHeight="1"/>
    <row r="10107" ht="15" hidden="1" customHeight="1"/>
    <row r="10108" ht="15" hidden="1" customHeight="1"/>
    <row r="10109" ht="15" hidden="1" customHeight="1"/>
    <row r="10110" ht="15" hidden="1" customHeight="1"/>
    <row r="10111" ht="15" hidden="1" customHeight="1"/>
    <row r="10112" ht="15" hidden="1" customHeight="1"/>
    <row r="10113" ht="15" hidden="1" customHeight="1"/>
    <row r="10114" ht="15" hidden="1" customHeight="1"/>
    <row r="10115" ht="15" hidden="1" customHeight="1"/>
    <row r="10116" ht="15" hidden="1" customHeight="1"/>
    <row r="10117" ht="15" hidden="1" customHeight="1"/>
    <row r="10118" ht="15" hidden="1" customHeight="1"/>
    <row r="10119" ht="15" hidden="1" customHeight="1"/>
    <row r="10120" ht="15" hidden="1" customHeight="1"/>
    <row r="10121" ht="15" hidden="1" customHeight="1"/>
    <row r="10122" ht="15" hidden="1" customHeight="1"/>
    <row r="10123" ht="15" hidden="1" customHeight="1"/>
    <row r="10124" ht="15" hidden="1" customHeight="1"/>
    <row r="10125" ht="15" hidden="1" customHeight="1"/>
    <row r="10126" ht="15" hidden="1" customHeight="1"/>
    <row r="10127" ht="15" hidden="1" customHeight="1"/>
    <row r="10128" ht="15" hidden="1" customHeight="1"/>
    <row r="10129" ht="15" hidden="1" customHeight="1"/>
    <row r="10130" ht="15" hidden="1" customHeight="1"/>
    <row r="10131" ht="15" hidden="1" customHeight="1"/>
    <row r="10132" ht="15" hidden="1" customHeight="1"/>
    <row r="10133" ht="15" hidden="1" customHeight="1"/>
    <row r="10134" ht="15" hidden="1" customHeight="1"/>
    <row r="10135" ht="15" hidden="1" customHeight="1"/>
    <row r="10136" ht="15" hidden="1" customHeight="1"/>
    <row r="10137" ht="15" hidden="1" customHeight="1"/>
    <row r="10138" ht="15" hidden="1" customHeight="1"/>
    <row r="10139" ht="15" hidden="1" customHeight="1"/>
    <row r="10140" ht="15" hidden="1" customHeight="1"/>
    <row r="10141" ht="15" hidden="1" customHeight="1"/>
    <row r="10142" ht="15" hidden="1" customHeight="1"/>
    <row r="10143" ht="15" hidden="1" customHeight="1"/>
    <row r="10144" ht="15" hidden="1" customHeight="1"/>
    <row r="10145" ht="15" hidden="1" customHeight="1"/>
    <row r="10146" ht="15" hidden="1" customHeight="1"/>
    <row r="10147" ht="15" hidden="1" customHeight="1"/>
    <row r="10148" ht="15" hidden="1" customHeight="1"/>
    <row r="10149" ht="15" hidden="1" customHeight="1"/>
    <row r="10150" ht="15" hidden="1" customHeight="1"/>
    <row r="10151" ht="15" hidden="1" customHeight="1"/>
    <row r="10152" ht="15" hidden="1" customHeight="1"/>
    <row r="10153" ht="15" hidden="1" customHeight="1"/>
    <row r="10154" ht="15" hidden="1" customHeight="1"/>
    <row r="10155" ht="15" hidden="1" customHeight="1"/>
    <row r="10156" ht="15" hidden="1" customHeight="1"/>
    <row r="10157" ht="15" hidden="1" customHeight="1"/>
    <row r="10158" ht="15" hidden="1" customHeight="1"/>
    <row r="10159" ht="15" hidden="1" customHeight="1"/>
    <row r="10160" ht="15" hidden="1" customHeight="1"/>
    <row r="10161" ht="15" hidden="1" customHeight="1"/>
    <row r="10162" ht="15" hidden="1" customHeight="1"/>
    <row r="10163" ht="15" hidden="1" customHeight="1"/>
    <row r="10164" ht="15" hidden="1" customHeight="1"/>
    <row r="10165" ht="15" hidden="1" customHeight="1"/>
    <row r="10166" ht="15" hidden="1" customHeight="1"/>
    <row r="10167" ht="15" hidden="1" customHeight="1"/>
    <row r="10168" ht="15" hidden="1" customHeight="1"/>
    <row r="10169" ht="15" hidden="1" customHeight="1"/>
    <row r="10170" ht="15" hidden="1" customHeight="1"/>
    <row r="10171" ht="15" hidden="1" customHeight="1"/>
    <row r="10172" ht="15" hidden="1" customHeight="1"/>
    <row r="10173" ht="15" hidden="1" customHeight="1"/>
    <row r="10174" ht="15" hidden="1" customHeight="1"/>
    <row r="10175" ht="15" hidden="1" customHeight="1"/>
    <row r="10176" ht="15" hidden="1" customHeight="1"/>
    <row r="10177" ht="15" hidden="1" customHeight="1"/>
    <row r="10178" ht="15" hidden="1" customHeight="1"/>
    <row r="10179" ht="15" hidden="1" customHeight="1"/>
    <row r="10180" ht="15" hidden="1" customHeight="1"/>
    <row r="10181" ht="15" hidden="1" customHeight="1"/>
    <row r="10182" ht="15" hidden="1" customHeight="1"/>
    <row r="10183" ht="15" hidden="1" customHeight="1"/>
    <row r="10184" ht="15" hidden="1" customHeight="1"/>
    <row r="10185" ht="15" hidden="1" customHeight="1"/>
    <row r="10186" ht="15" hidden="1" customHeight="1"/>
    <row r="10187" ht="15" hidden="1" customHeight="1"/>
    <row r="10188" ht="15" hidden="1" customHeight="1"/>
    <row r="10189" ht="15" hidden="1" customHeight="1"/>
    <row r="10190" ht="15" hidden="1" customHeight="1"/>
    <row r="10191" ht="15" hidden="1" customHeight="1"/>
    <row r="10192" ht="15" hidden="1" customHeight="1"/>
    <row r="10193" ht="15" hidden="1" customHeight="1"/>
    <row r="10194" ht="15" hidden="1" customHeight="1"/>
    <row r="10195" ht="15" hidden="1" customHeight="1"/>
    <row r="10196" ht="15" hidden="1" customHeight="1"/>
    <row r="10197" ht="15" hidden="1" customHeight="1"/>
    <row r="10198" ht="15" hidden="1" customHeight="1"/>
    <row r="10199" ht="15" hidden="1" customHeight="1"/>
    <row r="10200" ht="15" hidden="1" customHeight="1"/>
    <row r="10201" ht="15" hidden="1" customHeight="1"/>
    <row r="10202" ht="15" hidden="1" customHeight="1"/>
    <row r="10203" ht="15" hidden="1" customHeight="1"/>
    <row r="10204" ht="15" hidden="1" customHeight="1"/>
    <row r="10205" ht="15" hidden="1" customHeight="1"/>
    <row r="10206" ht="15" hidden="1" customHeight="1"/>
    <row r="10207" ht="15" hidden="1" customHeight="1"/>
    <row r="10208" ht="15" hidden="1" customHeight="1"/>
    <row r="10209" ht="15" hidden="1" customHeight="1"/>
    <row r="10210" ht="15" hidden="1" customHeight="1"/>
    <row r="10211" ht="15" hidden="1" customHeight="1"/>
    <row r="10212" ht="15" hidden="1" customHeight="1"/>
    <row r="10213" ht="15" hidden="1" customHeight="1"/>
    <row r="10214" ht="15" hidden="1" customHeight="1"/>
    <row r="10215" ht="15" hidden="1" customHeight="1"/>
    <row r="10216" ht="15" hidden="1" customHeight="1"/>
    <row r="10217" ht="15" hidden="1" customHeight="1"/>
    <row r="10218" ht="15" hidden="1" customHeight="1"/>
    <row r="10219" ht="15" hidden="1" customHeight="1"/>
    <row r="10220" ht="15" hidden="1" customHeight="1"/>
    <row r="10221" ht="15" hidden="1" customHeight="1"/>
    <row r="10222" ht="15" hidden="1" customHeight="1"/>
    <row r="10223" ht="15" hidden="1" customHeight="1"/>
    <row r="10224" ht="15" hidden="1" customHeight="1"/>
    <row r="10225" ht="15" hidden="1" customHeight="1"/>
    <row r="10226" ht="15" hidden="1" customHeight="1"/>
    <row r="10227" ht="15" hidden="1" customHeight="1"/>
    <row r="10228" ht="15" hidden="1" customHeight="1"/>
    <row r="10229" ht="15" hidden="1" customHeight="1"/>
    <row r="10230" ht="15" hidden="1" customHeight="1"/>
    <row r="10231" ht="15" hidden="1" customHeight="1"/>
    <row r="10232" ht="15" hidden="1" customHeight="1"/>
    <row r="10233" ht="15" hidden="1" customHeight="1"/>
    <row r="10234" ht="15" hidden="1" customHeight="1"/>
    <row r="10235" ht="15" hidden="1" customHeight="1"/>
    <row r="10236" ht="15" hidden="1" customHeight="1"/>
    <row r="10237" ht="15" hidden="1" customHeight="1"/>
    <row r="10238" ht="15" hidden="1" customHeight="1"/>
    <row r="10239" ht="15" hidden="1" customHeight="1"/>
    <row r="10240" ht="15" hidden="1" customHeight="1"/>
    <row r="10241" ht="15" hidden="1" customHeight="1"/>
    <row r="10242" ht="15" hidden="1" customHeight="1"/>
    <row r="10243" ht="15" hidden="1" customHeight="1"/>
    <row r="10244" ht="15" hidden="1" customHeight="1"/>
    <row r="10245" ht="15" hidden="1" customHeight="1"/>
    <row r="10246" ht="15" hidden="1" customHeight="1"/>
    <row r="10247" ht="15" hidden="1" customHeight="1"/>
    <row r="10248" ht="15" hidden="1" customHeight="1"/>
    <row r="10249" ht="15" hidden="1" customHeight="1"/>
    <row r="10250" ht="15" hidden="1" customHeight="1"/>
    <row r="10251" ht="15" hidden="1" customHeight="1"/>
    <row r="10252" ht="15" hidden="1" customHeight="1"/>
    <row r="10253" ht="15" hidden="1" customHeight="1"/>
    <row r="10254" ht="15" hidden="1" customHeight="1"/>
    <row r="10255" ht="15" hidden="1" customHeight="1"/>
    <row r="10256" ht="15" hidden="1" customHeight="1"/>
    <row r="10257" ht="15" hidden="1" customHeight="1"/>
    <row r="10258" ht="15" hidden="1" customHeight="1"/>
    <row r="10259" ht="15" hidden="1" customHeight="1"/>
    <row r="10260" ht="15" hidden="1" customHeight="1"/>
    <row r="10261" ht="15" hidden="1" customHeight="1"/>
    <row r="10262" ht="15" hidden="1" customHeight="1"/>
    <row r="10263" ht="15" hidden="1" customHeight="1"/>
    <row r="10264" ht="15" hidden="1" customHeight="1"/>
    <row r="10265" ht="15" hidden="1" customHeight="1"/>
    <row r="10266" ht="15" hidden="1" customHeight="1"/>
    <row r="10267" ht="15" hidden="1" customHeight="1"/>
    <row r="10268" ht="15" hidden="1" customHeight="1"/>
    <row r="10269" ht="15" hidden="1" customHeight="1"/>
    <row r="10270" ht="15" hidden="1" customHeight="1"/>
    <row r="10271" ht="15" hidden="1" customHeight="1"/>
    <row r="10272" ht="15" hidden="1" customHeight="1"/>
    <row r="10273" ht="15" hidden="1" customHeight="1"/>
    <row r="10274" ht="15" hidden="1" customHeight="1"/>
    <row r="10275" ht="15" hidden="1" customHeight="1"/>
    <row r="10276" ht="15" hidden="1" customHeight="1"/>
    <row r="10277" ht="15" hidden="1" customHeight="1"/>
    <row r="10278" ht="15" hidden="1" customHeight="1"/>
    <row r="10279" ht="15" hidden="1" customHeight="1"/>
    <row r="10280" ht="15" hidden="1" customHeight="1"/>
    <row r="10281" ht="15" hidden="1" customHeight="1"/>
    <row r="10282" ht="15" hidden="1" customHeight="1"/>
    <row r="10283" ht="15" hidden="1" customHeight="1"/>
    <row r="10284" ht="15" hidden="1" customHeight="1"/>
    <row r="10285" ht="15" hidden="1" customHeight="1"/>
    <row r="10286" ht="15" hidden="1" customHeight="1"/>
    <row r="10287" ht="15" hidden="1" customHeight="1"/>
    <row r="10288" ht="15" hidden="1" customHeight="1"/>
    <row r="10289" ht="15" hidden="1" customHeight="1"/>
    <row r="10290" ht="15" hidden="1" customHeight="1"/>
    <row r="10291" ht="15" hidden="1" customHeight="1"/>
    <row r="10292" ht="15" hidden="1" customHeight="1"/>
    <row r="10293" ht="15" hidden="1" customHeight="1"/>
    <row r="10294" ht="15" hidden="1" customHeight="1"/>
    <row r="10295" ht="15" hidden="1" customHeight="1"/>
    <row r="10296" ht="15" hidden="1" customHeight="1"/>
    <row r="10297" ht="15" hidden="1" customHeight="1"/>
    <row r="10298" ht="15" hidden="1" customHeight="1"/>
    <row r="10299" ht="15" hidden="1" customHeight="1"/>
    <row r="10300" ht="15" hidden="1" customHeight="1"/>
    <row r="10301" ht="15" hidden="1" customHeight="1"/>
    <row r="10302" ht="15" hidden="1" customHeight="1"/>
    <row r="10303" ht="15" hidden="1" customHeight="1"/>
    <row r="10304" ht="15" hidden="1" customHeight="1"/>
    <row r="10305" ht="15" hidden="1" customHeight="1"/>
    <row r="10306" ht="15" hidden="1" customHeight="1"/>
    <row r="10307" ht="15" hidden="1" customHeight="1"/>
    <row r="10308" ht="15" hidden="1" customHeight="1"/>
    <row r="10309" ht="15" hidden="1" customHeight="1"/>
    <row r="10310" ht="15" hidden="1" customHeight="1"/>
    <row r="10311" ht="15" hidden="1" customHeight="1"/>
    <row r="10312" ht="15" hidden="1" customHeight="1"/>
    <row r="10313" ht="15" hidden="1" customHeight="1"/>
    <row r="10314" ht="15" hidden="1" customHeight="1"/>
    <row r="10315" ht="15" hidden="1" customHeight="1"/>
    <row r="10316" ht="15" hidden="1" customHeight="1"/>
    <row r="10317" ht="15" hidden="1" customHeight="1"/>
    <row r="10318" ht="15" hidden="1" customHeight="1"/>
    <row r="10319" ht="15" hidden="1" customHeight="1"/>
    <row r="10320" ht="15" hidden="1" customHeight="1"/>
    <row r="10321" ht="15" hidden="1" customHeight="1"/>
    <row r="10322" ht="15" hidden="1" customHeight="1"/>
    <row r="10323" ht="15" hidden="1" customHeight="1"/>
    <row r="10324" ht="15" hidden="1" customHeight="1"/>
    <row r="10325" ht="15" hidden="1" customHeight="1"/>
    <row r="10326" ht="15" hidden="1" customHeight="1"/>
    <row r="10327" ht="15" hidden="1" customHeight="1"/>
    <row r="10328" ht="15" hidden="1" customHeight="1"/>
    <row r="10329" ht="15" hidden="1" customHeight="1"/>
    <row r="10330" ht="15" hidden="1" customHeight="1"/>
    <row r="10331" ht="15" hidden="1" customHeight="1"/>
    <row r="10332" ht="15" hidden="1" customHeight="1"/>
    <row r="10333" ht="15" hidden="1" customHeight="1"/>
    <row r="10334" ht="15" hidden="1" customHeight="1"/>
    <row r="10335" ht="15" hidden="1" customHeight="1"/>
    <row r="10336" ht="15" hidden="1" customHeight="1"/>
    <row r="10337" ht="15" hidden="1" customHeight="1"/>
    <row r="10338" ht="15" hidden="1" customHeight="1"/>
    <row r="10339" ht="15" hidden="1" customHeight="1"/>
    <row r="10340" ht="15" hidden="1" customHeight="1"/>
    <row r="10341" ht="15" hidden="1" customHeight="1"/>
    <row r="10342" ht="15" hidden="1" customHeight="1"/>
    <row r="10343" ht="15" hidden="1" customHeight="1"/>
    <row r="10344" ht="15" hidden="1" customHeight="1"/>
    <row r="10345" ht="15" hidden="1" customHeight="1"/>
    <row r="10346" ht="15" hidden="1" customHeight="1"/>
    <row r="10347" ht="15" hidden="1" customHeight="1"/>
    <row r="10348" ht="15" hidden="1" customHeight="1"/>
    <row r="10349" ht="15" hidden="1" customHeight="1"/>
    <row r="10350" ht="15" hidden="1" customHeight="1"/>
    <row r="10351" ht="15" hidden="1" customHeight="1"/>
    <row r="10352" ht="15" hidden="1" customHeight="1"/>
    <row r="10353" ht="15" hidden="1" customHeight="1"/>
    <row r="10354" ht="15" hidden="1" customHeight="1"/>
    <row r="10355" ht="15" hidden="1" customHeight="1"/>
    <row r="10356" ht="15" hidden="1" customHeight="1"/>
    <row r="10357" ht="15" hidden="1" customHeight="1"/>
    <row r="10358" ht="15" hidden="1" customHeight="1"/>
    <row r="10359" ht="15" hidden="1" customHeight="1"/>
    <row r="10360" ht="15" hidden="1" customHeight="1"/>
    <row r="10361" ht="15" hidden="1" customHeight="1"/>
    <row r="10362" ht="15" hidden="1" customHeight="1"/>
    <row r="10363" ht="15" hidden="1" customHeight="1"/>
    <row r="10364" ht="15" hidden="1" customHeight="1"/>
    <row r="10365" ht="15" hidden="1" customHeight="1"/>
    <row r="10366" ht="15" hidden="1" customHeight="1"/>
    <row r="10367" ht="15" hidden="1" customHeight="1"/>
    <row r="10368" ht="15" hidden="1" customHeight="1"/>
    <row r="10369" ht="15" hidden="1" customHeight="1"/>
    <row r="10370" ht="15" hidden="1" customHeight="1"/>
    <row r="10371" ht="15" hidden="1" customHeight="1"/>
    <row r="10372" ht="15" hidden="1" customHeight="1"/>
    <row r="10373" ht="15" hidden="1" customHeight="1"/>
    <row r="10374" ht="15" hidden="1" customHeight="1"/>
    <row r="10375" ht="15" hidden="1" customHeight="1"/>
    <row r="10376" ht="15" hidden="1" customHeight="1"/>
    <row r="10377" ht="15" hidden="1" customHeight="1"/>
    <row r="10378" ht="15" hidden="1" customHeight="1"/>
    <row r="10379" ht="15" hidden="1" customHeight="1"/>
    <row r="10380" ht="15" hidden="1" customHeight="1"/>
    <row r="10381" ht="15" hidden="1" customHeight="1"/>
    <row r="10382" ht="15" hidden="1" customHeight="1"/>
    <row r="10383" ht="15" hidden="1" customHeight="1"/>
    <row r="10384" ht="15" hidden="1" customHeight="1"/>
    <row r="10385" ht="15" hidden="1" customHeight="1"/>
    <row r="10386" ht="15" hidden="1" customHeight="1"/>
    <row r="10387" ht="15" hidden="1" customHeight="1"/>
    <row r="10388" ht="15" hidden="1" customHeight="1"/>
    <row r="10389" ht="15" hidden="1" customHeight="1"/>
    <row r="10390" ht="15" hidden="1" customHeight="1"/>
    <row r="10391" ht="15" hidden="1" customHeight="1"/>
    <row r="10392" ht="15" hidden="1" customHeight="1"/>
    <row r="10393" ht="15" hidden="1" customHeight="1"/>
    <row r="10394" ht="15" hidden="1" customHeight="1"/>
    <row r="10395" ht="15" hidden="1" customHeight="1"/>
    <row r="10396" ht="15" hidden="1" customHeight="1"/>
    <row r="10397" ht="15" hidden="1" customHeight="1"/>
    <row r="10398" ht="15" hidden="1" customHeight="1"/>
    <row r="10399" ht="15" hidden="1" customHeight="1"/>
    <row r="10400" ht="15" hidden="1" customHeight="1"/>
    <row r="10401" ht="15" hidden="1" customHeight="1"/>
    <row r="10402" ht="15" hidden="1" customHeight="1"/>
    <row r="10403" ht="15" hidden="1" customHeight="1"/>
    <row r="10404" ht="15" hidden="1" customHeight="1"/>
    <row r="10405" ht="15" hidden="1" customHeight="1"/>
    <row r="10406" ht="15" hidden="1" customHeight="1"/>
    <row r="10407" ht="15" hidden="1" customHeight="1"/>
    <row r="10408" ht="15" hidden="1" customHeight="1"/>
    <row r="10409" ht="15" hidden="1" customHeight="1"/>
    <row r="10410" ht="15" hidden="1" customHeight="1"/>
    <row r="10411" ht="15" hidden="1" customHeight="1"/>
    <row r="10412" ht="15" hidden="1" customHeight="1"/>
    <row r="10413" ht="15" hidden="1" customHeight="1"/>
    <row r="10414" ht="15" hidden="1" customHeight="1"/>
    <row r="10415" ht="15" hidden="1" customHeight="1"/>
    <row r="10416" ht="15" hidden="1" customHeight="1"/>
    <row r="10417" ht="15" hidden="1" customHeight="1"/>
    <row r="10418" ht="15" hidden="1" customHeight="1"/>
    <row r="10419" ht="15" hidden="1" customHeight="1"/>
    <row r="10420" ht="15" hidden="1" customHeight="1"/>
    <row r="10421" ht="15" hidden="1" customHeight="1"/>
    <row r="10422" ht="15" hidden="1" customHeight="1"/>
    <row r="10423" ht="15" hidden="1" customHeight="1"/>
    <row r="10424" ht="15" hidden="1" customHeight="1"/>
    <row r="10425" ht="15" hidden="1" customHeight="1"/>
    <row r="10426" ht="15" hidden="1" customHeight="1"/>
    <row r="10427" ht="15" hidden="1" customHeight="1"/>
    <row r="10428" ht="15" hidden="1" customHeight="1"/>
    <row r="10429" ht="15" hidden="1" customHeight="1"/>
    <row r="10430" ht="15" hidden="1" customHeight="1"/>
    <row r="10431" ht="15" hidden="1" customHeight="1"/>
    <row r="10432" ht="15" hidden="1" customHeight="1"/>
    <row r="10433" ht="15" hidden="1" customHeight="1"/>
    <row r="10434" ht="15" hidden="1" customHeight="1"/>
    <row r="10435" ht="15" hidden="1" customHeight="1"/>
    <row r="10436" ht="15" hidden="1" customHeight="1"/>
    <row r="10437" ht="15" hidden="1" customHeight="1"/>
    <row r="10438" ht="15" hidden="1" customHeight="1"/>
    <row r="10439" ht="15" hidden="1" customHeight="1"/>
    <row r="10440" ht="15" hidden="1" customHeight="1"/>
    <row r="10441" ht="15" hidden="1" customHeight="1"/>
    <row r="10442" ht="15" hidden="1" customHeight="1"/>
    <row r="10443" ht="15" hidden="1" customHeight="1"/>
    <row r="10444" ht="15" hidden="1" customHeight="1"/>
    <row r="10445" ht="15" hidden="1" customHeight="1"/>
    <row r="10446" ht="15" hidden="1" customHeight="1"/>
    <row r="10447" ht="15" hidden="1" customHeight="1"/>
    <row r="10448" ht="15" hidden="1" customHeight="1"/>
    <row r="10449" ht="15" hidden="1" customHeight="1"/>
    <row r="10450" ht="15" hidden="1" customHeight="1"/>
    <row r="10451" ht="15" hidden="1" customHeight="1"/>
    <row r="10452" ht="15" hidden="1" customHeight="1"/>
    <row r="10453" ht="15" hidden="1" customHeight="1"/>
    <row r="10454" ht="15" hidden="1" customHeight="1"/>
    <row r="10455" ht="15" hidden="1" customHeight="1"/>
    <row r="10456" ht="15" hidden="1" customHeight="1"/>
    <row r="10457" ht="15" hidden="1" customHeight="1"/>
    <row r="10458" ht="15" hidden="1" customHeight="1"/>
    <row r="10459" ht="15" hidden="1" customHeight="1"/>
    <row r="10460" ht="15" hidden="1" customHeight="1"/>
    <row r="10461" ht="15" hidden="1" customHeight="1"/>
    <row r="10462" ht="15" hidden="1" customHeight="1"/>
    <row r="10463" ht="15" hidden="1" customHeight="1"/>
    <row r="10464" ht="15" hidden="1" customHeight="1"/>
    <row r="10465" ht="15" hidden="1" customHeight="1"/>
    <row r="10466" ht="15" hidden="1" customHeight="1"/>
    <row r="10467" ht="15" hidden="1" customHeight="1"/>
    <row r="10468" ht="15" hidden="1" customHeight="1"/>
    <row r="10469" ht="15" hidden="1" customHeight="1"/>
    <row r="10470" ht="15" hidden="1" customHeight="1"/>
    <row r="10471" ht="15" hidden="1" customHeight="1"/>
    <row r="10472" ht="15" hidden="1" customHeight="1"/>
    <row r="10473" ht="15" hidden="1" customHeight="1"/>
    <row r="10474" ht="15" hidden="1" customHeight="1"/>
    <row r="10475" ht="15" hidden="1" customHeight="1"/>
    <row r="10476" ht="15" hidden="1" customHeight="1"/>
    <row r="10477" ht="15" hidden="1" customHeight="1"/>
    <row r="10478" ht="15" hidden="1" customHeight="1"/>
    <row r="10479" ht="15" hidden="1" customHeight="1"/>
    <row r="10480" ht="15" hidden="1" customHeight="1"/>
    <row r="10481" ht="15" hidden="1" customHeight="1"/>
    <row r="10482" ht="15" hidden="1" customHeight="1"/>
    <row r="10483" ht="15" hidden="1" customHeight="1"/>
    <row r="10484" ht="15" hidden="1" customHeight="1"/>
    <row r="10485" ht="15" hidden="1" customHeight="1"/>
    <row r="10486" ht="15" hidden="1" customHeight="1"/>
    <row r="10487" ht="15" hidden="1" customHeight="1"/>
    <row r="10488" ht="15" hidden="1" customHeight="1"/>
    <row r="10489" ht="15" hidden="1" customHeight="1"/>
    <row r="10490" ht="15" hidden="1" customHeight="1"/>
    <row r="10491" ht="15" hidden="1" customHeight="1"/>
    <row r="10492" ht="15" hidden="1" customHeight="1"/>
    <row r="10493" ht="15" hidden="1" customHeight="1"/>
    <row r="10494" ht="15" hidden="1" customHeight="1"/>
    <row r="10495" ht="15" hidden="1" customHeight="1"/>
    <row r="10496" ht="15" hidden="1" customHeight="1"/>
    <row r="10497" ht="15" hidden="1" customHeight="1"/>
    <row r="10498" ht="15" hidden="1" customHeight="1"/>
    <row r="10499" ht="15" hidden="1" customHeight="1"/>
    <row r="10500" ht="15" hidden="1" customHeight="1"/>
    <row r="10501" ht="15" hidden="1" customHeight="1"/>
    <row r="10502" ht="15" hidden="1" customHeight="1"/>
    <row r="10503" ht="15" hidden="1" customHeight="1"/>
    <row r="10504" ht="15" hidden="1" customHeight="1"/>
    <row r="10505" ht="15" hidden="1" customHeight="1"/>
    <row r="10506" ht="15" hidden="1" customHeight="1"/>
    <row r="10507" ht="15" hidden="1" customHeight="1"/>
    <row r="10508" ht="15" hidden="1" customHeight="1"/>
    <row r="10509" ht="15" hidden="1" customHeight="1"/>
    <row r="10510" ht="15" hidden="1" customHeight="1"/>
    <row r="10511" ht="15" hidden="1" customHeight="1"/>
    <row r="10512" ht="15" hidden="1" customHeight="1"/>
    <row r="10513" ht="15" hidden="1" customHeight="1"/>
    <row r="10514" ht="15" hidden="1" customHeight="1"/>
    <row r="10515" ht="15" hidden="1" customHeight="1"/>
    <row r="10516" ht="15" hidden="1" customHeight="1"/>
    <row r="10517" ht="15" hidden="1" customHeight="1"/>
    <row r="10518" ht="15" hidden="1" customHeight="1"/>
    <row r="10519" ht="15" hidden="1" customHeight="1"/>
    <row r="10520" ht="15" hidden="1" customHeight="1"/>
    <row r="10521" ht="15" hidden="1" customHeight="1"/>
    <row r="10522" ht="15" hidden="1" customHeight="1"/>
    <row r="10523" ht="15" hidden="1" customHeight="1"/>
    <row r="10524" ht="15" hidden="1" customHeight="1"/>
    <row r="10525" ht="15" hidden="1" customHeight="1"/>
    <row r="10526" ht="15" hidden="1" customHeight="1"/>
    <row r="10527" ht="15" hidden="1" customHeight="1"/>
    <row r="10528" ht="15" hidden="1" customHeight="1"/>
    <row r="10529" ht="15" hidden="1" customHeight="1"/>
    <row r="10530" ht="15" hidden="1" customHeight="1"/>
    <row r="10531" ht="15" hidden="1" customHeight="1"/>
    <row r="10532" ht="15" hidden="1" customHeight="1"/>
    <row r="10533" ht="15" hidden="1" customHeight="1"/>
    <row r="10534" ht="15" hidden="1" customHeight="1"/>
    <row r="10535" ht="15" hidden="1" customHeight="1"/>
    <row r="10536" ht="15" hidden="1" customHeight="1"/>
    <row r="10537" ht="15" hidden="1" customHeight="1"/>
    <row r="10538" ht="15" hidden="1" customHeight="1"/>
    <row r="10539" ht="15" hidden="1" customHeight="1"/>
    <row r="10540" ht="15" hidden="1" customHeight="1"/>
    <row r="10541" ht="15" hidden="1" customHeight="1"/>
    <row r="10542" ht="15" hidden="1" customHeight="1"/>
    <row r="10543" ht="15" hidden="1" customHeight="1"/>
    <row r="10544" ht="15" hidden="1" customHeight="1"/>
    <row r="10545" ht="15" hidden="1" customHeight="1"/>
    <row r="10546" ht="15" hidden="1" customHeight="1"/>
    <row r="10547" ht="15" hidden="1" customHeight="1"/>
    <row r="10548" ht="15" hidden="1" customHeight="1"/>
    <row r="10549" ht="15" hidden="1" customHeight="1"/>
    <row r="10550" ht="15" hidden="1" customHeight="1"/>
    <row r="10551" ht="15" hidden="1" customHeight="1"/>
    <row r="10552" ht="15" hidden="1" customHeight="1"/>
    <row r="10553" ht="15" hidden="1" customHeight="1"/>
    <row r="10554" ht="15" hidden="1" customHeight="1"/>
    <row r="10555" ht="15" hidden="1" customHeight="1"/>
    <row r="10556" ht="15" hidden="1" customHeight="1"/>
    <row r="10557" ht="15" hidden="1" customHeight="1"/>
    <row r="10558" ht="15" hidden="1" customHeight="1"/>
    <row r="10559" ht="15" hidden="1" customHeight="1"/>
    <row r="10560" ht="15" hidden="1" customHeight="1"/>
    <row r="10561" ht="15" hidden="1" customHeight="1"/>
    <row r="10562" ht="15" hidden="1" customHeight="1"/>
    <row r="10563" ht="15" hidden="1" customHeight="1"/>
    <row r="10564" ht="15" hidden="1" customHeight="1"/>
    <row r="10565" ht="15" hidden="1" customHeight="1"/>
    <row r="10566" ht="15" hidden="1" customHeight="1"/>
    <row r="10567" ht="15" hidden="1" customHeight="1"/>
    <row r="10568" ht="15" hidden="1" customHeight="1"/>
    <row r="10569" ht="15" hidden="1" customHeight="1"/>
    <row r="10570" ht="15" hidden="1" customHeight="1"/>
    <row r="10571" ht="15" hidden="1" customHeight="1"/>
    <row r="10572" ht="15" hidden="1" customHeight="1"/>
    <row r="10573" ht="15" hidden="1" customHeight="1"/>
    <row r="10574" ht="15" hidden="1" customHeight="1"/>
    <row r="10575" ht="15" hidden="1" customHeight="1"/>
    <row r="10576" ht="15" hidden="1" customHeight="1"/>
    <row r="10577" ht="15" hidden="1" customHeight="1"/>
    <row r="10578" ht="15" hidden="1" customHeight="1"/>
    <row r="10579" ht="15" hidden="1" customHeight="1"/>
    <row r="10580" ht="15" hidden="1" customHeight="1"/>
    <row r="10581" ht="15" hidden="1" customHeight="1"/>
    <row r="10582" ht="15" hidden="1" customHeight="1"/>
    <row r="10583" ht="15" hidden="1" customHeight="1"/>
    <row r="10584" ht="15" hidden="1" customHeight="1"/>
    <row r="10585" ht="15" hidden="1" customHeight="1"/>
    <row r="10586" ht="15" hidden="1" customHeight="1"/>
    <row r="10587" ht="15" hidden="1" customHeight="1"/>
    <row r="10588" ht="15" hidden="1" customHeight="1"/>
    <row r="10589" ht="15" hidden="1" customHeight="1"/>
    <row r="10590" ht="15" hidden="1" customHeight="1"/>
    <row r="10591" ht="15" hidden="1" customHeight="1"/>
    <row r="10592" ht="15" hidden="1" customHeight="1"/>
    <row r="10593" ht="15" hidden="1" customHeight="1"/>
    <row r="10594" ht="15" hidden="1" customHeight="1"/>
    <row r="10595" ht="15" hidden="1" customHeight="1"/>
    <row r="10596" ht="15" hidden="1" customHeight="1"/>
    <row r="10597" ht="15" hidden="1" customHeight="1"/>
    <row r="10598" ht="15" hidden="1" customHeight="1"/>
    <row r="10599" ht="15" hidden="1" customHeight="1"/>
    <row r="10600" ht="15" hidden="1" customHeight="1"/>
    <row r="10601" ht="15" hidden="1" customHeight="1"/>
    <row r="10602" ht="15" hidden="1" customHeight="1"/>
    <row r="10603" ht="15" hidden="1" customHeight="1"/>
    <row r="10604" ht="15" hidden="1" customHeight="1"/>
    <row r="10605" ht="15" hidden="1" customHeight="1"/>
    <row r="10606" ht="15" hidden="1" customHeight="1"/>
    <row r="10607" ht="15" hidden="1" customHeight="1"/>
    <row r="10608" ht="15" hidden="1" customHeight="1"/>
    <row r="10609" ht="15" hidden="1" customHeight="1"/>
    <row r="10610" ht="15" hidden="1" customHeight="1"/>
    <row r="10611" ht="15" hidden="1" customHeight="1"/>
    <row r="10612" ht="15" hidden="1" customHeight="1"/>
    <row r="10613" ht="15" hidden="1" customHeight="1"/>
    <row r="10614" ht="15" hidden="1" customHeight="1"/>
    <row r="10615" ht="15" hidden="1" customHeight="1"/>
    <row r="10616" ht="15" hidden="1" customHeight="1"/>
    <row r="10617" ht="15" hidden="1" customHeight="1"/>
    <row r="10618" ht="15" hidden="1" customHeight="1"/>
    <row r="10619" ht="15" hidden="1" customHeight="1"/>
    <row r="10620" ht="15" hidden="1" customHeight="1"/>
    <row r="10621" ht="15" hidden="1" customHeight="1"/>
    <row r="10622" ht="15" hidden="1" customHeight="1"/>
    <row r="10623" ht="15" hidden="1" customHeight="1"/>
    <row r="10624" ht="15" hidden="1" customHeight="1"/>
    <row r="10625" ht="15" hidden="1" customHeight="1"/>
    <row r="10626" ht="15" hidden="1" customHeight="1"/>
    <row r="10627" ht="15" hidden="1" customHeight="1"/>
    <row r="10628" ht="15" hidden="1" customHeight="1"/>
    <row r="10629" ht="15" hidden="1" customHeight="1"/>
    <row r="10630" ht="15" hidden="1" customHeight="1"/>
    <row r="10631" ht="15" hidden="1" customHeight="1"/>
    <row r="10632" ht="15" hidden="1" customHeight="1"/>
    <row r="10633" ht="15" hidden="1" customHeight="1"/>
    <row r="10634" ht="15" hidden="1" customHeight="1"/>
    <row r="10635" ht="15" hidden="1" customHeight="1"/>
    <row r="10636" ht="15" hidden="1" customHeight="1"/>
    <row r="10637" ht="15" hidden="1" customHeight="1"/>
    <row r="10638" ht="15" hidden="1" customHeight="1"/>
    <row r="10639" ht="15" hidden="1" customHeight="1"/>
    <row r="10640" ht="15" hidden="1" customHeight="1"/>
    <row r="10641" ht="15" hidden="1" customHeight="1"/>
    <row r="10642" ht="15" hidden="1" customHeight="1"/>
    <row r="10643" ht="15" hidden="1" customHeight="1"/>
    <row r="10644" ht="15" hidden="1" customHeight="1"/>
    <row r="10645" ht="15" hidden="1" customHeight="1"/>
    <row r="10646" ht="15" hidden="1" customHeight="1"/>
    <row r="10647" ht="15" hidden="1" customHeight="1"/>
    <row r="10648" ht="15" hidden="1" customHeight="1"/>
    <row r="10649" ht="15" hidden="1" customHeight="1"/>
    <row r="10650" ht="15" hidden="1" customHeight="1"/>
    <row r="10651" ht="15" hidden="1" customHeight="1"/>
    <row r="10652" ht="15" hidden="1" customHeight="1"/>
    <row r="10653" ht="15" hidden="1" customHeight="1"/>
    <row r="10654" ht="15" hidden="1" customHeight="1"/>
    <row r="10655" ht="15" hidden="1" customHeight="1"/>
    <row r="10656" ht="15" hidden="1" customHeight="1"/>
    <row r="10657" ht="15" hidden="1" customHeight="1"/>
    <row r="10658" ht="15" hidden="1" customHeight="1"/>
    <row r="10659" ht="15" hidden="1" customHeight="1"/>
    <row r="10660" ht="15" hidden="1" customHeight="1"/>
    <row r="10661" ht="15" hidden="1" customHeight="1"/>
    <row r="10662" ht="15" hidden="1" customHeight="1"/>
    <row r="10663" ht="15" hidden="1" customHeight="1"/>
    <row r="10664" ht="15" hidden="1" customHeight="1"/>
    <row r="10665" ht="15" hidden="1" customHeight="1"/>
    <row r="10666" ht="15" hidden="1" customHeight="1"/>
    <row r="10667" ht="15" hidden="1" customHeight="1"/>
    <row r="10668" ht="15" hidden="1" customHeight="1"/>
    <row r="10669" ht="15" hidden="1" customHeight="1"/>
    <row r="10670" ht="15" hidden="1" customHeight="1"/>
    <row r="10671" ht="15" hidden="1" customHeight="1"/>
    <row r="10672" ht="15" hidden="1" customHeight="1"/>
    <row r="10673" ht="15" hidden="1" customHeight="1"/>
    <row r="10674" ht="15" hidden="1" customHeight="1"/>
    <row r="10675" ht="15" hidden="1" customHeight="1"/>
    <row r="10676" ht="15" hidden="1" customHeight="1"/>
    <row r="10677" ht="15" hidden="1" customHeight="1"/>
    <row r="10678" ht="15" hidden="1" customHeight="1"/>
    <row r="10679" ht="15" hidden="1" customHeight="1"/>
    <row r="10680" ht="15" hidden="1" customHeight="1"/>
    <row r="10681" ht="15" hidden="1" customHeight="1"/>
    <row r="10682" ht="15" hidden="1" customHeight="1"/>
    <row r="10683" ht="15" hidden="1" customHeight="1"/>
    <row r="10684" ht="15" hidden="1" customHeight="1"/>
    <row r="10685" ht="15" hidden="1" customHeight="1"/>
    <row r="10686" ht="15" hidden="1" customHeight="1"/>
    <row r="10687" ht="15" hidden="1" customHeight="1"/>
    <row r="10688" ht="15" hidden="1" customHeight="1"/>
    <row r="10689" ht="15" hidden="1" customHeight="1"/>
    <row r="10690" ht="15" hidden="1" customHeight="1"/>
    <row r="10691" ht="15" hidden="1" customHeight="1"/>
    <row r="10692" ht="15" hidden="1" customHeight="1"/>
    <row r="10693" ht="15" hidden="1" customHeight="1"/>
    <row r="10694" ht="15" hidden="1" customHeight="1"/>
    <row r="10695" ht="15" hidden="1" customHeight="1"/>
    <row r="10696" ht="15" hidden="1" customHeight="1"/>
    <row r="10697" ht="15" hidden="1" customHeight="1"/>
    <row r="10698" ht="15" hidden="1" customHeight="1"/>
    <row r="10699" ht="15" hidden="1" customHeight="1"/>
    <row r="10700" ht="15" hidden="1" customHeight="1"/>
    <row r="10701" ht="15" hidden="1" customHeight="1"/>
    <row r="10702" ht="15" hidden="1" customHeight="1"/>
    <row r="10703" ht="15" hidden="1" customHeight="1"/>
    <row r="10704" ht="15" hidden="1" customHeight="1"/>
    <row r="10705" ht="15" hidden="1" customHeight="1"/>
    <row r="10706" ht="15" hidden="1" customHeight="1"/>
    <row r="10707" ht="15" hidden="1" customHeight="1"/>
    <row r="10708" ht="15" hidden="1" customHeight="1"/>
    <row r="10709" ht="15" hidden="1" customHeight="1"/>
    <row r="10710" ht="15" hidden="1" customHeight="1"/>
    <row r="10711" ht="15" hidden="1" customHeight="1"/>
    <row r="10712" ht="15" hidden="1" customHeight="1"/>
    <row r="10713" ht="15" hidden="1" customHeight="1"/>
    <row r="10714" ht="15" hidden="1" customHeight="1"/>
    <row r="10715" ht="15" hidden="1" customHeight="1"/>
    <row r="10716" ht="15" hidden="1" customHeight="1"/>
    <row r="10717" ht="15" hidden="1" customHeight="1"/>
    <row r="10718" ht="15" hidden="1" customHeight="1"/>
    <row r="10719" ht="15" hidden="1" customHeight="1"/>
    <row r="10720" ht="15" hidden="1" customHeight="1"/>
    <row r="10721" ht="15" hidden="1" customHeight="1"/>
    <row r="10722" ht="15" hidden="1" customHeight="1"/>
    <row r="10723" ht="15" hidden="1" customHeight="1"/>
    <row r="10724" ht="15" hidden="1" customHeight="1"/>
    <row r="10725" ht="15" hidden="1" customHeight="1"/>
    <row r="10726" ht="15" hidden="1" customHeight="1"/>
    <row r="10727" ht="15" hidden="1" customHeight="1"/>
    <row r="10728" ht="15" hidden="1" customHeight="1"/>
    <row r="10729" ht="15" hidden="1" customHeight="1"/>
    <row r="10730" ht="15" hidden="1" customHeight="1"/>
    <row r="10731" ht="15" hidden="1" customHeight="1"/>
    <row r="10732" ht="15" hidden="1" customHeight="1"/>
    <row r="10733" ht="15" hidden="1" customHeight="1"/>
    <row r="10734" ht="15" hidden="1" customHeight="1"/>
    <row r="10735" ht="15" hidden="1" customHeight="1"/>
    <row r="10736" ht="15" hidden="1" customHeight="1"/>
    <row r="10737" ht="15" hidden="1" customHeight="1"/>
    <row r="10738" ht="15" hidden="1" customHeight="1"/>
    <row r="10739" ht="15" hidden="1" customHeight="1"/>
    <row r="10740" ht="15" hidden="1" customHeight="1"/>
    <row r="10741" ht="15" hidden="1" customHeight="1"/>
    <row r="10742" ht="15" hidden="1" customHeight="1"/>
    <row r="10743" ht="15" hidden="1" customHeight="1"/>
    <row r="10744" ht="15" hidden="1" customHeight="1"/>
    <row r="10745" ht="15" hidden="1" customHeight="1"/>
    <row r="10746" ht="15" hidden="1" customHeight="1"/>
    <row r="10747" ht="15" hidden="1" customHeight="1"/>
    <row r="10748" ht="15" hidden="1" customHeight="1"/>
    <row r="10749" ht="15" hidden="1" customHeight="1"/>
    <row r="10750" ht="15" hidden="1" customHeight="1"/>
    <row r="10751" ht="15" hidden="1" customHeight="1"/>
    <row r="10752" ht="15" hidden="1" customHeight="1"/>
    <row r="10753" ht="15" hidden="1" customHeight="1"/>
    <row r="10754" ht="15" hidden="1" customHeight="1"/>
    <row r="10755" ht="15" hidden="1" customHeight="1"/>
    <row r="10756" ht="15" hidden="1" customHeight="1"/>
    <row r="10757" ht="15" hidden="1" customHeight="1"/>
    <row r="10758" ht="15" hidden="1" customHeight="1"/>
    <row r="10759" ht="15" hidden="1" customHeight="1"/>
    <row r="10760" ht="15" hidden="1" customHeight="1"/>
    <row r="10761" ht="15" hidden="1" customHeight="1"/>
    <row r="10762" ht="15" hidden="1" customHeight="1"/>
    <row r="10763" ht="15" hidden="1" customHeight="1"/>
    <row r="10764" ht="15" hidden="1" customHeight="1"/>
    <row r="10765" ht="15" hidden="1" customHeight="1"/>
    <row r="10766" ht="15" hidden="1" customHeight="1"/>
    <row r="10767" ht="15" hidden="1" customHeight="1"/>
    <row r="10768" ht="15" hidden="1" customHeight="1"/>
    <row r="10769" ht="15" hidden="1" customHeight="1"/>
    <row r="10770" ht="15" hidden="1" customHeight="1"/>
    <row r="10771" ht="15" hidden="1" customHeight="1"/>
    <row r="10772" ht="15" hidden="1" customHeight="1"/>
    <row r="10773" ht="15" hidden="1" customHeight="1"/>
    <row r="10774" ht="15" hidden="1" customHeight="1"/>
    <row r="10775" ht="15" hidden="1" customHeight="1"/>
    <row r="10776" ht="15" hidden="1" customHeight="1"/>
    <row r="10777" ht="15" hidden="1" customHeight="1"/>
    <row r="10778" ht="15" hidden="1" customHeight="1"/>
    <row r="10779" ht="15" hidden="1" customHeight="1"/>
    <row r="10780" ht="15" hidden="1" customHeight="1"/>
    <row r="10781" ht="15" hidden="1" customHeight="1"/>
    <row r="10782" ht="15" hidden="1" customHeight="1"/>
    <row r="10783" ht="15" hidden="1" customHeight="1"/>
    <row r="10784" ht="15" hidden="1" customHeight="1"/>
    <row r="10785" ht="15" hidden="1" customHeight="1"/>
  </sheetData>
  <sheetProtection formatCells="0" formatColumns="0" formatRows="0" insertColumns="0" insertRows="0" deleteColumns="0" deleteRows="0" selectLockedCells="1"/>
  <mergeCells count="9400">
    <mergeCell ref="K3593:N3593"/>
    <mergeCell ref="C3594:E3599"/>
    <mergeCell ref="F3594:G3594"/>
    <mergeCell ref="I3594:J3594"/>
    <mergeCell ref="K3594:N3594"/>
    <mergeCell ref="F3595:G3595"/>
    <mergeCell ref="I3595:N3597"/>
    <mergeCell ref="F3596:G3596"/>
    <mergeCell ref="F3597:G3597"/>
    <mergeCell ref="F3598:G3598"/>
    <mergeCell ref="I3598:N3599"/>
    <mergeCell ref="F3599:G3599"/>
    <mergeCell ref="C3592:E3592"/>
    <mergeCell ref="F3592:G3592"/>
    <mergeCell ref="I3592:J3592"/>
    <mergeCell ref="C3593:E3593"/>
    <mergeCell ref="F3593:G3593"/>
    <mergeCell ref="I3593:J3593"/>
    <mergeCell ref="C3591:E3591"/>
    <mergeCell ref="F3591:G3591"/>
    <mergeCell ref="I3591:N3591"/>
    <mergeCell ref="C3588:E3589"/>
    <mergeCell ref="F3588:G3589"/>
    <mergeCell ref="I3588:J3588"/>
    <mergeCell ref="K3588:L3588"/>
    <mergeCell ref="M3588:N3588"/>
    <mergeCell ref="I3589:J3589"/>
    <mergeCell ref="K3589:N3589"/>
    <mergeCell ref="L3585:M3585"/>
    <mergeCell ref="F3586:G3586"/>
    <mergeCell ref="H3586:I3586"/>
    <mergeCell ref="L3586:M3586"/>
    <mergeCell ref="C3587:H3587"/>
    <mergeCell ref="I3587:J3587"/>
    <mergeCell ref="K3587:L3587"/>
    <mergeCell ref="M3587:N3587"/>
    <mergeCell ref="C3585:E3586"/>
    <mergeCell ref="F3585:G3585"/>
    <mergeCell ref="H3585:I3585"/>
    <mergeCell ref="A3566:A3599"/>
    <mergeCell ref="B3566:C3567"/>
    <mergeCell ref="D3566:N3566"/>
    <mergeCell ref="D3567:N3567"/>
    <mergeCell ref="C3568:G3570"/>
    <mergeCell ref="H3568:I3570"/>
    <mergeCell ref="J3568:J3570"/>
    <mergeCell ref="K3568:L3568"/>
    <mergeCell ref="K3569:N3569"/>
    <mergeCell ref="K3570:L3570"/>
    <mergeCell ref="M3570:N3570"/>
    <mergeCell ref="C3571:F3571"/>
    <mergeCell ref="H3571:N3571"/>
    <mergeCell ref="C3572:F3572"/>
    <mergeCell ref="H3572:N3572"/>
    <mergeCell ref="C3582:D3582"/>
    <mergeCell ref="H3582:I3582"/>
    <mergeCell ref="J3582:K3582"/>
    <mergeCell ref="C3583:D3583"/>
    <mergeCell ref="H3583:I3583"/>
    <mergeCell ref="J3583:K3583"/>
    <mergeCell ref="C3580:D3580"/>
    <mergeCell ref="H3580:I3580"/>
    <mergeCell ref="J3580:K3580"/>
    <mergeCell ref="C3581:D3581"/>
    <mergeCell ref="H3581:I3581"/>
    <mergeCell ref="J3581:K3581"/>
    <mergeCell ref="C3590:E3590"/>
    <mergeCell ref="F3590:G3590"/>
    <mergeCell ref="I3590:J3590"/>
    <mergeCell ref="K3590:N3590"/>
    <mergeCell ref="F3577:F3578"/>
    <mergeCell ref="F3561:G3561"/>
    <mergeCell ref="F3562:G3562"/>
    <mergeCell ref="I3562:N3563"/>
    <mergeCell ref="F3563:G3563"/>
    <mergeCell ref="C3554:E3554"/>
    <mergeCell ref="F3554:G3554"/>
    <mergeCell ref="C3584:D3584"/>
    <mergeCell ref="H3584:I3584"/>
    <mergeCell ref="J3584:K3584"/>
    <mergeCell ref="B3565:N3565"/>
    <mergeCell ref="G3577:G3578"/>
    <mergeCell ref="H3577:I3578"/>
    <mergeCell ref="J3577:K3578"/>
    <mergeCell ref="L3577:L3578"/>
    <mergeCell ref="M3577:M3578"/>
    <mergeCell ref="N3577:N3579"/>
    <mergeCell ref="C3579:D3579"/>
    <mergeCell ref="H3579:I3579"/>
    <mergeCell ref="J3579:K3579"/>
    <mergeCell ref="F3559:G3559"/>
    <mergeCell ref="I3559:N3561"/>
    <mergeCell ref="F3560:G3560"/>
    <mergeCell ref="J3548:K3548"/>
    <mergeCell ref="C3549:E3550"/>
    <mergeCell ref="F3549:G3549"/>
    <mergeCell ref="H3549:I3549"/>
    <mergeCell ref="L3541:L3542"/>
    <mergeCell ref="M3541:M3542"/>
    <mergeCell ref="C3576:F3576"/>
    <mergeCell ref="H3576:N3576"/>
    <mergeCell ref="C3577:D3578"/>
    <mergeCell ref="E3577:E3578"/>
    <mergeCell ref="C3556:E3556"/>
    <mergeCell ref="F3556:G3556"/>
    <mergeCell ref="I3556:J3556"/>
    <mergeCell ref="C3557:E3557"/>
    <mergeCell ref="F3557:G3557"/>
    <mergeCell ref="I3557:J3557"/>
    <mergeCell ref="C3573:F3573"/>
    <mergeCell ref="H3573:N3573"/>
    <mergeCell ref="C3574:F3574"/>
    <mergeCell ref="H3574:N3574"/>
    <mergeCell ref="C3575:F3575"/>
    <mergeCell ref="H3575:N3575"/>
    <mergeCell ref="H3550:I3550"/>
    <mergeCell ref="L3550:M3550"/>
    <mergeCell ref="C3551:H3551"/>
    <mergeCell ref="I3551:J3551"/>
    <mergeCell ref="K3551:L3551"/>
    <mergeCell ref="M3551:N3551"/>
    <mergeCell ref="K3557:N3557"/>
    <mergeCell ref="C3558:E3563"/>
    <mergeCell ref="F3558:G3558"/>
    <mergeCell ref="I3558:J3558"/>
    <mergeCell ref="E3541:E3542"/>
    <mergeCell ref="C3548:D3548"/>
    <mergeCell ref="H3548:I3548"/>
    <mergeCell ref="C3537:F3537"/>
    <mergeCell ref="I3554:J3554"/>
    <mergeCell ref="K3554:N3554"/>
    <mergeCell ref="C3555:E3555"/>
    <mergeCell ref="F3555:G3555"/>
    <mergeCell ref="I3555:N3555"/>
    <mergeCell ref="C3552:E3553"/>
    <mergeCell ref="F3552:G3553"/>
    <mergeCell ref="I3552:J3552"/>
    <mergeCell ref="K3552:L3552"/>
    <mergeCell ref="M3552:N3552"/>
    <mergeCell ref="I3553:J3553"/>
    <mergeCell ref="K3553:N3553"/>
    <mergeCell ref="F3541:F3542"/>
    <mergeCell ref="G3541:G3542"/>
    <mergeCell ref="H3541:I3542"/>
    <mergeCell ref="J3541:K3542"/>
    <mergeCell ref="C3546:D3546"/>
    <mergeCell ref="H3546:I3546"/>
    <mergeCell ref="J3546:K3546"/>
    <mergeCell ref="C3547:D3547"/>
    <mergeCell ref="H3543:I3543"/>
    <mergeCell ref="J3543:K3543"/>
    <mergeCell ref="L3549:M3549"/>
    <mergeCell ref="F3550:G3550"/>
    <mergeCell ref="N3541:N3543"/>
    <mergeCell ref="C3543:D3543"/>
    <mergeCell ref="H3547:I3547"/>
    <mergeCell ref="J3547:K3547"/>
    <mergeCell ref="F3527:G3527"/>
    <mergeCell ref="C3520:E3520"/>
    <mergeCell ref="F3520:G3520"/>
    <mergeCell ref="I3520:J3520"/>
    <mergeCell ref="C3521:E3521"/>
    <mergeCell ref="F3521:G3521"/>
    <mergeCell ref="I3521:J3521"/>
    <mergeCell ref="A3530:A3563"/>
    <mergeCell ref="B3530:C3531"/>
    <mergeCell ref="D3530:N3530"/>
    <mergeCell ref="D3531:N3531"/>
    <mergeCell ref="C3532:G3534"/>
    <mergeCell ref="H3532:I3534"/>
    <mergeCell ref="J3532:J3534"/>
    <mergeCell ref="K3532:L3532"/>
    <mergeCell ref="K3533:N3533"/>
    <mergeCell ref="K3534:L3534"/>
    <mergeCell ref="M3534:N3534"/>
    <mergeCell ref="C3535:F3535"/>
    <mergeCell ref="H3535:N3535"/>
    <mergeCell ref="C3536:F3536"/>
    <mergeCell ref="H3536:N3536"/>
    <mergeCell ref="C3544:D3544"/>
    <mergeCell ref="H3544:I3544"/>
    <mergeCell ref="J3544:K3544"/>
    <mergeCell ref="C3545:D3545"/>
    <mergeCell ref="H3545:I3545"/>
    <mergeCell ref="J3545:K3545"/>
    <mergeCell ref="C3540:F3540"/>
    <mergeCell ref="H3540:N3540"/>
    <mergeCell ref="K3558:N3558"/>
    <mergeCell ref="C3541:D3542"/>
    <mergeCell ref="B3529:N3529"/>
    <mergeCell ref="H3537:N3537"/>
    <mergeCell ref="C3538:F3538"/>
    <mergeCell ref="H3538:N3538"/>
    <mergeCell ref="C3539:F3539"/>
    <mergeCell ref="H3539:N3539"/>
    <mergeCell ref="H3511:I3511"/>
    <mergeCell ref="J3511:K3511"/>
    <mergeCell ref="C3508:D3508"/>
    <mergeCell ref="H3508:I3508"/>
    <mergeCell ref="J3508:K3508"/>
    <mergeCell ref="C3509:D3509"/>
    <mergeCell ref="H3509:I3509"/>
    <mergeCell ref="J3509:K3509"/>
    <mergeCell ref="C3518:E3518"/>
    <mergeCell ref="F3518:G3518"/>
    <mergeCell ref="I3518:J3518"/>
    <mergeCell ref="K3518:N3518"/>
    <mergeCell ref="F3513:G3513"/>
    <mergeCell ref="H3513:I3513"/>
    <mergeCell ref="K3521:N3521"/>
    <mergeCell ref="C3522:E3527"/>
    <mergeCell ref="F3522:G3522"/>
    <mergeCell ref="I3522:J3522"/>
    <mergeCell ref="K3522:N3522"/>
    <mergeCell ref="F3523:G3523"/>
    <mergeCell ref="I3523:N3525"/>
    <mergeCell ref="F3524:G3524"/>
    <mergeCell ref="F3525:G3525"/>
    <mergeCell ref="F3526:G3526"/>
    <mergeCell ref="C3511:D3511"/>
    <mergeCell ref="I3526:N3527"/>
    <mergeCell ref="C3504:F3504"/>
    <mergeCell ref="H3504:N3504"/>
    <mergeCell ref="C3505:D3506"/>
    <mergeCell ref="F3505:F3506"/>
    <mergeCell ref="C3519:E3519"/>
    <mergeCell ref="F3519:G3519"/>
    <mergeCell ref="I3519:N3519"/>
    <mergeCell ref="C3516:E3517"/>
    <mergeCell ref="F3516:G3517"/>
    <mergeCell ref="I3516:J3516"/>
    <mergeCell ref="K3516:L3516"/>
    <mergeCell ref="M3516:N3516"/>
    <mergeCell ref="I3517:J3517"/>
    <mergeCell ref="K3517:N3517"/>
    <mergeCell ref="L3513:M3513"/>
    <mergeCell ref="F3514:G3514"/>
    <mergeCell ref="H3514:I3514"/>
    <mergeCell ref="L3514:M3514"/>
    <mergeCell ref="C3515:H3515"/>
    <mergeCell ref="I3515:J3515"/>
    <mergeCell ref="K3515:L3515"/>
    <mergeCell ref="M3515:N3515"/>
    <mergeCell ref="C3513:E3514"/>
    <mergeCell ref="C3512:D3512"/>
    <mergeCell ref="H3512:I3512"/>
    <mergeCell ref="J3512:K3512"/>
    <mergeCell ref="E3505:E3506"/>
    <mergeCell ref="I3482:J3482"/>
    <mergeCell ref="K3482:N3482"/>
    <mergeCell ref="C3483:E3483"/>
    <mergeCell ref="F3483:G3483"/>
    <mergeCell ref="B3493:N3493"/>
    <mergeCell ref="G3505:G3506"/>
    <mergeCell ref="H3505:I3506"/>
    <mergeCell ref="J3505:K3506"/>
    <mergeCell ref="L3505:L3506"/>
    <mergeCell ref="M3505:M3506"/>
    <mergeCell ref="N3505:N3507"/>
    <mergeCell ref="C3507:D3507"/>
    <mergeCell ref="H3507:I3507"/>
    <mergeCell ref="J3507:K3507"/>
    <mergeCell ref="A3494:A3527"/>
    <mergeCell ref="B3494:C3495"/>
    <mergeCell ref="D3494:N3494"/>
    <mergeCell ref="D3495:N3495"/>
    <mergeCell ref="C3496:G3498"/>
    <mergeCell ref="H3496:I3498"/>
    <mergeCell ref="J3496:J3498"/>
    <mergeCell ref="K3496:L3496"/>
    <mergeCell ref="K3497:N3497"/>
    <mergeCell ref="K3498:L3498"/>
    <mergeCell ref="M3498:N3498"/>
    <mergeCell ref="C3499:F3499"/>
    <mergeCell ref="H3499:N3499"/>
    <mergeCell ref="C3500:F3500"/>
    <mergeCell ref="H3500:N3500"/>
    <mergeCell ref="C3510:D3510"/>
    <mergeCell ref="H3510:I3510"/>
    <mergeCell ref="J3510:K3510"/>
    <mergeCell ref="L3469:L3470"/>
    <mergeCell ref="M3469:M3470"/>
    <mergeCell ref="N3469:N3471"/>
    <mergeCell ref="C3471:D3471"/>
    <mergeCell ref="C3484:E3484"/>
    <mergeCell ref="F3484:G3484"/>
    <mergeCell ref="I3484:J3484"/>
    <mergeCell ref="C3485:E3485"/>
    <mergeCell ref="F3485:G3485"/>
    <mergeCell ref="I3485:J3485"/>
    <mergeCell ref="C3501:F3501"/>
    <mergeCell ref="H3501:N3501"/>
    <mergeCell ref="C3502:F3502"/>
    <mergeCell ref="H3502:N3502"/>
    <mergeCell ref="C3503:F3503"/>
    <mergeCell ref="H3503:N3503"/>
    <mergeCell ref="H3478:I3478"/>
    <mergeCell ref="L3478:M3478"/>
    <mergeCell ref="C3479:H3479"/>
    <mergeCell ref="I3479:J3479"/>
    <mergeCell ref="K3479:L3479"/>
    <mergeCell ref="M3479:N3479"/>
    <mergeCell ref="K3485:N3485"/>
    <mergeCell ref="C3486:E3491"/>
    <mergeCell ref="F3486:G3486"/>
    <mergeCell ref="I3486:J3486"/>
    <mergeCell ref="F3489:G3489"/>
    <mergeCell ref="F3490:G3490"/>
    <mergeCell ref="I3490:N3491"/>
    <mergeCell ref="F3491:G3491"/>
    <mergeCell ref="C3482:E3482"/>
    <mergeCell ref="F3482:G3482"/>
    <mergeCell ref="F3488:G3488"/>
    <mergeCell ref="C3469:D3470"/>
    <mergeCell ref="E3469:E3470"/>
    <mergeCell ref="C3476:D3476"/>
    <mergeCell ref="H3476:I3476"/>
    <mergeCell ref="C3465:F3465"/>
    <mergeCell ref="I3483:N3483"/>
    <mergeCell ref="C3480:E3481"/>
    <mergeCell ref="F3480:G3481"/>
    <mergeCell ref="I3480:J3480"/>
    <mergeCell ref="K3480:L3480"/>
    <mergeCell ref="M3480:N3480"/>
    <mergeCell ref="I3481:J3481"/>
    <mergeCell ref="K3481:N3481"/>
    <mergeCell ref="F3469:F3470"/>
    <mergeCell ref="G3469:G3470"/>
    <mergeCell ref="H3469:I3470"/>
    <mergeCell ref="J3469:K3470"/>
    <mergeCell ref="C3474:D3474"/>
    <mergeCell ref="H3474:I3474"/>
    <mergeCell ref="J3474:K3474"/>
    <mergeCell ref="C3475:D3475"/>
    <mergeCell ref="H3471:I3471"/>
    <mergeCell ref="J3471:K3471"/>
    <mergeCell ref="L3477:M3477"/>
    <mergeCell ref="F3478:G3478"/>
    <mergeCell ref="H3475:I3475"/>
    <mergeCell ref="J3475:K3475"/>
    <mergeCell ref="J3476:K3476"/>
    <mergeCell ref="C3477:E3478"/>
    <mergeCell ref="F3477:G3477"/>
    <mergeCell ref="H3477:I3477"/>
    <mergeCell ref="C3448:E3448"/>
    <mergeCell ref="F3448:G3448"/>
    <mergeCell ref="I3448:J3448"/>
    <mergeCell ref="C3449:E3449"/>
    <mergeCell ref="F3449:G3449"/>
    <mergeCell ref="I3449:J3449"/>
    <mergeCell ref="A3458:A3491"/>
    <mergeCell ref="B3458:C3459"/>
    <mergeCell ref="D3458:N3458"/>
    <mergeCell ref="D3459:N3459"/>
    <mergeCell ref="C3460:G3462"/>
    <mergeCell ref="H3460:I3462"/>
    <mergeCell ref="J3460:J3462"/>
    <mergeCell ref="K3460:L3460"/>
    <mergeCell ref="K3461:N3461"/>
    <mergeCell ref="K3462:L3462"/>
    <mergeCell ref="M3462:N3462"/>
    <mergeCell ref="C3463:F3463"/>
    <mergeCell ref="H3463:N3463"/>
    <mergeCell ref="C3464:F3464"/>
    <mergeCell ref="H3464:N3464"/>
    <mergeCell ref="C3472:D3472"/>
    <mergeCell ref="H3472:I3472"/>
    <mergeCell ref="J3472:K3472"/>
    <mergeCell ref="C3473:D3473"/>
    <mergeCell ref="H3473:I3473"/>
    <mergeCell ref="J3473:K3473"/>
    <mergeCell ref="C3468:F3468"/>
    <mergeCell ref="H3468:N3468"/>
    <mergeCell ref="K3486:N3486"/>
    <mergeCell ref="F3487:G3487"/>
    <mergeCell ref="I3487:N3489"/>
    <mergeCell ref="B3457:N3457"/>
    <mergeCell ref="H3465:N3465"/>
    <mergeCell ref="C3466:F3466"/>
    <mergeCell ref="H3466:N3466"/>
    <mergeCell ref="C3467:F3467"/>
    <mergeCell ref="H3467:N3467"/>
    <mergeCell ref="H3439:I3439"/>
    <mergeCell ref="J3439:K3439"/>
    <mergeCell ref="C3436:D3436"/>
    <mergeCell ref="H3436:I3436"/>
    <mergeCell ref="J3436:K3436"/>
    <mergeCell ref="C3437:D3437"/>
    <mergeCell ref="H3437:I3437"/>
    <mergeCell ref="J3437:K3437"/>
    <mergeCell ref="C3446:E3446"/>
    <mergeCell ref="F3446:G3446"/>
    <mergeCell ref="I3446:J3446"/>
    <mergeCell ref="K3446:N3446"/>
    <mergeCell ref="F3441:G3441"/>
    <mergeCell ref="H3441:I3441"/>
    <mergeCell ref="K3449:N3449"/>
    <mergeCell ref="C3450:E3455"/>
    <mergeCell ref="F3450:G3450"/>
    <mergeCell ref="I3450:J3450"/>
    <mergeCell ref="K3450:N3450"/>
    <mergeCell ref="F3451:G3451"/>
    <mergeCell ref="I3451:N3453"/>
    <mergeCell ref="F3452:G3452"/>
    <mergeCell ref="F3453:G3453"/>
    <mergeCell ref="F3454:G3454"/>
    <mergeCell ref="I3454:N3455"/>
    <mergeCell ref="F3455:G3455"/>
    <mergeCell ref="C3439:D3439"/>
    <mergeCell ref="C3432:F3432"/>
    <mergeCell ref="H3432:N3432"/>
    <mergeCell ref="C3433:D3434"/>
    <mergeCell ref="F3433:F3434"/>
    <mergeCell ref="C3447:E3447"/>
    <mergeCell ref="F3447:G3447"/>
    <mergeCell ref="I3447:N3447"/>
    <mergeCell ref="C3444:E3445"/>
    <mergeCell ref="F3444:G3445"/>
    <mergeCell ref="I3444:J3444"/>
    <mergeCell ref="K3444:L3444"/>
    <mergeCell ref="M3444:N3444"/>
    <mergeCell ref="I3445:J3445"/>
    <mergeCell ref="K3445:N3445"/>
    <mergeCell ref="L3441:M3441"/>
    <mergeCell ref="F3442:G3442"/>
    <mergeCell ref="H3442:I3442"/>
    <mergeCell ref="L3442:M3442"/>
    <mergeCell ref="C3443:H3443"/>
    <mergeCell ref="I3443:J3443"/>
    <mergeCell ref="K3443:L3443"/>
    <mergeCell ref="M3443:N3443"/>
    <mergeCell ref="C3441:E3442"/>
    <mergeCell ref="C3440:D3440"/>
    <mergeCell ref="H3440:I3440"/>
    <mergeCell ref="J3440:K3440"/>
    <mergeCell ref="E3433:E3434"/>
    <mergeCell ref="I3410:J3410"/>
    <mergeCell ref="K3410:N3410"/>
    <mergeCell ref="C3411:E3411"/>
    <mergeCell ref="F3411:G3411"/>
    <mergeCell ref="B3421:N3421"/>
    <mergeCell ref="G3433:G3434"/>
    <mergeCell ref="H3433:I3434"/>
    <mergeCell ref="J3433:K3434"/>
    <mergeCell ref="L3433:L3434"/>
    <mergeCell ref="M3433:M3434"/>
    <mergeCell ref="N3433:N3435"/>
    <mergeCell ref="C3435:D3435"/>
    <mergeCell ref="H3435:I3435"/>
    <mergeCell ref="J3435:K3435"/>
    <mergeCell ref="A3422:A3455"/>
    <mergeCell ref="B3422:C3423"/>
    <mergeCell ref="D3422:N3422"/>
    <mergeCell ref="D3423:N3423"/>
    <mergeCell ref="C3424:G3426"/>
    <mergeCell ref="H3424:I3426"/>
    <mergeCell ref="J3424:J3426"/>
    <mergeCell ref="K3424:L3424"/>
    <mergeCell ref="K3425:N3425"/>
    <mergeCell ref="K3426:L3426"/>
    <mergeCell ref="M3426:N3426"/>
    <mergeCell ref="C3427:F3427"/>
    <mergeCell ref="H3427:N3427"/>
    <mergeCell ref="C3428:F3428"/>
    <mergeCell ref="H3428:N3428"/>
    <mergeCell ref="C3438:D3438"/>
    <mergeCell ref="H3438:I3438"/>
    <mergeCell ref="J3438:K3438"/>
    <mergeCell ref="L3397:L3398"/>
    <mergeCell ref="M3397:M3398"/>
    <mergeCell ref="N3397:N3399"/>
    <mergeCell ref="C3399:D3399"/>
    <mergeCell ref="C3412:E3412"/>
    <mergeCell ref="F3412:G3412"/>
    <mergeCell ref="I3412:J3412"/>
    <mergeCell ref="C3413:E3413"/>
    <mergeCell ref="F3413:G3413"/>
    <mergeCell ref="I3413:J3413"/>
    <mergeCell ref="C3429:F3429"/>
    <mergeCell ref="H3429:N3429"/>
    <mergeCell ref="C3430:F3430"/>
    <mergeCell ref="H3430:N3430"/>
    <mergeCell ref="C3431:F3431"/>
    <mergeCell ref="H3431:N3431"/>
    <mergeCell ref="H3406:I3406"/>
    <mergeCell ref="L3406:M3406"/>
    <mergeCell ref="C3407:H3407"/>
    <mergeCell ref="I3407:J3407"/>
    <mergeCell ref="K3407:L3407"/>
    <mergeCell ref="M3407:N3407"/>
    <mergeCell ref="K3413:N3413"/>
    <mergeCell ref="C3414:E3419"/>
    <mergeCell ref="F3414:G3414"/>
    <mergeCell ref="I3414:J3414"/>
    <mergeCell ref="F3417:G3417"/>
    <mergeCell ref="F3418:G3418"/>
    <mergeCell ref="I3418:N3419"/>
    <mergeCell ref="F3419:G3419"/>
    <mergeCell ref="C3410:E3410"/>
    <mergeCell ref="F3410:G3410"/>
    <mergeCell ref="F3416:G3416"/>
    <mergeCell ref="C3397:D3398"/>
    <mergeCell ref="E3397:E3398"/>
    <mergeCell ref="C3404:D3404"/>
    <mergeCell ref="H3404:I3404"/>
    <mergeCell ref="C3393:F3393"/>
    <mergeCell ref="I3411:N3411"/>
    <mergeCell ref="C3408:E3409"/>
    <mergeCell ref="F3408:G3409"/>
    <mergeCell ref="I3408:J3408"/>
    <mergeCell ref="K3408:L3408"/>
    <mergeCell ref="M3408:N3408"/>
    <mergeCell ref="I3409:J3409"/>
    <mergeCell ref="K3409:N3409"/>
    <mergeCell ref="F3397:F3398"/>
    <mergeCell ref="G3397:G3398"/>
    <mergeCell ref="H3397:I3398"/>
    <mergeCell ref="J3397:K3398"/>
    <mergeCell ref="C3402:D3402"/>
    <mergeCell ref="H3402:I3402"/>
    <mergeCell ref="J3402:K3402"/>
    <mergeCell ref="C3403:D3403"/>
    <mergeCell ref="H3399:I3399"/>
    <mergeCell ref="J3399:K3399"/>
    <mergeCell ref="L3405:M3405"/>
    <mergeCell ref="F3406:G3406"/>
    <mergeCell ref="H3403:I3403"/>
    <mergeCell ref="J3403:K3403"/>
    <mergeCell ref="J3404:K3404"/>
    <mergeCell ref="C3405:E3406"/>
    <mergeCell ref="F3405:G3405"/>
    <mergeCell ref="H3405:I3405"/>
    <mergeCell ref="C3376:E3376"/>
    <mergeCell ref="F3376:G3376"/>
    <mergeCell ref="I3376:J3376"/>
    <mergeCell ref="C3377:E3377"/>
    <mergeCell ref="F3377:G3377"/>
    <mergeCell ref="I3377:J3377"/>
    <mergeCell ref="A3386:A3419"/>
    <mergeCell ref="B3386:C3387"/>
    <mergeCell ref="D3386:N3386"/>
    <mergeCell ref="D3387:N3387"/>
    <mergeCell ref="C3388:G3390"/>
    <mergeCell ref="H3388:I3390"/>
    <mergeCell ref="J3388:J3390"/>
    <mergeCell ref="K3388:L3388"/>
    <mergeCell ref="K3389:N3389"/>
    <mergeCell ref="K3390:L3390"/>
    <mergeCell ref="M3390:N3390"/>
    <mergeCell ref="C3391:F3391"/>
    <mergeCell ref="H3391:N3391"/>
    <mergeCell ref="C3392:F3392"/>
    <mergeCell ref="H3392:N3392"/>
    <mergeCell ref="C3400:D3400"/>
    <mergeCell ref="H3400:I3400"/>
    <mergeCell ref="J3400:K3400"/>
    <mergeCell ref="C3401:D3401"/>
    <mergeCell ref="H3401:I3401"/>
    <mergeCell ref="J3401:K3401"/>
    <mergeCell ref="C3396:F3396"/>
    <mergeCell ref="H3396:N3396"/>
    <mergeCell ref="K3414:N3414"/>
    <mergeCell ref="F3415:G3415"/>
    <mergeCell ref="I3415:N3417"/>
    <mergeCell ref="B3385:N3385"/>
    <mergeCell ref="H3393:N3393"/>
    <mergeCell ref="C3394:F3394"/>
    <mergeCell ref="H3394:N3394"/>
    <mergeCell ref="C3395:F3395"/>
    <mergeCell ref="H3395:N3395"/>
    <mergeCell ref="H3367:I3367"/>
    <mergeCell ref="J3367:K3367"/>
    <mergeCell ref="C3364:D3364"/>
    <mergeCell ref="H3364:I3364"/>
    <mergeCell ref="J3364:K3364"/>
    <mergeCell ref="C3365:D3365"/>
    <mergeCell ref="H3365:I3365"/>
    <mergeCell ref="J3365:K3365"/>
    <mergeCell ref="C3374:E3374"/>
    <mergeCell ref="F3374:G3374"/>
    <mergeCell ref="I3374:J3374"/>
    <mergeCell ref="K3374:N3374"/>
    <mergeCell ref="F3369:G3369"/>
    <mergeCell ref="H3369:I3369"/>
    <mergeCell ref="K3377:N3377"/>
    <mergeCell ref="C3378:E3383"/>
    <mergeCell ref="F3378:G3378"/>
    <mergeCell ref="I3378:J3378"/>
    <mergeCell ref="K3378:N3378"/>
    <mergeCell ref="F3379:G3379"/>
    <mergeCell ref="I3379:N3381"/>
    <mergeCell ref="F3380:G3380"/>
    <mergeCell ref="F3381:G3381"/>
    <mergeCell ref="F3382:G3382"/>
    <mergeCell ref="I3382:N3383"/>
    <mergeCell ref="F3383:G3383"/>
    <mergeCell ref="C3367:D3367"/>
    <mergeCell ref="C3360:F3360"/>
    <mergeCell ref="H3360:N3360"/>
    <mergeCell ref="C3361:D3362"/>
    <mergeCell ref="F3361:F3362"/>
    <mergeCell ref="C3375:E3375"/>
    <mergeCell ref="F3375:G3375"/>
    <mergeCell ref="I3375:N3375"/>
    <mergeCell ref="C3372:E3373"/>
    <mergeCell ref="F3372:G3373"/>
    <mergeCell ref="I3372:J3372"/>
    <mergeCell ref="K3372:L3372"/>
    <mergeCell ref="M3372:N3372"/>
    <mergeCell ref="I3373:J3373"/>
    <mergeCell ref="K3373:N3373"/>
    <mergeCell ref="L3369:M3369"/>
    <mergeCell ref="F3370:G3370"/>
    <mergeCell ref="H3370:I3370"/>
    <mergeCell ref="L3370:M3370"/>
    <mergeCell ref="C3371:H3371"/>
    <mergeCell ref="I3371:J3371"/>
    <mergeCell ref="K3371:L3371"/>
    <mergeCell ref="M3371:N3371"/>
    <mergeCell ref="C3369:E3370"/>
    <mergeCell ref="C3368:D3368"/>
    <mergeCell ref="H3368:I3368"/>
    <mergeCell ref="J3368:K3368"/>
    <mergeCell ref="E3361:E3362"/>
    <mergeCell ref="I3338:J3338"/>
    <mergeCell ref="K3338:N3338"/>
    <mergeCell ref="C3339:E3339"/>
    <mergeCell ref="F3339:G3339"/>
    <mergeCell ref="B3349:N3349"/>
    <mergeCell ref="G3361:G3362"/>
    <mergeCell ref="H3361:I3362"/>
    <mergeCell ref="J3361:K3362"/>
    <mergeCell ref="L3361:L3362"/>
    <mergeCell ref="M3361:M3362"/>
    <mergeCell ref="N3361:N3363"/>
    <mergeCell ref="C3363:D3363"/>
    <mergeCell ref="H3363:I3363"/>
    <mergeCell ref="J3363:K3363"/>
    <mergeCell ref="A3350:A3383"/>
    <mergeCell ref="B3350:C3351"/>
    <mergeCell ref="D3350:N3350"/>
    <mergeCell ref="D3351:N3351"/>
    <mergeCell ref="C3352:G3354"/>
    <mergeCell ref="H3352:I3354"/>
    <mergeCell ref="J3352:J3354"/>
    <mergeCell ref="K3352:L3352"/>
    <mergeCell ref="K3353:N3353"/>
    <mergeCell ref="K3354:L3354"/>
    <mergeCell ref="M3354:N3354"/>
    <mergeCell ref="C3355:F3355"/>
    <mergeCell ref="H3355:N3355"/>
    <mergeCell ref="C3356:F3356"/>
    <mergeCell ref="H3356:N3356"/>
    <mergeCell ref="C3366:D3366"/>
    <mergeCell ref="H3366:I3366"/>
    <mergeCell ref="J3366:K3366"/>
    <mergeCell ref="L3325:L3326"/>
    <mergeCell ref="M3325:M3326"/>
    <mergeCell ref="N3325:N3327"/>
    <mergeCell ref="C3327:D3327"/>
    <mergeCell ref="C3340:E3340"/>
    <mergeCell ref="F3340:G3340"/>
    <mergeCell ref="I3340:J3340"/>
    <mergeCell ref="C3341:E3341"/>
    <mergeCell ref="F3341:G3341"/>
    <mergeCell ref="I3341:J3341"/>
    <mergeCell ref="C3357:F3357"/>
    <mergeCell ref="H3357:N3357"/>
    <mergeCell ref="C3358:F3358"/>
    <mergeCell ref="H3358:N3358"/>
    <mergeCell ref="C3359:F3359"/>
    <mergeCell ref="H3359:N3359"/>
    <mergeCell ref="H3334:I3334"/>
    <mergeCell ref="L3334:M3334"/>
    <mergeCell ref="C3335:H3335"/>
    <mergeCell ref="I3335:J3335"/>
    <mergeCell ref="K3335:L3335"/>
    <mergeCell ref="M3335:N3335"/>
    <mergeCell ref="K3341:N3341"/>
    <mergeCell ref="C3342:E3347"/>
    <mergeCell ref="F3342:G3342"/>
    <mergeCell ref="I3342:J3342"/>
    <mergeCell ref="F3345:G3345"/>
    <mergeCell ref="F3346:G3346"/>
    <mergeCell ref="I3346:N3347"/>
    <mergeCell ref="F3347:G3347"/>
    <mergeCell ref="C3338:E3338"/>
    <mergeCell ref="F3338:G3338"/>
    <mergeCell ref="F3344:G3344"/>
    <mergeCell ref="C3325:D3326"/>
    <mergeCell ref="E3325:E3326"/>
    <mergeCell ref="C3332:D3332"/>
    <mergeCell ref="H3332:I3332"/>
    <mergeCell ref="C3321:F3321"/>
    <mergeCell ref="I3339:N3339"/>
    <mergeCell ref="C3336:E3337"/>
    <mergeCell ref="F3336:G3337"/>
    <mergeCell ref="I3336:J3336"/>
    <mergeCell ref="K3336:L3336"/>
    <mergeCell ref="M3336:N3336"/>
    <mergeCell ref="I3337:J3337"/>
    <mergeCell ref="K3337:N3337"/>
    <mergeCell ref="F3325:F3326"/>
    <mergeCell ref="G3325:G3326"/>
    <mergeCell ref="H3325:I3326"/>
    <mergeCell ref="J3325:K3326"/>
    <mergeCell ref="C3330:D3330"/>
    <mergeCell ref="H3330:I3330"/>
    <mergeCell ref="J3330:K3330"/>
    <mergeCell ref="C3331:D3331"/>
    <mergeCell ref="H3327:I3327"/>
    <mergeCell ref="J3327:K3327"/>
    <mergeCell ref="L3333:M3333"/>
    <mergeCell ref="F3334:G3334"/>
    <mergeCell ref="H3331:I3331"/>
    <mergeCell ref="J3331:K3331"/>
    <mergeCell ref="J3332:K3332"/>
    <mergeCell ref="C3333:E3334"/>
    <mergeCell ref="F3333:G3333"/>
    <mergeCell ref="H3333:I3333"/>
    <mergeCell ref="C3304:E3304"/>
    <mergeCell ref="F3304:G3304"/>
    <mergeCell ref="I3304:J3304"/>
    <mergeCell ref="C3305:E3305"/>
    <mergeCell ref="F3305:G3305"/>
    <mergeCell ref="I3305:J3305"/>
    <mergeCell ref="A3314:A3347"/>
    <mergeCell ref="B3314:C3315"/>
    <mergeCell ref="D3314:N3314"/>
    <mergeCell ref="D3315:N3315"/>
    <mergeCell ref="C3316:G3318"/>
    <mergeCell ref="H3316:I3318"/>
    <mergeCell ref="J3316:J3318"/>
    <mergeCell ref="K3316:L3316"/>
    <mergeCell ref="K3317:N3317"/>
    <mergeCell ref="K3318:L3318"/>
    <mergeCell ref="M3318:N3318"/>
    <mergeCell ref="C3319:F3319"/>
    <mergeCell ref="H3319:N3319"/>
    <mergeCell ref="C3320:F3320"/>
    <mergeCell ref="H3320:N3320"/>
    <mergeCell ref="C3328:D3328"/>
    <mergeCell ref="H3328:I3328"/>
    <mergeCell ref="J3328:K3328"/>
    <mergeCell ref="C3329:D3329"/>
    <mergeCell ref="H3329:I3329"/>
    <mergeCell ref="J3329:K3329"/>
    <mergeCell ref="C3324:F3324"/>
    <mergeCell ref="H3324:N3324"/>
    <mergeCell ref="K3342:N3342"/>
    <mergeCell ref="F3343:G3343"/>
    <mergeCell ref="I3343:N3345"/>
    <mergeCell ref="B3313:N3313"/>
    <mergeCell ref="H3321:N3321"/>
    <mergeCell ref="C3322:F3322"/>
    <mergeCell ref="H3322:N3322"/>
    <mergeCell ref="C3323:F3323"/>
    <mergeCell ref="H3323:N3323"/>
    <mergeCell ref="H3295:I3295"/>
    <mergeCell ref="J3295:K3295"/>
    <mergeCell ref="C3292:D3292"/>
    <mergeCell ref="H3292:I3292"/>
    <mergeCell ref="J3292:K3292"/>
    <mergeCell ref="C3293:D3293"/>
    <mergeCell ref="H3293:I3293"/>
    <mergeCell ref="J3293:K3293"/>
    <mergeCell ref="C3302:E3302"/>
    <mergeCell ref="F3302:G3302"/>
    <mergeCell ref="I3302:J3302"/>
    <mergeCell ref="K3302:N3302"/>
    <mergeCell ref="F3297:G3297"/>
    <mergeCell ref="H3297:I3297"/>
    <mergeCell ref="K3305:N3305"/>
    <mergeCell ref="C3306:E3311"/>
    <mergeCell ref="F3306:G3306"/>
    <mergeCell ref="I3306:J3306"/>
    <mergeCell ref="K3306:N3306"/>
    <mergeCell ref="F3307:G3307"/>
    <mergeCell ref="I3307:N3309"/>
    <mergeCell ref="F3308:G3308"/>
    <mergeCell ref="F3309:G3309"/>
    <mergeCell ref="F3310:G3310"/>
    <mergeCell ref="I3310:N3311"/>
    <mergeCell ref="F3311:G3311"/>
    <mergeCell ref="C3295:D3295"/>
    <mergeCell ref="C3288:F3288"/>
    <mergeCell ref="H3288:N3288"/>
    <mergeCell ref="C3289:D3290"/>
    <mergeCell ref="F3289:F3290"/>
    <mergeCell ref="C3303:E3303"/>
    <mergeCell ref="F3303:G3303"/>
    <mergeCell ref="I3303:N3303"/>
    <mergeCell ref="C3300:E3301"/>
    <mergeCell ref="F3300:G3301"/>
    <mergeCell ref="I3300:J3300"/>
    <mergeCell ref="K3300:L3300"/>
    <mergeCell ref="M3300:N3300"/>
    <mergeCell ref="I3301:J3301"/>
    <mergeCell ref="K3301:N3301"/>
    <mergeCell ref="L3297:M3297"/>
    <mergeCell ref="F3298:G3298"/>
    <mergeCell ref="H3298:I3298"/>
    <mergeCell ref="L3298:M3298"/>
    <mergeCell ref="C3299:H3299"/>
    <mergeCell ref="I3299:J3299"/>
    <mergeCell ref="K3299:L3299"/>
    <mergeCell ref="M3299:N3299"/>
    <mergeCell ref="C3297:E3298"/>
    <mergeCell ref="C3296:D3296"/>
    <mergeCell ref="H3296:I3296"/>
    <mergeCell ref="J3296:K3296"/>
    <mergeCell ref="E3289:E3290"/>
    <mergeCell ref="I3266:J3266"/>
    <mergeCell ref="K3266:N3266"/>
    <mergeCell ref="C3267:E3267"/>
    <mergeCell ref="F3267:G3267"/>
    <mergeCell ref="B3277:N3277"/>
    <mergeCell ref="G3289:G3290"/>
    <mergeCell ref="H3289:I3290"/>
    <mergeCell ref="J3289:K3290"/>
    <mergeCell ref="L3289:L3290"/>
    <mergeCell ref="M3289:M3290"/>
    <mergeCell ref="N3289:N3291"/>
    <mergeCell ref="C3291:D3291"/>
    <mergeCell ref="H3291:I3291"/>
    <mergeCell ref="J3291:K3291"/>
    <mergeCell ref="A3278:A3311"/>
    <mergeCell ref="B3278:C3279"/>
    <mergeCell ref="D3278:N3278"/>
    <mergeCell ref="D3279:N3279"/>
    <mergeCell ref="C3280:G3282"/>
    <mergeCell ref="H3280:I3282"/>
    <mergeCell ref="J3280:J3282"/>
    <mergeCell ref="K3280:L3280"/>
    <mergeCell ref="K3281:N3281"/>
    <mergeCell ref="K3282:L3282"/>
    <mergeCell ref="M3282:N3282"/>
    <mergeCell ref="C3283:F3283"/>
    <mergeCell ref="H3283:N3283"/>
    <mergeCell ref="C3284:F3284"/>
    <mergeCell ref="H3284:N3284"/>
    <mergeCell ref="C3294:D3294"/>
    <mergeCell ref="H3294:I3294"/>
    <mergeCell ref="J3294:K3294"/>
    <mergeCell ref="L3253:L3254"/>
    <mergeCell ref="M3253:M3254"/>
    <mergeCell ref="N3253:N3255"/>
    <mergeCell ref="C3255:D3255"/>
    <mergeCell ref="C3268:E3268"/>
    <mergeCell ref="F3268:G3268"/>
    <mergeCell ref="I3268:J3268"/>
    <mergeCell ref="C3269:E3269"/>
    <mergeCell ref="F3269:G3269"/>
    <mergeCell ref="I3269:J3269"/>
    <mergeCell ref="C3285:F3285"/>
    <mergeCell ref="H3285:N3285"/>
    <mergeCell ref="C3286:F3286"/>
    <mergeCell ref="H3286:N3286"/>
    <mergeCell ref="C3287:F3287"/>
    <mergeCell ref="H3287:N3287"/>
    <mergeCell ref="H3262:I3262"/>
    <mergeCell ref="L3262:M3262"/>
    <mergeCell ref="C3263:H3263"/>
    <mergeCell ref="I3263:J3263"/>
    <mergeCell ref="K3263:L3263"/>
    <mergeCell ref="M3263:N3263"/>
    <mergeCell ref="K3269:N3269"/>
    <mergeCell ref="C3270:E3275"/>
    <mergeCell ref="F3270:G3270"/>
    <mergeCell ref="I3270:J3270"/>
    <mergeCell ref="F3273:G3273"/>
    <mergeCell ref="F3274:G3274"/>
    <mergeCell ref="I3274:N3275"/>
    <mergeCell ref="F3275:G3275"/>
    <mergeCell ref="C3266:E3266"/>
    <mergeCell ref="F3266:G3266"/>
    <mergeCell ref="F3272:G3272"/>
    <mergeCell ref="C3253:D3254"/>
    <mergeCell ref="E3253:E3254"/>
    <mergeCell ref="C3260:D3260"/>
    <mergeCell ref="H3260:I3260"/>
    <mergeCell ref="C3249:F3249"/>
    <mergeCell ref="I3267:N3267"/>
    <mergeCell ref="C3264:E3265"/>
    <mergeCell ref="F3264:G3265"/>
    <mergeCell ref="I3264:J3264"/>
    <mergeCell ref="K3264:L3264"/>
    <mergeCell ref="M3264:N3264"/>
    <mergeCell ref="I3265:J3265"/>
    <mergeCell ref="K3265:N3265"/>
    <mergeCell ref="F3253:F3254"/>
    <mergeCell ref="G3253:G3254"/>
    <mergeCell ref="H3253:I3254"/>
    <mergeCell ref="J3253:K3254"/>
    <mergeCell ref="C3258:D3258"/>
    <mergeCell ref="H3258:I3258"/>
    <mergeCell ref="J3258:K3258"/>
    <mergeCell ref="C3259:D3259"/>
    <mergeCell ref="H3255:I3255"/>
    <mergeCell ref="J3255:K3255"/>
    <mergeCell ref="L3261:M3261"/>
    <mergeCell ref="F3262:G3262"/>
    <mergeCell ref="H3259:I3259"/>
    <mergeCell ref="J3259:K3259"/>
    <mergeCell ref="J3260:K3260"/>
    <mergeCell ref="C3261:E3262"/>
    <mergeCell ref="F3261:G3261"/>
    <mergeCell ref="H3261:I3261"/>
    <mergeCell ref="C3232:E3232"/>
    <mergeCell ref="F3232:G3232"/>
    <mergeCell ref="I3232:J3232"/>
    <mergeCell ref="C3233:E3233"/>
    <mergeCell ref="F3233:G3233"/>
    <mergeCell ref="I3233:J3233"/>
    <mergeCell ref="A3242:A3275"/>
    <mergeCell ref="B3242:C3243"/>
    <mergeCell ref="D3242:N3242"/>
    <mergeCell ref="D3243:N3243"/>
    <mergeCell ref="C3244:G3246"/>
    <mergeCell ref="H3244:I3246"/>
    <mergeCell ref="J3244:J3246"/>
    <mergeCell ref="K3244:L3244"/>
    <mergeCell ref="K3245:N3245"/>
    <mergeCell ref="K3246:L3246"/>
    <mergeCell ref="M3246:N3246"/>
    <mergeCell ref="C3247:F3247"/>
    <mergeCell ref="H3247:N3247"/>
    <mergeCell ref="C3248:F3248"/>
    <mergeCell ref="H3248:N3248"/>
    <mergeCell ref="C3256:D3256"/>
    <mergeCell ref="H3256:I3256"/>
    <mergeCell ref="J3256:K3256"/>
    <mergeCell ref="C3257:D3257"/>
    <mergeCell ref="H3257:I3257"/>
    <mergeCell ref="J3257:K3257"/>
    <mergeCell ref="C3252:F3252"/>
    <mergeCell ref="H3252:N3252"/>
    <mergeCell ref="K3270:N3270"/>
    <mergeCell ref="F3271:G3271"/>
    <mergeCell ref="I3271:N3273"/>
    <mergeCell ref="B3241:N3241"/>
    <mergeCell ref="H3249:N3249"/>
    <mergeCell ref="C3250:F3250"/>
    <mergeCell ref="H3250:N3250"/>
    <mergeCell ref="C3251:F3251"/>
    <mergeCell ref="H3251:N3251"/>
    <mergeCell ref="H3223:I3223"/>
    <mergeCell ref="J3223:K3223"/>
    <mergeCell ref="C3220:D3220"/>
    <mergeCell ref="H3220:I3220"/>
    <mergeCell ref="J3220:K3220"/>
    <mergeCell ref="C3221:D3221"/>
    <mergeCell ref="H3221:I3221"/>
    <mergeCell ref="J3221:K3221"/>
    <mergeCell ref="C3230:E3230"/>
    <mergeCell ref="F3230:G3230"/>
    <mergeCell ref="I3230:J3230"/>
    <mergeCell ref="K3230:N3230"/>
    <mergeCell ref="F3225:G3225"/>
    <mergeCell ref="H3225:I3225"/>
    <mergeCell ref="K3233:N3233"/>
    <mergeCell ref="C3234:E3239"/>
    <mergeCell ref="F3234:G3234"/>
    <mergeCell ref="I3234:J3234"/>
    <mergeCell ref="K3234:N3234"/>
    <mergeCell ref="F3235:G3235"/>
    <mergeCell ref="I3235:N3237"/>
    <mergeCell ref="F3236:G3236"/>
    <mergeCell ref="F3237:G3237"/>
    <mergeCell ref="F3238:G3238"/>
    <mergeCell ref="I3238:N3239"/>
    <mergeCell ref="F3239:G3239"/>
    <mergeCell ref="C3223:D3223"/>
    <mergeCell ref="C3216:F3216"/>
    <mergeCell ref="H3216:N3216"/>
    <mergeCell ref="C3217:D3218"/>
    <mergeCell ref="F3217:F3218"/>
    <mergeCell ref="C3231:E3231"/>
    <mergeCell ref="F3231:G3231"/>
    <mergeCell ref="I3231:N3231"/>
    <mergeCell ref="C3228:E3229"/>
    <mergeCell ref="F3228:G3229"/>
    <mergeCell ref="I3228:J3228"/>
    <mergeCell ref="K3228:L3228"/>
    <mergeCell ref="M3228:N3228"/>
    <mergeCell ref="I3229:J3229"/>
    <mergeCell ref="K3229:N3229"/>
    <mergeCell ref="L3225:M3225"/>
    <mergeCell ref="F3226:G3226"/>
    <mergeCell ref="H3226:I3226"/>
    <mergeCell ref="L3226:M3226"/>
    <mergeCell ref="C3227:H3227"/>
    <mergeCell ref="I3227:J3227"/>
    <mergeCell ref="K3227:L3227"/>
    <mergeCell ref="M3227:N3227"/>
    <mergeCell ref="C3225:E3226"/>
    <mergeCell ref="C3224:D3224"/>
    <mergeCell ref="H3224:I3224"/>
    <mergeCell ref="J3224:K3224"/>
    <mergeCell ref="E3217:E3218"/>
    <mergeCell ref="I3194:J3194"/>
    <mergeCell ref="K3194:N3194"/>
    <mergeCell ref="C3195:E3195"/>
    <mergeCell ref="F3195:G3195"/>
    <mergeCell ref="B3205:N3205"/>
    <mergeCell ref="G3217:G3218"/>
    <mergeCell ref="H3217:I3218"/>
    <mergeCell ref="J3217:K3218"/>
    <mergeCell ref="L3217:L3218"/>
    <mergeCell ref="M3217:M3218"/>
    <mergeCell ref="N3217:N3219"/>
    <mergeCell ref="C3219:D3219"/>
    <mergeCell ref="H3219:I3219"/>
    <mergeCell ref="J3219:K3219"/>
    <mergeCell ref="A3206:A3239"/>
    <mergeCell ref="B3206:C3207"/>
    <mergeCell ref="D3206:N3206"/>
    <mergeCell ref="D3207:N3207"/>
    <mergeCell ref="C3208:G3210"/>
    <mergeCell ref="H3208:I3210"/>
    <mergeCell ref="J3208:J3210"/>
    <mergeCell ref="K3208:L3208"/>
    <mergeCell ref="K3209:N3209"/>
    <mergeCell ref="K3210:L3210"/>
    <mergeCell ref="M3210:N3210"/>
    <mergeCell ref="C3211:F3211"/>
    <mergeCell ref="H3211:N3211"/>
    <mergeCell ref="C3212:F3212"/>
    <mergeCell ref="H3212:N3212"/>
    <mergeCell ref="C3222:D3222"/>
    <mergeCell ref="H3222:I3222"/>
    <mergeCell ref="J3222:K3222"/>
    <mergeCell ref="L3181:L3182"/>
    <mergeCell ref="M3181:M3182"/>
    <mergeCell ref="N3181:N3183"/>
    <mergeCell ref="C3183:D3183"/>
    <mergeCell ref="C3196:E3196"/>
    <mergeCell ref="F3196:G3196"/>
    <mergeCell ref="I3196:J3196"/>
    <mergeCell ref="C3197:E3197"/>
    <mergeCell ref="F3197:G3197"/>
    <mergeCell ref="I3197:J3197"/>
    <mergeCell ref="C3213:F3213"/>
    <mergeCell ref="H3213:N3213"/>
    <mergeCell ref="C3214:F3214"/>
    <mergeCell ref="H3214:N3214"/>
    <mergeCell ref="C3215:F3215"/>
    <mergeCell ref="H3215:N3215"/>
    <mergeCell ref="H3190:I3190"/>
    <mergeCell ref="L3190:M3190"/>
    <mergeCell ref="C3191:H3191"/>
    <mergeCell ref="I3191:J3191"/>
    <mergeCell ref="K3191:L3191"/>
    <mergeCell ref="M3191:N3191"/>
    <mergeCell ref="K3197:N3197"/>
    <mergeCell ref="C3198:E3203"/>
    <mergeCell ref="F3198:G3198"/>
    <mergeCell ref="I3198:J3198"/>
    <mergeCell ref="F3201:G3201"/>
    <mergeCell ref="F3202:G3202"/>
    <mergeCell ref="I3202:N3203"/>
    <mergeCell ref="F3203:G3203"/>
    <mergeCell ref="C3194:E3194"/>
    <mergeCell ref="F3194:G3194"/>
    <mergeCell ref="F3200:G3200"/>
    <mergeCell ref="C3181:D3182"/>
    <mergeCell ref="E3181:E3182"/>
    <mergeCell ref="C3188:D3188"/>
    <mergeCell ref="H3188:I3188"/>
    <mergeCell ref="C3177:F3177"/>
    <mergeCell ref="I3195:N3195"/>
    <mergeCell ref="C3192:E3193"/>
    <mergeCell ref="F3192:G3193"/>
    <mergeCell ref="I3192:J3192"/>
    <mergeCell ref="K3192:L3192"/>
    <mergeCell ref="M3192:N3192"/>
    <mergeCell ref="I3193:J3193"/>
    <mergeCell ref="K3193:N3193"/>
    <mergeCell ref="F3181:F3182"/>
    <mergeCell ref="G3181:G3182"/>
    <mergeCell ref="H3181:I3182"/>
    <mergeCell ref="J3181:K3182"/>
    <mergeCell ref="C3186:D3186"/>
    <mergeCell ref="H3186:I3186"/>
    <mergeCell ref="J3186:K3186"/>
    <mergeCell ref="C3187:D3187"/>
    <mergeCell ref="H3183:I3183"/>
    <mergeCell ref="J3183:K3183"/>
    <mergeCell ref="L3189:M3189"/>
    <mergeCell ref="F3190:G3190"/>
    <mergeCell ref="H3187:I3187"/>
    <mergeCell ref="J3187:K3187"/>
    <mergeCell ref="J3188:K3188"/>
    <mergeCell ref="C3189:E3190"/>
    <mergeCell ref="F3189:G3189"/>
    <mergeCell ref="H3189:I3189"/>
    <mergeCell ref="C3160:E3160"/>
    <mergeCell ref="F3160:G3160"/>
    <mergeCell ref="I3160:J3160"/>
    <mergeCell ref="C3161:E3161"/>
    <mergeCell ref="F3161:G3161"/>
    <mergeCell ref="I3161:J3161"/>
    <mergeCell ref="A3170:A3203"/>
    <mergeCell ref="B3170:C3171"/>
    <mergeCell ref="D3170:N3170"/>
    <mergeCell ref="D3171:N3171"/>
    <mergeCell ref="C3172:G3174"/>
    <mergeCell ref="H3172:I3174"/>
    <mergeCell ref="J3172:J3174"/>
    <mergeCell ref="K3172:L3172"/>
    <mergeCell ref="K3173:N3173"/>
    <mergeCell ref="K3174:L3174"/>
    <mergeCell ref="M3174:N3174"/>
    <mergeCell ref="C3175:F3175"/>
    <mergeCell ref="H3175:N3175"/>
    <mergeCell ref="C3176:F3176"/>
    <mergeCell ref="H3176:N3176"/>
    <mergeCell ref="C3184:D3184"/>
    <mergeCell ref="H3184:I3184"/>
    <mergeCell ref="J3184:K3184"/>
    <mergeCell ref="C3185:D3185"/>
    <mergeCell ref="H3185:I3185"/>
    <mergeCell ref="J3185:K3185"/>
    <mergeCell ref="C3180:F3180"/>
    <mergeCell ref="H3180:N3180"/>
    <mergeCell ref="K3198:N3198"/>
    <mergeCell ref="F3199:G3199"/>
    <mergeCell ref="I3199:N3201"/>
    <mergeCell ref="B3169:N3169"/>
    <mergeCell ref="H3177:N3177"/>
    <mergeCell ref="C3178:F3178"/>
    <mergeCell ref="H3178:N3178"/>
    <mergeCell ref="C3179:F3179"/>
    <mergeCell ref="H3179:N3179"/>
    <mergeCell ref="H3151:I3151"/>
    <mergeCell ref="J3151:K3151"/>
    <mergeCell ref="C3148:D3148"/>
    <mergeCell ref="H3148:I3148"/>
    <mergeCell ref="J3148:K3148"/>
    <mergeCell ref="C3149:D3149"/>
    <mergeCell ref="H3149:I3149"/>
    <mergeCell ref="J3149:K3149"/>
    <mergeCell ref="C3158:E3158"/>
    <mergeCell ref="F3158:G3158"/>
    <mergeCell ref="I3158:J3158"/>
    <mergeCell ref="K3158:N3158"/>
    <mergeCell ref="F3153:G3153"/>
    <mergeCell ref="H3153:I3153"/>
    <mergeCell ref="K3161:N3161"/>
    <mergeCell ref="C3162:E3167"/>
    <mergeCell ref="F3162:G3162"/>
    <mergeCell ref="I3162:J3162"/>
    <mergeCell ref="K3162:N3162"/>
    <mergeCell ref="F3163:G3163"/>
    <mergeCell ref="I3163:N3165"/>
    <mergeCell ref="F3164:G3164"/>
    <mergeCell ref="F3165:G3165"/>
    <mergeCell ref="F3166:G3166"/>
    <mergeCell ref="I3166:N3167"/>
    <mergeCell ref="F3167:G3167"/>
    <mergeCell ref="C3151:D3151"/>
    <mergeCell ref="C3144:F3144"/>
    <mergeCell ref="H3144:N3144"/>
    <mergeCell ref="C3145:D3146"/>
    <mergeCell ref="F3145:F3146"/>
    <mergeCell ref="C3159:E3159"/>
    <mergeCell ref="F3159:G3159"/>
    <mergeCell ref="I3159:N3159"/>
    <mergeCell ref="C3156:E3157"/>
    <mergeCell ref="F3156:G3157"/>
    <mergeCell ref="I3156:J3156"/>
    <mergeCell ref="K3156:L3156"/>
    <mergeCell ref="M3156:N3156"/>
    <mergeCell ref="I3157:J3157"/>
    <mergeCell ref="K3157:N3157"/>
    <mergeCell ref="L3153:M3153"/>
    <mergeCell ref="F3154:G3154"/>
    <mergeCell ref="H3154:I3154"/>
    <mergeCell ref="L3154:M3154"/>
    <mergeCell ref="C3155:H3155"/>
    <mergeCell ref="I3155:J3155"/>
    <mergeCell ref="K3155:L3155"/>
    <mergeCell ref="M3155:N3155"/>
    <mergeCell ref="C3153:E3154"/>
    <mergeCell ref="C3152:D3152"/>
    <mergeCell ref="H3152:I3152"/>
    <mergeCell ref="J3152:K3152"/>
    <mergeCell ref="E3145:E3146"/>
    <mergeCell ref="I3122:J3122"/>
    <mergeCell ref="K3122:N3122"/>
    <mergeCell ref="C3123:E3123"/>
    <mergeCell ref="F3123:G3123"/>
    <mergeCell ref="B3133:N3133"/>
    <mergeCell ref="G3145:G3146"/>
    <mergeCell ref="H3145:I3146"/>
    <mergeCell ref="J3145:K3146"/>
    <mergeCell ref="L3145:L3146"/>
    <mergeCell ref="M3145:M3146"/>
    <mergeCell ref="N3145:N3147"/>
    <mergeCell ref="C3147:D3147"/>
    <mergeCell ref="H3147:I3147"/>
    <mergeCell ref="J3147:K3147"/>
    <mergeCell ref="A3134:A3167"/>
    <mergeCell ref="B3134:C3135"/>
    <mergeCell ref="D3134:N3134"/>
    <mergeCell ref="D3135:N3135"/>
    <mergeCell ref="C3136:G3138"/>
    <mergeCell ref="H3136:I3138"/>
    <mergeCell ref="J3136:J3138"/>
    <mergeCell ref="K3136:L3136"/>
    <mergeCell ref="K3137:N3137"/>
    <mergeCell ref="K3138:L3138"/>
    <mergeCell ref="M3138:N3138"/>
    <mergeCell ref="C3139:F3139"/>
    <mergeCell ref="H3139:N3139"/>
    <mergeCell ref="C3140:F3140"/>
    <mergeCell ref="H3140:N3140"/>
    <mergeCell ref="C3150:D3150"/>
    <mergeCell ref="H3150:I3150"/>
    <mergeCell ref="J3150:K3150"/>
    <mergeCell ref="L3109:L3110"/>
    <mergeCell ref="M3109:M3110"/>
    <mergeCell ref="N3109:N3111"/>
    <mergeCell ref="C3111:D3111"/>
    <mergeCell ref="C3124:E3124"/>
    <mergeCell ref="F3124:G3124"/>
    <mergeCell ref="I3124:J3124"/>
    <mergeCell ref="C3125:E3125"/>
    <mergeCell ref="F3125:G3125"/>
    <mergeCell ref="I3125:J3125"/>
    <mergeCell ref="C3141:F3141"/>
    <mergeCell ref="H3141:N3141"/>
    <mergeCell ref="C3142:F3142"/>
    <mergeCell ref="H3142:N3142"/>
    <mergeCell ref="C3143:F3143"/>
    <mergeCell ref="H3143:N3143"/>
    <mergeCell ref="H3118:I3118"/>
    <mergeCell ref="L3118:M3118"/>
    <mergeCell ref="C3119:H3119"/>
    <mergeCell ref="I3119:J3119"/>
    <mergeCell ref="K3119:L3119"/>
    <mergeCell ref="M3119:N3119"/>
    <mergeCell ref="K3125:N3125"/>
    <mergeCell ref="C3126:E3131"/>
    <mergeCell ref="F3126:G3126"/>
    <mergeCell ref="I3126:J3126"/>
    <mergeCell ref="F3129:G3129"/>
    <mergeCell ref="F3130:G3130"/>
    <mergeCell ref="I3130:N3131"/>
    <mergeCell ref="F3131:G3131"/>
    <mergeCell ref="C3122:E3122"/>
    <mergeCell ref="F3122:G3122"/>
    <mergeCell ref="F3128:G3128"/>
    <mergeCell ref="C3109:D3110"/>
    <mergeCell ref="E3109:E3110"/>
    <mergeCell ref="C3116:D3116"/>
    <mergeCell ref="H3116:I3116"/>
    <mergeCell ref="C3105:F3105"/>
    <mergeCell ref="I3123:N3123"/>
    <mergeCell ref="C3120:E3121"/>
    <mergeCell ref="F3120:G3121"/>
    <mergeCell ref="I3120:J3120"/>
    <mergeCell ref="K3120:L3120"/>
    <mergeCell ref="M3120:N3120"/>
    <mergeCell ref="I3121:J3121"/>
    <mergeCell ref="K3121:N3121"/>
    <mergeCell ref="F3109:F3110"/>
    <mergeCell ref="G3109:G3110"/>
    <mergeCell ref="H3109:I3110"/>
    <mergeCell ref="J3109:K3110"/>
    <mergeCell ref="C3114:D3114"/>
    <mergeCell ref="H3114:I3114"/>
    <mergeCell ref="J3114:K3114"/>
    <mergeCell ref="C3115:D3115"/>
    <mergeCell ref="H3111:I3111"/>
    <mergeCell ref="J3111:K3111"/>
    <mergeCell ref="L3117:M3117"/>
    <mergeCell ref="F3118:G3118"/>
    <mergeCell ref="H3115:I3115"/>
    <mergeCell ref="J3115:K3115"/>
    <mergeCell ref="J3116:K3116"/>
    <mergeCell ref="C3117:E3118"/>
    <mergeCell ref="F3117:G3117"/>
    <mergeCell ref="H3117:I3117"/>
    <mergeCell ref="C3088:E3088"/>
    <mergeCell ref="F3088:G3088"/>
    <mergeCell ref="I3088:J3088"/>
    <mergeCell ref="C3089:E3089"/>
    <mergeCell ref="F3089:G3089"/>
    <mergeCell ref="I3089:J3089"/>
    <mergeCell ref="A3098:A3131"/>
    <mergeCell ref="B3098:C3099"/>
    <mergeCell ref="D3098:N3098"/>
    <mergeCell ref="D3099:N3099"/>
    <mergeCell ref="C3100:G3102"/>
    <mergeCell ref="H3100:I3102"/>
    <mergeCell ref="J3100:J3102"/>
    <mergeCell ref="K3100:L3100"/>
    <mergeCell ref="K3101:N3101"/>
    <mergeCell ref="K3102:L3102"/>
    <mergeCell ref="M3102:N3102"/>
    <mergeCell ref="C3103:F3103"/>
    <mergeCell ref="H3103:N3103"/>
    <mergeCell ref="C3104:F3104"/>
    <mergeCell ref="H3104:N3104"/>
    <mergeCell ref="C3112:D3112"/>
    <mergeCell ref="H3112:I3112"/>
    <mergeCell ref="J3112:K3112"/>
    <mergeCell ref="C3113:D3113"/>
    <mergeCell ref="H3113:I3113"/>
    <mergeCell ref="J3113:K3113"/>
    <mergeCell ref="C3108:F3108"/>
    <mergeCell ref="H3108:N3108"/>
    <mergeCell ref="K3126:N3126"/>
    <mergeCell ref="F3127:G3127"/>
    <mergeCell ref="I3127:N3129"/>
    <mergeCell ref="B3097:N3097"/>
    <mergeCell ref="H3105:N3105"/>
    <mergeCell ref="C3106:F3106"/>
    <mergeCell ref="H3106:N3106"/>
    <mergeCell ref="C3107:F3107"/>
    <mergeCell ref="H3107:N3107"/>
    <mergeCell ref="H3079:I3079"/>
    <mergeCell ref="J3079:K3079"/>
    <mergeCell ref="C3076:D3076"/>
    <mergeCell ref="H3076:I3076"/>
    <mergeCell ref="J3076:K3076"/>
    <mergeCell ref="C3077:D3077"/>
    <mergeCell ref="H3077:I3077"/>
    <mergeCell ref="J3077:K3077"/>
    <mergeCell ref="C3086:E3086"/>
    <mergeCell ref="F3086:G3086"/>
    <mergeCell ref="I3086:J3086"/>
    <mergeCell ref="K3086:N3086"/>
    <mergeCell ref="F3081:G3081"/>
    <mergeCell ref="H3081:I3081"/>
    <mergeCell ref="K3089:N3089"/>
    <mergeCell ref="C3090:E3095"/>
    <mergeCell ref="F3090:G3090"/>
    <mergeCell ref="I3090:J3090"/>
    <mergeCell ref="K3090:N3090"/>
    <mergeCell ref="F3091:G3091"/>
    <mergeCell ref="I3091:N3093"/>
    <mergeCell ref="F3092:G3092"/>
    <mergeCell ref="F3093:G3093"/>
    <mergeCell ref="F3094:G3094"/>
    <mergeCell ref="I3094:N3095"/>
    <mergeCell ref="F3095:G3095"/>
    <mergeCell ref="C3079:D3079"/>
    <mergeCell ref="C3072:F3072"/>
    <mergeCell ref="H3072:N3072"/>
    <mergeCell ref="C3073:D3074"/>
    <mergeCell ref="F3073:F3074"/>
    <mergeCell ref="C3087:E3087"/>
    <mergeCell ref="F3087:G3087"/>
    <mergeCell ref="I3087:N3087"/>
    <mergeCell ref="C3084:E3085"/>
    <mergeCell ref="F3084:G3085"/>
    <mergeCell ref="I3084:J3084"/>
    <mergeCell ref="K3084:L3084"/>
    <mergeCell ref="M3084:N3084"/>
    <mergeCell ref="I3085:J3085"/>
    <mergeCell ref="K3085:N3085"/>
    <mergeCell ref="L3081:M3081"/>
    <mergeCell ref="F3082:G3082"/>
    <mergeCell ref="H3082:I3082"/>
    <mergeCell ref="L3082:M3082"/>
    <mergeCell ref="C3083:H3083"/>
    <mergeCell ref="I3083:J3083"/>
    <mergeCell ref="K3083:L3083"/>
    <mergeCell ref="M3083:N3083"/>
    <mergeCell ref="C3081:E3082"/>
    <mergeCell ref="C3080:D3080"/>
    <mergeCell ref="H3080:I3080"/>
    <mergeCell ref="J3080:K3080"/>
    <mergeCell ref="E3073:E3074"/>
    <mergeCell ref="I3050:J3050"/>
    <mergeCell ref="K3050:N3050"/>
    <mergeCell ref="C3051:E3051"/>
    <mergeCell ref="F3051:G3051"/>
    <mergeCell ref="B3061:N3061"/>
    <mergeCell ref="G3073:G3074"/>
    <mergeCell ref="H3073:I3074"/>
    <mergeCell ref="J3073:K3074"/>
    <mergeCell ref="L3073:L3074"/>
    <mergeCell ref="M3073:M3074"/>
    <mergeCell ref="N3073:N3075"/>
    <mergeCell ref="C3075:D3075"/>
    <mergeCell ref="H3075:I3075"/>
    <mergeCell ref="J3075:K3075"/>
    <mergeCell ref="A3062:A3095"/>
    <mergeCell ref="B3062:C3063"/>
    <mergeCell ref="D3062:N3062"/>
    <mergeCell ref="D3063:N3063"/>
    <mergeCell ref="C3064:G3066"/>
    <mergeCell ref="H3064:I3066"/>
    <mergeCell ref="J3064:J3066"/>
    <mergeCell ref="K3064:L3064"/>
    <mergeCell ref="K3065:N3065"/>
    <mergeCell ref="K3066:L3066"/>
    <mergeCell ref="M3066:N3066"/>
    <mergeCell ref="C3067:F3067"/>
    <mergeCell ref="H3067:N3067"/>
    <mergeCell ref="C3068:F3068"/>
    <mergeCell ref="H3068:N3068"/>
    <mergeCell ref="C3078:D3078"/>
    <mergeCell ref="H3078:I3078"/>
    <mergeCell ref="J3078:K3078"/>
    <mergeCell ref="L3037:L3038"/>
    <mergeCell ref="M3037:M3038"/>
    <mergeCell ref="N3037:N3039"/>
    <mergeCell ref="C3039:D3039"/>
    <mergeCell ref="C3052:E3052"/>
    <mergeCell ref="F3052:G3052"/>
    <mergeCell ref="I3052:J3052"/>
    <mergeCell ref="C3053:E3053"/>
    <mergeCell ref="F3053:G3053"/>
    <mergeCell ref="I3053:J3053"/>
    <mergeCell ref="C3069:F3069"/>
    <mergeCell ref="H3069:N3069"/>
    <mergeCell ref="C3070:F3070"/>
    <mergeCell ref="H3070:N3070"/>
    <mergeCell ref="C3071:F3071"/>
    <mergeCell ref="H3071:N3071"/>
    <mergeCell ref="H3046:I3046"/>
    <mergeCell ref="L3046:M3046"/>
    <mergeCell ref="C3047:H3047"/>
    <mergeCell ref="I3047:J3047"/>
    <mergeCell ref="K3047:L3047"/>
    <mergeCell ref="M3047:N3047"/>
    <mergeCell ref="K3053:N3053"/>
    <mergeCell ref="C3054:E3059"/>
    <mergeCell ref="F3054:G3054"/>
    <mergeCell ref="I3054:J3054"/>
    <mergeCell ref="F3057:G3057"/>
    <mergeCell ref="F3058:G3058"/>
    <mergeCell ref="I3058:N3059"/>
    <mergeCell ref="F3059:G3059"/>
    <mergeCell ref="C3050:E3050"/>
    <mergeCell ref="F3050:G3050"/>
    <mergeCell ref="F3056:G3056"/>
    <mergeCell ref="C3037:D3038"/>
    <mergeCell ref="E3037:E3038"/>
    <mergeCell ref="C3044:D3044"/>
    <mergeCell ref="H3044:I3044"/>
    <mergeCell ref="C3033:F3033"/>
    <mergeCell ref="I3051:N3051"/>
    <mergeCell ref="C3048:E3049"/>
    <mergeCell ref="F3048:G3049"/>
    <mergeCell ref="I3048:J3048"/>
    <mergeCell ref="K3048:L3048"/>
    <mergeCell ref="M3048:N3048"/>
    <mergeCell ref="I3049:J3049"/>
    <mergeCell ref="K3049:N3049"/>
    <mergeCell ref="F3037:F3038"/>
    <mergeCell ref="G3037:G3038"/>
    <mergeCell ref="H3037:I3038"/>
    <mergeCell ref="J3037:K3038"/>
    <mergeCell ref="C3042:D3042"/>
    <mergeCell ref="H3042:I3042"/>
    <mergeCell ref="J3042:K3042"/>
    <mergeCell ref="C3043:D3043"/>
    <mergeCell ref="H3039:I3039"/>
    <mergeCell ref="J3039:K3039"/>
    <mergeCell ref="L3045:M3045"/>
    <mergeCell ref="F3046:G3046"/>
    <mergeCell ref="H3043:I3043"/>
    <mergeCell ref="J3043:K3043"/>
    <mergeCell ref="J3044:K3044"/>
    <mergeCell ref="C3045:E3046"/>
    <mergeCell ref="F3045:G3045"/>
    <mergeCell ref="H3045:I3045"/>
    <mergeCell ref="C3016:E3016"/>
    <mergeCell ref="F3016:G3016"/>
    <mergeCell ref="I3016:J3016"/>
    <mergeCell ref="C3017:E3017"/>
    <mergeCell ref="F3017:G3017"/>
    <mergeCell ref="I3017:J3017"/>
    <mergeCell ref="A3026:A3059"/>
    <mergeCell ref="B3026:C3027"/>
    <mergeCell ref="D3026:N3026"/>
    <mergeCell ref="D3027:N3027"/>
    <mergeCell ref="C3028:G3030"/>
    <mergeCell ref="H3028:I3030"/>
    <mergeCell ref="J3028:J3030"/>
    <mergeCell ref="K3028:L3028"/>
    <mergeCell ref="K3029:N3029"/>
    <mergeCell ref="K3030:L3030"/>
    <mergeCell ref="M3030:N3030"/>
    <mergeCell ref="C3031:F3031"/>
    <mergeCell ref="H3031:N3031"/>
    <mergeCell ref="C3032:F3032"/>
    <mergeCell ref="H3032:N3032"/>
    <mergeCell ref="C3040:D3040"/>
    <mergeCell ref="H3040:I3040"/>
    <mergeCell ref="J3040:K3040"/>
    <mergeCell ref="C3041:D3041"/>
    <mergeCell ref="H3041:I3041"/>
    <mergeCell ref="J3041:K3041"/>
    <mergeCell ref="C3036:F3036"/>
    <mergeCell ref="H3036:N3036"/>
    <mergeCell ref="K3054:N3054"/>
    <mergeCell ref="F3055:G3055"/>
    <mergeCell ref="I3055:N3057"/>
    <mergeCell ref="B3025:N3025"/>
    <mergeCell ref="H3033:N3033"/>
    <mergeCell ref="C3034:F3034"/>
    <mergeCell ref="H3034:N3034"/>
    <mergeCell ref="C3035:F3035"/>
    <mergeCell ref="H3035:N3035"/>
    <mergeCell ref="H3007:I3007"/>
    <mergeCell ref="J3007:K3007"/>
    <mergeCell ref="C3004:D3004"/>
    <mergeCell ref="H3004:I3004"/>
    <mergeCell ref="J3004:K3004"/>
    <mergeCell ref="C3005:D3005"/>
    <mergeCell ref="H3005:I3005"/>
    <mergeCell ref="J3005:K3005"/>
    <mergeCell ref="C3014:E3014"/>
    <mergeCell ref="F3014:G3014"/>
    <mergeCell ref="I3014:J3014"/>
    <mergeCell ref="K3014:N3014"/>
    <mergeCell ref="F3009:G3009"/>
    <mergeCell ref="H3009:I3009"/>
    <mergeCell ref="K3017:N3017"/>
    <mergeCell ref="C3018:E3023"/>
    <mergeCell ref="F3018:G3018"/>
    <mergeCell ref="I3018:J3018"/>
    <mergeCell ref="K3018:N3018"/>
    <mergeCell ref="F3019:G3019"/>
    <mergeCell ref="I3019:N3021"/>
    <mergeCell ref="F3020:G3020"/>
    <mergeCell ref="F3021:G3021"/>
    <mergeCell ref="F3022:G3022"/>
    <mergeCell ref="I3022:N3023"/>
    <mergeCell ref="F3023:G3023"/>
    <mergeCell ref="C3007:D3007"/>
    <mergeCell ref="C3000:F3000"/>
    <mergeCell ref="H3000:N3000"/>
    <mergeCell ref="C3001:D3002"/>
    <mergeCell ref="F3001:F3002"/>
    <mergeCell ref="C3015:E3015"/>
    <mergeCell ref="F3015:G3015"/>
    <mergeCell ref="I3015:N3015"/>
    <mergeCell ref="C3012:E3013"/>
    <mergeCell ref="F3012:G3013"/>
    <mergeCell ref="I3012:J3012"/>
    <mergeCell ref="K3012:L3012"/>
    <mergeCell ref="M3012:N3012"/>
    <mergeCell ref="I3013:J3013"/>
    <mergeCell ref="K3013:N3013"/>
    <mergeCell ref="L3009:M3009"/>
    <mergeCell ref="F3010:G3010"/>
    <mergeCell ref="H3010:I3010"/>
    <mergeCell ref="L3010:M3010"/>
    <mergeCell ref="C3011:H3011"/>
    <mergeCell ref="I3011:J3011"/>
    <mergeCell ref="K3011:L3011"/>
    <mergeCell ref="M3011:N3011"/>
    <mergeCell ref="C3009:E3010"/>
    <mergeCell ref="C3008:D3008"/>
    <mergeCell ref="H3008:I3008"/>
    <mergeCell ref="J3008:K3008"/>
    <mergeCell ref="E3001:E3002"/>
    <mergeCell ref="I2978:J2978"/>
    <mergeCell ref="K2978:N2978"/>
    <mergeCell ref="C2979:E2979"/>
    <mergeCell ref="F2979:G2979"/>
    <mergeCell ref="B2989:N2989"/>
    <mergeCell ref="G3001:G3002"/>
    <mergeCell ref="H3001:I3002"/>
    <mergeCell ref="J3001:K3002"/>
    <mergeCell ref="L3001:L3002"/>
    <mergeCell ref="M3001:M3002"/>
    <mergeCell ref="N3001:N3003"/>
    <mergeCell ref="C3003:D3003"/>
    <mergeCell ref="H3003:I3003"/>
    <mergeCell ref="J3003:K3003"/>
    <mergeCell ref="A2990:A3023"/>
    <mergeCell ref="B2990:C2991"/>
    <mergeCell ref="D2990:N2990"/>
    <mergeCell ref="D2991:N2991"/>
    <mergeCell ref="C2992:G2994"/>
    <mergeCell ref="H2992:I2994"/>
    <mergeCell ref="J2992:J2994"/>
    <mergeCell ref="K2992:L2992"/>
    <mergeCell ref="K2993:N2993"/>
    <mergeCell ref="K2994:L2994"/>
    <mergeCell ref="M2994:N2994"/>
    <mergeCell ref="C2995:F2995"/>
    <mergeCell ref="H2995:N2995"/>
    <mergeCell ref="C2996:F2996"/>
    <mergeCell ref="H2996:N2996"/>
    <mergeCell ref="C3006:D3006"/>
    <mergeCell ref="H3006:I3006"/>
    <mergeCell ref="J3006:K3006"/>
    <mergeCell ref="L2965:L2966"/>
    <mergeCell ref="M2965:M2966"/>
    <mergeCell ref="N2965:N2967"/>
    <mergeCell ref="C2967:D2967"/>
    <mergeCell ref="C2980:E2980"/>
    <mergeCell ref="F2980:G2980"/>
    <mergeCell ref="I2980:J2980"/>
    <mergeCell ref="C2981:E2981"/>
    <mergeCell ref="F2981:G2981"/>
    <mergeCell ref="I2981:J2981"/>
    <mergeCell ref="C2997:F2997"/>
    <mergeCell ref="H2997:N2997"/>
    <mergeCell ref="C2998:F2998"/>
    <mergeCell ref="H2998:N2998"/>
    <mergeCell ref="C2999:F2999"/>
    <mergeCell ref="H2999:N2999"/>
    <mergeCell ref="H2974:I2974"/>
    <mergeCell ref="L2974:M2974"/>
    <mergeCell ref="C2975:H2975"/>
    <mergeCell ref="I2975:J2975"/>
    <mergeCell ref="K2975:L2975"/>
    <mergeCell ref="M2975:N2975"/>
    <mergeCell ref="K2981:N2981"/>
    <mergeCell ref="C2982:E2987"/>
    <mergeCell ref="F2982:G2982"/>
    <mergeCell ref="I2982:J2982"/>
    <mergeCell ref="F2985:G2985"/>
    <mergeCell ref="F2986:G2986"/>
    <mergeCell ref="I2986:N2987"/>
    <mergeCell ref="F2987:G2987"/>
    <mergeCell ref="C2978:E2978"/>
    <mergeCell ref="F2978:G2978"/>
    <mergeCell ref="F2984:G2984"/>
    <mergeCell ref="C2965:D2966"/>
    <mergeCell ref="E2965:E2966"/>
    <mergeCell ref="C2972:D2972"/>
    <mergeCell ref="H2972:I2972"/>
    <mergeCell ref="C2961:F2961"/>
    <mergeCell ref="I2979:N2979"/>
    <mergeCell ref="C2976:E2977"/>
    <mergeCell ref="F2976:G2977"/>
    <mergeCell ref="I2976:J2976"/>
    <mergeCell ref="K2976:L2976"/>
    <mergeCell ref="M2976:N2976"/>
    <mergeCell ref="I2977:J2977"/>
    <mergeCell ref="K2977:N2977"/>
    <mergeCell ref="F2965:F2966"/>
    <mergeCell ref="G2965:G2966"/>
    <mergeCell ref="H2965:I2966"/>
    <mergeCell ref="J2965:K2966"/>
    <mergeCell ref="C2970:D2970"/>
    <mergeCell ref="H2970:I2970"/>
    <mergeCell ref="J2970:K2970"/>
    <mergeCell ref="C2971:D2971"/>
    <mergeCell ref="H2967:I2967"/>
    <mergeCell ref="J2967:K2967"/>
    <mergeCell ref="L2973:M2973"/>
    <mergeCell ref="F2974:G2974"/>
    <mergeCell ref="H2971:I2971"/>
    <mergeCell ref="J2971:K2971"/>
    <mergeCell ref="J2972:K2972"/>
    <mergeCell ref="C2973:E2974"/>
    <mergeCell ref="F2973:G2973"/>
    <mergeCell ref="H2973:I2973"/>
    <mergeCell ref="C2944:E2944"/>
    <mergeCell ref="F2944:G2944"/>
    <mergeCell ref="I2944:J2944"/>
    <mergeCell ref="C2945:E2945"/>
    <mergeCell ref="F2945:G2945"/>
    <mergeCell ref="I2945:J2945"/>
    <mergeCell ref="A2954:A2987"/>
    <mergeCell ref="B2954:C2955"/>
    <mergeCell ref="D2954:N2954"/>
    <mergeCell ref="D2955:N2955"/>
    <mergeCell ref="C2956:G2958"/>
    <mergeCell ref="H2956:I2958"/>
    <mergeCell ref="J2956:J2958"/>
    <mergeCell ref="K2956:L2956"/>
    <mergeCell ref="K2957:N2957"/>
    <mergeCell ref="K2958:L2958"/>
    <mergeCell ref="M2958:N2958"/>
    <mergeCell ref="C2959:F2959"/>
    <mergeCell ref="H2959:N2959"/>
    <mergeCell ref="C2960:F2960"/>
    <mergeCell ref="H2960:N2960"/>
    <mergeCell ref="C2968:D2968"/>
    <mergeCell ref="H2968:I2968"/>
    <mergeCell ref="J2968:K2968"/>
    <mergeCell ref="C2969:D2969"/>
    <mergeCell ref="H2969:I2969"/>
    <mergeCell ref="J2969:K2969"/>
    <mergeCell ref="C2964:F2964"/>
    <mergeCell ref="H2964:N2964"/>
    <mergeCell ref="K2982:N2982"/>
    <mergeCell ref="F2983:G2983"/>
    <mergeCell ref="I2983:N2985"/>
    <mergeCell ref="B2953:N2953"/>
    <mergeCell ref="H2961:N2961"/>
    <mergeCell ref="C2962:F2962"/>
    <mergeCell ref="H2962:N2962"/>
    <mergeCell ref="C2963:F2963"/>
    <mergeCell ref="H2963:N2963"/>
    <mergeCell ref="H2935:I2935"/>
    <mergeCell ref="J2935:K2935"/>
    <mergeCell ref="C2932:D2932"/>
    <mergeCell ref="H2932:I2932"/>
    <mergeCell ref="J2932:K2932"/>
    <mergeCell ref="C2933:D2933"/>
    <mergeCell ref="H2933:I2933"/>
    <mergeCell ref="J2933:K2933"/>
    <mergeCell ref="C2942:E2942"/>
    <mergeCell ref="F2942:G2942"/>
    <mergeCell ref="I2942:J2942"/>
    <mergeCell ref="K2942:N2942"/>
    <mergeCell ref="F2937:G2937"/>
    <mergeCell ref="H2937:I2937"/>
    <mergeCell ref="K2945:N2945"/>
    <mergeCell ref="C2946:E2951"/>
    <mergeCell ref="F2946:G2946"/>
    <mergeCell ref="I2946:J2946"/>
    <mergeCell ref="K2946:N2946"/>
    <mergeCell ref="F2947:G2947"/>
    <mergeCell ref="I2947:N2949"/>
    <mergeCell ref="F2948:G2948"/>
    <mergeCell ref="F2949:G2949"/>
    <mergeCell ref="F2950:G2950"/>
    <mergeCell ref="I2950:N2951"/>
    <mergeCell ref="F2951:G2951"/>
    <mergeCell ref="C2935:D2935"/>
    <mergeCell ref="C2928:F2928"/>
    <mergeCell ref="H2928:N2928"/>
    <mergeCell ref="C2929:D2930"/>
    <mergeCell ref="F2929:F2930"/>
    <mergeCell ref="C2943:E2943"/>
    <mergeCell ref="F2943:G2943"/>
    <mergeCell ref="I2943:N2943"/>
    <mergeCell ref="C2940:E2941"/>
    <mergeCell ref="F2940:G2941"/>
    <mergeCell ref="I2940:J2940"/>
    <mergeCell ref="K2940:L2940"/>
    <mergeCell ref="M2940:N2940"/>
    <mergeCell ref="I2941:J2941"/>
    <mergeCell ref="K2941:N2941"/>
    <mergeCell ref="L2937:M2937"/>
    <mergeCell ref="F2938:G2938"/>
    <mergeCell ref="H2938:I2938"/>
    <mergeCell ref="L2938:M2938"/>
    <mergeCell ref="C2939:H2939"/>
    <mergeCell ref="I2939:J2939"/>
    <mergeCell ref="K2939:L2939"/>
    <mergeCell ref="M2939:N2939"/>
    <mergeCell ref="C2937:E2938"/>
    <mergeCell ref="C2936:D2936"/>
    <mergeCell ref="H2936:I2936"/>
    <mergeCell ref="J2936:K2936"/>
    <mergeCell ref="E2929:E2930"/>
    <mergeCell ref="I2906:J2906"/>
    <mergeCell ref="K2906:N2906"/>
    <mergeCell ref="C2907:E2907"/>
    <mergeCell ref="F2907:G2907"/>
    <mergeCell ref="B2917:N2917"/>
    <mergeCell ref="G2929:G2930"/>
    <mergeCell ref="H2929:I2930"/>
    <mergeCell ref="J2929:K2930"/>
    <mergeCell ref="L2929:L2930"/>
    <mergeCell ref="M2929:M2930"/>
    <mergeCell ref="N2929:N2931"/>
    <mergeCell ref="C2931:D2931"/>
    <mergeCell ref="H2931:I2931"/>
    <mergeCell ref="J2931:K2931"/>
    <mergeCell ref="A2918:A2951"/>
    <mergeCell ref="B2918:C2919"/>
    <mergeCell ref="D2918:N2918"/>
    <mergeCell ref="D2919:N2919"/>
    <mergeCell ref="C2920:G2922"/>
    <mergeCell ref="H2920:I2922"/>
    <mergeCell ref="J2920:J2922"/>
    <mergeCell ref="K2920:L2920"/>
    <mergeCell ref="K2921:N2921"/>
    <mergeCell ref="K2922:L2922"/>
    <mergeCell ref="M2922:N2922"/>
    <mergeCell ref="C2923:F2923"/>
    <mergeCell ref="H2923:N2923"/>
    <mergeCell ref="C2924:F2924"/>
    <mergeCell ref="H2924:N2924"/>
    <mergeCell ref="C2934:D2934"/>
    <mergeCell ref="H2934:I2934"/>
    <mergeCell ref="J2934:K2934"/>
    <mergeCell ref="L2893:L2894"/>
    <mergeCell ref="M2893:M2894"/>
    <mergeCell ref="N2893:N2895"/>
    <mergeCell ref="C2895:D2895"/>
    <mergeCell ref="C2908:E2908"/>
    <mergeCell ref="F2908:G2908"/>
    <mergeCell ref="I2908:J2908"/>
    <mergeCell ref="C2909:E2909"/>
    <mergeCell ref="F2909:G2909"/>
    <mergeCell ref="I2909:J2909"/>
    <mergeCell ref="C2925:F2925"/>
    <mergeCell ref="H2925:N2925"/>
    <mergeCell ref="C2926:F2926"/>
    <mergeCell ref="H2926:N2926"/>
    <mergeCell ref="C2927:F2927"/>
    <mergeCell ref="H2927:N2927"/>
    <mergeCell ref="H2902:I2902"/>
    <mergeCell ref="L2902:M2902"/>
    <mergeCell ref="C2903:H2903"/>
    <mergeCell ref="I2903:J2903"/>
    <mergeCell ref="K2903:L2903"/>
    <mergeCell ref="M2903:N2903"/>
    <mergeCell ref="K2909:N2909"/>
    <mergeCell ref="C2910:E2915"/>
    <mergeCell ref="F2910:G2910"/>
    <mergeCell ref="I2910:J2910"/>
    <mergeCell ref="F2913:G2913"/>
    <mergeCell ref="F2914:G2914"/>
    <mergeCell ref="I2914:N2915"/>
    <mergeCell ref="F2915:G2915"/>
    <mergeCell ref="C2906:E2906"/>
    <mergeCell ref="F2906:G2906"/>
    <mergeCell ref="F2912:G2912"/>
    <mergeCell ref="C2893:D2894"/>
    <mergeCell ref="E2893:E2894"/>
    <mergeCell ref="C2900:D2900"/>
    <mergeCell ref="H2900:I2900"/>
    <mergeCell ref="C2889:F2889"/>
    <mergeCell ref="I2907:N2907"/>
    <mergeCell ref="C2904:E2905"/>
    <mergeCell ref="F2904:G2905"/>
    <mergeCell ref="I2904:J2904"/>
    <mergeCell ref="K2904:L2904"/>
    <mergeCell ref="M2904:N2904"/>
    <mergeCell ref="I2905:J2905"/>
    <mergeCell ref="K2905:N2905"/>
    <mergeCell ref="F2893:F2894"/>
    <mergeCell ref="G2893:G2894"/>
    <mergeCell ref="H2893:I2894"/>
    <mergeCell ref="J2893:K2894"/>
    <mergeCell ref="C2898:D2898"/>
    <mergeCell ref="H2898:I2898"/>
    <mergeCell ref="J2898:K2898"/>
    <mergeCell ref="C2899:D2899"/>
    <mergeCell ref="H2895:I2895"/>
    <mergeCell ref="J2895:K2895"/>
    <mergeCell ref="L2901:M2901"/>
    <mergeCell ref="F2902:G2902"/>
    <mergeCell ref="H2899:I2899"/>
    <mergeCell ref="J2899:K2899"/>
    <mergeCell ref="J2900:K2900"/>
    <mergeCell ref="C2901:E2902"/>
    <mergeCell ref="F2901:G2901"/>
    <mergeCell ref="H2901:I2901"/>
    <mergeCell ref="C2872:E2872"/>
    <mergeCell ref="F2872:G2872"/>
    <mergeCell ref="I2872:J2872"/>
    <mergeCell ref="C2873:E2873"/>
    <mergeCell ref="F2873:G2873"/>
    <mergeCell ref="I2873:J2873"/>
    <mergeCell ref="A2882:A2915"/>
    <mergeCell ref="B2882:C2883"/>
    <mergeCell ref="D2882:N2882"/>
    <mergeCell ref="D2883:N2883"/>
    <mergeCell ref="C2884:G2886"/>
    <mergeCell ref="H2884:I2886"/>
    <mergeCell ref="J2884:J2886"/>
    <mergeCell ref="K2884:L2884"/>
    <mergeCell ref="K2885:N2885"/>
    <mergeCell ref="K2886:L2886"/>
    <mergeCell ref="M2886:N2886"/>
    <mergeCell ref="C2887:F2887"/>
    <mergeCell ref="H2887:N2887"/>
    <mergeCell ref="C2888:F2888"/>
    <mergeCell ref="H2888:N2888"/>
    <mergeCell ref="C2896:D2896"/>
    <mergeCell ref="H2896:I2896"/>
    <mergeCell ref="J2896:K2896"/>
    <mergeCell ref="C2897:D2897"/>
    <mergeCell ref="H2897:I2897"/>
    <mergeCell ref="J2897:K2897"/>
    <mergeCell ref="C2892:F2892"/>
    <mergeCell ref="H2892:N2892"/>
    <mergeCell ref="K2910:N2910"/>
    <mergeCell ref="F2911:G2911"/>
    <mergeCell ref="I2911:N2913"/>
    <mergeCell ref="B2881:N2881"/>
    <mergeCell ref="H2889:N2889"/>
    <mergeCell ref="C2890:F2890"/>
    <mergeCell ref="H2890:N2890"/>
    <mergeCell ref="C2891:F2891"/>
    <mergeCell ref="H2891:N2891"/>
    <mergeCell ref="H2863:I2863"/>
    <mergeCell ref="J2863:K2863"/>
    <mergeCell ref="C2860:D2860"/>
    <mergeCell ref="H2860:I2860"/>
    <mergeCell ref="J2860:K2860"/>
    <mergeCell ref="C2861:D2861"/>
    <mergeCell ref="H2861:I2861"/>
    <mergeCell ref="J2861:K2861"/>
    <mergeCell ref="C2870:E2870"/>
    <mergeCell ref="F2870:G2870"/>
    <mergeCell ref="I2870:J2870"/>
    <mergeCell ref="K2870:N2870"/>
    <mergeCell ref="F2865:G2865"/>
    <mergeCell ref="H2865:I2865"/>
    <mergeCell ref="K2873:N2873"/>
    <mergeCell ref="C2874:E2879"/>
    <mergeCell ref="F2874:G2874"/>
    <mergeCell ref="I2874:J2874"/>
    <mergeCell ref="K2874:N2874"/>
    <mergeCell ref="F2875:G2875"/>
    <mergeCell ref="I2875:N2877"/>
    <mergeCell ref="F2876:G2876"/>
    <mergeCell ref="F2877:G2877"/>
    <mergeCell ref="F2878:G2878"/>
    <mergeCell ref="I2878:N2879"/>
    <mergeCell ref="F2879:G2879"/>
    <mergeCell ref="C2863:D2863"/>
    <mergeCell ref="C2856:F2856"/>
    <mergeCell ref="H2856:N2856"/>
    <mergeCell ref="C2857:D2858"/>
    <mergeCell ref="F2857:F2858"/>
    <mergeCell ref="C2871:E2871"/>
    <mergeCell ref="F2871:G2871"/>
    <mergeCell ref="I2871:N2871"/>
    <mergeCell ref="C2868:E2869"/>
    <mergeCell ref="F2868:G2869"/>
    <mergeCell ref="I2868:J2868"/>
    <mergeCell ref="K2868:L2868"/>
    <mergeCell ref="M2868:N2868"/>
    <mergeCell ref="I2869:J2869"/>
    <mergeCell ref="K2869:N2869"/>
    <mergeCell ref="L2865:M2865"/>
    <mergeCell ref="F2866:G2866"/>
    <mergeCell ref="H2866:I2866"/>
    <mergeCell ref="L2866:M2866"/>
    <mergeCell ref="C2867:H2867"/>
    <mergeCell ref="I2867:J2867"/>
    <mergeCell ref="K2867:L2867"/>
    <mergeCell ref="M2867:N2867"/>
    <mergeCell ref="C2865:E2866"/>
    <mergeCell ref="C2864:D2864"/>
    <mergeCell ref="H2864:I2864"/>
    <mergeCell ref="J2864:K2864"/>
    <mergeCell ref="E2857:E2858"/>
    <mergeCell ref="I2834:J2834"/>
    <mergeCell ref="K2834:N2834"/>
    <mergeCell ref="C2835:E2835"/>
    <mergeCell ref="F2835:G2835"/>
    <mergeCell ref="B2845:N2845"/>
    <mergeCell ref="G2857:G2858"/>
    <mergeCell ref="H2857:I2858"/>
    <mergeCell ref="J2857:K2858"/>
    <mergeCell ref="L2857:L2858"/>
    <mergeCell ref="M2857:M2858"/>
    <mergeCell ref="N2857:N2859"/>
    <mergeCell ref="C2859:D2859"/>
    <mergeCell ref="H2859:I2859"/>
    <mergeCell ref="J2859:K2859"/>
    <mergeCell ref="A2846:A2879"/>
    <mergeCell ref="B2846:C2847"/>
    <mergeCell ref="D2846:N2846"/>
    <mergeCell ref="D2847:N2847"/>
    <mergeCell ref="C2848:G2850"/>
    <mergeCell ref="H2848:I2850"/>
    <mergeCell ref="J2848:J2850"/>
    <mergeCell ref="K2848:L2848"/>
    <mergeCell ref="K2849:N2849"/>
    <mergeCell ref="K2850:L2850"/>
    <mergeCell ref="M2850:N2850"/>
    <mergeCell ref="C2851:F2851"/>
    <mergeCell ref="H2851:N2851"/>
    <mergeCell ref="C2852:F2852"/>
    <mergeCell ref="H2852:N2852"/>
    <mergeCell ref="C2862:D2862"/>
    <mergeCell ref="H2862:I2862"/>
    <mergeCell ref="J2862:K2862"/>
    <mergeCell ref="L2821:L2822"/>
    <mergeCell ref="M2821:M2822"/>
    <mergeCell ref="N2821:N2823"/>
    <mergeCell ref="C2823:D2823"/>
    <mergeCell ref="C2836:E2836"/>
    <mergeCell ref="F2836:G2836"/>
    <mergeCell ref="I2836:J2836"/>
    <mergeCell ref="C2837:E2837"/>
    <mergeCell ref="F2837:G2837"/>
    <mergeCell ref="I2837:J2837"/>
    <mergeCell ref="C2853:F2853"/>
    <mergeCell ref="H2853:N2853"/>
    <mergeCell ref="C2854:F2854"/>
    <mergeCell ref="H2854:N2854"/>
    <mergeCell ref="C2855:F2855"/>
    <mergeCell ref="H2855:N2855"/>
    <mergeCell ref="H2830:I2830"/>
    <mergeCell ref="L2830:M2830"/>
    <mergeCell ref="C2831:H2831"/>
    <mergeCell ref="I2831:J2831"/>
    <mergeCell ref="K2831:L2831"/>
    <mergeCell ref="M2831:N2831"/>
    <mergeCell ref="K2837:N2837"/>
    <mergeCell ref="C2838:E2843"/>
    <mergeCell ref="F2838:G2838"/>
    <mergeCell ref="I2838:J2838"/>
    <mergeCell ref="F2841:G2841"/>
    <mergeCell ref="F2842:G2842"/>
    <mergeCell ref="I2842:N2843"/>
    <mergeCell ref="F2843:G2843"/>
    <mergeCell ref="C2834:E2834"/>
    <mergeCell ref="F2834:G2834"/>
    <mergeCell ref="F2840:G2840"/>
    <mergeCell ref="C2821:D2822"/>
    <mergeCell ref="E2821:E2822"/>
    <mergeCell ref="C2828:D2828"/>
    <mergeCell ref="H2828:I2828"/>
    <mergeCell ref="C2817:F2817"/>
    <mergeCell ref="I2835:N2835"/>
    <mergeCell ref="C2832:E2833"/>
    <mergeCell ref="F2832:G2833"/>
    <mergeCell ref="I2832:J2832"/>
    <mergeCell ref="K2832:L2832"/>
    <mergeCell ref="M2832:N2832"/>
    <mergeCell ref="I2833:J2833"/>
    <mergeCell ref="K2833:N2833"/>
    <mergeCell ref="F2821:F2822"/>
    <mergeCell ref="G2821:G2822"/>
    <mergeCell ref="H2821:I2822"/>
    <mergeCell ref="J2821:K2822"/>
    <mergeCell ref="C2826:D2826"/>
    <mergeCell ref="H2826:I2826"/>
    <mergeCell ref="J2826:K2826"/>
    <mergeCell ref="C2827:D2827"/>
    <mergeCell ref="H2823:I2823"/>
    <mergeCell ref="J2823:K2823"/>
    <mergeCell ref="L2829:M2829"/>
    <mergeCell ref="F2830:G2830"/>
    <mergeCell ref="H2827:I2827"/>
    <mergeCell ref="J2827:K2827"/>
    <mergeCell ref="J2828:K2828"/>
    <mergeCell ref="C2829:E2830"/>
    <mergeCell ref="F2829:G2829"/>
    <mergeCell ref="H2829:I2829"/>
    <mergeCell ref="C2800:E2800"/>
    <mergeCell ref="F2800:G2800"/>
    <mergeCell ref="I2800:J2800"/>
    <mergeCell ref="C2801:E2801"/>
    <mergeCell ref="F2801:G2801"/>
    <mergeCell ref="I2801:J2801"/>
    <mergeCell ref="A2810:A2843"/>
    <mergeCell ref="B2810:C2811"/>
    <mergeCell ref="D2810:N2810"/>
    <mergeCell ref="D2811:N2811"/>
    <mergeCell ref="C2812:G2814"/>
    <mergeCell ref="H2812:I2814"/>
    <mergeCell ref="J2812:J2814"/>
    <mergeCell ref="K2812:L2812"/>
    <mergeCell ref="K2813:N2813"/>
    <mergeCell ref="K2814:L2814"/>
    <mergeCell ref="M2814:N2814"/>
    <mergeCell ref="C2815:F2815"/>
    <mergeCell ref="H2815:N2815"/>
    <mergeCell ref="C2816:F2816"/>
    <mergeCell ref="H2816:N2816"/>
    <mergeCell ref="C2824:D2824"/>
    <mergeCell ref="H2824:I2824"/>
    <mergeCell ref="J2824:K2824"/>
    <mergeCell ref="C2825:D2825"/>
    <mergeCell ref="H2825:I2825"/>
    <mergeCell ref="J2825:K2825"/>
    <mergeCell ref="C2820:F2820"/>
    <mergeCell ref="H2820:N2820"/>
    <mergeCell ref="K2838:N2838"/>
    <mergeCell ref="F2839:G2839"/>
    <mergeCell ref="I2839:N2841"/>
    <mergeCell ref="B2809:N2809"/>
    <mergeCell ref="H2817:N2817"/>
    <mergeCell ref="C2818:F2818"/>
    <mergeCell ref="H2818:N2818"/>
    <mergeCell ref="C2819:F2819"/>
    <mergeCell ref="H2819:N2819"/>
    <mergeCell ref="H2791:I2791"/>
    <mergeCell ref="J2791:K2791"/>
    <mergeCell ref="C2788:D2788"/>
    <mergeCell ref="H2788:I2788"/>
    <mergeCell ref="J2788:K2788"/>
    <mergeCell ref="C2789:D2789"/>
    <mergeCell ref="H2789:I2789"/>
    <mergeCell ref="J2789:K2789"/>
    <mergeCell ref="C2798:E2798"/>
    <mergeCell ref="F2798:G2798"/>
    <mergeCell ref="I2798:J2798"/>
    <mergeCell ref="K2798:N2798"/>
    <mergeCell ref="F2793:G2793"/>
    <mergeCell ref="H2793:I2793"/>
    <mergeCell ref="K2801:N2801"/>
    <mergeCell ref="C2802:E2807"/>
    <mergeCell ref="F2802:G2802"/>
    <mergeCell ref="I2802:J2802"/>
    <mergeCell ref="K2802:N2802"/>
    <mergeCell ref="F2803:G2803"/>
    <mergeCell ref="I2803:N2805"/>
    <mergeCell ref="F2804:G2804"/>
    <mergeCell ref="F2805:G2805"/>
    <mergeCell ref="F2806:G2806"/>
    <mergeCell ref="I2806:N2807"/>
    <mergeCell ref="F2807:G2807"/>
    <mergeCell ref="C2791:D2791"/>
    <mergeCell ref="C2784:F2784"/>
    <mergeCell ref="H2784:N2784"/>
    <mergeCell ref="C2785:D2786"/>
    <mergeCell ref="F2785:F2786"/>
    <mergeCell ref="C2799:E2799"/>
    <mergeCell ref="F2799:G2799"/>
    <mergeCell ref="I2799:N2799"/>
    <mergeCell ref="C2796:E2797"/>
    <mergeCell ref="F2796:G2797"/>
    <mergeCell ref="I2796:J2796"/>
    <mergeCell ref="K2796:L2796"/>
    <mergeCell ref="M2796:N2796"/>
    <mergeCell ref="I2797:J2797"/>
    <mergeCell ref="K2797:N2797"/>
    <mergeCell ref="L2793:M2793"/>
    <mergeCell ref="F2794:G2794"/>
    <mergeCell ref="H2794:I2794"/>
    <mergeCell ref="L2794:M2794"/>
    <mergeCell ref="C2795:H2795"/>
    <mergeCell ref="I2795:J2795"/>
    <mergeCell ref="K2795:L2795"/>
    <mergeCell ref="M2795:N2795"/>
    <mergeCell ref="C2793:E2794"/>
    <mergeCell ref="C2792:D2792"/>
    <mergeCell ref="H2792:I2792"/>
    <mergeCell ref="J2792:K2792"/>
    <mergeCell ref="E2785:E2786"/>
    <mergeCell ref="I2762:J2762"/>
    <mergeCell ref="K2762:N2762"/>
    <mergeCell ref="C2763:E2763"/>
    <mergeCell ref="F2763:G2763"/>
    <mergeCell ref="B2773:N2773"/>
    <mergeCell ref="G2785:G2786"/>
    <mergeCell ref="H2785:I2786"/>
    <mergeCell ref="J2785:K2786"/>
    <mergeCell ref="L2785:L2786"/>
    <mergeCell ref="M2785:M2786"/>
    <mergeCell ref="N2785:N2787"/>
    <mergeCell ref="C2787:D2787"/>
    <mergeCell ref="H2787:I2787"/>
    <mergeCell ref="J2787:K2787"/>
    <mergeCell ref="A2774:A2807"/>
    <mergeCell ref="B2774:C2775"/>
    <mergeCell ref="D2774:N2774"/>
    <mergeCell ref="D2775:N2775"/>
    <mergeCell ref="C2776:G2778"/>
    <mergeCell ref="H2776:I2778"/>
    <mergeCell ref="J2776:J2778"/>
    <mergeCell ref="K2776:L2776"/>
    <mergeCell ref="K2777:N2777"/>
    <mergeCell ref="K2778:L2778"/>
    <mergeCell ref="M2778:N2778"/>
    <mergeCell ref="C2779:F2779"/>
    <mergeCell ref="H2779:N2779"/>
    <mergeCell ref="C2780:F2780"/>
    <mergeCell ref="H2780:N2780"/>
    <mergeCell ref="C2790:D2790"/>
    <mergeCell ref="H2790:I2790"/>
    <mergeCell ref="J2790:K2790"/>
    <mergeCell ref="L2749:L2750"/>
    <mergeCell ref="M2749:M2750"/>
    <mergeCell ref="N2749:N2751"/>
    <mergeCell ref="C2751:D2751"/>
    <mergeCell ref="C2764:E2764"/>
    <mergeCell ref="F2764:G2764"/>
    <mergeCell ref="I2764:J2764"/>
    <mergeCell ref="C2765:E2765"/>
    <mergeCell ref="F2765:G2765"/>
    <mergeCell ref="I2765:J2765"/>
    <mergeCell ref="C2781:F2781"/>
    <mergeCell ref="H2781:N2781"/>
    <mergeCell ref="C2782:F2782"/>
    <mergeCell ref="H2782:N2782"/>
    <mergeCell ref="C2783:F2783"/>
    <mergeCell ref="H2783:N2783"/>
    <mergeCell ref="H2758:I2758"/>
    <mergeCell ref="L2758:M2758"/>
    <mergeCell ref="C2759:H2759"/>
    <mergeCell ref="I2759:J2759"/>
    <mergeCell ref="K2759:L2759"/>
    <mergeCell ref="M2759:N2759"/>
    <mergeCell ref="K2765:N2765"/>
    <mergeCell ref="C2766:E2771"/>
    <mergeCell ref="F2766:G2766"/>
    <mergeCell ref="I2766:J2766"/>
    <mergeCell ref="F2769:G2769"/>
    <mergeCell ref="F2770:G2770"/>
    <mergeCell ref="I2770:N2771"/>
    <mergeCell ref="F2771:G2771"/>
    <mergeCell ref="C2762:E2762"/>
    <mergeCell ref="F2762:G2762"/>
    <mergeCell ref="F2768:G2768"/>
    <mergeCell ref="C2749:D2750"/>
    <mergeCell ref="E2749:E2750"/>
    <mergeCell ref="C2756:D2756"/>
    <mergeCell ref="H2756:I2756"/>
    <mergeCell ref="C2745:F2745"/>
    <mergeCell ref="I2763:N2763"/>
    <mergeCell ref="C2760:E2761"/>
    <mergeCell ref="F2760:G2761"/>
    <mergeCell ref="I2760:J2760"/>
    <mergeCell ref="K2760:L2760"/>
    <mergeCell ref="M2760:N2760"/>
    <mergeCell ref="I2761:J2761"/>
    <mergeCell ref="K2761:N2761"/>
    <mergeCell ref="F2749:F2750"/>
    <mergeCell ref="G2749:G2750"/>
    <mergeCell ref="H2749:I2750"/>
    <mergeCell ref="J2749:K2750"/>
    <mergeCell ref="C2754:D2754"/>
    <mergeCell ref="H2754:I2754"/>
    <mergeCell ref="J2754:K2754"/>
    <mergeCell ref="C2755:D2755"/>
    <mergeCell ref="H2751:I2751"/>
    <mergeCell ref="J2751:K2751"/>
    <mergeCell ref="L2757:M2757"/>
    <mergeCell ref="F2758:G2758"/>
    <mergeCell ref="H2755:I2755"/>
    <mergeCell ref="J2755:K2755"/>
    <mergeCell ref="J2756:K2756"/>
    <mergeCell ref="C2757:E2758"/>
    <mergeCell ref="F2757:G2757"/>
    <mergeCell ref="H2757:I2757"/>
    <mergeCell ref="C2728:E2728"/>
    <mergeCell ref="F2728:G2728"/>
    <mergeCell ref="I2728:J2728"/>
    <mergeCell ref="C2729:E2729"/>
    <mergeCell ref="F2729:G2729"/>
    <mergeCell ref="I2729:J2729"/>
    <mergeCell ref="A2738:A2771"/>
    <mergeCell ref="B2738:C2739"/>
    <mergeCell ref="D2738:N2738"/>
    <mergeCell ref="D2739:N2739"/>
    <mergeCell ref="C2740:G2742"/>
    <mergeCell ref="H2740:I2742"/>
    <mergeCell ref="J2740:J2742"/>
    <mergeCell ref="K2740:L2740"/>
    <mergeCell ref="K2741:N2741"/>
    <mergeCell ref="K2742:L2742"/>
    <mergeCell ref="M2742:N2742"/>
    <mergeCell ref="C2743:F2743"/>
    <mergeCell ref="H2743:N2743"/>
    <mergeCell ref="C2744:F2744"/>
    <mergeCell ref="H2744:N2744"/>
    <mergeCell ref="C2752:D2752"/>
    <mergeCell ref="H2752:I2752"/>
    <mergeCell ref="J2752:K2752"/>
    <mergeCell ref="C2753:D2753"/>
    <mergeCell ref="H2753:I2753"/>
    <mergeCell ref="J2753:K2753"/>
    <mergeCell ref="C2748:F2748"/>
    <mergeCell ref="H2748:N2748"/>
    <mergeCell ref="K2766:N2766"/>
    <mergeCell ref="F2767:G2767"/>
    <mergeCell ref="I2767:N2769"/>
    <mergeCell ref="B2737:N2737"/>
    <mergeCell ref="H2745:N2745"/>
    <mergeCell ref="C2746:F2746"/>
    <mergeCell ref="H2746:N2746"/>
    <mergeCell ref="C2747:F2747"/>
    <mergeCell ref="H2747:N2747"/>
    <mergeCell ref="H2719:I2719"/>
    <mergeCell ref="J2719:K2719"/>
    <mergeCell ref="C2716:D2716"/>
    <mergeCell ref="H2716:I2716"/>
    <mergeCell ref="J2716:K2716"/>
    <mergeCell ref="C2717:D2717"/>
    <mergeCell ref="H2717:I2717"/>
    <mergeCell ref="J2717:K2717"/>
    <mergeCell ref="C2726:E2726"/>
    <mergeCell ref="F2726:G2726"/>
    <mergeCell ref="I2726:J2726"/>
    <mergeCell ref="K2726:N2726"/>
    <mergeCell ref="F2721:G2721"/>
    <mergeCell ref="H2721:I2721"/>
    <mergeCell ref="K2729:N2729"/>
    <mergeCell ref="C2730:E2735"/>
    <mergeCell ref="F2730:G2730"/>
    <mergeCell ref="I2730:J2730"/>
    <mergeCell ref="K2730:N2730"/>
    <mergeCell ref="F2731:G2731"/>
    <mergeCell ref="I2731:N2733"/>
    <mergeCell ref="F2732:G2732"/>
    <mergeCell ref="F2733:G2733"/>
    <mergeCell ref="F2734:G2734"/>
    <mergeCell ref="I2734:N2735"/>
    <mergeCell ref="F2735:G2735"/>
    <mergeCell ref="C2719:D2719"/>
    <mergeCell ref="C2712:F2712"/>
    <mergeCell ref="H2712:N2712"/>
    <mergeCell ref="C2713:D2714"/>
    <mergeCell ref="F2713:F2714"/>
    <mergeCell ref="C2727:E2727"/>
    <mergeCell ref="F2727:G2727"/>
    <mergeCell ref="I2727:N2727"/>
    <mergeCell ref="C2724:E2725"/>
    <mergeCell ref="F2724:G2725"/>
    <mergeCell ref="I2724:J2724"/>
    <mergeCell ref="K2724:L2724"/>
    <mergeCell ref="M2724:N2724"/>
    <mergeCell ref="I2725:J2725"/>
    <mergeCell ref="K2725:N2725"/>
    <mergeCell ref="L2721:M2721"/>
    <mergeCell ref="F2722:G2722"/>
    <mergeCell ref="H2722:I2722"/>
    <mergeCell ref="L2722:M2722"/>
    <mergeCell ref="C2723:H2723"/>
    <mergeCell ref="I2723:J2723"/>
    <mergeCell ref="K2723:L2723"/>
    <mergeCell ref="M2723:N2723"/>
    <mergeCell ref="C2721:E2722"/>
    <mergeCell ref="C2720:D2720"/>
    <mergeCell ref="H2720:I2720"/>
    <mergeCell ref="J2720:K2720"/>
    <mergeCell ref="E2713:E2714"/>
    <mergeCell ref="I2690:J2690"/>
    <mergeCell ref="K2690:N2690"/>
    <mergeCell ref="C2691:E2691"/>
    <mergeCell ref="F2691:G2691"/>
    <mergeCell ref="B2701:N2701"/>
    <mergeCell ref="G2713:G2714"/>
    <mergeCell ref="H2713:I2714"/>
    <mergeCell ref="J2713:K2714"/>
    <mergeCell ref="L2713:L2714"/>
    <mergeCell ref="M2713:M2714"/>
    <mergeCell ref="N2713:N2715"/>
    <mergeCell ref="C2715:D2715"/>
    <mergeCell ref="H2715:I2715"/>
    <mergeCell ref="J2715:K2715"/>
    <mergeCell ref="A2702:A2735"/>
    <mergeCell ref="B2702:C2703"/>
    <mergeCell ref="D2702:N2702"/>
    <mergeCell ref="D2703:N2703"/>
    <mergeCell ref="C2704:G2706"/>
    <mergeCell ref="H2704:I2706"/>
    <mergeCell ref="J2704:J2706"/>
    <mergeCell ref="K2704:L2704"/>
    <mergeCell ref="K2705:N2705"/>
    <mergeCell ref="K2706:L2706"/>
    <mergeCell ref="M2706:N2706"/>
    <mergeCell ref="C2707:F2707"/>
    <mergeCell ref="H2707:N2707"/>
    <mergeCell ref="C2708:F2708"/>
    <mergeCell ref="H2708:N2708"/>
    <mergeCell ref="C2718:D2718"/>
    <mergeCell ref="H2718:I2718"/>
    <mergeCell ref="J2718:K2718"/>
    <mergeCell ref="L2677:L2678"/>
    <mergeCell ref="M2677:M2678"/>
    <mergeCell ref="N2677:N2679"/>
    <mergeCell ref="C2679:D2679"/>
    <mergeCell ref="C2692:E2692"/>
    <mergeCell ref="F2692:G2692"/>
    <mergeCell ref="I2692:J2692"/>
    <mergeCell ref="C2693:E2693"/>
    <mergeCell ref="F2693:G2693"/>
    <mergeCell ref="I2693:J2693"/>
    <mergeCell ref="C2709:F2709"/>
    <mergeCell ref="H2709:N2709"/>
    <mergeCell ref="C2710:F2710"/>
    <mergeCell ref="H2710:N2710"/>
    <mergeCell ref="C2711:F2711"/>
    <mergeCell ref="H2711:N2711"/>
    <mergeCell ref="H2686:I2686"/>
    <mergeCell ref="L2686:M2686"/>
    <mergeCell ref="C2687:H2687"/>
    <mergeCell ref="I2687:J2687"/>
    <mergeCell ref="K2687:L2687"/>
    <mergeCell ref="M2687:N2687"/>
    <mergeCell ref="K2693:N2693"/>
    <mergeCell ref="C2694:E2699"/>
    <mergeCell ref="F2694:G2694"/>
    <mergeCell ref="I2694:J2694"/>
    <mergeCell ref="F2697:G2697"/>
    <mergeCell ref="F2698:G2698"/>
    <mergeCell ref="I2698:N2699"/>
    <mergeCell ref="F2699:G2699"/>
    <mergeCell ref="C2690:E2690"/>
    <mergeCell ref="F2690:G2690"/>
    <mergeCell ref="F2696:G2696"/>
    <mergeCell ref="C2677:D2678"/>
    <mergeCell ref="E2677:E2678"/>
    <mergeCell ref="C2684:D2684"/>
    <mergeCell ref="H2684:I2684"/>
    <mergeCell ref="C2673:F2673"/>
    <mergeCell ref="I2691:N2691"/>
    <mergeCell ref="C2688:E2689"/>
    <mergeCell ref="F2688:G2689"/>
    <mergeCell ref="I2688:J2688"/>
    <mergeCell ref="K2688:L2688"/>
    <mergeCell ref="M2688:N2688"/>
    <mergeCell ref="I2689:J2689"/>
    <mergeCell ref="K2689:N2689"/>
    <mergeCell ref="F2677:F2678"/>
    <mergeCell ref="G2677:G2678"/>
    <mergeCell ref="H2677:I2678"/>
    <mergeCell ref="J2677:K2678"/>
    <mergeCell ref="C2682:D2682"/>
    <mergeCell ref="H2682:I2682"/>
    <mergeCell ref="J2682:K2682"/>
    <mergeCell ref="C2683:D2683"/>
    <mergeCell ref="H2679:I2679"/>
    <mergeCell ref="J2679:K2679"/>
    <mergeCell ref="L2685:M2685"/>
    <mergeCell ref="F2686:G2686"/>
    <mergeCell ref="H2683:I2683"/>
    <mergeCell ref="J2683:K2683"/>
    <mergeCell ref="J2684:K2684"/>
    <mergeCell ref="C2685:E2686"/>
    <mergeCell ref="F2685:G2685"/>
    <mergeCell ref="H2685:I2685"/>
    <mergeCell ref="C2656:E2656"/>
    <mergeCell ref="F2656:G2656"/>
    <mergeCell ref="I2656:J2656"/>
    <mergeCell ref="C2657:E2657"/>
    <mergeCell ref="F2657:G2657"/>
    <mergeCell ref="I2657:J2657"/>
    <mergeCell ref="A2666:A2699"/>
    <mergeCell ref="B2666:C2667"/>
    <mergeCell ref="D2666:N2666"/>
    <mergeCell ref="D2667:N2667"/>
    <mergeCell ref="C2668:G2670"/>
    <mergeCell ref="H2668:I2670"/>
    <mergeCell ref="J2668:J2670"/>
    <mergeCell ref="K2668:L2668"/>
    <mergeCell ref="K2669:N2669"/>
    <mergeCell ref="K2670:L2670"/>
    <mergeCell ref="M2670:N2670"/>
    <mergeCell ref="C2671:F2671"/>
    <mergeCell ref="H2671:N2671"/>
    <mergeCell ref="C2672:F2672"/>
    <mergeCell ref="H2672:N2672"/>
    <mergeCell ref="C2680:D2680"/>
    <mergeCell ref="H2680:I2680"/>
    <mergeCell ref="J2680:K2680"/>
    <mergeCell ref="C2681:D2681"/>
    <mergeCell ref="H2681:I2681"/>
    <mergeCell ref="J2681:K2681"/>
    <mergeCell ref="C2676:F2676"/>
    <mergeCell ref="H2676:N2676"/>
    <mergeCell ref="K2694:N2694"/>
    <mergeCell ref="F2695:G2695"/>
    <mergeCell ref="I2695:N2697"/>
    <mergeCell ref="B2665:N2665"/>
    <mergeCell ref="H2673:N2673"/>
    <mergeCell ref="C2674:F2674"/>
    <mergeCell ref="H2674:N2674"/>
    <mergeCell ref="C2675:F2675"/>
    <mergeCell ref="H2675:N2675"/>
    <mergeCell ref="H2647:I2647"/>
    <mergeCell ref="J2647:K2647"/>
    <mergeCell ref="C2644:D2644"/>
    <mergeCell ref="H2644:I2644"/>
    <mergeCell ref="J2644:K2644"/>
    <mergeCell ref="C2645:D2645"/>
    <mergeCell ref="H2645:I2645"/>
    <mergeCell ref="J2645:K2645"/>
    <mergeCell ref="C2654:E2654"/>
    <mergeCell ref="F2654:G2654"/>
    <mergeCell ref="I2654:J2654"/>
    <mergeCell ref="K2654:N2654"/>
    <mergeCell ref="F2649:G2649"/>
    <mergeCell ref="H2649:I2649"/>
    <mergeCell ref="K2657:N2657"/>
    <mergeCell ref="C2658:E2663"/>
    <mergeCell ref="F2658:G2658"/>
    <mergeCell ref="I2658:J2658"/>
    <mergeCell ref="K2658:N2658"/>
    <mergeCell ref="F2659:G2659"/>
    <mergeCell ref="I2659:N2661"/>
    <mergeCell ref="F2660:G2660"/>
    <mergeCell ref="F2661:G2661"/>
    <mergeCell ref="F2662:G2662"/>
    <mergeCell ref="I2662:N2663"/>
    <mergeCell ref="F2663:G2663"/>
    <mergeCell ref="C2647:D2647"/>
    <mergeCell ref="C2640:F2640"/>
    <mergeCell ref="H2640:N2640"/>
    <mergeCell ref="C2641:D2642"/>
    <mergeCell ref="F2641:F2642"/>
    <mergeCell ref="C2655:E2655"/>
    <mergeCell ref="F2655:G2655"/>
    <mergeCell ref="I2655:N2655"/>
    <mergeCell ref="C2652:E2653"/>
    <mergeCell ref="F2652:G2653"/>
    <mergeCell ref="I2652:J2652"/>
    <mergeCell ref="K2652:L2652"/>
    <mergeCell ref="M2652:N2652"/>
    <mergeCell ref="I2653:J2653"/>
    <mergeCell ref="K2653:N2653"/>
    <mergeCell ref="L2649:M2649"/>
    <mergeCell ref="F2650:G2650"/>
    <mergeCell ref="H2650:I2650"/>
    <mergeCell ref="L2650:M2650"/>
    <mergeCell ref="C2651:H2651"/>
    <mergeCell ref="I2651:J2651"/>
    <mergeCell ref="K2651:L2651"/>
    <mergeCell ref="M2651:N2651"/>
    <mergeCell ref="C2649:E2650"/>
    <mergeCell ref="C2648:D2648"/>
    <mergeCell ref="H2648:I2648"/>
    <mergeCell ref="J2648:K2648"/>
    <mergeCell ref="E2641:E2642"/>
    <mergeCell ref="I2618:J2618"/>
    <mergeCell ref="K2618:N2618"/>
    <mergeCell ref="C2619:E2619"/>
    <mergeCell ref="F2619:G2619"/>
    <mergeCell ref="B2629:N2629"/>
    <mergeCell ref="G2641:G2642"/>
    <mergeCell ref="H2641:I2642"/>
    <mergeCell ref="J2641:K2642"/>
    <mergeCell ref="L2641:L2642"/>
    <mergeCell ref="M2641:M2642"/>
    <mergeCell ref="N2641:N2643"/>
    <mergeCell ref="C2643:D2643"/>
    <mergeCell ref="H2643:I2643"/>
    <mergeCell ref="J2643:K2643"/>
    <mergeCell ref="A2630:A2663"/>
    <mergeCell ref="B2630:C2631"/>
    <mergeCell ref="D2630:N2630"/>
    <mergeCell ref="D2631:N2631"/>
    <mergeCell ref="C2632:G2634"/>
    <mergeCell ref="H2632:I2634"/>
    <mergeCell ref="J2632:J2634"/>
    <mergeCell ref="K2632:L2632"/>
    <mergeCell ref="K2633:N2633"/>
    <mergeCell ref="K2634:L2634"/>
    <mergeCell ref="M2634:N2634"/>
    <mergeCell ref="C2635:F2635"/>
    <mergeCell ref="H2635:N2635"/>
    <mergeCell ref="C2636:F2636"/>
    <mergeCell ref="H2636:N2636"/>
    <mergeCell ref="C2646:D2646"/>
    <mergeCell ref="H2646:I2646"/>
    <mergeCell ref="J2646:K2646"/>
    <mergeCell ref="L2605:L2606"/>
    <mergeCell ref="M2605:M2606"/>
    <mergeCell ref="N2605:N2607"/>
    <mergeCell ref="C2607:D2607"/>
    <mergeCell ref="C2620:E2620"/>
    <mergeCell ref="F2620:G2620"/>
    <mergeCell ref="I2620:J2620"/>
    <mergeCell ref="C2621:E2621"/>
    <mergeCell ref="F2621:G2621"/>
    <mergeCell ref="I2621:J2621"/>
    <mergeCell ref="C2637:F2637"/>
    <mergeCell ref="H2637:N2637"/>
    <mergeCell ref="C2638:F2638"/>
    <mergeCell ref="H2638:N2638"/>
    <mergeCell ref="C2639:F2639"/>
    <mergeCell ref="H2639:N2639"/>
    <mergeCell ref="H2614:I2614"/>
    <mergeCell ref="L2614:M2614"/>
    <mergeCell ref="C2615:H2615"/>
    <mergeCell ref="I2615:J2615"/>
    <mergeCell ref="K2615:L2615"/>
    <mergeCell ref="M2615:N2615"/>
    <mergeCell ref="K2621:N2621"/>
    <mergeCell ref="C2622:E2627"/>
    <mergeCell ref="F2622:G2622"/>
    <mergeCell ref="I2622:J2622"/>
    <mergeCell ref="F2625:G2625"/>
    <mergeCell ref="F2626:G2626"/>
    <mergeCell ref="I2626:N2627"/>
    <mergeCell ref="F2627:G2627"/>
    <mergeCell ref="C2618:E2618"/>
    <mergeCell ref="F2618:G2618"/>
    <mergeCell ref="F2624:G2624"/>
    <mergeCell ref="C2605:D2606"/>
    <mergeCell ref="E2605:E2606"/>
    <mergeCell ref="C2612:D2612"/>
    <mergeCell ref="H2612:I2612"/>
    <mergeCell ref="C2601:F2601"/>
    <mergeCell ref="I2619:N2619"/>
    <mergeCell ref="C2616:E2617"/>
    <mergeCell ref="F2616:G2617"/>
    <mergeCell ref="I2616:J2616"/>
    <mergeCell ref="K2616:L2616"/>
    <mergeCell ref="M2616:N2616"/>
    <mergeCell ref="I2617:J2617"/>
    <mergeCell ref="K2617:N2617"/>
    <mergeCell ref="F2605:F2606"/>
    <mergeCell ref="G2605:G2606"/>
    <mergeCell ref="H2605:I2606"/>
    <mergeCell ref="J2605:K2606"/>
    <mergeCell ref="C2610:D2610"/>
    <mergeCell ref="H2610:I2610"/>
    <mergeCell ref="J2610:K2610"/>
    <mergeCell ref="C2611:D2611"/>
    <mergeCell ref="H2607:I2607"/>
    <mergeCell ref="J2607:K2607"/>
    <mergeCell ref="L2613:M2613"/>
    <mergeCell ref="F2614:G2614"/>
    <mergeCell ref="H2611:I2611"/>
    <mergeCell ref="J2611:K2611"/>
    <mergeCell ref="J2612:K2612"/>
    <mergeCell ref="C2613:E2614"/>
    <mergeCell ref="F2613:G2613"/>
    <mergeCell ref="H2613:I2613"/>
    <mergeCell ref="C2584:E2584"/>
    <mergeCell ref="F2584:G2584"/>
    <mergeCell ref="I2584:J2584"/>
    <mergeCell ref="C2585:E2585"/>
    <mergeCell ref="F2585:G2585"/>
    <mergeCell ref="I2585:J2585"/>
    <mergeCell ref="A2594:A2627"/>
    <mergeCell ref="B2594:C2595"/>
    <mergeCell ref="D2594:N2594"/>
    <mergeCell ref="D2595:N2595"/>
    <mergeCell ref="C2596:G2598"/>
    <mergeCell ref="H2596:I2598"/>
    <mergeCell ref="J2596:J2598"/>
    <mergeCell ref="K2596:L2596"/>
    <mergeCell ref="K2597:N2597"/>
    <mergeCell ref="K2598:L2598"/>
    <mergeCell ref="M2598:N2598"/>
    <mergeCell ref="C2599:F2599"/>
    <mergeCell ref="H2599:N2599"/>
    <mergeCell ref="C2600:F2600"/>
    <mergeCell ref="H2600:N2600"/>
    <mergeCell ref="C2608:D2608"/>
    <mergeCell ref="H2608:I2608"/>
    <mergeCell ref="J2608:K2608"/>
    <mergeCell ref="C2609:D2609"/>
    <mergeCell ref="H2609:I2609"/>
    <mergeCell ref="J2609:K2609"/>
    <mergeCell ref="C2604:F2604"/>
    <mergeCell ref="H2604:N2604"/>
    <mergeCell ref="K2622:N2622"/>
    <mergeCell ref="F2623:G2623"/>
    <mergeCell ref="I2623:N2625"/>
    <mergeCell ref="B2593:N2593"/>
    <mergeCell ref="H2601:N2601"/>
    <mergeCell ref="C2602:F2602"/>
    <mergeCell ref="H2602:N2602"/>
    <mergeCell ref="C2603:F2603"/>
    <mergeCell ref="H2603:N2603"/>
    <mergeCell ref="H2575:I2575"/>
    <mergeCell ref="J2575:K2575"/>
    <mergeCell ref="C2572:D2572"/>
    <mergeCell ref="H2572:I2572"/>
    <mergeCell ref="J2572:K2572"/>
    <mergeCell ref="C2573:D2573"/>
    <mergeCell ref="H2573:I2573"/>
    <mergeCell ref="J2573:K2573"/>
    <mergeCell ref="C2582:E2582"/>
    <mergeCell ref="F2582:G2582"/>
    <mergeCell ref="I2582:J2582"/>
    <mergeCell ref="K2582:N2582"/>
    <mergeCell ref="F2577:G2577"/>
    <mergeCell ref="H2577:I2577"/>
    <mergeCell ref="K2585:N2585"/>
    <mergeCell ref="C2586:E2591"/>
    <mergeCell ref="F2586:G2586"/>
    <mergeCell ref="I2586:J2586"/>
    <mergeCell ref="K2586:N2586"/>
    <mergeCell ref="F2587:G2587"/>
    <mergeCell ref="I2587:N2589"/>
    <mergeCell ref="F2588:G2588"/>
    <mergeCell ref="F2589:G2589"/>
    <mergeCell ref="F2590:G2590"/>
    <mergeCell ref="I2590:N2591"/>
    <mergeCell ref="F2591:G2591"/>
    <mergeCell ref="C2575:D2575"/>
    <mergeCell ref="C2568:F2568"/>
    <mergeCell ref="H2568:N2568"/>
    <mergeCell ref="C2569:D2570"/>
    <mergeCell ref="F2569:F2570"/>
    <mergeCell ref="C2583:E2583"/>
    <mergeCell ref="F2583:G2583"/>
    <mergeCell ref="I2583:N2583"/>
    <mergeCell ref="C2580:E2581"/>
    <mergeCell ref="F2580:G2581"/>
    <mergeCell ref="I2580:J2580"/>
    <mergeCell ref="K2580:L2580"/>
    <mergeCell ref="M2580:N2580"/>
    <mergeCell ref="I2581:J2581"/>
    <mergeCell ref="K2581:N2581"/>
    <mergeCell ref="L2577:M2577"/>
    <mergeCell ref="F2578:G2578"/>
    <mergeCell ref="H2578:I2578"/>
    <mergeCell ref="L2578:M2578"/>
    <mergeCell ref="C2579:H2579"/>
    <mergeCell ref="I2579:J2579"/>
    <mergeCell ref="K2579:L2579"/>
    <mergeCell ref="M2579:N2579"/>
    <mergeCell ref="C2577:E2578"/>
    <mergeCell ref="C2576:D2576"/>
    <mergeCell ref="H2576:I2576"/>
    <mergeCell ref="J2576:K2576"/>
    <mergeCell ref="E2569:E2570"/>
    <mergeCell ref="I2546:J2546"/>
    <mergeCell ref="K2546:N2546"/>
    <mergeCell ref="C2547:E2547"/>
    <mergeCell ref="F2547:G2547"/>
    <mergeCell ref="B2557:N2557"/>
    <mergeCell ref="G2569:G2570"/>
    <mergeCell ref="H2569:I2570"/>
    <mergeCell ref="J2569:K2570"/>
    <mergeCell ref="L2569:L2570"/>
    <mergeCell ref="M2569:M2570"/>
    <mergeCell ref="N2569:N2571"/>
    <mergeCell ref="C2571:D2571"/>
    <mergeCell ref="H2571:I2571"/>
    <mergeCell ref="J2571:K2571"/>
    <mergeCell ref="A2558:A2591"/>
    <mergeCell ref="B2558:C2559"/>
    <mergeCell ref="D2558:N2558"/>
    <mergeCell ref="D2559:N2559"/>
    <mergeCell ref="C2560:G2562"/>
    <mergeCell ref="H2560:I2562"/>
    <mergeCell ref="J2560:J2562"/>
    <mergeCell ref="K2560:L2560"/>
    <mergeCell ref="K2561:N2561"/>
    <mergeCell ref="K2562:L2562"/>
    <mergeCell ref="M2562:N2562"/>
    <mergeCell ref="C2563:F2563"/>
    <mergeCell ref="H2563:N2563"/>
    <mergeCell ref="C2564:F2564"/>
    <mergeCell ref="H2564:N2564"/>
    <mergeCell ref="C2574:D2574"/>
    <mergeCell ref="H2574:I2574"/>
    <mergeCell ref="J2574:K2574"/>
    <mergeCell ref="L2533:L2534"/>
    <mergeCell ref="M2533:M2534"/>
    <mergeCell ref="N2533:N2535"/>
    <mergeCell ref="C2535:D2535"/>
    <mergeCell ref="C2548:E2548"/>
    <mergeCell ref="F2548:G2548"/>
    <mergeCell ref="I2548:J2548"/>
    <mergeCell ref="C2549:E2549"/>
    <mergeCell ref="F2549:G2549"/>
    <mergeCell ref="I2549:J2549"/>
    <mergeCell ref="C2565:F2565"/>
    <mergeCell ref="H2565:N2565"/>
    <mergeCell ref="C2566:F2566"/>
    <mergeCell ref="H2566:N2566"/>
    <mergeCell ref="C2567:F2567"/>
    <mergeCell ref="H2567:N2567"/>
    <mergeCell ref="H2542:I2542"/>
    <mergeCell ref="L2542:M2542"/>
    <mergeCell ref="C2543:H2543"/>
    <mergeCell ref="I2543:J2543"/>
    <mergeCell ref="K2543:L2543"/>
    <mergeCell ref="M2543:N2543"/>
    <mergeCell ref="K2549:N2549"/>
    <mergeCell ref="C2550:E2555"/>
    <mergeCell ref="F2550:G2550"/>
    <mergeCell ref="I2550:J2550"/>
    <mergeCell ref="F2553:G2553"/>
    <mergeCell ref="F2554:G2554"/>
    <mergeCell ref="I2554:N2555"/>
    <mergeCell ref="F2555:G2555"/>
    <mergeCell ref="C2546:E2546"/>
    <mergeCell ref="F2546:G2546"/>
    <mergeCell ref="F2552:G2552"/>
    <mergeCell ref="C2533:D2534"/>
    <mergeCell ref="E2533:E2534"/>
    <mergeCell ref="C2540:D2540"/>
    <mergeCell ref="H2540:I2540"/>
    <mergeCell ref="C2529:F2529"/>
    <mergeCell ref="I2547:N2547"/>
    <mergeCell ref="C2544:E2545"/>
    <mergeCell ref="F2544:G2545"/>
    <mergeCell ref="I2544:J2544"/>
    <mergeCell ref="K2544:L2544"/>
    <mergeCell ref="M2544:N2544"/>
    <mergeCell ref="I2545:J2545"/>
    <mergeCell ref="K2545:N2545"/>
    <mergeCell ref="F2533:F2534"/>
    <mergeCell ref="G2533:G2534"/>
    <mergeCell ref="H2533:I2534"/>
    <mergeCell ref="J2533:K2534"/>
    <mergeCell ref="C2538:D2538"/>
    <mergeCell ref="H2538:I2538"/>
    <mergeCell ref="J2538:K2538"/>
    <mergeCell ref="C2539:D2539"/>
    <mergeCell ref="H2535:I2535"/>
    <mergeCell ref="J2535:K2535"/>
    <mergeCell ref="L2541:M2541"/>
    <mergeCell ref="F2542:G2542"/>
    <mergeCell ref="H2539:I2539"/>
    <mergeCell ref="J2539:K2539"/>
    <mergeCell ref="J2540:K2540"/>
    <mergeCell ref="C2541:E2542"/>
    <mergeCell ref="F2541:G2541"/>
    <mergeCell ref="H2541:I2541"/>
    <mergeCell ref="C2512:E2512"/>
    <mergeCell ref="F2512:G2512"/>
    <mergeCell ref="I2512:J2512"/>
    <mergeCell ref="C2513:E2513"/>
    <mergeCell ref="F2513:G2513"/>
    <mergeCell ref="I2513:J2513"/>
    <mergeCell ref="A2522:A2555"/>
    <mergeCell ref="B2522:C2523"/>
    <mergeCell ref="D2522:N2522"/>
    <mergeCell ref="D2523:N2523"/>
    <mergeCell ref="C2524:G2526"/>
    <mergeCell ref="H2524:I2526"/>
    <mergeCell ref="J2524:J2526"/>
    <mergeCell ref="K2524:L2524"/>
    <mergeCell ref="K2525:N2525"/>
    <mergeCell ref="K2526:L2526"/>
    <mergeCell ref="M2526:N2526"/>
    <mergeCell ref="C2527:F2527"/>
    <mergeCell ref="H2527:N2527"/>
    <mergeCell ref="C2528:F2528"/>
    <mergeCell ref="H2528:N2528"/>
    <mergeCell ref="C2536:D2536"/>
    <mergeCell ref="H2536:I2536"/>
    <mergeCell ref="J2536:K2536"/>
    <mergeCell ref="C2537:D2537"/>
    <mergeCell ref="H2537:I2537"/>
    <mergeCell ref="J2537:K2537"/>
    <mergeCell ref="C2532:F2532"/>
    <mergeCell ref="H2532:N2532"/>
    <mergeCell ref="K2550:N2550"/>
    <mergeCell ref="F2551:G2551"/>
    <mergeCell ref="I2551:N2553"/>
    <mergeCell ref="B2521:N2521"/>
    <mergeCell ref="H2529:N2529"/>
    <mergeCell ref="C2530:F2530"/>
    <mergeCell ref="H2530:N2530"/>
    <mergeCell ref="C2531:F2531"/>
    <mergeCell ref="H2531:N2531"/>
    <mergeCell ref="H2503:I2503"/>
    <mergeCell ref="J2503:K2503"/>
    <mergeCell ref="C2500:D2500"/>
    <mergeCell ref="H2500:I2500"/>
    <mergeCell ref="J2500:K2500"/>
    <mergeCell ref="C2501:D2501"/>
    <mergeCell ref="H2501:I2501"/>
    <mergeCell ref="J2501:K2501"/>
    <mergeCell ref="C2510:E2510"/>
    <mergeCell ref="F2510:G2510"/>
    <mergeCell ref="I2510:J2510"/>
    <mergeCell ref="K2510:N2510"/>
    <mergeCell ref="F2505:G2505"/>
    <mergeCell ref="H2505:I2505"/>
    <mergeCell ref="K2513:N2513"/>
    <mergeCell ref="C2514:E2519"/>
    <mergeCell ref="F2514:G2514"/>
    <mergeCell ref="I2514:J2514"/>
    <mergeCell ref="K2514:N2514"/>
    <mergeCell ref="F2515:G2515"/>
    <mergeCell ref="I2515:N2517"/>
    <mergeCell ref="F2516:G2516"/>
    <mergeCell ref="F2517:G2517"/>
    <mergeCell ref="F2518:G2518"/>
    <mergeCell ref="I2518:N2519"/>
    <mergeCell ref="F2519:G2519"/>
    <mergeCell ref="C2503:D2503"/>
    <mergeCell ref="C2496:F2496"/>
    <mergeCell ref="H2496:N2496"/>
    <mergeCell ref="C2497:D2498"/>
    <mergeCell ref="F2497:F2498"/>
    <mergeCell ref="C2511:E2511"/>
    <mergeCell ref="F2511:G2511"/>
    <mergeCell ref="I2511:N2511"/>
    <mergeCell ref="C2508:E2509"/>
    <mergeCell ref="F2508:G2509"/>
    <mergeCell ref="I2508:J2508"/>
    <mergeCell ref="K2508:L2508"/>
    <mergeCell ref="M2508:N2508"/>
    <mergeCell ref="I2509:J2509"/>
    <mergeCell ref="K2509:N2509"/>
    <mergeCell ref="L2505:M2505"/>
    <mergeCell ref="F2506:G2506"/>
    <mergeCell ref="H2506:I2506"/>
    <mergeCell ref="L2506:M2506"/>
    <mergeCell ref="C2507:H2507"/>
    <mergeCell ref="I2507:J2507"/>
    <mergeCell ref="K2507:L2507"/>
    <mergeCell ref="M2507:N2507"/>
    <mergeCell ref="C2505:E2506"/>
    <mergeCell ref="C2504:D2504"/>
    <mergeCell ref="H2504:I2504"/>
    <mergeCell ref="J2504:K2504"/>
    <mergeCell ref="E2497:E2498"/>
    <mergeCell ref="I2474:J2474"/>
    <mergeCell ref="K2474:N2474"/>
    <mergeCell ref="C2475:E2475"/>
    <mergeCell ref="F2475:G2475"/>
    <mergeCell ref="B2485:N2485"/>
    <mergeCell ref="G2497:G2498"/>
    <mergeCell ref="H2497:I2498"/>
    <mergeCell ref="J2497:K2498"/>
    <mergeCell ref="L2497:L2498"/>
    <mergeCell ref="M2497:M2498"/>
    <mergeCell ref="N2497:N2499"/>
    <mergeCell ref="C2499:D2499"/>
    <mergeCell ref="H2499:I2499"/>
    <mergeCell ref="J2499:K2499"/>
    <mergeCell ref="A2486:A2519"/>
    <mergeCell ref="B2486:C2487"/>
    <mergeCell ref="D2486:N2486"/>
    <mergeCell ref="D2487:N2487"/>
    <mergeCell ref="C2488:G2490"/>
    <mergeCell ref="H2488:I2490"/>
    <mergeCell ref="J2488:J2490"/>
    <mergeCell ref="K2488:L2488"/>
    <mergeCell ref="K2489:N2489"/>
    <mergeCell ref="K2490:L2490"/>
    <mergeCell ref="M2490:N2490"/>
    <mergeCell ref="C2491:F2491"/>
    <mergeCell ref="H2491:N2491"/>
    <mergeCell ref="C2492:F2492"/>
    <mergeCell ref="H2492:N2492"/>
    <mergeCell ref="C2502:D2502"/>
    <mergeCell ref="H2502:I2502"/>
    <mergeCell ref="J2502:K2502"/>
    <mergeCell ref="L2461:L2462"/>
    <mergeCell ref="M2461:M2462"/>
    <mergeCell ref="N2461:N2463"/>
    <mergeCell ref="C2463:D2463"/>
    <mergeCell ref="C2476:E2476"/>
    <mergeCell ref="F2476:G2476"/>
    <mergeCell ref="I2476:J2476"/>
    <mergeCell ref="C2477:E2477"/>
    <mergeCell ref="F2477:G2477"/>
    <mergeCell ref="I2477:J2477"/>
    <mergeCell ref="C2493:F2493"/>
    <mergeCell ref="H2493:N2493"/>
    <mergeCell ref="C2494:F2494"/>
    <mergeCell ref="H2494:N2494"/>
    <mergeCell ref="C2495:F2495"/>
    <mergeCell ref="H2495:N2495"/>
    <mergeCell ref="H2470:I2470"/>
    <mergeCell ref="L2470:M2470"/>
    <mergeCell ref="C2471:H2471"/>
    <mergeCell ref="I2471:J2471"/>
    <mergeCell ref="K2471:L2471"/>
    <mergeCell ref="M2471:N2471"/>
    <mergeCell ref="K2477:N2477"/>
    <mergeCell ref="C2478:E2483"/>
    <mergeCell ref="F2478:G2478"/>
    <mergeCell ref="I2478:J2478"/>
    <mergeCell ref="F2481:G2481"/>
    <mergeCell ref="F2482:G2482"/>
    <mergeCell ref="I2482:N2483"/>
    <mergeCell ref="F2483:G2483"/>
    <mergeCell ref="C2474:E2474"/>
    <mergeCell ref="F2474:G2474"/>
    <mergeCell ref="F2480:G2480"/>
    <mergeCell ref="C2461:D2462"/>
    <mergeCell ref="E2461:E2462"/>
    <mergeCell ref="C2468:D2468"/>
    <mergeCell ref="H2468:I2468"/>
    <mergeCell ref="C2457:F2457"/>
    <mergeCell ref="I2475:N2475"/>
    <mergeCell ref="C2472:E2473"/>
    <mergeCell ref="F2472:G2473"/>
    <mergeCell ref="I2472:J2472"/>
    <mergeCell ref="K2472:L2472"/>
    <mergeCell ref="M2472:N2472"/>
    <mergeCell ref="I2473:J2473"/>
    <mergeCell ref="K2473:N2473"/>
    <mergeCell ref="F2461:F2462"/>
    <mergeCell ref="G2461:G2462"/>
    <mergeCell ref="H2461:I2462"/>
    <mergeCell ref="J2461:K2462"/>
    <mergeCell ref="C2466:D2466"/>
    <mergeCell ref="H2466:I2466"/>
    <mergeCell ref="J2466:K2466"/>
    <mergeCell ref="C2467:D2467"/>
    <mergeCell ref="H2463:I2463"/>
    <mergeCell ref="J2463:K2463"/>
    <mergeCell ref="L2469:M2469"/>
    <mergeCell ref="F2470:G2470"/>
    <mergeCell ref="H2467:I2467"/>
    <mergeCell ref="J2467:K2467"/>
    <mergeCell ref="J2468:K2468"/>
    <mergeCell ref="C2469:E2470"/>
    <mergeCell ref="F2469:G2469"/>
    <mergeCell ref="H2469:I2469"/>
    <mergeCell ref="C2440:E2440"/>
    <mergeCell ref="F2440:G2440"/>
    <mergeCell ref="I2440:J2440"/>
    <mergeCell ref="C2441:E2441"/>
    <mergeCell ref="F2441:G2441"/>
    <mergeCell ref="I2441:J2441"/>
    <mergeCell ref="A2450:A2483"/>
    <mergeCell ref="B2450:C2451"/>
    <mergeCell ref="D2450:N2450"/>
    <mergeCell ref="D2451:N2451"/>
    <mergeCell ref="C2452:G2454"/>
    <mergeCell ref="H2452:I2454"/>
    <mergeCell ref="J2452:J2454"/>
    <mergeCell ref="K2452:L2452"/>
    <mergeCell ref="K2453:N2453"/>
    <mergeCell ref="K2454:L2454"/>
    <mergeCell ref="M2454:N2454"/>
    <mergeCell ref="C2455:F2455"/>
    <mergeCell ref="H2455:N2455"/>
    <mergeCell ref="C2456:F2456"/>
    <mergeCell ref="H2456:N2456"/>
    <mergeCell ref="C2464:D2464"/>
    <mergeCell ref="H2464:I2464"/>
    <mergeCell ref="J2464:K2464"/>
    <mergeCell ref="C2465:D2465"/>
    <mergeCell ref="H2465:I2465"/>
    <mergeCell ref="J2465:K2465"/>
    <mergeCell ref="C2460:F2460"/>
    <mergeCell ref="H2460:N2460"/>
    <mergeCell ref="K2478:N2478"/>
    <mergeCell ref="F2479:G2479"/>
    <mergeCell ref="I2479:N2481"/>
    <mergeCell ref="B2449:N2449"/>
    <mergeCell ref="H2457:N2457"/>
    <mergeCell ref="C2458:F2458"/>
    <mergeCell ref="H2458:N2458"/>
    <mergeCell ref="C2459:F2459"/>
    <mergeCell ref="H2459:N2459"/>
    <mergeCell ref="H2431:I2431"/>
    <mergeCell ref="J2431:K2431"/>
    <mergeCell ref="C2428:D2428"/>
    <mergeCell ref="H2428:I2428"/>
    <mergeCell ref="J2428:K2428"/>
    <mergeCell ref="C2429:D2429"/>
    <mergeCell ref="H2429:I2429"/>
    <mergeCell ref="J2429:K2429"/>
    <mergeCell ref="C2438:E2438"/>
    <mergeCell ref="F2438:G2438"/>
    <mergeCell ref="I2438:J2438"/>
    <mergeCell ref="K2438:N2438"/>
    <mergeCell ref="F2433:G2433"/>
    <mergeCell ref="H2433:I2433"/>
    <mergeCell ref="K2441:N2441"/>
    <mergeCell ref="C2442:E2447"/>
    <mergeCell ref="F2442:G2442"/>
    <mergeCell ref="I2442:J2442"/>
    <mergeCell ref="K2442:N2442"/>
    <mergeCell ref="F2443:G2443"/>
    <mergeCell ref="I2443:N2445"/>
    <mergeCell ref="F2444:G2444"/>
    <mergeCell ref="F2445:G2445"/>
    <mergeCell ref="F2446:G2446"/>
    <mergeCell ref="I2446:N2447"/>
    <mergeCell ref="F2447:G2447"/>
    <mergeCell ref="C2431:D2431"/>
    <mergeCell ref="C2424:F2424"/>
    <mergeCell ref="H2424:N2424"/>
    <mergeCell ref="C2425:D2426"/>
    <mergeCell ref="F2425:F2426"/>
    <mergeCell ref="C2439:E2439"/>
    <mergeCell ref="F2439:G2439"/>
    <mergeCell ref="I2439:N2439"/>
    <mergeCell ref="C2436:E2437"/>
    <mergeCell ref="F2436:G2437"/>
    <mergeCell ref="I2436:J2436"/>
    <mergeCell ref="K2436:L2436"/>
    <mergeCell ref="M2436:N2436"/>
    <mergeCell ref="I2437:J2437"/>
    <mergeCell ref="K2437:N2437"/>
    <mergeCell ref="L2433:M2433"/>
    <mergeCell ref="F2434:G2434"/>
    <mergeCell ref="H2434:I2434"/>
    <mergeCell ref="L2434:M2434"/>
    <mergeCell ref="C2435:H2435"/>
    <mergeCell ref="I2435:J2435"/>
    <mergeCell ref="K2435:L2435"/>
    <mergeCell ref="M2435:N2435"/>
    <mergeCell ref="C2433:E2434"/>
    <mergeCell ref="C2432:D2432"/>
    <mergeCell ref="H2432:I2432"/>
    <mergeCell ref="J2432:K2432"/>
    <mergeCell ref="E2425:E2426"/>
    <mergeCell ref="I2402:J2402"/>
    <mergeCell ref="K2402:N2402"/>
    <mergeCell ref="C2403:E2403"/>
    <mergeCell ref="F2403:G2403"/>
    <mergeCell ref="B2413:N2413"/>
    <mergeCell ref="G2425:G2426"/>
    <mergeCell ref="H2425:I2426"/>
    <mergeCell ref="J2425:K2426"/>
    <mergeCell ref="L2425:L2426"/>
    <mergeCell ref="M2425:M2426"/>
    <mergeCell ref="N2425:N2427"/>
    <mergeCell ref="C2427:D2427"/>
    <mergeCell ref="H2427:I2427"/>
    <mergeCell ref="J2427:K2427"/>
    <mergeCell ref="A2414:A2447"/>
    <mergeCell ref="B2414:C2415"/>
    <mergeCell ref="D2414:N2414"/>
    <mergeCell ref="D2415:N2415"/>
    <mergeCell ref="C2416:G2418"/>
    <mergeCell ref="H2416:I2418"/>
    <mergeCell ref="J2416:J2418"/>
    <mergeCell ref="K2416:L2416"/>
    <mergeCell ref="K2417:N2417"/>
    <mergeCell ref="K2418:L2418"/>
    <mergeCell ref="M2418:N2418"/>
    <mergeCell ref="C2419:F2419"/>
    <mergeCell ref="H2419:N2419"/>
    <mergeCell ref="C2420:F2420"/>
    <mergeCell ref="H2420:N2420"/>
    <mergeCell ref="C2430:D2430"/>
    <mergeCell ref="H2430:I2430"/>
    <mergeCell ref="J2430:K2430"/>
    <mergeCell ref="L2389:L2390"/>
    <mergeCell ref="M2389:M2390"/>
    <mergeCell ref="N2389:N2391"/>
    <mergeCell ref="C2391:D2391"/>
    <mergeCell ref="C2404:E2404"/>
    <mergeCell ref="F2404:G2404"/>
    <mergeCell ref="I2404:J2404"/>
    <mergeCell ref="C2405:E2405"/>
    <mergeCell ref="F2405:G2405"/>
    <mergeCell ref="I2405:J2405"/>
    <mergeCell ref="C2421:F2421"/>
    <mergeCell ref="H2421:N2421"/>
    <mergeCell ref="C2422:F2422"/>
    <mergeCell ref="H2422:N2422"/>
    <mergeCell ref="C2423:F2423"/>
    <mergeCell ref="H2423:N2423"/>
    <mergeCell ref="H2398:I2398"/>
    <mergeCell ref="L2398:M2398"/>
    <mergeCell ref="C2399:H2399"/>
    <mergeCell ref="I2399:J2399"/>
    <mergeCell ref="K2399:L2399"/>
    <mergeCell ref="M2399:N2399"/>
    <mergeCell ref="K2405:N2405"/>
    <mergeCell ref="C2406:E2411"/>
    <mergeCell ref="F2406:G2406"/>
    <mergeCell ref="I2406:J2406"/>
    <mergeCell ref="F2409:G2409"/>
    <mergeCell ref="F2410:G2410"/>
    <mergeCell ref="I2410:N2411"/>
    <mergeCell ref="F2411:G2411"/>
    <mergeCell ref="C2402:E2402"/>
    <mergeCell ref="F2402:G2402"/>
    <mergeCell ref="F2408:G2408"/>
    <mergeCell ref="C2389:D2390"/>
    <mergeCell ref="E2389:E2390"/>
    <mergeCell ref="C2396:D2396"/>
    <mergeCell ref="H2396:I2396"/>
    <mergeCell ref="C2385:F2385"/>
    <mergeCell ref="I2403:N2403"/>
    <mergeCell ref="C2400:E2401"/>
    <mergeCell ref="F2400:G2401"/>
    <mergeCell ref="I2400:J2400"/>
    <mergeCell ref="K2400:L2400"/>
    <mergeCell ref="M2400:N2400"/>
    <mergeCell ref="I2401:J2401"/>
    <mergeCell ref="K2401:N2401"/>
    <mergeCell ref="F2389:F2390"/>
    <mergeCell ref="G2389:G2390"/>
    <mergeCell ref="H2389:I2390"/>
    <mergeCell ref="J2389:K2390"/>
    <mergeCell ref="C2394:D2394"/>
    <mergeCell ref="H2394:I2394"/>
    <mergeCell ref="J2394:K2394"/>
    <mergeCell ref="C2395:D2395"/>
    <mergeCell ref="H2391:I2391"/>
    <mergeCell ref="J2391:K2391"/>
    <mergeCell ref="L2397:M2397"/>
    <mergeCell ref="F2398:G2398"/>
    <mergeCell ref="H2395:I2395"/>
    <mergeCell ref="J2395:K2395"/>
    <mergeCell ref="J2396:K2396"/>
    <mergeCell ref="C2397:E2398"/>
    <mergeCell ref="F2397:G2397"/>
    <mergeCell ref="H2397:I2397"/>
    <mergeCell ref="C2368:E2368"/>
    <mergeCell ref="F2368:G2368"/>
    <mergeCell ref="I2368:J2368"/>
    <mergeCell ref="C2369:E2369"/>
    <mergeCell ref="F2369:G2369"/>
    <mergeCell ref="I2369:J2369"/>
    <mergeCell ref="A2378:A2411"/>
    <mergeCell ref="B2378:C2379"/>
    <mergeCell ref="D2378:N2378"/>
    <mergeCell ref="D2379:N2379"/>
    <mergeCell ref="C2380:G2382"/>
    <mergeCell ref="H2380:I2382"/>
    <mergeCell ref="J2380:J2382"/>
    <mergeCell ref="K2380:L2380"/>
    <mergeCell ref="K2381:N2381"/>
    <mergeCell ref="K2382:L2382"/>
    <mergeCell ref="M2382:N2382"/>
    <mergeCell ref="C2383:F2383"/>
    <mergeCell ref="H2383:N2383"/>
    <mergeCell ref="C2384:F2384"/>
    <mergeCell ref="H2384:N2384"/>
    <mergeCell ref="C2392:D2392"/>
    <mergeCell ref="H2392:I2392"/>
    <mergeCell ref="J2392:K2392"/>
    <mergeCell ref="C2393:D2393"/>
    <mergeCell ref="H2393:I2393"/>
    <mergeCell ref="J2393:K2393"/>
    <mergeCell ref="C2388:F2388"/>
    <mergeCell ref="H2388:N2388"/>
    <mergeCell ref="K2406:N2406"/>
    <mergeCell ref="F2407:G2407"/>
    <mergeCell ref="I2407:N2409"/>
    <mergeCell ref="B2377:N2377"/>
    <mergeCell ref="H2385:N2385"/>
    <mergeCell ref="C2386:F2386"/>
    <mergeCell ref="H2386:N2386"/>
    <mergeCell ref="C2387:F2387"/>
    <mergeCell ref="H2387:N2387"/>
    <mergeCell ref="H2359:I2359"/>
    <mergeCell ref="J2359:K2359"/>
    <mergeCell ref="C2356:D2356"/>
    <mergeCell ref="H2356:I2356"/>
    <mergeCell ref="J2356:K2356"/>
    <mergeCell ref="C2357:D2357"/>
    <mergeCell ref="H2357:I2357"/>
    <mergeCell ref="J2357:K2357"/>
    <mergeCell ref="C2366:E2366"/>
    <mergeCell ref="F2366:G2366"/>
    <mergeCell ref="I2366:J2366"/>
    <mergeCell ref="K2366:N2366"/>
    <mergeCell ref="F2361:G2361"/>
    <mergeCell ref="H2361:I2361"/>
    <mergeCell ref="K2369:N2369"/>
    <mergeCell ref="C2370:E2375"/>
    <mergeCell ref="F2370:G2370"/>
    <mergeCell ref="I2370:J2370"/>
    <mergeCell ref="K2370:N2370"/>
    <mergeCell ref="F2371:G2371"/>
    <mergeCell ref="I2371:N2373"/>
    <mergeCell ref="F2372:G2372"/>
    <mergeCell ref="F2373:G2373"/>
    <mergeCell ref="F2374:G2374"/>
    <mergeCell ref="I2374:N2375"/>
    <mergeCell ref="F2375:G2375"/>
    <mergeCell ref="C2359:D2359"/>
    <mergeCell ref="C2352:F2352"/>
    <mergeCell ref="H2352:N2352"/>
    <mergeCell ref="C2353:D2354"/>
    <mergeCell ref="F2353:F2354"/>
    <mergeCell ref="C2367:E2367"/>
    <mergeCell ref="F2367:G2367"/>
    <mergeCell ref="I2367:N2367"/>
    <mergeCell ref="C2364:E2365"/>
    <mergeCell ref="F2364:G2365"/>
    <mergeCell ref="I2364:J2364"/>
    <mergeCell ref="K2364:L2364"/>
    <mergeCell ref="M2364:N2364"/>
    <mergeCell ref="I2365:J2365"/>
    <mergeCell ref="K2365:N2365"/>
    <mergeCell ref="L2361:M2361"/>
    <mergeCell ref="F2362:G2362"/>
    <mergeCell ref="H2362:I2362"/>
    <mergeCell ref="L2362:M2362"/>
    <mergeCell ref="C2363:H2363"/>
    <mergeCell ref="I2363:J2363"/>
    <mergeCell ref="K2363:L2363"/>
    <mergeCell ref="M2363:N2363"/>
    <mergeCell ref="C2361:E2362"/>
    <mergeCell ref="C2360:D2360"/>
    <mergeCell ref="H2360:I2360"/>
    <mergeCell ref="J2360:K2360"/>
    <mergeCell ref="E2353:E2354"/>
    <mergeCell ref="I2330:J2330"/>
    <mergeCell ref="K2330:N2330"/>
    <mergeCell ref="C2331:E2331"/>
    <mergeCell ref="F2331:G2331"/>
    <mergeCell ref="B2341:N2341"/>
    <mergeCell ref="G2353:G2354"/>
    <mergeCell ref="H2353:I2354"/>
    <mergeCell ref="J2353:K2354"/>
    <mergeCell ref="L2353:L2354"/>
    <mergeCell ref="M2353:M2354"/>
    <mergeCell ref="N2353:N2355"/>
    <mergeCell ref="C2355:D2355"/>
    <mergeCell ref="H2355:I2355"/>
    <mergeCell ref="J2355:K2355"/>
    <mergeCell ref="A2342:A2375"/>
    <mergeCell ref="B2342:C2343"/>
    <mergeCell ref="D2342:N2342"/>
    <mergeCell ref="D2343:N2343"/>
    <mergeCell ref="C2344:G2346"/>
    <mergeCell ref="H2344:I2346"/>
    <mergeCell ref="J2344:J2346"/>
    <mergeCell ref="K2344:L2344"/>
    <mergeCell ref="K2345:N2345"/>
    <mergeCell ref="K2346:L2346"/>
    <mergeCell ref="M2346:N2346"/>
    <mergeCell ref="C2347:F2347"/>
    <mergeCell ref="H2347:N2347"/>
    <mergeCell ref="C2348:F2348"/>
    <mergeCell ref="H2348:N2348"/>
    <mergeCell ref="C2358:D2358"/>
    <mergeCell ref="H2358:I2358"/>
    <mergeCell ref="J2358:K2358"/>
    <mergeCell ref="L2317:L2318"/>
    <mergeCell ref="M2317:M2318"/>
    <mergeCell ref="N2317:N2319"/>
    <mergeCell ref="C2319:D2319"/>
    <mergeCell ref="C2332:E2332"/>
    <mergeCell ref="F2332:G2332"/>
    <mergeCell ref="I2332:J2332"/>
    <mergeCell ref="C2333:E2333"/>
    <mergeCell ref="F2333:G2333"/>
    <mergeCell ref="I2333:J2333"/>
    <mergeCell ref="C2349:F2349"/>
    <mergeCell ref="H2349:N2349"/>
    <mergeCell ref="C2350:F2350"/>
    <mergeCell ref="H2350:N2350"/>
    <mergeCell ref="C2351:F2351"/>
    <mergeCell ref="H2351:N2351"/>
    <mergeCell ref="H2326:I2326"/>
    <mergeCell ref="L2326:M2326"/>
    <mergeCell ref="C2327:H2327"/>
    <mergeCell ref="I2327:J2327"/>
    <mergeCell ref="K2327:L2327"/>
    <mergeCell ref="M2327:N2327"/>
    <mergeCell ref="K2333:N2333"/>
    <mergeCell ref="C2334:E2339"/>
    <mergeCell ref="F2334:G2334"/>
    <mergeCell ref="I2334:J2334"/>
    <mergeCell ref="F2337:G2337"/>
    <mergeCell ref="F2338:G2338"/>
    <mergeCell ref="I2338:N2339"/>
    <mergeCell ref="F2339:G2339"/>
    <mergeCell ref="C2330:E2330"/>
    <mergeCell ref="F2330:G2330"/>
    <mergeCell ref="F2336:G2336"/>
    <mergeCell ref="C2317:D2318"/>
    <mergeCell ref="E2317:E2318"/>
    <mergeCell ref="C2324:D2324"/>
    <mergeCell ref="H2324:I2324"/>
    <mergeCell ref="C2313:F2313"/>
    <mergeCell ref="I2331:N2331"/>
    <mergeCell ref="C2328:E2329"/>
    <mergeCell ref="F2328:G2329"/>
    <mergeCell ref="I2328:J2328"/>
    <mergeCell ref="K2328:L2328"/>
    <mergeCell ref="M2328:N2328"/>
    <mergeCell ref="I2329:J2329"/>
    <mergeCell ref="K2329:N2329"/>
    <mergeCell ref="F2317:F2318"/>
    <mergeCell ref="G2317:G2318"/>
    <mergeCell ref="H2317:I2318"/>
    <mergeCell ref="J2317:K2318"/>
    <mergeCell ref="C2322:D2322"/>
    <mergeCell ref="H2322:I2322"/>
    <mergeCell ref="J2322:K2322"/>
    <mergeCell ref="C2323:D2323"/>
    <mergeCell ref="H2319:I2319"/>
    <mergeCell ref="J2319:K2319"/>
    <mergeCell ref="L2325:M2325"/>
    <mergeCell ref="F2326:G2326"/>
    <mergeCell ref="H2323:I2323"/>
    <mergeCell ref="J2323:K2323"/>
    <mergeCell ref="J2324:K2324"/>
    <mergeCell ref="C2325:E2326"/>
    <mergeCell ref="F2325:G2325"/>
    <mergeCell ref="H2325:I2325"/>
    <mergeCell ref="C2296:E2296"/>
    <mergeCell ref="F2296:G2296"/>
    <mergeCell ref="I2296:J2296"/>
    <mergeCell ref="C2297:E2297"/>
    <mergeCell ref="F2297:G2297"/>
    <mergeCell ref="I2297:J2297"/>
    <mergeCell ref="A2306:A2339"/>
    <mergeCell ref="B2306:C2307"/>
    <mergeCell ref="D2306:N2306"/>
    <mergeCell ref="D2307:N2307"/>
    <mergeCell ref="C2308:G2310"/>
    <mergeCell ref="H2308:I2310"/>
    <mergeCell ref="J2308:J2310"/>
    <mergeCell ref="K2308:L2308"/>
    <mergeCell ref="K2309:N2309"/>
    <mergeCell ref="K2310:L2310"/>
    <mergeCell ref="M2310:N2310"/>
    <mergeCell ref="C2311:F2311"/>
    <mergeCell ref="H2311:N2311"/>
    <mergeCell ref="C2312:F2312"/>
    <mergeCell ref="H2312:N2312"/>
    <mergeCell ref="C2320:D2320"/>
    <mergeCell ref="H2320:I2320"/>
    <mergeCell ref="J2320:K2320"/>
    <mergeCell ref="C2321:D2321"/>
    <mergeCell ref="H2321:I2321"/>
    <mergeCell ref="J2321:K2321"/>
    <mergeCell ref="C2316:F2316"/>
    <mergeCell ref="H2316:N2316"/>
    <mergeCell ref="K2334:N2334"/>
    <mergeCell ref="F2335:G2335"/>
    <mergeCell ref="I2335:N2337"/>
    <mergeCell ref="B2305:N2305"/>
    <mergeCell ref="H2313:N2313"/>
    <mergeCell ref="C2314:F2314"/>
    <mergeCell ref="H2314:N2314"/>
    <mergeCell ref="C2315:F2315"/>
    <mergeCell ref="H2315:N2315"/>
    <mergeCell ref="H2287:I2287"/>
    <mergeCell ref="J2287:K2287"/>
    <mergeCell ref="C2284:D2284"/>
    <mergeCell ref="H2284:I2284"/>
    <mergeCell ref="J2284:K2284"/>
    <mergeCell ref="C2285:D2285"/>
    <mergeCell ref="H2285:I2285"/>
    <mergeCell ref="J2285:K2285"/>
    <mergeCell ref="C2294:E2294"/>
    <mergeCell ref="F2294:G2294"/>
    <mergeCell ref="I2294:J2294"/>
    <mergeCell ref="K2294:N2294"/>
    <mergeCell ref="F2289:G2289"/>
    <mergeCell ref="H2289:I2289"/>
    <mergeCell ref="K2297:N2297"/>
    <mergeCell ref="C2298:E2303"/>
    <mergeCell ref="F2298:G2298"/>
    <mergeCell ref="I2298:J2298"/>
    <mergeCell ref="K2298:N2298"/>
    <mergeCell ref="F2299:G2299"/>
    <mergeCell ref="I2299:N2301"/>
    <mergeCell ref="F2300:G2300"/>
    <mergeCell ref="F2301:G2301"/>
    <mergeCell ref="F2302:G2302"/>
    <mergeCell ref="I2302:N2303"/>
    <mergeCell ref="F2303:G2303"/>
    <mergeCell ref="C2287:D2287"/>
    <mergeCell ref="C2280:F2280"/>
    <mergeCell ref="H2280:N2280"/>
    <mergeCell ref="C2281:D2282"/>
    <mergeCell ref="F2281:F2282"/>
    <mergeCell ref="C2295:E2295"/>
    <mergeCell ref="F2295:G2295"/>
    <mergeCell ref="I2295:N2295"/>
    <mergeCell ref="C2292:E2293"/>
    <mergeCell ref="F2292:G2293"/>
    <mergeCell ref="I2292:J2292"/>
    <mergeCell ref="K2292:L2292"/>
    <mergeCell ref="M2292:N2292"/>
    <mergeCell ref="I2293:J2293"/>
    <mergeCell ref="K2293:N2293"/>
    <mergeCell ref="L2289:M2289"/>
    <mergeCell ref="F2290:G2290"/>
    <mergeCell ref="H2290:I2290"/>
    <mergeCell ref="L2290:M2290"/>
    <mergeCell ref="C2291:H2291"/>
    <mergeCell ref="I2291:J2291"/>
    <mergeCell ref="K2291:L2291"/>
    <mergeCell ref="M2291:N2291"/>
    <mergeCell ref="C2289:E2290"/>
    <mergeCell ref="C2288:D2288"/>
    <mergeCell ref="H2288:I2288"/>
    <mergeCell ref="J2288:K2288"/>
    <mergeCell ref="E2281:E2282"/>
    <mergeCell ref="I2258:J2258"/>
    <mergeCell ref="K2258:N2258"/>
    <mergeCell ref="C2259:E2259"/>
    <mergeCell ref="F2259:G2259"/>
    <mergeCell ref="B2269:N2269"/>
    <mergeCell ref="G2281:G2282"/>
    <mergeCell ref="H2281:I2282"/>
    <mergeCell ref="J2281:K2282"/>
    <mergeCell ref="L2281:L2282"/>
    <mergeCell ref="M2281:M2282"/>
    <mergeCell ref="N2281:N2283"/>
    <mergeCell ref="C2283:D2283"/>
    <mergeCell ref="H2283:I2283"/>
    <mergeCell ref="J2283:K2283"/>
    <mergeCell ref="A2270:A2303"/>
    <mergeCell ref="B2270:C2271"/>
    <mergeCell ref="D2270:N2270"/>
    <mergeCell ref="D2271:N2271"/>
    <mergeCell ref="C2272:G2274"/>
    <mergeCell ref="H2272:I2274"/>
    <mergeCell ref="J2272:J2274"/>
    <mergeCell ref="K2272:L2272"/>
    <mergeCell ref="K2273:N2273"/>
    <mergeCell ref="K2274:L2274"/>
    <mergeCell ref="M2274:N2274"/>
    <mergeCell ref="C2275:F2275"/>
    <mergeCell ref="H2275:N2275"/>
    <mergeCell ref="C2276:F2276"/>
    <mergeCell ref="H2276:N2276"/>
    <mergeCell ref="C2286:D2286"/>
    <mergeCell ref="H2286:I2286"/>
    <mergeCell ref="J2286:K2286"/>
    <mergeCell ref="L2245:L2246"/>
    <mergeCell ref="M2245:M2246"/>
    <mergeCell ref="N2245:N2247"/>
    <mergeCell ref="C2247:D2247"/>
    <mergeCell ref="C2260:E2260"/>
    <mergeCell ref="F2260:G2260"/>
    <mergeCell ref="I2260:J2260"/>
    <mergeCell ref="C2261:E2261"/>
    <mergeCell ref="F2261:G2261"/>
    <mergeCell ref="I2261:J2261"/>
    <mergeCell ref="C2277:F2277"/>
    <mergeCell ref="H2277:N2277"/>
    <mergeCell ref="C2278:F2278"/>
    <mergeCell ref="H2278:N2278"/>
    <mergeCell ref="C2279:F2279"/>
    <mergeCell ref="H2279:N2279"/>
    <mergeCell ref="H2254:I2254"/>
    <mergeCell ref="L2254:M2254"/>
    <mergeCell ref="C2255:H2255"/>
    <mergeCell ref="I2255:J2255"/>
    <mergeCell ref="K2255:L2255"/>
    <mergeCell ref="M2255:N2255"/>
    <mergeCell ref="K2261:N2261"/>
    <mergeCell ref="C2262:E2267"/>
    <mergeCell ref="F2262:G2262"/>
    <mergeCell ref="I2262:J2262"/>
    <mergeCell ref="F2265:G2265"/>
    <mergeCell ref="F2266:G2266"/>
    <mergeCell ref="I2266:N2267"/>
    <mergeCell ref="F2267:G2267"/>
    <mergeCell ref="C2258:E2258"/>
    <mergeCell ref="F2258:G2258"/>
    <mergeCell ref="F2264:G2264"/>
    <mergeCell ref="C2245:D2246"/>
    <mergeCell ref="E2245:E2246"/>
    <mergeCell ref="C2252:D2252"/>
    <mergeCell ref="H2252:I2252"/>
    <mergeCell ref="C2241:F2241"/>
    <mergeCell ref="I2259:N2259"/>
    <mergeCell ref="C2256:E2257"/>
    <mergeCell ref="F2256:G2257"/>
    <mergeCell ref="I2256:J2256"/>
    <mergeCell ref="K2256:L2256"/>
    <mergeCell ref="M2256:N2256"/>
    <mergeCell ref="I2257:J2257"/>
    <mergeCell ref="K2257:N2257"/>
    <mergeCell ref="F2245:F2246"/>
    <mergeCell ref="G2245:G2246"/>
    <mergeCell ref="H2245:I2246"/>
    <mergeCell ref="J2245:K2246"/>
    <mergeCell ref="C2250:D2250"/>
    <mergeCell ref="H2250:I2250"/>
    <mergeCell ref="J2250:K2250"/>
    <mergeCell ref="C2251:D2251"/>
    <mergeCell ref="H2247:I2247"/>
    <mergeCell ref="J2247:K2247"/>
    <mergeCell ref="L2253:M2253"/>
    <mergeCell ref="F2254:G2254"/>
    <mergeCell ref="H2251:I2251"/>
    <mergeCell ref="J2251:K2251"/>
    <mergeCell ref="J2252:K2252"/>
    <mergeCell ref="C2253:E2254"/>
    <mergeCell ref="F2253:G2253"/>
    <mergeCell ref="H2253:I2253"/>
    <mergeCell ref="C2224:E2224"/>
    <mergeCell ref="F2224:G2224"/>
    <mergeCell ref="I2224:J2224"/>
    <mergeCell ref="C2225:E2225"/>
    <mergeCell ref="F2225:G2225"/>
    <mergeCell ref="I2225:J2225"/>
    <mergeCell ref="A2234:A2267"/>
    <mergeCell ref="B2234:C2235"/>
    <mergeCell ref="D2234:N2234"/>
    <mergeCell ref="D2235:N2235"/>
    <mergeCell ref="C2236:G2238"/>
    <mergeCell ref="H2236:I2238"/>
    <mergeCell ref="J2236:J2238"/>
    <mergeCell ref="K2236:L2236"/>
    <mergeCell ref="K2237:N2237"/>
    <mergeCell ref="K2238:L2238"/>
    <mergeCell ref="M2238:N2238"/>
    <mergeCell ref="C2239:F2239"/>
    <mergeCell ref="H2239:N2239"/>
    <mergeCell ref="C2240:F2240"/>
    <mergeCell ref="H2240:N2240"/>
    <mergeCell ref="C2248:D2248"/>
    <mergeCell ref="H2248:I2248"/>
    <mergeCell ref="J2248:K2248"/>
    <mergeCell ref="C2249:D2249"/>
    <mergeCell ref="H2249:I2249"/>
    <mergeCell ref="J2249:K2249"/>
    <mergeCell ref="C2244:F2244"/>
    <mergeCell ref="H2244:N2244"/>
    <mergeCell ref="K2262:N2262"/>
    <mergeCell ref="F2263:G2263"/>
    <mergeCell ref="I2263:N2265"/>
    <mergeCell ref="B2233:N2233"/>
    <mergeCell ref="H2241:N2241"/>
    <mergeCell ref="C2242:F2242"/>
    <mergeCell ref="H2242:N2242"/>
    <mergeCell ref="C2243:F2243"/>
    <mergeCell ref="H2243:N2243"/>
    <mergeCell ref="H2215:I2215"/>
    <mergeCell ref="J2215:K2215"/>
    <mergeCell ref="C2212:D2212"/>
    <mergeCell ref="H2212:I2212"/>
    <mergeCell ref="J2212:K2212"/>
    <mergeCell ref="C2213:D2213"/>
    <mergeCell ref="H2213:I2213"/>
    <mergeCell ref="J2213:K2213"/>
    <mergeCell ref="C2222:E2222"/>
    <mergeCell ref="F2222:G2222"/>
    <mergeCell ref="I2222:J2222"/>
    <mergeCell ref="K2222:N2222"/>
    <mergeCell ref="F2217:G2217"/>
    <mergeCell ref="H2217:I2217"/>
    <mergeCell ref="K2225:N2225"/>
    <mergeCell ref="C2226:E2231"/>
    <mergeCell ref="F2226:G2226"/>
    <mergeCell ref="I2226:J2226"/>
    <mergeCell ref="K2226:N2226"/>
    <mergeCell ref="F2227:G2227"/>
    <mergeCell ref="I2227:N2229"/>
    <mergeCell ref="F2228:G2228"/>
    <mergeCell ref="F2229:G2229"/>
    <mergeCell ref="F2230:G2230"/>
    <mergeCell ref="I2230:N2231"/>
    <mergeCell ref="F2231:G2231"/>
    <mergeCell ref="C2215:D2215"/>
    <mergeCell ref="C2208:F2208"/>
    <mergeCell ref="H2208:N2208"/>
    <mergeCell ref="C2209:D2210"/>
    <mergeCell ref="F2209:F2210"/>
    <mergeCell ref="C2223:E2223"/>
    <mergeCell ref="F2223:G2223"/>
    <mergeCell ref="I2223:N2223"/>
    <mergeCell ref="C2220:E2221"/>
    <mergeCell ref="F2220:G2221"/>
    <mergeCell ref="I2220:J2220"/>
    <mergeCell ref="K2220:L2220"/>
    <mergeCell ref="M2220:N2220"/>
    <mergeCell ref="I2221:J2221"/>
    <mergeCell ref="K2221:N2221"/>
    <mergeCell ref="L2217:M2217"/>
    <mergeCell ref="F2218:G2218"/>
    <mergeCell ref="H2218:I2218"/>
    <mergeCell ref="L2218:M2218"/>
    <mergeCell ref="C2219:H2219"/>
    <mergeCell ref="I2219:J2219"/>
    <mergeCell ref="K2219:L2219"/>
    <mergeCell ref="M2219:N2219"/>
    <mergeCell ref="C2217:E2218"/>
    <mergeCell ref="C2216:D2216"/>
    <mergeCell ref="H2216:I2216"/>
    <mergeCell ref="J2216:K2216"/>
    <mergeCell ref="E2209:E2210"/>
    <mergeCell ref="I2186:J2186"/>
    <mergeCell ref="K2186:N2186"/>
    <mergeCell ref="C2187:E2187"/>
    <mergeCell ref="F2187:G2187"/>
    <mergeCell ref="B2197:N2197"/>
    <mergeCell ref="G2209:G2210"/>
    <mergeCell ref="H2209:I2210"/>
    <mergeCell ref="J2209:K2210"/>
    <mergeCell ref="L2209:L2210"/>
    <mergeCell ref="M2209:M2210"/>
    <mergeCell ref="N2209:N2211"/>
    <mergeCell ref="C2211:D2211"/>
    <mergeCell ref="H2211:I2211"/>
    <mergeCell ref="J2211:K2211"/>
    <mergeCell ref="A2198:A2231"/>
    <mergeCell ref="B2198:C2199"/>
    <mergeCell ref="D2198:N2198"/>
    <mergeCell ref="D2199:N2199"/>
    <mergeCell ref="C2200:G2202"/>
    <mergeCell ref="H2200:I2202"/>
    <mergeCell ref="J2200:J2202"/>
    <mergeCell ref="K2200:L2200"/>
    <mergeCell ref="K2201:N2201"/>
    <mergeCell ref="K2202:L2202"/>
    <mergeCell ref="M2202:N2202"/>
    <mergeCell ref="C2203:F2203"/>
    <mergeCell ref="H2203:N2203"/>
    <mergeCell ref="C2204:F2204"/>
    <mergeCell ref="H2204:N2204"/>
    <mergeCell ref="C2214:D2214"/>
    <mergeCell ref="H2214:I2214"/>
    <mergeCell ref="J2214:K2214"/>
    <mergeCell ref="L2173:L2174"/>
    <mergeCell ref="M2173:M2174"/>
    <mergeCell ref="N2173:N2175"/>
    <mergeCell ref="C2175:D2175"/>
    <mergeCell ref="C2188:E2188"/>
    <mergeCell ref="F2188:G2188"/>
    <mergeCell ref="I2188:J2188"/>
    <mergeCell ref="C2189:E2189"/>
    <mergeCell ref="F2189:G2189"/>
    <mergeCell ref="I2189:J2189"/>
    <mergeCell ref="C2205:F2205"/>
    <mergeCell ref="H2205:N2205"/>
    <mergeCell ref="C2206:F2206"/>
    <mergeCell ref="H2206:N2206"/>
    <mergeCell ref="C2207:F2207"/>
    <mergeCell ref="H2207:N2207"/>
    <mergeCell ref="H2182:I2182"/>
    <mergeCell ref="L2182:M2182"/>
    <mergeCell ref="C2183:H2183"/>
    <mergeCell ref="I2183:J2183"/>
    <mergeCell ref="K2183:L2183"/>
    <mergeCell ref="M2183:N2183"/>
    <mergeCell ref="K2189:N2189"/>
    <mergeCell ref="C2190:E2195"/>
    <mergeCell ref="F2190:G2190"/>
    <mergeCell ref="I2190:J2190"/>
    <mergeCell ref="F2193:G2193"/>
    <mergeCell ref="F2194:G2194"/>
    <mergeCell ref="I2194:N2195"/>
    <mergeCell ref="F2195:G2195"/>
    <mergeCell ref="C2186:E2186"/>
    <mergeCell ref="F2186:G2186"/>
    <mergeCell ref="F2192:G2192"/>
    <mergeCell ref="C2173:D2174"/>
    <mergeCell ref="E2173:E2174"/>
    <mergeCell ref="C2180:D2180"/>
    <mergeCell ref="H2180:I2180"/>
    <mergeCell ref="C2169:F2169"/>
    <mergeCell ref="I2187:N2187"/>
    <mergeCell ref="C2184:E2185"/>
    <mergeCell ref="F2184:G2185"/>
    <mergeCell ref="I2184:J2184"/>
    <mergeCell ref="K2184:L2184"/>
    <mergeCell ref="M2184:N2184"/>
    <mergeCell ref="I2185:J2185"/>
    <mergeCell ref="K2185:N2185"/>
    <mergeCell ref="F2173:F2174"/>
    <mergeCell ref="G2173:G2174"/>
    <mergeCell ref="H2173:I2174"/>
    <mergeCell ref="J2173:K2174"/>
    <mergeCell ref="C2178:D2178"/>
    <mergeCell ref="H2178:I2178"/>
    <mergeCell ref="J2178:K2178"/>
    <mergeCell ref="C2179:D2179"/>
    <mergeCell ref="H2175:I2175"/>
    <mergeCell ref="J2175:K2175"/>
    <mergeCell ref="L2181:M2181"/>
    <mergeCell ref="F2182:G2182"/>
    <mergeCell ref="H2179:I2179"/>
    <mergeCell ref="J2179:K2179"/>
    <mergeCell ref="J2180:K2180"/>
    <mergeCell ref="C2181:E2182"/>
    <mergeCell ref="F2181:G2181"/>
    <mergeCell ref="H2181:I2181"/>
    <mergeCell ref="C2152:E2152"/>
    <mergeCell ref="F2152:G2152"/>
    <mergeCell ref="I2152:J2152"/>
    <mergeCell ref="C2153:E2153"/>
    <mergeCell ref="F2153:G2153"/>
    <mergeCell ref="I2153:J2153"/>
    <mergeCell ref="A2162:A2195"/>
    <mergeCell ref="B2162:C2163"/>
    <mergeCell ref="D2162:N2162"/>
    <mergeCell ref="D2163:N2163"/>
    <mergeCell ref="C2164:G2166"/>
    <mergeCell ref="H2164:I2166"/>
    <mergeCell ref="J2164:J2166"/>
    <mergeCell ref="K2164:L2164"/>
    <mergeCell ref="K2165:N2165"/>
    <mergeCell ref="K2166:L2166"/>
    <mergeCell ref="M2166:N2166"/>
    <mergeCell ref="C2167:F2167"/>
    <mergeCell ref="H2167:N2167"/>
    <mergeCell ref="C2168:F2168"/>
    <mergeCell ref="H2168:N2168"/>
    <mergeCell ref="C2176:D2176"/>
    <mergeCell ref="H2176:I2176"/>
    <mergeCell ref="J2176:K2176"/>
    <mergeCell ref="C2177:D2177"/>
    <mergeCell ref="H2177:I2177"/>
    <mergeCell ref="J2177:K2177"/>
    <mergeCell ref="C2172:F2172"/>
    <mergeCell ref="H2172:N2172"/>
    <mergeCell ref="K2190:N2190"/>
    <mergeCell ref="F2191:G2191"/>
    <mergeCell ref="I2191:N2193"/>
    <mergeCell ref="B2161:N2161"/>
    <mergeCell ref="H2169:N2169"/>
    <mergeCell ref="C2170:F2170"/>
    <mergeCell ref="H2170:N2170"/>
    <mergeCell ref="C2171:F2171"/>
    <mergeCell ref="H2171:N2171"/>
    <mergeCell ref="H2143:I2143"/>
    <mergeCell ref="J2143:K2143"/>
    <mergeCell ref="C2140:D2140"/>
    <mergeCell ref="H2140:I2140"/>
    <mergeCell ref="J2140:K2140"/>
    <mergeCell ref="C2141:D2141"/>
    <mergeCell ref="H2141:I2141"/>
    <mergeCell ref="J2141:K2141"/>
    <mergeCell ref="C2150:E2150"/>
    <mergeCell ref="F2150:G2150"/>
    <mergeCell ref="I2150:J2150"/>
    <mergeCell ref="K2150:N2150"/>
    <mergeCell ref="F2145:G2145"/>
    <mergeCell ref="H2145:I2145"/>
    <mergeCell ref="K2153:N2153"/>
    <mergeCell ref="C2154:E2159"/>
    <mergeCell ref="F2154:G2154"/>
    <mergeCell ref="I2154:J2154"/>
    <mergeCell ref="K2154:N2154"/>
    <mergeCell ref="F2155:G2155"/>
    <mergeCell ref="I2155:N2157"/>
    <mergeCell ref="F2156:G2156"/>
    <mergeCell ref="F2157:G2157"/>
    <mergeCell ref="F2158:G2158"/>
    <mergeCell ref="I2158:N2159"/>
    <mergeCell ref="F2159:G2159"/>
    <mergeCell ref="C2143:D2143"/>
    <mergeCell ref="C2136:F2136"/>
    <mergeCell ref="H2136:N2136"/>
    <mergeCell ref="C2137:D2138"/>
    <mergeCell ref="F2137:F2138"/>
    <mergeCell ref="C2151:E2151"/>
    <mergeCell ref="F2151:G2151"/>
    <mergeCell ref="I2151:N2151"/>
    <mergeCell ref="C2148:E2149"/>
    <mergeCell ref="F2148:G2149"/>
    <mergeCell ref="I2148:J2148"/>
    <mergeCell ref="K2148:L2148"/>
    <mergeCell ref="M2148:N2148"/>
    <mergeCell ref="I2149:J2149"/>
    <mergeCell ref="K2149:N2149"/>
    <mergeCell ref="L2145:M2145"/>
    <mergeCell ref="F2146:G2146"/>
    <mergeCell ref="H2146:I2146"/>
    <mergeCell ref="L2146:M2146"/>
    <mergeCell ref="C2147:H2147"/>
    <mergeCell ref="I2147:J2147"/>
    <mergeCell ref="K2147:L2147"/>
    <mergeCell ref="M2147:N2147"/>
    <mergeCell ref="C2145:E2146"/>
    <mergeCell ref="C2144:D2144"/>
    <mergeCell ref="H2144:I2144"/>
    <mergeCell ref="J2144:K2144"/>
    <mergeCell ref="E2137:E2138"/>
    <mergeCell ref="I2114:J2114"/>
    <mergeCell ref="K2114:N2114"/>
    <mergeCell ref="C2115:E2115"/>
    <mergeCell ref="F2115:G2115"/>
    <mergeCell ref="B2125:N2125"/>
    <mergeCell ref="G2137:G2138"/>
    <mergeCell ref="H2137:I2138"/>
    <mergeCell ref="J2137:K2138"/>
    <mergeCell ref="L2137:L2138"/>
    <mergeCell ref="M2137:M2138"/>
    <mergeCell ref="N2137:N2139"/>
    <mergeCell ref="C2139:D2139"/>
    <mergeCell ref="H2139:I2139"/>
    <mergeCell ref="J2139:K2139"/>
    <mergeCell ref="A2126:A2159"/>
    <mergeCell ref="B2126:C2127"/>
    <mergeCell ref="D2126:N2126"/>
    <mergeCell ref="D2127:N2127"/>
    <mergeCell ref="C2128:G2130"/>
    <mergeCell ref="H2128:I2130"/>
    <mergeCell ref="J2128:J2130"/>
    <mergeCell ref="K2128:L2128"/>
    <mergeCell ref="K2129:N2129"/>
    <mergeCell ref="K2130:L2130"/>
    <mergeCell ref="M2130:N2130"/>
    <mergeCell ref="C2131:F2131"/>
    <mergeCell ref="H2131:N2131"/>
    <mergeCell ref="C2132:F2132"/>
    <mergeCell ref="H2132:N2132"/>
    <mergeCell ref="C2142:D2142"/>
    <mergeCell ref="H2142:I2142"/>
    <mergeCell ref="J2142:K2142"/>
    <mergeCell ref="L2101:L2102"/>
    <mergeCell ref="M2101:M2102"/>
    <mergeCell ref="N2101:N2103"/>
    <mergeCell ref="C2103:D2103"/>
    <mergeCell ref="C2116:E2116"/>
    <mergeCell ref="F2116:G2116"/>
    <mergeCell ref="I2116:J2116"/>
    <mergeCell ref="C2117:E2117"/>
    <mergeCell ref="F2117:G2117"/>
    <mergeCell ref="I2117:J2117"/>
    <mergeCell ref="C2133:F2133"/>
    <mergeCell ref="H2133:N2133"/>
    <mergeCell ref="C2134:F2134"/>
    <mergeCell ref="H2134:N2134"/>
    <mergeCell ref="C2135:F2135"/>
    <mergeCell ref="H2135:N2135"/>
    <mergeCell ref="H2110:I2110"/>
    <mergeCell ref="L2110:M2110"/>
    <mergeCell ref="C2111:H2111"/>
    <mergeCell ref="I2111:J2111"/>
    <mergeCell ref="K2111:L2111"/>
    <mergeCell ref="M2111:N2111"/>
    <mergeCell ref="K2117:N2117"/>
    <mergeCell ref="C2118:E2123"/>
    <mergeCell ref="F2118:G2118"/>
    <mergeCell ref="I2118:J2118"/>
    <mergeCell ref="F2121:G2121"/>
    <mergeCell ref="F2122:G2122"/>
    <mergeCell ref="I2122:N2123"/>
    <mergeCell ref="F2123:G2123"/>
    <mergeCell ref="C2114:E2114"/>
    <mergeCell ref="F2114:G2114"/>
    <mergeCell ref="F2120:G2120"/>
    <mergeCell ref="C2101:D2102"/>
    <mergeCell ref="E2101:E2102"/>
    <mergeCell ref="C2108:D2108"/>
    <mergeCell ref="H2108:I2108"/>
    <mergeCell ref="C2097:F2097"/>
    <mergeCell ref="I2115:N2115"/>
    <mergeCell ref="C2112:E2113"/>
    <mergeCell ref="F2112:G2113"/>
    <mergeCell ref="I2112:J2112"/>
    <mergeCell ref="K2112:L2112"/>
    <mergeCell ref="M2112:N2112"/>
    <mergeCell ref="I2113:J2113"/>
    <mergeCell ref="K2113:N2113"/>
    <mergeCell ref="F2101:F2102"/>
    <mergeCell ref="G2101:G2102"/>
    <mergeCell ref="H2101:I2102"/>
    <mergeCell ref="J2101:K2102"/>
    <mergeCell ref="C2106:D2106"/>
    <mergeCell ref="H2106:I2106"/>
    <mergeCell ref="J2106:K2106"/>
    <mergeCell ref="C2107:D2107"/>
    <mergeCell ref="H2103:I2103"/>
    <mergeCell ref="J2103:K2103"/>
    <mergeCell ref="L2109:M2109"/>
    <mergeCell ref="F2110:G2110"/>
    <mergeCell ref="H2107:I2107"/>
    <mergeCell ref="J2107:K2107"/>
    <mergeCell ref="J2108:K2108"/>
    <mergeCell ref="C2109:E2110"/>
    <mergeCell ref="F2109:G2109"/>
    <mergeCell ref="H2109:I2109"/>
    <mergeCell ref="C2080:E2080"/>
    <mergeCell ref="F2080:G2080"/>
    <mergeCell ref="I2080:J2080"/>
    <mergeCell ref="C2081:E2081"/>
    <mergeCell ref="F2081:G2081"/>
    <mergeCell ref="I2081:J2081"/>
    <mergeCell ref="A2090:A2123"/>
    <mergeCell ref="B2090:C2091"/>
    <mergeCell ref="D2090:N2090"/>
    <mergeCell ref="D2091:N2091"/>
    <mergeCell ref="C2092:G2094"/>
    <mergeCell ref="H2092:I2094"/>
    <mergeCell ref="J2092:J2094"/>
    <mergeCell ref="K2092:L2092"/>
    <mergeCell ref="K2093:N2093"/>
    <mergeCell ref="K2094:L2094"/>
    <mergeCell ref="M2094:N2094"/>
    <mergeCell ref="C2095:F2095"/>
    <mergeCell ref="H2095:N2095"/>
    <mergeCell ref="C2096:F2096"/>
    <mergeCell ref="H2096:N2096"/>
    <mergeCell ref="C2104:D2104"/>
    <mergeCell ref="H2104:I2104"/>
    <mergeCell ref="J2104:K2104"/>
    <mergeCell ref="C2105:D2105"/>
    <mergeCell ref="H2105:I2105"/>
    <mergeCell ref="J2105:K2105"/>
    <mergeCell ref="C2100:F2100"/>
    <mergeCell ref="H2100:N2100"/>
    <mergeCell ref="K2118:N2118"/>
    <mergeCell ref="F2119:G2119"/>
    <mergeCell ref="I2119:N2121"/>
    <mergeCell ref="B2089:N2089"/>
    <mergeCell ref="H2097:N2097"/>
    <mergeCell ref="C2098:F2098"/>
    <mergeCell ref="H2098:N2098"/>
    <mergeCell ref="C2099:F2099"/>
    <mergeCell ref="H2099:N2099"/>
    <mergeCell ref="H2071:I2071"/>
    <mergeCell ref="J2071:K2071"/>
    <mergeCell ref="C2068:D2068"/>
    <mergeCell ref="H2068:I2068"/>
    <mergeCell ref="J2068:K2068"/>
    <mergeCell ref="C2069:D2069"/>
    <mergeCell ref="H2069:I2069"/>
    <mergeCell ref="J2069:K2069"/>
    <mergeCell ref="C2078:E2078"/>
    <mergeCell ref="F2078:G2078"/>
    <mergeCell ref="I2078:J2078"/>
    <mergeCell ref="K2078:N2078"/>
    <mergeCell ref="F2073:G2073"/>
    <mergeCell ref="H2073:I2073"/>
    <mergeCell ref="K2081:N2081"/>
    <mergeCell ref="C2082:E2087"/>
    <mergeCell ref="F2082:G2082"/>
    <mergeCell ref="I2082:J2082"/>
    <mergeCell ref="K2082:N2082"/>
    <mergeCell ref="F2083:G2083"/>
    <mergeCell ref="I2083:N2085"/>
    <mergeCell ref="F2084:G2084"/>
    <mergeCell ref="F2085:G2085"/>
    <mergeCell ref="F2086:G2086"/>
    <mergeCell ref="I2086:N2087"/>
    <mergeCell ref="F2087:G2087"/>
    <mergeCell ref="C2071:D2071"/>
    <mergeCell ref="C2064:F2064"/>
    <mergeCell ref="H2064:N2064"/>
    <mergeCell ref="C2065:D2066"/>
    <mergeCell ref="F2065:F2066"/>
    <mergeCell ref="C2079:E2079"/>
    <mergeCell ref="F2079:G2079"/>
    <mergeCell ref="I2079:N2079"/>
    <mergeCell ref="C2076:E2077"/>
    <mergeCell ref="F2076:G2077"/>
    <mergeCell ref="I2076:J2076"/>
    <mergeCell ref="K2076:L2076"/>
    <mergeCell ref="M2076:N2076"/>
    <mergeCell ref="I2077:J2077"/>
    <mergeCell ref="K2077:N2077"/>
    <mergeCell ref="L2073:M2073"/>
    <mergeCell ref="F2074:G2074"/>
    <mergeCell ref="H2074:I2074"/>
    <mergeCell ref="L2074:M2074"/>
    <mergeCell ref="C2075:H2075"/>
    <mergeCell ref="I2075:J2075"/>
    <mergeCell ref="K2075:L2075"/>
    <mergeCell ref="M2075:N2075"/>
    <mergeCell ref="C2073:E2074"/>
    <mergeCell ref="C2072:D2072"/>
    <mergeCell ref="H2072:I2072"/>
    <mergeCell ref="J2072:K2072"/>
    <mergeCell ref="E2065:E2066"/>
    <mergeCell ref="I2042:J2042"/>
    <mergeCell ref="K2042:N2042"/>
    <mergeCell ref="C2043:E2043"/>
    <mergeCell ref="F2043:G2043"/>
    <mergeCell ref="B2053:N2053"/>
    <mergeCell ref="G2065:G2066"/>
    <mergeCell ref="H2065:I2066"/>
    <mergeCell ref="J2065:K2066"/>
    <mergeCell ref="L2065:L2066"/>
    <mergeCell ref="M2065:M2066"/>
    <mergeCell ref="N2065:N2067"/>
    <mergeCell ref="C2067:D2067"/>
    <mergeCell ref="H2067:I2067"/>
    <mergeCell ref="J2067:K2067"/>
    <mergeCell ref="A2054:A2087"/>
    <mergeCell ref="B2054:C2055"/>
    <mergeCell ref="D2054:N2054"/>
    <mergeCell ref="D2055:N2055"/>
    <mergeCell ref="C2056:G2058"/>
    <mergeCell ref="H2056:I2058"/>
    <mergeCell ref="J2056:J2058"/>
    <mergeCell ref="K2056:L2056"/>
    <mergeCell ref="K2057:N2057"/>
    <mergeCell ref="K2058:L2058"/>
    <mergeCell ref="M2058:N2058"/>
    <mergeCell ref="C2059:F2059"/>
    <mergeCell ref="H2059:N2059"/>
    <mergeCell ref="C2060:F2060"/>
    <mergeCell ref="H2060:N2060"/>
    <mergeCell ref="C2070:D2070"/>
    <mergeCell ref="H2070:I2070"/>
    <mergeCell ref="J2070:K2070"/>
    <mergeCell ref="L2029:L2030"/>
    <mergeCell ref="M2029:M2030"/>
    <mergeCell ref="N2029:N2031"/>
    <mergeCell ref="C2031:D2031"/>
    <mergeCell ref="C2044:E2044"/>
    <mergeCell ref="F2044:G2044"/>
    <mergeCell ref="I2044:J2044"/>
    <mergeCell ref="C2045:E2045"/>
    <mergeCell ref="F2045:G2045"/>
    <mergeCell ref="I2045:J2045"/>
    <mergeCell ref="C2061:F2061"/>
    <mergeCell ref="H2061:N2061"/>
    <mergeCell ref="C2062:F2062"/>
    <mergeCell ref="H2062:N2062"/>
    <mergeCell ref="C2063:F2063"/>
    <mergeCell ref="H2063:N2063"/>
    <mergeCell ref="H2038:I2038"/>
    <mergeCell ref="L2038:M2038"/>
    <mergeCell ref="C2039:H2039"/>
    <mergeCell ref="I2039:J2039"/>
    <mergeCell ref="K2039:L2039"/>
    <mergeCell ref="M2039:N2039"/>
    <mergeCell ref="K2045:N2045"/>
    <mergeCell ref="C2046:E2051"/>
    <mergeCell ref="F2046:G2046"/>
    <mergeCell ref="I2046:J2046"/>
    <mergeCell ref="F2049:G2049"/>
    <mergeCell ref="F2050:G2050"/>
    <mergeCell ref="I2050:N2051"/>
    <mergeCell ref="F2051:G2051"/>
    <mergeCell ref="C2042:E2042"/>
    <mergeCell ref="F2042:G2042"/>
    <mergeCell ref="F2048:G2048"/>
    <mergeCell ref="C2029:D2030"/>
    <mergeCell ref="E2029:E2030"/>
    <mergeCell ref="C2036:D2036"/>
    <mergeCell ref="H2036:I2036"/>
    <mergeCell ref="C2025:F2025"/>
    <mergeCell ref="I2043:N2043"/>
    <mergeCell ref="C2040:E2041"/>
    <mergeCell ref="F2040:G2041"/>
    <mergeCell ref="I2040:J2040"/>
    <mergeCell ref="K2040:L2040"/>
    <mergeCell ref="M2040:N2040"/>
    <mergeCell ref="I2041:J2041"/>
    <mergeCell ref="K2041:N2041"/>
    <mergeCell ref="F2029:F2030"/>
    <mergeCell ref="G2029:G2030"/>
    <mergeCell ref="H2029:I2030"/>
    <mergeCell ref="J2029:K2030"/>
    <mergeCell ref="C2034:D2034"/>
    <mergeCell ref="H2034:I2034"/>
    <mergeCell ref="J2034:K2034"/>
    <mergeCell ref="C2035:D2035"/>
    <mergeCell ref="H2031:I2031"/>
    <mergeCell ref="J2031:K2031"/>
    <mergeCell ref="L2037:M2037"/>
    <mergeCell ref="F2038:G2038"/>
    <mergeCell ref="H2035:I2035"/>
    <mergeCell ref="J2035:K2035"/>
    <mergeCell ref="J2036:K2036"/>
    <mergeCell ref="C2037:E2038"/>
    <mergeCell ref="F2037:G2037"/>
    <mergeCell ref="H2037:I2037"/>
    <mergeCell ref="C2008:E2008"/>
    <mergeCell ref="F2008:G2008"/>
    <mergeCell ref="I2008:J2008"/>
    <mergeCell ref="C2009:E2009"/>
    <mergeCell ref="F2009:G2009"/>
    <mergeCell ref="I2009:J2009"/>
    <mergeCell ref="A2018:A2051"/>
    <mergeCell ref="B2018:C2019"/>
    <mergeCell ref="D2018:N2018"/>
    <mergeCell ref="D2019:N2019"/>
    <mergeCell ref="C2020:G2022"/>
    <mergeCell ref="H2020:I2022"/>
    <mergeCell ref="J2020:J2022"/>
    <mergeCell ref="K2020:L2020"/>
    <mergeCell ref="K2021:N2021"/>
    <mergeCell ref="K2022:L2022"/>
    <mergeCell ref="M2022:N2022"/>
    <mergeCell ref="C2023:F2023"/>
    <mergeCell ref="H2023:N2023"/>
    <mergeCell ref="C2024:F2024"/>
    <mergeCell ref="H2024:N2024"/>
    <mergeCell ref="C2032:D2032"/>
    <mergeCell ref="H2032:I2032"/>
    <mergeCell ref="J2032:K2032"/>
    <mergeCell ref="C2033:D2033"/>
    <mergeCell ref="H2033:I2033"/>
    <mergeCell ref="J2033:K2033"/>
    <mergeCell ref="C2028:F2028"/>
    <mergeCell ref="H2028:N2028"/>
    <mergeCell ref="K2046:N2046"/>
    <mergeCell ref="F2047:G2047"/>
    <mergeCell ref="I2047:N2049"/>
    <mergeCell ref="B2017:N2017"/>
    <mergeCell ref="H2025:N2025"/>
    <mergeCell ref="C2026:F2026"/>
    <mergeCell ref="H2026:N2026"/>
    <mergeCell ref="C2027:F2027"/>
    <mergeCell ref="H2027:N2027"/>
    <mergeCell ref="H1999:I1999"/>
    <mergeCell ref="J1999:K1999"/>
    <mergeCell ref="C1996:D1996"/>
    <mergeCell ref="H1996:I1996"/>
    <mergeCell ref="J1996:K1996"/>
    <mergeCell ref="C1997:D1997"/>
    <mergeCell ref="H1997:I1997"/>
    <mergeCell ref="J1997:K1997"/>
    <mergeCell ref="C2006:E2006"/>
    <mergeCell ref="F2006:G2006"/>
    <mergeCell ref="I2006:J2006"/>
    <mergeCell ref="K2006:N2006"/>
    <mergeCell ref="F2001:G2001"/>
    <mergeCell ref="H2001:I2001"/>
    <mergeCell ref="K2009:N2009"/>
    <mergeCell ref="C2010:E2015"/>
    <mergeCell ref="F2010:G2010"/>
    <mergeCell ref="I2010:J2010"/>
    <mergeCell ref="K2010:N2010"/>
    <mergeCell ref="F2011:G2011"/>
    <mergeCell ref="I2011:N2013"/>
    <mergeCell ref="F2012:G2012"/>
    <mergeCell ref="F2013:G2013"/>
    <mergeCell ref="F2014:G2014"/>
    <mergeCell ref="I2014:N2015"/>
    <mergeCell ref="F2015:G2015"/>
    <mergeCell ref="C1999:D1999"/>
    <mergeCell ref="C1992:F1992"/>
    <mergeCell ref="H1992:N1992"/>
    <mergeCell ref="C1993:D1994"/>
    <mergeCell ref="F1993:F1994"/>
    <mergeCell ref="C2007:E2007"/>
    <mergeCell ref="F2007:G2007"/>
    <mergeCell ref="I2007:N2007"/>
    <mergeCell ref="C2004:E2005"/>
    <mergeCell ref="F2004:G2005"/>
    <mergeCell ref="I2004:J2004"/>
    <mergeCell ref="K2004:L2004"/>
    <mergeCell ref="M2004:N2004"/>
    <mergeCell ref="I2005:J2005"/>
    <mergeCell ref="K2005:N2005"/>
    <mergeCell ref="L2001:M2001"/>
    <mergeCell ref="F2002:G2002"/>
    <mergeCell ref="H2002:I2002"/>
    <mergeCell ref="L2002:M2002"/>
    <mergeCell ref="C2003:H2003"/>
    <mergeCell ref="I2003:J2003"/>
    <mergeCell ref="K2003:L2003"/>
    <mergeCell ref="M2003:N2003"/>
    <mergeCell ref="C2001:E2002"/>
    <mergeCell ref="C2000:D2000"/>
    <mergeCell ref="H2000:I2000"/>
    <mergeCell ref="J2000:K2000"/>
    <mergeCell ref="E1993:E1994"/>
    <mergeCell ref="I1970:J1970"/>
    <mergeCell ref="K1970:N1970"/>
    <mergeCell ref="C1971:E1971"/>
    <mergeCell ref="F1971:G1971"/>
    <mergeCell ref="B1981:N1981"/>
    <mergeCell ref="G1993:G1994"/>
    <mergeCell ref="H1993:I1994"/>
    <mergeCell ref="J1993:K1994"/>
    <mergeCell ref="L1993:L1994"/>
    <mergeCell ref="M1993:M1994"/>
    <mergeCell ref="N1993:N1995"/>
    <mergeCell ref="C1995:D1995"/>
    <mergeCell ref="H1995:I1995"/>
    <mergeCell ref="J1995:K1995"/>
    <mergeCell ref="A1982:A2015"/>
    <mergeCell ref="B1982:C1983"/>
    <mergeCell ref="D1982:N1982"/>
    <mergeCell ref="D1983:N1983"/>
    <mergeCell ref="C1984:G1986"/>
    <mergeCell ref="H1984:I1986"/>
    <mergeCell ref="J1984:J1986"/>
    <mergeCell ref="K1984:L1984"/>
    <mergeCell ref="K1985:N1985"/>
    <mergeCell ref="K1986:L1986"/>
    <mergeCell ref="M1986:N1986"/>
    <mergeCell ref="C1987:F1987"/>
    <mergeCell ref="H1987:N1987"/>
    <mergeCell ref="C1988:F1988"/>
    <mergeCell ref="H1988:N1988"/>
    <mergeCell ref="C1998:D1998"/>
    <mergeCell ref="H1998:I1998"/>
    <mergeCell ref="J1998:K1998"/>
    <mergeCell ref="L1957:L1958"/>
    <mergeCell ref="M1957:M1958"/>
    <mergeCell ref="N1957:N1959"/>
    <mergeCell ref="C1959:D1959"/>
    <mergeCell ref="C1972:E1972"/>
    <mergeCell ref="F1972:G1972"/>
    <mergeCell ref="I1972:J1972"/>
    <mergeCell ref="C1973:E1973"/>
    <mergeCell ref="F1973:G1973"/>
    <mergeCell ref="I1973:J1973"/>
    <mergeCell ref="C1989:F1989"/>
    <mergeCell ref="H1989:N1989"/>
    <mergeCell ref="C1990:F1990"/>
    <mergeCell ref="H1990:N1990"/>
    <mergeCell ref="C1991:F1991"/>
    <mergeCell ref="H1991:N1991"/>
    <mergeCell ref="H1966:I1966"/>
    <mergeCell ref="L1966:M1966"/>
    <mergeCell ref="C1967:H1967"/>
    <mergeCell ref="I1967:J1967"/>
    <mergeCell ref="K1967:L1967"/>
    <mergeCell ref="M1967:N1967"/>
    <mergeCell ref="K1973:N1973"/>
    <mergeCell ref="C1974:E1979"/>
    <mergeCell ref="F1974:G1974"/>
    <mergeCell ref="I1974:J1974"/>
    <mergeCell ref="F1977:G1977"/>
    <mergeCell ref="F1978:G1978"/>
    <mergeCell ref="I1978:N1979"/>
    <mergeCell ref="F1979:G1979"/>
    <mergeCell ref="C1970:E1970"/>
    <mergeCell ref="F1970:G1970"/>
    <mergeCell ref="F1976:G1976"/>
    <mergeCell ref="C1957:D1958"/>
    <mergeCell ref="E1957:E1958"/>
    <mergeCell ref="C1964:D1964"/>
    <mergeCell ref="H1964:I1964"/>
    <mergeCell ref="C1953:F1953"/>
    <mergeCell ref="I1971:N1971"/>
    <mergeCell ref="C1968:E1969"/>
    <mergeCell ref="F1968:G1969"/>
    <mergeCell ref="I1968:J1968"/>
    <mergeCell ref="K1968:L1968"/>
    <mergeCell ref="M1968:N1968"/>
    <mergeCell ref="I1969:J1969"/>
    <mergeCell ref="K1969:N1969"/>
    <mergeCell ref="F1957:F1958"/>
    <mergeCell ref="G1957:G1958"/>
    <mergeCell ref="H1957:I1958"/>
    <mergeCell ref="J1957:K1958"/>
    <mergeCell ref="C1962:D1962"/>
    <mergeCell ref="H1962:I1962"/>
    <mergeCell ref="J1962:K1962"/>
    <mergeCell ref="C1963:D1963"/>
    <mergeCell ref="H1959:I1959"/>
    <mergeCell ref="J1959:K1959"/>
    <mergeCell ref="L1965:M1965"/>
    <mergeCell ref="F1966:G1966"/>
    <mergeCell ref="H1963:I1963"/>
    <mergeCell ref="J1963:K1963"/>
    <mergeCell ref="J1964:K1964"/>
    <mergeCell ref="C1965:E1966"/>
    <mergeCell ref="F1965:G1965"/>
    <mergeCell ref="H1965:I1965"/>
    <mergeCell ref="C1936:E1936"/>
    <mergeCell ref="F1936:G1936"/>
    <mergeCell ref="I1936:J1936"/>
    <mergeCell ref="C1937:E1937"/>
    <mergeCell ref="F1937:G1937"/>
    <mergeCell ref="I1937:J1937"/>
    <mergeCell ref="A1946:A1979"/>
    <mergeCell ref="B1946:C1947"/>
    <mergeCell ref="D1946:N1946"/>
    <mergeCell ref="D1947:N1947"/>
    <mergeCell ref="C1948:G1950"/>
    <mergeCell ref="H1948:I1950"/>
    <mergeCell ref="J1948:J1950"/>
    <mergeCell ref="K1948:L1948"/>
    <mergeCell ref="K1949:N1949"/>
    <mergeCell ref="K1950:L1950"/>
    <mergeCell ref="M1950:N1950"/>
    <mergeCell ref="C1951:F1951"/>
    <mergeCell ref="H1951:N1951"/>
    <mergeCell ref="C1952:F1952"/>
    <mergeCell ref="H1952:N1952"/>
    <mergeCell ref="C1960:D1960"/>
    <mergeCell ref="H1960:I1960"/>
    <mergeCell ref="J1960:K1960"/>
    <mergeCell ref="C1961:D1961"/>
    <mergeCell ref="H1961:I1961"/>
    <mergeCell ref="J1961:K1961"/>
    <mergeCell ref="C1956:F1956"/>
    <mergeCell ref="H1956:N1956"/>
    <mergeCell ref="K1974:N1974"/>
    <mergeCell ref="F1975:G1975"/>
    <mergeCell ref="I1975:N1977"/>
    <mergeCell ref="B1945:N1945"/>
    <mergeCell ref="H1953:N1953"/>
    <mergeCell ref="C1954:F1954"/>
    <mergeCell ref="H1954:N1954"/>
    <mergeCell ref="C1955:F1955"/>
    <mergeCell ref="H1955:N1955"/>
    <mergeCell ref="H1927:I1927"/>
    <mergeCell ref="J1927:K1927"/>
    <mergeCell ref="C1924:D1924"/>
    <mergeCell ref="H1924:I1924"/>
    <mergeCell ref="J1924:K1924"/>
    <mergeCell ref="C1925:D1925"/>
    <mergeCell ref="H1925:I1925"/>
    <mergeCell ref="J1925:K1925"/>
    <mergeCell ref="C1934:E1934"/>
    <mergeCell ref="F1934:G1934"/>
    <mergeCell ref="I1934:J1934"/>
    <mergeCell ref="K1934:N1934"/>
    <mergeCell ref="F1929:G1929"/>
    <mergeCell ref="H1929:I1929"/>
    <mergeCell ref="K1937:N1937"/>
    <mergeCell ref="C1938:E1943"/>
    <mergeCell ref="F1938:G1938"/>
    <mergeCell ref="I1938:J1938"/>
    <mergeCell ref="K1938:N1938"/>
    <mergeCell ref="F1939:G1939"/>
    <mergeCell ref="I1939:N1941"/>
    <mergeCell ref="F1940:G1940"/>
    <mergeCell ref="F1941:G1941"/>
    <mergeCell ref="F1942:G1942"/>
    <mergeCell ref="I1942:N1943"/>
    <mergeCell ref="F1943:G1943"/>
    <mergeCell ref="C1927:D1927"/>
    <mergeCell ref="C1920:F1920"/>
    <mergeCell ref="H1920:N1920"/>
    <mergeCell ref="C1921:D1922"/>
    <mergeCell ref="F1921:F1922"/>
    <mergeCell ref="C1935:E1935"/>
    <mergeCell ref="F1935:G1935"/>
    <mergeCell ref="I1935:N1935"/>
    <mergeCell ref="C1932:E1933"/>
    <mergeCell ref="F1932:G1933"/>
    <mergeCell ref="I1932:J1932"/>
    <mergeCell ref="K1932:L1932"/>
    <mergeCell ref="M1932:N1932"/>
    <mergeCell ref="I1933:J1933"/>
    <mergeCell ref="K1933:N1933"/>
    <mergeCell ref="L1929:M1929"/>
    <mergeCell ref="F1930:G1930"/>
    <mergeCell ref="H1930:I1930"/>
    <mergeCell ref="L1930:M1930"/>
    <mergeCell ref="C1931:H1931"/>
    <mergeCell ref="I1931:J1931"/>
    <mergeCell ref="K1931:L1931"/>
    <mergeCell ref="M1931:N1931"/>
    <mergeCell ref="C1929:E1930"/>
    <mergeCell ref="C1928:D1928"/>
    <mergeCell ref="H1928:I1928"/>
    <mergeCell ref="J1928:K1928"/>
    <mergeCell ref="E1921:E1922"/>
    <mergeCell ref="I1898:J1898"/>
    <mergeCell ref="K1898:N1898"/>
    <mergeCell ref="C1899:E1899"/>
    <mergeCell ref="F1899:G1899"/>
    <mergeCell ref="B1909:N1909"/>
    <mergeCell ref="G1921:G1922"/>
    <mergeCell ref="H1921:I1922"/>
    <mergeCell ref="J1921:K1922"/>
    <mergeCell ref="L1921:L1922"/>
    <mergeCell ref="M1921:M1922"/>
    <mergeCell ref="N1921:N1923"/>
    <mergeCell ref="C1923:D1923"/>
    <mergeCell ref="H1923:I1923"/>
    <mergeCell ref="J1923:K1923"/>
    <mergeCell ref="A1910:A1943"/>
    <mergeCell ref="B1910:C1911"/>
    <mergeCell ref="D1910:N1910"/>
    <mergeCell ref="D1911:N1911"/>
    <mergeCell ref="C1912:G1914"/>
    <mergeCell ref="H1912:I1914"/>
    <mergeCell ref="J1912:J1914"/>
    <mergeCell ref="K1912:L1912"/>
    <mergeCell ref="K1913:N1913"/>
    <mergeCell ref="K1914:L1914"/>
    <mergeCell ref="M1914:N1914"/>
    <mergeCell ref="C1915:F1915"/>
    <mergeCell ref="H1915:N1915"/>
    <mergeCell ref="C1916:F1916"/>
    <mergeCell ref="H1916:N1916"/>
    <mergeCell ref="C1926:D1926"/>
    <mergeCell ref="H1926:I1926"/>
    <mergeCell ref="J1926:K1926"/>
    <mergeCell ref="L1885:L1886"/>
    <mergeCell ref="M1885:M1886"/>
    <mergeCell ref="N1885:N1887"/>
    <mergeCell ref="C1887:D1887"/>
    <mergeCell ref="C1900:E1900"/>
    <mergeCell ref="F1900:G1900"/>
    <mergeCell ref="I1900:J1900"/>
    <mergeCell ref="C1901:E1901"/>
    <mergeCell ref="F1901:G1901"/>
    <mergeCell ref="I1901:J1901"/>
    <mergeCell ref="C1917:F1917"/>
    <mergeCell ref="H1917:N1917"/>
    <mergeCell ref="C1918:F1918"/>
    <mergeCell ref="H1918:N1918"/>
    <mergeCell ref="C1919:F1919"/>
    <mergeCell ref="H1919:N1919"/>
    <mergeCell ref="H1894:I1894"/>
    <mergeCell ref="L1894:M1894"/>
    <mergeCell ref="C1895:H1895"/>
    <mergeCell ref="I1895:J1895"/>
    <mergeCell ref="K1895:L1895"/>
    <mergeCell ref="M1895:N1895"/>
    <mergeCell ref="K1901:N1901"/>
    <mergeCell ref="C1902:E1907"/>
    <mergeCell ref="F1902:G1902"/>
    <mergeCell ref="I1902:J1902"/>
    <mergeCell ref="F1905:G1905"/>
    <mergeCell ref="F1906:G1906"/>
    <mergeCell ref="I1906:N1907"/>
    <mergeCell ref="F1907:G1907"/>
    <mergeCell ref="C1898:E1898"/>
    <mergeCell ref="F1898:G1898"/>
    <mergeCell ref="F1904:G1904"/>
    <mergeCell ref="C1885:D1886"/>
    <mergeCell ref="E1885:E1886"/>
    <mergeCell ref="C1892:D1892"/>
    <mergeCell ref="H1892:I1892"/>
    <mergeCell ref="C1881:F1881"/>
    <mergeCell ref="I1899:N1899"/>
    <mergeCell ref="C1896:E1897"/>
    <mergeCell ref="F1896:G1897"/>
    <mergeCell ref="I1896:J1896"/>
    <mergeCell ref="K1896:L1896"/>
    <mergeCell ref="M1896:N1896"/>
    <mergeCell ref="I1897:J1897"/>
    <mergeCell ref="K1897:N1897"/>
    <mergeCell ref="F1885:F1886"/>
    <mergeCell ref="G1885:G1886"/>
    <mergeCell ref="H1885:I1886"/>
    <mergeCell ref="J1885:K1886"/>
    <mergeCell ref="C1890:D1890"/>
    <mergeCell ref="H1890:I1890"/>
    <mergeCell ref="J1890:K1890"/>
    <mergeCell ref="C1891:D1891"/>
    <mergeCell ref="H1887:I1887"/>
    <mergeCell ref="J1887:K1887"/>
    <mergeCell ref="L1893:M1893"/>
    <mergeCell ref="F1894:G1894"/>
    <mergeCell ref="H1891:I1891"/>
    <mergeCell ref="J1891:K1891"/>
    <mergeCell ref="J1892:K1892"/>
    <mergeCell ref="C1893:E1894"/>
    <mergeCell ref="F1893:G1893"/>
    <mergeCell ref="H1893:I1893"/>
    <mergeCell ref="C1864:E1864"/>
    <mergeCell ref="F1864:G1864"/>
    <mergeCell ref="I1864:J1864"/>
    <mergeCell ref="C1865:E1865"/>
    <mergeCell ref="F1865:G1865"/>
    <mergeCell ref="I1865:J1865"/>
    <mergeCell ref="A1874:A1907"/>
    <mergeCell ref="B1874:C1875"/>
    <mergeCell ref="D1874:N1874"/>
    <mergeCell ref="D1875:N1875"/>
    <mergeCell ref="C1876:G1878"/>
    <mergeCell ref="H1876:I1878"/>
    <mergeCell ref="J1876:J1878"/>
    <mergeCell ref="K1876:L1876"/>
    <mergeCell ref="K1877:N1877"/>
    <mergeCell ref="K1878:L1878"/>
    <mergeCell ref="M1878:N1878"/>
    <mergeCell ref="C1879:F1879"/>
    <mergeCell ref="H1879:N1879"/>
    <mergeCell ref="C1880:F1880"/>
    <mergeCell ref="H1880:N1880"/>
    <mergeCell ref="C1888:D1888"/>
    <mergeCell ref="H1888:I1888"/>
    <mergeCell ref="J1888:K1888"/>
    <mergeCell ref="C1889:D1889"/>
    <mergeCell ref="H1889:I1889"/>
    <mergeCell ref="J1889:K1889"/>
    <mergeCell ref="C1884:F1884"/>
    <mergeCell ref="H1884:N1884"/>
    <mergeCell ref="K1902:N1902"/>
    <mergeCell ref="F1903:G1903"/>
    <mergeCell ref="I1903:N1905"/>
    <mergeCell ref="B1873:N1873"/>
    <mergeCell ref="H1881:N1881"/>
    <mergeCell ref="C1882:F1882"/>
    <mergeCell ref="H1882:N1882"/>
    <mergeCell ref="C1883:F1883"/>
    <mergeCell ref="H1883:N1883"/>
    <mergeCell ref="H1855:I1855"/>
    <mergeCell ref="J1855:K1855"/>
    <mergeCell ref="C1852:D1852"/>
    <mergeCell ref="H1852:I1852"/>
    <mergeCell ref="J1852:K1852"/>
    <mergeCell ref="C1853:D1853"/>
    <mergeCell ref="H1853:I1853"/>
    <mergeCell ref="J1853:K1853"/>
    <mergeCell ref="C1862:E1862"/>
    <mergeCell ref="F1862:G1862"/>
    <mergeCell ref="I1862:J1862"/>
    <mergeCell ref="K1862:N1862"/>
    <mergeCell ref="F1857:G1857"/>
    <mergeCell ref="H1857:I1857"/>
    <mergeCell ref="K1865:N1865"/>
    <mergeCell ref="C1866:E1871"/>
    <mergeCell ref="F1866:G1866"/>
    <mergeCell ref="I1866:J1866"/>
    <mergeCell ref="K1866:N1866"/>
    <mergeCell ref="F1867:G1867"/>
    <mergeCell ref="I1867:N1869"/>
    <mergeCell ref="F1868:G1868"/>
    <mergeCell ref="F1869:G1869"/>
    <mergeCell ref="F1870:G1870"/>
    <mergeCell ref="I1870:N1871"/>
    <mergeCell ref="F1871:G1871"/>
    <mergeCell ref="C1855:D1855"/>
    <mergeCell ref="C1848:F1848"/>
    <mergeCell ref="H1848:N1848"/>
    <mergeCell ref="C1849:D1850"/>
    <mergeCell ref="F1849:F1850"/>
    <mergeCell ref="C1863:E1863"/>
    <mergeCell ref="F1863:G1863"/>
    <mergeCell ref="I1863:N1863"/>
    <mergeCell ref="C1860:E1861"/>
    <mergeCell ref="F1860:G1861"/>
    <mergeCell ref="I1860:J1860"/>
    <mergeCell ref="K1860:L1860"/>
    <mergeCell ref="M1860:N1860"/>
    <mergeCell ref="I1861:J1861"/>
    <mergeCell ref="K1861:N1861"/>
    <mergeCell ref="L1857:M1857"/>
    <mergeCell ref="F1858:G1858"/>
    <mergeCell ref="H1858:I1858"/>
    <mergeCell ref="L1858:M1858"/>
    <mergeCell ref="C1859:H1859"/>
    <mergeCell ref="I1859:J1859"/>
    <mergeCell ref="K1859:L1859"/>
    <mergeCell ref="M1859:N1859"/>
    <mergeCell ref="C1857:E1858"/>
    <mergeCell ref="C1856:D1856"/>
    <mergeCell ref="H1856:I1856"/>
    <mergeCell ref="J1856:K1856"/>
    <mergeCell ref="E1849:E1850"/>
    <mergeCell ref="I1826:J1826"/>
    <mergeCell ref="K1826:N1826"/>
    <mergeCell ref="C1827:E1827"/>
    <mergeCell ref="F1827:G1827"/>
    <mergeCell ref="B1837:N1837"/>
    <mergeCell ref="G1849:G1850"/>
    <mergeCell ref="H1849:I1850"/>
    <mergeCell ref="J1849:K1850"/>
    <mergeCell ref="L1849:L1850"/>
    <mergeCell ref="M1849:M1850"/>
    <mergeCell ref="N1849:N1851"/>
    <mergeCell ref="C1851:D1851"/>
    <mergeCell ref="H1851:I1851"/>
    <mergeCell ref="J1851:K1851"/>
    <mergeCell ref="A1838:A1871"/>
    <mergeCell ref="B1838:C1839"/>
    <mergeCell ref="D1838:N1838"/>
    <mergeCell ref="D1839:N1839"/>
    <mergeCell ref="C1840:G1842"/>
    <mergeCell ref="H1840:I1842"/>
    <mergeCell ref="J1840:J1842"/>
    <mergeCell ref="K1840:L1840"/>
    <mergeCell ref="K1841:N1841"/>
    <mergeCell ref="K1842:L1842"/>
    <mergeCell ref="M1842:N1842"/>
    <mergeCell ref="C1843:F1843"/>
    <mergeCell ref="H1843:N1843"/>
    <mergeCell ref="C1844:F1844"/>
    <mergeCell ref="H1844:N1844"/>
    <mergeCell ref="C1854:D1854"/>
    <mergeCell ref="H1854:I1854"/>
    <mergeCell ref="J1854:K1854"/>
    <mergeCell ref="L1813:L1814"/>
    <mergeCell ref="M1813:M1814"/>
    <mergeCell ref="N1813:N1815"/>
    <mergeCell ref="C1815:D1815"/>
    <mergeCell ref="C1828:E1828"/>
    <mergeCell ref="F1828:G1828"/>
    <mergeCell ref="I1828:J1828"/>
    <mergeCell ref="C1829:E1829"/>
    <mergeCell ref="F1829:G1829"/>
    <mergeCell ref="I1829:J1829"/>
    <mergeCell ref="C1845:F1845"/>
    <mergeCell ref="H1845:N1845"/>
    <mergeCell ref="C1846:F1846"/>
    <mergeCell ref="H1846:N1846"/>
    <mergeCell ref="C1847:F1847"/>
    <mergeCell ref="H1847:N1847"/>
    <mergeCell ref="H1822:I1822"/>
    <mergeCell ref="L1822:M1822"/>
    <mergeCell ref="C1823:H1823"/>
    <mergeCell ref="I1823:J1823"/>
    <mergeCell ref="K1823:L1823"/>
    <mergeCell ref="M1823:N1823"/>
    <mergeCell ref="K1829:N1829"/>
    <mergeCell ref="C1830:E1835"/>
    <mergeCell ref="F1830:G1830"/>
    <mergeCell ref="I1830:J1830"/>
    <mergeCell ref="F1833:G1833"/>
    <mergeCell ref="F1834:G1834"/>
    <mergeCell ref="I1834:N1835"/>
    <mergeCell ref="F1835:G1835"/>
    <mergeCell ref="C1826:E1826"/>
    <mergeCell ref="F1826:G1826"/>
    <mergeCell ref="F1832:G1832"/>
    <mergeCell ref="C1813:D1814"/>
    <mergeCell ref="E1813:E1814"/>
    <mergeCell ref="C1820:D1820"/>
    <mergeCell ref="H1820:I1820"/>
    <mergeCell ref="C1809:F1809"/>
    <mergeCell ref="I1827:N1827"/>
    <mergeCell ref="C1824:E1825"/>
    <mergeCell ref="F1824:G1825"/>
    <mergeCell ref="I1824:J1824"/>
    <mergeCell ref="K1824:L1824"/>
    <mergeCell ref="M1824:N1824"/>
    <mergeCell ref="I1825:J1825"/>
    <mergeCell ref="K1825:N1825"/>
    <mergeCell ref="F1813:F1814"/>
    <mergeCell ref="G1813:G1814"/>
    <mergeCell ref="H1813:I1814"/>
    <mergeCell ref="J1813:K1814"/>
    <mergeCell ref="C1818:D1818"/>
    <mergeCell ref="H1818:I1818"/>
    <mergeCell ref="J1818:K1818"/>
    <mergeCell ref="C1819:D1819"/>
    <mergeCell ref="H1815:I1815"/>
    <mergeCell ref="J1815:K1815"/>
    <mergeCell ref="L1821:M1821"/>
    <mergeCell ref="F1822:G1822"/>
    <mergeCell ref="H1819:I1819"/>
    <mergeCell ref="J1819:K1819"/>
    <mergeCell ref="J1820:K1820"/>
    <mergeCell ref="C1821:E1822"/>
    <mergeCell ref="F1821:G1821"/>
    <mergeCell ref="H1821:I1821"/>
    <mergeCell ref="C1792:E1792"/>
    <mergeCell ref="F1792:G1792"/>
    <mergeCell ref="I1792:J1792"/>
    <mergeCell ref="C1793:E1793"/>
    <mergeCell ref="F1793:G1793"/>
    <mergeCell ref="I1793:J1793"/>
    <mergeCell ref="A1802:A1835"/>
    <mergeCell ref="B1802:C1803"/>
    <mergeCell ref="D1802:N1802"/>
    <mergeCell ref="D1803:N1803"/>
    <mergeCell ref="C1804:G1806"/>
    <mergeCell ref="H1804:I1806"/>
    <mergeCell ref="J1804:J1806"/>
    <mergeCell ref="K1804:L1804"/>
    <mergeCell ref="K1805:N1805"/>
    <mergeCell ref="K1806:L1806"/>
    <mergeCell ref="M1806:N1806"/>
    <mergeCell ref="C1807:F1807"/>
    <mergeCell ref="H1807:N1807"/>
    <mergeCell ref="C1808:F1808"/>
    <mergeCell ref="H1808:N1808"/>
    <mergeCell ref="C1816:D1816"/>
    <mergeCell ref="H1816:I1816"/>
    <mergeCell ref="J1816:K1816"/>
    <mergeCell ref="C1817:D1817"/>
    <mergeCell ref="H1817:I1817"/>
    <mergeCell ref="J1817:K1817"/>
    <mergeCell ref="C1812:F1812"/>
    <mergeCell ref="H1812:N1812"/>
    <mergeCell ref="K1830:N1830"/>
    <mergeCell ref="F1831:G1831"/>
    <mergeCell ref="I1831:N1833"/>
    <mergeCell ref="B1801:N1801"/>
    <mergeCell ref="H1809:N1809"/>
    <mergeCell ref="C1810:F1810"/>
    <mergeCell ref="H1810:N1810"/>
    <mergeCell ref="C1811:F1811"/>
    <mergeCell ref="H1811:N1811"/>
    <mergeCell ref="H1783:I1783"/>
    <mergeCell ref="J1783:K1783"/>
    <mergeCell ref="C1780:D1780"/>
    <mergeCell ref="H1780:I1780"/>
    <mergeCell ref="J1780:K1780"/>
    <mergeCell ref="C1781:D1781"/>
    <mergeCell ref="H1781:I1781"/>
    <mergeCell ref="J1781:K1781"/>
    <mergeCell ref="C1790:E1790"/>
    <mergeCell ref="F1790:G1790"/>
    <mergeCell ref="I1790:J1790"/>
    <mergeCell ref="K1790:N1790"/>
    <mergeCell ref="F1785:G1785"/>
    <mergeCell ref="H1785:I1785"/>
    <mergeCell ref="K1793:N1793"/>
    <mergeCell ref="C1794:E1799"/>
    <mergeCell ref="F1794:G1794"/>
    <mergeCell ref="I1794:J1794"/>
    <mergeCell ref="K1794:N1794"/>
    <mergeCell ref="F1795:G1795"/>
    <mergeCell ref="I1795:N1797"/>
    <mergeCell ref="F1796:G1796"/>
    <mergeCell ref="F1797:G1797"/>
    <mergeCell ref="F1798:G1798"/>
    <mergeCell ref="I1798:N1799"/>
    <mergeCell ref="F1799:G1799"/>
    <mergeCell ref="C1783:D1783"/>
    <mergeCell ref="C1776:F1776"/>
    <mergeCell ref="H1776:N1776"/>
    <mergeCell ref="C1777:D1778"/>
    <mergeCell ref="F1777:F1778"/>
    <mergeCell ref="C1791:E1791"/>
    <mergeCell ref="F1791:G1791"/>
    <mergeCell ref="I1791:N1791"/>
    <mergeCell ref="C1788:E1789"/>
    <mergeCell ref="F1788:G1789"/>
    <mergeCell ref="I1788:J1788"/>
    <mergeCell ref="K1788:L1788"/>
    <mergeCell ref="M1788:N1788"/>
    <mergeCell ref="I1789:J1789"/>
    <mergeCell ref="K1789:N1789"/>
    <mergeCell ref="L1785:M1785"/>
    <mergeCell ref="F1786:G1786"/>
    <mergeCell ref="H1786:I1786"/>
    <mergeCell ref="L1786:M1786"/>
    <mergeCell ref="C1787:H1787"/>
    <mergeCell ref="I1787:J1787"/>
    <mergeCell ref="K1787:L1787"/>
    <mergeCell ref="M1787:N1787"/>
    <mergeCell ref="C1785:E1786"/>
    <mergeCell ref="C1784:D1784"/>
    <mergeCell ref="H1784:I1784"/>
    <mergeCell ref="J1784:K1784"/>
    <mergeCell ref="E1777:E1778"/>
    <mergeCell ref="I1754:J1754"/>
    <mergeCell ref="K1754:N1754"/>
    <mergeCell ref="C1755:E1755"/>
    <mergeCell ref="F1755:G1755"/>
    <mergeCell ref="B1765:N1765"/>
    <mergeCell ref="G1777:G1778"/>
    <mergeCell ref="H1777:I1778"/>
    <mergeCell ref="J1777:K1778"/>
    <mergeCell ref="L1777:L1778"/>
    <mergeCell ref="M1777:M1778"/>
    <mergeCell ref="N1777:N1779"/>
    <mergeCell ref="C1779:D1779"/>
    <mergeCell ref="H1779:I1779"/>
    <mergeCell ref="J1779:K1779"/>
    <mergeCell ref="A1766:A1799"/>
    <mergeCell ref="B1766:C1767"/>
    <mergeCell ref="D1766:N1766"/>
    <mergeCell ref="D1767:N1767"/>
    <mergeCell ref="C1768:G1770"/>
    <mergeCell ref="H1768:I1770"/>
    <mergeCell ref="J1768:J1770"/>
    <mergeCell ref="K1768:L1768"/>
    <mergeCell ref="K1769:N1769"/>
    <mergeCell ref="K1770:L1770"/>
    <mergeCell ref="M1770:N1770"/>
    <mergeCell ref="C1771:F1771"/>
    <mergeCell ref="H1771:N1771"/>
    <mergeCell ref="C1772:F1772"/>
    <mergeCell ref="H1772:N1772"/>
    <mergeCell ref="C1782:D1782"/>
    <mergeCell ref="H1782:I1782"/>
    <mergeCell ref="J1782:K1782"/>
    <mergeCell ref="L1741:L1742"/>
    <mergeCell ref="M1741:M1742"/>
    <mergeCell ref="N1741:N1743"/>
    <mergeCell ref="C1743:D1743"/>
    <mergeCell ref="C1756:E1756"/>
    <mergeCell ref="F1756:G1756"/>
    <mergeCell ref="I1756:J1756"/>
    <mergeCell ref="C1757:E1757"/>
    <mergeCell ref="F1757:G1757"/>
    <mergeCell ref="I1757:J1757"/>
    <mergeCell ref="C1773:F1773"/>
    <mergeCell ref="H1773:N1773"/>
    <mergeCell ref="C1774:F1774"/>
    <mergeCell ref="H1774:N1774"/>
    <mergeCell ref="C1775:F1775"/>
    <mergeCell ref="H1775:N1775"/>
    <mergeCell ref="H1750:I1750"/>
    <mergeCell ref="L1750:M1750"/>
    <mergeCell ref="C1751:H1751"/>
    <mergeCell ref="I1751:J1751"/>
    <mergeCell ref="K1751:L1751"/>
    <mergeCell ref="M1751:N1751"/>
    <mergeCell ref="K1757:N1757"/>
    <mergeCell ref="C1758:E1763"/>
    <mergeCell ref="F1758:G1758"/>
    <mergeCell ref="I1758:J1758"/>
    <mergeCell ref="F1761:G1761"/>
    <mergeCell ref="F1762:G1762"/>
    <mergeCell ref="I1762:N1763"/>
    <mergeCell ref="F1763:G1763"/>
    <mergeCell ref="C1754:E1754"/>
    <mergeCell ref="F1754:G1754"/>
    <mergeCell ref="F1760:G1760"/>
    <mergeCell ref="C1741:D1742"/>
    <mergeCell ref="E1741:E1742"/>
    <mergeCell ref="C1748:D1748"/>
    <mergeCell ref="H1748:I1748"/>
    <mergeCell ref="C1737:F1737"/>
    <mergeCell ref="I1755:N1755"/>
    <mergeCell ref="C1752:E1753"/>
    <mergeCell ref="F1752:G1753"/>
    <mergeCell ref="I1752:J1752"/>
    <mergeCell ref="K1752:L1752"/>
    <mergeCell ref="M1752:N1752"/>
    <mergeCell ref="I1753:J1753"/>
    <mergeCell ref="K1753:N1753"/>
    <mergeCell ref="F1741:F1742"/>
    <mergeCell ref="G1741:G1742"/>
    <mergeCell ref="H1741:I1742"/>
    <mergeCell ref="J1741:K1742"/>
    <mergeCell ref="C1746:D1746"/>
    <mergeCell ref="H1746:I1746"/>
    <mergeCell ref="J1746:K1746"/>
    <mergeCell ref="C1747:D1747"/>
    <mergeCell ref="H1743:I1743"/>
    <mergeCell ref="J1743:K1743"/>
    <mergeCell ref="L1749:M1749"/>
    <mergeCell ref="F1750:G1750"/>
    <mergeCell ref="H1747:I1747"/>
    <mergeCell ref="J1747:K1747"/>
    <mergeCell ref="J1748:K1748"/>
    <mergeCell ref="C1749:E1750"/>
    <mergeCell ref="F1749:G1749"/>
    <mergeCell ref="H1749:I1749"/>
    <mergeCell ref="C1720:E1720"/>
    <mergeCell ref="F1720:G1720"/>
    <mergeCell ref="I1720:J1720"/>
    <mergeCell ref="C1721:E1721"/>
    <mergeCell ref="F1721:G1721"/>
    <mergeCell ref="I1721:J1721"/>
    <mergeCell ref="A1730:A1763"/>
    <mergeCell ref="B1730:C1731"/>
    <mergeCell ref="D1730:N1730"/>
    <mergeCell ref="D1731:N1731"/>
    <mergeCell ref="C1732:G1734"/>
    <mergeCell ref="H1732:I1734"/>
    <mergeCell ref="J1732:J1734"/>
    <mergeCell ref="K1732:L1732"/>
    <mergeCell ref="K1733:N1733"/>
    <mergeCell ref="K1734:L1734"/>
    <mergeCell ref="M1734:N1734"/>
    <mergeCell ref="C1735:F1735"/>
    <mergeCell ref="H1735:N1735"/>
    <mergeCell ref="C1736:F1736"/>
    <mergeCell ref="H1736:N1736"/>
    <mergeCell ref="C1744:D1744"/>
    <mergeCell ref="H1744:I1744"/>
    <mergeCell ref="J1744:K1744"/>
    <mergeCell ref="C1745:D1745"/>
    <mergeCell ref="H1745:I1745"/>
    <mergeCell ref="J1745:K1745"/>
    <mergeCell ref="C1740:F1740"/>
    <mergeCell ref="H1740:N1740"/>
    <mergeCell ref="K1758:N1758"/>
    <mergeCell ref="F1759:G1759"/>
    <mergeCell ref="I1759:N1761"/>
    <mergeCell ref="B1729:N1729"/>
    <mergeCell ref="H1737:N1737"/>
    <mergeCell ref="C1738:F1738"/>
    <mergeCell ref="H1738:N1738"/>
    <mergeCell ref="C1739:F1739"/>
    <mergeCell ref="H1739:N1739"/>
    <mergeCell ref="H1711:I1711"/>
    <mergeCell ref="J1711:K1711"/>
    <mergeCell ref="C1708:D1708"/>
    <mergeCell ref="H1708:I1708"/>
    <mergeCell ref="J1708:K1708"/>
    <mergeCell ref="C1709:D1709"/>
    <mergeCell ref="H1709:I1709"/>
    <mergeCell ref="J1709:K1709"/>
    <mergeCell ref="C1718:E1718"/>
    <mergeCell ref="F1718:G1718"/>
    <mergeCell ref="I1718:J1718"/>
    <mergeCell ref="K1718:N1718"/>
    <mergeCell ref="F1713:G1713"/>
    <mergeCell ref="H1713:I1713"/>
    <mergeCell ref="K1721:N1721"/>
    <mergeCell ref="C1722:E1727"/>
    <mergeCell ref="F1722:G1722"/>
    <mergeCell ref="I1722:J1722"/>
    <mergeCell ref="K1722:N1722"/>
    <mergeCell ref="F1723:G1723"/>
    <mergeCell ref="I1723:N1725"/>
    <mergeCell ref="F1724:G1724"/>
    <mergeCell ref="F1725:G1725"/>
    <mergeCell ref="F1726:G1726"/>
    <mergeCell ref="I1726:N1727"/>
    <mergeCell ref="F1727:G1727"/>
    <mergeCell ref="C1711:D1711"/>
    <mergeCell ref="C1704:F1704"/>
    <mergeCell ref="H1704:N1704"/>
    <mergeCell ref="C1705:D1706"/>
    <mergeCell ref="F1705:F1706"/>
    <mergeCell ref="C1719:E1719"/>
    <mergeCell ref="F1719:G1719"/>
    <mergeCell ref="I1719:N1719"/>
    <mergeCell ref="C1716:E1717"/>
    <mergeCell ref="F1716:G1717"/>
    <mergeCell ref="I1716:J1716"/>
    <mergeCell ref="K1716:L1716"/>
    <mergeCell ref="M1716:N1716"/>
    <mergeCell ref="I1717:J1717"/>
    <mergeCell ref="K1717:N1717"/>
    <mergeCell ref="L1713:M1713"/>
    <mergeCell ref="F1714:G1714"/>
    <mergeCell ref="H1714:I1714"/>
    <mergeCell ref="L1714:M1714"/>
    <mergeCell ref="C1715:H1715"/>
    <mergeCell ref="I1715:J1715"/>
    <mergeCell ref="K1715:L1715"/>
    <mergeCell ref="M1715:N1715"/>
    <mergeCell ref="C1713:E1714"/>
    <mergeCell ref="C1712:D1712"/>
    <mergeCell ref="H1712:I1712"/>
    <mergeCell ref="J1712:K1712"/>
    <mergeCell ref="E1705:E1706"/>
    <mergeCell ref="I1682:J1682"/>
    <mergeCell ref="K1682:N1682"/>
    <mergeCell ref="C1683:E1683"/>
    <mergeCell ref="F1683:G1683"/>
    <mergeCell ref="B1693:N1693"/>
    <mergeCell ref="G1705:G1706"/>
    <mergeCell ref="H1705:I1706"/>
    <mergeCell ref="J1705:K1706"/>
    <mergeCell ref="L1705:L1706"/>
    <mergeCell ref="M1705:M1706"/>
    <mergeCell ref="N1705:N1707"/>
    <mergeCell ref="C1707:D1707"/>
    <mergeCell ref="H1707:I1707"/>
    <mergeCell ref="J1707:K1707"/>
    <mergeCell ref="A1694:A1727"/>
    <mergeCell ref="B1694:C1695"/>
    <mergeCell ref="D1694:N1694"/>
    <mergeCell ref="D1695:N1695"/>
    <mergeCell ref="C1696:G1698"/>
    <mergeCell ref="H1696:I1698"/>
    <mergeCell ref="J1696:J1698"/>
    <mergeCell ref="K1696:L1696"/>
    <mergeCell ref="K1697:N1697"/>
    <mergeCell ref="K1698:L1698"/>
    <mergeCell ref="M1698:N1698"/>
    <mergeCell ref="C1699:F1699"/>
    <mergeCell ref="H1699:N1699"/>
    <mergeCell ref="C1700:F1700"/>
    <mergeCell ref="H1700:N1700"/>
    <mergeCell ref="C1710:D1710"/>
    <mergeCell ref="H1710:I1710"/>
    <mergeCell ref="J1710:K1710"/>
    <mergeCell ref="L1669:L1670"/>
    <mergeCell ref="M1669:M1670"/>
    <mergeCell ref="N1669:N1671"/>
    <mergeCell ref="C1671:D1671"/>
    <mergeCell ref="C1684:E1684"/>
    <mergeCell ref="F1684:G1684"/>
    <mergeCell ref="I1684:J1684"/>
    <mergeCell ref="C1685:E1685"/>
    <mergeCell ref="F1685:G1685"/>
    <mergeCell ref="I1685:J1685"/>
    <mergeCell ref="C1701:F1701"/>
    <mergeCell ref="H1701:N1701"/>
    <mergeCell ref="C1702:F1702"/>
    <mergeCell ref="H1702:N1702"/>
    <mergeCell ref="C1703:F1703"/>
    <mergeCell ref="H1703:N1703"/>
    <mergeCell ref="H1678:I1678"/>
    <mergeCell ref="L1678:M1678"/>
    <mergeCell ref="C1679:H1679"/>
    <mergeCell ref="I1679:J1679"/>
    <mergeCell ref="K1679:L1679"/>
    <mergeCell ref="M1679:N1679"/>
    <mergeCell ref="K1685:N1685"/>
    <mergeCell ref="C1686:E1691"/>
    <mergeCell ref="F1686:G1686"/>
    <mergeCell ref="I1686:J1686"/>
    <mergeCell ref="F1689:G1689"/>
    <mergeCell ref="F1690:G1690"/>
    <mergeCell ref="I1690:N1691"/>
    <mergeCell ref="F1691:G1691"/>
    <mergeCell ref="C1682:E1682"/>
    <mergeCell ref="F1682:G1682"/>
    <mergeCell ref="F1688:G1688"/>
    <mergeCell ref="C1669:D1670"/>
    <mergeCell ref="E1669:E1670"/>
    <mergeCell ref="C1676:D1676"/>
    <mergeCell ref="H1676:I1676"/>
    <mergeCell ref="C1665:F1665"/>
    <mergeCell ref="I1683:N1683"/>
    <mergeCell ref="C1680:E1681"/>
    <mergeCell ref="F1680:G1681"/>
    <mergeCell ref="I1680:J1680"/>
    <mergeCell ref="K1680:L1680"/>
    <mergeCell ref="M1680:N1680"/>
    <mergeCell ref="I1681:J1681"/>
    <mergeCell ref="K1681:N1681"/>
    <mergeCell ref="F1669:F1670"/>
    <mergeCell ref="G1669:G1670"/>
    <mergeCell ref="H1669:I1670"/>
    <mergeCell ref="J1669:K1670"/>
    <mergeCell ref="C1674:D1674"/>
    <mergeCell ref="H1674:I1674"/>
    <mergeCell ref="J1674:K1674"/>
    <mergeCell ref="C1675:D1675"/>
    <mergeCell ref="H1671:I1671"/>
    <mergeCell ref="J1671:K1671"/>
    <mergeCell ref="L1677:M1677"/>
    <mergeCell ref="F1678:G1678"/>
    <mergeCell ref="H1675:I1675"/>
    <mergeCell ref="J1675:K1675"/>
    <mergeCell ref="J1676:K1676"/>
    <mergeCell ref="C1677:E1678"/>
    <mergeCell ref="F1677:G1677"/>
    <mergeCell ref="H1677:I1677"/>
    <mergeCell ref="C1648:E1648"/>
    <mergeCell ref="F1648:G1648"/>
    <mergeCell ref="I1648:J1648"/>
    <mergeCell ref="C1649:E1649"/>
    <mergeCell ref="F1649:G1649"/>
    <mergeCell ref="I1649:J1649"/>
    <mergeCell ref="A1658:A1691"/>
    <mergeCell ref="B1658:C1659"/>
    <mergeCell ref="D1658:N1658"/>
    <mergeCell ref="D1659:N1659"/>
    <mergeCell ref="C1660:G1662"/>
    <mergeCell ref="H1660:I1662"/>
    <mergeCell ref="J1660:J1662"/>
    <mergeCell ref="K1660:L1660"/>
    <mergeCell ref="K1661:N1661"/>
    <mergeCell ref="K1662:L1662"/>
    <mergeCell ref="M1662:N1662"/>
    <mergeCell ref="C1663:F1663"/>
    <mergeCell ref="H1663:N1663"/>
    <mergeCell ref="C1664:F1664"/>
    <mergeCell ref="H1664:N1664"/>
    <mergeCell ref="C1672:D1672"/>
    <mergeCell ref="H1672:I1672"/>
    <mergeCell ref="J1672:K1672"/>
    <mergeCell ref="C1673:D1673"/>
    <mergeCell ref="H1673:I1673"/>
    <mergeCell ref="J1673:K1673"/>
    <mergeCell ref="C1668:F1668"/>
    <mergeCell ref="H1668:N1668"/>
    <mergeCell ref="K1686:N1686"/>
    <mergeCell ref="F1687:G1687"/>
    <mergeCell ref="I1687:N1689"/>
    <mergeCell ref="B1657:N1657"/>
    <mergeCell ref="H1665:N1665"/>
    <mergeCell ref="C1666:F1666"/>
    <mergeCell ref="H1666:N1666"/>
    <mergeCell ref="C1667:F1667"/>
    <mergeCell ref="H1667:N1667"/>
    <mergeCell ref="H1639:I1639"/>
    <mergeCell ref="J1639:K1639"/>
    <mergeCell ref="C1636:D1636"/>
    <mergeCell ref="H1636:I1636"/>
    <mergeCell ref="J1636:K1636"/>
    <mergeCell ref="C1637:D1637"/>
    <mergeCell ref="H1637:I1637"/>
    <mergeCell ref="J1637:K1637"/>
    <mergeCell ref="C1646:E1646"/>
    <mergeCell ref="F1646:G1646"/>
    <mergeCell ref="I1646:J1646"/>
    <mergeCell ref="K1646:N1646"/>
    <mergeCell ref="F1641:G1641"/>
    <mergeCell ref="H1641:I1641"/>
    <mergeCell ref="K1649:N1649"/>
    <mergeCell ref="C1650:E1655"/>
    <mergeCell ref="F1650:G1650"/>
    <mergeCell ref="I1650:J1650"/>
    <mergeCell ref="K1650:N1650"/>
    <mergeCell ref="F1651:G1651"/>
    <mergeCell ref="I1651:N1653"/>
    <mergeCell ref="F1652:G1652"/>
    <mergeCell ref="F1653:G1653"/>
    <mergeCell ref="F1654:G1654"/>
    <mergeCell ref="I1654:N1655"/>
    <mergeCell ref="F1655:G1655"/>
    <mergeCell ref="C1639:D1639"/>
    <mergeCell ref="C1632:F1632"/>
    <mergeCell ref="H1632:N1632"/>
    <mergeCell ref="C1633:D1634"/>
    <mergeCell ref="F1633:F1634"/>
    <mergeCell ref="C1647:E1647"/>
    <mergeCell ref="F1647:G1647"/>
    <mergeCell ref="I1647:N1647"/>
    <mergeCell ref="C1644:E1645"/>
    <mergeCell ref="F1644:G1645"/>
    <mergeCell ref="I1644:J1644"/>
    <mergeCell ref="K1644:L1644"/>
    <mergeCell ref="M1644:N1644"/>
    <mergeCell ref="I1645:J1645"/>
    <mergeCell ref="K1645:N1645"/>
    <mergeCell ref="L1641:M1641"/>
    <mergeCell ref="F1642:G1642"/>
    <mergeCell ref="H1642:I1642"/>
    <mergeCell ref="L1642:M1642"/>
    <mergeCell ref="C1643:H1643"/>
    <mergeCell ref="I1643:J1643"/>
    <mergeCell ref="K1643:L1643"/>
    <mergeCell ref="M1643:N1643"/>
    <mergeCell ref="C1641:E1642"/>
    <mergeCell ref="C1640:D1640"/>
    <mergeCell ref="H1640:I1640"/>
    <mergeCell ref="J1640:K1640"/>
    <mergeCell ref="E1633:E1634"/>
    <mergeCell ref="I1610:J1610"/>
    <mergeCell ref="K1610:N1610"/>
    <mergeCell ref="C1611:E1611"/>
    <mergeCell ref="F1611:G1611"/>
    <mergeCell ref="B1621:N1621"/>
    <mergeCell ref="G1633:G1634"/>
    <mergeCell ref="H1633:I1634"/>
    <mergeCell ref="J1633:K1634"/>
    <mergeCell ref="L1633:L1634"/>
    <mergeCell ref="M1633:M1634"/>
    <mergeCell ref="N1633:N1635"/>
    <mergeCell ref="C1635:D1635"/>
    <mergeCell ref="H1635:I1635"/>
    <mergeCell ref="J1635:K1635"/>
    <mergeCell ref="A1622:A1655"/>
    <mergeCell ref="B1622:C1623"/>
    <mergeCell ref="D1622:N1622"/>
    <mergeCell ref="D1623:N1623"/>
    <mergeCell ref="C1624:G1626"/>
    <mergeCell ref="H1624:I1626"/>
    <mergeCell ref="J1624:J1626"/>
    <mergeCell ref="K1624:L1624"/>
    <mergeCell ref="K1625:N1625"/>
    <mergeCell ref="K1626:L1626"/>
    <mergeCell ref="M1626:N1626"/>
    <mergeCell ref="C1627:F1627"/>
    <mergeCell ref="H1627:N1627"/>
    <mergeCell ref="C1628:F1628"/>
    <mergeCell ref="H1628:N1628"/>
    <mergeCell ref="C1638:D1638"/>
    <mergeCell ref="H1638:I1638"/>
    <mergeCell ref="J1638:K1638"/>
    <mergeCell ref="L1597:L1598"/>
    <mergeCell ref="M1597:M1598"/>
    <mergeCell ref="N1597:N1599"/>
    <mergeCell ref="C1599:D1599"/>
    <mergeCell ref="C1612:E1612"/>
    <mergeCell ref="F1612:G1612"/>
    <mergeCell ref="I1612:J1612"/>
    <mergeCell ref="C1613:E1613"/>
    <mergeCell ref="F1613:G1613"/>
    <mergeCell ref="I1613:J1613"/>
    <mergeCell ref="C1629:F1629"/>
    <mergeCell ref="H1629:N1629"/>
    <mergeCell ref="C1630:F1630"/>
    <mergeCell ref="H1630:N1630"/>
    <mergeCell ref="C1631:F1631"/>
    <mergeCell ref="H1631:N1631"/>
    <mergeCell ref="H1606:I1606"/>
    <mergeCell ref="L1606:M1606"/>
    <mergeCell ref="C1607:H1607"/>
    <mergeCell ref="I1607:J1607"/>
    <mergeCell ref="K1607:L1607"/>
    <mergeCell ref="M1607:N1607"/>
    <mergeCell ref="K1613:N1613"/>
    <mergeCell ref="C1614:E1619"/>
    <mergeCell ref="F1614:G1614"/>
    <mergeCell ref="I1614:J1614"/>
    <mergeCell ref="F1617:G1617"/>
    <mergeCell ref="F1618:G1618"/>
    <mergeCell ref="I1618:N1619"/>
    <mergeCell ref="F1619:G1619"/>
    <mergeCell ref="C1610:E1610"/>
    <mergeCell ref="F1610:G1610"/>
    <mergeCell ref="F1616:G1616"/>
    <mergeCell ref="C1597:D1598"/>
    <mergeCell ref="E1597:E1598"/>
    <mergeCell ref="C1604:D1604"/>
    <mergeCell ref="H1604:I1604"/>
    <mergeCell ref="C1593:F1593"/>
    <mergeCell ref="I1611:N1611"/>
    <mergeCell ref="C1608:E1609"/>
    <mergeCell ref="F1608:G1609"/>
    <mergeCell ref="I1608:J1608"/>
    <mergeCell ref="K1608:L1608"/>
    <mergeCell ref="M1608:N1608"/>
    <mergeCell ref="I1609:J1609"/>
    <mergeCell ref="K1609:N1609"/>
    <mergeCell ref="F1597:F1598"/>
    <mergeCell ref="G1597:G1598"/>
    <mergeCell ref="H1597:I1598"/>
    <mergeCell ref="J1597:K1598"/>
    <mergeCell ref="C1602:D1602"/>
    <mergeCell ref="H1602:I1602"/>
    <mergeCell ref="J1602:K1602"/>
    <mergeCell ref="C1603:D1603"/>
    <mergeCell ref="H1599:I1599"/>
    <mergeCell ref="J1599:K1599"/>
    <mergeCell ref="L1605:M1605"/>
    <mergeCell ref="F1606:G1606"/>
    <mergeCell ref="H1603:I1603"/>
    <mergeCell ref="J1603:K1603"/>
    <mergeCell ref="J1604:K1604"/>
    <mergeCell ref="C1605:E1606"/>
    <mergeCell ref="F1605:G1605"/>
    <mergeCell ref="H1605:I1605"/>
    <mergeCell ref="C1576:E1576"/>
    <mergeCell ref="F1576:G1576"/>
    <mergeCell ref="I1576:J1576"/>
    <mergeCell ref="C1577:E1577"/>
    <mergeCell ref="F1577:G1577"/>
    <mergeCell ref="I1577:J1577"/>
    <mergeCell ref="A1586:A1619"/>
    <mergeCell ref="B1586:C1587"/>
    <mergeCell ref="D1586:N1586"/>
    <mergeCell ref="D1587:N1587"/>
    <mergeCell ref="C1588:G1590"/>
    <mergeCell ref="H1588:I1590"/>
    <mergeCell ref="J1588:J1590"/>
    <mergeCell ref="K1588:L1588"/>
    <mergeCell ref="K1589:N1589"/>
    <mergeCell ref="K1590:L1590"/>
    <mergeCell ref="M1590:N1590"/>
    <mergeCell ref="C1591:F1591"/>
    <mergeCell ref="H1591:N1591"/>
    <mergeCell ref="C1592:F1592"/>
    <mergeCell ref="H1592:N1592"/>
    <mergeCell ref="C1600:D1600"/>
    <mergeCell ref="H1600:I1600"/>
    <mergeCell ref="J1600:K1600"/>
    <mergeCell ref="C1601:D1601"/>
    <mergeCell ref="H1601:I1601"/>
    <mergeCell ref="J1601:K1601"/>
    <mergeCell ref="C1596:F1596"/>
    <mergeCell ref="H1596:N1596"/>
    <mergeCell ref="K1614:N1614"/>
    <mergeCell ref="F1615:G1615"/>
    <mergeCell ref="I1615:N1617"/>
    <mergeCell ref="B1585:N1585"/>
    <mergeCell ref="H1593:N1593"/>
    <mergeCell ref="C1594:F1594"/>
    <mergeCell ref="H1594:N1594"/>
    <mergeCell ref="C1595:F1595"/>
    <mergeCell ref="H1595:N1595"/>
    <mergeCell ref="H1567:I1567"/>
    <mergeCell ref="J1567:K1567"/>
    <mergeCell ref="C1564:D1564"/>
    <mergeCell ref="H1564:I1564"/>
    <mergeCell ref="J1564:K1564"/>
    <mergeCell ref="C1565:D1565"/>
    <mergeCell ref="H1565:I1565"/>
    <mergeCell ref="J1565:K1565"/>
    <mergeCell ref="C1574:E1574"/>
    <mergeCell ref="F1574:G1574"/>
    <mergeCell ref="I1574:J1574"/>
    <mergeCell ref="K1574:N1574"/>
    <mergeCell ref="F1569:G1569"/>
    <mergeCell ref="H1569:I1569"/>
    <mergeCell ref="K1577:N1577"/>
    <mergeCell ref="C1578:E1583"/>
    <mergeCell ref="F1578:G1578"/>
    <mergeCell ref="I1578:J1578"/>
    <mergeCell ref="K1578:N1578"/>
    <mergeCell ref="F1579:G1579"/>
    <mergeCell ref="I1579:N1581"/>
    <mergeCell ref="F1580:G1580"/>
    <mergeCell ref="F1581:G1581"/>
    <mergeCell ref="F1582:G1582"/>
    <mergeCell ref="I1582:N1583"/>
    <mergeCell ref="F1583:G1583"/>
    <mergeCell ref="C1567:D1567"/>
    <mergeCell ref="C1560:F1560"/>
    <mergeCell ref="H1560:N1560"/>
    <mergeCell ref="C1561:D1562"/>
    <mergeCell ref="F1561:F1562"/>
    <mergeCell ref="C1575:E1575"/>
    <mergeCell ref="F1575:G1575"/>
    <mergeCell ref="I1575:N1575"/>
    <mergeCell ref="C1572:E1573"/>
    <mergeCell ref="F1572:G1573"/>
    <mergeCell ref="I1572:J1572"/>
    <mergeCell ref="K1572:L1572"/>
    <mergeCell ref="M1572:N1572"/>
    <mergeCell ref="I1573:J1573"/>
    <mergeCell ref="K1573:N1573"/>
    <mergeCell ref="L1569:M1569"/>
    <mergeCell ref="F1570:G1570"/>
    <mergeCell ref="H1570:I1570"/>
    <mergeCell ref="L1570:M1570"/>
    <mergeCell ref="C1571:H1571"/>
    <mergeCell ref="I1571:J1571"/>
    <mergeCell ref="K1571:L1571"/>
    <mergeCell ref="M1571:N1571"/>
    <mergeCell ref="C1569:E1570"/>
    <mergeCell ref="C1568:D1568"/>
    <mergeCell ref="H1568:I1568"/>
    <mergeCell ref="J1568:K1568"/>
    <mergeCell ref="E1561:E1562"/>
    <mergeCell ref="I1538:J1538"/>
    <mergeCell ref="K1538:N1538"/>
    <mergeCell ref="C1539:E1539"/>
    <mergeCell ref="F1539:G1539"/>
    <mergeCell ref="B1549:N1549"/>
    <mergeCell ref="G1561:G1562"/>
    <mergeCell ref="H1561:I1562"/>
    <mergeCell ref="J1561:K1562"/>
    <mergeCell ref="L1561:L1562"/>
    <mergeCell ref="M1561:M1562"/>
    <mergeCell ref="N1561:N1563"/>
    <mergeCell ref="C1563:D1563"/>
    <mergeCell ref="H1563:I1563"/>
    <mergeCell ref="J1563:K1563"/>
    <mergeCell ref="A1550:A1583"/>
    <mergeCell ref="B1550:C1551"/>
    <mergeCell ref="D1550:N1550"/>
    <mergeCell ref="D1551:N1551"/>
    <mergeCell ref="C1552:G1554"/>
    <mergeCell ref="H1552:I1554"/>
    <mergeCell ref="J1552:J1554"/>
    <mergeCell ref="K1552:L1552"/>
    <mergeCell ref="K1553:N1553"/>
    <mergeCell ref="K1554:L1554"/>
    <mergeCell ref="M1554:N1554"/>
    <mergeCell ref="C1555:F1555"/>
    <mergeCell ref="H1555:N1555"/>
    <mergeCell ref="C1556:F1556"/>
    <mergeCell ref="H1556:N1556"/>
    <mergeCell ref="C1566:D1566"/>
    <mergeCell ref="H1566:I1566"/>
    <mergeCell ref="J1566:K1566"/>
    <mergeCell ref="L1525:L1526"/>
    <mergeCell ref="M1525:M1526"/>
    <mergeCell ref="N1525:N1527"/>
    <mergeCell ref="C1527:D1527"/>
    <mergeCell ref="C1540:E1540"/>
    <mergeCell ref="F1540:G1540"/>
    <mergeCell ref="I1540:J1540"/>
    <mergeCell ref="C1541:E1541"/>
    <mergeCell ref="F1541:G1541"/>
    <mergeCell ref="I1541:J1541"/>
    <mergeCell ref="C1557:F1557"/>
    <mergeCell ref="H1557:N1557"/>
    <mergeCell ref="C1558:F1558"/>
    <mergeCell ref="H1558:N1558"/>
    <mergeCell ref="C1559:F1559"/>
    <mergeCell ref="H1559:N1559"/>
    <mergeCell ref="H1534:I1534"/>
    <mergeCell ref="L1534:M1534"/>
    <mergeCell ref="C1535:H1535"/>
    <mergeCell ref="I1535:J1535"/>
    <mergeCell ref="K1535:L1535"/>
    <mergeCell ref="M1535:N1535"/>
    <mergeCell ref="K1541:N1541"/>
    <mergeCell ref="C1542:E1547"/>
    <mergeCell ref="F1542:G1542"/>
    <mergeCell ref="I1542:J1542"/>
    <mergeCell ref="F1545:G1545"/>
    <mergeCell ref="F1546:G1546"/>
    <mergeCell ref="I1546:N1547"/>
    <mergeCell ref="F1547:G1547"/>
    <mergeCell ref="C1538:E1538"/>
    <mergeCell ref="F1538:G1538"/>
    <mergeCell ref="F1544:G1544"/>
    <mergeCell ref="C1525:D1526"/>
    <mergeCell ref="E1525:E1526"/>
    <mergeCell ref="C1532:D1532"/>
    <mergeCell ref="H1532:I1532"/>
    <mergeCell ref="C1521:F1521"/>
    <mergeCell ref="I1539:N1539"/>
    <mergeCell ref="C1536:E1537"/>
    <mergeCell ref="F1536:G1537"/>
    <mergeCell ref="I1536:J1536"/>
    <mergeCell ref="K1536:L1536"/>
    <mergeCell ref="M1536:N1536"/>
    <mergeCell ref="I1537:J1537"/>
    <mergeCell ref="K1537:N1537"/>
    <mergeCell ref="F1525:F1526"/>
    <mergeCell ref="G1525:G1526"/>
    <mergeCell ref="H1525:I1526"/>
    <mergeCell ref="J1525:K1526"/>
    <mergeCell ref="C1530:D1530"/>
    <mergeCell ref="H1530:I1530"/>
    <mergeCell ref="J1530:K1530"/>
    <mergeCell ref="C1531:D1531"/>
    <mergeCell ref="H1527:I1527"/>
    <mergeCell ref="J1527:K1527"/>
    <mergeCell ref="L1533:M1533"/>
    <mergeCell ref="F1534:G1534"/>
    <mergeCell ref="H1531:I1531"/>
    <mergeCell ref="J1531:K1531"/>
    <mergeCell ref="J1532:K1532"/>
    <mergeCell ref="C1533:E1534"/>
    <mergeCell ref="F1533:G1533"/>
    <mergeCell ref="H1533:I1533"/>
    <mergeCell ref="C1504:E1504"/>
    <mergeCell ref="F1504:G1504"/>
    <mergeCell ref="I1504:J1504"/>
    <mergeCell ref="C1505:E1505"/>
    <mergeCell ref="F1505:G1505"/>
    <mergeCell ref="I1505:J1505"/>
    <mergeCell ref="A1514:A1547"/>
    <mergeCell ref="B1514:C1515"/>
    <mergeCell ref="D1514:N1514"/>
    <mergeCell ref="D1515:N1515"/>
    <mergeCell ref="C1516:G1518"/>
    <mergeCell ref="H1516:I1518"/>
    <mergeCell ref="J1516:J1518"/>
    <mergeCell ref="K1516:L1516"/>
    <mergeCell ref="K1517:N1517"/>
    <mergeCell ref="K1518:L1518"/>
    <mergeCell ref="M1518:N1518"/>
    <mergeCell ref="C1519:F1519"/>
    <mergeCell ref="H1519:N1519"/>
    <mergeCell ref="C1520:F1520"/>
    <mergeCell ref="H1520:N1520"/>
    <mergeCell ref="C1528:D1528"/>
    <mergeCell ref="H1528:I1528"/>
    <mergeCell ref="J1528:K1528"/>
    <mergeCell ref="C1529:D1529"/>
    <mergeCell ref="H1529:I1529"/>
    <mergeCell ref="J1529:K1529"/>
    <mergeCell ref="C1524:F1524"/>
    <mergeCell ref="H1524:N1524"/>
    <mergeCell ref="K1542:N1542"/>
    <mergeCell ref="F1543:G1543"/>
    <mergeCell ref="I1543:N1545"/>
    <mergeCell ref="B1513:N1513"/>
    <mergeCell ref="H1521:N1521"/>
    <mergeCell ref="C1522:F1522"/>
    <mergeCell ref="H1522:N1522"/>
    <mergeCell ref="C1523:F1523"/>
    <mergeCell ref="H1523:N1523"/>
    <mergeCell ref="H1495:I1495"/>
    <mergeCell ref="J1495:K1495"/>
    <mergeCell ref="C1492:D1492"/>
    <mergeCell ref="H1492:I1492"/>
    <mergeCell ref="J1492:K1492"/>
    <mergeCell ref="C1493:D1493"/>
    <mergeCell ref="H1493:I1493"/>
    <mergeCell ref="J1493:K1493"/>
    <mergeCell ref="C1502:E1502"/>
    <mergeCell ref="F1502:G1502"/>
    <mergeCell ref="I1502:J1502"/>
    <mergeCell ref="K1502:N1502"/>
    <mergeCell ref="F1497:G1497"/>
    <mergeCell ref="H1497:I1497"/>
    <mergeCell ref="K1505:N1505"/>
    <mergeCell ref="C1506:E1511"/>
    <mergeCell ref="F1506:G1506"/>
    <mergeCell ref="I1506:J1506"/>
    <mergeCell ref="K1506:N1506"/>
    <mergeCell ref="F1507:G1507"/>
    <mergeCell ref="I1507:N1509"/>
    <mergeCell ref="F1508:G1508"/>
    <mergeCell ref="F1509:G1509"/>
    <mergeCell ref="F1510:G1510"/>
    <mergeCell ref="I1510:N1511"/>
    <mergeCell ref="F1511:G1511"/>
    <mergeCell ref="C1495:D1495"/>
    <mergeCell ref="C1488:F1488"/>
    <mergeCell ref="H1488:N1488"/>
    <mergeCell ref="C1489:D1490"/>
    <mergeCell ref="F1489:F1490"/>
    <mergeCell ref="C1503:E1503"/>
    <mergeCell ref="F1503:G1503"/>
    <mergeCell ref="I1503:N1503"/>
    <mergeCell ref="C1500:E1501"/>
    <mergeCell ref="F1500:G1501"/>
    <mergeCell ref="I1500:J1500"/>
    <mergeCell ref="K1500:L1500"/>
    <mergeCell ref="M1500:N1500"/>
    <mergeCell ref="I1501:J1501"/>
    <mergeCell ref="K1501:N1501"/>
    <mergeCell ref="L1497:M1497"/>
    <mergeCell ref="F1498:G1498"/>
    <mergeCell ref="H1498:I1498"/>
    <mergeCell ref="L1498:M1498"/>
    <mergeCell ref="C1499:H1499"/>
    <mergeCell ref="I1499:J1499"/>
    <mergeCell ref="K1499:L1499"/>
    <mergeCell ref="M1499:N1499"/>
    <mergeCell ref="C1497:E1498"/>
    <mergeCell ref="C1496:D1496"/>
    <mergeCell ref="H1496:I1496"/>
    <mergeCell ref="J1496:K1496"/>
    <mergeCell ref="E1489:E1490"/>
    <mergeCell ref="I1466:J1466"/>
    <mergeCell ref="K1466:N1466"/>
    <mergeCell ref="C1467:E1467"/>
    <mergeCell ref="F1467:G1467"/>
    <mergeCell ref="B1477:N1477"/>
    <mergeCell ref="G1489:G1490"/>
    <mergeCell ref="H1489:I1490"/>
    <mergeCell ref="J1489:K1490"/>
    <mergeCell ref="L1489:L1490"/>
    <mergeCell ref="M1489:M1490"/>
    <mergeCell ref="N1489:N1491"/>
    <mergeCell ref="C1491:D1491"/>
    <mergeCell ref="H1491:I1491"/>
    <mergeCell ref="J1491:K1491"/>
    <mergeCell ref="A1478:A1511"/>
    <mergeCell ref="B1478:C1479"/>
    <mergeCell ref="D1478:N1478"/>
    <mergeCell ref="D1479:N1479"/>
    <mergeCell ref="C1480:G1482"/>
    <mergeCell ref="H1480:I1482"/>
    <mergeCell ref="J1480:J1482"/>
    <mergeCell ref="K1480:L1480"/>
    <mergeCell ref="K1481:N1481"/>
    <mergeCell ref="K1482:L1482"/>
    <mergeCell ref="M1482:N1482"/>
    <mergeCell ref="C1483:F1483"/>
    <mergeCell ref="H1483:N1483"/>
    <mergeCell ref="C1484:F1484"/>
    <mergeCell ref="H1484:N1484"/>
    <mergeCell ref="C1494:D1494"/>
    <mergeCell ref="H1494:I1494"/>
    <mergeCell ref="J1494:K1494"/>
    <mergeCell ref="L1453:L1454"/>
    <mergeCell ref="M1453:M1454"/>
    <mergeCell ref="N1453:N1455"/>
    <mergeCell ref="C1455:D1455"/>
    <mergeCell ref="C1468:E1468"/>
    <mergeCell ref="F1468:G1468"/>
    <mergeCell ref="I1468:J1468"/>
    <mergeCell ref="C1469:E1469"/>
    <mergeCell ref="F1469:G1469"/>
    <mergeCell ref="I1469:J1469"/>
    <mergeCell ref="C1485:F1485"/>
    <mergeCell ref="H1485:N1485"/>
    <mergeCell ref="C1486:F1486"/>
    <mergeCell ref="H1486:N1486"/>
    <mergeCell ref="C1487:F1487"/>
    <mergeCell ref="H1487:N1487"/>
    <mergeCell ref="H1462:I1462"/>
    <mergeCell ref="L1462:M1462"/>
    <mergeCell ref="C1463:H1463"/>
    <mergeCell ref="I1463:J1463"/>
    <mergeCell ref="K1463:L1463"/>
    <mergeCell ref="M1463:N1463"/>
    <mergeCell ref="K1469:N1469"/>
    <mergeCell ref="C1470:E1475"/>
    <mergeCell ref="F1470:G1470"/>
    <mergeCell ref="I1470:J1470"/>
    <mergeCell ref="F1473:G1473"/>
    <mergeCell ref="F1474:G1474"/>
    <mergeCell ref="I1474:N1475"/>
    <mergeCell ref="F1475:G1475"/>
    <mergeCell ref="C1466:E1466"/>
    <mergeCell ref="F1466:G1466"/>
    <mergeCell ref="F1472:G1472"/>
    <mergeCell ref="C1453:D1454"/>
    <mergeCell ref="E1453:E1454"/>
    <mergeCell ref="C1460:D1460"/>
    <mergeCell ref="H1460:I1460"/>
    <mergeCell ref="C1449:F1449"/>
    <mergeCell ref="I1467:N1467"/>
    <mergeCell ref="C1464:E1465"/>
    <mergeCell ref="F1464:G1465"/>
    <mergeCell ref="I1464:J1464"/>
    <mergeCell ref="K1464:L1464"/>
    <mergeCell ref="M1464:N1464"/>
    <mergeCell ref="I1465:J1465"/>
    <mergeCell ref="K1465:N1465"/>
    <mergeCell ref="F1453:F1454"/>
    <mergeCell ref="G1453:G1454"/>
    <mergeCell ref="H1453:I1454"/>
    <mergeCell ref="J1453:K1454"/>
    <mergeCell ref="C1458:D1458"/>
    <mergeCell ref="H1458:I1458"/>
    <mergeCell ref="J1458:K1458"/>
    <mergeCell ref="C1459:D1459"/>
    <mergeCell ref="H1455:I1455"/>
    <mergeCell ref="J1455:K1455"/>
    <mergeCell ref="L1461:M1461"/>
    <mergeCell ref="F1462:G1462"/>
    <mergeCell ref="H1459:I1459"/>
    <mergeCell ref="J1459:K1459"/>
    <mergeCell ref="J1460:K1460"/>
    <mergeCell ref="C1461:E1462"/>
    <mergeCell ref="F1461:G1461"/>
    <mergeCell ref="H1461:I1461"/>
    <mergeCell ref="C1432:E1432"/>
    <mergeCell ref="F1432:G1432"/>
    <mergeCell ref="I1432:J1432"/>
    <mergeCell ref="C1433:E1433"/>
    <mergeCell ref="F1433:G1433"/>
    <mergeCell ref="I1433:J1433"/>
    <mergeCell ref="A1442:A1475"/>
    <mergeCell ref="B1442:C1443"/>
    <mergeCell ref="D1442:N1442"/>
    <mergeCell ref="D1443:N1443"/>
    <mergeCell ref="C1444:G1446"/>
    <mergeCell ref="H1444:I1446"/>
    <mergeCell ref="J1444:J1446"/>
    <mergeCell ref="K1444:L1444"/>
    <mergeCell ref="K1445:N1445"/>
    <mergeCell ref="K1446:L1446"/>
    <mergeCell ref="M1446:N1446"/>
    <mergeCell ref="C1447:F1447"/>
    <mergeCell ref="H1447:N1447"/>
    <mergeCell ref="C1448:F1448"/>
    <mergeCell ref="H1448:N1448"/>
    <mergeCell ref="C1456:D1456"/>
    <mergeCell ref="H1456:I1456"/>
    <mergeCell ref="J1456:K1456"/>
    <mergeCell ref="C1457:D1457"/>
    <mergeCell ref="H1457:I1457"/>
    <mergeCell ref="J1457:K1457"/>
    <mergeCell ref="C1452:F1452"/>
    <mergeCell ref="H1452:N1452"/>
    <mergeCell ref="K1470:N1470"/>
    <mergeCell ref="F1471:G1471"/>
    <mergeCell ref="I1471:N1473"/>
    <mergeCell ref="B1441:N1441"/>
    <mergeCell ref="H1449:N1449"/>
    <mergeCell ref="C1450:F1450"/>
    <mergeCell ref="H1450:N1450"/>
    <mergeCell ref="C1451:F1451"/>
    <mergeCell ref="H1451:N1451"/>
    <mergeCell ref="H1423:I1423"/>
    <mergeCell ref="J1423:K1423"/>
    <mergeCell ref="C1420:D1420"/>
    <mergeCell ref="H1420:I1420"/>
    <mergeCell ref="J1420:K1420"/>
    <mergeCell ref="C1421:D1421"/>
    <mergeCell ref="H1421:I1421"/>
    <mergeCell ref="J1421:K1421"/>
    <mergeCell ref="C1430:E1430"/>
    <mergeCell ref="F1430:G1430"/>
    <mergeCell ref="I1430:J1430"/>
    <mergeCell ref="K1430:N1430"/>
    <mergeCell ref="F1425:G1425"/>
    <mergeCell ref="H1425:I1425"/>
    <mergeCell ref="K1433:N1433"/>
    <mergeCell ref="C1434:E1439"/>
    <mergeCell ref="F1434:G1434"/>
    <mergeCell ref="I1434:J1434"/>
    <mergeCell ref="K1434:N1434"/>
    <mergeCell ref="F1435:G1435"/>
    <mergeCell ref="I1435:N1437"/>
    <mergeCell ref="F1436:G1436"/>
    <mergeCell ref="F1437:G1437"/>
    <mergeCell ref="F1438:G1438"/>
    <mergeCell ref="I1438:N1439"/>
    <mergeCell ref="F1439:G1439"/>
    <mergeCell ref="C1423:D1423"/>
    <mergeCell ref="C1416:F1416"/>
    <mergeCell ref="H1416:N1416"/>
    <mergeCell ref="C1417:D1418"/>
    <mergeCell ref="F1417:F1418"/>
    <mergeCell ref="C1431:E1431"/>
    <mergeCell ref="F1431:G1431"/>
    <mergeCell ref="I1431:N1431"/>
    <mergeCell ref="C1428:E1429"/>
    <mergeCell ref="F1428:G1429"/>
    <mergeCell ref="I1428:J1428"/>
    <mergeCell ref="K1428:L1428"/>
    <mergeCell ref="M1428:N1428"/>
    <mergeCell ref="I1429:J1429"/>
    <mergeCell ref="K1429:N1429"/>
    <mergeCell ref="L1425:M1425"/>
    <mergeCell ref="F1426:G1426"/>
    <mergeCell ref="H1426:I1426"/>
    <mergeCell ref="L1426:M1426"/>
    <mergeCell ref="C1427:H1427"/>
    <mergeCell ref="I1427:J1427"/>
    <mergeCell ref="K1427:L1427"/>
    <mergeCell ref="M1427:N1427"/>
    <mergeCell ref="C1425:E1426"/>
    <mergeCell ref="C1424:D1424"/>
    <mergeCell ref="H1424:I1424"/>
    <mergeCell ref="J1424:K1424"/>
    <mergeCell ref="E1417:E1418"/>
    <mergeCell ref="I1394:J1394"/>
    <mergeCell ref="K1394:N1394"/>
    <mergeCell ref="C1395:E1395"/>
    <mergeCell ref="F1395:G1395"/>
    <mergeCell ref="B1405:N1405"/>
    <mergeCell ref="G1417:G1418"/>
    <mergeCell ref="H1417:I1418"/>
    <mergeCell ref="J1417:K1418"/>
    <mergeCell ref="L1417:L1418"/>
    <mergeCell ref="M1417:M1418"/>
    <mergeCell ref="N1417:N1419"/>
    <mergeCell ref="C1419:D1419"/>
    <mergeCell ref="H1419:I1419"/>
    <mergeCell ref="J1419:K1419"/>
    <mergeCell ref="A1406:A1439"/>
    <mergeCell ref="B1406:C1407"/>
    <mergeCell ref="D1406:N1406"/>
    <mergeCell ref="D1407:N1407"/>
    <mergeCell ref="C1408:G1410"/>
    <mergeCell ref="H1408:I1410"/>
    <mergeCell ref="J1408:J1410"/>
    <mergeCell ref="K1408:L1408"/>
    <mergeCell ref="K1409:N1409"/>
    <mergeCell ref="K1410:L1410"/>
    <mergeCell ref="M1410:N1410"/>
    <mergeCell ref="C1411:F1411"/>
    <mergeCell ref="H1411:N1411"/>
    <mergeCell ref="C1412:F1412"/>
    <mergeCell ref="H1412:N1412"/>
    <mergeCell ref="C1422:D1422"/>
    <mergeCell ref="H1422:I1422"/>
    <mergeCell ref="J1422:K1422"/>
    <mergeCell ref="L1381:L1382"/>
    <mergeCell ref="M1381:M1382"/>
    <mergeCell ref="N1381:N1383"/>
    <mergeCell ref="C1383:D1383"/>
    <mergeCell ref="C1396:E1396"/>
    <mergeCell ref="F1396:G1396"/>
    <mergeCell ref="I1396:J1396"/>
    <mergeCell ref="C1397:E1397"/>
    <mergeCell ref="F1397:G1397"/>
    <mergeCell ref="I1397:J1397"/>
    <mergeCell ref="C1413:F1413"/>
    <mergeCell ref="H1413:N1413"/>
    <mergeCell ref="C1414:F1414"/>
    <mergeCell ref="H1414:N1414"/>
    <mergeCell ref="C1415:F1415"/>
    <mergeCell ref="H1415:N1415"/>
    <mergeCell ref="H1390:I1390"/>
    <mergeCell ref="L1390:M1390"/>
    <mergeCell ref="C1391:H1391"/>
    <mergeCell ref="I1391:J1391"/>
    <mergeCell ref="K1391:L1391"/>
    <mergeCell ref="M1391:N1391"/>
    <mergeCell ref="K1397:N1397"/>
    <mergeCell ref="C1398:E1403"/>
    <mergeCell ref="F1398:G1398"/>
    <mergeCell ref="I1398:J1398"/>
    <mergeCell ref="F1401:G1401"/>
    <mergeCell ref="F1402:G1402"/>
    <mergeCell ref="I1402:N1403"/>
    <mergeCell ref="F1403:G1403"/>
    <mergeCell ref="C1394:E1394"/>
    <mergeCell ref="F1394:G1394"/>
    <mergeCell ref="F1400:G1400"/>
    <mergeCell ref="C1381:D1382"/>
    <mergeCell ref="E1381:E1382"/>
    <mergeCell ref="C1388:D1388"/>
    <mergeCell ref="H1388:I1388"/>
    <mergeCell ref="C1377:F1377"/>
    <mergeCell ref="I1395:N1395"/>
    <mergeCell ref="C1392:E1393"/>
    <mergeCell ref="F1392:G1393"/>
    <mergeCell ref="I1392:J1392"/>
    <mergeCell ref="K1392:L1392"/>
    <mergeCell ref="M1392:N1392"/>
    <mergeCell ref="I1393:J1393"/>
    <mergeCell ref="K1393:N1393"/>
    <mergeCell ref="F1381:F1382"/>
    <mergeCell ref="G1381:G1382"/>
    <mergeCell ref="H1381:I1382"/>
    <mergeCell ref="J1381:K1382"/>
    <mergeCell ref="C1386:D1386"/>
    <mergeCell ref="H1386:I1386"/>
    <mergeCell ref="J1386:K1386"/>
    <mergeCell ref="C1387:D1387"/>
    <mergeCell ref="H1383:I1383"/>
    <mergeCell ref="J1383:K1383"/>
    <mergeCell ref="L1389:M1389"/>
    <mergeCell ref="F1390:G1390"/>
    <mergeCell ref="H1387:I1387"/>
    <mergeCell ref="J1387:K1387"/>
    <mergeCell ref="J1388:K1388"/>
    <mergeCell ref="C1389:E1390"/>
    <mergeCell ref="F1389:G1389"/>
    <mergeCell ref="H1389:I1389"/>
    <mergeCell ref="C1360:E1360"/>
    <mergeCell ref="F1360:G1360"/>
    <mergeCell ref="I1360:J1360"/>
    <mergeCell ref="C1361:E1361"/>
    <mergeCell ref="F1361:G1361"/>
    <mergeCell ref="I1361:J1361"/>
    <mergeCell ref="A1370:A1403"/>
    <mergeCell ref="B1370:C1371"/>
    <mergeCell ref="D1370:N1370"/>
    <mergeCell ref="D1371:N1371"/>
    <mergeCell ref="C1372:G1374"/>
    <mergeCell ref="H1372:I1374"/>
    <mergeCell ref="J1372:J1374"/>
    <mergeCell ref="K1372:L1372"/>
    <mergeCell ref="K1373:N1373"/>
    <mergeCell ref="K1374:L1374"/>
    <mergeCell ref="M1374:N1374"/>
    <mergeCell ref="C1375:F1375"/>
    <mergeCell ref="H1375:N1375"/>
    <mergeCell ref="C1376:F1376"/>
    <mergeCell ref="H1376:N1376"/>
    <mergeCell ref="C1384:D1384"/>
    <mergeCell ref="H1384:I1384"/>
    <mergeCell ref="J1384:K1384"/>
    <mergeCell ref="C1385:D1385"/>
    <mergeCell ref="H1385:I1385"/>
    <mergeCell ref="J1385:K1385"/>
    <mergeCell ref="C1380:F1380"/>
    <mergeCell ref="H1380:N1380"/>
    <mergeCell ref="K1398:N1398"/>
    <mergeCell ref="F1399:G1399"/>
    <mergeCell ref="I1399:N1401"/>
    <mergeCell ref="B1369:N1369"/>
    <mergeCell ref="H1377:N1377"/>
    <mergeCell ref="C1378:F1378"/>
    <mergeCell ref="H1378:N1378"/>
    <mergeCell ref="C1379:F1379"/>
    <mergeCell ref="H1379:N1379"/>
    <mergeCell ref="H1351:I1351"/>
    <mergeCell ref="J1351:K1351"/>
    <mergeCell ref="C1348:D1348"/>
    <mergeCell ref="H1348:I1348"/>
    <mergeCell ref="J1348:K1348"/>
    <mergeCell ref="C1349:D1349"/>
    <mergeCell ref="H1349:I1349"/>
    <mergeCell ref="J1349:K1349"/>
    <mergeCell ref="C1358:E1358"/>
    <mergeCell ref="F1358:G1358"/>
    <mergeCell ref="I1358:J1358"/>
    <mergeCell ref="K1358:N1358"/>
    <mergeCell ref="F1353:G1353"/>
    <mergeCell ref="H1353:I1353"/>
    <mergeCell ref="K1361:N1361"/>
    <mergeCell ref="C1362:E1367"/>
    <mergeCell ref="F1362:G1362"/>
    <mergeCell ref="I1362:J1362"/>
    <mergeCell ref="K1362:N1362"/>
    <mergeCell ref="F1363:G1363"/>
    <mergeCell ref="I1363:N1365"/>
    <mergeCell ref="F1364:G1364"/>
    <mergeCell ref="F1365:G1365"/>
    <mergeCell ref="F1366:G1366"/>
    <mergeCell ref="I1366:N1367"/>
    <mergeCell ref="F1367:G1367"/>
    <mergeCell ref="C1351:D1351"/>
    <mergeCell ref="C1344:F1344"/>
    <mergeCell ref="H1344:N1344"/>
    <mergeCell ref="C1345:D1346"/>
    <mergeCell ref="F1345:F1346"/>
    <mergeCell ref="C1359:E1359"/>
    <mergeCell ref="F1359:G1359"/>
    <mergeCell ref="I1359:N1359"/>
    <mergeCell ref="C1356:E1357"/>
    <mergeCell ref="F1356:G1357"/>
    <mergeCell ref="I1356:J1356"/>
    <mergeCell ref="K1356:L1356"/>
    <mergeCell ref="M1356:N1356"/>
    <mergeCell ref="I1357:J1357"/>
    <mergeCell ref="K1357:N1357"/>
    <mergeCell ref="L1353:M1353"/>
    <mergeCell ref="F1354:G1354"/>
    <mergeCell ref="H1354:I1354"/>
    <mergeCell ref="L1354:M1354"/>
    <mergeCell ref="C1355:H1355"/>
    <mergeCell ref="I1355:J1355"/>
    <mergeCell ref="K1355:L1355"/>
    <mergeCell ref="M1355:N1355"/>
    <mergeCell ref="C1353:E1354"/>
    <mergeCell ref="C1352:D1352"/>
    <mergeCell ref="H1352:I1352"/>
    <mergeCell ref="J1352:K1352"/>
    <mergeCell ref="E1345:E1346"/>
    <mergeCell ref="I1322:J1322"/>
    <mergeCell ref="K1322:N1322"/>
    <mergeCell ref="C1323:E1323"/>
    <mergeCell ref="F1323:G1323"/>
    <mergeCell ref="B1333:N1333"/>
    <mergeCell ref="G1345:G1346"/>
    <mergeCell ref="H1345:I1346"/>
    <mergeCell ref="J1345:K1346"/>
    <mergeCell ref="L1345:L1346"/>
    <mergeCell ref="M1345:M1346"/>
    <mergeCell ref="N1345:N1347"/>
    <mergeCell ref="C1347:D1347"/>
    <mergeCell ref="H1347:I1347"/>
    <mergeCell ref="J1347:K1347"/>
    <mergeCell ref="A1334:A1367"/>
    <mergeCell ref="B1334:C1335"/>
    <mergeCell ref="D1334:N1334"/>
    <mergeCell ref="D1335:N1335"/>
    <mergeCell ref="C1336:G1338"/>
    <mergeCell ref="H1336:I1338"/>
    <mergeCell ref="J1336:J1338"/>
    <mergeCell ref="K1336:L1336"/>
    <mergeCell ref="K1337:N1337"/>
    <mergeCell ref="K1338:L1338"/>
    <mergeCell ref="M1338:N1338"/>
    <mergeCell ref="C1339:F1339"/>
    <mergeCell ref="H1339:N1339"/>
    <mergeCell ref="C1340:F1340"/>
    <mergeCell ref="H1340:N1340"/>
    <mergeCell ref="C1350:D1350"/>
    <mergeCell ref="H1350:I1350"/>
    <mergeCell ref="J1350:K1350"/>
    <mergeCell ref="L1309:L1310"/>
    <mergeCell ref="M1309:M1310"/>
    <mergeCell ref="N1309:N1311"/>
    <mergeCell ref="C1311:D1311"/>
    <mergeCell ref="C1324:E1324"/>
    <mergeCell ref="F1324:G1324"/>
    <mergeCell ref="I1324:J1324"/>
    <mergeCell ref="C1325:E1325"/>
    <mergeCell ref="F1325:G1325"/>
    <mergeCell ref="I1325:J1325"/>
    <mergeCell ref="C1341:F1341"/>
    <mergeCell ref="H1341:N1341"/>
    <mergeCell ref="C1342:F1342"/>
    <mergeCell ref="H1342:N1342"/>
    <mergeCell ref="C1343:F1343"/>
    <mergeCell ref="H1343:N1343"/>
    <mergeCell ref="H1318:I1318"/>
    <mergeCell ref="L1318:M1318"/>
    <mergeCell ref="C1319:H1319"/>
    <mergeCell ref="I1319:J1319"/>
    <mergeCell ref="K1319:L1319"/>
    <mergeCell ref="M1319:N1319"/>
    <mergeCell ref="K1325:N1325"/>
    <mergeCell ref="C1326:E1331"/>
    <mergeCell ref="F1326:G1326"/>
    <mergeCell ref="I1326:J1326"/>
    <mergeCell ref="F1329:G1329"/>
    <mergeCell ref="F1330:G1330"/>
    <mergeCell ref="I1330:N1331"/>
    <mergeCell ref="F1331:G1331"/>
    <mergeCell ref="C1322:E1322"/>
    <mergeCell ref="F1322:G1322"/>
    <mergeCell ref="F1328:G1328"/>
    <mergeCell ref="C1309:D1310"/>
    <mergeCell ref="E1309:E1310"/>
    <mergeCell ref="C1316:D1316"/>
    <mergeCell ref="H1316:I1316"/>
    <mergeCell ref="C1305:F1305"/>
    <mergeCell ref="I1323:N1323"/>
    <mergeCell ref="C1320:E1321"/>
    <mergeCell ref="F1320:G1321"/>
    <mergeCell ref="I1320:J1320"/>
    <mergeCell ref="K1320:L1320"/>
    <mergeCell ref="M1320:N1320"/>
    <mergeCell ref="I1321:J1321"/>
    <mergeCell ref="K1321:N1321"/>
    <mergeCell ref="F1309:F1310"/>
    <mergeCell ref="G1309:G1310"/>
    <mergeCell ref="H1309:I1310"/>
    <mergeCell ref="J1309:K1310"/>
    <mergeCell ref="C1314:D1314"/>
    <mergeCell ref="H1314:I1314"/>
    <mergeCell ref="J1314:K1314"/>
    <mergeCell ref="C1315:D1315"/>
    <mergeCell ref="H1311:I1311"/>
    <mergeCell ref="J1311:K1311"/>
    <mergeCell ref="L1317:M1317"/>
    <mergeCell ref="F1318:G1318"/>
    <mergeCell ref="H1315:I1315"/>
    <mergeCell ref="J1315:K1315"/>
    <mergeCell ref="J1316:K1316"/>
    <mergeCell ref="C1317:E1318"/>
    <mergeCell ref="F1317:G1317"/>
    <mergeCell ref="H1317:I1317"/>
    <mergeCell ref="C1288:E1288"/>
    <mergeCell ref="F1288:G1288"/>
    <mergeCell ref="I1288:J1288"/>
    <mergeCell ref="C1289:E1289"/>
    <mergeCell ref="F1289:G1289"/>
    <mergeCell ref="I1289:J1289"/>
    <mergeCell ref="A1298:A1331"/>
    <mergeCell ref="B1298:C1299"/>
    <mergeCell ref="D1298:N1298"/>
    <mergeCell ref="D1299:N1299"/>
    <mergeCell ref="C1300:G1302"/>
    <mergeCell ref="H1300:I1302"/>
    <mergeCell ref="J1300:J1302"/>
    <mergeCell ref="K1300:L1300"/>
    <mergeCell ref="K1301:N1301"/>
    <mergeCell ref="K1302:L1302"/>
    <mergeCell ref="M1302:N1302"/>
    <mergeCell ref="C1303:F1303"/>
    <mergeCell ref="H1303:N1303"/>
    <mergeCell ref="C1304:F1304"/>
    <mergeCell ref="H1304:N1304"/>
    <mergeCell ref="C1312:D1312"/>
    <mergeCell ref="H1312:I1312"/>
    <mergeCell ref="J1312:K1312"/>
    <mergeCell ref="C1313:D1313"/>
    <mergeCell ref="H1313:I1313"/>
    <mergeCell ref="J1313:K1313"/>
    <mergeCell ref="C1308:F1308"/>
    <mergeCell ref="H1308:N1308"/>
    <mergeCell ref="K1326:N1326"/>
    <mergeCell ref="F1327:G1327"/>
    <mergeCell ref="I1327:N1329"/>
    <mergeCell ref="B1297:N1297"/>
    <mergeCell ref="H1305:N1305"/>
    <mergeCell ref="C1306:F1306"/>
    <mergeCell ref="H1306:N1306"/>
    <mergeCell ref="C1307:F1307"/>
    <mergeCell ref="H1307:N1307"/>
    <mergeCell ref="H1279:I1279"/>
    <mergeCell ref="J1279:K1279"/>
    <mergeCell ref="C1276:D1276"/>
    <mergeCell ref="H1276:I1276"/>
    <mergeCell ref="J1276:K1276"/>
    <mergeCell ref="C1277:D1277"/>
    <mergeCell ref="H1277:I1277"/>
    <mergeCell ref="J1277:K1277"/>
    <mergeCell ref="C1286:E1286"/>
    <mergeCell ref="F1286:G1286"/>
    <mergeCell ref="I1286:J1286"/>
    <mergeCell ref="K1286:N1286"/>
    <mergeCell ref="F1281:G1281"/>
    <mergeCell ref="H1281:I1281"/>
    <mergeCell ref="K1289:N1289"/>
    <mergeCell ref="C1290:E1295"/>
    <mergeCell ref="F1290:G1290"/>
    <mergeCell ref="I1290:J1290"/>
    <mergeCell ref="K1290:N1290"/>
    <mergeCell ref="F1291:G1291"/>
    <mergeCell ref="I1291:N1293"/>
    <mergeCell ref="F1292:G1292"/>
    <mergeCell ref="F1293:G1293"/>
    <mergeCell ref="F1294:G1294"/>
    <mergeCell ref="I1294:N1295"/>
    <mergeCell ref="F1295:G1295"/>
    <mergeCell ref="C1279:D1279"/>
    <mergeCell ref="C1272:F1272"/>
    <mergeCell ref="H1272:N1272"/>
    <mergeCell ref="C1273:D1274"/>
    <mergeCell ref="F1273:F1274"/>
    <mergeCell ref="C1287:E1287"/>
    <mergeCell ref="F1287:G1287"/>
    <mergeCell ref="I1287:N1287"/>
    <mergeCell ref="C1284:E1285"/>
    <mergeCell ref="F1284:G1285"/>
    <mergeCell ref="I1284:J1284"/>
    <mergeCell ref="K1284:L1284"/>
    <mergeCell ref="M1284:N1284"/>
    <mergeCell ref="I1285:J1285"/>
    <mergeCell ref="K1285:N1285"/>
    <mergeCell ref="L1281:M1281"/>
    <mergeCell ref="F1282:G1282"/>
    <mergeCell ref="H1282:I1282"/>
    <mergeCell ref="L1282:M1282"/>
    <mergeCell ref="C1283:H1283"/>
    <mergeCell ref="I1283:J1283"/>
    <mergeCell ref="K1283:L1283"/>
    <mergeCell ref="M1283:N1283"/>
    <mergeCell ref="C1281:E1282"/>
    <mergeCell ref="C1280:D1280"/>
    <mergeCell ref="H1280:I1280"/>
    <mergeCell ref="J1280:K1280"/>
    <mergeCell ref="E1273:E1274"/>
    <mergeCell ref="I1250:J1250"/>
    <mergeCell ref="K1250:N1250"/>
    <mergeCell ref="C1251:E1251"/>
    <mergeCell ref="F1251:G1251"/>
    <mergeCell ref="B1261:N1261"/>
    <mergeCell ref="G1273:G1274"/>
    <mergeCell ref="H1273:I1274"/>
    <mergeCell ref="J1273:K1274"/>
    <mergeCell ref="L1273:L1274"/>
    <mergeCell ref="M1273:M1274"/>
    <mergeCell ref="N1273:N1275"/>
    <mergeCell ref="C1275:D1275"/>
    <mergeCell ref="H1275:I1275"/>
    <mergeCell ref="J1275:K1275"/>
    <mergeCell ref="A1262:A1295"/>
    <mergeCell ref="B1262:C1263"/>
    <mergeCell ref="D1262:N1262"/>
    <mergeCell ref="D1263:N1263"/>
    <mergeCell ref="C1264:G1266"/>
    <mergeCell ref="H1264:I1266"/>
    <mergeCell ref="J1264:J1266"/>
    <mergeCell ref="K1264:L1264"/>
    <mergeCell ref="K1265:N1265"/>
    <mergeCell ref="K1266:L1266"/>
    <mergeCell ref="M1266:N1266"/>
    <mergeCell ref="C1267:F1267"/>
    <mergeCell ref="H1267:N1267"/>
    <mergeCell ref="C1268:F1268"/>
    <mergeCell ref="H1268:N1268"/>
    <mergeCell ref="C1278:D1278"/>
    <mergeCell ref="H1278:I1278"/>
    <mergeCell ref="J1278:K1278"/>
    <mergeCell ref="L1237:L1238"/>
    <mergeCell ref="M1237:M1238"/>
    <mergeCell ref="N1237:N1239"/>
    <mergeCell ref="C1239:D1239"/>
    <mergeCell ref="C1252:E1252"/>
    <mergeCell ref="F1252:G1252"/>
    <mergeCell ref="I1252:J1252"/>
    <mergeCell ref="C1253:E1253"/>
    <mergeCell ref="F1253:G1253"/>
    <mergeCell ref="I1253:J1253"/>
    <mergeCell ref="C1269:F1269"/>
    <mergeCell ref="H1269:N1269"/>
    <mergeCell ref="C1270:F1270"/>
    <mergeCell ref="H1270:N1270"/>
    <mergeCell ref="C1271:F1271"/>
    <mergeCell ref="H1271:N1271"/>
    <mergeCell ref="H1246:I1246"/>
    <mergeCell ref="L1246:M1246"/>
    <mergeCell ref="C1247:H1247"/>
    <mergeCell ref="I1247:J1247"/>
    <mergeCell ref="K1247:L1247"/>
    <mergeCell ref="M1247:N1247"/>
    <mergeCell ref="K1253:N1253"/>
    <mergeCell ref="C1254:E1259"/>
    <mergeCell ref="F1254:G1254"/>
    <mergeCell ref="I1254:J1254"/>
    <mergeCell ref="F1257:G1257"/>
    <mergeCell ref="F1258:G1258"/>
    <mergeCell ref="I1258:N1259"/>
    <mergeCell ref="F1259:G1259"/>
    <mergeCell ref="C1250:E1250"/>
    <mergeCell ref="F1250:G1250"/>
    <mergeCell ref="F1256:G1256"/>
    <mergeCell ref="C1237:D1238"/>
    <mergeCell ref="E1237:E1238"/>
    <mergeCell ref="C1244:D1244"/>
    <mergeCell ref="H1244:I1244"/>
    <mergeCell ref="C1233:F1233"/>
    <mergeCell ref="I1251:N1251"/>
    <mergeCell ref="C1248:E1249"/>
    <mergeCell ref="F1248:G1249"/>
    <mergeCell ref="I1248:J1248"/>
    <mergeCell ref="K1248:L1248"/>
    <mergeCell ref="M1248:N1248"/>
    <mergeCell ref="I1249:J1249"/>
    <mergeCell ref="K1249:N1249"/>
    <mergeCell ref="F1237:F1238"/>
    <mergeCell ref="G1237:G1238"/>
    <mergeCell ref="H1237:I1238"/>
    <mergeCell ref="J1237:K1238"/>
    <mergeCell ref="C1242:D1242"/>
    <mergeCell ref="H1242:I1242"/>
    <mergeCell ref="J1242:K1242"/>
    <mergeCell ref="C1243:D1243"/>
    <mergeCell ref="H1239:I1239"/>
    <mergeCell ref="J1239:K1239"/>
    <mergeCell ref="L1245:M1245"/>
    <mergeCell ref="F1246:G1246"/>
    <mergeCell ref="H1243:I1243"/>
    <mergeCell ref="J1243:K1243"/>
    <mergeCell ref="J1244:K1244"/>
    <mergeCell ref="C1245:E1246"/>
    <mergeCell ref="F1245:G1245"/>
    <mergeCell ref="H1245:I1245"/>
    <mergeCell ref="C1216:E1216"/>
    <mergeCell ref="F1216:G1216"/>
    <mergeCell ref="I1216:J1216"/>
    <mergeCell ref="C1217:E1217"/>
    <mergeCell ref="F1217:G1217"/>
    <mergeCell ref="I1217:J1217"/>
    <mergeCell ref="A1226:A1259"/>
    <mergeCell ref="B1226:C1227"/>
    <mergeCell ref="D1226:N1226"/>
    <mergeCell ref="D1227:N1227"/>
    <mergeCell ref="C1228:G1230"/>
    <mergeCell ref="H1228:I1230"/>
    <mergeCell ref="J1228:J1230"/>
    <mergeCell ref="K1228:L1228"/>
    <mergeCell ref="K1229:N1229"/>
    <mergeCell ref="K1230:L1230"/>
    <mergeCell ref="M1230:N1230"/>
    <mergeCell ref="C1231:F1231"/>
    <mergeCell ref="H1231:N1231"/>
    <mergeCell ref="C1232:F1232"/>
    <mergeCell ref="H1232:N1232"/>
    <mergeCell ref="C1240:D1240"/>
    <mergeCell ref="H1240:I1240"/>
    <mergeCell ref="J1240:K1240"/>
    <mergeCell ref="C1241:D1241"/>
    <mergeCell ref="H1241:I1241"/>
    <mergeCell ref="J1241:K1241"/>
    <mergeCell ref="C1236:F1236"/>
    <mergeCell ref="H1236:N1236"/>
    <mergeCell ref="K1254:N1254"/>
    <mergeCell ref="F1255:G1255"/>
    <mergeCell ref="I1255:N1257"/>
    <mergeCell ref="B1225:N1225"/>
    <mergeCell ref="H1233:N1233"/>
    <mergeCell ref="C1234:F1234"/>
    <mergeCell ref="H1234:N1234"/>
    <mergeCell ref="C1235:F1235"/>
    <mergeCell ref="H1235:N1235"/>
    <mergeCell ref="H1207:I1207"/>
    <mergeCell ref="J1207:K1207"/>
    <mergeCell ref="C1204:D1204"/>
    <mergeCell ref="H1204:I1204"/>
    <mergeCell ref="J1204:K1204"/>
    <mergeCell ref="C1205:D1205"/>
    <mergeCell ref="H1205:I1205"/>
    <mergeCell ref="J1205:K1205"/>
    <mergeCell ref="C1214:E1214"/>
    <mergeCell ref="F1214:G1214"/>
    <mergeCell ref="I1214:J1214"/>
    <mergeCell ref="K1214:N1214"/>
    <mergeCell ref="F1209:G1209"/>
    <mergeCell ref="H1209:I1209"/>
    <mergeCell ref="K1217:N1217"/>
    <mergeCell ref="C1218:E1223"/>
    <mergeCell ref="F1218:G1218"/>
    <mergeCell ref="I1218:J1218"/>
    <mergeCell ref="K1218:N1218"/>
    <mergeCell ref="F1219:G1219"/>
    <mergeCell ref="I1219:N1221"/>
    <mergeCell ref="F1220:G1220"/>
    <mergeCell ref="F1221:G1221"/>
    <mergeCell ref="F1222:G1222"/>
    <mergeCell ref="I1222:N1223"/>
    <mergeCell ref="F1223:G1223"/>
    <mergeCell ref="C1207:D1207"/>
    <mergeCell ref="C1200:F1200"/>
    <mergeCell ref="H1200:N1200"/>
    <mergeCell ref="C1201:D1202"/>
    <mergeCell ref="F1201:F1202"/>
    <mergeCell ref="C1215:E1215"/>
    <mergeCell ref="F1215:G1215"/>
    <mergeCell ref="I1215:N1215"/>
    <mergeCell ref="C1212:E1213"/>
    <mergeCell ref="F1212:G1213"/>
    <mergeCell ref="I1212:J1212"/>
    <mergeCell ref="K1212:L1212"/>
    <mergeCell ref="M1212:N1212"/>
    <mergeCell ref="I1213:J1213"/>
    <mergeCell ref="K1213:N1213"/>
    <mergeCell ref="L1209:M1209"/>
    <mergeCell ref="F1210:G1210"/>
    <mergeCell ref="H1210:I1210"/>
    <mergeCell ref="L1210:M1210"/>
    <mergeCell ref="C1211:H1211"/>
    <mergeCell ref="I1211:J1211"/>
    <mergeCell ref="K1211:L1211"/>
    <mergeCell ref="M1211:N1211"/>
    <mergeCell ref="C1209:E1210"/>
    <mergeCell ref="C1208:D1208"/>
    <mergeCell ref="H1208:I1208"/>
    <mergeCell ref="J1208:K1208"/>
    <mergeCell ref="E1201:E1202"/>
    <mergeCell ref="I1178:J1178"/>
    <mergeCell ref="K1178:N1178"/>
    <mergeCell ref="C1179:E1179"/>
    <mergeCell ref="F1179:G1179"/>
    <mergeCell ref="B1189:N1189"/>
    <mergeCell ref="G1201:G1202"/>
    <mergeCell ref="H1201:I1202"/>
    <mergeCell ref="J1201:K1202"/>
    <mergeCell ref="L1201:L1202"/>
    <mergeCell ref="M1201:M1202"/>
    <mergeCell ref="N1201:N1203"/>
    <mergeCell ref="C1203:D1203"/>
    <mergeCell ref="H1203:I1203"/>
    <mergeCell ref="J1203:K1203"/>
    <mergeCell ref="A1190:A1223"/>
    <mergeCell ref="B1190:C1191"/>
    <mergeCell ref="D1190:N1190"/>
    <mergeCell ref="D1191:N1191"/>
    <mergeCell ref="C1192:G1194"/>
    <mergeCell ref="H1192:I1194"/>
    <mergeCell ref="J1192:J1194"/>
    <mergeCell ref="K1192:L1192"/>
    <mergeCell ref="K1193:N1193"/>
    <mergeCell ref="K1194:L1194"/>
    <mergeCell ref="M1194:N1194"/>
    <mergeCell ref="C1195:F1195"/>
    <mergeCell ref="H1195:N1195"/>
    <mergeCell ref="C1196:F1196"/>
    <mergeCell ref="H1196:N1196"/>
    <mergeCell ref="C1206:D1206"/>
    <mergeCell ref="H1206:I1206"/>
    <mergeCell ref="J1206:K1206"/>
    <mergeCell ref="L1165:L1166"/>
    <mergeCell ref="M1165:M1166"/>
    <mergeCell ref="N1165:N1167"/>
    <mergeCell ref="C1167:D1167"/>
    <mergeCell ref="C1180:E1180"/>
    <mergeCell ref="F1180:G1180"/>
    <mergeCell ref="I1180:J1180"/>
    <mergeCell ref="C1181:E1181"/>
    <mergeCell ref="F1181:G1181"/>
    <mergeCell ref="I1181:J1181"/>
    <mergeCell ref="C1197:F1197"/>
    <mergeCell ref="H1197:N1197"/>
    <mergeCell ref="C1198:F1198"/>
    <mergeCell ref="H1198:N1198"/>
    <mergeCell ref="C1199:F1199"/>
    <mergeCell ref="H1199:N1199"/>
    <mergeCell ref="H1174:I1174"/>
    <mergeCell ref="L1174:M1174"/>
    <mergeCell ref="C1175:H1175"/>
    <mergeCell ref="I1175:J1175"/>
    <mergeCell ref="K1175:L1175"/>
    <mergeCell ref="M1175:N1175"/>
    <mergeCell ref="K1181:N1181"/>
    <mergeCell ref="C1182:E1187"/>
    <mergeCell ref="F1182:G1182"/>
    <mergeCell ref="I1182:J1182"/>
    <mergeCell ref="F1185:G1185"/>
    <mergeCell ref="F1186:G1186"/>
    <mergeCell ref="I1186:N1187"/>
    <mergeCell ref="F1187:G1187"/>
    <mergeCell ref="C1178:E1178"/>
    <mergeCell ref="F1178:G1178"/>
    <mergeCell ref="F1184:G1184"/>
    <mergeCell ref="C1165:D1166"/>
    <mergeCell ref="E1165:E1166"/>
    <mergeCell ref="C1172:D1172"/>
    <mergeCell ref="H1172:I1172"/>
    <mergeCell ref="C1161:F1161"/>
    <mergeCell ref="I1179:N1179"/>
    <mergeCell ref="C1176:E1177"/>
    <mergeCell ref="F1176:G1177"/>
    <mergeCell ref="I1176:J1176"/>
    <mergeCell ref="K1176:L1176"/>
    <mergeCell ref="M1176:N1176"/>
    <mergeCell ref="I1177:J1177"/>
    <mergeCell ref="K1177:N1177"/>
    <mergeCell ref="F1165:F1166"/>
    <mergeCell ref="G1165:G1166"/>
    <mergeCell ref="H1165:I1166"/>
    <mergeCell ref="J1165:K1166"/>
    <mergeCell ref="C1170:D1170"/>
    <mergeCell ref="H1170:I1170"/>
    <mergeCell ref="J1170:K1170"/>
    <mergeCell ref="C1171:D1171"/>
    <mergeCell ref="H1167:I1167"/>
    <mergeCell ref="J1167:K1167"/>
    <mergeCell ref="L1173:M1173"/>
    <mergeCell ref="F1174:G1174"/>
    <mergeCell ref="H1171:I1171"/>
    <mergeCell ref="J1171:K1171"/>
    <mergeCell ref="J1172:K1172"/>
    <mergeCell ref="C1173:E1174"/>
    <mergeCell ref="F1173:G1173"/>
    <mergeCell ref="H1173:I1173"/>
    <mergeCell ref="C1144:E1144"/>
    <mergeCell ref="F1144:G1144"/>
    <mergeCell ref="I1144:J1144"/>
    <mergeCell ref="C1145:E1145"/>
    <mergeCell ref="F1145:G1145"/>
    <mergeCell ref="I1145:J1145"/>
    <mergeCell ref="A1154:A1187"/>
    <mergeCell ref="B1154:C1155"/>
    <mergeCell ref="D1154:N1154"/>
    <mergeCell ref="D1155:N1155"/>
    <mergeCell ref="C1156:G1158"/>
    <mergeCell ref="H1156:I1158"/>
    <mergeCell ref="J1156:J1158"/>
    <mergeCell ref="K1156:L1156"/>
    <mergeCell ref="K1157:N1157"/>
    <mergeCell ref="K1158:L1158"/>
    <mergeCell ref="M1158:N1158"/>
    <mergeCell ref="C1159:F1159"/>
    <mergeCell ref="H1159:N1159"/>
    <mergeCell ref="C1160:F1160"/>
    <mergeCell ref="H1160:N1160"/>
    <mergeCell ref="C1168:D1168"/>
    <mergeCell ref="H1168:I1168"/>
    <mergeCell ref="J1168:K1168"/>
    <mergeCell ref="C1169:D1169"/>
    <mergeCell ref="H1169:I1169"/>
    <mergeCell ref="J1169:K1169"/>
    <mergeCell ref="C1164:F1164"/>
    <mergeCell ref="H1164:N1164"/>
    <mergeCell ref="K1182:N1182"/>
    <mergeCell ref="F1183:G1183"/>
    <mergeCell ref="I1183:N1185"/>
    <mergeCell ref="B1153:N1153"/>
    <mergeCell ref="H1161:N1161"/>
    <mergeCell ref="C1162:F1162"/>
    <mergeCell ref="H1162:N1162"/>
    <mergeCell ref="C1163:F1163"/>
    <mergeCell ref="H1163:N1163"/>
    <mergeCell ref="H1135:I1135"/>
    <mergeCell ref="J1135:K1135"/>
    <mergeCell ref="C1132:D1132"/>
    <mergeCell ref="H1132:I1132"/>
    <mergeCell ref="J1132:K1132"/>
    <mergeCell ref="C1133:D1133"/>
    <mergeCell ref="H1133:I1133"/>
    <mergeCell ref="J1133:K1133"/>
    <mergeCell ref="C1142:E1142"/>
    <mergeCell ref="F1142:G1142"/>
    <mergeCell ref="I1142:J1142"/>
    <mergeCell ref="K1142:N1142"/>
    <mergeCell ref="F1137:G1137"/>
    <mergeCell ref="H1137:I1137"/>
    <mergeCell ref="K1145:N1145"/>
    <mergeCell ref="C1146:E1151"/>
    <mergeCell ref="F1146:G1146"/>
    <mergeCell ref="I1146:J1146"/>
    <mergeCell ref="K1146:N1146"/>
    <mergeCell ref="F1147:G1147"/>
    <mergeCell ref="I1147:N1149"/>
    <mergeCell ref="F1148:G1148"/>
    <mergeCell ref="F1149:G1149"/>
    <mergeCell ref="F1150:G1150"/>
    <mergeCell ref="I1150:N1151"/>
    <mergeCell ref="F1151:G1151"/>
    <mergeCell ref="C1135:D1135"/>
    <mergeCell ref="C1128:F1128"/>
    <mergeCell ref="H1128:N1128"/>
    <mergeCell ref="C1129:D1130"/>
    <mergeCell ref="F1129:F1130"/>
    <mergeCell ref="C1143:E1143"/>
    <mergeCell ref="F1143:G1143"/>
    <mergeCell ref="I1143:N1143"/>
    <mergeCell ref="C1140:E1141"/>
    <mergeCell ref="F1140:G1141"/>
    <mergeCell ref="I1140:J1140"/>
    <mergeCell ref="K1140:L1140"/>
    <mergeCell ref="M1140:N1140"/>
    <mergeCell ref="I1141:J1141"/>
    <mergeCell ref="K1141:N1141"/>
    <mergeCell ref="L1137:M1137"/>
    <mergeCell ref="F1138:G1138"/>
    <mergeCell ref="H1138:I1138"/>
    <mergeCell ref="L1138:M1138"/>
    <mergeCell ref="C1139:H1139"/>
    <mergeCell ref="I1139:J1139"/>
    <mergeCell ref="K1139:L1139"/>
    <mergeCell ref="M1139:N1139"/>
    <mergeCell ref="C1137:E1138"/>
    <mergeCell ref="C1136:D1136"/>
    <mergeCell ref="H1136:I1136"/>
    <mergeCell ref="J1136:K1136"/>
    <mergeCell ref="E1129:E1130"/>
    <mergeCell ref="I1106:J1106"/>
    <mergeCell ref="K1106:N1106"/>
    <mergeCell ref="C1107:E1107"/>
    <mergeCell ref="F1107:G1107"/>
    <mergeCell ref="B1117:N1117"/>
    <mergeCell ref="G1129:G1130"/>
    <mergeCell ref="H1129:I1130"/>
    <mergeCell ref="J1129:K1130"/>
    <mergeCell ref="L1129:L1130"/>
    <mergeCell ref="M1129:M1130"/>
    <mergeCell ref="N1129:N1131"/>
    <mergeCell ref="C1131:D1131"/>
    <mergeCell ref="H1131:I1131"/>
    <mergeCell ref="J1131:K1131"/>
    <mergeCell ref="A1118:A1151"/>
    <mergeCell ref="B1118:C1119"/>
    <mergeCell ref="D1118:N1118"/>
    <mergeCell ref="D1119:N1119"/>
    <mergeCell ref="C1120:G1122"/>
    <mergeCell ref="H1120:I1122"/>
    <mergeCell ref="J1120:J1122"/>
    <mergeCell ref="K1120:L1120"/>
    <mergeCell ref="K1121:N1121"/>
    <mergeCell ref="K1122:L1122"/>
    <mergeCell ref="M1122:N1122"/>
    <mergeCell ref="C1123:F1123"/>
    <mergeCell ref="H1123:N1123"/>
    <mergeCell ref="C1124:F1124"/>
    <mergeCell ref="H1124:N1124"/>
    <mergeCell ref="C1134:D1134"/>
    <mergeCell ref="H1134:I1134"/>
    <mergeCell ref="J1134:K1134"/>
    <mergeCell ref="L1093:L1094"/>
    <mergeCell ref="M1093:M1094"/>
    <mergeCell ref="N1093:N1095"/>
    <mergeCell ref="C1095:D1095"/>
    <mergeCell ref="C1108:E1108"/>
    <mergeCell ref="F1108:G1108"/>
    <mergeCell ref="I1108:J1108"/>
    <mergeCell ref="C1109:E1109"/>
    <mergeCell ref="F1109:G1109"/>
    <mergeCell ref="I1109:J1109"/>
    <mergeCell ref="C1125:F1125"/>
    <mergeCell ref="H1125:N1125"/>
    <mergeCell ref="C1126:F1126"/>
    <mergeCell ref="H1126:N1126"/>
    <mergeCell ref="C1127:F1127"/>
    <mergeCell ref="H1127:N1127"/>
    <mergeCell ref="H1102:I1102"/>
    <mergeCell ref="L1102:M1102"/>
    <mergeCell ref="C1103:H1103"/>
    <mergeCell ref="I1103:J1103"/>
    <mergeCell ref="K1103:L1103"/>
    <mergeCell ref="M1103:N1103"/>
    <mergeCell ref="K1109:N1109"/>
    <mergeCell ref="C1110:E1115"/>
    <mergeCell ref="F1110:G1110"/>
    <mergeCell ref="I1110:J1110"/>
    <mergeCell ref="F1113:G1113"/>
    <mergeCell ref="F1114:G1114"/>
    <mergeCell ref="I1114:N1115"/>
    <mergeCell ref="F1115:G1115"/>
    <mergeCell ref="C1106:E1106"/>
    <mergeCell ref="F1106:G1106"/>
    <mergeCell ref="F1112:G1112"/>
    <mergeCell ref="C1093:D1094"/>
    <mergeCell ref="E1093:E1094"/>
    <mergeCell ref="C1100:D1100"/>
    <mergeCell ref="H1100:I1100"/>
    <mergeCell ref="C1089:F1089"/>
    <mergeCell ref="I1107:N1107"/>
    <mergeCell ref="C1104:E1105"/>
    <mergeCell ref="F1104:G1105"/>
    <mergeCell ref="I1104:J1104"/>
    <mergeCell ref="K1104:L1104"/>
    <mergeCell ref="M1104:N1104"/>
    <mergeCell ref="I1105:J1105"/>
    <mergeCell ref="K1105:N1105"/>
    <mergeCell ref="F1093:F1094"/>
    <mergeCell ref="G1093:G1094"/>
    <mergeCell ref="H1093:I1094"/>
    <mergeCell ref="J1093:K1094"/>
    <mergeCell ref="C1098:D1098"/>
    <mergeCell ref="H1098:I1098"/>
    <mergeCell ref="J1098:K1098"/>
    <mergeCell ref="C1099:D1099"/>
    <mergeCell ref="H1095:I1095"/>
    <mergeCell ref="J1095:K1095"/>
    <mergeCell ref="L1101:M1101"/>
    <mergeCell ref="F1102:G1102"/>
    <mergeCell ref="H1099:I1099"/>
    <mergeCell ref="J1099:K1099"/>
    <mergeCell ref="J1100:K1100"/>
    <mergeCell ref="C1101:E1102"/>
    <mergeCell ref="F1101:G1101"/>
    <mergeCell ref="H1101:I1101"/>
    <mergeCell ref="C1072:E1072"/>
    <mergeCell ref="F1072:G1072"/>
    <mergeCell ref="I1072:J1072"/>
    <mergeCell ref="C1073:E1073"/>
    <mergeCell ref="F1073:G1073"/>
    <mergeCell ref="I1073:J1073"/>
    <mergeCell ref="A1082:A1115"/>
    <mergeCell ref="B1082:C1083"/>
    <mergeCell ref="D1082:N1082"/>
    <mergeCell ref="D1083:N1083"/>
    <mergeCell ref="C1084:G1086"/>
    <mergeCell ref="H1084:I1086"/>
    <mergeCell ref="J1084:J1086"/>
    <mergeCell ref="K1084:L1084"/>
    <mergeCell ref="K1085:N1085"/>
    <mergeCell ref="K1086:L1086"/>
    <mergeCell ref="M1086:N1086"/>
    <mergeCell ref="C1087:F1087"/>
    <mergeCell ref="H1087:N1087"/>
    <mergeCell ref="C1088:F1088"/>
    <mergeCell ref="H1088:N1088"/>
    <mergeCell ref="C1096:D1096"/>
    <mergeCell ref="H1096:I1096"/>
    <mergeCell ref="J1096:K1096"/>
    <mergeCell ref="C1097:D1097"/>
    <mergeCell ref="H1097:I1097"/>
    <mergeCell ref="J1097:K1097"/>
    <mergeCell ref="C1092:F1092"/>
    <mergeCell ref="H1092:N1092"/>
    <mergeCell ref="K1110:N1110"/>
    <mergeCell ref="F1111:G1111"/>
    <mergeCell ref="I1111:N1113"/>
    <mergeCell ref="B1081:N1081"/>
    <mergeCell ref="H1089:N1089"/>
    <mergeCell ref="C1090:F1090"/>
    <mergeCell ref="H1090:N1090"/>
    <mergeCell ref="C1091:F1091"/>
    <mergeCell ref="H1091:N1091"/>
    <mergeCell ref="H1063:I1063"/>
    <mergeCell ref="J1063:K1063"/>
    <mergeCell ref="C1060:D1060"/>
    <mergeCell ref="H1060:I1060"/>
    <mergeCell ref="J1060:K1060"/>
    <mergeCell ref="C1061:D1061"/>
    <mergeCell ref="H1061:I1061"/>
    <mergeCell ref="J1061:K1061"/>
    <mergeCell ref="C1070:E1070"/>
    <mergeCell ref="F1070:G1070"/>
    <mergeCell ref="I1070:J1070"/>
    <mergeCell ref="K1070:N1070"/>
    <mergeCell ref="F1065:G1065"/>
    <mergeCell ref="H1065:I1065"/>
    <mergeCell ref="K1073:N1073"/>
    <mergeCell ref="C1074:E1079"/>
    <mergeCell ref="F1074:G1074"/>
    <mergeCell ref="I1074:J1074"/>
    <mergeCell ref="K1074:N1074"/>
    <mergeCell ref="F1075:G1075"/>
    <mergeCell ref="I1075:N1077"/>
    <mergeCell ref="F1076:G1076"/>
    <mergeCell ref="F1077:G1077"/>
    <mergeCell ref="F1078:G1078"/>
    <mergeCell ref="I1078:N1079"/>
    <mergeCell ref="F1079:G1079"/>
    <mergeCell ref="C1063:D1063"/>
    <mergeCell ref="C1056:F1056"/>
    <mergeCell ref="H1056:N1056"/>
    <mergeCell ref="C1057:D1058"/>
    <mergeCell ref="F1057:F1058"/>
    <mergeCell ref="C1071:E1071"/>
    <mergeCell ref="F1071:G1071"/>
    <mergeCell ref="I1071:N1071"/>
    <mergeCell ref="C1068:E1069"/>
    <mergeCell ref="F1068:G1069"/>
    <mergeCell ref="I1068:J1068"/>
    <mergeCell ref="K1068:L1068"/>
    <mergeCell ref="M1068:N1068"/>
    <mergeCell ref="I1069:J1069"/>
    <mergeCell ref="K1069:N1069"/>
    <mergeCell ref="L1065:M1065"/>
    <mergeCell ref="F1066:G1066"/>
    <mergeCell ref="H1066:I1066"/>
    <mergeCell ref="L1066:M1066"/>
    <mergeCell ref="C1067:H1067"/>
    <mergeCell ref="I1067:J1067"/>
    <mergeCell ref="K1067:L1067"/>
    <mergeCell ref="M1067:N1067"/>
    <mergeCell ref="C1065:E1066"/>
    <mergeCell ref="C1064:D1064"/>
    <mergeCell ref="H1064:I1064"/>
    <mergeCell ref="J1064:K1064"/>
    <mergeCell ref="E1057:E1058"/>
    <mergeCell ref="I1034:J1034"/>
    <mergeCell ref="K1034:N1034"/>
    <mergeCell ref="C1035:E1035"/>
    <mergeCell ref="F1035:G1035"/>
    <mergeCell ref="B1045:N1045"/>
    <mergeCell ref="G1057:G1058"/>
    <mergeCell ref="H1057:I1058"/>
    <mergeCell ref="J1057:K1058"/>
    <mergeCell ref="L1057:L1058"/>
    <mergeCell ref="M1057:M1058"/>
    <mergeCell ref="N1057:N1059"/>
    <mergeCell ref="C1059:D1059"/>
    <mergeCell ref="H1059:I1059"/>
    <mergeCell ref="J1059:K1059"/>
    <mergeCell ref="A1046:A1079"/>
    <mergeCell ref="B1046:C1047"/>
    <mergeCell ref="D1046:N1046"/>
    <mergeCell ref="D1047:N1047"/>
    <mergeCell ref="C1048:G1050"/>
    <mergeCell ref="H1048:I1050"/>
    <mergeCell ref="J1048:J1050"/>
    <mergeCell ref="K1048:L1048"/>
    <mergeCell ref="K1049:N1049"/>
    <mergeCell ref="K1050:L1050"/>
    <mergeCell ref="M1050:N1050"/>
    <mergeCell ref="C1051:F1051"/>
    <mergeCell ref="H1051:N1051"/>
    <mergeCell ref="C1052:F1052"/>
    <mergeCell ref="H1052:N1052"/>
    <mergeCell ref="C1062:D1062"/>
    <mergeCell ref="H1062:I1062"/>
    <mergeCell ref="J1062:K1062"/>
    <mergeCell ref="L1021:L1022"/>
    <mergeCell ref="M1021:M1022"/>
    <mergeCell ref="N1021:N1023"/>
    <mergeCell ref="C1023:D1023"/>
    <mergeCell ref="C1036:E1036"/>
    <mergeCell ref="F1036:G1036"/>
    <mergeCell ref="I1036:J1036"/>
    <mergeCell ref="C1037:E1037"/>
    <mergeCell ref="F1037:G1037"/>
    <mergeCell ref="I1037:J1037"/>
    <mergeCell ref="C1053:F1053"/>
    <mergeCell ref="H1053:N1053"/>
    <mergeCell ref="C1054:F1054"/>
    <mergeCell ref="H1054:N1054"/>
    <mergeCell ref="C1055:F1055"/>
    <mergeCell ref="H1055:N1055"/>
    <mergeCell ref="H1030:I1030"/>
    <mergeCell ref="L1030:M1030"/>
    <mergeCell ref="C1031:H1031"/>
    <mergeCell ref="I1031:J1031"/>
    <mergeCell ref="K1031:L1031"/>
    <mergeCell ref="M1031:N1031"/>
    <mergeCell ref="K1037:N1037"/>
    <mergeCell ref="C1038:E1043"/>
    <mergeCell ref="F1038:G1038"/>
    <mergeCell ref="I1038:J1038"/>
    <mergeCell ref="F1041:G1041"/>
    <mergeCell ref="F1042:G1042"/>
    <mergeCell ref="I1042:N1043"/>
    <mergeCell ref="F1043:G1043"/>
    <mergeCell ref="C1034:E1034"/>
    <mergeCell ref="F1034:G1034"/>
    <mergeCell ref="F1040:G1040"/>
    <mergeCell ref="C1021:D1022"/>
    <mergeCell ref="E1021:E1022"/>
    <mergeCell ref="C1028:D1028"/>
    <mergeCell ref="H1028:I1028"/>
    <mergeCell ref="C1017:F1017"/>
    <mergeCell ref="I1035:N1035"/>
    <mergeCell ref="C1032:E1033"/>
    <mergeCell ref="F1032:G1033"/>
    <mergeCell ref="I1032:J1032"/>
    <mergeCell ref="K1032:L1032"/>
    <mergeCell ref="M1032:N1032"/>
    <mergeCell ref="I1033:J1033"/>
    <mergeCell ref="K1033:N1033"/>
    <mergeCell ref="F1021:F1022"/>
    <mergeCell ref="G1021:G1022"/>
    <mergeCell ref="H1021:I1022"/>
    <mergeCell ref="J1021:K1022"/>
    <mergeCell ref="C1026:D1026"/>
    <mergeCell ref="H1026:I1026"/>
    <mergeCell ref="J1026:K1026"/>
    <mergeCell ref="C1027:D1027"/>
    <mergeCell ref="H1023:I1023"/>
    <mergeCell ref="J1023:K1023"/>
    <mergeCell ref="L1029:M1029"/>
    <mergeCell ref="F1030:G1030"/>
    <mergeCell ref="H1027:I1027"/>
    <mergeCell ref="J1027:K1027"/>
    <mergeCell ref="J1028:K1028"/>
    <mergeCell ref="C1029:E1030"/>
    <mergeCell ref="F1029:G1029"/>
    <mergeCell ref="H1029:I1029"/>
    <mergeCell ref="C1000:E1000"/>
    <mergeCell ref="F1000:G1000"/>
    <mergeCell ref="I1000:J1000"/>
    <mergeCell ref="C1001:E1001"/>
    <mergeCell ref="F1001:G1001"/>
    <mergeCell ref="I1001:J1001"/>
    <mergeCell ref="A1010:A1043"/>
    <mergeCell ref="B1010:C1011"/>
    <mergeCell ref="D1010:N1010"/>
    <mergeCell ref="D1011:N1011"/>
    <mergeCell ref="C1012:G1014"/>
    <mergeCell ref="H1012:I1014"/>
    <mergeCell ref="J1012:J1014"/>
    <mergeCell ref="K1012:L1012"/>
    <mergeCell ref="K1013:N1013"/>
    <mergeCell ref="K1014:L1014"/>
    <mergeCell ref="M1014:N1014"/>
    <mergeCell ref="C1015:F1015"/>
    <mergeCell ref="H1015:N1015"/>
    <mergeCell ref="C1016:F1016"/>
    <mergeCell ref="H1016:N1016"/>
    <mergeCell ref="C1024:D1024"/>
    <mergeCell ref="H1024:I1024"/>
    <mergeCell ref="J1024:K1024"/>
    <mergeCell ref="C1025:D1025"/>
    <mergeCell ref="H1025:I1025"/>
    <mergeCell ref="J1025:K1025"/>
    <mergeCell ref="C1020:F1020"/>
    <mergeCell ref="H1020:N1020"/>
    <mergeCell ref="K1038:N1038"/>
    <mergeCell ref="F1039:G1039"/>
    <mergeCell ref="I1039:N1041"/>
    <mergeCell ref="B1009:N1009"/>
    <mergeCell ref="H1017:N1017"/>
    <mergeCell ref="C1018:F1018"/>
    <mergeCell ref="H1018:N1018"/>
    <mergeCell ref="C1019:F1019"/>
    <mergeCell ref="H1019:N1019"/>
    <mergeCell ref="H991:I991"/>
    <mergeCell ref="J991:K991"/>
    <mergeCell ref="C988:D988"/>
    <mergeCell ref="H988:I988"/>
    <mergeCell ref="J988:K988"/>
    <mergeCell ref="C989:D989"/>
    <mergeCell ref="H989:I989"/>
    <mergeCell ref="J989:K989"/>
    <mergeCell ref="C998:E998"/>
    <mergeCell ref="F998:G998"/>
    <mergeCell ref="I998:J998"/>
    <mergeCell ref="K998:N998"/>
    <mergeCell ref="F993:G993"/>
    <mergeCell ref="H993:I993"/>
    <mergeCell ref="K1001:N1001"/>
    <mergeCell ref="C1002:E1007"/>
    <mergeCell ref="F1002:G1002"/>
    <mergeCell ref="I1002:J1002"/>
    <mergeCell ref="K1002:N1002"/>
    <mergeCell ref="F1003:G1003"/>
    <mergeCell ref="I1003:N1005"/>
    <mergeCell ref="F1004:G1004"/>
    <mergeCell ref="F1005:G1005"/>
    <mergeCell ref="F1006:G1006"/>
    <mergeCell ref="I1006:N1007"/>
    <mergeCell ref="F1007:G1007"/>
    <mergeCell ref="C991:D991"/>
    <mergeCell ref="C984:F984"/>
    <mergeCell ref="H984:N984"/>
    <mergeCell ref="C985:D986"/>
    <mergeCell ref="F985:F986"/>
    <mergeCell ref="C999:E999"/>
    <mergeCell ref="F999:G999"/>
    <mergeCell ref="I999:N999"/>
    <mergeCell ref="C996:E997"/>
    <mergeCell ref="F996:G997"/>
    <mergeCell ref="I996:J996"/>
    <mergeCell ref="K996:L996"/>
    <mergeCell ref="M996:N996"/>
    <mergeCell ref="I997:J997"/>
    <mergeCell ref="K997:N997"/>
    <mergeCell ref="L993:M993"/>
    <mergeCell ref="F994:G994"/>
    <mergeCell ref="H994:I994"/>
    <mergeCell ref="L994:M994"/>
    <mergeCell ref="C995:H995"/>
    <mergeCell ref="I995:J995"/>
    <mergeCell ref="K995:L995"/>
    <mergeCell ref="M995:N995"/>
    <mergeCell ref="C993:E994"/>
    <mergeCell ref="C992:D992"/>
    <mergeCell ref="H992:I992"/>
    <mergeCell ref="J992:K992"/>
    <mergeCell ref="E985:E986"/>
    <mergeCell ref="I962:J962"/>
    <mergeCell ref="K962:N962"/>
    <mergeCell ref="C963:E963"/>
    <mergeCell ref="F963:G963"/>
    <mergeCell ref="B973:N973"/>
    <mergeCell ref="G985:G986"/>
    <mergeCell ref="H985:I986"/>
    <mergeCell ref="J985:K986"/>
    <mergeCell ref="L985:L986"/>
    <mergeCell ref="M985:M986"/>
    <mergeCell ref="N985:N987"/>
    <mergeCell ref="C987:D987"/>
    <mergeCell ref="H987:I987"/>
    <mergeCell ref="J987:K987"/>
    <mergeCell ref="A974:A1007"/>
    <mergeCell ref="B974:C975"/>
    <mergeCell ref="D974:N974"/>
    <mergeCell ref="D975:N975"/>
    <mergeCell ref="C976:G978"/>
    <mergeCell ref="H976:I978"/>
    <mergeCell ref="J976:J978"/>
    <mergeCell ref="K976:L976"/>
    <mergeCell ref="K977:N977"/>
    <mergeCell ref="K978:L978"/>
    <mergeCell ref="M978:N978"/>
    <mergeCell ref="C979:F979"/>
    <mergeCell ref="H979:N979"/>
    <mergeCell ref="C980:F980"/>
    <mergeCell ref="H980:N980"/>
    <mergeCell ref="C990:D990"/>
    <mergeCell ref="H990:I990"/>
    <mergeCell ref="J990:K990"/>
    <mergeCell ref="L949:L950"/>
    <mergeCell ref="M949:M950"/>
    <mergeCell ref="N949:N951"/>
    <mergeCell ref="C951:D951"/>
    <mergeCell ref="C964:E964"/>
    <mergeCell ref="F964:G964"/>
    <mergeCell ref="I964:J964"/>
    <mergeCell ref="C965:E965"/>
    <mergeCell ref="F965:G965"/>
    <mergeCell ref="I965:J965"/>
    <mergeCell ref="C981:F981"/>
    <mergeCell ref="H981:N981"/>
    <mergeCell ref="C982:F982"/>
    <mergeCell ref="H982:N982"/>
    <mergeCell ref="C983:F983"/>
    <mergeCell ref="H983:N983"/>
    <mergeCell ref="H958:I958"/>
    <mergeCell ref="L958:M958"/>
    <mergeCell ref="C959:H959"/>
    <mergeCell ref="I959:J959"/>
    <mergeCell ref="K959:L959"/>
    <mergeCell ref="M959:N959"/>
    <mergeCell ref="K965:N965"/>
    <mergeCell ref="C966:E971"/>
    <mergeCell ref="F966:G966"/>
    <mergeCell ref="I966:J966"/>
    <mergeCell ref="F969:G969"/>
    <mergeCell ref="F970:G970"/>
    <mergeCell ref="I970:N971"/>
    <mergeCell ref="F971:G971"/>
    <mergeCell ref="C962:E962"/>
    <mergeCell ref="F962:G962"/>
    <mergeCell ref="F968:G968"/>
    <mergeCell ref="C949:D950"/>
    <mergeCell ref="E949:E950"/>
    <mergeCell ref="C956:D956"/>
    <mergeCell ref="H956:I956"/>
    <mergeCell ref="C945:F945"/>
    <mergeCell ref="I963:N963"/>
    <mergeCell ref="C960:E961"/>
    <mergeCell ref="F960:G961"/>
    <mergeCell ref="I960:J960"/>
    <mergeCell ref="K960:L960"/>
    <mergeCell ref="M960:N960"/>
    <mergeCell ref="I961:J961"/>
    <mergeCell ref="K961:N961"/>
    <mergeCell ref="F949:F950"/>
    <mergeCell ref="G949:G950"/>
    <mergeCell ref="H949:I950"/>
    <mergeCell ref="J949:K950"/>
    <mergeCell ref="C954:D954"/>
    <mergeCell ref="H954:I954"/>
    <mergeCell ref="J954:K954"/>
    <mergeCell ref="C955:D955"/>
    <mergeCell ref="H951:I951"/>
    <mergeCell ref="J951:K951"/>
    <mergeCell ref="L957:M957"/>
    <mergeCell ref="F958:G958"/>
    <mergeCell ref="H955:I955"/>
    <mergeCell ref="J955:K955"/>
    <mergeCell ref="J956:K956"/>
    <mergeCell ref="C957:E958"/>
    <mergeCell ref="F957:G957"/>
    <mergeCell ref="H957:I957"/>
    <mergeCell ref="C928:E928"/>
    <mergeCell ref="F928:G928"/>
    <mergeCell ref="I928:J928"/>
    <mergeCell ref="C929:E929"/>
    <mergeCell ref="F929:G929"/>
    <mergeCell ref="I929:J929"/>
    <mergeCell ref="A938:A971"/>
    <mergeCell ref="B938:C939"/>
    <mergeCell ref="D938:N938"/>
    <mergeCell ref="D939:N939"/>
    <mergeCell ref="C940:G942"/>
    <mergeCell ref="H940:I942"/>
    <mergeCell ref="J940:J942"/>
    <mergeCell ref="K940:L940"/>
    <mergeCell ref="K941:N941"/>
    <mergeCell ref="K942:L942"/>
    <mergeCell ref="M942:N942"/>
    <mergeCell ref="C943:F943"/>
    <mergeCell ref="H943:N943"/>
    <mergeCell ref="C944:F944"/>
    <mergeCell ref="H944:N944"/>
    <mergeCell ref="C952:D952"/>
    <mergeCell ref="H952:I952"/>
    <mergeCell ref="J952:K952"/>
    <mergeCell ref="C953:D953"/>
    <mergeCell ref="H953:I953"/>
    <mergeCell ref="J953:K953"/>
    <mergeCell ref="C948:F948"/>
    <mergeCell ref="H948:N948"/>
    <mergeCell ref="K966:N966"/>
    <mergeCell ref="F967:G967"/>
    <mergeCell ref="I967:N969"/>
    <mergeCell ref="B937:N937"/>
    <mergeCell ref="H945:N945"/>
    <mergeCell ref="C946:F946"/>
    <mergeCell ref="H946:N946"/>
    <mergeCell ref="C947:F947"/>
    <mergeCell ref="H947:N947"/>
    <mergeCell ref="H919:I919"/>
    <mergeCell ref="J919:K919"/>
    <mergeCell ref="C916:D916"/>
    <mergeCell ref="H916:I916"/>
    <mergeCell ref="J916:K916"/>
    <mergeCell ref="C917:D917"/>
    <mergeCell ref="H917:I917"/>
    <mergeCell ref="J917:K917"/>
    <mergeCell ref="C926:E926"/>
    <mergeCell ref="F926:G926"/>
    <mergeCell ref="I926:J926"/>
    <mergeCell ref="K926:N926"/>
    <mergeCell ref="F921:G921"/>
    <mergeCell ref="H921:I921"/>
    <mergeCell ref="K929:N929"/>
    <mergeCell ref="C930:E935"/>
    <mergeCell ref="F930:G930"/>
    <mergeCell ref="I930:J930"/>
    <mergeCell ref="K930:N930"/>
    <mergeCell ref="F931:G931"/>
    <mergeCell ref="I931:N933"/>
    <mergeCell ref="F932:G932"/>
    <mergeCell ref="F933:G933"/>
    <mergeCell ref="F934:G934"/>
    <mergeCell ref="I934:N935"/>
    <mergeCell ref="F935:G935"/>
    <mergeCell ref="C919:D919"/>
    <mergeCell ref="C912:F912"/>
    <mergeCell ref="H912:N912"/>
    <mergeCell ref="C913:D914"/>
    <mergeCell ref="F913:F914"/>
    <mergeCell ref="C927:E927"/>
    <mergeCell ref="F927:G927"/>
    <mergeCell ref="I927:N927"/>
    <mergeCell ref="C924:E925"/>
    <mergeCell ref="F924:G925"/>
    <mergeCell ref="I924:J924"/>
    <mergeCell ref="K924:L924"/>
    <mergeCell ref="M924:N924"/>
    <mergeCell ref="I925:J925"/>
    <mergeCell ref="K925:N925"/>
    <mergeCell ref="L921:M921"/>
    <mergeCell ref="F922:G922"/>
    <mergeCell ref="H922:I922"/>
    <mergeCell ref="L922:M922"/>
    <mergeCell ref="C923:H923"/>
    <mergeCell ref="I923:J923"/>
    <mergeCell ref="K923:L923"/>
    <mergeCell ref="M923:N923"/>
    <mergeCell ref="C921:E922"/>
    <mergeCell ref="C920:D920"/>
    <mergeCell ref="H920:I920"/>
    <mergeCell ref="J920:K920"/>
    <mergeCell ref="E913:E914"/>
    <mergeCell ref="I890:J890"/>
    <mergeCell ref="K890:N890"/>
    <mergeCell ref="C891:E891"/>
    <mergeCell ref="F891:G891"/>
    <mergeCell ref="B901:N901"/>
    <mergeCell ref="G913:G914"/>
    <mergeCell ref="H913:I914"/>
    <mergeCell ref="J913:K914"/>
    <mergeCell ref="L913:L914"/>
    <mergeCell ref="M913:M914"/>
    <mergeCell ref="N913:N915"/>
    <mergeCell ref="C915:D915"/>
    <mergeCell ref="H915:I915"/>
    <mergeCell ref="J915:K915"/>
    <mergeCell ref="A902:A935"/>
    <mergeCell ref="B902:C903"/>
    <mergeCell ref="D902:N902"/>
    <mergeCell ref="D903:N903"/>
    <mergeCell ref="C904:G906"/>
    <mergeCell ref="H904:I906"/>
    <mergeCell ref="J904:J906"/>
    <mergeCell ref="K904:L904"/>
    <mergeCell ref="K905:N905"/>
    <mergeCell ref="K906:L906"/>
    <mergeCell ref="M906:N906"/>
    <mergeCell ref="C907:F907"/>
    <mergeCell ref="H907:N907"/>
    <mergeCell ref="C908:F908"/>
    <mergeCell ref="H908:N908"/>
    <mergeCell ref="C918:D918"/>
    <mergeCell ref="H918:I918"/>
    <mergeCell ref="J918:K918"/>
    <mergeCell ref="L877:L878"/>
    <mergeCell ref="M877:M878"/>
    <mergeCell ref="N877:N879"/>
    <mergeCell ref="C879:D879"/>
    <mergeCell ref="C892:E892"/>
    <mergeCell ref="F892:G892"/>
    <mergeCell ref="I892:J892"/>
    <mergeCell ref="C893:E893"/>
    <mergeCell ref="F893:G893"/>
    <mergeCell ref="I893:J893"/>
    <mergeCell ref="C909:F909"/>
    <mergeCell ref="H909:N909"/>
    <mergeCell ref="C910:F910"/>
    <mergeCell ref="H910:N910"/>
    <mergeCell ref="C911:F911"/>
    <mergeCell ref="H911:N911"/>
    <mergeCell ref="H886:I886"/>
    <mergeCell ref="L886:M886"/>
    <mergeCell ref="C887:H887"/>
    <mergeCell ref="I887:J887"/>
    <mergeCell ref="K887:L887"/>
    <mergeCell ref="M887:N887"/>
    <mergeCell ref="K893:N893"/>
    <mergeCell ref="C894:E899"/>
    <mergeCell ref="F894:G894"/>
    <mergeCell ref="I894:J894"/>
    <mergeCell ref="F897:G897"/>
    <mergeCell ref="F898:G898"/>
    <mergeCell ref="I898:N899"/>
    <mergeCell ref="F899:G899"/>
    <mergeCell ref="C890:E890"/>
    <mergeCell ref="F890:G890"/>
    <mergeCell ref="F896:G896"/>
    <mergeCell ref="C877:D878"/>
    <mergeCell ref="E877:E878"/>
    <mergeCell ref="C884:D884"/>
    <mergeCell ref="H884:I884"/>
    <mergeCell ref="C873:F873"/>
    <mergeCell ref="I891:N891"/>
    <mergeCell ref="C888:E889"/>
    <mergeCell ref="F888:G889"/>
    <mergeCell ref="I888:J888"/>
    <mergeCell ref="K888:L888"/>
    <mergeCell ref="M888:N888"/>
    <mergeCell ref="I889:J889"/>
    <mergeCell ref="K889:N889"/>
    <mergeCell ref="F877:F878"/>
    <mergeCell ref="G877:G878"/>
    <mergeCell ref="H877:I878"/>
    <mergeCell ref="J877:K878"/>
    <mergeCell ref="C882:D882"/>
    <mergeCell ref="H882:I882"/>
    <mergeCell ref="J882:K882"/>
    <mergeCell ref="C883:D883"/>
    <mergeCell ref="H879:I879"/>
    <mergeCell ref="J879:K879"/>
    <mergeCell ref="L885:M885"/>
    <mergeCell ref="F886:G886"/>
    <mergeCell ref="H883:I883"/>
    <mergeCell ref="J883:K883"/>
    <mergeCell ref="J884:K884"/>
    <mergeCell ref="C885:E886"/>
    <mergeCell ref="F885:G885"/>
    <mergeCell ref="H885:I885"/>
    <mergeCell ref="C856:E856"/>
    <mergeCell ref="F856:G856"/>
    <mergeCell ref="I856:J856"/>
    <mergeCell ref="C857:E857"/>
    <mergeCell ref="F857:G857"/>
    <mergeCell ref="I857:J857"/>
    <mergeCell ref="A866:A899"/>
    <mergeCell ref="B866:C867"/>
    <mergeCell ref="D866:N866"/>
    <mergeCell ref="D867:N867"/>
    <mergeCell ref="C868:G870"/>
    <mergeCell ref="H868:I870"/>
    <mergeCell ref="J868:J870"/>
    <mergeCell ref="K868:L868"/>
    <mergeCell ref="K869:N869"/>
    <mergeCell ref="K870:L870"/>
    <mergeCell ref="M870:N870"/>
    <mergeCell ref="C871:F871"/>
    <mergeCell ref="H871:N871"/>
    <mergeCell ref="C872:F872"/>
    <mergeCell ref="H872:N872"/>
    <mergeCell ref="C880:D880"/>
    <mergeCell ref="H880:I880"/>
    <mergeCell ref="J880:K880"/>
    <mergeCell ref="C881:D881"/>
    <mergeCell ref="H881:I881"/>
    <mergeCell ref="J881:K881"/>
    <mergeCell ref="C876:F876"/>
    <mergeCell ref="H876:N876"/>
    <mergeCell ref="K894:N894"/>
    <mergeCell ref="F895:G895"/>
    <mergeCell ref="I895:N897"/>
    <mergeCell ref="B865:N865"/>
    <mergeCell ref="H873:N873"/>
    <mergeCell ref="C874:F874"/>
    <mergeCell ref="H874:N874"/>
    <mergeCell ref="C875:F875"/>
    <mergeCell ref="H875:N875"/>
    <mergeCell ref="H847:I847"/>
    <mergeCell ref="J847:K847"/>
    <mergeCell ref="C844:D844"/>
    <mergeCell ref="H844:I844"/>
    <mergeCell ref="J844:K844"/>
    <mergeCell ref="C845:D845"/>
    <mergeCell ref="H845:I845"/>
    <mergeCell ref="J845:K845"/>
    <mergeCell ref="C854:E854"/>
    <mergeCell ref="F854:G854"/>
    <mergeCell ref="I854:J854"/>
    <mergeCell ref="K854:N854"/>
    <mergeCell ref="F849:G849"/>
    <mergeCell ref="H849:I849"/>
    <mergeCell ref="K857:N857"/>
    <mergeCell ref="C858:E863"/>
    <mergeCell ref="F858:G858"/>
    <mergeCell ref="I858:J858"/>
    <mergeCell ref="K858:N858"/>
    <mergeCell ref="F859:G859"/>
    <mergeCell ref="I859:N861"/>
    <mergeCell ref="F860:G860"/>
    <mergeCell ref="F861:G861"/>
    <mergeCell ref="F862:G862"/>
    <mergeCell ref="I862:N863"/>
    <mergeCell ref="F863:G863"/>
    <mergeCell ref="C847:D847"/>
    <mergeCell ref="C840:F840"/>
    <mergeCell ref="H840:N840"/>
    <mergeCell ref="C841:D842"/>
    <mergeCell ref="F841:F842"/>
    <mergeCell ref="C855:E855"/>
    <mergeCell ref="F855:G855"/>
    <mergeCell ref="I855:N855"/>
    <mergeCell ref="C852:E853"/>
    <mergeCell ref="F852:G853"/>
    <mergeCell ref="I852:J852"/>
    <mergeCell ref="K852:L852"/>
    <mergeCell ref="M852:N852"/>
    <mergeCell ref="I853:J853"/>
    <mergeCell ref="K853:N853"/>
    <mergeCell ref="L849:M849"/>
    <mergeCell ref="F850:G850"/>
    <mergeCell ref="H850:I850"/>
    <mergeCell ref="L850:M850"/>
    <mergeCell ref="C851:H851"/>
    <mergeCell ref="I851:J851"/>
    <mergeCell ref="K851:L851"/>
    <mergeCell ref="M851:N851"/>
    <mergeCell ref="C849:E850"/>
    <mergeCell ref="C848:D848"/>
    <mergeCell ref="H848:I848"/>
    <mergeCell ref="J848:K848"/>
    <mergeCell ref="E841:E842"/>
    <mergeCell ref="I818:J818"/>
    <mergeCell ref="K818:N818"/>
    <mergeCell ref="C819:E819"/>
    <mergeCell ref="F819:G819"/>
    <mergeCell ref="B829:N829"/>
    <mergeCell ref="G841:G842"/>
    <mergeCell ref="H841:I842"/>
    <mergeCell ref="J841:K842"/>
    <mergeCell ref="L841:L842"/>
    <mergeCell ref="M841:M842"/>
    <mergeCell ref="N841:N843"/>
    <mergeCell ref="C843:D843"/>
    <mergeCell ref="H843:I843"/>
    <mergeCell ref="J843:K843"/>
    <mergeCell ref="A830:A863"/>
    <mergeCell ref="B830:C831"/>
    <mergeCell ref="D830:N830"/>
    <mergeCell ref="D831:N831"/>
    <mergeCell ref="C832:G834"/>
    <mergeCell ref="H832:I834"/>
    <mergeCell ref="J832:J834"/>
    <mergeCell ref="K832:L832"/>
    <mergeCell ref="K833:N833"/>
    <mergeCell ref="K834:L834"/>
    <mergeCell ref="M834:N834"/>
    <mergeCell ref="C835:F835"/>
    <mergeCell ref="H835:N835"/>
    <mergeCell ref="C836:F836"/>
    <mergeCell ref="H836:N836"/>
    <mergeCell ref="C846:D846"/>
    <mergeCell ref="H846:I846"/>
    <mergeCell ref="J846:K846"/>
    <mergeCell ref="L805:L806"/>
    <mergeCell ref="M805:M806"/>
    <mergeCell ref="N805:N807"/>
    <mergeCell ref="C807:D807"/>
    <mergeCell ref="C820:E820"/>
    <mergeCell ref="F820:G820"/>
    <mergeCell ref="I820:J820"/>
    <mergeCell ref="C821:E821"/>
    <mergeCell ref="F821:G821"/>
    <mergeCell ref="I821:J821"/>
    <mergeCell ref="C837:F837"/>
    <mergeCell ref="H837:N837"/>
    <mergeCell ref="C838:F838"/>
    <mergeCell ref="H838:N838"/>
    <mergeCell ref="C839:F839"/>
    <mergeCell ref="H839:N839"/>
    <mergeCell ref="H814:I814"/>
    <mergeCell ref="L814:M814"/>
    <mergeCell ref="C815:H815"/>
    <mergeCell ref="I815:J815"/>
    <mergeCell ref="K815:L815"/>
    <mergeCell ref="M815:N815"/>
    <mergeCell ref="K821:N821"/>
    <mergeCell ref="C822:E827"/>
    <mergeCell ref="F822:G822"/>
    <mergeCell ref="I822:J822"/>
    <mergeCell ref="F825:G825"/>
    <mergeCell ref="F826:G826"/>
    <mergeCell ref="I826:N827"/>
    <mergeCell ref="F827:G827"/>
    <mergeCell ref="C818:E818"/>
    <mergeCell ref="F818:G818"/>
    <mergeCell ref="F824:G824"/>
    <mergeCell ref="C805:D806"/>
    <mergeCell ref="E805:E806"/>
    <mergeCell ref="C812:D812"/>
    <mergeCell ref="H812:I812"/>
    <mergeCell ref="C801:F801"/>
    <mergeCell ref="I819:N819"/>
    <mergeCell ref="C816:E817"/>
    <mergeCell ref="F816:G817"/>
    <mergeCell ref="I816:J816"/>
    <mergeCell ref="K816:L816"/>
    <mergeCell ref="M816:N816"/>
    <mergeCell ref="I817:J817"/>
    <mergeCell ref="K817:N817"/>
    <mergeCell ref="F805:F806"/>
    <mergeCell ref="G805:G806"/>
    <mergeCell ref="H805:I806"/>
    <mergeCell ref="J805:K806"/>
    <mergeCell ref="C810:D810"/>
    <mergeCell ref="H810:I810"/>
    <mergeCell ref="J810:K810"/>
    <mergeCell ref="C811:D811"/>
    <mergeCell ref="H807:I807"/>
    <mergeCell ref="J807:K807"/>
    <mergeCell ref="L813:M813"/>
    <mergeCell ref="F814:G814"/>
    <mergeCell ref="H811:I811"/>
    <mergeCell ref="J811:K811"/>
    <mergeCell ref="J812:K812"/>
    <mergeCell ref="C813:E814"/>
    <mergeCell ref="F813:G813"/>
    <mergeCell ref="H813:I813"/>
    <mergeCell ref="C784:E784"/>
    <mergeCell ref="F784:G784"/>
    <mergeCell ref="I784:J784"/>
    <mergeCell ref="C785:E785"/>
    <mergeCell ref="F785:G785"/>
    <mergeCell ref="I785:J785"/>
    <mergeCell ref="A794:A827"/>
    <mergeCell ref="B794:C795"/>
    <mergeCell ref="D794:N794"/>
    <mergeCell ref="D795:N795"/>
    <mergeCell ref="C796:G798"/>
    <mergeCell ref="H796:I798"/>
    <mergeCell ref="J796:J798"/>
    <mergeCell ref="K796:L796"/>
    <mergeCell ref="K797:N797"/>
    <mergeCell ref="K798:L798"/>
    <mergeCell ref="M798:N798"/>
    <mergeCell ref="C799:F799"/>
    <mergeCell ref="H799:N799"/>
    <mergeCell ref="C800:F800"/>
    <mergeCell ref="H800:N800"/>
    <mergeCell ref="C808:D808"/>
    <mergeCell ref="H808:I808"/>
    <mergeCell ref="J808:K808"/>
    <mergeCell ref="C809:D809"/>
    <mergeCell ref="H809:I809"/>
    <mergeCell ref="J809:K809"/>
    <mergeCell ref="C804:F804"/>
    <mergeCell ref="H804:N804"/>
    <mergeCell ref="K822:N822"/>
    <mergeCell ref="F823:G823"/>
    <mergeCell ref="I823:N825"/>
    <mergeCell ref="B793:N793"/>
    <mergeCell ref="H801:N801"/>
    <mergeCell ref="C802:F802"/>
    <mergeCell ref="H802:N802"/>
    <mergeCell ref="C803:F803"/>
    <mergeCell ref="H803:N803"/>
    <mergeCell ref="H775:I775"/>
    <mergeCell ref="J775:K775"/>
    <mergeCell ref="C772:D772"/>
    <mergeCell ref="H772:I772"/>
    <mergeCell ref="J772:K772"/>
    <mergeCell ref="C773:D773"/>
    <mergeCell ref="H773:I773"/>
    <mergeCell ref="J773:K773"/>
    <mergeCell ref="C782:E782"/>
    <mergeCell ref="F782:G782"/>
    <mergeCell ref="I782:J782"/>
    <mergeCell ref="K782:N782"/>
    <mergeCell ref="F777:G777"/>
    <mergeCell ref="H777:I777"/>
    <mergeCell ref="K785:N785"/>
    <mergeCell ref="C786:E791"/>
    <mergeCell ref="F786:G786"/>
    <mergeCell ref="I786:J786"/>
    <mergeCell ref="K786:N786"/>
    <mergeCell ref="F787:G787"/>
    <mergeCell ref="I787:N789"/>
    <mergeCell ref="F788:G788"/>
    <mergeCell ref="F789:G789"/>
    <mergeCell ref="F790:G790"/>
    <mergeCell ref="I790:N791"/>
    <mergeCell ref="F791:G791"/>
    <mergeCell ref="C775:D775"/>
    <mergeCell ref="C768:F768"/>
    <mergeCell ref="H768:N768"/>
    <mergeCell ref="C769:D770"/>
    <mergeCell ref="F769:F770"/>
    <mergeCell ref="C783:E783"/>
    <mergeCell ref="F783:G783"/>
    <mergeCell ref="I783:N783"/>
    <mergeCell ref="C780:E781"/>
    <mergeCell ref="F780:G781"/>
    <mergeCell ref="I780:J780"/>
    <mergeCell ref="K780:L780"/>
    <mergeCell ref="M780:N780"/>
    <mergeCell ref="I781:J781"/>
    <mergeCell ref="K781:N781"/>
    <mergeCell ref="L777:M777"/>
    <mergeCell ref="F778:G778"/>
    <mergeCell ref="H778:I778"/>
    <mergeCell ref="L778:M778"/>
    <mergeCell ref="C779:H779"/>
    <mergeCell ref="I779:J779"/>
    <mergeCell ref="K779:L779"/>
    <mergeCell ref="M779:N779"/>
    <mergeCell ref="C777:E778"/>
    <mergeCell ref="C776:D776"/>
    <mergeCell ref="H776:I776"/>
    <mergeCell ref="J776:K776"/>
    <mergeCell ref="E769:E770"/>
    <mergeCell ref="I746:J746"/>
    <mergeCell ref="K746:N746"/>
    <mergeCell ref="C747:E747"/>
    <mergeCell ref="F747:G747"/>
    <mergeCell ref="B757:N757"/>
    <mergeCell ref="G769:G770"/>
    <mergeCell ref="H769:I770"/>
    <mergeCell ref="J769:K770"/>
    <mergeCell ref="L769:L770"/>
    <mergeCell ref="M769:M770"/>
    <mergeCell ref="N769:N771"/>
    <mergeCell ref="C771:D771"/>
    <mergeCell ref="H771:I771"/>
    <mergeCell ref="J771:K771"/>
    <mergeCell ref="A758:A791"/>
    <mergeCell ref="B758:C759"/>
    <mergeCell ref="D758:N758"/>
    <mergeCell ref="D759:N759"/>
    <mergeCell ref="C760:G762"/>
    <mergeCell ref="H760:I762"/>
    <mergeCell ref="J760:J762"/>
    <mergeCell ref="K760:L760"/>
    <mergeCell ref="K761:N761"/>
    <mergeCell ref="K762:L762"/>
    <mergeCell ref="M762:N762"/>
    <mergeCell ref="C763:F763"/>
    <mergeCell ref="H763:N763"/>
    <mergeCell ref="C764:F764"/>
    <mergeCell ref="H764:N764"/>
    <mergeCell ref="C774:D774"/>
    <mergeCell ref="H774:I774"/>
    <mergeCell ref="J774:K774"/>
    <mergeCell ref="L733:L734"/>
    <mergeCell ref="M733:M734"/>
    <mergeCell ref="N733:N735"/>
    <mergeCell ref="C735:D735"/>
    <mergeCell ref="C748:E748"/>
    <mergeCell ref="F748:G748"/>
    <mergeCell ref="I748:J748"/>
    <mergeCell ref="C749:E749"/>
    <mergeCell ref="F749:G749"/>
    <mergeCell ref="I749:J749"/>
    <mergeCell ref="C765:F765"/>
    <mergeCell ref="H765:N765"/>
    <mergeCell ref="C766:F766"/>
    <mergeCell ref="H766:N766"/>
    <mergeCell ref="C767:F767"/>
    <mergeCell ref="H767:N767"/>
    <mergeCell ref="H742:I742"/>
    <mergeCell ref="L742:M742"/>
    <mergeCell ref="C743:H743"/>
    <mergeCell ref="I743:J743"/>
    <mergeCell ref="K743:L743"/>
    <mergeCell ref="M743:N743"/>
    <mergeCell ref="K749:N749"/>
    <mergeCell ref="C750:E755"/>
    <mergeCell ref="F750:G750"/>
    <mergeCell ref="I750:J750"/>
    <mergeCell ref="F753:G753"/>
    <mergeCell ref="F754:G754"/>
    <mergeCell ref="I754:N755"/>
    <mergeCell ref="F755:G755"/>
    <mergeCell ref="C746:E746"/>
    <mergeCell ref="F746:G746"/>
    <mergeCell ref="F752:G752"/>
    <mergeCell ref="C733:D734"/>
    <mergeCell ref="E733:E734"/>
    <mergeCell ref="C740:D740"/>
    <mergeCell ref="H740:I740"/>
    <mergeCell ref="C729:F729"/>
    <mergeCell ref="I747:N747"/>
    <mergeCell ref="C744:E745"/>
    <mergeCell ref="F744:G745"/>
    <mergeCell ref="I744:J744"/>
    <mergeCell ref="K744:L744"/>
    <mergeCell ref="M744:N744"/>
    <mergeCell ref="I745:J745"/>
    <mergeCell ref="K745:N745"/>
    <mergeCell ref="F733:F734"/>
    <mergeCell ref="G733:G734"/>
    <mergeCell ref="H733:I734"/>
    <mergeCell ref="J733:K734"/>
    <mergeCell ref="C738:D738"/>
    <mergeCell ref="H738:I738"/>
    <mergeCell ref="J738:K738"/>
    <mergeCell ref="C739:D739"/>
    <mergeCell ref="H735:I735"/>
    <mergeCell ref="J735:K735"/>
    <mergeCell ref="L741:M741"/>
    <mergeCell ref="F742:G742"/>
    <mergeCell ref="H739:I739"/>
    <mergeCell ref="J739:K739"/>
    <mergeCell ref="J740:K740"/>
    <mergeCell ref="C741:E742"/>
    <mergeCell ref="F741:G741"/>
    <mergeCell ref="H741:I741"/>
    <mergeCell ref="C712:E712"/>
    <mergeCell ref="F712:G712"/>
    <mergeCell ref="I712:J712"/>
    <mergeCell ref="C713:E713"/>
    <mergeCell ref="F713:G713"/>
    <mergeCell ref="I713:J713"/>
    <mergeCell ref="A722:A755"/>
    <mergeCell ref="B722:C723"/>
    <mergeCell ref="D722:N722"/>
    <mergeCell ref="D723:N723"/>
    <mergeCell ref="C724:G726"/>
    <mergeCell ref="H724:I726"/>
    <mergeCell ref="J724:J726"/>
    <mergeCell ref="K724:L724"/>
    <mergeCell ref="K725:N725"/>
    <mergeCell ref="K726:L726"/>
    <mergeCell ref="M726:N726"/>
    <mergeCell ref="C727:F727"/>
    <mergeCell ref="H727:N727"/>
    <mergeCell ref="C728:F728"/>
    <mergeCell ref="H728:N728"/>
    <mergeCell ref="C736:D736"/>
    <mergeCell ref="H736:I736"/>
    <mergeCell ref="J736:K736"/>
    <mergeCell ref="C737:D737"/>
    <mergeCell ref="H737:I737"/>
    <mergeCell ref="J737:K737"/>
    <mergeCell ref="C732:F732"/>
    <mergeCell ref="H732:N732"/>
    <mergeCell ref="K750:N750"/>
    <mergeCell ref="F751:G751"/>
    <mergeCell ref="I751:N753"/>
    <mergeCell ref="B721:N721"/>
    <mergeCell ref="H729:N729"/>
    <mergeCell ref="C730:F730"/>
    <mergeCell ref="H730:N730"/>
    <mergeCell ref="C731:F731"/>
    <mergeCell ref="H731:N731"/>
    <mergeCell ref="H703:I703"/>
    <mergeCell ref="J703:K703"/>
    <mergeCell ref="C700:D700"/>
    <mergeCell ref="H700:I700"/>
    <mergeCell ref="J700:K700"/>
    <mergeCell ref="C701:D701"/>
    <mergeCell ref="H701:I701"/>
    <mergeCell ref="J701:K701"/>
    <mergeCell ref="C710:E710"/>
    <mergeCell ref="F710:G710"/>
    <mergeCell ref="I710:J710"/>
    <mergeCell ref="K710:N710"/>
    <mergeCell ref="F705:G705"/>
    <mergeCell ref="H705:I705"/>
    <mergeCell ref="K713:N713"/>
    <mergeCell ref="C714:E719"/>
    <mergeCell ref="F714:G714"/>
    <mergeCell ref="I714:J714"/>
    <mergeCell ref="K714:N714"/>
    <mergeCell ref="F715:G715"/>
    <mergeCell ref="I715:N717"/>
    <mergeCell ref="F716:G716"/>
    <mergeCell ref="F717:G717"/>
    <mergeCell ref="F718:G718"/>
    <mergeCell ref="I718:N719"/>
    <mergeCell ref="F719:G719"/>
    <mergeCell ref="C703:D703"/>
    <mergeCell ref="C696:F696"/>
    <mergeCell ref="H696:N696"/>
    <mergeCell ref="C697:D698"/>
    <mergeCell ref="F697:F698"/>
    <mergeCell ref="C711:E711"/>
    <mergeCell ref="F711:G711"/>
    <mergeCell ref="I711:N711"/>
    <mergeCell ref="C708:E709"/>
    <mergeCell ref="F708:G709"/>
    <mergeCell ref="I708:J708"/>
    <mergeCell ref="K708:L708"/>
    <mergeCell ref="M708:N708"/>
    <mergeCell ref="I709:J709"/>
    <mergeCell ref="K709:N709"/>
    <mergeCell ref="L705:M705"/>
    <mergeCell ref="F706:G706"/>
    <mergeCell ref="H706:I706"/>
    <mergeCell ref="L706:M706"/>
    <mergeCell ref="C707:H707"/>
    <mergeCell ref="I707:J707"/>
    <mergeCell ref="K707:L707"/>
    <mergeCell ref="M707:N707"/>
    <mergeCell ref="C705:E706"/>
    <mergeCell ref="C704:D704"/>
    <mergeCell ref="H704:I704"/>
    <mergeCell ref="J704:K704"/>
    <mergeCell ref="E697:E698"/>
    <mergeCell ref="I674:J674"/>
    <mergeCell ref="K674:N674"/>
    <mergeCell ref="C675:E675"/>
    <mergeCell ref="F675:G675"/>
    <mergeCell ref="B685:N685"/>
    <mergeCell ref="G697:G698"/>
    <mergeCell ref="H697:I698"/>
    <mergeCell ref="J697:K698"/>
    <mergeCell ref="L697:L698"/>
    <mergeCell ref="M697:M698"/>
    <mergeCell ref="N697:N699"/>
    <mergeCell ref="C699:D699"/>
    <mergeCell ref="H699:I699"/>
    <mergeCell ref="J699:K699"/>
    <mergeCell ref="A686:A719"/>
    <mergeCell ref="B686:C687"/>
    <mergeCell ref="D686:N686"/>
    <mergeCell ref="D687:N687"/>
    <mergeCell ref="C688:G690"/>
    <mergeCell ref="H688:I690"/>
    <mergeCell ref="J688:J690"/>
    <mergeCell ref="K688:L688"/>
    <mergeCell ref="K689:N689"/>
    <mergeCell ref="K690:L690"/>
    <mergeCell ref="M690:N690"/>
    <mergeCell ref="C691:F691"/>
    <mergeCell ref="H691:N691"/>
    <mergeCell ref="C692:F692"/>
    <mergeCell ref="H692:N692"/>
    <mergeCell ref="C702:D702"/>
    <mergeCell ref="H702:I702"/>
    <mergeCell ref="J702:K702"/>
    <mergeCell ref="L661:L662"/>
    <mergeCell ref="M661:M662"/>
    <mergeCell ref="N661:N663"/>
    <mergeCell ref="C663:D663"/>
    <mergeCell ref="C676:E676"/>
    <mergeCell ref="F676:G676"/>
    <mergeCell ref="I676:J676"/>
    <mergeCell ref="C677:E677"/>
    <mergeCell ref="F677:G677"/>
    <mergeCell ref="I677:J677"/>
    <mergeCell ref="C693:F693"/>
    <mergeCell ref="H693:N693"/>
    <mergeCell ref="C694:F694"/>
    <mergeCell ref="H694:N694"/>
    <mergeCell ref="C695:F695"/>
    <mergeCell ref="H695:N695"/>
    <mergeCell ref="H670:I670"/>
    <mergeCell ref="L670:M670"/>
    <mergeCell ref="C671:H671"/>
    <mergeCell ref="I671:J671"/>
    <mergeCell ref="K671:L671"/>
    <mergeCell ref="M671:N671"/>
    <mergeCell ref="K677:N677"/>
    <mergeCell ref="C678:E683"/>
    <mergeCell ref="F678:G678"/>
    <mergeCell ref="I678:J678"/>
    <mergeCell ref="F681:G681"/>
    <mergeCell ref="F682:G682"/>
    <mergeCell ref="I682:N683"/>
    <mergeCell ref="F683:G683"/>
    <mergeCell ref="C674:E674"/>
    <mergeCell ref="F674:G674"/>
    <mergeCell ref="F680:G680"/>
    <mergeCell ref="C661:D662"/>
    <mergeCell ref="E661:E662"/>
    <mergeCell ref="C668:D668"/>
    <mergeCell ref="H668:I668"/>
    <mergeCell ref="C657:F657"/>
    <mergeCell ref="I675:N675"/>
    <mergeCell ref="C672:E673"/>
    <mergeCell ref="F672:G673"/>
    <mergeCell ref="I672:J672"/>
    <mergeCell ref="K672:L672"/>
    <mergeCell ref="M672:N672"/>
    <mergeCell ref="I673:J673"/>
    <mergeCell ref="K673:N673"/>
    <mergeCell ref="F661:F662"/>
    <mergeCell ref="G661:G662"/>
    <mergeCell ref="H661:I662"/>
    <mergeCell ref="J661:K662"/>
    <mergeCell ref="C666:D666"/>
    <mergeCell ref="H666:I666"/>
    <mergeCell ref="J666:K666"/>
    <mergeCell ref="C667:D667"/>
    <mergeCell ref="H663:I663"/>
    <mergeCell ref="J663:K663"/>
    <mergeCell ref="L669:M669"/>
    <mergeCell ref="F670:G670"/>
    <mergeCell ref="H667:I667"/>
    <mergeCell ref="J667:K667"/>
    <mergeCell ref="J668:K668"/>
    <mergeCell ref="C669:E670"/>
    <mergeCell ref="F669:G669"/>
    <mergeCell ref="H669:I669"/>
    <mergeCell ref="C640:E640"/>
    <mergeCell ref="F640:G640"/>
    <mergeCell ref="I640:J640"/>
    <mergeCell ref="C641:E641"/>
    <mergeCell ref="F641:G641"/>
    <mergeCell ref="I641:J641"/>
    <mergeCell ref="A650:A683"/>
    <mergeCell ref="B650:C651"/>
    <mergeCell ref="D650:N650"/>
    <mergeCell ref="D651:N651"/>
    <mergeCell ref="C652:G654"/>
    <mergeCell ref="H652:I654"/>
    <mergeCell ref="J652:J654"/>
    <mergeCell ref="K652:L652"/>
    <mergeCell ref="K653:N653"/>
    <mergeCell ref="K654:L654"/>
    <mergeCell ref="M654:N654"/>
    <mergeCell ref="C655:F655"/>
    <mergeCell ref="H655:N655"/>
    <mergeCell ref="C656:F656"/>
    <mergeCell ref="H656:N656"/>
    <mergeCell ref="C664:D664"/>
    <mergeCell ref="H664:I664"/>
    <mergeCell ref="J664:K664"/>
    <mergeCell ref="C665:D665"/>
    <mergeCell ref="H665:I665"/>
    <mergeCell ref="J665:K665"/>
    <mergeCell ref="C660:F660"/>
    <mergeCell ref="H660:N660"/>
    <mergeCell ref="K678:N678"/>
    <mergeCell ref="F679:G679"/>
    <mergeCell ref="I679:N681"/>
    <mergeCell ref="B649:N649"/>
    <mergeCell ref="H657:N657"/>
    <mergeCell ref="C658:F658"/>
    <mergeCell ref="H658:N658"/>
    <mergeCell ref="C659:F659"/>
    <mergeCell ref="H659:N659"/>
    <mergeCell ref="H631:I631"/>
    <mergeCell ref="J631:K631"/>
    <mergeCell ref="C628:D628"/>
    <mergeCell ref="H628:I628"/>
    <mergeCell ref="J628:K628"/>
    <mergeCell ref="C629:D629"/>
    <mergeCell ref="H629:I629"/>
    <mergeCell ref="J629:K629"/>
    <mergeCell ref="C638:E638"/>
    <mergeCell ref="F638:G638"/>
    <mergeCell ref="I638:J638"/>
    <mergeCell ref="K638:N638"/>
    <mergeCell ref="F633:G633"/>
    <mergeCell ref="H633:I633"/>
    <mergeCell ref="K641:N641"/>
    <mergeCell ref="C642:E647"/>
    <mergeCell ref="F642:G642"/>
    <mergeCell ref="I642:J642"/>
    <mergeCell ref="K642:N642"/>
    <mergeCell ref="F643:G643"/>
    <mergeCell ref="I643:N645"/>
    <mergeCell ref="F644:G644"/>
    <mergeCell ref="F645:G645"/>
    <mergeCell ref="F646:G646"/>
    <mergeCell ref="I646:N647"/>
    <mergeCell ref="F647:G647"/>
    <mergeCell ref="C631:D631"/>
    <mergeCell ref="C624:F624"/>
    <mergeCell ref="H624:N624"/>
    <mergeCell ref="C625:D626"/>
    <mergeCell ref="F625:F626"/>
    <mergeCell ref="C639:E639"/>
    <mergeCell ref="F639:G639"/>
    <mergeCell ref="I639:N639"/>
    <mergeCell ref="C636:E637"/>
    <mergeCell ref="F636:G637"/>
    <mergeCell ref="I636:J636"/>
    <mergeCell ref="K636:L636"/>
    <mergeCell ref="M636:N636"/>
    <mergeCell ref="I637:J637"/>
    <mergeCell ref="K637:N637"/>
    <mergeCell ref="L633:M633"/>
    <mergeCell ref="F634:G634"/>
    <mergeCell ref="H634:I634"/>
    <mergeCell ref="L634:M634"/>
    <mergeCell ref="C635:H635"/>
    <mergeCell ref="I635:J635"/>
    <mergeCell ref="K635:L635"/>
    <mergeCell ref="M635:N635"/>
    <mergeCell ref="C633:E634"/>
    <mergeCell ref="C632:D632"/>
    <mergeCell ref="H632:I632"/>
    <mergeCell ref="J632:K632"/>
    <mergeCell ref="E625:E626"/>
    <mergeCell ref="I602:J602"/>
    <mergeCell ref="K602:N602"/>
    <mergeCell ref="C603:E603"/>
    <mergeCell ref="F603:G603"/>
    <mergeCell ref="B613:N613"/>
    <mergeCell ref="G625:G626"/>
    <mergeCell ref="H625:I626"/>
    <mergeCell ref="J625:K626"/>
    <mergeCell ref="L625:L626"/>
    <mergeCell ref="M625:M626"/>
    <mergeCell ref="N625:N627"/>
    <mergeCell ref="C627:D627"/>
    <mergeCell ref="H627:I627"/>
    <mergeCell ref="J627:K627"/>
    <mergeCell ref="A614:A647"/>
    <mergeCell ref="B614:C615"/>
    <mergeCell ref="D614:N614"/>
    <mergeCell ref="D615:N615"/>
    <mergeCell ref="C616:G618"/>
    <mergeCell ref="H616:I618"/>
    <mergeCell ref="J616:J618"/>
    <mergeCell ref="K616:L616"/>
    <mergeCell ref="K617:N617"/>
    <mergeCell ref="K618:L618"/>
    <mergeCell ref="M618:N618"/>
    <mergeCell ref="C619:F619"/>
    <mergeCell ref="H619:N619"/>
    <mergeCell ref="C620:F620"/>
    <mergeCell ref="H620:N620"/>
    <mergeCell ref="C630:D630"/>
    <mergeCell ref="H630:I630"/>
    <mergeCell ref="J630:K630"/>
    <mergeCell ref="L589:L590"/>
    <mergeCell ref="M589:M590"/>
    <mergeCell ref="N589:N591"/>
    <mergeCell ref="C591:D591"/>
    <mergeCell ref="C604:E604"/>
    <mergeCell ref="F604:G604"/>
    <mergeCell ref="I604:J604"/>
    <mergeCell ref="C605:E605"/>
    <mergeCell ref="F605:G605"/>
    <mergeCell ref="I605:J605"/>
    <mergeCell ref="C621:F621"/>
    <mergeCell ref="H621:N621"/>
    <mergeCell ref="C622:F622"/>
    <mergeCell ref="H622:N622"/>
    <mergeCell ref="C623:F623"/>
    <mergeCell ref="H623:N623"/>
    <mergeCell ref="H598:I598"/>
    <mergeCell ref="L598:M598"/>
    <mergeCell ref="C599:H599"/>
    <mergeCell ref="I599:J599"/>
    <mergeCell ref="K599:L599"/>
    <mergeCell ref="M599:N599"/>
    <mergeCell ref="K605:N605"/>
    <mergeCell ref="C606:E611"/>
    <mergeCell ref="F606:G606"/>
    <mergeCell ref="I606:J606"/>
    <mergeCell ref="F609:G609"/>
    <mergeCell ref="F610:G610"/>
    <mergeCell ref="I610:N611"/>
    <mergeCell ref="F611:G611"/>
    <mergeCell ref="C602:E602"/>
    <mergeCell ref="F602:G602"/>
    <mergeCell ref="F608:G608"/>
    <mergeCell ref="C589:D590"/>
    <mergeCell ref="E589:E590"/>
    <mergeCell ref="C596:D596"/>
    <mergeCell ref="H596:I596"/>
    <mergeCell ref="C585:F585"/>
    <mergeCell ref="I603:N603"/>
    <mergeCell ref="C600:E601"/>
    <mergeCell ref="F600:G601"/>
    <mergeCell ref="I600:J600"/>
    <mergeCell ref="K600:L600"/>
    <mergeCell ref="M600:N600"/>
    <mergeCell ref="I601:J601"/>
    <mergeCell ref="K601:N601"/>
    <mergeCell ref="F589:F590"/>
    <mergeCell ref="G589:G590"/>
    <mergeCell ref="H589:I590"/>
    <mergeCell ref="J589:K590"/>
    <mergeCell ref="C594:D594"/>
    <mergeCell ref="H594:I594"/>
    <mergeCell ref="J594:K594"/>
    <mergeCell ref="C595:D595"/>
    <mergeCell ref="H591:I591"/>
    <mergeCell ref="J591:K591"/>
    <mergeCell ref="L597:M597"/>
    <mergeCell ref="F598:G598"/>
    <mergeCell ref="H595:I595"/>
    <mergeCell ref="J595:K595"/>
    <mergeCell ref="J596:K596"/>
    <mergeCell ref="C597:E598"/>
    <mergeCell ref="F597:G597"/>
    <mergeCell ref="H597:I597"/>
    <mergeCell ref="C568:E568"/>
    <mergeCell ref="F568:G568"/>
    <mergeCell ref="I568:J568"/>
    <mergeCell ref="C569:E569"/>
    <mergeCell ref="F569:G569"/>
    <mergeCell ref="I569:J569"/>
    <mergeCell ref="A578:A611"/>
    <mergeCell ref="B578:C579"/>
    <mergeCell ref="D578:N578"/>
    <mergeCell ref="D579:N579"/>
    <mergeCell ref="C580:G582"/>
    <mergeCell ref="H580:I582"/>
    <mergeCell ref="J580:J582"/>
    <mergeCell ref="K580:L580"/>
    <mergeCell ref="K581:N581"/>
    <mergeCell ref="K582:L582"/>
    <mergeCell ref="M582:N582"/>
    <mergeCell ref="C583:F583"/>
    <mergeCell ref="H583:N583"/>
    <mergeCell ref="C584:F584"/>
    <mergeCell ref="H584:N584"/>
    <mergeCell ref="C592:D592"/>
    <mergeCell ref="H592:I592"/>
    <mergeCell ref="J592:K592"/>
    <mergeCell ref="C593:D593"/>
    <mergeCell ref="H593:I593"/>
    <mergeCell ref="J593:K593"/>
    <mergeCell ref="C588:F588"/>
    <mergeCell ref="H588:N588"/>
    <mergeCell ref="K606:N606"/>
    <mergeCell ref="F607:G607"/>
    <mergeCell ref="I607:N609"/>
    <mergeCell ref="B577:N577"/>
    <mergeCell ref="H585:N585"/>
    <mergeCell ref="C586:F586"/>
    <mergeCell ref="H586:N586"/>
    <mergeCell ref="C587:F587"/>
    <mergeCell ref="H587:N587"/>
    <mergeCell ref="H559:I559"/>
    <mergeCell ref="J559:K559"/>
    <mergeCell ref="C556:D556"/>
    <mergeCell ref="H556:I556"/>
    <mergeCell ref="J556:K556"/>
    <mergeCell ref="C557:D557"/>
    <mergeCell ref="H557:I557"/>
    <mergeCell ref="J557:K557"/>
    <mergeCell ref="C566:E566"/>
    <mergeCell ref="F566:G566"/>
    <mergeCell ref="I566:J566"/>
    <mergeCell ref="K566:N566"/>
    <mergeCell ref="F561:G561"/>
    <mergeCell ref="H561:I561"/>
    <mergeCell ref="K569:N569"/>
    <mergeCell ref="C570:E575"/>
    <mergeCell ref="F570:G570"/>
    <mergeCell ref="I570:J570"/>
    <mergeCell ref="K570:N570"/>
    <mergeCell ref="F571:G571"/>
    <mergeCell ref="I571:N573"/>
    <mergeCell ref="F572:G572"/>
    <mergeCell ref="F573:G573"/>
    <mergeCell ref="F574:G574"/>
    <mergeCell ref="I574:N575"/>
    <mergeCell ref="F575:G575"/>
    <mergeCell ref="C559:D559"/>
    <mergeCell ref="C552:F552"/>
    <mergeCell ref="H552:N552"/>
    <mergeCell ref="C553:D554"/>
    <mergeCell ref="F553:F554"/>
    <mergeCell ref="C567:E567"/>
    <mergeCell ref="F567:G567"/>
    <mergeCell ref="I567:N567"/>
    <mergeCell ref="C564:E565"/>
    <mergeCell ref="F564:G565"/>
    <mergeCell ref="I564:J564"/>
    <mergeCell ref="K564:L564"/>
    <mergeCell ref="M564:N564"/>
    <mergeCell ref="I565:J565"/>
    <mergeCell ref="K565:N565"/>
    <mergeCell ref="L561:M561"/>
    <mergeCell ref="F562:G562"/>
    <mergeCell ref="H562:I562"/>
    <mergeCell ref="L562:M562"/>
    <mergeCell ref="C563:H563"/>
    <mergeCell ref="I563:J563"/>
    <mergeCell ref="K563:L563"/>
    <mergeCell ref="M563:N563"/>
    <mergeCell ref="C561:E562"/>
    <mergeCell ref="C560:D560"/>
    <mergeCell ref="H560:I560"/>
    <mergeCell ref="J560:K560"/>
    <mergeCell ref="E553:E554"/>
    <mergeCell ref="I530:J530"/>
    <mergeCell ref="K530:N530"/>
    <mergeCell ref="C531:E531"/>
    <mergeCell ref="F531:G531"/>
    <mergeCell ref="B541:N541"/>
    <mergeCell ref="G553:G554"/>
    <mergeCell ref="H553:I554"/>
    <mergeCell ref="J553:K554"/>
    <mergeCell ref="L553:L554"/>
    <mergeCell ref="M553:M554"/>
    <mergeCell ref="N553:N555"/>
    <mergeCell ref="C555:D555"/>
    <mergeCell ref="H555:I555"/>
    <mergeCell ref="J555:K555"/>
    <mergeCell ref="A542:A575"/>
    <mergeCell ref="B542:C543"/>
    <mergeCell ref="D542:N542"/>
    <mergeCell ref="D543:N543"/>
    <mergeCell ref="C544:G546"/>
    <mergeCell ref="H544:I546"/>
    <mergeCell ref="J544:J546"/>
    <mergeCell ref="K544:L544"/>
    <mergeCell ref="K545:N545"/>
    <mergeCell ref="K546:L546"/>
    <mergeCell ref="M546:N546"/>
    <mergeCell ref="C547:F547"/>
    <mergeCell ref="H547:N547"/>
    <mergeCell ref="C548:F548"/>
    <mergeCell ref="H548:N548"/>
    <mergeCell ref="C558:D558"/>
    <mergeCell ref="H558:I558"/>
    <mergeCell ref="J558:K558"/>
    <mergeCell ref="L517:L518"/>
    <mergeCell ref="M517:M518"/>
    <mergeCell ref="N517:N519"/>
    <mergeCell ref="C519:D519"/>
    <mergeCell ref="C532:E532"/>
    <mergeCell ref="F532:G532"/>
    <mergeCell ref="I532:J532"/>
    <mergeCell ref="C533:E533"/>
    <mergeCell ref="F533:G533"/>
    <mergeCell ref="I533:J533"/>
    <mergeCell ref="C549:F549"/>
    <mergeCell ref="H549:N549"/>
    <mergeCell ref="C550:F550"/>
    <mergeCell ref="H550:N550"/>
    <mergeCell ref="C551:F551"/>
    <mergeCell ref="H551:N551"/>
    <mergeCell ref="H526:I526"/>
    <mergeCell ref="L526:M526"/>
    <mergeCell ref="C527:H527"/>
    <mergeCell ref="I527:J527"/>
    <mergeCell ref="K527:L527"/>
    <mergeCell ref="M527:N527"/>
    <mergeCell ref="K533:N533"/>
    <mergeCell ref="C534:E539"/>
    <mergeCell ref="F534:G534"/>
    <mergeCell ref="I534:J534"/>
    <mergeCell ref="F537:G537"/>
    <mergeCell ref="F538:G538"/>
    <mergeCell ref="I538:N539"/>
    <mergeCell ref="F539:G539"/>
    <mergeCell ref="C530:E530"/>
    <mergeCell ref="F530:G530"/>
    <mergeCell ref="F536:G536"/>
    <mergeCell ref="C517:D518"/>
    <mergeCell ref="E517:E518"/>
    <mergeCell ref="C524:D524"/>
    <mergeCell ref="H524:I524"/>
    <mergeCell ref="C513:F513"/>
    <mergeCell ref="I531:N531"/>
    <mergeCell ref="C528:E529"/>
    <mergeCell ref="F528:G529"/>
    <mergeCell ref="I528:J528"/>
    <mergeCell ref="K528:L528"/>
    <mergeCell ref="M528:N528"/>
    <mergeCell ref="I529:J529"/>
    <mergeCell ref="K529:N529"/>
    <mergeCell ref="F517:F518"/>
    <mergeCell ref="G517:G518"/>
    <mergeCell ref="H517:I518"/>
    <mergeCell ref="J517:K518"/>
    <mergeCell ref="C522:D522"/>
    <mergeCell ref="H522:I522"/>
    <mergeCell ref="J522:K522"/>
    <mergeCell ref="C523:D523"/>
    <mergeCell ref="H519:I519"/>
    <mergeCell ref="J519:K519"/>
    <mergeCell ref="L525:M525"/>
    <mergeCell ref="F526:G526"/>
    <mergeCell ref="H523:I523"/>
    <mergeCell ref="J523:K523"/>
    <mergeCell ref="J524:K524"/>
    <mergeCell ref="C525:E526"/>
    <mergeCell ref="F525:G525"/>
    <mergeCell ref="H525:I525"/>
    <mergeCell ref="C496:E496"/>
    <mergeCell ref="F496:G496"/>
    <mergeCell ref="I496:J496"/>
    <mergeCell ref="C497:E497"/>
    <mergeCell ref="F497:G497"/>
    <mergeCell ref="I497:J497"/>
    <mergeCell ref="A506:A539"/>
    <mergeCell ref="B506:C507"/>
    <mergeCell ref="D506:N506"/>
    <mergeCell ref="D507:N507"/>
    <mergeCell ref="C508:G510"/>
    <mergeCell ref="H508:I510"/>
    <mergeCell ref="J508:J510"/>
    <mergeCell ref="K508:L508"/>
    <mergeCell ref="K509:N509"/>
    <mergeCell ref="K510:L510"/>
    <mergeCell ref="M510:N510"/>
    <mergeCell ref="C511:F511"/>
    <mergeCell ref="H511:N511"/>
    <mergeCell ref="C512:F512"/>
    <mergeCell ref="H512:N512"/>
    <mergeCell ref="C520:D520"/>
    <mergeCell ref="H520:I520"/>
    <mergeCell ref="J520:K520"/>
    <mergeCell ref="C521:D521"/>
    <mergeCell ref="H521:I521"/>
    <mergeCell ref="J521:K521"/>
    <mergeCell ref="C516:F516"/>
    <mergeCell ref="H516:N516"/>
    <mergeCell ref="K534:N534"/>
    <mergeCell ref="F535:G535"/>
    <mergeCell ref="I535:N537"/>
    <mergeCell ref="B505:N505"/>
    <mergeCell ref="H513:N513"/>
    <mergeCell ref="C514:F514"/>
    <mergeCell ref="H514:N514"/>
    <mergeCell ref="C515:F515"/>
    <mergeCell ref="H515:N515"/>
    <mergeCell ref="H487:I487"/>
    <mergeCell ref="J487:K487"/>
    <mergeCell ref="C484:D484"/>
    <mergeCell ref="H484:I484"/>
    <mergeCell ref="J484:K484"/>
    <mergeCell ref="C485:D485"/>
    <mergeCell ref="H485:I485"/>
    <mergeCell ref="J485:K485"/>
    <mergeCell ref="C494:E494"/>
    <mergeCell ref="F494:G494"/>
    <mergeCell ref="I494:J494"/>
    <mergeCell ref="K494:N494"/>
    <mergeCell ref="F489:G489"/>
    <mergeCell ref="H489:I489"/>
    <mergeCell ref="K497:N497"/>
    <mergeCell ref="C498:E503"/>
    <mergeCell ref="F498:G498"/>
    <mergeCell ref="I498:J498"/>
    <mergeCell ref="K498:N498"/>
    <mergeCell ref="F499:G499"/>
    <mergeCell ref="I499:N501"/>
    <mergeCell ref="F500:G500"/>
    <mergeCell ref="F501:G501"/>
    <mergeCell ref="F502:G502"/>
    <mergeCell ref="I502:N503"/>
    <mergeCell ref="F503:G503"/>
    <mergeCell ref="C487:D487"/>
    <mergeCell ref="C480:F480"/>
    <mergeCell ref="H480:N480"/>
    <mergeCell ref="C481:D482"/>
    <mergeCell ref="F481:F482"/>
    <mergeCell ref="C495:E495"/>
    <mergeCell ref="F495:G495"/>
    <mergeCell ref="I495:N495"/>
    <mergeCell ref="C492:E493"/>
    <mergeCell ref="F492:G493"/>
    <mergeCell ref="I492:J492"/>
    <mergeCell ref="K492:L492"/>
    <mergeCell ref="M492:N492"/>
    <mergeCell ref="I493:J493"/>
    <mergeCell ref="K493:N493"/>
    <mergeCell ref="L489:M489"/>
    <mergeCell ref="F490:G490"/>
    <mergeCell ref="H490:I490"/>
    <mergeCell ref="L490:M490"/>
    <mergeCell ref="C491:H491"/>
    <mergeCell ref="I491:J491"/>
    <mergeCell ref="K491:L491"/>
    <mergeCell ref="M491:N491"/>
    <mergeCell ref="C489:E490"/>
    <mergeCell ref="C488:D488"/>
    <mergeCell ref="H488:I488"/>
    <mergeCell ref="J488:K488"/>
    <mergeCell ref="E481:E482"/>
    <mergeCell ref="I458:J458"/>
    <mergeCell ref="K458:N458"/>
    <mergeCell ref="C459:E459"/>
    <mergeCell ref="F459:G459"/>
    <mergeCell ref="B469:N469"/>
    <mergeCell ref="G481:G482"/>
    <mergeCell ref="H481:I482"/>
    <mergeCell ref="J481:K482"/>
    <mergeCell ref="L481:L482"/>
    <mergeCell ref="M481:M482"/>
    <mergeCell ref="N481:N483"/>
    <mergeCell ref="C483:D483"/>
    <mergeCell ref="H483:I483"/>
    <mergeCell ref="J483:K483"/>
    <mergeCell ref="A470:A503"/>
    <mergeCell ref="B470:C471"/>
    <mergeCell ref="D470:N470"/>
    <mergeCell ref="D471:N471"/>
    <mergeCell ref="C472:G474"/>
    <mergeCell ref="H472:I474"/>
    <mergeCell ref="J472:J474"/>
    <mergeCell ref="K472:L472"/>
    <mergeCell ref="K473:N473"/>
    <mergeCell ref="K474:L474"/>
    <mergeCell ref="M474:N474"/>
    <mergeCell ref="C475:F475"/>
    <mergeCell ref="H475:N475"/>
    <mergeCell ref="C476:F476"/>
    <mergeCell ref="H476:N476"/>
    <mergeCell ref="C486:D486"/>
    <mergeCell ref="H486:I486"/>
    <mergeCell ref="J486:K486"/>
    <mergeCell ref="L445:L446"/>
    <mergeCell ref="M445:M446"/>
    <mergeCell ref="N445:N447"/>
    <mergeCell ref="C447:D447"/>
    <mergeCell ref="C460:E460"/>
    <mergeCell ref="F460:G460"/>
    <mergeCell ref="I460:J460"/>
    <mergeCell ref="C461:E461"/>
    <mergeCell ref="F461:G461"/>
    <mergeCell ref="I461:J461"/>
    <mergeCell ref="C477:F477"/>
    <mergeCell ref="H477:N477"/>
    <mergeCell ref="C478:F478"/>
    <mergeCell ref="H478:N478"/>
    <mergeCell ref="C479:F479"/>
    <mergeCell ref="H479:N479"/>
    <mergeCell ref="H454:I454"/>
    <mergeCell ref="L454:M454"/>
    <mergeCell ref="C455:H455"/>
    <mergeCell ref="I455:J455"/>
    <mergeCell ref="K455:L455"/>
    <mergeCell ref="M455:N455"/>
    <mergeCell ref="K461:N461"/>
    <mergeCell ref="C462:E467"/>
    <mergeCell ref="F462:G462"/>
    <mergeCell ref="I462:J462"/>
    <mergeCell ref="F465:G465"/>
    <mergeCell ref="F466:G466"/>
    <mergeCell ref="I466:N467"/>
    <mergeCell ref="F467:G467"/>
    <mergeCell ref="C458:E458"/>
    <mergeCell ref="F458:G458"/>
    <mergeCell ref="F464:G464"/>
    <mergeCell ref="C445:D446"/>
    <mergeCell ref="E445:E446"/>
    <mergeCell ref="C452:D452"/>
    <mergeCell ref="H452:I452"/>
    <mergeCell ref="C441:F441"/>
    <mergeCell ref="I459:N459"/>
    <mergeCell ref="C456:E457"/>
    <mergeCell ref="F456:G457"/>
    <mergeCell ref="I456:J456"/>
    <mergeCell ref="K456:L456"/>
    <mergeCell ref="M456:N456"/>
    <mergeCell ref="I457:J457"/>
    <mergeCell ref="K457:N457"/>
    <mergeCell ref="F445:F446"/>
    <mergeCell ref="G445:G446"/>
    <mergeCell ref="H445:I446"/>
    <mergeCell ref="J445:K446"/>
    <mergeCell ref="C450:D450"/>
    <mergeCell ref="H450:I450"/>
    <mergeCell ref="J450:K450"/>
    <mergeCell ref="C451:D451"/>
    <mergeCell ref="H447:I447"/>
    <mergeCell ref="J447:K447"/>
    <mergeCell ref="L453:M453"/>
    <mergeCell ref="F454:G454"/>
    <mergeCell ref="H451:I451"/>
    <mergeCell ref="J451:K451"/>
    <mergeCell ref="J452:K452"/>
    <mergeCell ref="C453:E454"/>
    <mergeCell ref="F453:G453"/>
    <mergeCell ref="H453:I453"/>
    <mergeCell ref="C424:E424"/>
    <mergeCell ref="F424:G424"/>
    <mergeCell ref="I424:J424"/>
    <mergeCell ref="C425:E425"/>
    <mergeCell ref="F425:G425"/>
    <mergeCell ref="I425:J425"/>
    <mergeCell ref="A434:A467"/>
    <mergeCell ref="B434:C435"/>
    <mergeCell ref="D434:N434"/>
    <mergeCell ref="D435:N435"/>
    <mergeCell ref="C436:G438"/>
    <mergeCell ref="H436:I438"/>
    <mergeCell ref="J436:J438"/>
    <mergeCell ref="K436:L436"/>
    <mergeCell ref="K437:N437"/>
    <mergeCell ref="K438:L438"/>
    <mergeCell ref="M438:N438"/>
    <mergeCell ref="C439:F439"/>
    <mergeCell ref="H439:N439"/>
    <mergeCell ref="C440:F440"/>
    <mergeCell ref="H440:N440"/>
    <mergeCell ref="C448:D448"/>
    <mergeCell ref="H448:I448"/>
    <mergeCell ref="J448:K448"/>
    <mergeCell ref="C449:D449"/>
    <mergeCell ref="H449:I449"/>
    <mergeCell ref="J449:K449"/>
    <mergeCell ref="C444:F444"/>
    <mergeCell ref="H444:N444"/>
    <mergeCell ref="K462:N462"/>
    <mergeCell ref="F463:G463"/>
    <mergeCell ref="I463:N465"/>
    <mergeCell ref="B433:N433"/>
    <mergeCell ref="H441:N441"/>
    <mergeCell ref="C442:F442"/>
    <mergeCell ref="H442:N442"/>
    <mergeCell ref="C443:F443"/>
    <mergeCell ref="H443:N443"/>
    <mergeCell ref="H415:I415"/>
    <mergeCell ref="J415:K415"/>
    <mergeCell ref="C412:D412"/>
    <mergeCell ref="H412:I412"/>
    <mergeCell ref="J412:K412"/>
    <mergeCell ref="C413:D413"/>
    <mergeCell ref="H413:I413"/>
    <mergeCell ref="J413:K413"/>
    <mergeCell ref="C422:E422"/>
    <mergeCell ref="F422:G422"/>
    <mergeCell ref="I422:J422"/>
    <mergeCell ref="K422:N422"/>
    <mergeCell ref="F417:G417"/>
    <mergeCell ref="H417:I417"/>
    <mergeCell ref="K425:N425"/>
    <mergeCell ref="C426:E431"/>
    <mergeCell ref="F426:G426"/>
    <mergeCell ref="I426:J426"/>
    <mergeCell ref="K426:N426"/>
    <mergeCell ref="F427:G427"/>
    <mergeCell ref="I427:N429"/>
    <mergeCell ref="F428:G428"/>
    <mergeCell ref="F429:G429"/>
    <mergeCell ref="F430:G430"/>
    <mergeCell ref="I430:N431"/>
    <mergeCell ref="F431:G431"/>
    <mergeCell ref="C415:D415"/>
    <mergeCell ref="C408:F408"/>
    <mergeCell ref="H408:N408"/>
    <mergeCell ref="C409:D410"/>
    <mergeCell ref="F409:F410"/>
    <mergeCell ref="C423:E423"/>
    <mergeCell ref="F423:G423"/>
    <mergeCell ref="I423:N423"/>
    <mergeCell ref="C420:E421"/>
    <mergeCell ref="F420:G421"/>
    <mergeCell ref="I420:J420"/>
    <mergeCell ref="K420:L420"/>
    <mergeCell ref="M420:N420"/>
    <mergeCell ref="I421:J421"/>
    <mergeCell ref="K421:N421"/>
    <mergeCell ref="L417:M417"/>
    <mergeCell ref="F418:G418"/>
    <mergeCell ref="H418:I418"/>
    <mergeCell ref="L418:M418"/>
    <mergeCell ref="C419:H419"/>
    <mergeCell ref="I419:J419"/>
    <mergeCell ref="K419:L419"/>
    <mergeCell ref="M419:N419"/>
    <mergeCell ref="C417:E418"/>
    <mergeCell ref="C416:D416"/>
    <mergeCell ref="H416:I416"/>
    <mergeCell ref="J416:K416"/>
    <mergeCell ref="E409:E410"/>
    <mergeCell ref="I386:J386"/>
    <mergeCell ref="K386:N386"/>
    <mergeCell ref="C387:E387"/>
    <mergeCell ref="F387:G387"/>
    <mergeCell ref="B397:N397"/>
    <mergeCell ref="G409:G410"/>
    <mergeCell ref="H409:I410"/>
    <mergeCell ref="J409:K410"/>
    <mergeCell ref="L409:L410"/>
    <mergeCell ref="M409:M410"/>
    <mergeCell ref="N409:N411"/>
    <mergeCell ref="C411:D411"/>
    <mergeCell ref="H411:I411"/>
    <mergeCell ref="J411:K411"/>
    <mergeCell ref="A398:A431"/>
    <mergeCell ref="B398:C399"/>
    <mergeCell ref="D398:N398"/>
    <mergeCell ref="D399:N399"/>
    <mergeCell ref="C400:G402"/>
    <mergeCell ref="H400:I402"/>
    <mergeCell ref="J400:J402"/>
    <mergeCell ref="K400:L400"/>
    <mergeCell ref="K401:N401"/>
    <mergeCell ref="K402:L402"/>
    <mergeCell ref="M402:N402"/>
    <mergeCell ref="C403:F403"/>
    <mergeCell ref="H403:N403"/>
    <mergeCell ref="C404:F404"/>
    <mergeCell ref="H404:N404"/>
    <mergeCell ref="C414:D414"/>
    <mergeCell ref="H414:I414"/>
    <mergeCell ref="J414:K414"/>
    <mergeCell ref="L373:L374"/>
    <mergeCell ref="M373:M374"/>
    <mergeCell ref="N373:N375"/>
    <mergeCell ref="C375:D375"/>
    <mergeCell ref="C388:E388"/>
    <mergeCell ref="F388:G388"/>
    <mergeCell ref="I388:J388"/>
    <mergeCell ref="C389:E389"/>
    <mergeCell ref="F389:G389"/>
    <mergeCell ref="I389:J389"/>
    <mergeCell ref="C405:F405"/>
    <mergeCell ref="H405:N405"/>
    <mergeCell ref="C406:F406"/>
    <mergeCell ref="H406:N406"/>
    <mergeCell ref="C407:F407"/>
    <mergeCell ref="H407:N407"/>
    <mergeCell ref="H382:I382"/>
    <mergeCell ref="L382:M382"/>
    <mergeCell ref="C383:H383"/>
    <mergeCell ref="I383:J383"/>
    <mergeCell ref="K383:L383"/>
    <mergeCell ref="M383:N383"/>
    <mergeCell ref="K389:N389"/>
    <mergeCell ref="C390:E395"/>
    <mergeCell ref="F390:G390"/>
    <mergeCell ref="I390:J390"/>
    <mergeCell ref="F393:G393"/>
    <mergeCell ref="F394:G394"/>
    <mergeCell ref="I394:N395"/>
    <mergeCell ref="F395:G395"/>
    <mergeCell ref="C386:E386"/>
    <mergeCell ref="F386:G386"/>
    <mergeCell ref="F392:G392"/>
    <mergeCell ref="C373:D374"/>
    <mergeCell ref="E373:E374"/>
    <mergeCell ref="C380:D380"/>
    <mergeCell ref="H380:I380"/>
    <mergeCell ref="C369:F369"/>
    <mergeCell ref="I387:N387"/>
    <mergeCell ref="C384:E385"/>
    <mergeCell ref="F384:G385"/>
    <mergeCell ref="I384:J384"/>
    <mergeCell ref="K384:L384"/>
    <mergeCell ref="M384:N384"/>
    <mergeCell ref="I385:J385"/>
    <mergeCell ref="K385:N385"/>
    <mergeCell ref="F373:F374"/>
    <mergeCell ref="G373:G374"/>
    <mergeCell ref="H373:I374"/>
    <mergeCell ref="J373:K374"/>
    <mergeCell ref="C378:D378"/>
    <mergeCell ref="H378:I378"/>
    <mergeCell ref="J378:K378"/>
    <mergeCell ref="C379:D379"/>
    <mergeCell ref="H375:I375"/>
    <mergeCell ref="J375:K375"/>
    <mergeCell ref="L381:M381"/>
    <mergeCell ref="F382:G382"/>
    <mergeCell ref="H379:I379"/>
    <mergeCell ref="J379:K379"/>
    <mergeCell ref="J380:K380"/>
    <mergeCell ref="C381:E382"/>
    <mergeCell ref="F381:G381"/>
    <mergeCell ref="H381:I381"/>
    <mergeCell ref="C352:E352"/>
    <mergeCell ref="F352:G352"/>
    <mergeCell ref="I352:J352"/>
    <mergeCell ref="C353:E353"/>
    <mergeCell ref="F353:G353"/>
    <mergeCell ref="I353:J353"/>
    <mergeCell ref="A362:A395"/>
    <mergeCell ref="B362:C363"/>
    <mergeCell ref="D362:N362"/>
    <mergeCell ref="D363:N363"/>
    <mergeCell ref="C364:G366"/>
    <mergeCell ref="H364:I366"/>
    <mergeCell ref="J364:J366"/>
    <mergeCell ref="K364:L364"/>
    <mergeCell ref="K365:N365"/>
    <mergeCell ref="K366:L366"/>
    <mergeCell ref="M366:N366"/>
    <mergeCell ref="C367:F367"/>
    <mergeCell ref="H367:N367"/>
    <mergeCell ref="C368:F368"/>
    <mergeCell ref="H368:N368"/>
    <mergeCell ref="C376:D376"/>
    <mergeCell ref="H376:I376"/>
    <mergeCell ref="J376:K376"/>
    <mergeCell ref="C377:D377"/>
    <mergeCell ref="H377:I377"/>
    <mergeCell ref="J377:K377"/>
    <mergeCell ref="C372:F372"/>
    <mergeCell ref="H372:N372"/>
    <mergeCell ref="K390:N390"/>
    <mergeCell ref="F391:G391"/>
    <mergeCell ref="I391:N393"/>
    <mergeCell ref="B361:N361"/>
    <mergeCell ref="H369:N369"/>
    <mergeCell ref="C370:F370"/>
    <mergeCell ref="H370:N370"/>
    <mergeCell ref="C371:F371"/>
    <mergeCell ref="H371:N371"/>
    <mergeCell ref="H343:I343"/>
    <mergeCell ref="J343:K343"/>
    <mergeCell ref="C340:D340"/>
    <mergeCell ref="H340:I340"/>
    <mergeCell ref="J340:K340"/>
    <mergeCell ref="C341:D341"/>
    <mergeCell ref="H341:I341"/>
    <mergeCell ref="J341:K341"/>
    <mergeCell ref="C350:E350"/>
    <mergeCell ref="F350:G350"/>
    <mergeCell ref="I350:J350"/>
    <mergeCell ref="K350:N350"/>
    <mergeCell ref="F345:G345"/>
    <mergeCell ref="H345:I345"/>
    <mergeCell ref="K353:N353"/>
    <mergeCell ref="C354:E359"/>
    <mergeCell ref="F354:G354"/>
    <mergeCell ref="I354:J354"/>
    <mergeCell ref="K354:N354"/>
    <mergeCell ref="F355:G355"/>
    <mergeCell ref="I355:N357"/>
    <mergeCell ref="F356:G356"/>
    <mergeCell ref="F357:G357"/>
    <mergeCell ref="F358:G358"/>
    <mergeCell ref="I358:N359"/>
    <mergeCell ref="F359:G359"/>
    <mergeCell ref="C343:D343"/>
    <mergeCell ref="C336:F336"/>
    <mergeCell ref="H336:N336"/>
    <mergeCell ref="C337:D338"/>
    <mergeCell ref="F337:F338"/>
    <mergeCell ref="C351:E351"/>
    <mergeCell ref="F351:G351"/>
    <mergeCell ref="I351:N351"/>
    <mergeCell ref="C348:E349"/>
    <mergeCell ref="F348:G349"/>
    <mergeCell ref="I348:J348"/>
    <mergeCell ref="K348:L348"/>
    <mergeCell ref="M348:N348"/>
    <mergeCell ref="I349:J349"/>
    <mergeCell ref="K349:N349"/>
    <mergeCell ref="L345:M345"/>
    <mergeCell ref="F346:G346"/>
    <mergeCell ref="H346:I346"/>
    <mergeCell ref="L346:M346"/>
    <mergeCell ref="C347:H347"/>
    <mergeCell ref="I347:J347"/>
    <mergeCell ref="K347:L347"/>
    <mergeCell ref="M347:N347"/>
    <mergeCell ref="C345:E346"/>
    <mergeCell ref="C344:D344"/>
    <mergeCell ref="H344:I344"/>
    <mergeCell ref="J344:K344"/>
    <mergeCell ref="E337:E338"/>
    <mergeCell ref="I314:J314"/>
    <mergeCell ref="K314:N314"/>
    <mergeCell ref="C315:E315"/>
    <mergeCell ref="F315:G315"/>
    <mergeCell ref="B325:N325"/>
    <mergeCell ref="G337:G338"/>
    <mergeCell ref="H337:I338"/>
    <mergeCell ref="J337:K338"/>
    <mergeCell ref="L337:L338"/>
    <mergeCell ref="M337:M338"/>
    <mergeCell ref="N337:N339"/>
    <mergeCell ref="C339:D339"/>
    <mergeCell ref="H339:I339"/>
    <mergeCell ref="J339:K339"/>
    <mergeCell ref="A326:A359"/>
    <mergeCell ref="B326:C327"/>
    <mergeCell ref="D326:N326"/>
    <mergeCell ref="D327:N327"/>
    <mergeCell ref="C328:G330"/>
    <mergeCell ref="H328:I330"/>
    <mergeCell ref="J328:J330"/>
    <mergeCell ref="K328:L328"/>
    <mergeCell ref="K329:N329"/>
    <mergeCell ref="K330:L330"/>
    <mergeCell ref="M330:N330"/>
    <mergeCell ref="C331:F331"/>
    <mergeCell ref="H331:N331"/>
    <mergeCell ref="C332:F332"/>
    <mergeCell ref="H332:N332"/>
    <mergeCell ref="C342:D342"/>
    <mergeCell ref="H342:I342"/>
    <mergeCell ref="J342:K342"/>
    <mergeCell ref="L301:L302"/>
    <mergeCell ref="M301:M302"/>
    <mergeCell ref="N301:N303"/>
    <mergeCell ref="C303:D303"/>
    <mergeCell ref="C316:E316"/>
    <mergeCell ref="F316:G316"/>
    <mergeCell ref="I316:J316"/>
    <mergeCell ref="C317:E317"/>
    <mergeCell ref="F317:G317"/>
    <mergeCell ref="I317:J317"/>
    <mergeCell ref="C333:F333"/>
    <mergeCell ref="H333:N333"/>
    <mergeCell ref="C334:F334"/>
    <mergeCell ref="H334:N334"/>
    <mergeCell ref="C335:F335"/>
    <mergeCell ref="H335:N335"/>
    <mergeCell ref="H310:I310"/>
    <mergeCell ref="L310:M310"/>
    <mergeCell ref="C311:H311"/>
    <mergeCell ref="I311:J311"/>
    <mergeCell ref="K311:L311"/>
    <mergeCell ref="M311:N311"/>
    <mergeCell ref="K317:N317"/>
    <mergeCell ref="C318:E323"/>
    <mergeCell ref="F318:G318"/>
    <mergeCell ref="I318:J318"/>
    <mergeCell ref="F321:G321"/>
    <mergeCell ref="F322:G322"/>
    <mergeCell ref="I322:N323"/>
    <mergeCell ref="F323:G323"/>
    <mergeCell ref="C314:E314"/>
    <mergeCell ref="F314:G314"/>
    <mergeCell ref="F320:G320"/>
    <mergeCell ref="C301:D302"/>
    <mergeCell ref="E301:E302"/>
    <mergeCell ref="C308:D308"/>
    <mergeCell ref="H308:I308"/>
    <mergeCell ref="C297:F297"/>
    <mergeCell ref="I315:N315"/>
    <mergeCell ref="C312:E313"/>
    <mergeCell ref="F312:G313"/>
    <mergeCell ref="I312:J312"/>
    <mergeCell ref="K312:L312"/>
    <mergeCell ref="M312:N312"/>
    <mergeCell ref="I313:J313"/>
    <mergeCell ref="K313:N313"/>
    <mergeCell ref="F301:F302"/>
    <mergeCell ref="G301:G302"/>
    <mergeCell ref="H301:I302"/>
    <mergeCell ref="J301:K302"/>
    <mergeCell ref="C306:D306"/>
    <mergeCell ref="H306:I306"/>
    <mergeCell ref="J306:K306"/>
    <mergeCell ref="C307:D307"/>
    <mergeCell ref="H303:I303"/>
    <mergeCell ref="J303:K303"/>
    <mergeCell ref="L309:M309"/>
    <mergeCell ref="F310:G310"/>
    <mergeCell ref="H307:I307"/>
    <mergeCell ref="J307:K307"/>
    <mergeCell ref="J308:K308"/>
    <mergeCell ref="C309:E310"/>
    <mergeCell ref="F309:G309"/>
    <mergeCell ref="H309:I309"/>
    <mergeCell ref="C280:E280"/>
    <mergeCell ref="F280:G280"/>
    <mergeCell ref="I280:J280"/>
    <mergeCell ref="C281:E281"/>
    <mergeCell ref="F281:G281"/>
    <mergeCell ref="I281:J281"/>
    <mergeCell ref="A290:A323"/>
    <mergeCell ref="B290:C291"/>
    <mergeCell ref="D290:N290"/>
    <mergeCell ref="D291:N291"/>
    <mergeCell ref="C292:G294"/>
    <mergeCell ref="H292:I294"/>
    <mergeCell ref="J292:J294"/>
    <mergeCell ref="K292:L292"/>
    <mergeCell ref="K293:N293"/>
    <mergeCell ref="K294:L294"/>
    <mergeCell ref="M294:N294"/>
    <mergeCell ref="C295:F295"/>
    <mergeCell ref="H295:N295"/>
    <mergeCell ref="C296:F296"/>
    <mergeCell ref="H296:N296"/>
    <mergeCell ref="C304:D304"/>
    <mergeCell ref="H304:I304"/>
    <mergeCell ref="J304:K304"/>
    <mergeCell ref="C305:D305"/>
    <mergeCell ref="H305:I305"/>
    <mergeCell ref="J305:K305"/>
    <mergeCell ref="C300:F300"/>
    <mergeCell ref="H300:N300"/>
    <mergeCell ref="K318:N318"/>
    <mergeCell ref="F319:G319"/>
    <mergeCell ref="I319:N321"/>
    <mergeCell ref="B289:N289"/>
    <mergeCell ref="H297:N297"/>
    <mergeCell ref="C298:F298"/>
    <mergeCell ref="H298:N298"/>
    <mergeCell ref="C299:F299"/>
    <mergeCell ref="H299:N299"/>
    <mergeCell ref="H271:I271"/>
    <mergeCell ref="J271:K271"/>
    <mergeCell ref="C268:D268"/>
    <mergeCell ref="H268:I268"/>
    <mergeCell ref="J268:K268"/>
    <mergeCell ref="C269:D269"/>
    <mergeCell ref="H269:I269"/>
    <mergeCell ref="J269:K269"/>
    <mergeCell ref="C278:E278"/>
    <mergeCell ref="F278:G278"/>
    <mergeCell ref="I278:J278"/>
    <mergeCell ref="K278:N278"/>
    <mergeCell ref="F273:G273"/>
    <mergeCell ref="H273:I273"/>
    <mergeCell ref="K281:N281"/>
    <mergeCell ref="C282:E287"/>
    <mergeCell ref="F282:G282"/>
    <mergeCell ref="I282:J282"/>
    <mergeCell ref="K282:N282"/>
    <mergeCell ref="F283:G283"/>
    <mergeCell ref="I283:N285"/>
    <mergeCell ref="F284:G284"/>
    <mergeCell ref="F285:G285"/>
    <mergeCell ref="F286:G286"/>
    <mergeCell ref="I286:N287"/>
    <mergeCell ref="F287:G287"/>
    <mergeCell ref="C271:D271"/>
    <mergeCell ref="C264:F264"/>
    <mergeCell ref="H264:N264"/>
    <mergeCell ref="C265:D266"/>
    <mergeCell ref="F265:F266"/>
    <mergeCell ref="C279:E279"/>
    <mergeCell ref="F279:G279"/>
    <mergeCell ref="I279:N279"/>
    <mergeCell ref="C276:E277"/>
    <mergeCell ref="F276:G277"/>
    <mergeCell ref="I276:J276"/>
    <mergeCell ref="K276:L276"/>
    <mergeCell ref="M276:N276"/>
    <mergeCell ref="I277:J277"/>
    <mergeCell ref="K277:N277"/>
    <mergeCell ref="L273:M273"/>
    <mergeCell ref="F274:G274"/>
    <mergeCell ref="H274:I274"/>
    <mergeCell ref="L274:M274"/>
    <mergeCell ref="C275:H275"/>
    <mergeCell ref="I275:J275"/>
    <mergeCell ref="K275:L275"/>
    <mergeCell ref="M275:N275"/>
    <mergeCell ref="C273:E274"/>
    <mergeCell ref="C272:D272"/>
    <mergeCell ref="H272:I272"/>
    <mergeCell ref="J272:K272"/>
    <mergeCell ref="E265:E266"/>
    <mergeCell ref="I242:J242"/>
    <mergeCell ref="K242:N242"/>
    <mergeCell ref="C243:E243"/>
    <mergeCell ref="F243:G243"/>
    <mergeCell ref="B253:N253"/>
    <mergeCell ref="G265:G266"/>
    <mergeCell ref="H265:I266"/>
    <mergeCell ref="J265:K266"/>
    <mergeCell ref="L265:L266"/>
    <mergeCell ref="M265:M266"/>
    <mergeCell ref="N265:N267"/>
    <mergeCell ref="C267:D267"/>
    <mergeCell ref="H267:I267"/>
    <mergeCell ref="J267:K267"/>
    <mergeCell ref="A254:A287"/>
    <mergeCell ref="B254:C255"/>
    <mergeCell ref="D254:N254"/>
    <mergeCell ref="D255:N255"/>
    <mergeCell ref="C256:G258"/>
    <mergeCell ref="H256:I258"/>
    <mergeCell ref="J256:J258"/>
    <mergeCell ref="K256:L256"/>
    <mergeCell ref="K257:N257"/>
    <mergeCell ref="K258:L258"/>
    <mergeCell ref="M258:N258"/>
    <mergeCell ref="C259:F259"/>
    <mergeCell ref="H259:N259"/>
    <mergeCell ref="C260:F260"/>
    <mergeCell ref="H260:N260"/>
    <mergeCell ref="C270:D270"/>
    <mergeCell ref="H270:I270"/>
    <mergeCell ref="J270:K270"/>
    <mergeCell ref="L229:L230"/>
    <mergeCell ref="M229:M230"/>
    <mergeCell ref="N229:N231"/>
    <mergeCell ref="C231:D231"/>
    <mergeCell ref="C244:E244"/>
    <mergeCell ref="F244:G244"/>
    <mergeCell ref="I244:J244"/>
    <mergeCell ref="C245:E245"/>
    <mergeCell ref="F245:G245"/>
    <mergeCell ref="I245:J245"/>
    <mergeCell ref="C261:F261"/>
    <mergeCell ref="H261:N261"/>
    <mergeCell ref="C262:F262"/>
    <mergeCell ref="H262:N262"/>
    <mergeCell ref="C263:F263"/>
    <mergeCell ref="H263:N263"/>
    <mergeCell ref="H238:I238"/>
    <mergeCell ref="L238:M238"/>
    <mergeCell ref="C239:H239"/>
    <mergeCell ref="I239:J239"/>
    <mergeCell ref="K239:L239"/>
    <mergeCell ref="M239:N239"/>
    <mergeCell ref="K245:N245"/>
    <mergeCell ref="C246:E251"/>
    <mergeCell ref="F246:G246"/>
    <mergeCell ref="I246:J246"/>
    <mergeCell ref="F249:G249"/>
    <mergeCell ref="F250:G250"/>
    <mergeCell ref="I250:N251"/>
    <mergeCell ref="F251:G251"/>
    <mergeCell ref="C242:E242"/>
    <mergeCell ref="F242:G242"/>
    <mergeCell ref="F248:G248"/>
    <mergeCell ref="C229:D230"/>
    <mergeCell ref="E229:E230"/>
    <mergeCell ref="C236:D236"/>
    <mergeCell ref="H236:I236"/>
    <mergeCell ref="C225:F225"/>
    <mergeCell ref="I243:N243"/>
    <mergeCell ref="C240:E241"/>
    <mergeCell ref="F240:G241"/>
    <mergeCell ref="I240:J240"/>
    <mergeCell ref="K240:L240"/>
    <mergeCell ref="M240:N240"/>
    <mergeCell ref="I241:J241"/>
    <mergeCell ref="K241:N241"/>
    <mergeCell ref="F229:F230"/>
    <mergeCell ref="G229:G230"/>
    <mergeCell ref="H229:I230"/>
    <mergeCell ref="J229:K230"/>
    <mergeCell ref="C234:D234"/>
    <mergeCell ref="H234:I234"/>
    <mergeCell ref="J234:K234"/>
    <mergeCell ref="C235:D235"/>
    <mergeCell ref="H231:I231"/>
    <mergeCell ref="J231:K231"/>
    <mergeCell ref="L237:M237"/>
    <mergeCell ref="F238:G238"/>
    <mergeCell ref="H235:I235"/>
    <mergeCell ref="J235:K235"/>
    <mergeCell ref="J236:K236"/>
    <mergeCell ref="C237:E238"/>
    <mergeCell ref="F237:G237"/>
    <mergeCell ref="H237:I237"/>
    <mergeCell ref="C208:E208"/>
    <mergeCell ref="F208:G208"/>
    <mergeCell ref="I208:J208"/>
    <mergeCell ref="C209:E209"/>
    <mergeCell ref="F209:G209"/>
    <mergeCell ref="I209:J209"/>
    <mergeCell ref="A218:A251"/>
    <mergeCell ref="B218:C219"/>
    <mergeCell ref="D218:N218"/>
    <mergeCell ref="D219:N219"/>
    <mergeCell ref="C220:G222"/>
    <mergeCell ref="H220:I222"/>
    <mergeCell ref="J220:J222"/>
    <mergeCell ref="K220:L220"/>
    <mergeCell ref="K221:N221"/>
    <mergeCell ref="K222:L222"/>
    <mergeCell ref="M222:N222"/>
    <mergeCell ref="C223:F223"/>
    <mergeCell ref="H223:N223"/>
    <mergeCell ref="C224:F224"/>
    <mergeCell ref="H224:N224"/>
    <mergeCell ref="C232:D232"/>
    <mergeCell ref="H232:I232"/>
    <mergeCell ref="J232:K232"/>
    <mergeCell ref="C233:D233"/>
    <mergeCell ref="H233:I233"/>
    <mergeCell ref="J233:K233"/>
    <mergeCell ref="C228:F228"/>
    <mergeCell ref="H228:N228"/>
    <mergeCell ref="K246:N246"/>
    <mergeCell ref="F247:G247"/>
    <mergeCell ref="I247:N249"/>
    <mergeCell ref="B217:N217"/>
    <mergeCell ref="H225:N225"/>
    <mergeCell ref="C226:F226"/>
    <mergeCell ref="H226:N226"/>
    <mergeCell ref="C227:F227"/>
    <mergeCell ref="H227:N227"/>
    <mergeCell ref="H199:I199"/>
    <mergeCell ref="J199:K199"/>
    <mergeCell ref="C196:D196"/>
    <mergeCell ref="H196:I196"/>
    <mergeCell ref="J196:K196"/>
    <mergeCell ref="C197:D197"/>
    <mergeCell ref="H197:I197"/>
    <mergeCell ref="J197:K197"/>
    <mergeCell ref="C206:E206"/>
    <mergeCell ref="F206:G206"/>
    <mergeCell ref="I206:J206"/>
    <mergeCell ref="K206:N206"/>
    <mergeCell ref="F201:G201"/>
    <mergeCell ref="H201:I201"/>
    <mergeCell ref="K209:N209"/>
    <mergeCell ref="C210:E215"/>
    <mergeCell ref="F210:G210"/>
    <mergeCell ref="I210:J210"/>
    <mergeCell ref="K210:N210"/>
    <mergeCell ref="F211:G211"/>
    <mergeCell ref="I211:N213"/>
    <mergeCell ref="F212:G212"/>
    <mergeCell ref="F213:G213"/>
    <mergeCell ref="F214:G214"/>
    <mergeCell ref="I214:N215"/>
    <mergeCell ref="F215:G215"/>
    <mergeCell ref="C199:D199"/>
    <mergeCell ref="C192:F192"/>
    <mergeCell ref="H192:N192"/>
    <mergeCell ref="C193:D194"/>
    <mergeCell ref="F193:F194"/>
    <mergeCell ref="C207:E207"/>
    <mergeCell ref="F207:G207"/>
    <mergeCell ref="I207:N207"/>
    <mergeCell ref="C204:E205"/>
    <mergeCell ref="F204:G205"/>
    <mergeCell ref="I204:J204"/>
    <mergeCell ref="K204:L204"/>
    <mergeCell ref="M204:N204"/>
    <mergeCell ref="I205:J205"/>
    <mergeCell ref="K205:N205"/>
    <mergeCell ref="L201:M201"/>
    <mergeCell ref="F202:G202"/>
    <mergeCell ref="H202:I202"/>
    <mergeCell ref="L202:M202"/>
    <mergeCell ref="C203:H203"/>
    <mergeCell ref="I203:J203"/>
    <mergeCell ref="K203:L203"/>
    <mergeCell ref="M203:N203"/>
    <mergeCell ref="C201:E202"/>
    <mergeCell ref="C200:D200"/>
    <mergeCell ref="H200:I200"/>
    <mergeCell ref="J200:K200"/>
    <mergeCell ref="E193:E194"/>
    <mergeCell ref="I170:J170"/>
    <mergeCell ref="K170:N170"/>
    <mergeCell ref="C171:E171"/>
    <mergeCell ref="F171:G171"/>
    <mergeCell ref="B181:N181"/>
    <mergeCell ref="G193:G194"/>
    <mergeCell ref="H193:I194"/>
    <mergeCell ref="J193:K194"/>
    <mergeCell ref="L193:L194"/>
    <mergeCell ref="M193:M194"/>
    <mergeCell ref="N193:N195"/>
    <mergeCell ref="C195:D195"/>
    <mergeCell ref="H195:I195"/>
    <mergeCell ref="J195:K195"/>
    <mergeCell ref="A182:A215"/>
    <mergeCell ref="B182:C183"/>
    <mergeCell ref="D182:N182"/>
    <mergeCell ref="D183:N183"/>
    <mergeCell ref="C184:G186"/>
    <mergeCell ref="H184:I186"/>
    <mergeCell ref="J184:J186"/>
    <mergeCell ref="K184:L184"/>
    <mergeCell ref="K185:N185"/>
    <mergeCell ref="K186:L186"/>
    <mergeCell ref="M186:N186"/>
    <mergeCell ref="C187:F187"/>
    <mergeCell ref="H187:N187"/>
    <mergeCell ref="C188:F188"/>
    <mergeCell ref="H188:N188"/>
    <mergeCell ref="C198:D198"/>
    <mergeCell ref="H198:I198"/>
    <mergeCell ref="J198:K198"/>
    <mergeCell ref="L157:L158"/>
    <mergeCell ref="M157:M158"/>
    <mergeCell ref="N157:N159"/>
    <mergeCell ref="C159:D159"/>
    <mergeCell ref="C172:E172"/>
    <mergeCell ref="F172:G172"/>
    <mergeCell ref="I172:J172"/>
    <mergeCell ref="C173:E173"/>
    <mergeCell ref="F173:G173"/>
    <mergeCell ref="I173:J173"/>
    <mergeCell ref="C189:F189"/>
    <mergeCell ref="H189:N189"/>
    <mergeCell ref="C190:F190"/>
    <mergeCell ref="H190:N190"/>
    <mergeCell ref="C191:F191"/>
    <mergeCell ref="H191:N191"/>
    <mergeCell ref="H166:I166"/>
    <mergeCell ref="L166:M166"/>
    <mergeCell ref="C167:H167"/>
    <mergeCell ref="I167:J167"/>
    <mergeCell ref="K167:L167"/>
    <mergeCell ref="M167:N167"/>
    <mergeCell ref="K173:N173"/>
    <mergeCell ref="C174:E179"/>
    <mergeCell ref="F174:G174"/>
    <mergeCell ref="I174:J174"/>
    <mergeCell ref="F177:G177"/>
    <mergeCell ref="F178:G178"/>
    <mergeCell ref="I178:N179"/>
    <mergeCell ref="F179:G179"/>
    <mergeCell ref="C170:E170"/>
    <mergeCell ref="F170:G170"/>
    <mergeCell ref="F176:G176"/>
    <mergeCell ref="C157:D158"/>
    <mergeCell ref="E157:E158"/>
    <mergeCell ref="C164:D164"/>
    <mergeCell ref="H164:I164"/>
    <mergeCell ref="C153:F153"/>
    <mergeCell ref="I171:N171"/>
    <mergeCell ref="C168:E169"/>
    <mergeCell ref="F168:G169"/>
    <mergeCell ref="I168:J168"/>
    <mergeCell ref="K168:L168"/>
    <mergeCell ref="M168:N168"/>
    <mergeCell ref="I169:J169"/>
    <mergeCell ref="K169:N169"/>
    <mergeCell ref="F157:F158"/>
    <mergeCell ref="G157:G158"/>
    <mergeCell ref="H157:I158"/>
    <mergeCell ref="J157:K158"/>
    <mergeCell ref="C162:D162"/>
    <mergeCell ref="H162:I162"/>
    <mergeCell ref="J162:K162"/>
    <mergeCell ref="C163:D163"/>
    <mergeCell ref="H159:I159"/>
    <mergeCell ref="J159:K159"/>
    <mergeCell ref="L165:M165"/>
    <mergeCell ref="F166:G166"/>
    <mergeCell ref="H163:I163"/>
    <mergeCell ref="J163:K163"/>
    <mergeCell ref="J164:K164"/>
    <mergeCell ref="C165:E166"/>
    <mergeCell ref="F165:G165"/>
    <mergeCell ref="H165:I165"/>
    <mergeCell ref="C136:E136"/>
    <mergeCell ref="F136:G136"/>
    <mergeCell ref="I136:J136"/>
    <mergeCell ref="C137:E137"/>
    <mergeCell ref="F137:G137"/>
    <mergeCell ref="I137:J137"/>
    <mergeCell ref="A146:A179"/>
    <mergeCell ref="B146:C147"/>
    <mergeCell ref="D146:N146"/>
    <mergeCell ref="D147:N147"/>
    <mergeCell ref="C148:G150"/>
    <mergeCell ref="H148:I150"/>
    <mergeCell ref="J148:J150"/>
    <mergeCell ref="K148:L148"/>
    <mergeCell ref="K149:N149"/>
    <mergeCell ref="K150:L150"/>
    <mergeCell ref="M150:N150"/>
    <mergeCell ref="C151:F151"/>
    <mergeCell ref="H151:N151"/>
    <mergeCell ref="C152:F152"/>
    <mergeCell ref="H152:N152"/>
    <mergeCell ref="C160:D160"/>
    <mergeCell ref="H160:I160"/>
    <mergeCell ref="J160:K160"/>
    <mergeCell ref="C161:D161"/>
    <mergeCell ref="H161:I161"/>
    <mergeCell ref="J161:K161"/>
    <mergeCell ref="C156:F156"/>
    <mergeCell ref="H156:N156"/>
    <mergeCell ref="K174:N174"/>
    <mergeCell ref="F175:G175"/>
    <mergeCell ref="I175:N177"/>
    <mergeCell ref="B145:N145"/>
    <mergeCell ref="H153:N153"/>
    <mergeCell ref="C154:F154"/>
    <mergeCell ref="H154:N154"/>
    <mergeCell ref="C155:F155"/>
    <mergeCell ref="H155:N155"/>
    <mergeCell ref="H127:I127"/>
    <mergeCell ref="J127:K127"/>
    <mergeCell ref="C124:D124"/>
    <mergeCell ref="H124:I124"/>
    <mergeCell ref="J124:K124"/>
    <mergeCell ref="C125:D125"/>
    <mergeCell ref="H125:I125"/>
    <mergeCell ref="J125:K125"/>
    <mergeCell ref="C134:E134"/>
    <mergeCell ref="F134:G134"/>
    <mergeCell ref="I134:J134"/>
    <mergeCell ref="K134:N134"/>
    <mergeCell ref="F129:G129"/>
    <mergeCell ref="H129:I129"/>
    <mergeCell ref="K137:N137"/>
    <mergeCell ref="C138:E143"/>
    <mergeCell ref="F138:G138"/>
    <mergeCell ref="I138:J138"/>
    <mergeCell ref="K138:N138"/>
    <mergeCell ref="F139:G139"/>
    <mergeCell ref="I139:N141"/>
    <mergeCell ref="F140:G140"/>
    <mergeCell ref="F141:G141"/>
    <mergeCell ref="F142:G142"/>
    <mergeCell ref="I142:N143"/>
    <mergeCell ref="F143:G143"/>
    <mergeCell ref="F121:F122"/>
    <mergeCell ref="C135:E135"/>
    <mergeCell ref="F135:G135"/>
    <mergeCell ref="I135:N135"/>
    <mergeCell ref="C132:E133"/>
    <mergeCell ref="F132:G133"/>
    <mergeCell ref="I132:J132"/>
    <mergeCell ref="K132:L132"/>
    <mergeCell ref="M132:N132"/>
    <mergeCell ref="I133:J133"/>
    <mergeCell ref="K133:N133"/>
    <mergeCell ref="L129:M129"/>
    <mergeCell ref="F130:G130"/>
    <mergeCell ref="H130:I130"/>
    <mergeCell ref="L130:M130"/>
    <mergeCell ref="C131:H131"/>
    <mergeCell ref="I131:J131"/>
    <mergeCell ref="K131:L131"/>
    <mergeCell ref="M131:N131"/>
    <mergeCell ref="C129:E130"/>
    <mergeCell ref="C128:D128"/>
    <mergeCell ref="H128:I128"/>
    <mergeCell ref="J128:K128"/>
    <mergeCell ref="E121:E122"/>
    <mergeCell ref="B109:N109"/>
    <mergeCell ref="G121:G122"/>
    <mergeCell ref="H121:I122"/>
    <mergeCell ref="J121:K122"/>
    <mergeCell ref="L121:L122"/>
    <mergeCell ref="M121:M122"/>
    <mergeCell ref="N121:N123"/>
    <mergeCell ref="C123:D123"/>
    <mergeCell ref="H123:I123"/>
    <mergeCell ref="J123:K123"/>
    <mergeCell ref="A110:A143"/>
    <mergeCell ref="B110:C111"/>
    <mergeCell ref="D110:N110"/>
    <mergeCell ref="D111:N111"/>
    <mergeCell ref="C112:G114"/>
    <mergeCell ref="H112:I114"/>
    <mergeCell ref="J112:J114"/>
    <mergeCell ref="K112:L112"/>
    <mergeCell ref="K113:N113"/>
    <mergeCell ref="K114:L114"/>
    <mergeCell ref="M114:N114"/>
    <mergeCell ref="C115:F115"/>
    <mergeCell ref="H115:N115"/>
    <mergeCell ref="C116:F116"/>
    <mergeCell ref="H116:N116"/>
    <mergeCell ref="C126:D126"/>
    <mergeCell ref="H126:I126"/>
    <mergeCell ref="J126:K126"/>
    <mergeCell ref="C127:D127"/>
    <mergeCell ref="C120:F120"/>
    <mergeCell ref="H120:N120"/>
    <mergeCell ref="C121:D122"/>
    <mergeCell ref="C100:E100"/>
    <mergeCell ref="F100:G100"/>
    <mergeCell ref="I100:J100"/>
    <mergeCell ref="C101:E101"/>
    <mergeCell ref="F101:G101"/>
    <mergeCell ref="I101:J101"/>
    <mergeCell ref="C117:F117"/>
    <mergeCell ref="H117:N117"/>
    <mergeCell ref="C118:F118"/>
    <mergeCell ref="H118:N118"/>
    <mergeCell ref="C119:F119"/>
    <mergeCell ref="H119:N119"/>
    <mergeCell ref="H94:I94"/>
    <mergeCell ref="L94:M94"/>
    <mergeCell ref="C95:H95"/>
    <mergeCell ref="I95:J95"/>
    <mergeCell ref="K95:L95"/>
    <mergeCell ref="M95:N95"/>
    <mergeCell ref="K101:N101"/>
    <mergeCell ref="C102:E107"/>
    <mergeCell ref="F102:G102"/>
    <mergeCell ref="I102:J102"/>
    <mergeCell ref="F94:G94"/>
    <mergeCell ref="C98:E98"/>
    <mergeCell ref="F98:G98"/>
    <mergeCell ref="I98:J98"/>
    <mergeCell ref="K98:N98"/>
    <mergeCell ref="C99:E99"/>
    <mergeCell ref="F99:G99"/>
    <mergeCell ref="I99:N99"/>
    <mergeCell ref="C96:E97"/>
    <mergeCell ref="F96:G97"/>
    <mergeCell ref="I96:J96"/>
    <mergeCell ref="K96:L96"/>
    <mergeCell ref="M96:N96"/>
    <mergeCell ref="I97:J97"/>
    <mergeCell ref="K97:N97"/>
    <mergeCell ref="F85:F86"/>
    <mergeCell ref="G85:G86"/>
    <mergeCell ref="H85:I86"/>
    <mergeCell ref="J85:K86"/>
    <mergeCell ref="C90:D90"/>
    <mergeCell ref="H90:I90"/>
    <mergeCell ref="J90:K90"/>
    <mergeCell ref="C91:D91"/>
    <mergeCell ref="H91:I91"/>
    <mergeCell ref="J91:K91"/>
    <mergeCell ref="C85:D86"/>
    <mergeCell ref="E85:E86"/>
    <mergeCell ref="C92:D92"/>
    <mergeCell ref="H92:I92"/>
    <mergeCell ref="J92:K92"/>
    <mergeCell ref="C93:E94"/>
    <mergeCell ref="F93:G93"/>
    <mergeCell ref="H93:I93"/>
    <mergeCell ref="L93:M93"/>
    <mergeCell ref="A74:A107"/>
    <mergeCell ref="B74:C75"/>
    <mergeCell ref="D74:N74"/>
    <mergeCell ref="D75:N75"/>
    <mergeCell ref="C76:G78"/>
    <mergeCell ref="H76:I78"/>
    <mergeCell ref="J76:J78"/>
    <mergeCell ref="K76:L76"/>
    <mergeCell ref="K77:N77"/>
    <mergeCell ref="K78:L78"/>
    <mergeCell ref="M78:N78"/>
    <mergeCell ref="C79:F79"/>
    <mergeCell ref="H79:N79"/>
    <mergeCell ref="C80:F80"/>
    <mergeCell ref="H80:N80"/>
    <mergeCell ref="C88:D88"/>
    <mergeCell ref="H88:I88"/>
    <mergeCell ref="J88:K88"/>
    <mergeCell ref="C89:D89"/>
    <mergeCell ref="H89:I89"/>
    <mergeCell ref="J89:K89"/>
    <mergeCell ref="C84:F84"/>
    <mergeCell ref="H84:N84"/>
    <mergeCell ref="K102:N102"/>
    <mergeCell ref="F103:G103"/>
    <mergeCell ref="I103:N105"/>
    <mergeCell ref="F104:G104"/>
    <mergeCell ref="F105:G105"/>
    <mergeCell ref="F106:G106"/>
    <mergeCell ref="I106:N107"/>
    <mergeCell ref="F107:G107"/>
    <mergeCell ref="C81:F81"/>
    <mergeCell ref="C66:E71"/>
    <mergeCell ref="F66:G66"/>
    <mergeCell ref="I66:J66"/>
    <mergeCell ref="K66:N66"/>
    <mergeCell ref="F67:G67"/>
    <mergeCell ref="I67:N69"/>
    <mergeCell ref="F68:G68"/>
    <mergeCell ref="F69:G69"/>
    <mergeCell ref="F70:G70"/>
    <mergeCell ref="I70:N71"/>
    <mergeCell ref="F71:G71"/>
    <mergeCell ref="L85:L86"/>
    <mergeCell ref="M85:M86"/>
    <mergeCell ref="N85:N87"/>
    <mergeCell ref="C87:D87"/>
    <mergeCell ref="H87:I87"/>
    <mergeCell ref="J87:K87"/>
    <mergeCell ref="B73:N73"/>
    <mergeCell ref="H81:N81"/>
    <mergeCell ref="C82:F82"/>
    <mergeCell ref="H82:N82"/>
    <mergeCell ref="C83:F83"/>
    <mergeCell ref="H83:N83"/>
    <mergeCell ref="C64:E64"/>
    <mergeCell ref="F64:G64"/>
    <mergeCell ref="I64:J64"/>
    <mergeCell ref="C65:E65"/>
    <mergeCell ref="F65:G65"/>
    <mergeCell ref="I65:J65"/>
    <mergeCell ref="C62:E62"/>
    <mergeCell ref="F62:G62"/>
    <mergeCell ref="I62:J62"/>
    <mergeCell ref="K62:N62"/>
    <mergeCell ref="C63:E63"/>
    <mergeCell ref="F63:G63"/>
    <mergeCell ref="I63:N63"/>
    <mergeCell ref="C60:E61"/>
    <mergeCell ref="F60:G61"/>
    <mergeCell ref="I60:J60"/>
    <mergeCell ref="K60:L60"/>
    <mergeCell ref="M60:N60"/>
    <mergeCell ref="I61:J61"/>
    <mergeCell ref="K61:N61"/>
    <mergeCell ref="K65:N65"/>
    <mergeCell ref="F58:G58"/>
    <mergeCell ref="H58:I58"/>
    <mergeCell ref="L58:M58"/>
    <mergeCell ref="C59:H59"/>
    <mergeCell ref="I59:J59"/>
    <mergeCell ref="K59:L59"/>
    <mergeCell ref="M59:N59"/>
    <mergeCell ref="C56:D56"/>
    <mergeCell ref="H56:I56"/>
    <mergeCell ref="J56:K56"/>
    <mergeCell ref="C57:E58"/>
    <mergeCell ref="F57:G57"/>
    <mergeCell ref="H57:I57"/>
    <mergeCell ref="C54:D54"/>
    <mergeCell ref="H54:I54"/>
    <mergeCell ref="J54:K54"/>
    <mergeCell ref="C55:D55"/>
    <mergeCell ref="H55:I55"/>
    <mergeCell ref="J55:K55"/>
    <mergeCell ref="H53:I53"/>
    <mergeCell ref="J53:K53"/>
    <mergeCell ref="C48:F48"/>
    <mergeCell ref="H48:N48"/>
    <mergeCell ref="C49:D50"/>
    <mergeCell ref="E49:E50"/>
    <mergeCell ref="F49:F50"/>
    <mergeCell ref="G49:G50"/>
    <mergeCell ref="H49:I50"/>
    <mergeCell ref="J49:K50"/>
    <mergeCell ref="L49:L50"/>
    <mergeCell ref="M49:M50"/>
    <mergeCell ref="N49:N51"/>
    <mergeCell ref="C51:D51"/>
    <mergeCell ref="H51:I51"/>
    <mergeCell ref="J51:K51"/>
    <mergeCell ref="L57:M57"/>
    <mergeCell ref="K6:L6"/>
    <mergeCell ref="M6:N6"/>
    <mergeCell ref="C7:F7"/>
    <mergeCell ref="H7:N7"/>
    <mergeCell ref="C8:F8"/>
    <mergeCell ref="H8:N8"/>
    <mergeCell ref="C45:F45"/>
    <mergeCell ref="H45:N45"/>
    <mergeCell ref="C46:F46"/>
    <mergeCell ref="H46:N46"/>
    <mergeCell ref="C47:F47"/>
    <mergeCell ref="H47:N47"/>
    <mergeCell ref="B37:N37"/>
    <mergeCell ref="A38:A71"/>
    <mergeCell ref="B38:C39"/>
    <mergeCell ref="D38:N38"/>
    <mergeCell ref="D39:N39"/>
    <mergeCell ref="C40:G42"/>
    <mergeCell ref="H40:I42"/>
    <mergeCell ref="J40:J42"/>
    <mergeCell ref="K40:L40"/>
    <mergeCell ref="K41:N41"/>
    <mergeCell ref="K42:L42"/>
    <mergeCell ref="M42:N42"/>
    <mergeCell ref="C43:F43"/>
    <mergeCell ref="H43:N43"/>
    <mergeCell ref="C44:F44"/>
    <mergeCell ref="H44:N44"/>
    <mergeCell ref="C52:D52"/>
    <mergeCell ref="H52:I52"/>
    <mergeCell ref="J52:K52"/>
    <mergeCell ref="C53:D53"/>
    <mergeCell ref="J13:K14"/>
    <mergeCell ref="L13:L14"/>
    <mergeCell ref="C17:D17"/>
    <mergeCell ref="H17:I17"/>
    <mergeCell ref="J17:K17"/>
    <mergeCell ref="C18:D18"/>
    <mergeCell ref="H18:I18"/>
    <mergeCell ref="J18:K18"/>
    <mergeCell ref="C9:F9"/>
    <mergeCell ref="H9:N9"/>
    <mergeCell ref="C10:F10"/>
    <mergeCell ref="H10:N10"/>
    <mergeCell ref="C11:F11"/>
    <mergeCell ref="H11:N11"/>
    <mergeCell ref="M13:M14"/>
    <mergeCell ref="C21:E22"/>
    <mergeCell ref="F21:G21"/>
    <mergeCell ref="H21:I21"/>
    <mergeCell ref="L21:M21"/>
    <mergeCell ref="F22:G22"/>
    <mergeCell ref="H22:I22"/>
    <mergeCell ref="L22:M22"/>
    <mergeCell ref="C19:D19"/>
    <mergeCell ref="H19:I19"/>
    <mergeCell ref="F24:G25"/>
    <mergeCell ref="I24:J24"/>
    <mergeCell ref="K24:L24"/>
    <mergeCell ref="M24:N24"/>
    <mergeCell ref="I25:J25"/>
    <mergeCell ref="K25:N25"/>
    <mergeCell ref="C26:E26"/>
    <mergeCell ref="F26:G26"/>
    <mergeCell ref="B1:N1"/>
    <mergeCell ref="A2:A35"/>
    <mergeCell ref="B2:C3"/>
    <mergeCell ref="D2:N2"/>
    <mergeCell ref="D3:N3"/>
    <mergeCell ref="C4:G6"/>
    <mergeCell ref="H4:I6"/>
    <mergeCell ref="J4:J6"/>
    <mergeCell ref="K4:L4"/>
    <mergeCell ref="K5:N5"/>
    <mergeCell ref="N13:N15"/>
    <mergeCell ref="C15:D15"/>
    <mergeCell ref="H15:I15"/>
    <mergeCell ref="J15:K15"/>
    <mergeCell ref="C16:D16"/>
    <mergeCell ref="H16:I16"/>
    <mergeCell ref="J16:K16"/>
    <mergeCell ref="C12:F12"/>
    <mergeCell ref="H12:N12"/>
    <mergeCell ref="C13:D14"/>
    <mergeCell ref="E13:E14"/>
    <mergeCell ref="F13:F14"/>
    <mergeCell ref="G13:G14"/>
    <mergeCell ref="H13:I14"/>
    <mergeCell ref="I34:N35"/>
    <mergeCell ref="F35:G35"/>
    <mergeCell ref="K29:N29"/>
    <mergeCell ref="C30:E35"/>
    <mergeCell ref="F30:G30"/>
    <mergeCell ref="I30:J30"/>
    <mergeCell ref="K30:N30"/>
    <mergeCell ref="F31:G31"/>
    <mergeCell ref="I31:N33"/>
    <mergeCell ref="F32:G32"/>
    <mergeCell ref="F33:G33"/>
    <mergeCell ref="F34:G34"/>
    <mergeCell ref="C29:E29"/>
    <mergeCell ref="F29:G29"/>
    <mergeCell ref="I29:J29"/>
    <mergeCell ref="J19:K19"/>
    <mergeCell ref="C20:D20"/>
    <mergeCell ref="H20:I20"/>
    <mergeCell ref="J20:K20"/>
    <mergeCell ref="I26:J26"/>
    <mergeCell ref="K26:N26"/>
    <mergeCell ref="C28:E28"/>
    <mergeCell ref="F28:G28"/>
    <mergeCell ref="I28:J28"/>
    <mergeCell ref="C27:E27"/>
    <mergeCell ref="F27:G27"/>
    <mergeCell ref="I27:N27"/>
    <mergeCell ref="C23:H23"/>
    <mergeCell ref="I23:J23"/>
    <mergeCell ref="K23:L23"/>
    <mergeCell ref="M23:N23"/>
    <mergeCell ref="C24:E25"/>
  </mergeCells>
  <conditionalFormatting sqref="H22:H29 G30:H30 E26:E30 N1:N14 M1:M13 J15:M20 H17:H20 D1:J3 C1:C4 D7:D12 H7:J12 E7:G13 E15:E23 G15:G23 F15:F24 C7:C13 D16:D23 C15:C24 H15:I16 K1:K12 L1:L3 L5 L7:L13 K23:L23 I22:L22 N16:N22 A1:B35 F26:G29 F30:F35 K24:N26 K28:N28 C26:D35">
    <cfRule type="cellIs" dxfId="1590" priority="2307" operator="equal">
      <formula>0</formula>
    </cfRule>
  </conditionalFormatting>
  <conditionalFormatting sqref="F23:G23 F30:F35 H23:H29 C23:C24 D30:D35 M5:M6 N13:N14 M15 M16:N20 F15:F18 D2:D3 B2 C7:C13 F13:G13 G15:H15 I15:I16 C15:C21 L13:M13 F19:H20 J15:L20 C26:C35">
    <cfRule type="containsText" dxfId="1589" priority="2305" stopIfTrue="1" operator="containsText" text="f'k{kk foHkkx jktLFkku">
      <formula>NOT(ISERROR(SEARCH("f'k{kk foHkkx jktLFkku",B2)))</formula>
    </cfRule>
    <cfRule type="containsText" dxfId="1588" priority="2306" stopIfTrue="1" operator="containsText" text="iw.kkZad">
      <formula>NOT(ISERROR(SEARCH("iw.kkZad",B2)))</formula>
    </cfRule>
  </conditionalFormatting>
  <conditionalFormatting sqref="F31:F33 D30:D35">
    <cfRule type="cellIs" dxfId="1587" priority="2303" stopIfTrue="1" operator="equal">
      <formula>1800</formula>
    </cfRule>
    <cfRule type="cellIs" dxfId="1586" priority="2304" stopIfTrue="1" operator="equal">
      <formula>200</formula>
    </cfRule>
  </conditionalFormatting>
  <conditionalFormatting sqref="F23:G23 F30:F35 H23:H29 C23:C24 D30:D35 M5:M6 N13:N14 M15 M16:N20 F15:F18 D2:D3 B2 C7:C13 F13:G13 G15:H15 I15:I16 C15:C21 L13:M13 F19:H20 J15:L20 C26:C35">
    <cfRule type="containsText" dxfId="1585" priority="2302" stopIfTrue="1" operator="containsText" text="dsoy jktdh; fo|ky;ksa esa iz;ksx gsrq fu%'kqYd">
      <formula>NOT(ISERROR(SEARCH("dsoy jktdh; fo|ky;ksa esa iz;ksx gsrq fu%'kqYd",B2)))</formula>
    </cfRule>
  </conditionalFormatting>
  <conditionalFormatting sqref="N22">
    <cfRule type="cellIs" dxfId="1584" priority="2298" operator="equal">
      <formula>"FAILED"</formula>
    </cfRule>
    <cfRule type="cellIs" dxfId="1583" priority="2299" operator="equal">
      <formula>"Supplementary"</formula>
    </cfRule>
    <cfRule type="cellIs" dxfId="1582" priority="2300" operator="equal">
      <formula>"Passed With G"</formula>
    </cfRule>
    <cfRule type="cellIs" dxfId="1581" priority="2301" operator="equal">
      <formula>"Passed"</formula>
    </cfRule>
  </conditionalFormatting>
  <conditionalFormatting sqref="F26:G29">
    <cfRule type="cellIs" dxfId="1580" priority="2296" operator="equal">
      <formula>"0/100"</formula>
    </cfRule>
    <cfRule type="cellIs" dxfId="1579" priority="2297" operator="equal">
      <formula>"0/200"</formula>
    </cfRule>
  </conditionalFormatting>
  <conditionalFormatting sqref="L22:M22">
    <cfRule type="cellIs" dxfId="1578" priority="2295" operator="equal">
      <formula>"Failed"</formula>
    </cfRule>
  </conditionalFormatting>
  <conditionalFormatting sqref="C26:H29">
    <cfRule type="expression" dxfId="1577" priority="2294">
      <formula>$C26=0</formula>
    </cfRule>
  </conditionalFormatting>
  <conditionalFormatting sqref="H58:H65 G66:H66 E62:E66 N37:N50 M37:M49 J51:M56 H53:H56 D37:J39 C37:C40 D43:D48 H43:J48 E43:G49 E51:E59 G51:G59 F51:F60 C43:C49 D52:D59 C51:C60 H51:I52 K37:K48 L37:L39 L41 L43:L49 K59:L59 I58:L58 N52:N58 A37:B71 F62:G65 F66:F71 K60:N62 K64:N64 C62:D71">
    <cfRule type="cellIs" dxfId="1576" priority="1386" operator="equal">
      <formula>0</formula>
    </cfRule>
  </conditionalFormatting>
  <conditionalFormatting sqref="F59:G59 F66:F71 H59:H65 C59:C60 D66:D71 M41:M42 N49:N50 M51 M52:N56 F51:F54 D38:D39 B38 C43:C49 F49:G49 G51:H51 I51:I52 C51:C57 L49:M49 F55:H56 J51:L56 C62:C71">
    <cfRule type="containsText" dxfId="1575" priority="1384" stopIfTrue="1" operator="containsText" text="f'k{kk foHkkx jktLFkku">
      <formula>NOT(ISERROR(SEARCH("f'k{kk foHkkx jktLFkku",B38)))</formula>
    </cfRule>
    <cfRule type="containsText" dxfId="1574" priority="1385" stopIfTrue="1" operator="containsText" text="iw.kkZad">
      <formula>NOT(ISERROR(SEARCH("iw.kkZad",B38)))</formula>
    </cfRule>
  </conditionalFormatting>
  <conditionalFormatting sqref="F67:F69 D66:D71">
    <cfRule type="cellIs" dxfId="1573" priority="1382" stopIfTrue="1" operator="equal">
      <formula>1800</formula>
    </cfRule>
    <cfRule type="cellIs" dxfId="1572" priority="1383" stopIfTrue="1" operator="equal">
      <formula>200</formula>
    </cfRule>
  </conditionalFormatting>
  <conditionalFormatting sqref="F59:G59 F66:F71 H59:H65 C59:C60 D66:D71 M41:M42 N49:N50 M51 M52:N56 F51:F54 D38:D39 B38 C43:C49 F49:G49 G51:H51 I51:I52 C51:C57 L49:M49 F55:H56 J51:L56 C62:C71">
    <cfRule type="containsText" dxfId="1571" priority="1381" stopIfTrue="1" operator="containsText" text="dsoy jktdh; fo|ky;ksa esa iz;ksx gsrq fu%'kqYd">
      <formula>NOT(ISERROR(SEARCH("dsoy jktdh; fo|ky;ksa esa iz;ksx gsrq fu%'kqYd",B38)))</formula>
    </cfRule>
  </conditionalFormatting>
  <conditionalFormatting sqref="N58">
    <cfRule type="cellIs" dxfId="1570" priority="1377" operator="equal">
      <formula>"FAILED"</formula>
    </cfRule>
    <cfRule type="cellIs" dxfId="1569" priority="1378" operator="equal">
      <formula>"Supplementary"</formula>
    </cfRule>
    <cfRule type="cellIs" dxfId="1568" priority="1379" operator="equal">
      <formula>"Passed With G"</formula>
    </cfRule>
    <cfRule type="cellIs" dxfId="1567" priority="1380" operator="equal">
      <formula>"Passed"</formula>
    </cfRule>
  </conditionalFormatting>
  <conditionalFormatting sqref="F62:G65">
    <cfRule type="cellIs" dxfId="1566" priority="1375" operator="equal">
      <formula>"0/100"</formula>
    </cfRule>
    <cfRule type="cellIs" dxfId="1565" priority="1376" operator="equal">
      <formula>"0/200"</formula>
    </cfRule>
  </conditionalFormatting>
  <conditionalFormatting sqref="L58:M58">
    <cfRule type="cellIs" dxfId="1564" priority="1374" operator="equal">
      <formula>"Failed"</formula>
    </cfRule>
  </conditionalFormatting>
  <conditionalFormatting sqref="C62:H65">
    <cfRule type="expression" dxfId="1563" priority="1373">
      <formula>$C62=0</formula>
    </cfRule>
  </conditionalFormatting>
  <conditionalFormatting sqref="H94:H101 G102:H102 E98:E102 N73:N86 M73:M85 J87:M92 H89:H92 D73:J75 C73:C76 D79:D84 H79:J84 E79:G85 E87:E95 G87:G95 F87:F96 C79:C85 D88:D95 C87:C96 H87:I88 K73:K84 L73:L75 L77 L79:L85 K95:L95 I94:L94 N88:N94 A73:B107 F98:G101 F102:F107 K96:N98 K100:N100 C98:D107">
    <cfRule type="cellIs" dxfId="1562" priority="1372" operator="equal">
      <formula>0</formula>
    </cfRule>
  </conditionalFormatting>
  <conditionalFormatting sqref="F95:G95 F102:F107 H95:H101 C95:C96 D102:D107 M77:M78 N85:N86 M87 M88:N92 F87:F90 D74:D75 B74 C79:C85 F85:G85 G87:H87 I87:I88 C87:C93 L85:M85 F91:H92 J87:L92 C98:C107">
    <cfRule type="containsText" dxfId="1561" priority="1370" stopIfTrue="1" operator="containsText" text="f'k{kk foHkkx jktLFkku">
      <formula>NOT(ISERROR(SEARCH("f'k{kk foHkkx jktLFkku",B74)))</formula>
    </cfRule>
    <cfRule type="containsText" dxfId="1560" priority="1371" stopIfTrue="1" operator="containsText" text="iw.kkZad">
      <formula>NOT(ISERROR(SEARCH("iw.kkZad",B74)))</formula>
    </cfRule>
  </conditionalFormatting>
  <conditionalFormatting sqref="F103:F105 D102:D107">
    <cfRule type="cellIs" dxfId="1559" priority="1368" stopIfTrue="1" operator="equal">
      <formula>1800</formula>
    </cfRule>
    <cfRule type="cellIs" dxfId="1558" priority="1369" stopIfTrue="1" operator="equal">
      <formula>200</formula>
    </cfRule>
  </conditionalFormatting>
  <conditionalFormatting sqref="F95:G95 F102:F107 H95:H101 C95:C96 D102:D107 M77:M78 N85:N86 M87 M88:N92 F87:F90 D74:D75 B74 C79:C85 F85:G85 G87:H87 I87:I88 C87:C93 L85:M85 F91:H92 J87:L92 C98:C107">
    <cfRule type="containsText" dxfId="1557" priority="1367" stopIfTrue="1" operator="containsText" text="dsoy jktdh; fo|ky;ksa esa iz;ksx gsrq fu%'kqYd">
      <formula>NOT(ISERROR(SEARCH("dsoy jktdh; fo|ky;ksa esa iz;ksx gsrq fu%'kqYd",B74)))</formula>
    </cfRule>
  </conditionalFormatting>
  <conditionalFormatting sqref="N94">
    <cfRule type="cellIs" dxfId="1556" priority="1363" operator="equal">
      <formula>"FAILED"</formula>
    </cfRule>
    <cfRule type="cellIs" dxfId="1555" priority="1364" operator="equal">
      <formula>"Supplementary"</formula>
    </cfRule>
    <cfRule type="cellIs" dxfId="1554" priority="1365" operator="equal">
      <formula>"Passed With G"</formula>
    </cfRule>
    <cfRule type="cellIs" dxfId="1553" priority="1366" operator="equal">
      <formula>"Passed"</formula>
    </cfRule>
  </conditionalFormatting>
  <conditionalFormatting sqref="F98:G101">
    <cfRule type="cellIs" dxfId="1552" priority="1361" operator="equal">
      <formula>"0/100"</formula>
    </cfRule>
    <cfRule type="cellIs" dxfId="1551" priority="1362" operator="equal">
      <formula>"0/200"</formula>
    </cfRule>
  </conditionalFormatting>
  <conditionalFormatting sqref="L94:M94">
    <cfRule type="cellIs" dxfId="1550" priority="1360" operator="equal">
      <formula>"Failed"</formula>
    </cfRule>
  </conditionalFormatting>
  <conditionalFormatting sqref="C98:H101">
    <cfRule type="expression" dxfId="1549" priority="1359">
      <formula>$C98=0</formula>
    </cfRule>
  </conditionalFormatting>
  <conditionalFormatting sqref="H130:H137 G138:H138 E134:E138 N109:N122 M109:M121 J123:M128 H125:H128 D109:J111 C109:C112 D115:D120 H115:J120 E115:G121 E123:E131 G123:G131 F123:F132 C115:C121 D124:D131 C123:C132 H123:I124 K109:K120 L109:L111 L113 L115:L121 K131:L131 I130:L130 N124:N130 A109:B143 F134:G137 F138:F143 K132:N134 K136:N136 C134:D143">
    <cfRule type="cellIs" dxfId="1548" priority="1358" operator="equal">
      <formula>0</formula>
    </cfRule>
  </conditionalFormatting>
  <conditionalFormatting sqref="F131:G131 F138:F143 H131:H137 C131:C132 D138:D143 M113:M114 N121:N122 M123 M124:N128 F123:F126 D110:D111 B110 C115:C121 F121:G121 G123:H123 I123:I124 C123:C129 L121:M121 F127:H128 J123:L128 C134:C143">
    <cfRule type="containsText" dxfId="1547" priority="1356" stopIfTrue="1" operator="containsText" text="f'k{kk foHkkx jktLFkku">
      <formula>NOT(ISERROR(SEARCH("f'k{kk foHkkx jktLFkku",B110)))</formula>
    </cfRule>
    <cfRule type="containsText" dxfId="1546" priority="1357" stopIfTrue="1" operator="containsText" text="iw.kkZad">
      <formula>NOT(ISERROR(SEARCH("iw.kkZad",B110)))</formula>
    </cfRule>
  </conditionalFormatting>
  <conditionalFormatting sqref="F139:F141 D138:D143">
    <cfRule type="cellIs" dxfId="1545" priority="1354" stopIfTrue="1" operator="equal">
      <formula>1800</formula>
    </cfRule>
    <cfRule type="cellIs" dxfId="1544" priority="1355" stopIfTrue="1" operator="equal">
      <formula>200</formula>
    </cfRule>
  </conditionalFormatting>
  <conditionalFormatting sqref="F131:G131 F138:F143 H131:H137 C131:C132 D138:D143 M113:M114 N121:N122 M123 M124:N128 F123:F126 D110:D111 B110 C115:C121 F121:G121 G123:H123 I123:I124 C123:C129 L121:M121 F127:H128 J123:L128 C134:C143">
    <cfRule type="containsText" dxfId="1543" priority="1353" stopIfTrue="1" operator="containsText" text="dsoy jktdh; fo|ky;ksa esa iz;ksx gsrq fu%'kqYd">
      <formula>NOT(ISERROR(SEARCH("dsoy jktdh; fo|ky;ksa esa iz;ksx gsrq fu%'kqYd",B110)))</formula>
    </cfRule>
  </conditionalFormatting>
  <conditionalFormatting sqref="N130">
    <cfRule type="cellIs" dxfId="1542" priority="1349" operator="equal">
      <formula>"FAILED"</formula>
    </cfRule>
    <cfRule type="cellIs" dxfId="1541" priority="1350" operator="equal">
      <formula>"Supplementary"</formula>
    </cfRule>
    <cfRule type="cellIs" dxfId="1540" priority="1351" operator="equal">
      <formula>"Passed With G"</formula>
    </cfRule>
    <cfRule type="cellIs" dxfId="1539" priority="1352" operator="equal">
      <formula>"Passed"</formula>
    </cfRule>
  </conditionalFormatting>
  <conditionalFormatting sqref="F134:G137">
    <cfRule type="cellIs" dxfId="1538" priority="1347" operator="equal">
      <formula>"0/100"</formula>
    </cfRule>
    <cfRule type="cellIs" dxfId="1537" priority="1348" operator="equal">
      <formula>"0/200"</formula>
    </cfRule>
  </conditionalFormatting>
  <conditionalFormatting sqref="L130:M130">
    <cfRule type="cellIs" dxfId="1536" priority="1346" operator="equal">
      <formula>"Failed"</formula>
    </cfRule>
  </conditionalFormatting>
  <conditionalFormatting sqref="C134:H137">
    <cfRule type="expression" dxfId="1535" priority="1345">
      <formula>$C134=0</formula>
    </cfRule>
  </conditionalFormatting>
  <conditionalFormatting sqref="H166:H173 G174:H174 E170:E174 N145:N158 M145:M157 J159:M164 H161:H164 D145:J147 C145:C148 D151:D156 H151:J156 E151:G157 E159:E167 G159:G167 F159:F168 C151:C157 D160:D167 C159:C168 H159:I160 K145:K156 L145:L147 L149 L151:L157 K167:L167 I166:L166 N160:N166 A145:B179 F170:G173 F174:F179 K168:N170 K172:N172 C170:D179">
    <cfRule type="cellIs" dxfId="1534" priority="1344" operator="equal">
      <formula>0</formula>
    </cfRule>
  </conditionalFormatting>
  <conditionalFormatting sqref="F167:G167 F174:F179 H167:H173 C167:C168 D174:D179 M149:M150 N157:N158 M159 M160:N164 F159:F162 D146:D147 B146 C151:C157 F157:G157 G159:H159 I159:I160 C159:C165 L157:M157 F163:H164 J159:L164 C170:C179">
    <cfRule type="containsText" dxfId="1533" priority="1342" stopIfTrue="1" operator="containsText" text="f'k{kk foHkkx jktLFkku">
      <formula>NOT(ISERROR(SEARCH("f'k{kk foHkkx jktLFkku",B146)))</formula>
    </cfRule>
    <cfRule type="containsText" dxfId="1532" priority="1343" stopIfTrue="1" operator="containsText" text="iw.kkZad">
      <formula>NOT(ISERROR(SEARCH("iw.kkZad",B146)))</formula>
    </cfRule>
  </conditionalFormatting>
  <conditionalFormatting sqref="F175:F177 D174:D179">
    <cfRule type="cellIs" dxfId="1531" priority="1340" stopIfTrue="1" operator="equal">
      <formula>1800</formula>
    </cfRule>
    <cfRule type="cellIs" dxfId="1530" priority="1341" stopIfTrue="1" operator="equal">
      <formula>200</formula>
    </cfRule>
  </conditionalFormatting>
  <conditionalFormatting sqref="F167:G167 F174:F179 H167:H173 C167:C168 D174:D179 M149:M150 N157:N158 M159 M160:N164 F159:F162 D146:D147 B146 C151:C157 F157:G157 G159:H159 I159:I160 C159:C165 L157:M157 F163:H164 J159:L164 C170:C179">
    <cfRule type="containsText" dxfId="1529" priority="1339" stopIfTrue="1" operator="containsText" text="dsoy jktdh; fo|ky;ksa esa iz;ksx gsrq fu%'kqYd">
      <formula>NOT(ISERROR(SEARCH("dsoy jktdh; fo|ky;ksa esa iz;ksx gsrq fu%'kqYd",B146)))</formula>
    </cfRule>
  </conditionalFormatting>
  <conditionalFormatting sqref="N166">
    <cfRule type="cellIs" dxfId="1528" priority="1335" operator="equal">
      <formula>"FAILED"</formula>
    </cfRule>
    <cfRule type="cellIs" dxfId="1527" priority="1336" operator="equal">
      <formula>"Supplementary"</formula>
    </cfRule>
    <cfRule type="cellIs" dxfId="1526" priority="1337" operator="equal">
      <formula>"Passed With G"</formula>
    </cfRule>
    <cfRule type="cellIs" dxfId="1525" priority="1338" operator="equal">
      <formula>"Passed"</formula>
    </cfRule>
  </conditionalFormatting>
  <conditionalFormatting sqref="F170:G173">
    <cfRule type="cellIs" dxfId="1524" priority="1333" operator="equal">
      <formula>"0/100"</formula>
    </cfRule>
    <cfRule type="cellIs" dxfId="1523" priority="1334" operator="equal">
      <formula>"0/200"</formula>
    </cfRule>
  </conditionalFormatting>
  <conditionalFormatting sqref="L166:M166">
    <cfRule type="cellIs" dxfId="1522" priority="1332" operator="equal">
      <formula>"Failed"</formula>
    </cfRule>
  </conditionalFormatting>
  <conditionalFormatting sqref="C170:H173">
    <cfRule type="expression" dxfId="1521" priority="1331">
      <formula>$C170=0</formula>
    </cfRule>
  </conditionalFormatting>
  <conditionalFormatting sqref="H202:H209 G210:H210 E206:E210 N181:N194 M181:M193 J195:M200 H197:H200 D181:J183 C181:C184 D187:D192 H187:J192 E187:G193 E195:E203 G195:G203 F195:F204 C187:C193 D196:D203 C195:C204 H195:I196 K181:K192 L181:L183 L185 L187:L193 K203:L203 I202:L202 N196:N202 A181:B215 F206:G209 F210:F215 K204:N206 K208:N208 C206:D215">
    <cfRule type="cellIs" dxfId="1520" priority="1330" operator="equal">
      <formula>0</formula>
    </cfRule>
  </conditionalFormatting>
  <conditionalFormatting sqref="F203:G203 F210:F215 H203:H209 C203:C204 D210:D215 M185:M186 N193:N194 M195 M196:N200 F195:F198 D182:D183 B182 C187:C193 F193:G193 G195:H195 I195:I196 C195:C201 L193:M193 F199:H200 J195:L200 C206:C215">
    <cfRule type="containsText" dxfId="1519" priority="1328" stopIfTrue="1" operator="containsText" text="f'k{kk foHkkx jktLFkku">
      <formula>NOT(ISERROR(SEARCH("f'k{kk foHkkx jktLFkku",B182)))</formula>
    </cfRule>
    <cfRule type="containsText" dxfId="1518" priority="1329" stopIfTrue="1" operator="containsText" text="iw.kkZad">
      <formula>NOT(ISERROR(SEARCH("iw.kkZad",B182)))</formula>
    </cfRule>
  </conditionalFormatting>
  <conditionalFormatting sqref="F211:F213 D210:D215">
    <cfRule type="cellIs" dxfId="1517" priority="1326" stopIfTrue="1" operator="equal">
      <formula>1800</formula>
    </cfRule>
    <cfRule type="cellIs" dxfId="1516" priority="1327" stopIfTrue="1" operator="equal">
      <formula>200</formula>
    </cfRule>
  </conditionalFormatting>
  <conditionalFormatting sqref="F203:G203 F210:F215 H203:H209 C203:C204 D210:D215 M185:M186 N193:N194 M195 M196:N200 F195:F198 D182:D183 B182 C187:C193 F193:G193 G195:H195 I195:I196 C195:C201 L193:M193 F199:H200 J195:L200 C206:C215">
    <cfRule type="containsText" dxfId="1515" priority="1325" stopIfTrue="1" operator="containsText" text="dsoy jktdh; fo|ky;ksa esa iz;ksx gsrq fu%'kqYd">
      <formula>NOT(ISERROR(SEARCH("dsoy jktdh; fo|ky;ksa esa iz;ksx gsrq fu%'kqYd",B182)))</formula>
    </cfRule>
  </conditionalFormatting>
  <conditionalFormatting sqref="N202">
    <cfRule type="cellIs" dxfId="1514" priority="1321" operator="equal">
      <formula>"FAILED"</formula>
    </cfRule>
    <cfRule type="cellIs" dxfId="1513" priority="1322" operator="equal">
      <formula>"Supplementary"</formula>
    </cfRule>
    <cfRule type="cellIs" dxfId="1512" priority="1323" operator="equal">
      <formula>"Passed With G"</formula>
    </cfRule>
    <cfRule type="cellIs" dxfId="1511" priority="1324" operator="equal">
      <formula>"Passed"</formula>
    </cfRule>
  </conditionalFormatting>
  <conditionalFormatting sqref="F206:G209">
    <cfRule type="cellIs" dxfId="1510" priority="1319" operator="equal">
      <formula>"0/100"</formula>
    </cfRule>
    <cfRule type="cellIs" dxfId="1509" priority="1320" operator="equal">
      <formula>"0/200"</formula>
    </cfRule>
  </conditionalFormatting>
  <conditionalFormatting sqref="L202:M202">
    <cfRule type="cellIs" dxfId="1508" priority="1318" operator="equal">
      <formula>"Failed"</formula>
    </cfRule>
  </conditionalFormatting>
  <conditionalFormatting sqref="C206:H209">
    <cfRule type="expression" dxfId="1507" priority="1317">
      <formula>$C206=0</formula>
    </cfRule>
  </conditionalFormatting>
  <conditionalFormatting sqref="H238:H245 G246:H246 E242:E246 N217:N230 M217:M229 J231:M236 H233:H236 D217:J219 C217:C220 D223:D228 H223:J228 E223:G229 E231:E239 G231:G239 F231:F240 C223:C229 D232:D239 C231:C240 H231:I232 K217:K228 L217:L219 L221 L223:L229 K239:L239 I238:L238 N232:N238 A217:B251 F242:G245 F246:F251 K240:N242 K244:N244 C242:D251">
    <cfRule type="cellIs" dxfId="1506" priority="1316" operator="equal">
      <formula>0</formula>
    </cfRule>
  </conditionalFormatting>
  <conditionalFormatting sqref="F239:G239 F246:F251 H239:H245 C239:C240 D246:D251 M221:M222 N229:N230 M231 M232:N236 F231:F234 D218:D219 B218 C223:C229 F229:G229 G231:H231 I231:I232 C231:C237 L229:M229 F235:H236 J231:L236 C242:C251">
    <cfRule type="containsText" dxfId="1505" priority="1314" stopIfTrue="1" operator="containsText" text="f'k{kk foHkkx jktLFkku">
      <formula>NOT(ISERROR(SEARCH("f'k{kk foHkkx jktLFkku",B218)))</formula>
    </cfRule>
    <cfRule type="containsText" dxfId="1504" priority="1315" stopIfTrue="1" operator="containsText" text="iw.kkZad">
      <formula>NOT(ISERROR(SEARCH("iw.kkZad",B218)))</formula>
    </cfRule>
  </conditionalFormatting>
  <conditionalFormatting sqref="F247:F249 D246:D251">
    <cfRule type="cellIs" dxfId="1503" priority="1312" stopIfTrue="1" operator="equal">
      <formula>1800</formula>
    </cfRule>
    <cfRule type="cellIs" dxfId="1502" priority="1313" stopIfTrue="1" operator="equal">
      <formula>200</formula>
    </cfRule>
  </conditionalFormatting>
  <conditionalFormatting sqref="F239:G239 F246:F251 H239:H245 C239:C240 D246:D251 M221:M222 N229:N230 M231 M232:N236 F231:F234 D218:D219 B218 C223:C229 F229:G229 G231:H231 I231:I232 C231:C237 L229:M229 F235:H236 J231:L236 C242:C251">
    <cfRule type="containsText" dxfId="1501" priority="1311" stopIfTrue="1" operator="containsText" text="dsoy jktdh; fo|ky;ksa esa iz;ksx gsrq fu%'kqYd">
      <formula>NOT(ISERROR(SEARCH("dsoy jktdh; fo|ky;ksa esa iz;ksx gsrq fu%'kqYd",B218)))</formula>
    </cfRule>
  </conditionalFormatting>
  <conditionalFormatting sqref="N238">
    <cfRule type="cellIs" dxfId="1500" priority="1307" operator="equal">
      <formula>"FAILED"</formula>
    </cfRule>
    <cfRule type="cellIs" dxfId="1499" priority="1308" operator="equal">
      <formula>"Supplementary"</formula>
    </cfRule>
    <cfRule type="cellIs" dxfId="1498" priority="1309" operator="equal">
      <formula>"Passed With G"</formula>
    </cfRule>
    <cfRule type="cellIs" dxfId="1497" priority="1310" operator="equal">
      <formula>"Passed"</formula>
    </cfRule>
  </conditionalFormatting>
  <conditionalFormatting sqref="F242:G245">
    <cfRule type="cellIs" dxfId="1496" priority="1305" operator="equal">
      <formula>"0/100"</formula>
    </cfRule>
    <cfRule type="cellIs" dxfId="1495" priority="1306" operator="equal">
      <formula>"0/200"</formula>
    </cfRule>
  </conditionalFormatting>
  <conditionalFormatting sqref="L238:M238">
    <cfRule type="cellIs" dxfId="1494" priority="1304" operator="equal">
      <formula>"Failed"</formula>
    </cfRule>
  </conditionalFormatting>
  <conditionalFormatting sqref="C242:H245">
    <cfRule type="expression" dxfId="1493" priority="1303">
      <formula>$C242=0</formula>
    </cfRule>
  </conditionalFormatting>
  <conditionalFormatting sqref="H274:H281 G282:H282 E278:E282 N253:N266 M253:M265 J267:M272 H269:H272 D253:J255 C253:C256 D259:D264 H259:J264 E259:G265 E267:E275 G267:G275 F267:F276 C259:C265 D268:D275 C267:C276 H267:I268 K253:K264 L253:L255 L257 L259:L265 K275:L275 I274:L274 N268:N274 A253:B287 F278:G281 F282:F287 K276:N278 K280:N280 C278:D287">
    <cfRule type="cellIs" dxfId="1492" priority="1302" operator="equal">
      <formula>0</formula>
    </cfRule>
  </conditionalFormatting>
  <conditionalFormatting sqref="F275:G275 F282:F287 H275:H281 C275:C276 D282:D287 M257:M258 N265:N266 M267 M268:N272 F267:F270 D254:D255 B254 C259:C265 F265:G265 G267:H267 I267:I268 C267:C273 L265:M265 F271:H272 J267:L272 C278:C287">
    <cfRule type="containsText" dxfId="1491" priority="1300" stopIfTrue="1" operator="containsText" text="f'k{kk foHkkx jktLFkku">
      <formula>NOT(ISERROR(SEARCH("f'k{kk foHkkx jktLFkku",B254)))</formula>
    </cfRule>
    <cfRule type="containsText" dxfId="1490" priority="1301" stopIfTrue="1" operator="containsText" text="iw.kkZad">
      <formula>NOT(ISERROR(SEARCH("iw.kkZad",B254)))</formula>
    </cfRule>
  </conditionalFormatting>
  <conditionalFormatting sqref="F283:F285 D282:D287">
    <cfRule type="cellIs" dxfId="1489" priority="1298" stopIfTrue="1" operator="equal">
      <formula>1800</formula>
    </cfRule>
    <cfRule type="cellIs" dxfId="1488" priority="1299" stopIfTrue="1" operator="equal">
      <formula>200</formula>
    </cfRule>
  </conditionalFormatting>
  <conditionalFormatting sqref="F275:G275 F282:F287 H275:H281 C275:C276 D282:D287 M257:M258 N265:N266 M267 M268:N272 F267:F270 D254:D255 B254 C259:C265 F265:G265 G267:H267 I267:I268 C267:C273 L265:M265 F271:H272 J267:L272 C278:C287">
    <cfRule type="containsText" dxfId="1487" priority="1297" stopIfTrue="1" operator="containsText" text="dsoy jktdh; fo|ky;ksa esa iz;ksx gsrq fu%'kqYd">
      <formula>NOT(ISERROR(SEARCH("dsoy jktdh; fo|ky;ksa esa iz;ksx gsrq fu%'kqYd",B254)))</formula>
    </cfRule>
  </conditionalFormatting>
  <conditionalFormatting sqref="N274">
    <cfRule type="cellIs" dxfId="1486" priority="1293" operator="equal">
      <formula>"FAILED"</formula>
    </cfRule>
    <cfRule type="cellIs" dxfId="1485" priority="1294" operator="equal">
      <formula>"Supplementary"</formula>
    </cfRule>
    <cfRule type="cellIs" dxfId="1484" priority="1295" operator="equal">
      <formula>"Passed With G"</formula>
    </cfRule>
    <cfRule type="cellIs" dxfId="1483" priority="1296" operator="equal">
      <formula>"Passed"</formula>
    </cfRule>
  </conditionalFormatting>
  <conditionalFormatting sqref="F278:G281">
    <cfRule type="cellIs" dxfId="1482" priority="1291" operator="equal">
      <formula>"0/100"</formula>
    </cfRule>
    <cfRule type="cellIs" dxfId="1481" priority="1292" operator="equal">
      <formula>"0/200"</formula>
    </cfRule>
  </conditionalFormatting>
  <conditionalFormatting sqref="L274:M274">
    <cfRule type="cellIs" dxfId="1480" priority="1290" operator="equal">
      <formula>"Failed"</formula>
    </cfRule>
  </conditionalFormatting>
  <conditionalFormatting sqref="C278:H281">
    <cfRule type="expression" dxfId="1479" priority="1289">
      <formula>$C278=0</formula>
    </cfRule>
  </conditionalFormatting>
  <conditionalFormatting sqref="H310:H317 G318:H318 E314:E318 N289:N302 M289:M301 J303:M308 H305:H308 D289:J291 C289:C292 D295:D300 H295:J300 E295:G301 E303:E311 G303:G311 F303:F312 C295:C301 D304:D311 C303:C312 H303:I304 K289:K300 L289:L291 L293 L295:L301 K311:L311 I310:L310 N304:N310 A289:B323 F314:G317 F318:F323 K312:N314 K316:N316 C314:D323">
    <cfRule type="cellIs" dxfId="1478" priority="1288" operator="equal">
      <formula>0</formula>
    </cfRule>
  </conditionalFormatting>
  <conditionalFormatting sqref="F311:G311 F318:F323 H311:H317 C311:C312 D318:D323 M293:M294 N301:N302 M303 M304:N308 F303:F306 D290:D291 B290 C295:C301 F301:G301 G303:H303 I303:I304 C303:C309 L301:M301 F307:H308 J303:L308 C314:C323">
    <cfRule type="containsText" dxfId="1477" priority="1286" stopIfTrue="1" operator="containsText" text="f'k{kk foHkkx jktLFkku">
      <formula>NOT(ISERROR(SEARCH("f'k{kk foHkkx jktLFkku",B290)))</formula>
    </cfRule>
    <cfRule type="containsText" dxfId="1476" priority="1287" stopIfTrue="1" operator="containsText" text="iw.kkZad">
      <formula>NOT(ISERROR(SEARCH("iw.kkZad",B290)))</formula>
    </cfRule>
  </conditionalFormatting>
  <conditionalFormatting sqref="F319:F321 D318:D323">
    <cfRule type="cellIs" dxfId="1475" priority="1284" stopIfTrue="1" operator="equal">
      <formula>1800</formula>
    </cfRule>
    <cfRule type="cellIs" dxfId="1474" priority="1285" stopIfTrue="1" operator="equal">
      <formula>200</formula>
    </cfRule>
  </conditionalFormatting>
  <conditionalFormatting sqref="F311:G311 F318:F323 H311:H317 C311:C312 D318:D323 M293:M294 N301:N302 M303 M304:N308 F303:F306 D290:D291 B290 C295:C301 F301:G301 G303:H303 I303:I304 C303:C309 L301:M301 F307:H308 J303:L308 C314:C323">
    <cfRule type="containsText" dxfId="1473" priority="1283" stopIfTrue="1" operator="containsText" text="dsoy jktdh; fo|ky;ksa esa iz;ksx gsrq fu%'kqYd">
      <formula>NOT(ISERROR(SEARCH("dsoy jktdh; fo|ky;ksa esa iz;ksx gsrq fu%'kqYd",B290)))</formula>
    </cfRule>
  </conditionalFormatting>
  <conditionalFormatting sqref="N310">
    <cfRule type="cellIs" dxfId="1472" priority="1279" operator="equal">
      <formula>"FAILED"</formula>
    </cfRule>
    <cfRule type="cellIs" dxfId="1471" priority="1280" operator="equal">
      <formula>"Supplementary"</formula>
    </cfRule>
    <cfRule type="cellIs" dxfId="1470" priority="1281" operator="equal">
      <formula>"Passed With G"</formula>
    </cfRule>
    <cfRule type="cellIs" dxfId="1469" priority="1282" operator="equal">
      <formula>"Passed"</formula>
    </cfRule>
  </conditionalFormatting>
  <conditionalFormatting sqref="F314:G317">
    <cfRule type="cellIs" dxfId="1468" priority="1277" operator="equal">
      <formula>"0/100"</formula>
    </cfRule>
    <cfRule type="cellIs" dxfId="1467" priority="1278" operator="equal">
      <formula>"0/200"</formula>
    </cfRule>
  </conditionalFormatting>
  <conditionalFormatting sqref="L310:M310">
    <cfRule type="cellIs" dxfId="1466" priority="1276" operator="equal">
      <formula>"Failed"</formula>
    </cfRule>
  </conditionalFormatting>
  <conditionalFormatting sqref="C314:H317">
    <cfRule type="expression" dxfId="1465" priority="1275">
      <formula>$C314=0</formula>
    </cfRule>
  </conditionalFormatting>
  <conditionalFormatting sqref="H346:H353 G354:H354 E350:E354 N325:N338 M325:M337 J339:M344 H341:H344 D325:J327 C325:C328 D331:D336 H331:J336 E331:G337 E339:E347 G339:G347 F339:F348 C331:C337 D340:D347 C339:C348 H339:I340 K325:K336 L325:L327 L329 L331:L337 K347:L347 I346:L346 N340:N346 A325:B359 F350:G353 F354:F359 K348:N350 K352:N352 C350:D359">
    <cfRule type="cellIs" dxfId="1464" priority="1274" operator="equal">
      <formula>0</formula>
    </cfRule>
  </conditionalFormatting>
  <conditionalFormatting sqref="F347:G347 F354:F359 H347:H353 C347:C348 D354:D359 M329:M330 N337:N338 M339 M340:N344 F339:F342 D326:D327 B326 C331:C337 F337:G337 G339:H339 I339:I340 C339:C345 L337:M337 F343:H344 J339:L344 C350:C359">
    <cfRule type="containsText" dxfId="1463" priority="1272" stopIfTrue="1" operator="containsText" text="f'k{kk foHkkx jktLFkku">
      <formula>NOT(ISERROR(SEARCH("f'k{kk foHkkx jktLFkku",B326)))</formula>
    </cfRule>
    <cfRule type="containsText" dxfId="1462" priority="1273" stopIfTrue="1" operator="containsText" text="iw.kkZad">
      <formula>NOT(ISERROR(SEARCH("iw.kkZad",B326)))</formula>
    </cfRule>
  </conditionalFormatting>
  <conditionalFormatting sqref="F355:F357 D354:D359">
    <cfRule type="cellIs" dxfId="1461" priority="1270" stopIfTrue="1" operator="equal">
      <formula>1800</formula>
    </cfRule>
    <cfRule type="cellIs" dxfId="1460" priority="1271" stopIfTrue="1" operator="equal">
      <formula>200</formula>
    </cfRule>
  </conditionalFormatting>
  <conditionalFormatting sqref="F347:G347 F354:F359 H347:H353 C347:C348 D354:D359 M329:M330 N337:N338 M339 M340:N344 F339:F342 D326:D327 B326 C331:C337 F337:G337 G339:H339 I339:I340 C339:C345 L337:M337 F343:H344 J339:L344 C350:C359">
    <cfRule type="containsText" dxfId="1459" priority="1269" stopIfTrue="1" operator="containsText" text="dsoy jktdh; fo|ky;ksa esa iz;ksx gsrq fu%'kqYd">
      <formula>NOT(ISERROR(SEARCH("dsoy jktdh; fo|ky;ksa esa iz;ksx gsrq fu%'kqYd",B326)))</formula>
    </cfRule>
  </conditionalFormatting>
  <conditionalFormatting sqref="N346">
    <cfRule type="cellIs" dxfId="1458" priority="1265" operator="equal">
      <formula>"FAILED"</formula>
    </cfRule>
    <cfRule type="cellIs" dxfId="1457" priority="1266" operator="equal">
      <formula>"Supplementary"</formula>
    </cfRule>
    <cfRule type="cellIs" dxfId="1456" priority="1267" operator="equal">
      <formula>"Passed With G"</formula>
    </cfRule>
    <cfRule type="cellIs" dxfId="1455" priority="1268" operator="equal">
      <formula>"Passed"</formula>
    </cfRule>
  </conditionalFormatting>
  <conditionalFormatting sqref="F350:G353">
    <cfRule type="cellIs" dxfId="1454" priority="1263" operator="equal">
      <formula>"0/100"</formula>
    </cfRule>
    <cfRule type="cellIs" dxfId="1453" priority="1264" operator="equal">
      <formula>"0/200"</formula>
    </cfRule>
  </conditionalFormatting>
  <conditionalFormatting sqref="L346:M346">
    <cfRule type="cellIs" dxfId="1452" priority="1262" operator="equal">
      <formula>"Failed"</formula>
    </cfRule>
  </conditionalFormatting>
  <conditionalFormatting sqref="C350:H353">
    <cfRule type="expression" dxfId="1451" priority="1261">
      <formula>$C350=0</formula>
    </cfRule>
  </conditionalFormatting>
  <conditionalFormatting sqref="H382:H389 G390:H390 E386:E390 N361:N374 M361:M373 J375:M380 H377:H380 D361:J363 C361:C364 D367:D372 H367:J372 E367:G373 E375:E383 G375:G383 F375:F384 C367:C373 D376:D383 C375:C384 H375:I376 K361:K372 L361:L363 L365 L367:L373 K383:L383 I382:L382 N376:N382 A361:B395 F386:G389 F390:F395 K384:N386 K388:N388 C386:D395">
    <cfRule type="cellIs" dxfId="1450" priority="1260" operator="equal">
      <formula>0</formula>
    </cfRule>
  </conditionalFormatting>
  <conditionalFormatting sqref="F383:G383 F390:F395 H383:H389 C383:C384 D390:D395 M365:M366 N373:N374 M375 M376:N380 F375:F378 D362:D363 B362 C367:C373 F373:G373 G375:H375 I375:I376 C375:C381 L373:M373 F379:H380 J375:L380 C386:C395">
    <cfRule type="containsText" dxfId="1449" priority="1258" stopIfTrue="1" operator="containsText" text="f'k{kk foHkkx jktLFkku">
      <formula>NOT(ISERROR(SEARCH("f'k{kk foHkkx jktLFkku",B362)))</formula>
    </cfRule>
    <cfRule type="containsText" dxfId="1448" priority="1259" stopIfTrue="1" operator="containsText" text="iw.kkZad">
      <formula>NOT(ISERROR(SEARCH("iw.kkZad",B362)))</formula>
    </cfRule>
  </conditionalFormatting>
  <conditionalFormatting sqref="F391:F393 D390:D395">
    <cfRule type="cellIs" dxfId="1447" priority="1256" stopIfTrue="1" operator="equal">
      <formula>1800</formula>
    </cfRule>
    <cfRule type="cellIs" dxfId="1446" priority="1257" stopIfTrue="1" operator="equal">
      <formula>200</formula>
    </cfRule>
  </conditionalFormatting>
  <conditionalFormatting sqref="F383:G383 F390:F395 H383:H389 C383:C384 D390:D395 M365:M366 N373:N374 M375 M376:N380 F375:F378 D362:D363 B362 C367:C373 F373:G373 G375:H375 I375:I376 C375:C381 L373:M373 F379:H380 J375:L380 C386:C395">
    <cfRule type="containsText" dxfId="1445" priority="1255" stopIfTrue="1" operator="containsText" text="dsoy jktdh; fo|ky;ksa esa iz;ksx gsrq fu%'kqYd">
      <formula>NOT(ISERROR(SEARCH("dsoy jktdh; fo|ky;ksa esa iz;ksx gsrq fu%'kqYd",B362)))</formula>
    </cfRule>
  </conditionalFormatting>
  <conditionalFormatting sqref="N382">
    <cfRule type="cellIs" dxfId="1444" priority="1251" operator="equal">
      <formula>"FAILED"</formula>
    </cfRule>
    <cfRule type="cellIs" dxfId="1443" priority="1252" operator="equal">
      <formula>"Supplementary"</formula>
    </cfRule>
    <cfRule type="cellIs" dxfId="1442" priority="1253" operator="equal">
      <formula>"Passed With G"</formula>
    </cfRule>
    <cfRule type="cellIs" dxfId="1441" priority="1254" operator="equal">
      <formula>"Passed"</formula>
    </cfRule>
  </conditionalFormatting>
  <conditionalFormatting sqref="F386:G389">
    <cfRule type="cellIs" dxfId="1440" priority="1249" operator="equal">
      <formula>"0/100"</formula>
    </cfRule>
    <cfRule type="cellIs" dxfId="1439" priority="1250" operator="equal">
      <formula>"0/200"</formula>
    </cfRule>
  </conditionalFormatting>
  <conditionalFormatting sqref="L382:M382">
    <cfRule type="cellIs" dxfId="1438" priority="1248" operator="equal">
      <formula>"Failed"</formula>
    </cfRule>
  </conditionalFormatting>
  <conditionalFormatting sqref="C386:H389">
    <cfRule type="expression" dxfId="1437" priority="1247">
      <formula>$C386=0</formula>
    </cfRule>
  </conditionalFormatting>
  <conditionalFormatting sqref="H418:H425 G426:H426 E422:E426 N397:N410 M397:M409 J411:M416 H413:H416 D397:J399 C397:C400 D403:D408 H403:J408 E403:G409 E411:E419 G411:G419 F411:F420 C403:C409 D412:D419 C411:C420 H411:I412 K397:K408 L397:L399 L401 L403:L409 K419:L419 I418:L418 N412:N418 A397:B431 F422:G425 F426:F431 K420:N422 K424:N424 C422:D431">
    <cfRule type="cellIs" dxfId="1436" priority="1246" operator="equal">
      <formula>0</formula>
    </cfRule>
  </conditionalFormatting>
  <conditionalFormatting sqref="F419:G419 F426:F431 H419:H425 C419:C420 D426:D431 M401:M402 N409:N410 M411 M412:N416 F411:F414 D398:D399 B398 C403:C409 F409:G409 G411:H411 I411:I412 C411:C417 L409:M409 F415:H416 J411:L416 C422:C431">
    <cfRule type="containsText" dxfId="1435" priority="1244" stopIfTrue="1" operator="containsText" text="f'k{kk foHkkx jktLFkku">
      <formula>NOT(ISERROR(SEARCH("f'k{kk foHkkx jktLFkku",B398)))</formula>
    </cfRule>
    <cfRule type="containsText" dxfId="1434" priority="1245" stopIfTrue="1" operator="containsText" text="iw.kkZad">
      <formula>NOT(ISERROR(SEARCH("iw.kkZad",B398)))</formula>
    </cfRule>
  </conditionalFormatting>
  <conditionalFormatting sqref="F427:F429 D426:D431">
    <cfRule type="cellIs" dxfId="1433" priority="1242" stopIfTrue="1" operator="equal">
      <formula>1800</formula>
    </cfRule>
    <cfRule type="cellIs" dxfId="1432" priority="1243" stopIfTrue="1" operator="equal">
      <formula>200</formula>
    </cfRule>
  </conditionalFormatting>
  <conditionalFormatting sqref="F419:G419 F426:F431 H419:H425 C419:C420 D426:D431 M401:M402 N409:N410 M411 M412:N416 F411:F414 D398:D399 B398 C403:C409 F409:G409 G411:H411 I411:I412 C411:C417 L409:M409 F415:H416 J411:L416 C422:C431">
    <cfRule type="containsText" dxfId="1431" priority="1241" stopIfTrue="1" operator="containsText" text="dsoy jktdh; fo|ky;ksa esa iz;ksx gsrq fu%'kqYd">
      <formula>NOT(ISERROR(SEARCH("dsoy jktdh; fo|ky;ksa esa iz;ksx gsrq fu%'kqYd",B398)))</formula>
    </cfRule>
  </conditionalFormatting>
  <conditionalFormatting sqref="N418">
    <cfRule type="cellIs" dxfId="1430" priority="1237" operator="equal">
      <formula>"FAILED"</formula>
    </cfRule>
    <cfRule type="cellIs" dxfId="1429" priority="1238" operator="equal">
      <formula>"Supplementary"</formula>
    </cfRule>
    <cfRule type="cellIs" dxfId="1428" priority="1239" operator="equal">
      <formula>"Passed With G"</formula>
    </cfRule>
    <cfRule type="cellIs" dxfId="1427" priority="1240" operator="equal">
      <formula>"Passed"</formula>
    </cfRule>
  </conditionalFormatting>
  <conditionalFormatting sqref="F422:G425">
    <cfRule type="cellIs" dxfId="1426" priority="1235" operator="equal">
      <formula>"0/100"</formula>
    </cfRule>
    <cfRule type="cellIs" dxfId="1425" priority="1236" operator="equal">
      <formula>"0/200"</formula>
    </cfRule>
  </conditionalFormatting>
  <conditionalFormatting sqref="L418:M418">
    <cfRule type="cellIs" dxfId="1424" priority="1234" operator="equal">
      <formula>"Failed"</formula>
    </cfRule>
  </conditionalFormatting>
  <conditionalFormatting sqref="C422:H425">
    <cfRule type="expression" dxfId="1423" priority="1233">
      <formula>$C422=0</formula>
    </cfRule>
  </conditionalFormatting>
  <conditionalFormatting sqref="H454:H461 G462:H462 E458:E462 N433:N446 M433:M445 J447:M452 H449:H452 D433:J435 C433:C436 D439:D444 H439:J444 E439:G445 E447:E455 G447:G455 F447:F456 C439:C445 D448:D455 C447:C456 H447:I448 K433:K444 L433:L435 L437 L439:L445 K455:L455 I454:L454 N448:N454 A433:B467 F458:G461 F462:F467 K456:N458 K460:N460 C458:D467">
    <cfRule type="cellIs" dxfId="1422" priority="1232" operator="equal">
      <formula>0</formula>
    </cfRule>
  </conditionalFormatting>
  <conditionalFormatting sqref="F455:G455 F462:F467 H455:H461 C455:C456 D462:D467 M437:M438 N445:N446 M447 M448:N452 F447:F450 D434:D435 B434 C439:C445 F445:G445 G447:H447 I447:I448 C447:C453 L445:M445 F451:H452 J447:L452 C458:C467">
    <cfRule type="containsText" dxfId="1421" priority="1230" stopIfTrue="1" operator="containsText" text="f'k{kk foHkkx jktLFkku">
      <formula>NOT(ISERROR(SEARCH("f'k{kk foHkkx jktLFkku",B434)))</formula>
    </cfRule>
    <cfRule type="containsText" dxfId="1420" priority="1231" stopIfTrue="1" operator="containsText" text="iw.kkZad">
      <formula>NOT(ISERROR(SEARCH("iw.kkZad",B434)))</formula>
    </cfRule>
  </conditionalFormatting>
  <conditionalFormatting sqref="F463:F465 D462:D467">
    <cfRule type="cellIs" dxfId="1419" priority="1228" stopIfTrue="1" operator="equal">
      <formula>1800</formula>
    </cfRule>
    <cfRule type="cellIs" dxfId="1418" priority="1229" stopIfTrue="1" operator="equal">
      <formula>200</formula>
    </cfRule>
  </conditionalFormatting>
  <conditionalFormatting sqref="F455:G455 F462:F467 H455:H461 C455:C456 D462:D467 M437:M438 N445:N446 M447 M448:N452 F447:F450 D434:D435 B434 C439:C445 F445:G445 G447:H447 I447:I448 C447:C453 L445:M445 F451:H452 J447:L452 C458:C467">
    <cfRule type="containsText" dxfId="1417" priority="1227" stopIfTrue="1" operator="containsText" text="dsoy jktdh; fo|ky;ksa esa iz;ksx gsrq fu%'kqYd">
      <formula>NOT(ISERROR(SEARCH("dsoy jktdh; fo|ky;ksa esa iz;ksx gsrq fu%'kqYd",B434)))</formula>
    </cfRule>
  </conditionalFormatting>
  <conditionalFormatting sqref="N454">
    <cfRule type="cellIs" dxfId="1416" priority="1223" operator="equal">
      <formula>"FAILED"</formula>
    </cfRule>
    <cfRule type="cellIs" dxfId="1415" priority="1224" operator="equal">
      <formula>"Supplementary"</formula>
    </cfRule>
    <cfRule type="cellIs" dxfId="1414" priority="1225" operator="equal">
      <formula>"Passed With G"</formula>
    </cfRule>
    <cfRule type="cellIs" dxfId="1413" priority="1226" operator="equal">
      <formula>"Passed"</formula>
    </cfRule>
  </conditionalFormatting>
  <conditionalFormatting sqref="F458:G461">
    <cfRule type="cellIs" dxfId="1412" priority="1221" operator="equal">
      <formula>"0/100"</formula>
    </cfRule>
    <cfRule type="cellIs" dxfId="1411" priority="1222" operator="equal">
      <formula>"0/200"</formula>
    </cfRule>
  </conditionalFormatting>
  <conditionalFormatting sqref="L454:M454">
    <cfRule type="cellIs" dxfId="1410" priority="1220" operator="equal">
      <formula>"Failed"</formula>
    </cfRule>
  </conditionalFormatting>
  <conditionalFormatting sqref="C458:H461">
    <cfRule type="expression" dxfId="1409" priority="1219">
      <formula>$C458=0</formula>
    </cfRule>
  </conditionalFormatting>
  <conditionalFormatting sqref="H490:H497 G498:H498 E494:E498 N469:N482 M469:M481 J483:M488 H485:H488 D469:J471 C469:C472 D475:D480 H475:J480 E475:G481 E483:E491 G483:G491 F483:F492 C475:C481 D484:D491 C483:C492 H483:I484 K469:K480 L469:L471 L473 L475:L481 K491:L491 I490:L490 N484:N490 A469:B503 F494:G497 F498:F503 K492:N494 K496:N496 C494:D503">
    <cfRule type="cellIs" dxfId="1408" priority="1218" operator="equal">
      <formula>0</formula>
    </cfRule>
  </conditionalFormatting>
  <conditionalFormatting sqref="F491:G491 F498:F503 H491:H497 C491:C492 D498:D503 M473:M474 N481:N482 M483 M484:N488 F483:F486 D470:D471 B470 C475:C481 F481:G481 G483:H483 I483:I484 C483:C489 L481:M481 F487:H488 J483:L488 C494:C503">
    <cfRule type="containsText" dxfId="1407" priority="1216" stopIfTrue="1" operator="containsText" text="f'k{kk foHkkx jktLFkku">
      <formula>NOT(ISERROR(SEARCH("f'k{kk foHkkx jktLFkku",B470)))</formula>
    </cfRule>
    <cfRule type="containsText" dxfId="1406" priority="1217" stopIfTrue="1" operator="containsText" text="iw.kkZad">
      <formula>NOT(ISERROR(SEARCH("iw.kkZad",B470)))</formula>
    </cfRule>
  </conditionalFormatting>
  <conditionalFormatting sqref="F499:F501 D498:D503">
    <cfRule type="cellIs" dxfId="1405" priority="1214" stopIfTrue="1" operator="equal">
      <formula>1800</formula>
    </cfRule>
    <cfRule type="cellIs" dxfId="1404" priority="1215" stopIfTrue="1" operator="equal">
      <formula>200</formula>
    </cfRule>
  </conditionalFormatting>
  <conditionalFormatting sqref="F491:G491 F498:F503 H491:H497 C491:C492 D498:D503 M473:M474 N481:N482 M483 M484:N488 F483:F486 D470:D471 B470 C475:C481 F481:G481 G483:H483 I483:I484 C483:C489 L481:M481 F487:H488 J483:L488 C494:C503">
    <cfRule type="containsText" dxfId="1403" priority="1213" stopIfTrue="1" operator="containsText" text="dsoy jktdh; fo|ky;ksa esa iz;ksx gsrq fu%'kqYd">
      <formula>NOT(ISERROR(SEARCH("dsoy jktdh; fo|ky;ksa esa iz;ksx gsrq fu%'kqYd",B470)))</formula>
    </cfRule>
  </conditionalFormatting>
  <conditionalFormatting sqref="N490">
    <cfRule type="cellIs" dxfId="1402" priority="1209" operator="equal">
      <formula>"FAILED"</formula>
    </cfRule>
    <cfRule type="cellIs" dxfId="1401" priority="1210" operator="equal">
      <formula>"Supplementary"</formula>
    </cfRule>
    <cfRule type="cellIs" dxfId="1400" priority="1211" operator="equal">
      <formula>"Passed With G"</formula>
    </cfRule>
    <cfRule type="cellIs" dxfId="1399" priority="1212" operator="equal">
      <formula>"Passed"</formula>
    </cfRule>
  </conditionalFormatting>
  <conditionalFormatting sqref="F494:G497">
    <cfRule type="cellIs" dxfId="1398" priority="1207" operator="equal">
      <formula>"0/100"</formula>
    </cfRule>
    <cfRule type="cellIs" dxfId="1397" priority="1208" operator="equal">
      <formula>"0/200"</formula>
    </cfRule>
  </conditionalFormatting>
  <conditionalFormatting sqref="L490:M490">
    <cfRule type="cellIs" dxfId="1396" priority="1206" operator="equal">
      <formula>"Failed"</formula>
    </cfRule>
  </conditionalFormatting>
  <conditionalFormatting sqref="C494:H497">
    <cfRule type="expression" dxfId="1395" priority="1205">
      <formula>$C494=0</formula>
    </cfRule>
  </conditionalFormatting>
  <conditionalFormatting sqref="H526:H533 G534:H534 E530:E534 N505:N518 M505:M517 J519:M524 H521:H524 D505:J507 C505:C508 D511:D516 H511:J516 E511:G517 E519:E527 G519:G527 F519:F528 C511:C517 D520:D527 C519:C528 H519:I520 K505:K516 L505:L507 L509 L511:L517 K527:L527 I526:L526 N520:N526 A505:B539 F530:G533 F534:F539 K528:N530 K532:N532 C530:D539">
    <cfRule type="cellIs" dxfId="1394" priority="1204" operator="equal">
      <formula>0</formula>
    </cfRule>
  </conditionalFormatting>
  <conditionalFormatting sqref="F527:G527 F534:F539 H527:H533 C527:C528 D534:D539 M509:M510 N517:N518 M519 M520:N524 F519:F522 D506:D507 B506 C511:C517 F517:G517 G519:H519 I519:I520 C519:C525 L517:M517 F523:H524 J519:L524 C530:C539">
    <cfRule type="containsText" dxfId="1393" priority="1202" stopIfTrue="1" operator="containsText" text="f'k{kk foHkkx jktLFkku">
      <formula>NOT(ISERROR(SEARCH("f'k{kk foHkkx jktLFkku",B506)))</formula>
    </cfRule>
    <cfRule type="containsText" dxfId="1392" priority="1203" stopIfTrue="1" operator="containsText" text="iw.kkZad">
      <formula>NOT(ISERROR(SEARCH("iw.kkZad",B506)))</formula>
    </cfRule>
  </conditionalFormatting>
  <conditionalFormatting sqref="F535:F537 D534:D539">
    <cfRule type="cellIs" dxfId="1391" priority="1200" stopIfTrue="1" operator="equal">
      <formula>1800</formula>
    </cfRule>
    <cfRule type="cellIs" dxfId="1390" priority="1201" stopIfTrue="1" operator="equal">
      <formula>200</formula>
    </cfRule>
  </conditionalFormatting>
  <conditionalFormatting sqref="F527:G527 F534:F539 H527:H533 C527:C528 D534:D539 M509:M510 N517:N518 M519 M520:N524 F519:F522 D506:D507 B506 C511:C517 F517:G517 G519:H519 I519:I520 C519:C525 L517:M517 F523:H524 J519:L524 C530:C539">
    <cfRule type="containsText" dxfId="1389" priority="1199" stopIfTrue="1" operator="containsText" text="dsoy jktdh; fo|ky;ksa esa iz;ksx gsrq fu%'kqYd">
      <formula>NOT(ISERROR(SEARCH("dsoy jktdh; fo|ky;ksa esa iz;ksx gsrq fu%'kqYd",B506)))</formula>
    </cfRule>
  </conditionalFormatting>
  <conditionalFormatting sqref="N526">
    <cfRule type="cellIs" dxfId="1388" priority="1195" operator="equal">
      <formula>"FAILED"</formula>
    </cfRule>
    <cfRule type="cellIs" dxfId="1387" priority="1196" operator="equal">
      <formula>"Supplementary"</formula>
    </cfRule>
    <cfRule type="cellIs" dxfId="1386" priority="1197" operator="equal">
      <formula>"Passed With G"</formula>
    </cfRule>
    <cfRule type="cellIs" dxfId="1385" priority="1198" operator="equal">
      <formula>"Passed"</formula>
    </cfRule>
  </conditionalFormatting>
  <conditionalFormatting sqref="F530:G533">
    <cfRule type="cellIs" dxfId="1384" priority="1193" operator="equal">
      <formula>"0/100"</formula>
    </cfRule>
    <cfRule type="cellIs" dxfId="1383" priority="1194" operator="equal">
      <formula>"0/200"</formula>
    </cfRule>
  </conditionalFormatting>
  <conditionalFormatting sqref="L526:M526">
    <cfRule type="cellIs" dxfId="1382" priority="1192" operator="equal">
      <formula>"Failed"</formula>
    </cfRule>
  </conditionalFormatting>
  <conditionalFormatting sqref="C530:H533">
    <cfRule type="expression" dxfId="1381" priority="1191">
      <formula>$C530=0</formula>
    </cfRule>
  </conditionalFormatting>
  <conditionalFormatting sqref="H562:H569 G570:H570 E566:E570 N541:N554 M541:M553 J555:M560 H557:H560 D541:J543 C541:C544 D547:D552 H547:J552 E547:G553 E555:E563 G555:G563 F555:F564 C547:C553 D556:D563 C555:C564 H555:I556 K541:K552 L541:L543 L545 L547:L553 K563:L563 I562:L562 N556:N562 A541:B575 F566:G569 F570:F575 K564:N566 K568:N568 C566:D575">
    <cfRule type="cellIs" dxfId="1380" priority="1190" operator="equal">
      <formula>0</formula>
    </cfRule>
  </conditionalFormatting>
  <conditionalFormatting sqref="F563:G563 F570:F575 H563:H569 C563:C564 D570:D575 M545:M546 N553:N554 M555 M556:N560 F555:F558 D542:D543 B542 C547:C553 F553:G553 G555:H555 I555:I556 C555:C561 L553:M553 F559:H560 J555:L560 C566:C575">
    <cfRule type="containsText" dxfId="1379" priority="1188" stopIfTrue="1" operator="containsText" text="f'k{kk foHkkx jktLFkku">
      <formula>NOT(ISERROR(SEARCH("f'k{kk foHkkx jktLFkku",B542)))</formula>
    </cfRule>
    <cfRule type="containsText" dxfId="1378" priority="1189" stopIfTrue="1" operator="containsText" text="iw.kkZad">
      <formula>NOT(ISERROR(SEARCH("iw.kkZad",B542)))</formula>
    </cfRule>
  </conditionalFormatting>
  <conditionalFormatting sqref="F571:F573 D570:D575">
    <cfRule type="cellIs" dxfId="1377" priority="1186" stopIfTrue="1" operator="equal">
      <formula>1800</formula>
    </cfRule>
    <cfRule type="cellIs" dxfId="1376" priority="1187" stopIfTrue="1" operator="equal">
      <formula>200</formula>
    </cfRule>
  </conditionalFormatting>
  <conditionalFormatting sqref="F563:G563 F570:F575 H563:H569 C563:C564 D570:D575 M545:M546 N553:N554 M555 M556:N560 F555:F558 D542:D543 B542 C547:C553 F553:G553 G555:H555 I555:I556 C555:C561 L553:M553 F559:H560 J555:L560 C566:C575">
    <cfRule type="containsText" dxfId="1375" priority="1185" stopIfTrue="1" operator="containsText" text="dsoy jktdh; fo|ky;ksa esa iz;ksx gsrq fu%'kqYd">
      <formula>NOT(ISERROR(SEARCH("dsoy jktdh; fo|ky;ksa esa iz;ksx gsrq fu%'kqYd",B542)))</formula>
    </cfRule>
  </conditionalFormatting>
  <conditionalFormatting sqref="N562">
    <cfRule type="cellIs" dxfId="1374" priority="1181" operator="equal">
      <formula>"FAILED"</formula>
    </cfRule>
    <cfRule type="cellIs" dxfId="1373" priority="1182" operator="equal">
      <formula>"Supplementary"</formula>
    </cfRule>
    <cfRule type="cellIs" dxfId="1372" priority="1183" operator="equal">
      <formula>"Passed With G"</formula>
    </cfRule>
    <cfRule type="cellIs" dxfId="1371" priority="1184" operator="equal">
      <formula>"Passed"</formula>
    </cfRule>
  </conditionalFormatting>
  <conditionalFormatting sqref="F566:G569">
    <cfRule type="cellIs" dxfId="1370" priority="1179" operator="equal">
      <formula>"0/100"</formula>
    </cfRule>
    <cfRule type="cellIs" dxfId="1369" priority="1180" operator="equal">
      <formula>"0/200"</formula>
    </cfRule>
  </conditionalFormatting>
  <conditionalFormatting sqref="L562:M562">
    <cfRule type="cellIs" dxfId="1368" priority="1178" operator="equal">
      <formula>"Failed"</formula>
    </cfRule>
  </conditionalFormatting>
  <conditionalFormatting sqref="C566:H569">
    <cfRule type="expression" dxfId="1367" priority="1177">
      <formula>$C566=0</formula>
    </cfRule>
  </conditionalFormatting>
  <conditionalFormatting sqref="H598:H605 G606:H606 E602:E606 N577:N590 M577:M589 J591:M596 H593:H596 D577:J579 C577:C580 D583:D588 H583:J588 E583:G589 E591:E599 G591:G599 F591:F600 C583:C589 D592:D599 C591:C600 H591:I592 K577:K588 L577:L579 L581 L583:L589 K599:L599 I598:L598 N592:N598 A577:B611 F602:G605 F606:F611 K600:N602 K604:N604 C602:D611">
    <cfRule type="cellIs" dxfId="1366" priority="1176" operator="equal">
      <formula>0</formula>
    </cfRule>
  </conditionalFormatting>
  <conditionalFormatting sqref="F599:G599 F606:F611 H599:H605 C599:C600 D606:D611 M581:M582 N589:N590 M591 M592:N596 F591:F594 D578:D579 B578 C583:C589 F589:G589 G591:H591 I591:I592 C591:C597 L589:M589 F595:H596 J591:L596 C602:C611">
    <cfRule type="containsText" dxfId="1365" priority="1174" stopIfTrue="1" operator="containsText" text="f'k{kk foHkkx jktLFkku">
      <formula>NOT(ISERROR(SEARCH("f'k{kk foHkkx jktLFkku",B578)))</formula>
    </cfRule>
    <cfRule type="containsText" dxfId="1364" priority="1175" stopIfTrue="1" operator="containsText" text="iw.kkZad">
      <formula>NOT(ISERROR(SEARCH("iw.kkZad",B578)))</formula>
    </cfRule>
  </conditionalFormatting>
  <conditionalFormatting sqref="F607:F609 D606:D611">
    <cfRule type="cellIs" dxfId="1363" priority="1172" stopIfTrue="1" operator="equal">
      <formula>1800</formula>
    </cfRule>
    <cfRule type="cellIs" dxfId="1362" priority="1173" stopIfTrue="1" operator="equal">
      <formula>200</formula>
    </cfRule>
  </conditionalFormatting>
  <conditionalFormatting sqref="F599:G599 F606:F611 H599:H605 C599:C600 D606:D611 M581:M582 N589:N590 M591 M592:N596 F591:F594 D578:D579 B578 C583:C589 F589:G589 G591:H591 I591:I592 C591:C597 L589:M589 F595:H596 J591:L596 C602:C611">
    <cfRule type="containsText" dxfId="1361" priority="1171" stopIfTrue="1" operator="containsText" text="dsoy jktdh; fo|ky;ksa esa iz;ksx gsrq fu%'kqYd">
      <formula>NOT(ISERROR(SEARCH("dsoy jktdh; fo|ky;ksa esa iz;ksx gsrq fu%'kqYd",B578)))</formula>
    </cfRule>
  </conditionalFormatting>
  <conditionalFormatting sqref="N598">
    <cfRule type="cellIs" dxfId="1360" priority="1167" operator="equal">
      <formula>"FAILED"</formula>
    </cfRule>
    <cfRule type="cellIs" dxfId="1359" priority="1168" operator="equal">
      <formula>"Supplementary"</formula>
    </cfRule>
    <cfRule type="cellIs" dxfId="1358" priority="1169" operator="equal">
      <formula>"Passed With G"</formula>
    </cfRule>
    <cfRule type="cellIs" dxfId="1357" priority="1170" operator="equal">
      <formula>"Passed"</formula>
    </cfRule>
  </conditionalFormatting>
  <conditionalFormatting sqref="F602:G605">
    <cfRule type="cellIs" dxfId="1356" priority="1165" operator="equal">
      <formula>"0/100"</formula>
    </cfRule>
    <cfRule type="cellIs" dxfId="1355" priority="1166" operator="equal">
      <formula>"0/200"</formula>
    </cfRule>
  </conditionalFormatting>
  <conditionalFormatting sqref="L598:M598">
    <cfRule type="cellIs" dxfId="1354" priority="1164" operator="equal">
      <formula>"Failed"</formula>
    </cfRule>
  </conditionalFormatting>
  <conditionalFormatting sqref="C602:H605">
    <cfRule type="expression" dxfId="1353" priority="1163">
      <formula>$C602=0</formula>
    </cfRule>
  </conditionalFormatting>
  <conditionalFormatting sqref="H634:H641 G642:H642 E638:E642 N613:N626 M613:M625 J627:M632 H629:H632 D613:J615 C613:C616 D619:D624 H619:J624 E619:G625 E627:E635 G627:G635 F627:F636 C619:C625 D628:D635 C627:C636 H627:I628 K613:K624 L613:L615 L617 L619:L625 K635:L635 I634:L634 N628:N634 A613:B647 F638:G641 F642:F647 K636:N638 K640:N640 C638:D647">
    <cfRule type="cellIs" dxfId="1352" priority="1162" operator="equal">
      <formula>0</formula>
    </cfRule>
  </conditionalFormatting>
  <conditionalFormatting sqref="F635:G635 F642:F647 H635:H641 C635:C636 D642:D647 M617:M618 N625:N626 M627 M628:N632 F627:F630 D614:D615 B614 C619:C625 F625:G625 G627:H627 I627:I628 C627:C633 L625:M625 F631:H632 J627:L632 C638:C647">
    <cfRule type="containsText" dxfId="1351" priority="1160" stopIfTrue="1" operator="containsText" text="f'k{kk foHkkx jktLFkku">
      <formula>NOT(ISERROR(SEARCH("f'k{kk foHkkx jktLFkku",B614)))</formula>
    </cfRule>
    <cfRule type="containsText" dxfId="1350" priority="1161" stopIfTrue="1" operator="containsText" text="iw.kkZad">
      <formula>NOT(ISERROR(SEARCH("iw.kkZad",B614)))</formula>
    </cfRule>
  </conditionalFormatting>
  <conditionalFormatting sqref="F643:F645 D642:D647">
    <cfRule type="cellIs" dxfId="1349" priority="1158" stopIfTrue="1" operator="equal">
      <formula>1800</formula>
    </cfRule>
    <cfRule type="cellIs" dxfId="1348" priority="1159" stopIfTrue="1" operator="equal">
      <formula>200</formula>
    </cfRule>
  </conditionalFormatting>
  <conditionalFormatting sqref="F635:G635 F642:F647 H635:H641 C635:C636 D642:D647 M617:M618 N625:N626 M627 M628:N632 F627:F630 D614:D615 B614 C619:C625 F625:G625 G627:H627 I627:I628 C627:C633 L625:M625 F631:H632 J627:L632 C638:C647">
    <cfRule type="containsText" dxfId="1347" priority="1157" stopIfTrue="1" operator="containsText" text="dsoy jktdh; fo|ky;ksa esa iz;ksx gsrq fu%'kqYd">
      <formula>NOT(ISERROR(SEARCH("dsoy jktdh; fo|ky;ksa esa iz;ksx gsrq fu%'kqYd",B614)))</formula>
    </cfRule>
  </conditionalFormatting>
  <conditionalFormatting sqref="N634">
    <cfRule type="cellIs" dxfId="1346" priority="1153" operator="equal">
      <formula>"FAILED"</formula>
    </cfRule>
    <cfRule type="cellIs" dxfId="1345" priority="1154" operator="equal">
      <formula>"Supplementary"</formula>
    </cfRule>
    <cfRule type="cellIs" dxfId="1344" priority="1155" operator="equal">
      <formula>"Passed With G"</formula>
    </cfRule>
    <cfRule type="cellIs" dxfId="1343" priority="1156" operator="equal">
      <formula>"Passed"</formula>
    </cfRule>
  </conditionalFormatting>
  <conditionalFormatting sqref="F638:G641">
    <cfRule type="cellIs" dxfId="1342" priority="1151" operator="equal">
      <formula>"0/100"</formula>
    </cfRule>
    <cfRule type="cellIs" dxfId="1341" priority="1152" operator="equal">
      <formula>"0/200"</formula>
    </cfRule>
  </conditionalFormatting>
  <conditionalFormatting sqref="L634:M634">
    <cfRule type="cellIs" dxfId="1340" priority="1150" operator="equal">
      <formula>"Failed"</formula>
    </cfRule>
  </conditionalFormatting>
  <conditionalFormatting sqref="C638:H641">
    <cfRule type="expression" dxfId="1339" priority="1149">
      <formula>$C638=0</formula>
    </cfRule>
  </conditionalFormatting>
  <conditionalFormatting sqref="H670:H677 G678:H678 E674:E678 N649:N662 M649:M661 J663:M668 H665:H668 D649:J651 C649:C652 D655:D660 H655:J660 E655:G661 E663:E671 G663:G671 F663:F672 C655:C661 D664:D671 C663:C672 H663:I664 K649:K660 L649:L651 L653 L655:L661 K671:L671 I670:L670 N664:N670 A649:B683 F674:G677 F678:F683 K672:N674 K676:N676 C674:D683">
    <cfRule type="cellIs" dxfId="1338" priority="1148" operator="equal">
      <formula>0</formula>
    </cfRule>
  </conditionalFormatting>
  <conditionalFormatting sqref="F671:G671 F678:F683 H671:H677 C671:C672 D678:D683 M653:M654 N661:N662 M663 M664:N668 F663:F666 D650:D651 B650 C655:C661 F661:G661 G663:H663 I663:I664 C663:C669 L661:M661 F667:H668 J663:L668 C674:C683">
    <cfRule type="containsText" dxfId="1337" priority="1146" stopIfTrue="1" operator="containsText" text="f'k{kk foHkkx jktLFkku">
      <formula>NOT(ISERROR(SEARCH("f'k{kk foHkkx jktLFkku",B650)))</formula>
    </cfRule>
    <cfRule type="containsText" dxfId="1336" priority="1147" stopIfTrue="1" operator="containsText" text="iw.kkZad">
      <formula>NOT(ISERROR(SEARCH("iw.kkZad",B650)))</formula>
    </cfRule>
  </conditionalFormatting>
  <conditionalFormatting sqref="F679:F681 D678:D683">
    <cfRule type="cellIs" dxfId="1335" priority="1144" stopIfTrue="1" operator="equal">
      <formula>1800</formula>
    </cfRule>
    <cfRule type="cellIs" dxfId="1334" priority="1145" stopIfTrue="1" operator="equal">
      <formula>200</formula>
    </cfRule>
  </conditionalFormatting>
  <conditionalFormatting sqref="F671:G671 F678:F683 H671:H677 C671:C672 D678:D683 M653:M654 N661:N662 M663 M664:N668 F663:F666 D650:D651 B650 C655:C661 F661:G661 G663:H663 I663:I664 C663:C669 L661:M661 F667:H668 J663:L668 C674:C683">
    <cfRule type="containsText" dxfId="1333" priority="1143" stopIfTrue="1" operator="containsText" text="dsoy jktdh; fo|ky;ksa esa iz;ksx gsrq fu%'kqYd">
      <formula>NOT(ISERROR(SEARCH("dsoy jktdh; fo|ky;ksa esa iz;ksx gsrq fu%'kqYd",B650)))</formula>
    </cfRule>
  </conditionalFormatting>
  <conditionalFormatting sqref="N670">
    <cfRule type="cellIs" dxfId="1332" priority="1139" operator="equal">
      <formula>"FAILED"</formula>
    </cfRule>
    <cfRule type="cellIs" dxfId="1331" priority="1140" operator="equal">
      <formula>"Supplementary"</formula>
    </cfRule>
    <cfRule type="cellIs" dxfId="1330" priority="1141" operator="equal">
      <formula>"Passed With G"</formula>
    </cfRule>
    <cfRule type="cellIs" dxfId="1329" priority="1142" operator="equal">
      <formula>"Passed"</formula>
    </cfRule>
  </conditionalFormatting>
  <conditionalFormatting sqref="F674:G677">
    <cfRule type="cellIs" dxfId="1328" priority="1137" operator="equal">
      <formula>"0/100"</formula>
    </cfRule>
    <cfRule type="cellIs" dxfId="1327" priority="1138" operator="equal">
      <formula>"0/200"</formula>
    </cfRule>
  </conditionalFormatting>
  <conditionalFormatting sqref="L670:M670">
    <cfRule type="cellIs" dxfId="1326" priority="1136" operator="equal">
      <formula>"Failed"</formula>
    </cfRule>
  </conditionalFormatting>
  <conditionalFormatting sqref="C674:H677">
    <cfRule type="expression" dxfId="1325" priority="1135">
      <formula>$C674=0</formula>
    </cfRule>
  </conditionalFormatting>
  <conditionalFormatting sqref="H706:H713 G714:H714 E710:E714 N685:N698 M685:M697 J699:M704 H701:H704 D685:J687 C685:C688 D691:D696 H691:J696 E691:G697 E699:E707 G699:G707 F699:F708 C691:C697 D700:D707 C699:C708 H699:I700 K685:K696 L685:L687 L689 L691:L697 K707:L707 I706:L706 N700:N706 A685:B719 F710:G713 F714:F719 K708:N710 K712:N712 C710:D719">
    <cfRule type="cellIs" dxfId="1324" priority="1134" operator="equal">
      <formula>0</formula>
    </cfRule>
  </conditionalFormatting>
  <conditionalFormatting sqref="F707:G707 F714:F719 H707:H713 C707:C708 D714:D719 M689:M690 N697:N698 M699 M700:N704 F699:F702 D686:D687 B686 C691:C697 F697:G697 G699:H699 I699:I700 C699:C705 L697:M697 F703:H704 J699:L704 C710:C719">
    <cfRule type="containsText" dxfId="1323" priority="1132" stopIfTrue="1" operator="containsText" text="f'k{kk foHkkx jktLFkku">
      <formula>NOT(ISERROR(SEARCH("f'k{kk foHkkx jktLFkku",B686)))</formula>
    </cfRule>
    <cfRule type="containsText" dxfId="1322" priority="1133" stopIfTrue="1" operator="containsText" text="iw.kkZad">
      <formula>NOT(ISERROR(SEARCH("iw.kkZad",B686)))</formula>
    </cfRule>
  </conditionalFormatting>
  <conditionalFormatting sqref="F715:F717 D714:D719">
    <cfRule type="cellIs" dxfId="1321" priority="1130" stopIfTrue="1" operator="equal">
      <formula>1800</formula>
    </cfRule>
    <cfRule type="cellIs" dxfId="1320" priority="1131" stopIfTrue="1" operator="equal">
      <formula>200</formula>
    </cfRule>
  </conditionalFormatting>
  <conditionalFormatting sqref="F707:G707 F714:F719 H707:H713 C707:C708 D714:D719 M689:M690 N697:N698 M699 M700:N704 F699:F702 D686:D687 B686 C691:C697 F697:G697 G699:H699 I699:I700 C699:C705 L697:M697 F703:H704 J699:L704 C710:C719">
    <cfRule type="containsText" dxfId="1319" priority="1129" stopIfTrue="1" operator="containsText" text="dsoy jktdh; fo|ky;ksa esa iz;ksx gsrq fu%'kqYd">
      <formula>NOT(ISERROR(SEARCH("dsoy jktdh; fo|ky;ksa esa iz;ksx gsrq fu%'kqYd",B686)))</formula>
    </cfRule>
  </conditionalFormatting>
  <conditionalFormatting sqref="N706">
    <cfRule type="cellIs" dxfId="1318" priority="1125" operator="equal">
      <formula>"FAILED"</formula>
    </cfRule>
    <cfRule type="cellIs" dxfId="1317" priority="1126" operator="equal">
      <formula>"Supplementary"</formula>
    </cfRule>
    <cfRule type="cellIs" dxfId="1316" priority="1127" operator="equal">
      <formula>"Passed With G"</formula>
    </cfRule>
    <cfRule type="cellIs" dxfId="1315" priority="1128" operator="equal">
      <formula>"Passed"</formula>
    </cfRule>
  </conditionalFormatting>
  <conditionalFormatting sqref="F710:G713">
    <cfRule type="cellIs" dxfId="1314" priority="1123" operator="equal">
      <formula>"0/100"</formula>
    </cfRule>
    <cfRule type="cellIs" dxfId="1313" priority="1124" operator="equal">
      <formula>"0/200"</formula>
    </cfRule>
  </conditionalFormatting>
  <conditionalFormatting sqref="L706:M706">
    <cfRule type="cellIs" dxfId="1312" priority="1122" operator="equal">
      <formula>"Failed"</formula>
    </cfRule>
  </conditionalFormatting>
  <conditionalFormatting sqref="C710:H713">
    <cfRule type="expression" dxfId="1311" priority="1121">
      <formula>$C710=0</formula>
    </cfRule>
  </conditionalFormatting>
  <conditionalFormatting sqref="H742:H749 G750:H750 E746:E750 N721:N734 M721:M733 J735:M740 H737:H740 D721:J723 C721:C724 D727:D732 H727:J732 E727:G733 E735:E743 G735:G743 F735:F744 C727:C733 D736:D743 C735:C744 H735:I736 K721:K732 L721:L723 L725 L727:L733 K743:L743 I742:L742 N736:N742 A721:B755 F746:G749 F750:F755 K744:N746 K748:N748 C746:D755">
    <cfRule type="cellIs" dxfId="1310" priority="1120" operator="equal">
      <formula>0</formula>
    </cfRule>
  </conditionalFormatting>
  <conditionalFormatting sqref="F743:G743 F750:F755 H743:H749 C743:C744 D750:D755 M725:M726 N733:N734 M735 M736:N740 F735:F738 D722:D723 B722 C727:C733 F733:G733 G735:H735 I735:I736 C735:C741 L733:M733 F739:H740 J735:L740 C746:C755">
    <cfRule type="containsText" dxfId="1309" priority="1118" stopIfTrue="1" operator="containsText" text="f'k{kk foHkkx jktLFkku">
      <formula>NOT(ISERROR(SEARCH("f'k{kk foHkkx jktLFkku",B722)))</formula>
    </cfRule>
    <cfRule type="containsText" dxfId="1308" priority="1119" stopIfTrue="1" operator="containsText" text="iw.kkZad">
      <formula>NOT(ISERROR(SEARCH("iw.kkZad",B722)))</formula>
    </cfRule>
  </conditionalFormatting>
  <conditionalFormatting sqref="F751:F753 D750:D755">
    <cfRule type="cellIs" dxfId="1307" priority="1116" stopIfTrue="1" operator="equal">
      <formula>1800</formula>
    </cfRule>
    <cfRule type="cellIs" dxfId="1306" priority="1117" stopIfTrue="1" operator="equal">
      <formula>200</formula>
    </cfRule>
  </conditionalFormatting>
  <conditionalFormatting sqref="F743:G743 F750:F755 H743:H749 C743:C744 D750:D755 M725:M726 N733:N734 M735 M736:N740 F735:F738 D722:D723 B722 C727:C733 F733:G733 G735:H735 I735:I736 C735:C741 L733:M733 F739:H740 J735:L740 C746:C755">
    <cfRule type="containsText" dxfId="1305" priority="1115" stopIfTrue="1" operator="containsText" text="dsoy jktdh; fo|ky;ksa esa iz;ksx gsrq fu%'kqYd">
      <formula>NOT(ISERROR(SEARCH("dsoy jktdh; fo|ky;ksa esa iz;ksx gsrq fu%'kqYd",B722)))</formula>
    </cfRule>
  </conditionalFormatting>
  <conditionalFormatting sqref="N742">
    <cfRule type="cellIs" dxfId="1304" priority="1111" operator="equal">
      <formula>"FAILED"</formula>
    </cfRule>
    <cfRule type="cellIs" dxfId="1303" priority="1112" operator="equal">
      <formula>"Supplementary"</formula>
    </cfRule>
    <cfRule type="cellIs" dxfId="1302" priority="1113" operator="equal">
      <formula>"Passed With G"</formula>
    </cfRule>
    <cfRule type="cellIs" dxfId="1301" priority="1114" operator="equal">
      <formula>"Passed"</formula>
    </cfRule>
  </conditionalFormatting>
  <conditionalFormatting sqref="F746:G749">
    <cfRule type="cellIs" dxfId="1300" priority="1109" operator="equal">
      <formula>"0/100"</formula>
    </cfRule>
    <cfRule type="cellIs" dxfId="1299" priority="1110" operator="equal">
      <formula>"0/200"</formula>
    </cfRule>
  </conditionalFormatting>
  <conditionalFormatting sqref="L742:M742">
    <cfRule type="cellIs" dxfId="1298" priority="1108" operator="equal">
      <formula>"Failed"</formula>
    </cfRule>
  </conditionalFormatting>
  <conditionalFormatting sqref="C746:H749">
    <cfRule type="expression" dxfId="1297" priority="1107">
      <formula>$C746=0</formula>
    </cfRule>
  </conditionalFormatting>
  <conditionalFormatting sqref="H778:H785 G786:H786 E782:E786 N757:N770 M757:M769 J771:M776 H773:H776 D757:J759 C757:C760 D763:D768 H763:J768 E763:G769 E771:E779 G771:G779 F771:F780 C763:C769 D772:D779 C771:C780 H771:I772 K757:K768 L757:L759 L761 L763:L769 K779:L779 I778:L778 N772:N778 A757:B791 F782:G785 F786:F791 K780:N782 K784:N784 C782:D791">
    <cfRule type="cellIs" dxfId="1296" priority="1106" operator="equal">
      <formula>0</formula>
    </cfRule>
  </conditionalFormatting>
  <conditionalFormatting sqref="F779:G779 F786:F791 H779:H785 C779:C780 D786:D791 M761:M762 N769:N770 M771 M772:N776 F771:F774 D758:D759 B758 C763:C769 F769:G769 G771:H771 I771:I772 C771:C777 L769:M769 F775:H776 J771:L776 C782:C791">
    <cfRule type="containsText" dxfId="1295" priority="1104" stopIfTrue="1" operator="containsText" text="f'k{kk foHkkx jktLFkku">
      <formula>NOT(ISERROR(SEARCH("f'k{kk foHkkx jktLFkku",B758)))</formula>
    </cfRule>
    <cfRule type="containsText" dxfId="1294" priority="1105" stopIfTrue="1" operator="containsText" text="iw.kkZad">
      <formula>NOT(ISERROR(SEARCH("iw.kkZad",B758)))</formula>
    </cfRule>
  </conditionalFormatting>
  <conditionalFormatting sqref="F787:F789 D786:D791">
    <cfRule type="cellIs" dxfId="1293" priority="1102" stopIfTrue="1" operator="equal">
      <formula>1800</formula>
    </cfRule>
    <cfRule type="cellIs" dxfId="1292" priority="1103" stopIfTrue="1" operator="equal">
      <formula>200</formula>
    </cfRule>
  </conditionalFormatting>
  <conditionalFormatting sqref="F779:G779 F786:F791 H779:H785 C779:C780 D786:D791 M761:M762 N769:N770 M771 M772:N776 F771:F774 D758:D759 B758 C763:C769 F769:G769 G771:H771 I771:I772 C771:C777 L769:M769 F775:H776 J771:L776 C782:C791">
    <cfRule type="containsText" dxfId="1291" priority="1101" stopIfTrue="1" operator="containsText" text="dsoy jktdh; fo|ky;ksa esa iz;ksx gsrq fu%'kqYd">
      <formula>NOT(ISERROR(SEARCH("dsoy jktdh; fo|ky;ksa esa iz;ksx gsrq fu%'kqYd",B758)))</formula>
    </cfRule>
  </conditionalFormatting>
  <conditionalFormatting sqref="N778">
    <cfRule type="cellIs" dxfId="1290" priority="1097" operator="equal">
      <formula>"FAILED"</formula>
    </cfRule>
    <cfRule type="cellIs" dxfId="1289" priority="1098" operator="equal">
      <formula>"Supplementary"</formula>
    </cfRule>
    <cfRule type="cellIs" dxfId="1288" priority="1099" operator="equal">
      <formula>"Passed With G"</formula>
    </cfRule>
    <cfRule type="cellIs" dxfId="1287" priority="1100" operator="equal">
      <formula>"Passed"</formula>
    </cfRule>
  </conditionalFormatting>
  <conditionalFormatting sqref="F782:G785">
    <cfRule type="cellIs" dxfId="1286" priority="1095" operator="equal">
      <formula>"0/100"</formula>
    </cfRule>
    <cfRule type="cellIs" dxfId="1285" priority="1096" operator="equal">
      <formula>"0/200"</formula>
    </cfRule>
  </conditionalFormatting>
  <conditionalFormatting sqref="L778:M778">
    <cfRule type="cellIs" dxfId="1284" priority="1094" operator="equal">
      <formula>"Failed"</formula>
    </cfRule>
  </conditionalFormatting>
  <conditionalFormatting sqref="C782:H785">
    <cfRule type="expression" dxfId="1283" priority="1093">
      <formula>$C782=0</formula>
    </cfRule>
  </conditionalFormatting>
  <conditionalFormatting sqref="H814:H821 G822:H822 E818:E822 N793:N806 M793:M805 J807:M812 H809:H812 D793:J795 C793:C796 D799:D804 H799:J804 E799:G805 E807:E815 G807:G815 F807:F816 C799:C805 D808:D815 C807:C816 H807:I808 K793:K804 L793:L795 L797 L799:L805 K815:L815 I814:L814 N808:N814 A793:B827 F818:G821 F822:F827 K816:N818 K820:N820 C818:D827">
    <cfRule type="cellIs" dxfId="1282" priority="1092" operator="equal">
      <formula>0</formula>
    </cfRule>
  </conditionalFormatting>
  <conditionalFormatting sqref="F815:G815 F822:F827 H815:H821 C815:C816 D822:D827 M797:M798 N805:N806 M807 M808:N812 F807:F810 D794:D795 B794 C799:C805 F805:G805 G807:H807 I807:I808 C807:C813 L805:M805 F811:H812 J807:L812 C818:C827">
    <cfRule type="containsText" dxfId="1281" priority="1090" stopIfTrue="1" operator="containsText" text="f'k{kk foHkkx jktLFkku">
      <formula>NOT(ISERROR(SEARCH("f'k{kk foHkkx jktLFkku",B794)))</formula>
    </cfRule>
    <cfRule type="containsText" dxfId="1280" priority="1091" stopIfTrue="1" operator="containsText" text="iw.kkZad">
      <formula>NOT(ISERROR(SEARCH("iw.kkZad",B794)))</formula>
    </cfRule>
  </conditionalFormatting>
  <conditionalFormatting sqref="F823:F825 D822:D827">
    <cfRule type="cellIs" dxfId="1279" priority="1088" stopIfTrue="1" operator="equal">
      <formula>1800</formula>
    </cfRule>
    <cfRule type="cellIs" dxfId="1278" priority="1089" stopIfTrue="1" operator="equal">
      <formula>200</formula>
    </cfRule>
  </conditionalFormatting>
  <conditionalFormatting sqref="F815:G815 F822:F827 H815:H821 C815:C816 D822:D827 M797:M798 N805:N806 M807 M808:N812 F807:F810 D794:D795 B794 C799:C805 F805:G805 G807:H807 I807:I808 C807:C813 L805:M805 F811:H812 J807:L812 C818:C827">
    <cfRule type="containsText" dxfId="1277" priority="1087" stopIfTrue="1" operator="containsText" text="dsoy jktdh; fo|ky;ksa esa iz;ksx gsrq fu%'kqYd">
      <formula>NOT(ISERROR(SEARCH("dsoy jktdh; fo|ky;ksa esa iz;ksx gsrq fu%'kqYd",B794)))</formula>
    </cfRule>
  </conditionalFormatting>
  <conditionalFormatting sqref="N814">
    <cfRule type="cellIs" dxfId="1276" priority="1083" operator="equal">
      <formula>"FAILED"</formula>
    </cfRule>
    <cfRule type="cellIs" dxfId="1275" priority="1084" operator="equal">
      <formula>"Supplementary"</formula>
    </cfRule>
    <cfRule type="cellIs" dxfId="1274" priority="1085" operator="equal">
      <formula>"Passed With G"</formula>
    </cfRule>
    <cfRule type="cellIs" dxfId="1273" priority="1086" operator="equal">
      <formula>"Passed"</formula>
    </cfRule>
  </conditionalFormatting>
  <conditionalFormatting sqref="F818:G821">
    <cfRule type="cellIs" dxfId="1272" priority="1081" operator="equal">
      <formula>"0/100"</formula>
    </cfRule>
    <cfRule type="cellIs" dxfId="1271" priority="1082" operator="equal">
      <formula>"0/200"</formula>
    </cfRule>
  </conditionalFormatting>
  <conditionalFormatting sqref="L814:M814">
    <cfRule type="cellIs" dxfId="1270" priority="1080" operator="equal">
      <formula>"Failed"</formula>
    </cfRule>
  </conditionalFormatting>
  <conditionalFormatting sqref="C818:H821">
    <cfRule type="expression" dxfId="1269" priority="1079">
      <formula>$C818=0</formula>
    </cfRule>
  </conditionalFormatting>
  <conditionalFormatting sqref="H850:H857 G858:H858 E854:E858 N829:N842 M829:M841 J843:M848 H845:H848 D829:J831 C829:C832 D835:D840 H835:J840 E835:G841 E843:E851 G843:G851 F843:F852 C835:C841 D844:D851 C843:C852 H843:I844 K829:K840 L829:L831 L833 L835:L841 K851:L851 I850:L850 N844:N850 A829:B863 F854:G857 F858:F863 K852:N854 K856:N856 C854:D863">
    <cfRule type="cellIs" dxfId="1268" priority="1078" operator="equal">
      <formula>0</formula>
    </cfRule>
  </conditionalFormatting>
  <conditionalFormatting sqref="F851:G851 F858:F863 H851:H857 C851:C852 D858:D863 M833:M834 N841:N842 M843 M844:N848 F843:F846 D830:D831 B830 C835:C841 F841:G841 G843:H843 I843:I844 C843:C849 L841:M841 F847:H848 J843:L848 C854:C863">
    <cfRule type="containsText" dxfId="1267" priority="1076" stopIfTrue="1" operator="containsText" text="f'k{kk foHkkx jktLFkku">
      <formula>NOT(ISERROR(SEARCH("f'k{kk foHkkx jktLFkku",B830)))</formula>
    </cfRule>
    <cfRule type="containsText" dxfId="1266" priority="1077" stopIfTrue="1" operator="containsText" text="iw.kkZad">
      <formula>NOT(ISERROR(SEARCH("iw.kkZad",B830)))</formula>
    </cfRule>
  </conditionalFormatting>
  <conditionalFormatting sqref="F859:F861 D858:D863">
    <cfRule type="cellIs" dxfId="1265" priority="1074" stopIfTrue="1" operator="equal">
      <formula>1800</formula>
    </cfRule>
    <cfRule type="cellIs" dxfId="1264" priority="1075" stopIfTrue="1" operator="equal">
      <formula>200</formula>
    </cfRule>
  </conditionalFormatting>
  <conditionalFormatting sqref="F851:G851 F858:F863 H851:H857 C851:C852 D858:D863 M833:M834 N841:N842 M843 M844:N848 F843:F846 D830:D831 B830 C835:C841 F841:G841 G843:H843 I843:I844 C843:C849 L841:M841 F847:H848 J843:L848 C854:C863">
    <cfRule type="containsText" dxfId="1263" priority="1073" stopIfTrue="1" operator="containsText" text="dsoy jktdh; fo|ky;ksa esa iz;ksx gsrq fu%'kqYd">
      <formula>NOT(ISERROR(SEARCH("dsoy jktdh; fo|ky;ksa esa iz;ksx gsrq fu%'kqYd",B830)))</formula>
    </cfRule>
  </conditionalFormatting>
  <conditionalFormatting sqref="N850">
    <cfRule type="cellIs" dxfId="1262" priority="1069" operator="equal">
      <formula>"FAILED"</formula>
    </cfRule>
    <cfRule type="cellIs" dxfId="1261" priority="1070" operator="equal">
      <formula>"Supplementary"</formula>
    </cfRule>
    <cfRule type="cellIs" dxfId="1260" priority="1071" operator="equal">
      <formula>"Passed With G"</formula>
    </cfRule>
    <cfRule type="cellIs" dxfId="1259" priority="1072" operator="equal">
      <formula>"Passed"</formula>
    </cfRule>
  </conditionalFormatting>
  <conditionalFormatting sqref="F854:G857">
    <cfRule type="cellIs" dxfId="1258" priority="1067" operator="equal">
      <formula>"0/100"</formula>
    </cfRule>
    <cfRule type="cellIs" dxfId="1257" priority="1068" operator="equal">
      <formula>"0/200"</formula>
    </cfRule>
  </conditionalFormatting>
  <conditionalFormatting sqref="L850:M850">
    <cfRule type="cellIs" dxfId="1256" priority="1066" operator="equal">
      <formula>"Failed"</formula>
    </cfRule>
  </conditionalFormatting>
  <conditionalFormatting sqref="C854:H857">
    <cfRule type="expression" dxfId="1255" priority="1065">
      <formula>$C854=0</formula>
    </cfRule>
  </conditionalFormatting>
  <conditionalFormatting sqref="H886:H893 G894:H894 E890:E894 N865:N878 M865:M877 J879:M884 H881:H884 D865:J867 C865:C868 D871:D876 H871:J876 E871:G877 E879:E887 G879:G887 F879:F888 C871:C877 D880:D887 C879:C888 H879:I880 K865:K876 L865:L867 L869 L871:L877 K887:L887 I886:L886 N880:N886 A865:B899 F890:G893 F894:F899 K888:N890 K892:N892 C890:D899">
    <cfRule type="cellIs" dxfId="1254" priority="1064" operator="equal">
      <formula>0</formula>
    </cfRule>
  </conditionalFormatting>
  <conditionalFormatting sqref="F887:G887 F894:F899 H887:H893 C887:C888 D894:D899 M869:M870 N877:N878 M879 M880:N884 F879:F882 D866:D867 B866 C871:C877 F877:G877 G879:H879 I879:I880 C879:C885 L877:M877 F883:H884 J879:L884 C890:C899">
    <cfRule type="containsText" dxfId="1253" priority="1062" stopIfTrue="1" operator="containsText" text="f'k{kk foHkkx jktLFkku">
      <formula>NOT(ISERROR(SEARCH("f'k{kk foHkkx jktLFkku",B866)))</formula>
    </cfRule>
    <cfRule type="containsText" dxfId="1252" priority="1063" stopIfTrue="1" operator="containsText" text="iw.kkZad">
      <formula>NOT(ISERROR(SEARCH("iw.kkZad",B866)))</formula>
    </cfRule>
  </conditionalFormatting>
  <conditionalFormatting sqref="F895:F897 D894:D899">
    <cfRule type="cellIs" dxfId="1251" priority="1060" stopIfTrue="1" operator="equal">
      <formula>1800</formula>
    </cfRule>
    <cfRule type="cellIs" dxfId="1250" priority="1061" stopIfTrue="1" operator="equal">
      <formula>200</formula>
    </cfRule>
  </conditionalFormatting>
  <conditionalFormatting sqref="F887:G887 F894:F899 H887:H893 C887:C888 D894:D899 M869:M870 N877:N878 M879 M880:N884 F879:F882 D866:D867 B866 C871:C877 F877:G877 G879:H879 I879:I880 C879:C885 L877:M877 F883:H884 J879:L884 C890:C899">
    <cfRule type="containsText" dxfId="1249" priority="1059" stopIfTrue="1" operator="containsText" text="dsoy jktdh; fo|ky;ksa esa iz;ksx gsrq fu%'kqYd">
      <formula>NOT(ISERROR(SEARCH("dsoy jktdh; fo|ky;ksa esa iz;ksx gsrq fu%'kqYd",B866)))</formula>
    </cfRule>
  </conditionalFormatting>
  <conditionalFormatting sqref="N886">
    <cfRule type="cellIs" dxfId="1248" priority="1055" operator="equal">
      <formula>"FAILED"</formula>
    </cfRule>
    <cfRule type="cellIs" dxfId="1247" priority="1056" operator="equal">
      <formula>"Supplementary"</formula>
    </cfRule>
    <cfRule type="cellIs" dxfId="1246" priority="1057" operator="equal">
      <formula>"Passed With G"</formula>
    </cfRule>
    <cfRule type="cellIs" dxfId="1245" priority="1058" operator="equal">
      <formula>"Passed"</formula>
    </cfRule>
  </conditionalFormatting>
  <conditionalFormatting sqref="F890:G893">
    <cfRule type="cellIs" dxfId="1244" priority="1053" operator="equal">
      <formula>"0/100"</formula>
    </cfRule>
    <cfRule type="cellIs" dxfId="1243" priority="1054" operator="equal">
      <formula>"0/200"</formula>
    </cfRule>
  </conditionalFormatting>
  <conditionalFormatting sqref="L886:M886">
    <cfRule type="cellIs" dxfId="1242" priority="1052" operator="equal">
      <formula>"Failed"</formula>
    </cfRule>
  </conditionalFormatting>
  <conditionalFormatting sqref="C890:H893">
    <cfRule type="expression" dxfId="1241" priority="1051">
      <formula>$C890=0</formula>
    </cfRule>
  </conditionalFormatting>
  <conditionalFormatting sqref="H922:H929 G930:H930 E926:E930 N901:N914 M901:M913 J915:M920 H917:H920 D901:J903 C901:C904 D907:D912 H907:J912 E907:G913 E915:E923 G915:G923 F915:F924 C907:C913 D916:D923 C915:C924 H915:I916 K901:K912 L901:L903 L905 L907:L913 K923:L923 I922:L922 N916:N922 A901:B935 F926:G929 F930:F935 K924:N926 K928:N928 C926:D935">
    <cfRule type="cellIs" dxfId="1240" priority="1050" operator="equal">
      <formula>0</formula>
    </cfRule>
  </conditionalFormatting>
  <conditionalFormatting sqref="F923:G923 F930:F935 H923:H929 C923:C924 D930:D935 M905:M906 N913:N914 M915 M916:N920 F915:F918 D902:D903 B902 C907:C913 F913:G913 G915:H915 I915:I916 C915:C921 L913:M913 F919:H920 J915:L920 C926:C935">
    <cfRule type="containsText" dxfId="1239" priority="1048" stopIfTrue="1" operator="containsText" text="f'k{kk foHkkx jktLFkku">
      <formula>NOT(ISERROR(SEARCH("f'k{kk foHkkx jktLFkku",B902)))</formula>
    </cfRule>
    <cfRule type="containsText" dxfId="1238" priority="1049" stopIfTrue="1" operator="containsText" text="iw.kkZad">
      <formula>NOT(ISERROR(SEARCH("iw.kkZad",B902)))</formula>
    </cfRule>
  </conditionalFormatting>
  <conditionalFormatting sqref="F931:F933 D930:D935">
    <cfRule type="cellIs" dxfId="1237" priority="1046" stopIfTrue="1" operator="equal">
      <formula>1800</formula>
    </cfRule>
    <cfRule type="cellIs" dxfId="1236" priority="1047" stopIfTrue="1" operator="equal">
      <formula>200</formula>
    </cfRule>
  </conditionalFormatting>
  <conditionalFormatting sqref="F923:G923 F930:F935 H923:H929 C923:C924 D930:D935 M905:M906 N913:N914 M915 M916:N920 F915:F918 D902:D903 B902 C907:C913 F913:G913 G915:H915 I915:I916 C915:C921 L913:M913 F919:H920 J915:L920 C926:C935">
    <cfRule type="containsText" dxfId="1235" priority="1045" stopIfTrue="1" operator="containsText" text="dsoy jktdh; fo|ky;ksa esa iz;ksx gsrq fu%'kqYd">
      <formula>NOT(ISERROR(SEARCH("dsoy jktdh; fo|ky;ksa esa iz;ksx gsrq fu%'kqYd",B902)))</formula>
    </cfRule>
  </conditionalFormatting>
  <conditionalFormatting sqref="N922">
    <cfRule type="cellIs" dxfId="1234" priority="1041" operator="equal">
      <formula>"FAILED"</formula>
    </cfRule>
    <cfRule type="cellIs" dxfId="1233" priority="1042" operator="equal">
      <formula>"Supplementary"</formula>
    </cfRule>
    <cfRule type="cellIs" dxfId="1232" priority="1043" operator="equal">
      <formula>"Passed With G"</formula>
    </cfRule>
    <cfRule type="cellIs" dxfId="1231" priority="1044" operator="equal">
      <formula>"Passed"</formula>
    </cfRule>
  </conditionalFormatting>
  <conditionalFormatting sqref="F926:G929">
    <cfRule type="cellIs" dxfId="1230" priority="1039" operator="equal">
      <formula>"0/100"</formula>
    </cfRule>
    <cfRule type="cellIs" dxfId="1229" priority="1040" operator="equal">
      <formula>"0/200"</formula>
    </cfRule>
  </conditionalFormatting>
  <conditionalFormatting sqref="L922:M922">
    <cfRule type="cellIs" dxfId="1228" priority="1038" operator="equal">
      <formula>"Failed"</formula>
    </cfRule>
  </conditionalFormatting>
  <conditionalFormatting sqref="C926:H929">
    <cfRule type="expression" dxfId="1227" priority="1037">
      <formula>$C926=0</formula>
    </cfRule>
  </conditionalFormatting>
  <conditionalFormatting sqref="H958:H965 G966:H966 E962:E966 N937:N950 M937:M949 J951:M956 H953:H956 D937:J939 C937:C940 D943:D948 H943:J948 E943:G949 E951:E959 G951:G959 F951:F960 C943:C949 D952:D959 C951:C960 H951:I952 K937:K948 L937:L939 L941 L943:L949 K959:L959 I958:L958 N952:N958 A937:B971 F962:G965 F966:F971 K960:N962 K964:N964 C962:D971">
    <cfRule type="cellIs" dxfId="1226" priority="1036" operator="equal">
      <formula>0</formula>
    </cfRule>
  </conditionalFormatting>
  <conditionalFormatting sqref="F959:G959 F966:F971 H959:H965 C959:C960 D966:D971 M941:M942 N949:N950 M951 M952:N956 F951:F954 D938:D939 B938 C943:C949 F949:G949 G951:H951 I951:I952 C951:C957 L949:M949 F955:H956 J951:L956 C962:C971">
    <cfRule type="containsText" dxfId="1225" priority="1034" stopIfTrue="1" operator="containsText" text="f'k{kk foHkkx jktLFkku">
      <formula>NOT(ISERROR(SEARCH("f'k{kk foHkkx jktLFkku",B938)))</formula>
    </cfRule>
    <cfRule type="containsText" dxfId="1224" priority="1035" stopIfTrue="1" operator="containsText" text="iw.kkZad">
      <formula>NOT(ISERROR(SEARCH("iw.kkZad",B938)))</formula>
    </cfRule>
  </conditionalFormatting>
  <conditionalFormatting sqref="F967:F969 D966:D971">
    <cfRule type="cellIs" dxfId="1223" priority="1032" stopIfTrue="1" operator="equal">
      <formula>1800</formula>
    </cfRule>
    <cfRule type="cellIs" dxfId="1222" priority="1033" stopIfTrue="1" operator="equal">
      <formula>200</formula>
    </cfRule>
  </conditionalFormatting>
  <conditionalFormatting sqref="F959:G959 F966:F971 H959:H965 C959:C960 D966:D971 M941:M942 N949:N950 M951 M952:N956 F951:F954 D938:D939 B938 C943:C949 F949:G949 G951:H951 I951:I952 C951:C957 L949:M949 F955:H956 J951:L956 C962:C971">
    <cfRule type="containsText" dxfId="1221" priority="1031" stopIfTrue="1" operator="containsText" text="dsoy jktdh; fo|ky;ksa esa iz;ksx gsrq fu%'kqYd">
      <formula>NOT(ISERROR(SEARCH("dsoy jktdh; fo|ky;ksa esa iz;ksx gsrq fu%'kqYd",B938)))</formula>
    </cfRule>
  </conditionalFormatting>
  <conditionalFormatting sqref="N958">
    <cfRule type="cellIs" dxfId="1220" priority="1027" operator="equal">
      <formula>"FAILED"</formula>
    </cfRule>
    <cfRule type="cellIs" dxfId="1219" priority="1028" operator="equal">
      <formula>"Supplementary"</formula>
    </cfRule>
    <cfRule type="cellIs" dxfId="1218" priority="1029" operator="equal">
      <formula>"Passed With G"</formula>
    </cfRule>
    <cfRule type="cellIs" dxfId="1217" priority="1030" operator="equal">
      <formula>"Passed"</formula>
    </cfRule>
  </conditionalFormatting>
  <conditionalFormatting sqref="F962:G965">
    <cfRule type="cellIs" dxfId="1216" priority="1025" operator="equal">
      <formula>"0/100"</formula>
    </cfRule>
    <cfRule type="cellIs" dxfId="1215" priority="1026" operator="equal">
      <formula>"0/200"</formula>
    </cfRule>
  </conditionalFormatting>
  <conditionalFormatting sqref="L958:M958">
    <cfRule type="cellIs" dxfId="1214" priority="1024" operator="equal">
      <formula>"Failed"</formula>
    </cfRule>
  </conditionalFormatting>
  <conditionalFormatting sqref="C962:H965">
    <cfRule type="expression" dxfId="1213" priority="1023">
      <formula>$C962=0</formula>
    </cfRule>
  </conditionalFormatting>
  <conditionalFormatting sqref="H994:H1001 G1002:H1002 E998:E1002 N973:N986 M973:M985 J987:M992 H989:H992 D973:J975 C973:C976 D979:D984 H979:J984 E979:G985 E987:E995 G987:G995 F987:F996 C979:C985 D988:D995 C987:C996 H987:I988 K973:K984 L973:L975 L977 L979:L985 K995:L995 I994:L994 N988:N994 A973:B1007 F998:G1001 F1002:F1007 K996:N998 K1000:N1000 C998:D1007">
    <cfRule type="cellIs" dxfId="1212" priority="1022" operator="equal">
      <formula>0</formula>
    </cfRule>
  </conditionalFormatting>
  <conditionalFormatting sqref="F995:G995 F1002:F1007 H995:H1001 C995:C996 D1002:D1007 M977:M978 N985:N986 M987 M988:N992 F987:F990 D974:D975 B974 C979:C985 F985:G985 G987:H987 I987:I988 C987:C993 L985:M985 F991:H992 J987:L992 C998:C1007">
    <cfRule type="containsText" dxfId="1211" priority="1020" stopIfTrue="1" operator="containsText" text="f'k{kk foHkkx jktLFkku">
      <formula>NOT(ISERROR(SEARCH("f'k{kk foHkkx jktLFkku",B974)))</formula>
    </cfRule>
    <cfRule type="containsText" dxfId="1210" priority="1021" stopIfTrue="1" operator="containsText" text="iw.kkZad">
      <formula>NOT(ISERROR(SEARCH("iw.kkZad",B974)))</formula>
    </cfRule>
  </conditionalFormatting>
  <conditionalFormatting sqref="F1003:F1005 D1002:D1007">
    <cfRule type="cellIs" dxfId="1209" priority="1018" stopIfTrue="1" operator="equal">
      <formula>1800</formula>
    </cfRule>
    <cfRule type="cellIs" dxfId="1208" priority="1019" stopIfTrue="1" operator="equal">
      <formula>200</formula>
    </cfRule>
  </conditionalFormatting>
  <conditionalFormatting sqref="F995:G995 F1002:F1007 H995:H1001 C995:C996 D1002:D1007 M977:M978 N985:N986 M987 M988:N992 F987:F990 D974:D975 B974 C979:C985 F985:G985 G987:H987 I987:I988 C987:C993 L985:M985 F991:H992 J987:L992 C998:C1007">
    <cfRule type="containsText" dxfId="1207" priority="1017" stopIfTrue="1" operator="containsText" text="dsoy jktdh; fo|ky;ksa esa iz;ksx gsrq fu%'kqYd">
      <formula>NOT(ISERROR(SEARCH("dsoy jktdh; fo|ky;ksa esa iz;ksx gsrq fu%'kqYd",B974)))</formula>
    </cfRule>
  </conditionalFormatting>
  <conditionalFormatting sqref="N994">
    <cfRule type="cellIs" dxfId="1206" priority="1013" operator="equal">
      <formula>"FAILED"</formula>
    </cfRule>
    <cfRule type="cellIs" dxfId="1205" priority="1014" operator="equal">
      <formula>"Supplementary"</formula>
    </cfRule>
    <cfRule type="cellIs" dxfId="1204" priority="1015" operator="equal">
      <formula>"Passed With G"</formula>
    </cfRule>
    <cfRule type="cellIs" dxfId="1203" priority="1016" operator="equal">
      <formula>"Passed"</formula>
    </cfRule>
  </conditionalFormatting>
  <conditionalFormatting sqref="F998:G1001">
    <cfRule type="cellIs" dxfId="1202" priority="1011" operator="equal">
      <formula>"0/100"</formula>
    </cfRule>
    <cfRule type="cellIs" dxfId="1201" priority="1012" operator="equal">
      <formula>"0/200"</formula>
    </cfRule>
  </conditionalFormatting>
  <conditionalFormatting sqref="L994:M994">
    <cfRule type="cellIs" dxfId="1200" priority="1010" operator="equal">
      <formula>"Failed"</formula>
    </cfRule>
  </conditionalFormatting>
  <conditionalFormatting sqref="C998:H1001">
    <cfRule type="expression" dxfId="1199" priority="1009">
      <formula>$C998=0</formula>
    </cfRule>
  </conditionalFormatting>
  <conditionalFormatting sqref="H1030:H1037 G1038:H1038 E1034:E1038 N1009:N1022 M1009:M1021 J1023:M1028 H1025:H1028 D1009:J1011 C1009:C1012 D1015:D1020 H1015:J1020 E1015:G1021 E1023:E1031 G1023:G1031 F1023:F1032 C1015:C1021 D1024:D1031 C1023:C1032 H1023:I1024 K1009:K1020 L1009:L1011 L1013 L1015:L1021 K1031:L1031 I1030:L1030 N1024:N1030 A1009:B1043 F1034:G1037 F1038:F1043 K1032:N1034 K1036:N1036 C1034:D1043">
    <cfRule type="cellIs" dxfId="1198" priority="1008" operator="equal">
      <formula>0</formula>
    </cfRule>
  </conditionalFormatting>
  <conditionalFormatting sqref="F1031:G1031 F1038:F1043 H1031:H1037 C1031:C1032 D1038:D1043 M1013:M1014 N1021:N1022 M1023 M1024:N1028 F1023:F1026 D1010:D1011 B1010 C1015:C1021 F1021:G1021 G1023:H1023 I1023:I1024 C1023:C1029 L1021:M1021 F1027:H1028 J1023:L1028 C1034:C1043">
    <cfRule type="containsText" dxfId="1197" priority="1006" stopIfTrue="1" operator="containsText" text="f'k{kk foHkkx jktLFkku">
      <formula>NOT(ISERROR(SEARCH("f'k{kk foHkkx jktLFkku",B1010)))</formula>
    </cfRule>
    <cfRule type="containsText" dxfId="1196" priority="1007" stopIfTrue="1" operator="containsText" text="iw.kkZad">
      <formula>NOT(ISERROR(SEARCH("iw.kkZad",B1010)))</formula>
    </cfRule>
  </conditionalFormatting>
  <conditionalFormatting sqref="F1039:F1041 D1038:D1043">
    <cfRule type="cellIs" dxfId="1195" priority="1004" stopIfTrue="1" operator="equal">
      <formula>1800</formula>
    </cfRule>
    <cfRule type="cellIs" dxfId="1194" priority="1005" stopIfTrue="1" operator="equal">
      <formula>200</formula>
    </cfRule>
  </conditionalFormatting>
  <conditionalFormatting sqref="F1031:G1031 F1038:F1043 H1031:H1037 C1031:C1032 D1038:D1043 M1013:M1014 N1021:N1022 M1023 M1024:N1028 F1023:F1026 D1010:D1011 B1010 C1015:C1021 F1021:G1021 G1023:H1023 I1023:I1024 C1023:C1029 L1021:M1021 F1027:H1028 J1023:L1028 C1034:C1043">
    <cfRule type="containsText" dxfId="1193" priority="1003" stopIfTrue="1" operator="containsText" text="dsoy jktdh; fo|ky;ksa esa iz;ksx gsrq fu%'kqYd">
      <formula>NOT(ISERROR(SEARCH("dsoy jktdh; fo|ky;ksa esa iz;ksx gsrq fu%'kqYd",B1010)))</formula>
    </cfRule>
  </conditionalFormatting>
  <conditionalFormatting sqref="N1030">
    <cfRule type="cellIs" dxfId="1192" priority="999" operator="equal">
      <formula>"FAILED"</formula>
    </cfRule>
    <cfRule type="cellIs" dxfId="1191" priority="1000" operator="equal">
      <formula>"Supplementary"</formula>
    </cfRule>
    <cfRule type="cellIs" dxfId="1190" priority="1001" operator="equal">
      <formula>"Passed With G"</formula>
    </cfRule>
    <cfRule type="cellIs" dxfId="1189" priority="1002" operator="equal">
      <formula>"Passed"</formula>
    </cfRule>
  </conditionalFormatting>
  <conditionalFormatting sqref="F1034:G1037">
    <cfRule type="cellIs" dxfId="1188" priority="997" operator="equal">
      <formula>"0/100"</formula>
    </cfRule>
    <cfRule type="cellIs" dxfId="1187" priority="998" operator="equal">
      <formula>"0/200"</formula>
    </cfRule>
  </conditionalFormatting>
  <conditionalFormatting sqref="L1030:M1030">
    <cfRule type="cellIs" dxfId="1186" priority="996" operator="equal">
      <formula>"Failed"</formula>
    </cfRule>
  </conditionalFormatting>
  <conditionalFormatting sqref="C1034:H1037">
    <cfRule type="expression" dxfId="1185" priority="995">
      <formula>$C1034=0</formula>
    </cfRule>
  </conditionalFormatting>
  <conditionalFormatting sqref="H1066:H1073 G1074:H1074 E1070:E1074 N1045:N1058 M1045:M1057 J1059:M1064 H1061:H1064 D1045:J1047 C1045:C1048 D1051:D1056 H1051:J1056 E1051:G1057 E1059:E1067 G1059:G1067 F1059:F1068 C1051:C1057 D1060:D1067 C1059:C1068 H1059:I1060 K1045:K1056 L1045:L1047 L1049 L1051:L1057 K1067:L1067 I1066:L1066 N1060:N1066 A1045:B1079 F1070:G1073 F1074:F1079 K1068:N1070 K1072:N1072 C1070:D1079">
    <cfRule type="cellIs" dxfId="1184" priority="994" operator="equal">
      <formula>0</formula>
    </cfRule>
  </conditionalFormatting>
  <conditionalFormatting sqref="F1067:G1067 F1074:F1079 H1067:H1073 C1067:C1068 D1074:D1079 M1049:M1050 N1057:N1058 M1059 M1060:N1064 F1059:F1062 D1046:D1047 B1046 C1051:C1057 F1057:G1057 G1059:H1059 I1059:I1060 C1059:C1065 L1057:M1057 F1063:H1064 J1059:L1064 C1070:C1079">
    <cfRule type="containsText" dxfId="1183" priority="992" stopIfTrue="1" operator="containsText" text="f'k{kk foHkkx jktLFkku">
      <formula>NOT(ISERROR(SEARCH("f'k{kk foHkkx jktLFkku",B1046)))</formula>
    </cfRule>
    <cfRule type="containsText" dxfId="1182" priority="993" stopIfTrue="1" operator="containsText" text="iw.kkZad">
      <formula>NOT(ISERROR(SEARCH("iw.kkZad",B1046)))</formula>
    </cfRule>
  </conditionalFormatting>
  <conditionalFormatting sqref="F1075:F1077 D1074:D1079">
    <cfRule type="cellIs" dxfId="1181" priority="990" stopIfTrue="1" operator="equal">
      <formula>1800</formula>
    </cfRule>
    <cfRule type="cellIs" dxfId="1180" priority="991" stopIfTrue="1" operator="equal">
      <formula>200</formula>
    </cfRule>
  </conditionalFormatting>
  <conditionalFormatting sqref="F1067:G1067 F1074:F1079 H1067:H1073 C1067:C1068 D1074:D1079 M1049:M1050 N1057:N1058 M1059 M1060:N1064 F1059:F1062 D1046:D1047 B1046 C1051:C1057 F1057:G1057 G1059:H1059 I1059:I1060 C1059:C1065 L1057:M1057 F1063:H1064 J1059:L1064 C1070:C1079">
    <cfRule type="containsText" dxfId="1179" priority="989" stopIfTrue="1" operator="containsText" text="dsoy jktdh; fo|ky;ksa esa iz;ksx gsrq fu%'kqYd">
      <formula>NOT(ISERROR(SEARCH("dsoy jktdh; fo|ky;ksa esa iz;ksx gsrq fu%'kqYd",B1046)))</formula>
    </cfRule>
  </conditionalFormatting>
  <conditionalFormatting sqref="N1066">
    <cfRule type="cellIs" dxfId="1178" priority="985" operator="equal">
      <formula>"FAILED"</formula>
    </cfRule>
    <cfRule type="cellIs" dxfId="1177" priority="986" operator="equal">
      <formula>"Supplementary"</formula>
    </cfRule>
    <cfRule type="cellIs" dxfId="1176" priority="987" operator="equal">
      <formula>"Passed With G"</formula>
    </cfRule>
    <cfRule type="cellIs" dxfId="1175" priority="988" operator="equal">
      <formula>"Passed"</formula>
    </cfRule>
  </conditionalFormatting>
  <conditionalFormatting sqref="F1070:G1073">
    <cfRule type="cellIs" dxfId="1174" priority="983" operator="equal">
      <formula>"0/100"</formula>
    </cfRule>
    <cfRule type="cellIs" dxfId="1173" priority="984" operator="equal">
      <formula>"0/200"</formula>
    </cfRule>
  </conditionalFormatting>
  <conditionalFormatting sqref="L1066:M1066">
    <cfRule type="cellIs" dxfId="1172" priority="982" operator="equal">
      <formula>"Failed"</formula>
    </cfRule>
  </conditionalFormatting>
  <conditionalFormatting sqref="C1070:H1073">
    <cfRule type="expression" dxfId="1171" priority="981">
      <formula>$C1070=0</formula>
    </cfRule>
  </conditionalFormatting>
  <conditionalFormatting sqref="H1102:H1109 G1110:H1110 E1106:E1110 N1081:N1094 M1081:M1093 J1095:M1100 H1097:H1100 D1081:J1083 C1081:C1084 D1087:D1092 H1087:J1092 E1087:G1093 E1095:E1103 G1095:G1103 F1095:F1104 C1087:C1093 D1096:D1103 C1095:C1104 H1095:I1096 K1081:K1092 L1081:L1083 L1085 L1087:L1093 K1103:L1103 I1102:L1102 N1096:N1102 A1081:B1115 F1106:G1109 F1110:F1115 K1104:N1106 K1108:N1108 C1106:D1115">
    <cfRule type="cellIs" dxfId="1170" priority="980" operator="equal">
      <formula>0</formula>
    </cfRule>
  </conditionalFormatting>
  <conditionalFormatting sqref="F1103:G1103 F1110:F1115 H1103:H1109 C1103:C1104 D1110:D1115 M1085:M1086 N1093:N1094 M1095 M1096:N1100 F1095:F1098 D1082:D1083 B1082 C1087:C1093 F1093:G1093 G1095:H1095 I1095:I1096 C1095:C1101 L1093:M1093 F1099:H1100 J1095:L1100 C1106:C1115">
    <cfRule type="containsText" dxfId="1169" priority="978" stopIfTrue="1" operator="containsText" text="f'k{kk foHkkx jktLFkku">
      <formula>NOT(ISERROR(SEARCH("f'k{kk foHkkx jktLFkku",B1082)))</formula>
    </cfRule>
    <cfRule type="containsText" dxfId="1168" priority="979" stopIfTrue="1" operator="containsText" text="iw.kkZad">
      <formula>NOT(ISERROR(SEARCH("iw.kkZad",B1082)))</formula>
    </cfRule>
  </conditionalFormatting>
  <conditionalFormatting sqref="F1111:F1113 D1110:D1115">
    <cfRule type="cellIs" dxfId="1167" priority="976" stopIfTrue="1" operator="equal">
      <formula>1800</formula>
    </cfRule>
    <cfRule type="cellIs" dxfId="1166" priority="977" stopIfTrue="1" operator="equal">
      <formula>200</formula>
    </cfRule>
  </conditionalFormatting>
  <conditionalFormatting sqref="F1103:G1103 F1110:F1115 H1103:H1109 C1103:C1104 D1110:D1115 M1085:M1086 N1093:N1094 M1095 M1096:N1100 F1095:F1098 D1082:D1083 B1082 C1087:C1093 F1093:G1093 G1095:H1095 I1095:I1096 C1095:C1101 L1093:M1093 F1099:H1100 J1095:L1100 C1106:C1115">
    <cfRule type="containsText" dxfId="1165" priority="975" stopIfTrue="1" operator="containsText" text="dsoy jktdh; fo|ky;ksa esa iz;ksx gsrq fu%'kqYd">
      <formula>NOT(ISERROR(SEARCH("dsoy jktdh; fo|ky;ksa esa iz;ksx gsrq fu%'kqYd",B1082)))</formula>
    </cfRule>
  </conditionalFormatting>
  <conditionalFormatting sqref="N1102">
    <cfRule type="cellIs" dxfId="1164" priority="971" operator="equal">
      <formula>"FAILED"</formula>
    </cfRule>
    <cfRule type="cellIs" dxfId="1163" priority="972" operator="equal">
      <formula>"Supplementary"</formula>
    </cfRule>
    <cfRule type="cellIs" dxfId="1162" priority="973" operator="equal">
      <formula>"Passed With G"</formula>
    </cfRule>
    <cfRule type="cellIs" dxfId="1161" priority="974" operator="equal">
      <formula>"Passed"</formula>
    </cfRule>
  </conditionalFormatting>
  <conditionalFormatting sqref="F1106:G1109">
    <cfRule type="cellIs" dxfId="1160" priority="969" operator="equal">
      <formula>"0/100"</formula>
    </cfRule>
    <cfRule type="cellIs" dxfId="1159" priority="970" operator="equal">
      <formula>"0/200"</formula>
    </cfRule>
  </conditionalFormatting>
  <conditionalFormatting sqref="L1102:M1102">
    <cfRule type="cellIs" dxfId="1158" priority="968" operator="equal">
      <formula>"Failed"</formula>
    </cfRule>
  </conditionalFormatting>
  <conditionalFormatting sqref="C1106:H1109">
    <cfRule type="expression" dxfId="1157" priority="967">
      <formula>$C1106=0</formula>
    </cfRule>
  </conditionalFormatting>
  <conditionalFormatting sqref="H1138:H1145 G1146:H1146 E1142:E1146 N1117:N1130 M1117:M1129 J1131:M1136 H1133:H1136 D1117:J1119 C1117:C1120 D1123:D1128 H1123:J1128 E1123:G1129 E1131:E1139 G1131:G1139 F1131:F1140 C1123:C1129 D1132:D1139 C1131:C1140 H1131:I1132 K1117:K1128 L1117:L1119 L1121 L1123:L1129 K1139:L1139 I1138:L1138 N1132:N1138 A1117:B1151 F1142:G1145 F1146:F1151 K1140:N1142 K1144:N1144 C1142:D1151">
    <cfRule type="cellIs" dxfId="1156" priority="966" operator="equal">
      <formula>0</formula>
    </cfRule>
  </conditionalFormatting>
  <conditionalFormatting sqref="F1139:G1139 F1146:F1151 H1139:H1145 C1139:C1140 D1146:D1151 M1121:M1122 N1129:N1130 M1131 M1132:N1136 F1131:F1134 D1118:D1119 B1118 C1123:C1129 F1129:G1129 G1131:H1131 I1131:I1132 C1131:C1137 L1129:M1129 F1135:H1136 J1131:L1136 C1142:C1151">
    <cfRule type="containsText" dxfId="1155" priority="964" stopIfTrue="1" operator="containsText" text="f'k{kk foHkkx jktLFkku">
      <formula>NOT(ISERROR(SEARCH("f'k{kk foHkkx jktLFkku",B1118)))</formula>
    </cfRule>
    <cfRule type="containsText" dxfId="1154" priority="965" stopIfTrue="1" operator="containsText" text="iw.kkZad">
      <formula>NOT(ISERROR(SEARCH("iw.kkZad",B1118)))</formula>
    </cfRule>
  </conditionalFormatting>
  <conditionalFormatting sqref="F1147:F1149 D1146:D1151">
    <cfRule type="cellIs" dxfId="1153" priority="962" stopIfTrue="1" operator="equal">
      <formula>1800</formula>
    </cfRule>
    <cfRule type="cellIs" dxfId="1152" priority="963" stopIfTrue="1" operator="equal">
      <formula>200</formula>
    </cfRule>
  </conditionalFormatting>
  <conditionalFormatting sqref="F1139:G1139 F1146:F1151 H1139:H1145 C1139:C1140 D1146:D1151 M1121:M1122 N1129:N1130 M1131 M1132:N1136 F1131:F1134 D1118:D1119 B1118 C1123:C1129 F1129:G1129 G1131:H1131 I1131:I1132 C1131:C1137 L1129:M1129 F1135:H1136 J1131:L1136 C1142:C1151">
    <cfRule type="containsText" dxfId="1151" priority="961" stopIfTrue="1" operator="containsText" text="dsoy jktdh; fo|ky;ksa esa iz;ksx gsrq fu%'kqYd">
      <formula>NOT(ISERROR(SEARCH("dsoy jktdh; fo|ky;ksa esa iz;ksx gsrq fu%'kqYd",B1118)))</formula>
    </cfRule>
  </conditionalFormatting>
  <conditionalFormatting sqref="N1138">
    <cfRule type="cellIs" dxfId="1150" priority="957" operator="equal">
      <formula>"FAILED"</formula>
    </cfRule>
    <cfRule type="cellIs" dxfId="1149" priority="958" operator="equal">
      <formula>"Supplementary"</formula>
    </cfRule>
    <cfRule type="cellIs" dxfId="1148" priority="959" operator="equal">
      <formula>"Passed With G"</formula>
    </cfRule>
    <cfRule type="cellIs" dxfId="1147" priority="960" operator="equal">
      <formula>"Passed"</formula>
    </cfRule>
  </conditionalFormatting>
  <conditionalFormatting sqref="F1142:G1145">
    <cfRule type="cellIs" dxfId="1146" priority="955" operator="equal">
      <formula>"0/100"</formula>
    </cfRule>
    <cfRule type="cellIs" dxfId="1145" priority="956" operator="equal">
      <formula>"0/200"</formula>
    </cfRule>
  </conditionalFormatting>
  <conditionalFormatting sqref="L1138:M1138">
    <cfRule type="cellIs" dxfId="1144" priority="954" operator="equal">
      <formula>"Failed"</formula>
    </cfRule>
  </conditionalFormatting>
  <conditionalFormatting sqref="C1142:H1145">
    <cfRule type="expression" dxfId="1143" priority="953">
      <formula>$C1142=0</formula>
    </cfRule>
  </conditionalFormatting>
  <conditionalFormatting sqref="H1174:H1181 G1182:H1182 E1178:E1182 N1153:N1166 M1153:M1165 J1167:M1172 H1169:H1172 D1153:J1155 C1153:C1156 D1159:D1164 H1159:J1164 E1159:G1165 E1167:E1175 G1167:G1175 F1167:F1176 C1159:C1165 D1168:D1175 C1167:C1176 H1167:I1168 K1153:K1164 L1153:L1155 L1157 L1159:L1165 K1175:L1175 I1174:L1174 N1168:N1174 A1153:B1187 F1178:G1181 F1182:F1187 K1176:N1178 K1180:N1180 C1178:D1187">
    <cfRule type="cellIs" dxfId="1142" priority="952" operator="equal">
      <formula>0</formula>
    </cfRule>
  </conditionalFormatting>
  <conditionalFormatting sqref="F1175:G1175 F1182:F1187 H1175:H1181 C1175:C1176 D1182:D1187 M1157:M1158 N1165:N1166 M1167 M1168:N1172 F1167:F1170 D1154:D1155 B1154 C1159:C1165 F1165:G1165 G1167:H1167 I1167:I1168 C1167:C1173 L1165:M1165 F1171:H1172 J1167:L1172 C1178:C1187">
    <cfRule type="containsText" dxfId="1141" priority="950" stopIfTrue="1" operator="containsText" text="f'k{kk foHkkx jktLFkku">
      <formula>NOT(ISERROR(SEARCH("f'k{kk foHkkx jktLFkku",B1154)))</formula>
    </cfRule>
    <cfRule type="containsText" dxfId="1140" priority="951" stopIfTrue="1" operator="containsText" text="iw.kkZad">
      <formula>NOT(ISERROR(SEARCH("iw.kkZad",B1154)))</formula>
    </cfRule>
  </conditionalFormatting>
  <conditionalFormatting sqref="F1183:F1185 D1182:D1187">
    <cfRule type="cellIs" dxfId="1139" priority="948" stopIfTrue="1" operator="equal">
      <formula>1800</formula>
    </cfRule>
    <cfRule type="cellIs" dxfId="1138" priority="949" stopIfTrue="1" operator="equal">
      <formula>200</formula>
    </cfRule>
  </conditionalFormatting>
  <conditionalFormatting sqref="F1175:G1175 F1182:F1187 H1175:H1181 C1175:C1176 D1182:D1187 M1157:M1158 N1165:N1166 M1167 M1168:N1172 F1167:F1170 D1154:D1155 B1154 C1159:C1165 F1165:G1165 G1167:H1167 I1167:I1168 C1167:C1173 L1165:M1165 F1171:H1172 J1167:L1172 C1178:C1187">
    <cfRule type="containsText" dxfId="1137" priority="947" stopIfTrue="1" operator="containsText" text="dsoy jktdh; fo|ky;ksa esa iz;ksx gsrq fu%'kqYd">
      <formula>NOT(ISERROR(SEARCH("dsoy jktdh; fo|ky;ksa esa iz;ksx gsrq fu%'kqYd",B1154)))</formula>
    </cfRule>
  </conditionalFormatting>
  <conditionalFormatting sqref="N1174">
    <cfRule type="cellIs" dxfId="1136" priority="943" operator="equal">
      <formula>"FAILED"</formula>
    </cfRule>
    <cfRule type="cellIs" dxfId="1135" priority="944" operator="equal">
      <formula>"Supplementary"</formula>
    </cfRule>
    <cfRule type="cellIs" dxfId="1134" priority="945" operator="equal">
      <formula>"Passed With G"</formula>
    </cfRule>
    <cfRule type="cellIs" dxfId="1133" priority="946" operator="equal">
      <formula>"Passed"</formula>
    </cfRule>
  </conditionalFormatting>
  <conditionalFormatting sqref="F1178:G1181">
    <cfRule type="cellIs" dxfId="1132" priority="941" operator="equal">
      <formula>"0/100"</formula>
    </cfRule>
    <cfRule type="cellIs" dxfId="1131" priority="942" operator="equal">
      <formula>"0/200"</formula>
    </cfRule>
  </conditionalFormatting>
  <conditionalFormatting sqref="L1174:M1174">
    <cfRule type="cellIs" dxfId="1130" priority="940" operator="equal">
      <formula>"Failed"</formula>
    </cfRule>
  </conditionalFormatting>
  <conditionalFormatting sqref="C1178:H1181">
    <cfRule type="expression" dxfId="1129" priority="939">
      <formula>$C1178=0</formula>
    </cfRule>
  </conditionalFormatting>
  <conditionalFormatting sqref="H1210:H1217 G1218:H1218 E1214:E1218 N1189:N1202 M1189:M1201 J1203:M1208 H1205:H1208 D1189:J1191 C1189:C1192 D1195:D1200 H1195:J1200 E1195:G1201 E1203:E1211 G1203:G1211 F1203:F1212 C1195:C1201 D1204:D1211 C1203:C1212 H1203:I1204 K1189:K1200 L1189:L1191 L1193 L1195:L1201 K1211:L1211 I1210:L1210 N1204:N1210 A1189:B1223 F1214:G1217 F1218:F1223 K1212:N1214 K1216:N1216 C1214:D1223">
    <cfRule type="cellIs" dxfId="1128" priority="938" operator="equal">
      <formula>0</formula>
    </cfRule>
  </conditionalFormatting>
  <conditionalFormatting sqref="F1211:G1211 F1218:F1223 H1211:H1217 C1211:C1212 D1218:D1223 M1193:M1194 N1201:N1202 M1203 M1204:N1208 F1203:F1206 D1190:D1191 B1190 C1195:C1201 F1201:G1201 G1203:H1203 I1203:I1204 C1203:C1209 L1201:M1201 F1207:H1208 J1203:L1208 C1214:C1223">
    <cfRule type="containsText" dxfId="1127" priority="936" stopIfTrue="1" operator="containsText" text="f'k{kk foHkkx jktLFkku">
      <formula>NOT(ISERROR(SEARCH("f'k{kk foHkkx jktLFkku",B1190)))</formula>
    </cfRule>
    <cfRule type="containsText" dxfId="1126" priority="937" stopIfTrue="1" operator="containsText" text="iw.kkZad">
      <formula>NOT(ISERROR(SEARCH("iw.kkZad",B1190)))</formula>
    </cfRule>
  </conditionalFormatting>
  <conditionalFormatting sqref="F1219:F1221 D1218:D1223">
    <cfRule type="cellIs" dxfId="1125" priority="934" stopIfTrue="1" operator="equal">
      <formula>1800</formula>
    </cfRule>
    <cfRule type="cellIs" dxfId="1124" priority="935" stopIfTrue="1" operator="equal">
      <formula>200</formula>
    </cfRule>
  </conditionalFormatting>
  <conditionalFormatting sqref="F1211:G1211 F1218:F1223 H1211:H1217 C1211:C1212 D1218:D1223 M1193:M1194 N1201:N1202 M1203 M1204:N1208 F1203:F1206 D1190:D1191 B1190 C1195:C1201 F1201:G1201 G1203:H1203 I1203:I1204 C1203:C1209 L1201:M1201 F1207:H1208 J1203:L1208 C1214:C1223">
    <cfRule type="containsText" dxfId="1123" priority="933" stopIfTrue="1" operator="containsText" text="dsoy jktdh; fo|ky;ksa esa iz;ksx gsrq fu%'kqYd">
      <formula>NOT(ISERROR(SEARCH("dsoy jktdh; fo|ky;ksa esa iz;ksx gsrq fu%'kqYd",B1190)))</formula>
    </cfRule>
  </conditionalFormatting>
  <conditionalFormatting sqref="N1210">
    <cfRule type="cellIs" dxfId="1122" priority="929" operator="equal">
      <formula>"FAILED"</formula>
    </cfRule>
    <cfRule type="cellIs" dxfId="1121" priority="930" operator="equal">
      <formula>"Supplementary"</formula>
    </cfRule>
    <cfRule type="cellIs" dxfId="1120" priority="931" operator="equal">
      <formula>"Passed With G"</formula>
    </cfRule>
    <cfRule type="cellIs" dxfId="1119" priority="932" operator="equal">
      <formula>"Passed"</formula>
    </cfRule>
  </conditionalFormatting>
  <conditionalFormatting sqref="F1214:G1217">
    <cfRule type="cellIs" dxfId="1118" priority="927" operator="equal">
      <formula>"0/100"</formula>
    </cfRule>
    <cfRule type="cellIs" dxfId="1117" priority="928" operator="equal">
      <formula>"0/200"</formula>
    </cfRule>
  </conditionalFormatting>
  <conditionalFormatting sqref="L1210:M1210">
    <cfRule type="cellIs" dxfId="1116" priority="926" operator="equal">
      <formula>"Failed"</formula>
    </cfRule>
  </conditionalFormatting>
  <conditionalFormatting sqref="C1214:H1217">
    <cfRule type="expression" dxfId="1115" priority="925">
      <formula>$C1214=0</formula>
    </cfRule>
  </conditionalFormatting>
  <conditionalFormatting sqref="H1246:H1253 G1254:H1254 E1250:E1254 N1225:N1238 M1225:M1237 J1239:M1244 H1241:H1244 D1225:J1227 C1225:C1228 D1231:D1236 H1231:J1236 E1231:G1237 E1239:E1247 G1239:G1247 F1239:F1248 C1231:C1237 D1240:D1247 C1239:C1248 H1239:I1240 K1225:K1236 L1225:L1227 L1229 L1231:L1237 K1247:L1247 I1246:L1246 N1240:N1246 A1225:B1259 F1250:G1253 F1254:F1259 K1248:N1250 K1252:N1252 C1250:D1259">
    <cfRule type="cellIs" dxfId="1114" priority="924" operator="equal">
      <formula>0</formula>
    </cfRule>
  </conditionalFormatting>
  <conditionalFormatting sqref="F1247:G1247 F1254:F1259 H1247:H1253 C1247:C1248 D1254:D1259 M1229:M1230 N1237:N1238 M1239 M1240:N1244 F1239:F1242 D1226:D1227 B1226 C1231:C1237 F1237:G1237 G1239:H1239 I1239:I1240 C1239:C1245 L1237:M1237 F1243:H1244 J1239:L1244 C1250:C1259">
    <cfRule type="containsText" dxfId="1113" priority="922" stopIfTrue="1" operator="containsText" text="f'k{kk foHkkx jktLFkku">
      <formula>NOT(ISERROR(SEARCH("f'k{kk foHkkx jktLFkku",B1226)))</formula>
    </cfRule>
    <cfRule type="containsText" dxfId="1112" priority="923" stopIfTrue="1" operator="containsText" text="iw.kkZad">
      <formula>NOT(ISERROR(SEARCH("iw.kkZad",B1226)))</formula>
    </cfRule>
  </conditionalFormatting>
  <conditionalFormatting sqref="F1255:F1257 D1254:D1259">
    <cfRule type="cellIs" dxfId="1111" priority="920" stopIfTrue="1" operator="equal">
      <formula>1800</formula>
    </cfRule>
    <cfRule type="cellIs" dxfId="1110" priority="921" stopIfTrue="1" operator="equal">
      <formula>200</formula>
    </cfRule>
  </conditionalFormatting>
  <conditionalFormatting sqref="F1247:G1247 F1254:F1259 H1247:H1253 C1247:C1248 D1254:D1259 M1229:M1230 N1237:N1238 M1239 M1240:N1244 F1239:F1242 D1226:D1227 B1226 C1231:C1237 F1237:G1237 G1239:H1239 I1239:I1240 C1239:C1245 L1237:M1237 F1243:H1244 J1239:L1244 C1250:C1259">
    <cfRule type="containsText" dxfId="1109" priority="919" stopIfTrue="1" operator="containsText" text="dsoy jktdh; fo|ky;ksa esa iz;ksx gsrq fu%'kqYd">
      <formula>NOT(ISERROR(SEARCH("dsoy jktdh; fo|ky;ksa esa iz;ksx gsrq fu%'kqYd",B1226)))</formula>
    </cfRule>
  </conditionalFormatting>
  <conditionalFormatting sqref="N1246">
    <cfRule type="cellIs" dxfId="1108" priority="915" operator="equal">
      <formula>"FAILED"</formula>
    </cfRule>
    <cfRule type="cellIs" dxfId="1107" priority="916" operator="equal">
      <formula>"Supplementary"</formula>
    </cfRule>
    <cfRule type="cellIs" dxfId="1106" priority="917" operator="equal">
      <formula>"Passed With G"</formula>
    </cfRule>
    <cfRule type="cellIs" dxfId="1105" priority="918" operator="equal">
      <formula>"Passed"</formula>
    </cfRule>
  </conditionalFormatting>
  <conditionalFormatting sqref="F1250:G1253">
    <cfRule type="cellIs" dxfId="1104" priority="913" operator="equal">
      <formula>"0/100"</formula>
    </cfRule>
    <cfRule type="cellIs" dxfId="1103" priority="914" operator="equal">
      <formula>"0/200"</formula>
    </cfRule>
  </conditionalFormatting>
  <conditionalFormatting sqref="L1246:M1246">
    <cfRule type="cellIs" dxfId="1102" priority="912" operator="equal">
      <formula>"Failed"</formula>
    </cfRule>
  </conditionalFormatting>
  <conditionalFormatting sqref="C1250:H1253">
    <cfRule type="expression" dxfId="1101" priority="911">
      <formula>$C1250=0</formula>
    </cfRule>
  </conditionalFormatting>
  <conditionalFormatting sqref="H1282:H1289 G1290:H1290 E1286:E1290 N1261:N1274 M1261:M1273 J1275:M1280 H1277:H1280 D1261:J1263 C1261:C1264 D1267:D1272 H1267:J1272 E1267:G1273 E1275:E1283 G1275:G1283 F1275:F1284 C1267:C1273 D1276:D1283 C1275:C1284 H1275:I1276 K1261:K1272 L1261:L1263 L1265 L1267:L1273 K1283:L1283 I1282:L1282 N1276:N1282 A1261:B1295 F1286:G1289 F1290:F1295 K1284:N1286 K1288:N1288 C1286:D1295">
    <cfRule type="cellIs" dxfId="1100" priority="910" operator="equal">
      <formula>0</formula>
    </cfRule>
  </conditionalFormatting>
  <conditionalFormatting sqref="F1283:G1283 F1290:F1295 H1283:H1289 C1283:C1284 D1290:D1295 M1265:M1266 N1273:N1274 M1275 M1276:N1280 F1275:F1278 D1262:D1263 B1262 C1267:C1273 F1273:G1273 G1275:H1275 I1275:I1276 C1275:C1281 L1273:M1273 F1279:H1280 J1275:L1280 C1286:C1295">
    <cfRule type="containsText" dxfId="1099" priority="908" stopIfTrue="1" operator="containsText" text="f'k{kk foHkkx jktLFkku">
      <formula>NOT(ISERROR(SEARCH("f'k{kk foHkkx jktLFkku",B1262)))</formula>
    </cfRule>
    <cfRule type="containsText" dxfId="1098" priority="909" stopIfTrue="1" operator="containsText" text="iw.kkZad">
      <formula>NOT(ISERROR(SEARCH("iw.kkZad",B1262)))</formula>
    </cfRule>
  </conditionalFormatting>
  <conditionalFormatting sqref="F1291:F1293 D1290:D1295">
    <cfRule type="cellIs" dxfId="1097" priority="906" stopIfTrue="1" operator="equal">
      <formula>1800</formula>
    </cfRule>
    <cfRule type="cellIs" dxfId="1096" priority="907" stopIfTrue="1" operator="equal">
      <formula>200</formula>
    </cfRule>
  </conditionalFormatting>
  <conditionalFormatting sqref="F1283:G1283 F1290:F1295 H1283:H1289 C1283:C1284 D1290:D1295 M1265:M1266 N1273:N1274 M1275 M1276:N1280 F1275:F1278 D1262:D1263 B1262 C1267:C1273 F1273:G1273 G1275:H1275 I1275:I1276 C1275:C1281 L1273:M1273 F1279:H1280 J1275:L1280 C1286:C1295">
    <cfRule type="containsText" dxfId="1095" priority="905" stopIfTrue="1" operator="containsText" text="dsoy jktdh; fo|ky;ksa esa iz;ksx gsrq fu%'kqYd">
      <formula>NOT(ISERROR(SEARCH("dsoy jktdh; fo|ky;ksa esa iz;ksx gsrq fu%'kqYd",B1262)))</formula>
    </cfRule>
  </conditionalFormatting>
  <conditionalFormatting sqref="N1282">
    <cfRule type="cellIs" dxfId="1094" priority="901" operator="equal">
      <formula>"FAILED"</formula>
    </cfRule>
    <cfRule type="cellIs" dxfId="1093" priority="902" operator="equal">
      <formula>"Supplementary"</formula>
    </cfRule>
    <cfRule type="cellIs" dxfId="1092" priority="903" operator="equal">
      <formula>"Passed With G"</formula>
    </cfRule>
    <cfRule type="cellIs" dxfId="1091" priority="904" operator="equal">
      <formula>"Passed"</formula>
    </cfRule>
  </conditionalFormatting>
  <conditionalFormatting sqref="F1286:G1289">
    <cfRule type="cellIs" dxfId="1090" priority="899" operator="equal">
      <formula>"0/100"</formula>
    </cfRule>
    <cfRule type="cellIs" dxfId="1089" priority="900" operator="equal">
      <formula>"0/200"</formula>
    </cfRule>
  </conditionalFormatting>
  <conditionalFormatting sqref="L1282:M1282">
    <cfRule type="cellIs" dxfId="1088" priority="898" operator="equal">
      <formula>"Failed"</formula>
    </cfRule>
  </conditionalFormatting>
  <conditionalFormatting sqref="C1286:H1289">
    <cfRule type="expression" dxfId="1087" priority="897">
      <formula>$C1286=0</formula>
    </cfRule>
  </conditionalFormatting>
  <conditionalFormatting sqref="H1318:H1325 G1326:H1326 E1322:E1326 N1297:N1310 M1297:M1309 J1311:M1316 H1313:H1316 D1297:J1299 C1297:C1300 D1303:D1308 H1303:J1308 E1303:G1309 E1311:E1319 G1311:G1319 F1311:F1320 C1303:C1309 D1312:D1319 C1311:C1320 H1311:I1312 K1297:K1308 L1297:L1299 L1301 L1303:L1309 K1319:L1319 I1318:L1318 N1312:N1318 A1297:B1331 F1322:G1325 F1326:F1331 K1320:N1322 K1324:N1324 C1322:D1331">
    <cfRule type="cellIs" dxfId="1086" priority="896" operator="equal">
      <formula>0</formula>
    </cfRule>
  </conditionalFormatting>
  <conditionalFormatting sqref="F1319:G1319 F1326:F1331 H1319:H1325 C1319:C1320 D1326:D1331 M1301:M1302 N1309:N1310 M1311 M1312:N1316 F1311:F1314 D1298:D1299 B1298 C1303:C1309 F1309:G1309 G1311:H1311 I1311:I1312 C1311:C1317 L1309:M1309 F1315:H1316 J1311:L1316 C1322:C1331">
    <cfRule type="containsText" dxfId="1085" priority="894" stopIfTrue="1" operator="containsText" text="f'k{kk foHkkx jktLFkku">
      <formula>NOT(ISERROR(SEARCH("f'k{kk foHkkx jktLFkku",B1298)))</formula>
    </cfRule>
    <cfRule type="containsText" dxfId="1084" priority="895" stopIfTrue="1" operator="containsText" text="iw.kkZad">
      <formula>NOT(ISERROR(SEARCH("iw.kkZad",B1298)))</formula>
    </cfRule>
  </conditionalFormatting>
  <conditionalFormatting sqref="F1327:F1329 D1326:D1331">
    <cfRule type="cellIs" dxfId="1083" priority="892" stopIfTrue="1" operator="equal">
      <formula>1800</formula>
    </cfRule>
    <cfRule type="cellIs" dxfId="1082" priority="893" stopIfTrue="1" operator="equal">
      <formula>200</formula>
    </cfRule>
  </conditionalFormatting>
  <conditionalFormatting sqref="F1319:G1319 F1326:F1331 H1319:H1325 C1319:C1320 D1326:D1331 M1301:M1302 N1309:N1310 M1311 M1312:N1316 F1311:F1314 D1298:D1299 B1298 C1303:C1309 F1309:G1309 G1311:H1311 I1311:I1312 C1311:C1317 L1309:M1309 F1315:H1316 J1311:L1316 C1322:C1331">
    <cfRule type="containsText" dxfId="1081" priority="891" stopIfTrue="1" operator="containsText" text="dsoy jktdh; fo|ky;ksa esa iz;ksx gsrq fu%'kqYd">
      <formula>NOT(ISERROR(SEARCH("dsoy jktdh; fo|ky;ksa esa iz;ksx gsrq fu%'kqYd",B1298)))</formula>
    </cfRule>
  </conditionalFormatting>
  <conditionalFormatting sqref="N1318">
    <cfRule type="cellIs" dxfId="1080" priority="887" operator="equal">
      <formula>"FAILED"</formula>
    </cfRule>
    <cfRule type="cellIs" dxfId="1079" priority="888" operator="equal">
      <formula>"Supplementary"</formula>
    </cfRule>
    <cfRule type="cellIs" dxfId="1078" priority="889" operator="equal">
      <formula>"Passed With G"</formula>
    </cfRule>
    <cfRule type="cellIs" dxfId="1077" priority="890" operator="equal">
      <formula>"Passed"</formula>
    </cfRule>
  </conditionalFormatting>
  <conditionalFormatting sqref="F1322:G1325">
    <cfRule type="cellIs" dxfId="1076" priority="885" operator="equal">
      <formula>"0/100"</formula>
    </cfRule>
    <cfRule type="cellIs" dxfId="1075" priority="886" operator="equal">
      <formula>"0/200"</formula>
    </cfRule>
  </conditionalFormatting>
  <conditionalFormatting sqref="L1318:M1318">
    <cfRule type="cellIs" dxfId="1074" priority="884" operator="equal">
      <formula>"Failed"</formula>
    </cfRule>
  </conditionalFormatting>
  <conditionalFormatting sqref="C1322:H1325">
    <cfRule type="expression" dxfId="1073" priority="883">
      <formula>$C1322=0</formula>
    </cfRule>
  </conditionalFormatting>
  <conditionalFormatting sqref="H1354:H1361 G1362:H1362 E1358:E1362 N1333:N1346 M1333:M1345 J1347:M1352 H1349:H1352 D1333:J1335 C1333:C1336 D1339:D1344 H1339:J1344 E1339:G1345 E1347:E1355 G1347:G1355 F1347:F1356 C1339:C1345 D1348:D1355 C1347:C1356 H1347:I1348 K1333:K1344 L1333:L1335 L1337 L1339:L1345 K1355:L1355 I1354:L1354 N1348:N1354 A1333:B1367 F1358:G1361 F1362:F1367 K1356:N1358 K1360:N1360 C1358:D1367">
    <cfRule type="cellIs" dxfId="1072" priority="882" operator="equal">
      <formula>0</formula>
    </cfRule>
  </conditionalFormatting>
  <conditionalFormatting sqref="F1355:G1355 F1362:F1367 H1355:H1361 C1355:C1356 D1362:D1367 M1337:M1338 N1345:N1346 M1347 M1348:N1352 F1347:F1350 D1334:D1335 B1334 C1339:C1345 F1345:G1345 G1347:H1347 I1347:I1348 C1347:C1353 L1345:M1345 F1351:H1352 J1347:L1352 C1358:C1367">
    <cfRule type="containsText" dxfId="1071" priority="880" stopIfTrue="1" operator="containsText" text="f'k{kk foHkkx jktLFkku">
      <formula>NOT(ISERROR(SEARCH("f'k{kk foHkkx jktLFkku",B1334)))</formula>
    </cfRule>
    <cfRule type="containsText" dxfId="1070" priority="881" stopIfTrue="1" operator="containsText" text="iw.kkZad">
      <formula>NOT(ISERROR(SEARCH("iw.kkZad",B1334)))</formula>
    </cfRule>
  </conditionalFormatting>
  <conditionalFormatting sqref="F1363:F1365 D1362:D1367">
    <cfRule type="cellIs" dxfId="1069" priority="878" stopIfTrue="1" operator="equal">
      <formula>1800</formula>
    </cfRule>
    <cfRule type="cellIs" dxfId="1068" priority="879" stopIfTrue="1" operator="equal">
      <formula>200</formula>
    </cfRule>
  </conditionalFormatting>
  <conditionalFormatting sqref="F1355:G1355 F1362:F1367 H1355:H1361 C1355:C1356 D1362:D1367 M1337:M1338 N1345:N1346 M1347 M1348:N1352 F1347:F1350 D1334:D1335 B1334 C1339:C1345 F1345:G1345 G1347:H1347 I1347:I1348 C1347:C1353 L1345:M1345 F1351:H1352 J1347:L1352 C1358:C1367">
    <cfRule type="containsText" dxfId="1067" priority="877" stopIfTrue="1" operator="containsText" text="dsoy jktdh; fo|ky;ksa esa iz;ksx gsrq fu%'kqYd">
      <formula>NOT(ISERROR(SEARCH("dsoy jktdh; fo|ky;ksa esa iz;ksx gsrq fu%'kqYd",B1334)))</formula>
    </cfRule>
  </conditionalFormatting>
  <conditionalFormatting sqref="N1354">
    <cfRule type="cellIs" dxfId="1066" priority="873" operator="equal">
      <formula>"FAILED"</formula>
    </cfRule>
    <cfRule type="cellIs" dxfId="1065" priority="874" operator="equal">
      <formula>"Supplementary"</formula>
    </cfRule>
    <cfRule type="cellIs" dxfId="1064" priority="875" operator="equal">
      <formula>"Passed With G"</formula>
    </cfRule>
    <cfRule type="cellIs" dxfId="1063" priority="876" operator="equal">
      <formula>"Passed"</formula>
    </cfRule>
  </conditionalFormatting>
  <conditionalFormatting sqref="F1358:G1361">
    <cfRule type="cellIs" dxfId="1062" priority="871" operator="equal">
      <formula>"0/100"</formula>
    </cfRule>
    <cfRule type="cellIs" dxfId="1061" priority="872" operator="equal">
      <formula>"0/200"</formula>
    </cfRule>
  </conditionalFormatting>
  <conditionalFormatting sqref="L1354:M1354">
    <cfRule type="cellIs" dxfId="1060" priority="870" operator="equal">
      <formula>"Failed"</formula>
    </cfRule>
  </conditionalFormatting>
  <conditionalFormatting sqref="C1358:H1361">
    <cfRule type="expression" dxfId="1059" priority="869">
      <formula>$C1358=0</formula>
    </cfRule>
  </conditionalFormatting>
  <conditionalFormatting sqref="H1390:H1397 G1398:H1398 E1394:E1398 N1369:N1382 M1369:M1381 J1383:M1388 H1385:H1388 D1369:J1371 C1369:C1372 D1375:D1380 H1375:J1380 E1375:G1381 E1383:E1391 G1383:G1391 F1383:F1392 C1375:C1381 D1384:D1391 C1383:C1392 H1383:I1384 K1369:K1380 L1369:L1371 L1373 L1375:L1381 K1391:L1391 I1390:L1390 N1384:N1390 A1369:B1403 F1394:G1397 F1398:F1403 K1392:N1394 K1396:N1396 C1394:D1403">
    <cfRule type="cellIs" dxfId="1058" priority="868" operator="equal">
      <formula>0</formula>
    </cfRule>
  </conditionalFormatting>
  <conditionalFormatting sqref="F1391:G1391 F1398:F1403 H1391:H1397 C1391:C1392 D1398:D1403 M1373:M1374 N1381:N1382 M1383 M1384:N1388 F1383:F1386 D1370:D1371 B1370 C1375:C1381 F1381:G1381 G1383:H1383 I1383:I1384 C1383:C1389 L1381:M1381 F1387:H1388 J1383:L1388 C1394:C1403">
    <cfRule type="containsText" dxfId="1057" priority="866" stopIfTrue="1" operator="containsText" text="f'k{kk foHkkx jktLFkku">
      <formula>NOT(ISERROR(SEARCH("f'k{kk foHkkx jktLFkku",B1370)))</formula>
    </cfRule>
    <cfRule type="containsText" dxfId="1056" priority="867" stopIfTrue="1" operator="containsText" text="iw.kkZad">
      <formula>NOT(ISERROR(SEARCH("iw.kkZad",B1370)))</formula>
    </cfRule>
  </conditionalFormatting>
  <conditionalFormatting sqref="F1399:F1401 D1398:D1403">
    <cfRule type="cellIs" dxfId="1055" priority="864" stopIfTrue="1" operator="equal">
      <formula>1800</formula>
    </cfRule>
    <cfRule type="cellIs" dxfId="1054" priority="865" stopIfTrue="1" operator="equal">
      <formula>200</formula>
    </cfRule>
  </conditionalFormatting>
  <conditionalFormatting sqref="F1391:G1391 F1398:F1403 H1391:H1397 C1391:C1392 D1398:D1403 M1373:M1374 N1381:N1382 M1383 M1384:N1388 F1383:F1386 D1370:D1371 B1370 C1375:C1381 F1381:G1381 G1383:H1383 I1383:I1384 C1383:C1389 L1381:M1381 F1387:H1388 J1383:L1388 C1394:C1403">
    <cfRule type="containsText" dxfId="1053" priority="863" stopIfTrue="1" operator="containsText" text="dsoy jktdh; fo|ky;ksa esa iz;ksx gsrq fu%'kqYd">
      <formula>NOT(ISERROR(SEARCH("dsoy jktdh; fo|ky;ksa esa iz;ksx gsrq fu%'kqYd",B1370)))</formula>
    </cfRule>
  </conditionalFormatting>
  <conditionalFormatting sqref="N1390">
    <cfRule type="cellIs" dxfId="1052" priority="859" operator="equal">
      <formula>"FAILED"</formula>
    </cfRule>
    <cfRule type="cellIs" dxfId="1051" priority="860" operator="equal">
      <formula>"Supplementary"</formula>
    </cfRule>
    <cfRule type="cellIs" dxfId="1050" priority="861" operator="equal">
      <formula>"Passed With G"</formula>
    </cfRule>
    <cfRule type="cellIs" dxfId="1049" priority="862" operator="equal">
      <formula>"Passed"</formula>
    </cfRule>
  </conditionalFormatting>
  <conditionalFormatting sqref="F1394:G1397">
    <cfRule type="cellIs" dxfId="1048" priority="857" operator="equal">
      <formula>"0/100"</formula>
    </cfRule>
    <cfRule type="cellIs" dxfId="1047" priority="858" operator="equal">
      <formula>"0/200"</formula>
    </cfRule>
  </conditionalFormatting>
  <conditionalFormatting sqref="L1390:M1390">
    <cfRule type="cellIs" dxfId="1046" priority="856" operator="equal">
      <formula>"Failed"</formula>
    </cfRule>
  </conditionalFormatting>
  <conditionalFormatting sqref="C1394:H1397">
    <cfRule type="expression" dxfId="1045" priority="855">
      <formula>$C1394=0</formula>
    </cfRule>
  </conditionalFormatting>
  <conditionalFormatting sqref="H1426:H1433 G1434:H1434 E1430:E1434 N1405:N1418 M1405:M1417 J1419:M1424 H1421:H1424 D1405:J1407 C1405:C1408 D1411:D1416 H1411:J1416 E1411:G1417 E1419:E1427 G1419:G1427 F1419:F1428 C1411:C1417 D1420:D1427 C1419:C1428 H1419:I1420 K1405:K1416 L1405:L1407 L1409 L1411:L1417 K1427:L1427 I1426:L1426 N1420:N1426 A1405:B1439 F1430:G1433 F1434:F1439 K1428:N1430 K1432:N1432 C1430:D1439">
    <cfRule type="cellIs" dxfId="1044" priority="854" operator="equal">
      <formula>0</formula>
    </cfRule>
  </conditionalFormatting>
  <conditionalFormatting sqref="F1427:G1427 F1434:F1439 H1427:H1433 C1427:C1428 D1434:D1439 M1409:M1410 N1417:N1418 M1419 M1420:N1424 F1419:F1422 D1406:D1407 B1406 C1411:C1417 F1417:G1417 G1419:H1419 I1419:I1420 C1419:C1425 L1417:M1417 F1423:H1424 J1419:L1424 C1430:C1439">
    <cfRule type="containsText" dxfId="1043" priority="852" stopIfTrue="1" operator="containsText" text="f'k{kk foHkkx jktLFkku">
      <formula>NOT(ISERROR(SEARCH("f'k{kk foHkkx jktLFkku",B1406)))</formula>
    </cfRule>
    <cfRule type="containsText" dxfId="1042" priority="853" stopIfTrue="1" operator="containsText" text="iw.kkZad">
      <formula>NOT(ISERROR(SEARCH("iw.kkZad",B1406)))</formula>
    </cfRule>
  </conditionalFormatting>
  <conditionalFormatting sqref="F1435:F1437 D1434:D1439">
    <cfRule type="cellIs" dxfId="1041" priority="850" stopIfTrue="1" operator="equal">
      <formula>1800</formula>
    </cfRule>
    <cfRule type="cellIs" dxfId="1040" priority="851" stopIfTrue="1" operator="equal">
      <formula>200</formula>
    </cfRule>
  </conditionalFormatting>
  <conditionalFormatting sqref="F1427:G1427 F1434:F1439 H1427:H1433 C1427:C1428 D1434:D1439 M1409:M1410 N1417:N1418 M1419 M1420:N1424 F1419:F1422 D1406:D1407 B1406 C1411:C1417 F1417:G1417 G1419:H1419 I1419:I1420 C1419:C1425 L1417:M1417 F1423:H1424 J1419:L1424 C1430:C1439">
    <cfRule type="containsText" dxfId="1039" priority="849" stopIfTrue="1" operator="containsText" text="dsoy jktdh; fo|ky;ksa esa iz;ksx gsrq fu%'kqYd">
      <formula>NOT(ISERROR(SEARCH("dsoy jktdh; fo|ky;ksa esa iz;ksx gsrq fu%'kqYd",B1406)))</formula>
    </cfRule>
  </conditionalFormatting>
  <conditionalFormatting sqref="N1426">
    <cfRule type="cellIs" dxfId="1038" priority="845" operator="equal">
      <formula>"FAILED"</formula>
    </cfRule>
    <cfRule type="cellIs" dxfId="1037" priority="846" operator="equal">
      <formula>"Supplementary"</formula>
    </cfRule>
    <cfRule type="cellIs" dxfId="1036" priority="847" operator="equal">
      <formula>"Passed With G"</formula>
    </cfRule>
    <cfRule type="cellIs" dxfId="1035" priority="848" operator="equal">
      <formula>"Passed"</formula>
    </cfRule>
  </conditionalFormatting>
  <conditionalFormatting sqref="F1430:G1433">
    <cfRule type="cellIs" dxfId="1034" priority="843" operator="equal">
      <formula>"0/100"</formula>
    </cfRule>
    <cfRule type="cellIs" dxfId="1033" priority="844" operator="equal">
      <formula>"0/200"</formula>
    </cfRule>
  </conditionalFormatting>
  <conditionalFormatting sqref="L1426:M1426">
    <cfRule type="cellIs" dxfId="1032" priority="842" operator="equal">
      <formula>"Failed"</formula>
    </cfRule>
  </conditionalFormatting>
  <conditionalFormatting sqref="C1430:H1433">
    <cfRule type="expression" dxfId="1031" priority="841">
      <formula>$C1430=0</formula>
    </cfRule>
  </conditionalFormatting>
  <conditionalFormatting sqref="H1462:H1469 G1470:H1470 E1466:E1470 N1441:N1454 M1441:M1453 J1455:M1460 H1457:H1460 D1441:J1443 C1441:C1444 D1447:D1452 H1447:J1452 E1447:G1453 E1455:E1463 G1455:G1463 F1455:F1464 C1447:C1453 D1456:D1463 C1455:C1464 H1455:I1456 K1441:K1452 L1441:L1443 L1445 L1447:L1453 K1463:L1463 I1462:L1462 N1456:N1462 A1441:B1475 F1466:G1469 F1470:F1475 K1464:N1466 K1468:N1468 C1466:D1475">
    <cfRule type="cellIs" dxfId="1030" priority="840" operator="equal">
      <formula>0</formula>
    </cfRule>
  </conditionalFormatting>
  <conditionalFormatting sqref="F1463:G1463 F1470:F1475 H1463:H1469 C1463:C1464 D1470:D1475 M1445:M1446 N1453:N1454 M1455 M1456:N1460 F1455:F1458 D1442:D1443 B1442 C1447:C1453 F1453:G1453 G1455:H1455 I1455:I1456 C1455:C1461 L1453:M1453 F1459:H1460 J1455:L1460 C1466:C1475">
    <cfRule type="containsText" dxfId="1029" priority="838" stopIfTrue="1" operator="containsText" text="f'k{kk foHkkx jktLFkku">
      <formula>NOT(ISERROR(SEARCH("f'k{kk foHkkx jktLFkku",B1442)))</formula>
    </cfRule>
    <cfRule type="containsText" dxfId="1028" priority="839" stopIfTrue="1" operator="containsText" text="iw.kkZad">
      <formula>NOT(ISERROR(SEARCH("iw.kkZad",B1442)))</formula>
    </cfRule>
  </conditionalFormatting>
  <conditionalFormatting sqref="F1471:F1473 D1470:D1475">
    <cfRule type="cellIs" dxfId="1027" priority="836" stopIfTrue="1" operator="equal">
      <formula>1800</formula>
    </cfRule>
    <cfRule type="cellIs" dxfId="1026" priority="837" stopIfTrue="1" operator="equal">
      <formula>200</formula>
    </cfRule>
  </conditionalFormatting>
  <conditionalFormatting sqref="F1463:G1463 F1470:F1475 H1463:H1469 C1463:C1464 D1470:D1475 M1445:M1446 N1453:N1454 M1455 M1456:N1460 F1455:F1458 D1442:D1443 B1442 C1447:C1453 F1453:G1453 G1455:H1455 I1455:I1456 C1455:C1461 L1453:M1453 F1459:H1460 J1455:L1460 C1466:C1475">
    <cfRule type="containsText" dxfId="1025" priority="835" stopIfTrue="1" operator="containsText" text="dsoy jktdh; fo|ky;ksa esa iz;ksx gsrq fu%'kqYd">
      <formula>NOT(ISERROR(SEARCH("dsoy jktdh; fo|ky;ksa esa iz;ksx gsrq fu%'kqYd",B1442)))</formula>
    </cfRule>
  </conditionalFormatting>
  <conditionalFormatting sqref="N1462">
    <cfRule type="cellIs" dxfId="1024" priority="831" operator="equal">
      <formula>"FAILED"</formula>
    </cfRule>
    <cfRule type="cellIs" dxfId="1023" priority="832" operator="equal">
      <formula>"Supplementary"</formula>
    </cfRule>
    <cfRule type="cellIs" dxfId="1022" priority="833" operator="equal">
      <formula>"Passed With G"</formula>
    </cfRule>
    <cfRule type="cellIs" dxfId="1021" priority="834" operator="equal">
      <formula>"Passed"</formula>
    </cfRule>
  </conditionalFormatting>
  <conditionalFormatting sqref="F1466:G1469">
    <cfRule type="cellIs" dxfId="1020" priority="829" operator="equal">
      <formula>"0/100"</formula>
    </cfRule>
    <cfRule type="cellIs" dxfId="1019" priority="830" operator="equal">
      <formula>"0/200"</formula>
    </cfRule>
  </conditionalFormatting>
  <conditionalFormatting sqref="L1462:M1462">
    <cfRule type="cellIs" dxfId="1018" priority="828" operator="equal">
      <formula>"Failed"</formula>
    </cfRule>
  </conditionalFormatting>
  <conditionalFormatting sqref="C1466:H1469">
    <cfRule type="expression" dxfId="1017" priority="827">
      <formula>$C1466=0</formula>
    </cfRule>
  </conditionalFormatting>
  <conditionalFormatting sqref="H1498:H1505 G1506:H1506 E1502:E1506 N1477:N1490 M1477:M1489 J1491:M1496 H1493:H1496 D1477:J1479 C1477:C1480 D1483:D1488 H1483:J1488 E1483:G1489 E1491:E1499 G1491:G1499 F1491:F1500 C1483:C1489 D1492:D1499 C1491:C1500 H1491:I1492 K1477:K1488 L1477:L1479 L1481 L1483:L1489 K1499:L1499 I1498:L1498 N1492:N1498 A1477:B1511 F1502:G1505 F1506:F1511 K1500:N1502 K1504:N1504 C1502:D1511">
    <cfRule type="cellIs" dxfId="1016" priority="826" operator="equal">
      <formula>0</formula>
    </cfRule>
  </conditionalFormatting>
  <conditionalFormatting sqref="F1499:G1499 F1506:F1511 H1499:H1505 C1499:C1500 D1506:D1511 M1481:M1482 N1489:N1490 M1491 M1492:N1496 F1491:F1494 D1478:D1479 B1478 C1483:C1489 F1489:G1489 G1491:H1491 I1491:I1492 C1491:C1497 L1489:M1489 F1495:H1496 J1491:L1496 C1502:C1511">
    <cfRule type="containsText" dxfId="1015" priority="824" stopIfTrue="1" operator="containsText" text="f'k{kk foHkkx jktLFkku">
      <formula>NOT(ISERROR(SEARCH("f'k{kk foHkkx jktLFkku",B1478)))</formula>
    </cfRule>
    <cfRule type="containsText" dxfId="1014" priority="825" stopIfTrue="1" operator="containsText" text="iw.kkZad">
      <formula>NOT(ISERROR(SEARCH("iw.kkZad",B1478)))</formula>
    </cfRule>
  </conditionalFormatting>
  <conditionalFormatting sqref="F1507:F1509 D1506:D1511">
    <cfRule type="cellIs" dxfId="1013" priority="822" stopIfTrue="1" operator="equal">
      <formula>1800</formula>
    </cfRule>
    <cfRule type="cellIs" dxfId="1012" priority="823" stopIfTrue="1" operator="equal">
      <formula>200</formula>
    </cfRule>
  </conditionalFormatting>
  <conditionalFormatting sqref="F1499:G1499 F1506:F1511 H1499:H1505 C1499:C1500 D1506:D1511 M1481:M1482 N1489:N1490 M1491 M1492:N1496 F1491:F1494 D1478:D1479 B1478 C1483:C1489 F1489:G1489 G1491:H1491 I1491:I1492 C1491:C1497 L1489:M1489 F1495:H1496 J1491:L1496 C1502:C1511">
    <cfRule type="containsText" dxfId="1011" priority="821" stopIfTrue="1" operator="containsText" text="dsoy jktdh; fo|ky;ksa esa iz;ksx gsrq fu%'kqYd">
      <formula>NOT(ISERROR(SEARCH("dsoy jktdh; fo|ky;ksa esa iz;ksx gsrq fu%'kqYd",B1478)))</formula>
    </cfRule>
  </conditionalFormatting>
  <conditionalFormatting sqref="N1498">
    <cfRule type="cellIs" dxfId="1010" priority="817" operator="equal">
      <formula>"FAILED"</formula>
    </cfRule>
    <cfRule type="cellIs" dxfId="1009" priority="818" operator="equal">
      <formula>"Supplementary"</formula>
    </cfRule>
    <cfRule type="cellIs" dxfId="1008" priority="819" operator="equal">
      <formula>"Passed With G"</formula>
    </cfRule>
    <cfRule type="cellIs" dxfId="1007" priority="820" operator="equal">
      <formula>"Passed"</formula>
    </cfRule>
  </conditionalFormatting>
  <conditionalFormatting sqref="F1502:G1505">
    <cfRule type="cellIs" dxfId="1006" priority="815" operator="equal">
      <formula>"0/100"</formula>
    </cfRule>
    <cfRule type="cellIs" dxfId="1005" priority="816" operator="equal">
      <formula>"0/200"</formula>
    </cfRule>
  </conditionalFormatting>
  <conditionalFormatting sqref="L1498:M1498">
    <cfRule type="cellIs" dxfId="1004" priority="814" operator="equal">
      <formula>"Failed"</formula>
    </cfRule>
  </conditionalFormatting>
  <conditionalFormatting sqref="C1502:H1505">
    <cfRule type="expression" dxfId="1003" priority="813">
      <formula>$C1502=0</formula>
    </cfRule>
  </conditionalFormatting>
  <conditionalFormatting sqref="H1534:H1541 G1542:H1542 E1538:E1542 N1513:N1526 M1513:M1525 J1527:M1532 H1529:H1532 D1513:J1515 C1513:C1516 D1519:D1524 H1519:J1524 E1519:G1525 E1527:E1535 G1527:G1535 F1527:F1536 C1519:C1525 D1528:D1535 C1527:C1536 H1527:I1528 K1513:K1524 L1513:L1515 L1517 L1519:L1525 K1535:L1535 I1534:L1534 N1528:N1534 A1513:B1547 F1538:G1541 F1542:F1547 K1536:N1538 K1540:N1540 C1538:D1547">
    <cfRule type="cellIs" dxfId="1002" priority="812" operator="equal">
      <formula>0</formula>
    </cfRule>
  </conditionalFormatting>
  <conditionalFormatting sqref="F1535:G1535 F1542:F1547 H1535:H1541 C1535:C1536 D1542:D1547 M1517:M1518 N1525:N1526 M1527 M1528:N1532 F1527:F1530 D1514:D1515 B1514 C1519:C1525 F1525:G1525 G1527:H1527 I1527:I1528 C1527:C1533 L1525:M1525 F1531:H1532 J1527:L1532 C1538:C1547">
    <cfRule type="containsText" dxfId="1001" priority="810" stopIfTrue="1" operator="containsText" text="f'k{kk foHkkx jktLFkku">
      <formula>NOT(ISERROR(SEARCH("f'k{kk foHkkx jktLFkku",B1514)))</formula>
    </cfRule>
    <cfRule type="containsText" dxfId="1000" priority="811" stopIfTrue="1" operator="containsText" text="iw.kkZad">
      <formula>NOT(ISERROR(SEARCH("iw.kkZad",B1514)))</formula>
    </cfRule>
  </conditionalFormatting>
  <conditionalFormatting sqref="F1543:F1545 D1542:D1547">
    <cfRule type="cellIs" dxfId="999" priority="808" stopIfTrue="1" operator="equal">
      <formula>1800</formula>
    </cfRule>
    <cfRule type="cellIs" dxfId="998" priority="809" stopIfTrue="1" operator="equal">
      <formula>200</formula>
    </cfRule>
  </conditionalFormatting>
  <conditionalFormatting sqref="F1535:G1535 F1542:F1547 H1535:H1541 C1535:C1536 D1542:D1547 M1517:M1518 N1525:N1526 M1527 M1528:N1532 F1527:F1530 D1514:D1515 B1514 C1519:C1525 F1525:G1525 G1527:H1527 I1527:I1528 C1527:C1533 L1525:M1525 F1531:H1532 J1527:L1532 C1538:C1547">
    <cfRule type="containsText" dxfId="997" priority="807" stopIfTrue="1" operator="containsText" text="dsoy jktdh; fo|ky;ksa esa iz;ksx gsrq fu%'kqYd">
      <formula>NOT(ISERROR(SEARCH("dsoy jktdh; fo|ky;ksa esa iz;ksx gsrq fu%'kqYd",B1514)))</formula>
    </cfRule>
  </conditionalFormatting>
  <conditionalFormatting sqref="N1534">
    <cfRule type="cellIs" dxfId="996" priority="803" operator="equal">
      <formula>"FAILED"</formula>
    </cfRule>
    <cfRule type="cellIs" dxfId="995" priority="804" operator="equal">
      <formula>"Supplementary"</formula>
    </cfRule>
    <cfRule type="cellIs" dxfId="994" priority="805" operator="equal">
      <formula>"Passed With G"</formula>
    </cfRule>
    <cfRule type="cellIs" dxfId="993" priority="806" operator="equal">
      <formula>"Passed"</formula>
    </cfRule>
  </conditionalFormatting>
  <conditionalFormatting sqref="F1538:G1541">
    <cfRule type="cellIs" dxfId="992" priority="801" operator="equal">
      <formula>"0/100"</formula>
    </cfRule>
    <cfRule type="cellIs" dxfId="991" priority="802" operator="equal">
      <formula>"0/200"</formula>
    </cfRule>
  </conditionalFormatting>
  <conditionalFormatting sqref="L1534:M1534">
    <cfRule type="cellIs" dxfId="990" priority="800" operator="equal">
      <formula>"Failed"</formula>
    </cfRule>
  </conditionalFormatting>
  <conditionalFormatting sqref="C1538:H1541">
    <cfRule type="expression" dxfId="989" priority="799">
      <formula>$C1538=0</formula>
    </cfRule>
  </conditionalFormatting>
  <conditionalFormatting sqref="H1570:H1577 G1578:H1578 E1574:E1578 N1549:N1562 M1549:M1561 J1563:M1568 H1565:H1568 D1549:J1551 C1549:C1552 D1555:D1560 H1555:J1560 E1555:G1561 E1563:E1571 G1563:G1571 F1563:F1572 C1555:C1561 D1564:D1571 C1563:C1572 H1563:I1564 K1549:K1560 L1549:L1551 L1553 L1555:L1561 K1571:L1571 I1570:L1570 N1564:N1570 A1549:B1583 F1574:G1577 F1578:F1583 K1572:N1574 K1576:N1576 C1574:D1583">
    <cfRule type="cellIs" dxfId="988" priority="798" operator="equal">
      <formula>0</formula>
    </cfRule>
  </conditionalFormatting>
  <conditionalFormatting sqref="F1571:G1571 F1578:F1583 H1571:H1577 C1571:C1572 D1578:D1583 M1553:M1554 N1561:N1562 M1563 M1564:N1568 F1563:F1566 D1550:D1551 B1550 C1555:C1561 F1561:G1561 G1563:H1563 I1563:I1564 C1563:C1569 L1561:M1561 F1567:H1568 J1563:L1568 C1574:C1583">
    <cfRule type="containsText" dxfId="987" priority="796" stopIfTrue="1" operator="containsText" text="f'k{kk foHkkx jktLFkku">
      <formula>NOT(ISERROR(SEARCH("f'k{kk foHkkx jktLFkku",B1550)))</formula>
    </cfRule>
    <cfRule type="containsText" dxfId="986" priority="797" stopIfTrue="1" operator="containsText" text="iw.kkZad">
      <formula>NOT(ISERROR(SEARCH("iw.kkZad",B1550)))</formula>
    </cfRule>
  </conditionalFormatting>
  <conditionalFormatting sqref="F1579:F1581 D1578:D1583">
    <cfRule type="cellIs" dxfId="985" priority="794" stopIfTrue="1" operator="equal">
      <formula>1800</formula>
    </cfRule>
    <cfRule type="cellIs" dxfId="984" priority="795" stopIfTrue="1" operator="equal">
      <formula>200</formula>
    </cfRule>
  </conditionalFormatting>
  <conditionalFormatting sqref="F1571:G1571 F1578:F1583 H1571:H1577 C1571:C1572 D1578:D1583 M1553:M1554 N1561:N1562 M1563 M1564:N1568 F1563:F1566 D1550:D1551 B1550 C1555:C1561 F1561:G1561 G1563:H1563 I1563:I1564 C1563:C1569 L1561:M1561 F1567:H1568 J1563:L1568 C1574:C1583">
    <cfRule type="containsText" dxfId="983" priority="793" stopIfTrue="1" operator="containsText" text="dsoy jktdh; fo|ky;ksa esa iz;ksx gsrq fu%'kqYd">
      <formula>NOT(ISERROR(SEARCH("dsoy jktdh; fo|ky;ksa esa iz;ksx gsrq fu%'kqYd",B1550)))</formula>
    </cfRule>
  </conditionalFormatting>
  <conditionalFormatting sqref="N1570">
    <cfRule type="cellIs" dxfId="982" priority="789" operator="equal">
      <formula>"FAILED"</formula>
    </cfRule>
    <cfRule type="cellIs" dxfId="981" priority="790" operator="equal">
      <formula>"Supplementary"</formula>
    </cfRule>
    <cfRule type="cellIs" dxfId="980" priority="791" operator="equal">
      <formula>"Passed With G"</formula>
    </cfRule>
    <cfRule type="cellIs" dxfId="979" priority="792" operator="equal">
      <formula>"Passed"</formula>
    </cfRule>
  </conditionalFormatting>
  <conditionalFormatting sqref="F1574:G1577">
    <cfRule type="cellIs" dxfId="978" priority="787" operator="equal">
      <formula>"0/100"</formula>
    </cfRule>
    <cfRule type="cellIs" dxfId="977" priority="788" operator="equal">
      <formula>"0/200"</formula>
    </cfRule>
  </conditionalFormatting>
  <conditionalFormatting sqref="L1570:M1570">
    <cfRule type="cellIs" dxfId="976" priority="786" operator="equal">
      <formula>"Failed"</formula>
    </cfRule>
  </conditionalFormatting>
  <conditionalFormatting sqref="C1574:H1577">
    <cfRule type="expression" dxfId="975" priority="785">
      <formula>$C1574=0</formula>
    </cfRule>
  </conditionalFormatting>
  <conditionalFormatting sqref="H1606:H1613 G1614:H1614 E1610:E1614 N1585:N1598 M1585:M1597 J1599:M1604 H1601:H1604 D1585:J1587 C1585:C1588 D1591:D1596 H1591:J1596 E1591:G1597 E1599:E1607 G1599:G1607 F1599:F1608 C1591:C1597 D1600:D1607 C1599:C1608 H1599:I1600 K1585:K1596 L1585:L1587 L1589 L1591:L1597 K1607:L1607 I1606:L1606 N1600:N1606 A1585:B1619 F1610:G1613 F1614:F1619 K1608:N1610 K1612:N1612 C1610:D1619">
    <cfRule type="cellIs" dxfId="974" priority="784" operator="equal">
      <formula>0</formula>
    </cfRule>
  </conditionalFormatting>
  <conditionalFormatting sqref="F1607:G1607 F1614:F1619 H1607:H1613 C1607:C1608 D1614:D1619 M1589:M1590 N1597:N1598 M1599 M1600:N1604 F1599:F1602 D1586:D1587 B1586 C1591:C1597 F1597:G1597 G1599:H1599 I1599:I1600 C1599:C1605 L1597:M1597 F1603:H1604 J1599:L1604 C1610:C1619">
    <cfRule type="containsText" dxfId="973" priority="782" stopIfTrue="1" operator="containsText" text="f'k{kk foHkkx jktLFkku">
      <formula>NOT(ISERROR(SEARCH("f'k{kk foHkkx jktLFkku",B1586)))</formula>
    </cfRule>
    <cfRule type="containsText" dxfId="972" priority="783" stopIfTrue="1" operator="containsText" text="iw.kkZad">
      <formula>NOT(ISERROR(SEARCH("iw.kkZad",B1586)))</formula>
    </cfRule>
  </conditionalFormatting>
  <conditionalFormatting sqref="F1615:F1617 D1614:D1619">
    <cfRule type="cellIs" dxfId="971" priority="780" stopIfTrue="1" operator="equal">
      <formula>1800</formula>
    </cfRule>
    <cfRule type="cellIs" dxfId="970" priority="781" stopIfTrue="1" operator="equal">
      <formula>200</formula>
    </cfRule>
  </conditionalFormatting>
  <conditionalFormatting sqref="F1607:G1607 F1614:F1619 H1607:H1613 C1607:C1608 D1614:D1619 M1589:M1590 N1597:N1598 M1599 M1600:N1604 F1599:F1602 D1586:D1587 B1586 C1591:C1597 F1597:G1597 G1599:H1599 I1599:I1600 C1599:C1605 L1597:M1597 F1603:H1604 J1599:L1604 C1610:C1619">
    <cfRule type="containsText" dxfId="969" priority="779" stopIfTrue="1" operator="containsText" text="dsoy jktdh; fo|ky;ksa esa iz;ksx gsrq fu%'kqYd">
      <formula>NOT(ISERROR(SEARCH("dsoy jktdh; fo|ky;ksa esa iz;ksx gsrq fu%'kqYd",B1586)))</formula>
    </cfRule>
  </conditionalFormatting>
  <conditionalFormatting sqref="N1606">
    <cfRule type="cellIs" dxfId="968" priority="775" operator="equal">
      <formula>"FAILED"</formula>
    </cfRule>
    <cfRule type="cellIs" dxfId="967" priority="776" operator="equal">
      <formula>"Supplementary"</formula>
    </cfRule>
    <cfRule type="cellIs" dxfId="966" priority="777" operator="equal">
      <formula>"Passed With G"</formula>
    </cfRule>
    <cfRule type="cellIs" dxfId="965" priority="778" operator="equal">
      <formula>"Passed"</formula>
    </cfRule>
  </conditionalFormatting>
  <conditionalFormatting sqref="F1610:G1613">
    <cfRule type="cellIs" dxfId="964" priority="773" operator="equal">
      <formula>"0/100"</formula>
    </cfRule>
    <cfRule type="cellIs" dxfId="963" priority="774" operator="equal">
      <formula>"0/200"</formula>
    </cfRule>
  </conditionalFormatting>
  <conditionalFormatting sqref="L1606:M1606">
    <cfRule type="cellIs" dxfId="962" priority="772" operator="equal">
      <formula>"Failed"</formula>
    </cfRule>
  </conditionalFormatting>
  <conditionalFormatting sqref="C1610:H1613">
    <cfRule type="expression" dxfId="961" priority="771">
      <formula>$C1610=0</formula>
    </cfRule>
  </conditionalFormatting>
  <conditionalFormatting sqref="H1642:H1649 G1650:H1650 E1646:E1650 N1621:N1634 M1621:M1633 J1635:M1640 H1637:H1640 D1621:J1623 C1621:C1624 D1627:D1632 H1627:J1632 E1627:G1633 E1635:E1643 G1635:G1643 F1635:F1644 C1627:C1633 D1636:D1643 C1635:C1644 H1635:I1636 K1621:K1632 L1621:L1623 L1625 L1627:L1633 K1643:L1643 I1642:L1642 N1636:N1642 A1621:B1655 F1646:G1649 F1650:F1655 K1644:N1646 K1648:N1648 C1646:D1655">
    <cfRule type="cellIs" dxfId="960" priority="770" operator="equal">
      <formula>0</formula>
    </cfRule>
  </conditionalFormatting>
  <conditionalFormatting sqref="F1643:G1643 F1650:F1655 H1643:H1649 C1643:C1644 D1650:D1655 M1625:M1626 N1633:N1634 M1635 M1636:N1640 F1635:F1638 D1622:D1623 B1622 C1627:C1633 F1633:G1633 G1635:H1635 I1635:I1636 C1635:C1641 L1633:M1633 F1639:H1640 J1635:L1640 C1646:C1655">
    <cfRule type="containsText" dxfId="959" priority="768" stopIfTrue="1" operator="containsText" text="f'k{kk foHkkx jktLFkku">
      <formula>NOT(ISERROR(SEARCH("f'k{kk foHkkx jktLFkku",B1622)))</formula>
    </cfRule>
    <cfRule type="containsText" dxfId="958" priority="769" stopIfTrue="1" operator="containsText" text="iw.kkZad">
      <formula>NOT(ISERROR(SEARCH("iw.kkZad",B1622)))</formula>
    </cfRule>
  </conditionalFormatting>
  <conditionalFormatting sqref="F1651:F1653 D1650:D1655">
    <cfRule type="cellIs" dxfId="957" priority="766" stopIfTrue="1" operator="equal">
      <formula>1800</formula>
    </cfRule>
    <cfRule type="cellIs" dxfId="956" priority="767" stopIfTrue="1" operator="equal">
      <formula>200</formula>
    </cfRule>
  </conditionalFormatting>
  <conditionalFormatting sqref="F1643:G1643 F1650:F1655 H1643:H1649 C1643:C1644 D1650:D1655 M1625:M1626 N1633:N1634 M1635 M1636:N1640 F1635:F1638 D1622:D1623 B1622 C1627:C1633 F1633:G1633 G1635:H1635 I1635:I1636 C1635:C1641 L1633:M1633 F1639:H1640 J1635:L1640 C1646:C1655">
    <cfRule type="containsText" dxfId="955" priority="765" stopIfTrue="1" operator="containsText" text="dsoy jktdh; fo|ky;ksa esa iz;ksx gsrq fu%'kqYd">
      <formula>NOT(ISERROR(SEARCH("dsoy jktdh; fo|ky;ksa esa iz;ksx gsrq fu%'kqYd",B1622)))</formula>
    </cfRule>
  </conditionalFormatting>
  <conditionalFormatting sqref="N1642">
    <cfRule type="cellIs" dxfId="954" priority="761" operator="equal">
      <formula>"FAILED"</formula>
    </cfRule>
    <cfRule type="cellIs" dxfId="953" priority="762" operator="equal">
      <formula>"Supplementary"</formula>
    </cfRule>
    <cfRule type="cellIs" dxfId="952" priority="763" operator="equal">
      <formula>"Passed With G"</formula>
    </cfRule>
    <cfRule type="cellIs" dxfId="951" priority="764" operator="equal">
      <formula>"Passed"</formula>
    </cfRule>
  </conditionalFormatting>
  <conditionalFormatting sqref="F1646:G1649">
    <cfRule type="cellIs" dxfId="950" priority="759" operator="equal">
      <formula>"0/100"</formula>
    </cfRule>
    <cfRule type="cellIs" dxfId="949" priority="760" operator="equal">
      <formula>"0/200"</formula>
    </cfRule>
  </conditionalFormatting>
  <conditionalFormatting sqref="L1642:M1642">
    <cfRule type="cellIs" dxfId="948" priority="758" operator="equal">
      <formula>"Failed"</formula>
    </cfRule>
  </conditionalFormatting>
  <conditionalFormatting sqref="C1646:H1649">
    <cfRule type="expression" dxfId="947" priority="757">
      <formula>$C1646=0</formula>
    </cfRule>
  </conditionalFormatting>
  <conditionalFormatting sqref="H1678:H1685 G1686:H1686 E1682:E1686 N1657:N1670 M1657:M1669 J1671:M1676 H1673:H1676 D1657:J1659 C1657:C1660 D1663:D1668 H1663:J1668 E1663:G1669 E1671:E1679 G1671:G1679 F1671:F1680 C1663:C1669 D1672:D1679 C1671:C1680 H1671:I1672 K1657:K1668 L1657:L1659 L1661 L1663:L1669 K1679:L1679 I1678:L1678 N1672:N1678 A1657:B1691 F1682:G1685 F1686:F1691 K1680:N1682 K1684:N1684 C1682:D1691">
    <cfRule type="cellIs" dxfId="946" priority="756" operator="equal">
      <formula>0</formula>
    </cfRule>
  </conditionalFormatting>
  <conditionalFormatting sqref="F1679:G1679 F1686:F1691 H1679:H1685 C1679:C1680 D1686:D1691 M1661:M1662 N1669:N1670 M1671 M1672:N1676 F1671:F1674 D1658:D1659 B1658 C1663:C1669 F1669:G1669 G1671:H1671 I1671:I1672 C1671:C1677 L1669:M1669 F1675:H1676 J1671:L1676 C1682:C1691">
    <cfRule type="containsText" dxfId="945" priority="754" stopIfTrue="1" operator="containsText" text="f'k{kk foHkkx jktLFkku">
      <formula>NOT(ISERROR(SEARCH("f'k{kk foHkkx jktLFkku",B1658)))</formula>
    </cfRule>
    <cfRule type="containsText" dxfId="944" priority="755" stopIfTrue="1" operator="containsText" text="iw.kkZad">
      <formula>NOT(ISERROR(SEARCH("iw.kkZad",B1658)))</formula>
    </cfRule>
  </conditionalFormatting>
  <conditionalFormatting sqref="F1687:F1689 D1686:D1691">
    <cfRule type="cellIs" dxfId="943" priority="752" stopIfTrue="1" operator="equal">
      <formula>1800</formula>
    </cfRule>
    <cfRule type="cellIs" dxfId="942" priority="753" stopIfTrue="1" operator="equal">
      <formula>200</formula>
    </cfRule>
  </conditionalFormatting>
  <conditionalFormatting sqref="F1679:G1679 F1686:F1691 H1679:H1685 C1679:C1680 D1686:D1691 M1661:M1662 N1669:N1670 M1671 M1672:N1676 F1671:F1674 D1658:D1659 B1658 C1663:C1669 F1669:G1669 G1671:H1671 I1671:I1672 C1671:C1677 L1669:M1669 F1675:H1676 J1671:L1676 C1682:C1691">
    <cfRule type="containsText" dxfId="941" priority="751" stopIfTrue="1" operator="containsText" text="dsoy jktdh; fo|ky;ksa esa iz;ksx gsrq fu%'kqYd">
      <formula>NOT(ISERROR(SEARCH("dsoy jktdh; fo|ky;ksa esa iz;ksx gsrq fu%'kqYd",B1658)))</formula>
    </cfRule>
  </conditionalFormatting>
  <conditionalFormatting sqref="N1678">
    <cfRule type="cellIs" dxfId="940" priority="747" operator="equal">
      <formula>"FAILED"</formula>
    </cfRule>
    <cfRule type="cellIs" dxfId="939" priority="748" operator="equal">
      <formula>"Supplementary"</formula>
    </cfRule>
    <cfRule type="cellIs" dxfId="938" priority="749" operator="equal">
      <formula>"Passed With G"</formula>
    </cfRule>
    <cfRule type="cellIs" dxfId="937" priority="750" operator="equal">
      <formula>"Passed"</formula>
    </cfRule>
  </conditionalFormatting>
  <conditionalFormatting sqref="F1682:G1685">
    <cfRule type="cellIs" dxfId="936" priority="745" operator="equal">
      <formula>"0/100"</formula>
    </cfRule>
    <cfRule type="cellIs" dxfId="935" priority="746" operator="equal">
      <formula>"0/200"</formula>
    </cfRule>
  </conditionalFormatting>
  <conditionalFormatting sqref="L1678:M1678">
    <cfRule type="cellIs" dxfId="934" priority="744" operator="equal">
      <formula>"Failed"</formula>
    </cfRule>
  </conditionalFormatting>
  <conditionalFormatting sqref="C1682:H1685">
    <cfRule type="expression" dxfId="933" priority="743">
      <formula>$C1682=0</formula>
    </cfRule>
  </conditionalFormatting>
  <conditionalFormatting sqref="H1714:H1721 G1722:H1722 E1718:E1722 N1693:N1706 M1693:M1705 J1707:M1712 H1709:H1712 D1693:J1695 C1693:C1696 D1699:D1704 H1699:J1704 E1699:G1705 E1707:E1715 G1707:G1715 F1707:F1716 C1699:C1705 D1708:D1715 C1707:C1716 H1707:I1708 K1693:K1704 L1693:L1695 L1697 L1699:L1705 K1715:L1715 I1714:L1714 N1708:N1714 A1693:B1727 F1718:G1721 F1722:F1727 K1716:N1718 K1720:N1720 C1718:D1727">
    <cfRule type="cellIs" dxfId="932" priority="742" operator="equal">
      <formula>0</formula>
    </cfRule>
  </conditionalFormatting>
  <conditionalFormatting sqref="F1715:G1715 F1722:F1727 H1715:H1721 C1715:C1716 D1722:D1727 M1697:M1698 N1705:N1706 M1707 M1708:N1712 F1707:F1710 D1694:D1695 B1694 C1699:C1705 F1705:G1705 G1707:H1707 I1707:I1708 C1707:C1713 L1705:M1705 F1711:H1712 J1707:L1712 C1718:C1727">
    <cfRule type="containsText" dxfId="931" priority="740" stopIfTrue="1" operator="containsText" text="f'k{kk foHkkx jktLFkku">
      <formula>NOT(ISERROR(SEARCH("f'k{kk foHkkx jktLFkku",B1694)))</formula>
    </cfRule>
    <cfRule type="containsText" dxfId="930" priority="741" stopIfTrue="1" operator="containsText" text="iw.kkZad">
      <formula>NOT(ISERROR(SEARCH("iw.kkZad",B1694)))</formula>
    </cfRule>
  </conditionalFormatting>
  <conditionalFormatting sqref="F1723:F1725 D1722:D1727">
    <cfRule type="cellIs" dxfId="929" priority="738" stopIfTrue="1" operator="equal">
      <formula>1800</formula>
    </cfRule>
    <cfRule type="cellIs" dxfId="928" priority="739" stopIfTrue="1" operator="equal">
      <formula>200</formula>
    </cfRule>
  </conditionalFormatting>
  <conditionalFormatting sqref="F1715:G1715 F1722:F1727 H1715:H1721 C1715:C1716 D1722:D1727 M1697:M1698 N1705:N1706 M1707 M1708:N1712 F1707:F1710 D1694:D1695 B1694 C1699:C1705 F1705:G1705 G1707:H1707 I1707:I1708 C1707:C1713 L1705:M1705 F1711:H1712 J1707:L1712 C1718:C1727">
    <cfRule type="containsText" dxfId="927" priority="737" stopIfTrue="1" operator="containsText" text="dsoy jktdh; fo|ky;ksa esa iz;ksx gsrq fu%'kqYd">
      <formula>NOT(ISERROR(SEARCH("dsoy jktdh; fo|ky;ksa esa iz;ksx gsrq fu%'kqYd",B1694)))</formula>
    </cfRule>
  </conditionalFormatting>
  <conditionalFormatting sqref="N1714">
    <cfRule type="cellIs" dxfId="926" priority="733" operator="equal">
      <formula>"FAILED"</formula>
    </cfRule>
    <cfRule type="cellIs" dxfId="925" priority="734" operator="equal">
      <formula>"Supplementary"</formula>
    </cfRule>
    <cfRule type="cellIs" dxfId="924" priority="735" operator="equal">
      <formula>"Passed With G"</formula>
    </cfRule>
    <cfRule type="cellIs" dxfId="923" priority="736" operator="equal">
      <formula>"Passed"</formula>
    </cfRule>
  </conditionalFormatting>
  <conditionalFormatting sqref="F1718:G1721">
    <cfRule type="cellIs" dxfId="922" priority="731" operator="equal">
      <formula>"0/100"</formula>
    </cfRule>
    <cfRule type="cellIs" dxfId="921" priority="732" operator="equal">
      <formula>"0/200"</formula>
    </cfRule>
  </conditionalFormatting>
  <conditionalFormatting sqref="L1714:M1714">
    <cfRule type="cellIs" dxfId="920" priority="730" operator="equal">
      <formula>"Failed"</formula>
    </cfRule>
  </conditionalFormatting>
  <conditionalFormatting sqref="C1718:H1721">
    <cfRule type="expression" dxfId="919" priority="729">
      <formula>$C1718=0</formula>
    </cfRule>
  </conditionalFormatting>
  <conditionalFormatting sqref="H1750:H1757 G1758:H1758 E1754:E1758 N1729:N1742 M1729:M1741 J1743:M1748 H1745:H1748 D1729:J1731 C1729:C1732 D1735:D1740 H1735:J1740 E1735:G1741 E1743:E1751 G1743:G1751 F1743:F1752 C1735:C1741 D1744:D1751 C1743:C1752 H1743:I1744 K1729:K1740 L1729:L1731 L1733 L1735:L1741 K1751:L1751 I1750:L1750 N1744:N1750 A1729:B1763 F1754:G1757 F1758:F1763 K1752:N1754 K1756:N1756 C1754:D1763">
    <cfRule type="cellIs" dxfId="918" priority="728" operator="equal">
      <formula>0</formula>
    </cfRule>
  </conditionalFormatting>
  <conditionalFormatting sqref="F1751:G1751 F1758:F1763 H1751:H1757 C1751:C1752 D1758:D1763 M1733:M1734 N1741:N1742 M1743 M1744:N1748 F1743:F1746 D1730:D1731 B1730 C1735:C1741 F1741:G1741 G1743:H1743 I1743:I1744 C1743:C1749 L1741:M1741 F1747:H1748 J1743:L1748 C1754:C1763">
    <cfRule type="containsText" dxfId="917" priority="726" stopIfTrue="1" operator="containsText" text="f'k{kk foHkkx jktLFkku">
      <formula>NOT(ISERROR(SEARCH("f'k{kk foHkkx jktLFkku",B1730)))</formula>
    </cfRule>
    <cfRule type="containsText" dxfId="916" priority="727" stopIfTrue="1" operator="containsText" text="iw.kkZad">
      <formula>NOT(ISERROR(SEARCH("iw.kkZad",B1730)))</formula>
    </cfRule>
  </conditionalFormatting>
  <conditionalFormatting sqref="F1759:F1761 D1758:D1763">
    <cfRule type="cellIs" dxfId="915" priority="724" stopIfTrue="1" operator="equal">
      <formula>1800</formula>
    </cfRule>
    <cfRule type="cellIs" dxfId="914" priority="725" stopIfTrue="1" operator="equal">
      <formula>200</formula>
    </cfRule>
  </conditionalFormatting>
  <conditionalFormatting sqref="F1751:G1751 F1758:F1763 H1751:H1757 C1751:C1752 D1758:D1763 M1733:M1734 N1741:N1742 M1743 M1744:N1748 F1743:F1746 D1730:D1731 B1730 C1735:C1741 F1741:G1741 G1743:H1743 I1743:I1744 C1743:C1749 L1741:M1741 F1747:H1748 J1743:L1748 C1754:C1763">
    <cfRule type="containsText" dxfId="913" priority="723" stopIfTrue="1" operator="containsText" text="dsoy jktdh; fo|ky;ksa esa iz;ksx gsrq fu%'kqYd">
      <formula>NOT(ISERROR(SEARCH("dsoy jktdh; fo|ky;ksa esa iz;ksx gsrq fu%'kqYd",B1730)))</formula>
    </cfRule>
  </conditionalFormatting>
  <conditionalFormatting sqref="N1750">
    <cfRule type="cellIs" dxfId="912" priority="719" operator="equal">
      <formula>"FAILED"</formula>
    </cfRule>
    <cfRule type="cellIs" dxfId="911" priority="720" operator="equal">
      <formula>"Supplementary"</formula>
    </cfRule>
    <cfRule type="cellIs" dxfId="910" priority="721" operator="equal">
      <formula>"Passed With G"</formula>
    </cfRule>
    <cfRule type="cellIs" dxfId="909" priority="722" operator="equal">
      <formula>"Passed"</formula>
    </cfRule>
  </conditionalFormatting>
  <conditionalFormatting sqref="F1754:G1757">
    <cfRule type="cellIs" dxfId="908" priority="717" operator="equal">
      <formula>"0/100"</formula>
    </cfRule>
    <cfRule type="cellIs" dxfId="907" priority="718" operator="equal">
      <formula>"0/200"</formula>
    </cfRule>
  </conditionalFormatting>
  <conditionalFormatting sqref="L1750:M1750">
    <cfRule type="cellIs" dxfId="906" priority="716" operator="equal">
      <formula>"Failed"</formula>
    </cfRule>
  </conditionalFormatting>
  <conditionalFormatting sqref="C1754:H1757">
    <cfRule type="expression" dxfId="905" priority="715">
      <formula>$C1754=0</formula>
    </cfRule>
  </conditionalFormatting>
  <conditionalFormatting sqref="H1786:H1793 G1794:H1794 E1790:E1794 N1765:N1778 M1765:M1777 J1779:M1784 H1781:H1784 D1765:J1767 C1765:C1768 D1771:D1776 H1771:J1776 E1771:G1777 E1779:E1787 G1779:G1787 F1779:F1788 C1771:C1777 D1780:D1787 C1779:C1788 H1779:I1780 K1765:K1776 L1765:L1767 L1769 L1771:L1777 K1787:L1787 I1786:L1786 N1780:N1786 A1765:B1799 F1790:G1793 F1794:F1799 K1788:N1790 K1792:N1792 C1790:D1799">
    <cfRule type="cellIs" dxfId="904" priority="714" operator="equal">
      <formula>0</formula>
    </cfRule>
  </conditionalFormatting>
  <conditionalFormatting sqref="F1787:G1787 F1794:F1799 H1787:H1793 C1787:C1788 D1794:D1799 M1769:M1770 N1777:N1778 M1779 M1780:N1784 F1779:F1782 D1766:D1767 B1766 C1771:C1777 F1777:G1777 G1779:H1779 I1779:I1780 C1779:C1785 L1777:M1777 F1783:H1784 J1779:L1784 C1790:C1799">
    <cfRule type="containsText" dxfId="903" priority="712" stopIfTrue="1" operator="containsText" text="f'k{kk foHkkx jktLFkku">
      <formula>NOT(ISERROR(SEARCH("f'k{kk foHkkx jktLFkku",B1766)))</formula>
    </cfRule>
    <cfRule type="containsText" dxfId="902" priority="713" stopIfTrue="1" operator="containsText" text="iw.kkZad">
      <formula>NOT(ISERROR(SEARCH("iw.kkZad",B1766)))</formula>
    </cfRule>
  </conditionalFormatting>
  <conditionalFormatting sqref="F1795:F1797 D1794:D1799">
    <cfRule type="cellIs" dxfId="901" priority="710" stopIfTrue="1" operator="equal">
      <formula>1800</formula>
    </cfRule>
    <cfRule type="cellIs" dxfId="900" priority="711" stopIfTrue="1" operator="equal">
      <formula>200</formula>
    </cfRule>
  </conditionalFormatting>
  <conditionalFormatting sqref="F1787:G1787 F1794:F1799 H1787:H1793 C1787:C1788 D1794:D1799 M1769:M1770 N1777:N1778 M1779 M1780:N1784 F1779:F1782 D1766:D1767 B1766 C1771:C1777 F1777:G1777 G1779:H1779 I1779:I1780 C1779:C1785 L1777:M1777 F1783:H1784 J1779:L1784 C1790:C1799">
    <cfRule type="containsText" dxfId="899" priority="709" stopIfTrue="1" operator="containsText" text="dsoy jktdh; fo|ky;ksa esa iz;ksx gsrq fu%'kqYd">
      <formula>NOT(ISERROR(SEARCH("dsoy jktdh; fo|ky;ksa esa iz;ksx gsrq fu%'kqYd",B1766)))</formula>
    </cfRule>
  </conditionalFormatting>
  <conditionalFormatting sqref="N1786">
    <cfRule type="cellIs" dxfId="898" priority="705" operator="equal">
      <formula>"FAILED"</formula>
    </cfRule>
    <cfRule type="cellIs" dxfId="897" priority="706" operator="equal">
      <formula>"Supplementary"</formula>
    </cfRule>
    <cfRule type="cellIs" dxfId="896" priority="707" operator="equal">
      <formula>"Passed With G"</formula>
    </cfRule>
    <cfRule type="cellIs" dxfId="895" priority="708" operator="equal">
      <formula>"Passed"</formula>
    </cfRule>
  </conditionalFormatting>
  <conditionalFormatting sqref="F1790:G1793">
    <cfRule type="cellIs" dxfId="894" priority="703" operator="equal">
      <formula>"0/100"</formula>
    </cfRule>
    <cfRule type="cellIs" dxfId="893" priority="704" operator="equal">
      <formula>"0/200"</formula>
    </cfRule>
  </conditionalFormatting>
  <conditionalFormatting sqref="L1786:M1786">
    <cfRule type="cellIs" dxfId="892" priority="702" operator="equal">
      <formula>"Failed"</formula>
    </cfRule>
  </conditionalFormatting>
  <conditionalFormatting sqref="C1790:H1793">
    <cfRule type="expression" dxfId="891" priority="701">
      <formula>$C1790=0</formula>
    </cfRule>
  </conditionalFormatting>
  <conditionalFormatting sqref="H1822:H1829 G1830:H1830 E1826:E1830 N1801:N1814 M1801:M1813 J1815:M1820 H1817:H1820 D1801:J1803 C1801:C1804 D1807:D1812 H1807:J1812 E1807:G1813 E1815:E1823 G1815:G1823 F1815:F1824 C1807:C1813 D1816:D1823 C1815:C1824 H1815:I1816 K1801:K1812 L1801:L1803 L1805 L1807:L1813 K1823:L1823 I1822:L1822 N1816:N1822 A1801:B1835 F1826:G1829 F1830:F1835 K1824:N1826 K1828:N1828 C1826:D1835">
    <cfRule type="cellIs" dxfId="890" priority="700" operator="equal">
      <formula>0</formula>
    </cfRule>
  </conditionalFormatting>
  <conditionalFormatting sqref="F1823:G1823 F1830:F1835 H1823:H1829 C1823:C1824 D1830:D1835 M1805:M1806 N1813:N1814 M1815 M1816:N1820 F1815:F1818 D1802:D1803 B1802 C1807:C1813 F1813:G1813 G1815:H1815 I1815:I1816 C1815:C1821 L1813:M1813 F1819:H1820 J1815:L1820 C1826:C1835">
    <cfRule type="containsText" dxfId="889" priority="698" stopIfTrue="1" operator="containsText" text="f'k{kk foHkkx jktLFkku">
      <formula>NOT(ISERROR(SEARCH("f'k{kk foHkkx jktLFkku",B1802)))</formula>
    </cfRule>
    <cfRule type="containsText" dxfId="888" priority="699" stopIfTrue="1" operator="containsText" text="iw.kkZad">
      <formula>NOT(ISERROR(SEARCH("iw.kkZad",B1802)))</formula>
    </cfRule>
  </conditionalFormatting>
  <conditionalFormatting sqref="F1831:F1833 D1830:D1835">
    <cfRule type="cellIs" dxfId="887" priority="696" stopIfTrue="1" operator="equal">
      <formula>1800</formula>
    </cfRule>
    <cfRule type="cellIs" dxfId="886" priority="697" stopIfTrue="1" operator="equal">
      <formula>200</formula>
    </cfRule>
  </conditionalFormatting>
  <conditionalFormatting sqref="F1823:G1823 F1830:F1835 H1823:H1829 C1823:C1824 D1830:D1835 M1805:M1806 N1813:N1814 M1815 M1816:N1820 F1815:F1818 D1802:D1803 B1802 C1807:C1813 F1813:G1813 G1815:H1815 I1815:I1816 C1815:C1821 L1813:M1813 F1819:H1820 J1815:L1820 C1826:C1835">
    <cfRule type="containsText" dxfId="885" priority="695" stopIfTrue="1" operator="containsText" text="dsoy jktdh; fo|ky;ksa esa iz;ksx gsrq fu%'kqYd">
      <formula>NOT(ISERROR(SEARCH("dsoy jktdh; fo|ky;ksa esa iz;ksx gsrq fu%'kqYd",B1802)))</formula>
    </cfRule>
  </conditionalFormatting>
  <conditionalFormatting sqref="N1822">
    <cfRule type="cellIs" dxfId="884" priority="691" operator="equal">
      <formula>"FAILED"</formula>
    </cfRule>
    <cfRule type="cellIs" dxfId="883" priority="692" operator="equal">
      <formula>"Supplementary"</formula>
    </cfRule>
    <cfRule type="cellIs" dxfId="882" priority="693" operator="equal">
      <formula>"Passed With G"</formula>
    </cfRule>
    <cfRule type="cellIs" dxfId="881" priority="694" operator="equal">
      <formula>"Passed"</formula>
    </cfRule>
  </conditionalFormatting>
  <conditionalFormatting sqref="F1826:G1829">
    <cfRule type="cellIs" dxfId="880" priority="689" operator="equal">
      <formula>"0/100"</formula>
    </cfRule>
    <cfRule type="cellIs" dxfId="879" priority="690" operator="equal">
      <formula>"0/200"</formula>
    </cfRule>
  </conditionalFormatting>
  <conditionalFormatting sqref="L1822:M1822">
    <cfRule type="cellIs" dxfId="878" priority="688" operator="equal">
      <formula>"Failed"</formula>
    </cfRule>
  </conditionalFormatting>
  <conditionalFormatting sqref="C1826:H1829">
    <cfRule type="expression" dxfId="877" priority="687">
      <formula>$C1826=0</formula>
    </cfRule>
  </conditionalFormatting>
  <conditionalFormatting sqref="H1858:H1865 G1866:H1866 E1862:E1866 N1837:N1850 M1837:M1849 J1851:M1856 H1853:H1856 D1837:J1839 C1837:C1840 D1843:D1848 H1843:J1848 E1843:G1849 E1851:E1859 G1851:G1859 F1851:F1860 C1843:C1849 D1852:D1859 C1851:C1860 H1851:I1852 K1837:K1848 L1837:L1839 L1841 L1843:L1849 K1859:L1859 I1858:L1858 N1852:N1858 A1837:B1871 F1862:G1865 F1866:F1871 K1860:N1862 K1864:N1864 C1862:D1871">
    <cfRule type="cellIs" dxfId="876" priority="686" operator="equal">
      <formula>0</formula>
    </cfRule>
  </conditionalFormatting>
  <conditionalFormatting sqref="F1859:G1859 F1866:F1871 H1859:H1865 C1859:C1860 D1866:D1871 M1841:M1842 N1849:N1850 M1851 M1852:N1856 F1851:F1854 D1838:D1839 B1838 C1843:C1849 F1849:G1849 G1851:H1851 I1851:I1852 C1851:C1857 L1849:M1849 F1855:H1856 J1851:L1856 C1862:C1871">
    <cfRule type="containsText" dxfId="875" priority="684" stopIfTrue="1" operator="containsText" text="f'k{kk foHkkx jktLFkku">
      <formula>NOT(ISERROR(SEARCH("f'k{kk foHkkx jktLFkku",B1838)))</formula>
    </cfRule>
    <cfRule type="containsText" dxfId="874" priority="685" stopIfTrue="1" operator="containsText" text="iw.kkZad">
      <formula>NOT(ISERROR(SEARCH("iw.kkZad",B1838)))</formula>
    </cfRule>
  </conditionalFormatting>
  <conditionalFormatting sqref="F1867:F1869 D1866:D1871">
    <cfRule type="cellIs" dxfId="873" priority="682" stopIfTrue="1" operator="equal">
      <formula>1800</formula>
    </cfRule>
    <cfRule type="cellIs" dxfId="872" priority="683" stopIfTrue="1" operator="equal">
      <formula>200</formula>
    </cfRule>
  </conditionalFormatting>
  <conditionalFormatting sqref="F1859:G1859 F1866:F1871 H1859:H1865 C1859:C1860 D1866:D1871 M1841:M1842 N1849:N1850 M1851 M1852:N1856 F1851:F1854 D1838:D1839 B1838 C1843:C1849 F1849:G1849 G1851:H1851 I1851:I1852 C1851:C1857 L1849:M1849 F1855:H1856 J1851:L1856 C1862:C1871">
    <cfRule type="containsText" dxfId="871" priority="681" stopIfTrue="1" operator="containsText" text="dsoy jktdh; fo|ky;ksa esa iz;ksx gsrq fu%'kqYd">
      <formula>NOT(ISERROR(SEARCH("dsoy jktdh; fo|ky;ksa esa iz;ksx gsrq fu%'kqYd",B1838)))</formula>
    </cfRule>
  </conditionalFormatting>
  <conditionalFormatting sqref="N1858">
    <cfRule type="cellIs" dxfId="870" priority="677" operator="equal">
      <formula>"FAILED"</formula>
    </cfRule>
    <cfRule type="cellIs" dxfId="869" priority="678" operator="equal">
      <formula>"Supplementary"</formula>
    </cfRule>
    <cfRule type="cellIs" dxfId="868" priority="679" operator="equal">
      <formula>"Passed With G"</formula>
    </cfRule>
    <cfRule type="cellIs" dxfId="867" priority="680" operator="equal">
      <formula>"Passed"</formula>
    </cfRule>
  </conditionalFormatting>
  <conditionalFormatting sqref="F1862:G1865">
    <cfRule type="cellIs" dxfId="866" priority="675" operator="equal">
      <formula>"0/100"</formula>
    </cfRule>
    <cfRule type="cellIs" dxfId="865" priority="676" operator="equal">
      <formula>"0/200"</formula>
    </cfRule>
  </conditionalFormatting>
  <conditionalFormatting sqref="L1858:M1858">
    <cfRule type="cellIs" dxfId="864" priority="674" operator="equal">
      <formula>"Failed"</formula>
    </cfRule>
  </conditionalFormatting>
  <conditionalFormatting sqref="C1862:H1865">
    <cfRule type="expression" dxfId="863" priority="673">
      <formula>$C1862=0</formula>
    </cfRule>
  </conditionalFormatting>
  <conditionalFormatting sqref="H1894:H1901 G1902:H1902 E1898:E1902 N1873:N1886 M1873:M1885 J1887:M1892 H1889:H1892 D1873:J1875 C1873:C1876 D1879:D1884 H1879:J1884 E1879:G1885 E1887:E1895 G1887:G1895 F1887:F1896 C1879:C1885 D1888:D1895 C1887:C1896 H1887:I1888 K1873:K1884 L1873:L1875 L1877 L1879:L1885 K1895:L1895 I1894:L1894 N1888:N1894 A1873:B1907 F1898:G1901 F1902:F1907 K1896:N1898 K1900:N1900 C1898:D1907">
    <cfRule type="cellIs" dxfId="862" priority="672" operator="equal">
      <formula>0</formula>
    </cfRule>
  </conditionalFormatting>
  <conditionalFormatting sqref="F1895:G1895 F1902:F1907 H1895:H1901 C1895:C1896 D1902:D1907 M1877:M1878 N1885:N1886 M1887 M1888:N1892 F1887:F1890 D1874:D1875 B1874 C1879:C1885 F1885:G1885 G1887:H1887 I1887:I1888 C1887:C1893 L1885:M1885 F1891:H1892 J1887:L1892 C1898:C1907">
    <cfRule type="containsText" dxfId="861" priority="670" stopIfTrue="1" operator="containsText" text="f'k{kk foHkkx jktLFkku">
      <formula>NOT(ISERROR(SEARCH("f'k{kk foHkkx jktLFkku",B1874)))</formula>
    </cfRule>
    <cfRule type="containsText" dxfId="860" priority="671" stopIfTrue="1" operator="containsText" text="iw.kkZad">
      <formula>NOT(ISERROR(SEARCH("iw.kkZad",B1874)))</formula>
    </cfRule>
  </conditionalFormatting>
  <conditionalFormatting sqref="F1903:F1905 D1902:D1907">
    <cfRule type="cellIs" dxfId="859" priority="668" stopIfTrue="1" operator="equal">
      <formula>1800</formula>
    </cfRule>
    <cfRule type="cellIs" dxfId="858" priority="669" stopIfTrue="1" operator="equal">
      <formula>200</formula>
    </cfRule>
  </conditionalFormatting>
  <conditionalFormatting sqref="F1895:G1895 F1902:F1907 H1895:H1901 C1895:C1896 D1902:D1907 M1877:M1878 N1885:N1886 M1887 M1888:N1892 F1887:F1890 D1874:D1875 B1874 C1879:C1885 F1885:G1885 G1887:H1887 I1887:I1888 C1887:C1893 L1885:M1885 F1891:H1892 J1887:L1892 C1898:C1907">
    <cfRule type="containsText" dxfId="857" priority="667" stopIfTrue="1" operator="containsText" text="dsoy jktdh; fo|ky;ksa esa iz;ksx gsrq fu%'kqYd">
      <formula>NOT(ISERROR(SEARCH("dsoy jktdh; fo|ky;ksa esa iz;ksx gsrq fu%'kqYd",B1874)))</formula>
    </cfRule>
  </conditionalFormatting>
  <conditionalFormatting sqref="N1894">
    <cfRule type="cellIs" dxfId="856" priority="663" operator="equal">
      <formula>"FAILED"</formula>
    </cfRule>
    <cfRule type="cellIs" dxfId="855" priority="664" operator="equal">
      <formula>"Supplementary"</formula>
    </cfRule>
    <cfRule type="cellIs" dxfId="854" priority="665" operator="equal">
      <formula>"Passed With G"</formula>
    </cfRule>
    <cfRule type="cellIs" dxfId="853" priority="666" operator="equal">
      <formula>"Passed"</formula>
    </cfRule>
  </conditionalFormatting>
  <conditionalFormatting sqref="F1898:G1901">
    <cfRule type="cellIs" dxfId="852" priority="661" operator="equal">
      <formula>"0/100"</formula>
    </cfRule>
    <cfRule type="cellIs" dxfId="851" priority="662" operator="equal">
      <formula>"0/200"</formula>
    </cfRule>
  </conditionalFormatting>
  <conditionalFormatting sqref="L1894:M1894">
    <cfRule type="cellIs" dxfId="850" priority="660" operator="equal">
      <formula>"Failed"</formula>
    </cfRule>
  </conditionalFormatting>
  <conditionalFormatting sqref="C1898:H1901">
    <cfRule type="expression" dxfId="849" priority="659">
      <formula>$C1898=0</formula>
    </cfRule>
  </conditionalFormatting>
  <conditionalFormatting sqref="H1930:H1937 G1938:H1938 E1934:E1938 N1909:N1922 M1909:M1921 J1923:M1928 H1925:H1928 D1909:J1911 C1909:C1912 D1915:D1920 H1915:J1920 E1915:G1921 E1923:E1931 G1923:G1931 F1923:F1932 C1915:C1921 D1924:D1931 C1923:C1932 H1923:I1924 K1909:K1920 L1909:L1911 L1913 L1915:L1921 K1931:L1931 I1930:L1930 N1924:N1930 A1909:B1943 F1934:G1937 F1938:F1943 K1932:N1934 K1936:N1936 C1934:D1943">
    <cfRule type="cellIs" dxfId="848" priority="658" operator="equal">
      <formula>0</formula>
    </cfRule>
  </conditionalFormatting>
  <conditionalFormatting sqref="F1931:G1931 F1938:F1943 H1931:H1937 C1931:C1932 D1938:D1943 M1913:M1914 N1921:N1922 M1923 M1924:N1928 F1923:F1926 D1910:D1911 B1910 C1915:C1921 F1921:G1921 G1923:H1923 I1923:I1924 C1923:C1929 L1921:M1921 F1927:H1928 J1923:L1928 C1934:C1943">
    <cfRule type="containsText" dxfId="847" priority="656" stopIfTrue="1" operator="containsText" text="f'k{kk foHkkx jktLFkku">
      <formula>NOT(ISERROR(SEARCH("f'k{kk foHkkx jktLFkku",B1910)))</formula>
    </cfRule>
    <cfRule type="containsText" dxfId="846" priority="657" stopIfTrue="1" operator="containsText" text="iw.kkZad">
      <formula>NOT(ISERROR(SEARCH("iw.kkZad",B1910)))</formula>
    </cfRule>
  </conditionalFormatting>
  <conditionalFormatting sqref="F1939:F1941 D1938:D1943">
    <cfRule type="cellIs" dxfId="845" priority="654" stopIfTrue="1" operator="equal">
      <formula>1800</formula>
    </cfRule>
    <cfRule type="cellIs" dxfId="844" priority="655" stopIfTrue="1" operator="equal">
      <formula>200</formula>
    </cfRule>
  </conditionalFormatting>
  <conditionalFormatting sqref="F1931:G1931 F1938:F1943 H1931:H1937 C1931:C1932 D1938:D1943 M1913:M1914 N1921:N1922 M1923 M1924:N1928 F1923:F1926 D1910:D1911 B1910 C1915:C1921 F1921:G1921 G1923:H1923 I1923:I1924 C1923:C1929 L1921:M1921 F1927:H1928 J1923:L1928 C1934:C1943">
    <cfRule type="containsText" dxfId="843" priority="653" stopIfTrue="1" operator="containsText" text="dsoy jktdh; fo|ky;ksa esa iz;ksx gsrq fu%'kqYd">
      <formula>NOT(ISERROR(SEARCH("dsoy jktdh; fo|ky;ksa esa iz;ksx gsrq fu%'kqYd",B1910)))</formula>
    </cfRule>
  </conditionalFormatting>
  <conditionalFormatting sqref="N1930">
    <cfRule type="cellIs" dxfId="842" priority="649" operator="equal">
      <formula>"FAILED"</formula>
    </cfRule>
    <cfRule type="cellIs" dxfId="841" priority="650" operator="equal">
      <formula>"Supplementary"</formula>
    </cfRule>
    <cfRule type="cellIs" dxfId="840" priority="651" operator="equal">
      <formula>"Passed With G"</formula>
    </cfRule>
    <cfRule type="cellIs" dxfId="839" priority="652" operator="equal">
      <formula>"Passed"</formula>
    </cfRule>
  </conditionalFormatting>
  <conditionalFormatting sqref="F1934:G1937">
    <cfRule type="cellIs" dxfId="838" priority="647" operator="equal">
      <formula>"0/100"</formula>
    </cfRule>
    <cfRule type="cellIs" dxfId="837" priority="648" operator="equal">
      <formula>"0/200"</formula>
    </cfRule>
  </conditionalFormatting>
  <conditionalFormatting sqref="L1930:M1930">
    <cfRule type="cellIs" dxfId="836" priority="646" operator="equal">
      <formula>"Failed"</formula>
    </cfRule>
  </conditionalFormatting>
  <conditionalFormatting sqref="C1934:H1937">
    <cfRule type="expression" dxfId="835" priority="645">
      <formula>$C1934=0</formula>
    </cfRule>
  </conditionalFormatting>
  <conditionalFormatting sqref="H1966:H1973 G1974:H1974 E1970:E1974 N1945:N1958 M1945:M1957 J1959:M1964 H1961:H1964 D1945:J1947 C1945:C1948 D1951:D1956 H1951:J1956 E1951:G1957 E1959:E1967 G1959:G1967 F1959:F1968 C1951:C1957 D1960:D1967 C1959:C1968 H1959:I1960 K1945:K1956 L1945:L1947 L1949 L1951:L1957 K1967:L1967 I1966:L1966 N1960:N1966 A1945:B1979 F1970:G1973 F1974:F1979 K1968:N1970 K1972:N1972 C1970:D1979">
    <cfRule type="cellIs" dxfId="834" priority="644" operator="equal">
      <formula>0</formula>
    </cfRule>
  </conditionalFormatting>
  <conditionalFormatting sqref="F1967:G1967 F1974:F1979 H1967:H1973 C1967:C1968 D1974:D1979 M1949:M1950 N1957:N1958 M1959 M1960:N1964 F1959:F1962 D1946:D1947 B1946 C1951:C1957 F1957:G1957 G1959:H1959 I1959:I1960 C1959:C1965 L1957:M1957 F1963:H1964 J1959:L1964 C1970:C1979">
    <cfRule type="containsText" dxfId="833" priority="642" stopIfTrue="1" operator="containsText" text="f'k{kk foHkkx jktLFkku">
      <formula>NOT(ISERROR(SEARCH("f'k{kk foHkkx jktLFkku",B1946)))</formula>
    </cfRule>
    <cfRule type="containsText" dxfId="832" priority="643" stopIfTrue="1" operator="containsText" text="iw.kkZad">
      <formula>NOT(ISERROR(SEARCH("iw.kkZad",B1946)))</formula>
    </cfRule>
  </conditionalFormatting>
  <conditionalFormatting sqref="F1975:F1977 D1974:D1979">
    <cfRule type="cellIs" dxfId="831" priority="640" stopIfTrue="1" operator="equal">
      <formula>1800</formula>
    </cfRule>
    <cfRule type="cellIs" dxfId="830" priority="641" stopIfTrue="1" operator="equal">
      <formula>200</formula>
    </cfRule>
  </conditionalFormatting>
  <conditionalFormatting sqref="F1967:G1967 F1974:F1979 H1967:H1973 C1967:C1968 D1974:D1979 M1949:M1950 N1957:N1958 M1959 M1960:N1964 F1959:F1962 D1946:D1947 B1946 C1951:C1957 F1957:G1957 G1959:H1959 I1959:I1960 C1959:C1965 L1957:M1957 F1963:H1964 J1959:L1964 C1970:C1979">
    <cfRule type="containsText" dxfId="829" priority="639" stopIfTrue="1" operator="containsText" text="dsoy jktdh; fo|ky;ksa esa iz;ksx gsrq fu%'kqYd">
      <formula>NOT(ISERROR(SEARCH("dsoy jktdh; fo|ky;ksa esa iz;ksx gsrq fu%'kqYd",B1946)))</formula>
    </cfRule>
  </conditionalFormatting>
  <conditionalFormatting sqref="N1966">
    <cfRule type="cellIs" dxfId="828" priority="635" operator="equal">
      <formula>"FAILED"</formula>
    </cfRule>
    <cfRule type="cellIs" dxfId="827" priority="636" operator="equal">
      <formula>"Supplementary"</formula>
    </cfRule>
    <cfRule type="cellIs" dxfId="826" priority="637" operator="equal">
      <formula>"Passed With G"</formula>
    </cfRule>
    <cfRule type="cellIs" dxfId="825" priority="638" operator="equal">
      <formula>"Passed"</formula>
    </cfRule>
  </conditionalFormatting>
  <conditionalFormatting sqref="F1970:G1973">
    <cfRule type="cellIs" dxfId="824" priority="633" operator="equal">
      <formula>"0/100"</formula>
    </cfRule>
    <cfRule type="cellIs" dxfId="823" priority="634" operator="equal">
      <formula>"0/200"</formula>
    </cfRule>
  </conditionalFormatting>
  <conditionalFormatting sqref="L1966:M1966">
    <cfRule type="cellIs" dxfId="822" priority="632" operator="equal">
      <formula>"Failed"</formula>
    </cfRule>
  </conditionalFormatting>
  <conditionalFormatting sqref="C1970:H1973">
    <cfRule type="expression" dxfId="821" priority="631">
      <formula>$C1970=0</formula>
    </cfRule>
  </conditionalFormatting>
  <conditionalFormatting sqref="H2002:H2009 G2010:H2010 E2006:E2010 N1981:N1994 M1981:M1993 J1995:M2000 H1997:H2000 D1981:J1983 C1981:C1984 D1987:D1992 H1987:J1992 E1987:G1993 E1995:E2003 G1995:G2003 F1995:F2004 C1987:C1993 D1996:D2003 C1995:C2004 H1995:I1996 K1981:K1992 L1981:L1983 L1985 L1987:L1993 K2003:L2003 I2002:L2002 N1996:N2002 A1981:B2015 F2006:G2009 F2010:F2015 K2004:N2006 K2008:N2008 C2006:D2015">
    <cfRule type="cellIs" dxfId="820" priority="630" operator="equal">
      <formula>0</formula>
    </cfRule>
  </conditionalFormatting>
  <conditionalFormatting sqref="F2003:G2003 F2010:F2015 H2003:H2009 C2003:C2004 D2010:D2015 M1985:M1986 N1993:N1994 M1995 M1996:N2000 F1995:F1998 D1982:D1983 B1982 C1987:C1993 F1993:G1993 G1995:H1995 I1995:I1996 C1995:C2001 L1993:M1993 F1999:H2000 J1995:L2000 C2006:C2015">
    <cfRule type="containsText" dxfId="819" priority="628" stopIfTrue="1" operator="containsText" text="f'k{kk foHkkx jktLFkku">
      <formula>NOT(ISERROR(SEARCH("f'k{kk foHkkx jktLFkku",B1982)))</formula>
    </cfRule>
    <cfRule type="containsText" dxfId="818" priority="629" stopIfTrue="1" operator="containsText" text="iw.kkZad">
      <formula>NOT(ISERROR(SEARCH("iw.kkZad",B1982)))</formula>
    </cfRule>
  </conditionalFormatting>
  <conditionalFormatting sqref="F2011:F2013 D2010:D2015">
    <cfRule type="cellIs" dxfId="817" priority="626" stopIfTrue="1" operator="equal">
      <formula>1800</formula>
    </cfRule>
    <cfRule type="cellIs" dxfId="816" priority="627" stopIfTrue="1" operator="equal">
      <formula>200</formula>
    </cfRule>
  </conditionalFormatting>
  <conditionalFormatting sqref="F2003:G2003 F2010:F2015 H2003:H2009 C2003:C2004 D2010:D2015 M1985:M1986 N1993:N1994 M1995 M1996:N2000 F1995:F1998 D1982:D1983 B1982 C1987:C1993 F1993:G1993 G1995:H1995 I1995:I1996 C1995:C2001 L1993:M1993 F1999:H2000 J1995:L2000 C2006:C2015">
    <cfRule type="containsText" dxfId="815" priority="625" stopIfTrue="1" operator="containsText" text="dsoy jktdh; fo|ky;ksa esa iz;ksx gsrq fu%'kqYd">
      <formula>NOT(ISERROR(SEARCH("dsoy jktdh; fo|ky;ksa esa iz;ksx gsrq fu%'kqYd",B1982)))</formula>
    </cfRule>
  </conditionalFormatting>
  <conditionalFormatting sqref="N2002">
    <cfRule type="cellIs" dxfId="814" priority="621" operator="equal">
      <formula>"FAILED"</formula>
    </cfRule>
    <cfRule type="cellIs" dxfId="813" priority="622" operator="equal">
      <formula>"Supplementary"</formula>
    </cfRule>
    <cfRule type="cellIs" dxfId="812" priority="623" operator="equal">
      <formula>"Passed With G"</formula>
    </cfRule>
    <cfRule type="cellIs" dxfId="811" priority="624" operator="equal">
      <formula>"Passed"</formula>
    </cfRule>
  </conditionalFormatting>
  <conditionalFormatting sqref="F2006:G2009">
    <cfRule type="cellIs" dxfId="810" priority="619" operator="equal">
      <formula>"0/100"</formula>
    </cfRule>
    <cfRule type="cellIs" dxfId="809" priority="620" operator="equal">
      <formula>"0/200"</formula>
    </cfRule>
  </conditionalFormatting>
  <conditionalFormatting sqref="L2002:M2002">
    <cfRule type="cellIs" dxfId="808" priority="618" operator="equal">
      <formula>"Failed"</formula>
    </cfRule>
  </conditionalFormatting>
  <conditionalFormatting sqref="C2006:H2009">
    <cfRule type="expression" dxfId="807" priority="617">
      <formula>$C2006=0</formula>
    </cfRule>
  </conditionalFormatting>
  <conditionalFormatting sqref="H2038:H2045 G2046:H2046 E2042:E2046 N2017:N2030 M2017:M2029 J2031:M2036 H2033:H2036 D2017:J2019 C2017:C2020 D2023:D2028 H2023:J2028 E2023:G2029 E2031:E2039 G2031:G2039 F2031:F2040 C2023:C2029 D2032:D2039 C2031:C2040 H2031:I2032 K2017:K2028 L2017:L2019 L2021 L2023:L2029 K2039:L2039 I2038:L2038 N2032:N2038 A2017:B2051 F2042:G2045 F2046:F2051 K2040:N2042 K2044:N2044 C2042:D2051">
    <cfRule type="cellIs" dxfId="806" priority="616" operator="equal">
      <formula>0</formula>
    </cfRule>
  </conditionalFormatting>
  <conditionalFormatting sqref="F2039:G2039 F2046:F2051 H2039:H2045 C2039:C2040 D2046:D2051 M2021:M2022 N2029:N2030 M2031 M2032:N2036 F2031:F2034 D2018:D2019 B2018 C2023:C2029 F2029:G2029 G2031:H2031 I2031:I2032 C2031:C2037 L2029:M2029 F2035:H2036 J2031:L2036 C2042:C2051">
    <cfRule type="containsText" dxfId="805" priority="614" stopIfTrue="1" operator="containsText" text="f'k{kk foHkkx jktLFkku">
      <formula>NOT(ISERROR(SEARCH("f'k{kk foHkkx jktLFkku",B2018)))</formula>
    </cfRule>
    <cfRule type="containsText" dxfId="804" priority="615" stopIfTrue="1" operator="containsText" text="iw.kkZad">
      <formula>NOT(ISERROR(SEARCH("iw.kkZad",B2018)))</formula>
    </cfRule>
  </conditionalFormatting>
  <conditionalFormatting sqref="F2047:F2049 D2046:D2051">
    <cfRule type="cellIs" dxfId="803" priority="612" stopIfTrue="1" operator="equal">
      <formula>1800</formula>
    </cfRule>
    <cfRule type="cellIs" dxfId="802" priority="613" stopIfTrue="1" operator="equal">
      <formula>200</formula>
    </cfRule>
  </conditionalFormatting>
  <conditionalFormatting sqref="F2039:G2039 F2046:F2051 H2039:H2045 C2039:C2040 D2046:D2051 M2021:M2022 N2029:N2030 M2031 M2032:N2036 F2031:F2034 D2018:D2019 B2018 C2023:C2029 F2029:G2029 G2031:H2031 I2031:I2032 C2031:C2037 L2029:M2029 F2035:H2036 J2031:L2036 C2042:C2051">
    <cfRule type="containsText" dxfId="801" priority="611" stopIfTrue="1" operator="containsText" text="dsoy jktdh; fo|ky;ksa esa iz;ksx gsrq fu%'kqYd">
      <formula>NOT(ISERROR(SEARCH("dsoy jktdh; fo|ky;ksa esa iz;ksx gsrq fu%'kqYd",B2018)))</formula>
    </cfRule>
  </conditionalFormatting>
  <conditionalFormatting sqref="N2038">
    <cfRule type="cellIs" dxfId="800" priority="607" operator="equal">
      <formula>"FAILED"</formula>
    </cfRule>
    <cfRule type="cellIs" dxfId="799" priority="608" operator="equal">
      <formula>"Supplementary"</formula>
    </cfRule>
    <cfRule type="cellIs" dxfId="798" priority="609" operator="equal">
      <formula>"Passed With G"</formula>
    </cfRule>
    <cfRule type="cellIs" dxfId="797" priority="610" operator="equal">
      <formula>"Passed"</formula>
    </cfRule>
  </conditionalFormatting>
  <conditionalFormatting sqref="F2042:G2045">
    <cfRule type="cellIs" dxfId="796" priority="605" operator="equal">
      <formula>"0/100"</formula>
    </cfRule>
    <cfRule type="cellIs" dxfId="795" priority="606" operator="equal">
      <formula>"0/200"</formula>
    </cfRule>
  </conditionalFormatting>
  <conditionalFormatting sqref="L2038:M2038">
    <cfRule type="cellIs" dxfId="794" priority="604" operator="equal">
      <formula>"Failed"</formula>
    </cfRule>
  </conditionalFormatting>
  <conditionalFormatting sqref="C2042:H2045">
    <cfRule type="expression" dxfId="793" priority="603">
      <formula>$C2042=0</formula>
    </cfRule>
  </conditionalFormatting>
  <conditionalFormatting sqref="H2074:H2081 G2082:H2082 E2078:E2082 N2053:N2066 M2053:M2065 J2067:M2072 H2069:H2072 D2053:J2055 C2053:C2056 D2059:D2064 H2059:J2064 E2059:G2065 E2067:E2075 G2067:G2075 F2067:F2076 C2059:C2065 D2068:D2075 C2067:C2076 H2067:I2068 K2053:K2064 L2053:L2055 L2057 L2059:L2065 K2075:L2075 I2074:L2074 N2068:N2074 A2053:B2087 F2078:G2081 F2082:F2087 K2076:N2078 K2080:N2080 C2078:D2087">
    <cfRule type="cellIs" dxfId="792" priority="602" operator="equal">
      <formula>0</formula>
    </cfRule>
  </conditionalFormatting>
  <conditionalFormatting sqref="F2075:G2075 F2082:F2087 H2075:H2081 C2075:C2076 D2082:D2087 M2057:M2058 N2065:N2066 M2067 M2068:N2072 F2067:F2070 D2054:D2055 B2054 C2059:C2065 F2065:G2065 G2067:H2067 I2067:I2068 C2067:C2073 L2065:M2065 F2071:H2072 J2067:L2072 C2078:C2087">
    <cfRule type="containsText" dxfId="791" priority="600" stopIfTrue="1" operator="containsText" text="f'k{kk foHkkx jktLFkku">
      <formula>NOT(ISERROR(SEARCH("f'k{kk foHkkx jktLFkku",B2054)))</formula>
    </cfRule>
    <cfRule type="containsText" dxfId="790" priority="601" stopIfTrue="1" operator="containsText" text="iw.kkZad">
      <formula>NOT(ISERROR(SEARCH("iw.kkZad",B2054)))</formula>
    </cfRule>
  </conditionalFormatting>
  <conditionalFormatting sqref="F2083:F2085 D2082:D2087">
    <cfRule type="cellIs" dxfId="789" priority="598" stopIfTrue="1" operator="equal">
      <formula>1800</formula>
    </cfRule>
    <cfRule type="cellIs" dxfId="788" priority="599" stopIfTrue="1" operator="equal">
      <formula>200</formula>
    </cfRule>
  </conditionalFormatting>
  <conditionalFormatting sqref="F2075:G2075 F2082:F2087 H2075:H2081 C2075:C2076 D2082:D2087 M2057:M2058 N2065:N2066 M2067 M2068:N2072 F2067:F2070 D2054:D2055 B2054 C2059:C2065 F2065:G2065 G2067:H2067 I2067:I2068 C2067:C2073 L2065:M2065 F2071:H2072 J2067:L2072 C2078:C2087">
    <cfRule type="containsText" dxfId="787" priority="597" stopIfTrue="1" operator="containsText" text="dsoy jktdh; fo|ky;ksa esa iz;ksx gsrq fu%'kqYd">
      <formula>NOT(ISERROR(SEARCH("dsoy jktdh; fo|ky;ksa esa iz;ksx gsrq fu%'kqYd",B2054)))</formula>
    </cfRule>
  </conditionalFormatting>
  <conditionalFormatting sqref="N2074">
    <cfRule type="cellIs" dxfId="786" priority="593" operator="equal">
      <formula>"FAILED"</formula>
    </cfRule>
    <cfRule type="cellIs" dxfId="785" priority="594" operator="equal">
      <formula>"Supplementary"</formula>
    </cfRule>
    <cfRule type="cellIs" dxfId="784" priority="595" operator="equal">
      <formula>"Passed With G"</formula>
    </cfRule>
    <cfRule type="cellIs" dxfId="783" priority="596" operator="equal">
      <formula>"Passed"</formula>
    </cfRule>
  </conditionalFormatting>
  <conditionalFormatting sqref="F2078:G2081">
    <cfRule type="cellIs" dxfId="782" priority="591" operator="equal">
      <formula>"0/100"</formula>
    </cfRule>
    <cfRule type="cellIs" dxfId="781" priority="592" operator="equal">
      <formula>"0/200"</formula>
    </cfRule>
  </conditionalFormatting>
  <conditionalFormatting sqref="L2074:M2074">
    <cfRule type="cellIs" dxfId="780" priority="590" operator="equal">
      <formula>"Failed"</formula>
    </cfRule>
  </conditionalFormatting>
  <conditionalFormatting sqref="C2078:H2081">
    <cfRule type="expression" dxfId="779" priority="589">
      <formula>$C2078=0</formula>
    </cfRule>
  </conditionalFormatting>
  <conditionalFormatting sqref="H2110:H2117 G2118:H2118 E2114:E2118 N2089:N2102 M2089:M2101 J2103:M2108 H2105:H2108 D2089:J2091 C2089:C2092 D2095:D2100 H2095:J2100 E2095:G2101 E2103:E2111 G2103:G2111 F2103:F2112 C2095:C2101 D2104:D2111 C2103:C2112 H2103:I2104 K2089:K2100 L2089:L2091 L2093 L2095:L2101 K2111:L2111 I2110:L2110 N2104:N2110 A2089:B2123 F2114:G2117 F2118:F2123 K2112:N2114 K2116:N2116 C2114:D2123">
    <cfRule type="cellIs" dxfId="778" priority="588" operator="equal">
      <formula>0</formula>
    </cfRule>
  </conditionalFormatting>
  <conditionalFormatting sqref="F2111:G2111 F2118:F2123 H2111:H2117 C2111:C2112 D2118:D2123 M2093:M2094 N2101:N2102 M2103 M2104:N2108 F2103:F2106 D2090:D2091 B2090 C2095:C2101 F2101:G2101 G2103:H2103 I2103:I2104 C2103:C2109 L2101:M2101 F2107:H2108 J2103:L2108 C2114:C2123">
    <cfRule type="containsText" dxfId="777" priority="586" stopIfTrue="1" operator="containsText" text="f'k{kk foHkkx jktLFkku">
      <formula>NOT(ISERROR(SEARCH("f'k{kk foHkkx jktLFkku",B2090)))</formula>
    </cfRule>
    <cfRule type="containsText" dxfId="776" priority="587" stopIfTrue="1" operator="containsText" text="iw.kkZad">
      <formula>NOT(ISERROR(SEARCH("iw.kkZad",B2090)))</formula>
    </cfRule>
  </conditionalFormatting>
  <conditionalFormatting sqref="F2119:F2121 D2118:D2123">
    <cfRule type="cellIs" dxfId="775" priority="584" stopIfTrue="1" operator="equal">
      <formula>1800</formula>
    </cfRule>
    <cfRule type="cellIs" dxfId="774" priority="585" stopIfTrue="1" operator="equal">
      <formula>200</formula>
    </cfRule>
  </conditionalFormatting>
  <conditionalFormatting sqref="F2111:G2111 F2118:F2123 H2111:H2117 C2111:C2112 D2118:D2123 M2093:M2094 N2101:N2102 M2103 M2104:N2108 F2103:F2106 D2090:D2091 B2090 C2095:C2101 F2101:G2101 G2103:H2103 I2103:I2104 C2103:C2109 L2101:M2101 F2107:H2108 J2103:L2108 C2114:C2123">
    <cfRule type="containsText" dxfId="773" priority="583" stopIfTrue="1" operator="containsText" text="dsoy jktdh; fo|ky;ksa esa iz;ksx gsrq fu%'kqYd">
      <formula>NOT(ISERROR(SEARCH("dsoy jktdh; fo|ky;ksa esa iz;ksx gsrq fu%'kqYd",B2090)))</formula>
    </cfRule>
  </conditionalFormatting>
  <conditionalFormatting sqref="N2110">
    <cfRule type="cellIs" dxfId="772" priority="579" operator="equal">
      <formula>"FAILED"</formula>
    </cfRule>
    <cfRule type="cellIs" dxfId="771" priority="580" operator="equal">
      <formula>"Supplementary"</formula>
    </cfRule>
    <cfRule type="cellIs" dxfId="770" priority="581" operator="equal">
      <formula>"Passed With G"</formula>
    </cfRule>
    <cfRule type="cellIs" dxfId="769" priority="582" operator="equal">
      <formula>"Passed"</formula>
    </cfRule>
  </conditionalFormatting>
  <conditionalFormatting sqref="F2114:G2117">
    <cfRule type="cellIs" dxfId="768" priority="577" operator="equal">
      <formula>"0/100"</formula>
    </cfRule>
    <cfRule type="cellIs" dxfId="767" priority="578" operator="equal">
      <formula>"0/200"</formula>
    </cfRule>
  </conditionalFormatting>
  <conditionalFormatting sqref="L2110:M2110">
    <cfRule type="cellIs" dxfId="766" priority="576" operator="equal">
      <formula>"Failed"</formula>
    </cfRule>
  </conditionalFormatting>
  <conditionalFormatting sqref="C2114:H2117">
    <cfRule type="expression" dxfId="765" priority="575">
      <formula>$C2114=0</formula>
    </cfRule>
  </conditionalFormatting>
  <conditionalFormatting sqref="H2146:H2153 G2154:H2154 E2150:E2154 N2125:N2138 M2125:M2137 J2139:M2144 H2141:H2144 D2125:J2127 C2125:C2128 D2131:D2136 H2131:J2136 E2131:G2137 E2139:E2147 G2139:G2147 F2139:F2148 C2131:C2137 D2140:D2147 C2139:C2148 H2139:I2140 K2125:K2136 L2125:L2127 L2129 L2131:L2137 K2147:L2147 I2146:L2146 N2140:N2146 A2125:B2159 F2150:G2153 F2154:F2159 K2148:N2150 K2152:N2152 C2150:D2159">
    <cfRule type="cellIs" dxfId="764" priority="574" operator="equal">
      <formula>0</formula>
    </cfRule>
  </conditionalFormatting>
  <conditionalFormatting sqref="F2147:G2147 F2154:F2159 H2147:H2153 C2147:C2148 D2154:D2159 M2129:M2130 N2137:N2138 M2139 M2140:N2144 F2139:F2142 D2126:D2127 B2126 C2131:C2137 F2137:G2137 G2139:H2139 I2139:I2140 C2139:C2145 L2137:M2137 F2143:H2144 J2139:L2144 C2150:C2159">
    <cfRule type="containsText" dxfId="763" priority="572" stopIfTrue="1" operator="containsText" text="f'k{kk foHkkx jktLFkku">
      <formula>NOT(ISERROR(SEARCH("f'k{kk foHkkx jktLFkku",B2126)))</formula>
    </cfRule>
    <cfRule type="containsText" dxfId="762" priority="573" stopIfTrue="1" operator="containsText" text="iw.kkZad">
      <formula>NOT(ISERROR(SEARCH("iw.kkZad",B2126)))</formula>
    </cfRule>
  </conditionalFormatting>
  <conditionalFormatting sqref="F2155:F2157 D2154:D2159">
    <cfRule type="cellIs" dxfId="761" priority="570" stopIfTrue="1" operator="equal">
      <formula>1800</formula>
    </cfRule>
    <cfRule type="cellIs" dxfId="760" priority="571" stopIfTrue="1" operator="equal">
      <formula>200</formula>
    </cfRule>
  </conditionalFormatting>
  <conditionalFormatting sqref="F2147:G2147 F2154:F2159 H2147:H2153 C2147:C2148 D2154:D2159 M2129:M2130 N2137:N2138 M2139 M2140:N2144 F2139:F2142 D2126:D2127 B2126 C2131:C2137 F2137:G2137 G2139:H2139 I2139:I2140 C2139:C2145 L2137:M2137 F2143:H2144 J2139:L2144 C2150:C2159">
    <cfRule type="containsText" dxfId="759" priority="569" stopIfTrue="1" operator="containsText" text="dsoy jktdh; fo|ky;ksa esa iz;ksx gsrq fu%'kqYd">
      <formula>NOT(ISERROR(SEARCH("dsoy jktdh; fo|ky;ksa esa iz;ksx gsrq fu%'kqYd",B2126)))</formula>
    </cfRule>
  </conditionalFormatting>
  <conditionalFormatting sqref="N2146">
    <cfRule type="cellIs" dxfId="758" priority="565" operator="equal">
      <formula>"FAILED"</formula>
    </cfRule>
    <cfRule type="cellIs" dxfId="757" priority="566" operator="equal">
      <formula>"Supplementary"</formula>
    </cfRule>
    <cfRule type="cellIs" dxfId="756" priority="567" operator="equal">
      <formula>"Passed With G"</formula>
    </cfRule>
    <cfRule type="cellIs" dxfId="755" priority="568" operator="equal">
      <formula>"Passed"</formula>
    </cfRule>
  </conditionalFormatting>
  <conditionalFormatting sqref="F2150:G2153">
    <cfRule type="cellIs" dxfId="754" priority="563" operator="equal">
      <formula>"0/100"</formula>
    </cfRule>
    <cfRule type="cellIs" dxfId="753" priority="564" operator="equal">
      <formula>"0/200"</formula>
    </cfRule>
  </conditionalFormatting>
  <conditionalFormatting sqref="L2146:M2146">
    <cfRule type="cellIs" dxfId="752" priority="562" operator="equal">
      <formula>"Failed"</formula>
    </cfRule>
  </conditionalFormatting>
  <conditionalFormatting sqref="C2150:H2153">
    <cfRule type="expression" dxfId="751" priority="561">
      <formula>$C2150=0</formula>
    </cfRule>
  </conditionalFormatting>
  <conditionalFormatting sqref="H2182:H2189 G2190:H2190 E2186:E2190 N2161:N2174 M2161:M2173 J2175:M2180 H2177:H2180 D2161:J2163 C2161:C2164 D2167:D2172 H2167:J2172 E2167:G2173 E2175:E2183 G2175:G2183 F2175:F2184 C2167:C2173 D2176:D2183 C2175:C2184 H2175:I2176 K2161:K2172 L2161:L2163 L2165 L2167:L2173 K2183:L2183 I2182:L2182 N2176:N2182 A2161:B2195 F2186:G2189 F2190:F2195 K2184:N2186 K2188:N2188 C2186:D2195">
    <cfRule type="cellIs" dxfId="750" priority="560" operator="equal">
      <formula>0</formula>
    </cfRule>
  </conditionalFormatting>
  <conditionalFormatting sqref="F2183:G2183 F2190:F2195 H2183:H2189 C2183:C2184 D2190:D2195 M2165:M2166 N2173:N2174 M2175 M2176:N2180 F2175:F2178 D2162:D2163 B2162 C2167:C2173 F2173:G2173 G2175:H2175 I2175:I2176 C2175:C2181 L2173:M2173 F2179:H2180 J2175:L2180 C2186:C2195">
    <cfRule type="containsText" dxfId="749" priority="558" stopIfTrue="1" operator="containsText" text="f'k{kk foHkkx jktLFkku">
      <formula>NOT(ISERROR(SEARCH("f'k{kk foHkkx jktLFkku",B2162)))</formula>
    </cfRule>
    <cfRule type="containsText" dxfId="748" priority="559" stopIfTrue="1" operator="containsText" text="iw.kkZad">
      <formula>NOT(ISERROR(SEARCH("iw.kkZad",B2162)))</formula>
    </cfRule>
  </conditionalFormatting>
  <conditionalFormatting sqref="F2191:F2193 D2190:D2195">
    <cfRule type="cellIs" dxfId="747" priority="556" stopIfTrue="1" operator="equal">
      <formula>1800</formula>
    </cfRule>
    <cfRule type="cellIs" dxfId="746" priority="557" stopIfTrue="1" operator="equal">
      <formula>200</formula>
    </cfRule>
  </conditionalFormatting>
  <conditionalFormatting sqref="F2183:G2183 F2190:F2195 H2183:H2189 C2183:C2184 D2190:D2195 M2165:M2166 N2173:N2174 M2175 M2176:N2180 F2175:F2178 D2162:D2163 B2162 C2167:C2173 F2173:G2173 G2175:H2175 I2175:I2176 C2175:C2181 L2173:M2173 F2179:H2180 J2175:L2180 C2186:C2195">
    <cfRule type="containsText" dxfId="745" priority="555" stopIfTrue="1" operator="containsText" text="dsoy jktdh; fo|ky;ksa esa iz;ksx gsrq fu%'kqYd">
      <formula>NOT(ISERROR(SEARCH("dsoy jktdh; fo|ky;ksa esa iz;ksx gsrq fu%'kqYd",B2162)))</formula>
    </cfRule>
  </conditionalFormatting>
  <conditionalFormatting sqref="N2182">
    <cfRule type="cellIs" dxfId="744" priority="551" operator="equal">
      <formula>"FAILED"</formula>
    </cfRule>
    <cfRule type="cellIs" dxfId="743" priority="552" operator="equal">
      <formula>"Supplementary"</formula>
    </cfRule>
    <cfRule type="cellIs" dxfId="742" priority="553" operator="equal">
      <formula>"Passed With G"</formula>
    </cfRule>
    <cfRule type="cellIs" dxfId="741" priority="554" operator="equal">
      <formula>"Passed"</formula>
    </cfRule>
  </conditionalFormatting>
  <conditionalFormatting sqref="F2186:G2189">
    <cfRule type="cellIs" dxfId="740" priority="549" operator="equal">
      <formula>"0/100"</formula>
    </cfRule>
    <cfRule type="cellIs" dxfId="739" priority="550" operator="equal">
      <formula>"0/200"</formula>
    </cfRule>
  </conditionalFormatting>
  <conditionalFormatting sqref="L2182:M2182">
    <cfRule type="cellIs" dxfId="738" priority="548" operator="equal">
      <formula>"Failed"</formula>
    </cfRule>
  </conditionalFormatting>
  <conditionalFormatting sqref="C2186:H2189">
    <cfRule type="expression" dxfId="737" priority="547">
      <formula>$C2186=0</formula>
    </cfRule>
  </conditionalFormatting>
  <conditionalFormatting sqref="H2218:H2225 G2226:H2226 E2222:E2226 N2197:N2210 M2197:M2209 J2211:M2216 H2213:H2216 D2197:J2199 C2197:C2200 D2203:D2208 H2203:J2208 E2203:G2209 E2211:E2219 G2211:G2219 F2211:F2220 C2203:C2209 D2212:D2219 C2211:C2220 H2211:I2212 K2197:K2208 L2197:L2199 L2201 L2203:L2209 K2219:L2219 I2218:L2218 N2212:N2218 A2197:B2231 F2222:G2225 F2226:F2231 K2220:N2222 K2224:N2224 C2222:D2231">
    <cfRule type="cellIs" dxfId="736" priority="546" operator="equal">
      <formula>0</formula>
    </cfRule>
  </conditionalFormatting>
  <conditionalFormatting sqref="F2219:G2219 F2226:F2231 H2219:H2225 C2219:C2220 D2226:D2231 M2201:M2202 N2209:N2210 M2211 M2212:N2216 F2211:F2214 D2198:D2199 B2198 C2203:C2209 F2209:G2209 G2211:H2211 I2211:I2212 C2211:C2217 L2209:M2209 F2215:H2216 J2211:L2216 C2222:C2231">
    <cfRule type="containsText" dxfId="735" priority="544" stopIfTrue="1" operator="containsText" text="f'k{kk foHkkx jktLFkku">
      <formula>NOT(ISERROR(SEARCH("f'k{kk foHkkx jktLFkku",B2198)))</formula>
    </cfRule>
    <cfRule type="containsText" dxfId="734" priority="545" stopIfTrue="1" operator="containsText" text="iw.kkZad">
      <formula>NOT(ISERROR(SEARCH("iw.kkZad",B2198)))</formula>
    </cfRule>
  </conditionalFormatting>
  <conditionalFormatting sqref="F2227:F2229 D2226:D2231">
    <cfRule type="cellIs" dxfId="733" priority="542" stopIfTrue="1" operator="equal">
      <formula>1800</formula>
    </cfRule>
    <cfRule type="cellIs" dxfId="732" priority="543" stopIfTrue="1" operator="equal">
      <formula>200</formula>
    </cfRule>
  </conditionalFormatting>
  <conditionalFormatting sqref="F2219:G2219 F2226:F2231 H2219:H2225 C2219:C2220 D2226:D2231 M2201:M2202 N2209:N2210 M2211 M2212:N2216 F2211:F2214 D2198:D2199 B2198 C2203:C2209 F2209:G2209 G2211:H2211 I2211:I2212 C2211:C2217 L2209:M2209 F2215:H2216 J2211:L2216 C2222:C2231">
    <cfRule type="containsText" dxfId="731" priority="541" stopIfTrue="1" operator="containsText" text="dsoy jktdh; fo|ky;ksa esa iz;ksx gsrq fu%'kqYd">
      <formula>NOT(ISERROR(SEARCH("dsoy jktdh; fo|ky;ksa esa iz;ksx gsrq fu%'kqYd",B2198)))</formula>
    </cfRule>
  </conditionalFormatting>
  <conditionalFormatting sqref="N2218">
    <cfRule type="cellIs" dxfId="730" priority="537" operator="equal">
      <formula>"FAILED"</formula>
    </cfRule>
    <cfRule type="cellIs" dxfId="729" priority="538" operator="equal">
      <formula>"Supplementary"</formula>
    </cfRule>
    <cfRule type="cellIs" dxfId="728" priority="539" operator="equal">
      <formula>"Passed With G"</formula>
    </cfRule>
    <cfRule type="cellIs" dxfId="727" priority="540" operator="equal">
      <formula>"Passed"</formula>
    </cfRule>
  </conditionalFormatting>
  <conditionalFormatting sqref="F2222:G2225">
    <cfRule type="cellIs" dxfId="726" priority="535" operator="equal">
      <formula>"0/100"</formula>
    </cfRule>
    <cfRule type="cellIs" dxfId="725" priority="536" operator="equal">
      <formula>"0/200"</formula>
    </cfRule>
  </conditionalFormatting>
  <conditionalFormatting sqref="L2218:M2218">
    <cfRule type="cellIs" dxfId="724" priority="534" operator="equal">
      <formula>"Failed"</formula>
    </cfRule>
  </conditionalFormatting>
  <conditionalFormatting sqref="C2222:H2225">
    <cfRule type="expression" dxfId="723" priority="533">
      <formula>$C2222=0</formula>
    </cfRule>
  </conditionalFormatting>
  <conditionalFormatting sqref="H2254:H2261 G2262:H2262 E2258:E2262 N2233:N2246 M2233:M2245 J2247:M2252 H2249:H2252 D2233:J2235 C2233:C2236 D2239:D2244 H2239:J2244 E2239:G2245 E2247:E2255 G2247:G2255 F2247:F2256 C2239:C2245 D2248:D2255 C2247:C2256 H2247:I2248 K2233:K2244 L2233:L2235 L2237 L2239:L2245 K2255:L2255 I2254:L2254 N2248:N2254 A2233:B2267 F2258:G2261 F2262:F2267 K2256:N2258 K2260:N2260 C2258:D2267">
    <cfRule type="cellIs" dxfId="722" priority="532" operator="equal">
      <formula>0</formula>
    </cfRule>
  </conditionalFormatting>
  <conditionalFormatting sqref="F2255:G2255 F2262:F2267 H2255:H2261 C2255:C2256 D2262:D2267 M2237:M2238 N2245:N2246 M2247 M2248:N2252 F2247:F2250 D2234:D2235 B2234 C2239:C2245 F2245:G2245 G2247:H2247 I2247:I2248 C2247:C2253 L2245:M2245 F2251:H2252 J2247:L2252 C2258:C2267">
    <cfRule type="containsText" dxfId="721" priority="530" stopIfTrue="1" operator="containsText" text="f'k{kk foHkkx jktLFkku">
      <formula>NOT(ISERROR(SEARCH("f'k{kk foHkkx jktLFkku",B2234)))</formula>
    </cfRule>
    <cfRule type="containsText" dxfId="720" priority="531" stopIfTrue="1" operator="containsText" text="iw.kkZad">
      <formula>NOT(ISERROR(SEARCH("iw.kkZad",B2234)))</formula>
    </cfRule>
  </conditionalFormatting>
  <conditionalFormatting sqref="F2263:F2265 D2262:D2267">
    <cfRule type="cellIs" dxfId="719" priority="528" stopIfTrue="1" operator="equal">
      <formula>1800</formula>
    </cfRule>
    <cfRule type="cellIs" dxfId="718" priority="529" stopIfTrue="1" operator="equal">
      <formula>200</formula>
    </cfRule>
  </conditionalFormatting>
  <conditionalFormatting sqref="F2255:G2255 F2262:F2267 H2255:H2261 C2255:C2256 D2262:D2267 M2237:M2238 N2245:N2246 M2247 M2248:N2252 F2247:F2250 D2234:D2235 B2234 C2239:C2245 F2245:G2245 G2247:H2247 I2247:I2248 C2247:C2253 L2245:M2245 F2251:H2252 J2247:L2252 C2258:C2267">
    <cfRule type="containsText" dxfId="717" priority="527" stopIfTrue="1" operator="containsText" text="dsoy jktdh; fo|ky;ksa esa iz;ksx gsrq fu%'kqYd">
      <formula>NOT(ISERROR(SEARCH("dsoy jktdh; fo|ky;ksa esa iz;ksx gsrq fu%'kqYd",B2234)))</formula>
    </cfRule>
  </conditionalFormatting>
  <conditionalFormatting sqref="N2254">
    <cfRule type="cellIs" dxfId="716" priority="523" operator="equal">
      <formula>"FAILED"</formula>
    </cfRule>
    <cfRule type="cellIs" dxfId="715" priority="524" operator="equal">
      <formula>"Supplementary"</formula>
    </cfRule>
    <cfRule type="cellIs" dxfId="714" priority="525" operator="equal">
      <formula>"Passed With G"</formula>
    </cfRule>
    <cfRule type="cellIs" dxfId="713" priority="526" operator="equal">
      <formula>"Passed"</formula>
    </cfRule>
  </conditionalFormatting>
  <conditionalFormatting sqref="F2258:G2261">
    <cfRule type="cellIs" dxfId="712" priority="521" operator="equal">
      <formula>"0/100"</formula>
    </cfRule>
    <cfRule type="cellIs" dxfId="711" priority="522" operator="equal">
      <formula>"0/200"</formula>
    </cfRule>
  </conditionalFormatting>
  <conditionalFormatting sqref="L2254:M2254">
    <cfRule type="cellIs" dxfId="710" priority="520" operator="equal">
      <formula>"Failed"</formula>
    </cfRule>
  </conditionalFormatting>
  <conditionalFormatting sqref="C2258:H2261">
    <cfRule type="expression" dxfId="709" priority="519">
      <formula>$C2258=0</formula>
    </cfRule>
  </conditionalFormatting>
  <conditionalFormatting sqref="H2290:H2297 G2298:H2298 E2294:E2298 N2269:N2282 M2269:M2281 J2283:M2288 H2285:H2288 D2269:J2271 C2269:C2272 D2275:D2280 H2275:J2280 E2275:G2281 E2283:E2291 G2283:G2291 F2283:F2292 C2275:C2281 D2284:D2291 C2283:C2292 H2283:I2284 K2269:K2280 L2269:L2271 L2273 L2275:L2281 K2291:L2291 I2290:L2290 N2284:N2290 A2269:B2303 F2294:G2297 F2298:F2303 K2292:N2294 K2296:N2296 C2294:D2303">
    <cfRule type="cellIs" dxfId="708" priority="518" operator="equal">
      <formula>0</formula>
    </cfRule>
  </conditionalFormatting>
  <conditionalFormatting sqref="F2291:G2291 F2298:F2303 H2291:H2297 C2291:C2292 D2298:D2303 M2273:M2274 N2281:N2282 M2283 M2284:N2288 F2283:F2286 D2270:D2271 B2270 C2275:C2281 F2281:G2281 G2283:H2283 I2283:I2284 C2283:C2289 L2281:M2281 F2287:H2288 J2283:L2288 C2294:C2303">
    <cfRule type="containsText" dxfId="707" priority="516" stopIfTrue="1" operator="containsText" text="f'k{kk foHkkx jktLFkku">
      <formula>NOT(ISERROR(SEARCH("f'k{kk foHkkx jktLFkku",B2270)))</formula>
    </cfRule>
    <cfRule type="containsText" dxfId="706" priority="517" stopIfTrue="1" operator="containsText" text="iw.kkZad">
      <formula>NOT(ISERROR(SEARCH("iw.kkZad",B2270)))</formula>
    </cfRule>
  </conditionalFormatting>
  <conditionalFormatting sqref="F2299:F2301 D2298:D2303">
    <cfRule type="cellIs" dxfId="705" priority="514" stopIfTrue="1" operator="equal">
      <formula>1800</formula>
    </cfRule>
    <cfRule type="cellIs" dxfId="704" priority="515" stopIfTrue="1" operator="equal">
      <formula>200</formula>
    </cfRule>
  </conditionalFormatting>
  <conditionalFormatting sqref="F2291:G2291 F2298:F2303 H2291:H2297 C2291:C2292 D2298:D2303 M2273:M2274 N2281:N2282 M2283 M2284:N2288 F2283:F2286 D2270:D2271 B2270 C2275:C2281 F2281:G2281 G2283:H2283 I2283:I2284 C2283:C2289 L2281:M2281 F2287:H2288 J2283:L2288 C2294:C2303">
    <cfRule type="containsText" dxfId="703" priority="513" stopIfTrue="1" operator="containsText" text="dsoy jktdh; fo|ky;ksa esa iz;ksx gsrq fu%'kqYd">
      <formula>NOT(ISERROR(SEARCH("dsoy jktdh; fo|ky;ksa esa iz;ksx gsrq fu%'kqYd",B2270)))</formula>
    </cfRule>
  </conditionalFormatting>
  <conditionalFormatting sqref="N2290">
    <cfRule type="cellIs" dxfId="702" priority="509" operator="equal">
      <formula>"FAILED"</formula>
    </cfRule>
    <cfRule type="cellIs" dxfId="701" priority="510" operator="equal">
      <formula>"Supplementary"</formula>
    </cfRule>
    <cfRule type="cellIs" dxfId="700" priority="511" operator="equal">
      <formula>"Passed With G"</formula>
    </cfRule>
    <cfRule type="cellIs" dxfId="699" priority="512" operator="equal">
      <formula>"Passed"</formula>
    </cfRule>
  </conditionalFormatting>
  <conditionalFormatting sqref="F2294:G2297">
    <cfRule type="cellIs" dxfId="698" priority="507" operator="equal">
      <formula>"0/100"</formula>
    </cfRule>
    <cfRule type="cellIs" dxfId="697" priority="508" operator="equal">
      <formula>"0/200"</formula>
    </cfRule>
  </conditionalFormatting>
  <conditionalFormatting sqref="L2290:M2290">
    <cfRule type="cellIs" dxfId="696" priority="506" operator="equal">
      <formula>"Failed"</formula>
    </cfRule>
  </conditionalFormatting>
  <conditionalFormatting sqref="C2294:H2297">
    <cfRule type="expression" dxfId="695" priority="505">
      <formula>$C2294=0</formula>
    </cfRule>
  </conditionalFormatting>
  <conditionalFormatting sqref="H2326:H2333 G2334:H2334 E2330:E2334 N2305:N2318 M2305:M2317 J2319:M2324 H2321:H2324 D2305:J2307 C2305:C2308 D2311:D2316 H2311:J2316 E2311:G2317 E2319:E2327 G2319:G2327 F2319:F2328 C2311:C2317 D2320:D2327 C2319:C2328 H2319:I2320 K2305:K2316 L2305:L2307 L2309 L2311:L2317 K2327:L2327 I2326:L2326 N2320:N2326 A2305:B2339 F2330:G2333 F2334:F2339 K2328:N2330 K2332:N2332 C2330:D2339">
    <cfRule type="cellIs" dxfId="694" priority="504" operator="equal">
      <formula>0</formula>
    </cfRule>
  </conditionalFormatting>
  <conditionalFormatting sqref="F2327:G2327 F2334:F2339 H2327:H2333 C2327:C2328 D2334:D2339 M2309:M2310 N2317:N2318 M2319 M2320:N2324 F2319:F2322 D2306:D2307 B2306 C2311:C2317 F2317:G2317 G2319:H2319 I2319:I2320 C2319:C2325 L2317:M2317 F2323:H2324 J2319:L2324 C2330:C2339">
    <cfRule type="containsText" dxfId="693" priority="502" stopIfTrue="1" operator="containsText" text="f'k{kk foHkkx jktLFkku">
      <formula>NOT(ISERROR(SEARCH("f'k{kk foHkkx jktLFkku",B2306)))</formula>
    </cfRule>
    <cfRule type="containsText" dxfId="692" priority="503" stopIfTrue="1" operator="containsText" text="iw.kkZad">
      <formula>NOT(ISERROR(SEARCH("iw.kkZad",B2306)))</formula>
    </cfRule>
  </conditionalFormatting>
  <conditionalFormatting sqref="F2335:F2337 D2334:D2339">
    <cfRule type="cellIs" dxfId="691" priority="500" stopIfTrue="1" operator="equal">
      <formula>1800</formula>
    </cfRule>
    <cfRule type="cellIs" dxfId="690" priority="501" stopIfTrue="1" operator="equal">
      <formula>200</formula>
    </cfRule>
  </conditionalFormatting>
  <conditionalFormatting sqref="F2327:G2327 F2334:F2339 H2327:H2333 C2327:C2328 D2334:D2339 M2309:M2310 N2317:N2318 M2319 M2320:N2324 F2319:F2322 D2306:D2307 B2306 C2311:C2317 F2317:G2317 G2319:H2319 I2319:I2320 C2319:C2325 L2317:M2317 F2323:H2324 J2319:L2324 C2330:C2339">
    <cfRule type="containsText" dxfId="689" priority="499" stopIfTrue="1" operator="containsText" text="dsoy jktdh; fo|ky;ksa esa iz;ksx gsrq fu%'kqYd">
      <formula>NOT(ISERROR(SEARCH("dsoy jktdh; fo|ky;ksa esa iz;ksx gsrq fu%'kqYd",B2306)))</formula>
    </cfRule>
  </conditionalFormatting>
  <conditionalFormatting sqref="N2326">
    <cfRule type="cellIs" dxfId="688" priority="495" operator="equal">
      <formula>"FAILED"</formula>
    </cfRule>
    <cfRule type="cellIs" dxfId="687" priority="496" operator="equal">
      <formula>"Supplementary"</formula>
    </cfRule>
    <cfRule type="cellIs" dxfId="686" priority="497" operator="equal">
      <formula>"Passed With G"</formula>
    </cfRule>
    <cfRule type="cellIs" dxfId="685" priority="498" operator="equal">
      <formula>"Passed"</formula>
    </cfRule>
  </conditionalFormatting>
  <conditionalFormatting sqref="F2330:G2333">
    <cfRule type="cellIs" dxfId="684" priority="493" operator="equal">
      <formula>"0/100"</formula>
    </cfRule>
    <cfRule type="cellIs" dxfId="683" priority="494" operator="equal">
      <formula>"0/200"</formula>
    </cfRule>
  </conditionalFormatting>
  <conditionalFormatting sqref="L2326:M2326">
    <cfRule type="cellIs" dxfId="682" priority="492" operator="equal">
      <formula>"Failed"</formula>
    </cfRule>
  </conditionalFormatting>
  <conditionalFormatting sqref="C2330:H2333">
    <cfRule type="expression" dxfId="681" priority="491">
      <formula>$C2330=0</formula>
    </cfRule>
  </conditionalFormatting>
  <conditionalFormatting sqref="H2362:H2369 G2370:H2370 E2366:E2370 N2341:N2354 M2341:M2353 J2355:M2360 H2357:H2360 D2341:J2343 C2341:C2344 D2347:D2352 H2347:J2352 E2347:G2353 E2355:E2363 G2355:G2363 F2355:F2364 C2347:C2353 D2356:D2363 C2355:C2364 H2355:I2356 K2341:K2352 L2341:L2343 L2345 L2347:L2353 K2363:L2363 I2362:L2362 N2356:N2362 A2341:B2375 F2366:G2369 F2370:F2375 K2364:N2366 K2368:N2368 C2366:D2375">
    <cfRule type="cellIs" dxfId="680" priority="490" operator="equal">
      <formula>0</formula>
    </cfRule>
  </conditionalFormatting>
  <conditionalFormatting sqref="F2363:G2363 F2370:F2375 H2363:H2369 C2363:C2364 D2370:D2375 M2345:M2346 N2353:N2354 M2355 M2356:N2360 F2355:F2358 D2342:D2343 B2342 C2347:C2353 F2353:G2353 G2355:H2355 I2355:I2356 C2355:C2361 L2353:M2353 F2359:H2360 J2355:L2360 C2366:C2375">
    <cfRule type="containsText" dxfId="679" priority="488" stopIfTrue="1" operator="containsText" text="f'k{kk foHkkx jktLFkku">
      <formula>NOT(ISERROR(SEARCH("f'k{kk foHkkx jktLFkku",B2342)))</formula>
    </cfRule>
    <cfRule type="containsText" dxfId="678" priority="489" stopIfTrue="1" operator="containsText" text="iw.kkZad">
      <formula>NOT(ISERROR(SEARCH("iw.kkZad",B2342)))</formula>
    </cfRule>
  </conditionalFormatting>
  <conditionalFormatting sqref="F2371:F2373 D2370:D2375">
    <cfRule type="cellIs" dxfId="677" priority="486" stopIfTrue="1" operator="equal">
      <formula>1800</formula>
    </cfRule>
    <cfRule type="cellIs" dxfId="676" priority="487" stopIfTrue="1" operator="equal">
      <formula>200</formula>
    </cfRule>
  </conditionalFormatting>
  <conditionalFormatting sqref="F2363:G2363 F2370:F2375 H2363:H2369 C2363:C2364 D2370:D2375 M2345:M2346 N2353:N2354 M2355 M2356:N2360 F2355:F2358 D2342:D2343 B2342 C2347:C2353 F2353:G2353 G2355:H2355 I2355:I2356 C2355:C2361 L2353:M2353 F2359:H2360 J2355:L2360 C2366:C2375">
    <cfRule type="containsText" dxfId="675" priority="485" stopIfTrue="1" operator="containsText" text="dsoy jktdh; fo|ky;ksa esa iz;ksx gsrq fu%'kqYd">
      <formula>NOT(ISERROR(SEARCH("dsoy jktdh; fo|ky;ksa esa iz;ksx gsrq fu%'kqYd",B2342)))</formula>
    </cfRule>
  </conditionalFormatting>
  <conditionalFormatting sqref="N2362">
    <cfRule type="cellIs" dxfId="674" priority="481" operator="equal">
      <formula>"FAILED"</formula>
    </cfRule>
    <cfRule type="cellIs" dxfId="673" priority="482" operator="equal">
      <formula>"Supplementary"</formula>
    </cfRule>
    <cfRule type="cellIs" dxfId="672" priority="483" operator="equal">
      <formula>"Passed With G"</formula>
    </cfRule>
    <cfRule type="cellIs" dxfId="671" priority="484" operator="equal">
      <formula>"Passed"</formula>
    </cfRule>
  </conditionalFormatting>
  <conditionalFormatting sqref="F2366:G2369">
    <cfRule type="cellIs" dxfId="670" priority="479" operator="equal">
      <formula>"0/100"</formula>
    </cfRule>
    <cfRule type="cellIs" dxfId="669" priority="480" operator="equal">
      <formula>"0/200"</formula>
    </cfRule>
  </conditionalFormatting>
  <conditionalFormatting sqref="L2362:M2362">
    <cfRule type="cellIs" dxfId="668" priority="478" operator="equal">
      <formula>"Failed"</formula>
    </cfRule>
  </conditionalFormatting>
  <conditionalFormatting sqref="C2366:H2369">
    <cfRule type="expression" dxfId="667" priority="477">
      <formula>$C2366=0</formula>
    </cfRule>
  </conditionalFormatting>
  <conditionalFormatting sqref="H2398:H2405 G2406:H2406 E2402:E2406 N2377:N2390 M2377:M2389 J2391:M2396 H2393:H2396 D2377:J2379 C2377:C2380 D2383:D2388 H2383:J2388 E2383:G2389 E2391:E2399 G2391:G2399 F2391:F2400 C2383:C2389 D2392:D2399 C2391:C2400 H2391:I2392 K2377:K2388 L2377:L2379 L2381 L2383:L2389 K2399:L2399 I2398:L2398 N2392:N2398 A2377:B2411 F2402:G2405 F2406:F2411 K2400:N2402 K2404:N2404 C2402:D2411">
    <cfRule type="cellIs" dxfId="666" priority="476" operator="equal">
      <formula>0</formula>
    </cfRule>
  </conditionalFormatting>
  <conditionalFormatting sqref="F2399:G2399 F2406:F2411 H2399:H2405 C2399:C2400 D2406:D2411 M2381:M2382 N2389:N2390 M2391 M2392:N2396 F2391:F2394 D2378:D2379 B2378 C2383:C2389 F2389:G2389 G2391:H2391 I2391:I2392 C2391:C2397 L2389:M2389 F2395:H2396 J2391:L2396 C2402:C2411">
    <cfRule type="containsText" dxfId="665" priority="474" stopIfTrue="1" operator="containsText" text="f'k{kk foHkkx jktLFkku">
      <formula>NOT(ISERROR(SEARCH("f'k{kk foHkkx jktLFkku",B2378)))</formula>
    </cfRule>
    <cfRule type="containsText" dxfId="664" priority="475" stopIfTrue="1" operator="containsText" text="iw.kkZad">
      <formula>NOT(ISERROR(SEARCH("iw.kkZad",B2378)))</formula>
    </cfRule>
  </conditionalFormatting>
  <conditionalFormatting sqref="F2407:F2409 D2406:D2411">
    <cfRule type="cellIs" dxfId="663" priority="472" stopIfTrue="1" operator="equal">
      <formula>1800</formula>
    </cfRule>
    <cfRule type="cellIs" dxfId="662" priority="473" stopIfTrue="1" operator="equal">
      <formula>200</formula>
    </cfRule>
  </conditionalFormatting>
  <conditionalFormatting sqref="F2399:G2399 F2406:F2411 H2399:H2405 C2399:C2400 D2406:D2411 M2381:M2382 N2389:N2390 M2391 M2392:N2396 F2391:F2394 D2378:D2379 B2378 C2383:C2389 F2389:G2389 G2391:H2391 I2391:I2392 C2391:C2397 L2389:M2389 F2395:H2396 J2391:L2396 C2402:C2411">
    <cfRule type="containsText" dxfId="661" priority="471" stopIfTrue="1" operator="containsText" text="dsoy jktdh; fo|ky;ksa esa iz;ksx gsrq fu%'kqYd">
      <formula>NOT(ISERROR(SEARCH("dsoy jktdh; fo|ky;ksa esa iz;ksx gsrq fu%'kqYd",B2378)))</formula>
    </cfRule>
  </conditionalFormatting>
  <conditionalFormatting sqref="N2398">
    <cfRule type="cellIs" dxfId="660" priority="467" operator="equal">
      <formula>"FAILED"</formula>
    </cfRule>
    <cfRule type="cellIs" dxfId="659" priority="468" operator="equal">
      <formula>"Supplementary"</formula>
    </cfRule>
    <cfRule type="cellIs" dxfId="658" priority="469" operator="equal">
      <formula>"Passed With G"</formula>
    </cfRule>
    <cfRule type="cellIs" dxfId="657" priority="470" operator="equal">
      <formula>"Passed"</formula>
    </cfRule>
  </conditionalFormatting>
  <conditionalFormatting sqref="F2402:G2405">
    <cfRule type="cellIs" dxfId="656" priority="465" operator="equal">
      <formula>"0/100"</formula>
    </cfRule>
    <cfRule type="cellIs" dxfId="655" priority="466" operator="equal">
      <formula>"0/200"</formula>
    </cfRule>
  </conditionalFormatting>
  <conditionalFormatting sqref="L2398:M2398">
    <cfRule type="cellIs" dxfId="654" priority="464" operator="equal">
      <formula>"Failed"</formula>
    </cfRule>
  </conditionalFormatting>
  <conditionalFormatting sqref="C2402:H2405">
    <cfRule type="expression" dxfId="653" priority="463">
      <formula>$C2402=0</formula>
    </cfRule>
  </conditionalFormatting>
  <conditionalFormatting sqref="H2434:H2441 G2442:H2442 E2438:E2442 N2413:N2426 M2413:M2425 J2427:M2432 H2429:H2432 D2413:J2415 C2413:C2416 D2419:D2424 H2419:J2424 E2419:G2425 E2427:E2435 G2427:G2435 F2427:F2436 C2419:C2425 D2428:D2435 C2427:C2436 H2427:I2428 K2413:K2424 L2413:L2415 L2417 L2419:L2425 K2435:L2435 I2434:L2434 N2428:N2434 A2413:B2447 F2438:G2441 F2442:F2447 K2436:N2438 K2440:N2440 C2438:D2447">
    <cfRule type="cellIs" dxfId="652" priority="462" operator="equal">
      <formula>0</formula>
    </cfRule>
  </conditionalFormatting>
  <conditionalFormatting sqref="F2435:G2435 F2442:F2447 H2435:H2441 C2435:C2436 D2442:D2447 M2417:M2418 N2425:N2426 M2427 M2428:N2432 F2427:F2430 D2414:D2415 B2414 C2419:C2425 F2425:G2425 G2427:H2427 I2427:I2428 C2427:C2433 L2425:M2425 F2431:H2432 J2427:L2432 C2438:C2447">
    <cfRule type="containsText" dxfId="651" priority="460" stopIfTrue="1" operator="containsText" text="f'k{kk foHkkx jktLFkku">
      <formula>NOT(ISERROR(SEARCH("f'k{kk foHkkx jktLFkku",B2414)))</formula>
    </cfRule>
    <cfRule type="containsText" dxfId="650" priority="461" stopIfTrue="1" operator="containsText" text="iw.kkZad">
      <formula>NOT(ISERROR(SEARCH("iw.kkZad",B2414)))</formula>
    </cfRule>
  </conditionalFormatting>
  <conditionalFormatting sqref="F2443:F2445 D2442:D2447">
    <cfRule type="cellIs" dxfId="649" priority="458" stopIfTrue="1" operator="equal">
      <formula>1800</formula>
    </cfRule>
    <cfRule type="cellIs" dxfId="648" priority="459" stopIfTrue="1" operator="equal">
      <formula>200</formula>
    </cfRule>
  </conditionalFormatting>
  <conditionalFormatting sqref="F2435:G2435 F2442:F2447 H2435:H2441 C2435:C2436 D2442:D2447 M2417:M2418 N2425:N2426 M2427 M2428:N2432 F2427:F2430 D2414:D2415 B2414 C2419:C2425 F2425:G2425 G2427:H2427 I2427:I2428 C2427:C2433 L2425:M2425 F2431:H2432 J2427:L2432 C2438:C2447">
    <cfRule type="containsText" dxfId="647" priority="457" stopIfTrue="1" operator="containsText" text="dsoy jktdh; fo|ky;ksa esa iz;ksx gsrq fu%'kqYd">
      <formula>NOT(ISERROR(SEARCH("dsoy jktdh; fo|ky;ksa esa iz;ksx gsrq fu%'kqYd",B2414)))</formula>
    </cfRule>
  </conditionalFormatting>
  <conditionalFormatting sqref="N2434">
    <cfRule type="cellIs" dxfId="646" priority="453" operator="equal">
      <formula>"FAILED"</formula>
    </cfRule>
    <cfRule type="cellIs" dxfId="645" priority="454" operator="equal">
      <formula>"Supplementary"</formula>
    </cfRule>
    <cfRule type="cellIs" dxfId="644" priority="455" operator="equal">
      <formula>"Passed With G"</formula>
    </cfRule>
    <cfRule type="cellIs" dxfId="643" priority="456" operator="equal">
      <formula>"Passed"</formula>
    </cfRule>
  </conditionalFormatting>
  <conditionalFormatting sqref="F2438:G2441">
    <cfRule type="cellIs" dxfId="642" priority="451" operator="equal">
      <formula>"0/100"</formula>
    </cfRule>
    <cfRule type="cellIs" dxfId="641" priority="452" operator="equal">
      <formula>"0/200"</formula>
    </cfRule>
  </conditionalFormatting>
  <conditionalFormatting sqref="L2434:M2434">
    <cfRule type="cellIs" dxfId="640" priority="450" operator="equal">
      <formula>"Failed"</formula>
    </cfRule>
  </conditionalFormatting>
  <conditionalFormatting sqref="C2438:H2441">
    <cfRule type="expression" dxfId="639" priority="449">
      <formula>$C2438=0</formula>
    </cfRule>
  </conditionalFormatting>
  <conditionalFormatting sqref="H2470:H2477 G2478:H2478 E2474:E2478 N2449:N2462 M2449:M2461 J2463:M2468 H2465:H2468 D2449:J2451 C2449:C2452 D2455:D2460 H2455:J2460 E2455:G2461 E2463:E2471 G2463:G2471 F2463:F2472 C2455:C2461 D2464:D2471 C2463:C2472 H2463:I2464 K2449:K2460 L2449:L2451 L2453 L2455:L2461 K2471:L2471 I2470:L2470 N2464:N2470 A2449:B2483 F2474:G2477 F2478:F2483 K2472:N2474 K2476:N2476 C2474:D2483">
    <cfRule type="cellIs" dxfId="638" priority="448" operator="equal">
      <formula>0</formula>
    </cfRule>
  </conditionalFormatting>
  <conditionalFormatting sqref="F2471:G2471 F2478:F2483 H2471:H2477 C2471:C2472 D2478:D2483 M2453:M2454 N2461:N2462 M2463 M2464:N2468 F2463:F2466 D2450:D2451 B2450 C2455:C2461 F2461:G2461 G2463:H2463 I2463:I2464 C2463:C2469 L2461:M2461 F2467:H2468 J2463:L2468 C2474:C2483">
    <cfRule type="containsText" dxfId="637" priority="446" stopIfTrue="1" operator="containsText" text="f'k{kk foHkkx jktLFkku">
      <formula>NOT(ISERROR(SEARCH("f'k{kk foHkkx jktLFkku",B2450)))</formula>
    </cfRule>
    <cfRule type="containsText" dxfId="636" priority="447" stopIfTrue="1" operator="containsText" text="iw.kkZad">
      <formula>NOT(ISERROR(SEARCH("iw.kkZad",B2450)))</formula>
    </cfRule>
  </conditionalFormatting>
  <conditionalFormatting sqref="F2479:F2481 D2478:D2483">
    <cfRule type="cellIs" dxfId="635" priority="444" stopIfTrue="1" operator="equal">
      <formula>1800</formula>
    </cfRule>
    <cfRule type="cellIs" dxfId="634" priority="445" stopIfTrue="1" operator="equal">
      <formula>200</formula>
    </cfRule>
  </conditionalFormatting>
  <conditionalFormatting sqref="F2471:G2471 F2478:F2483 H2471:H2477 C2471:C2472 D2478:D2483 M2453:M2454 N2461:N2462 M2463 M2464:N2468 F2463:F2466 D2450:D2451 B2450 C2455:C2461 F2461:G2461 G2463:H2463 I2463:I2464 C2463:C2469 L2461:M2461 F2467:H2468 J2463:L2468 C2474:C2483">
    <cfRule type="containsText" dxfId="633" priority="443" stopIfTrue="1" operator="containsText" text="dsoy jktdh; fo|ky;ksa esa iz;ksx gsrq fu%'kqYd">
      <formula>NOT(ISERROR(SEARCH("dsoy jktdh; fo|ky;ksa esa iz;ksx gsrq fu%'kqYd",B2450)))</formula>
    </cfRule>
  </conditionalFormatting>
  <conditionalFormatting sqref="N2470">
    <cfRule type="cellIs" dxfId="632" priority="439" operator="equal">
      <formula>"FAILED"</formula>
    </cfRule>
    <cfRule type="cellIs" dxfId="631" priority="440" operator="equal">
      <formula>"Supplementary"</formula>
    </cfRule>
    <cfRule type="cellIs" dxfId="630" priority="441" operator="equal">
      <formula>"Passed With G"</formula>
    </cfRule>
    <cfRule type="cellIs" dxfId="629" priority="442" operator="equal">
      <formula>"Passed"</formula>
    </cfRule>
  </conditionalFormatting>
  <conditionalFormatting sqref="F2474:G2477">
    <cfRule type="cellIs" dxfId="628" priority="437" operator="equal">
      <formula>"0/100"</formula>
    </cfRule>
    <cfRule type="cellIs" dxfId="627" priority="438" operator="equal">
      <formula>"0/200"</formula>
    </cfRule>
  </conditionalFormatting>
  <conditionalFormatting sqref="L2470:M2470">
    <cfRule type="cellIs" dxfId="626" priority="436" operator="equal">
      <formula>"Failed"</formula>
    </cfRule>
  </conditionalFormatting>
  <conditionalFormatting sqref="C2474:H2477">
    <cfRule type="expression" dxfId="625" priority="435">
      <formula>$C2474=0</formula>
    </cfRule>
  </conditionalFormatting>
  <conditionalFormatting sqref="H2506:H2513 G2514:H2514 E2510:E2514 N2485:N2498 M2485:M2497 J2499:M2504 H2501:H2504 D2485:J2487 C2485:C2488 D2491:D2496 H2491:J2496 E2491:G2497 E2499:E2507 G2499:G2507 F2499:F2508 C2491:C2497 D2500:D2507 C2499:C2508 H2499:I2500 K2485:K2496 L2485:L2487 L2489 L2491:L2497 K2507:L2507 I2506:L2506 N2500:N2506 A2485:B2519 F2510:G2513 F2514:F2519 K2508:N2510 K2512:N2512 C2510:D2519">
    <cfRule type="cellIs" dxfId="624" priority="434" operator="equal">
      <formula>0</formula>
    </cfRule>
  </conditionalFormatting>
  <conditionalFormatting sqref="F2507:G2507 F2514:F2519 H2507:H2513 C2507:C2508 D2514:D2519 M2489:M2490 N2497:N2498 M2499 M2500:N2504 F2499:F2502 D2486:D2487 B2486 C2491:C2497 F2497:G2497 G2499:H2499 I2499:I2500 C2499:C2505 L2497:M2497 F2503:H2504 J2499:L2504 C2510:C2519">
    <cfRule type="containsText" dxfId="623" priority="432" stopIfTrue="1" operator="containsText" text="f'k{kk foHkkx jktLFkku">
      <formula>NOT(ISERROR(SEARCH("f'k{kk foHkkx jktLFkku",B2486)))</formula>
    </cfRule>
    <cfRule type="containsText" dxfId="622" priority="433" stopIfTrue="1" operator="containsText" text="iw.kkZad">
      <formula>NOT(ISERROR(SEARCH("iw.kkZad",B2486)))</formula>
    </cfRule>
  </conditionalFormatting>
  <conditionalFormatting sqref="F2515:F2517 D2514:D2519">
    <cfRule type="cellIs" dxfId="621" priority="430" stopIfTrue="1" operator="equal">
      <formula>1800</formula>
    </cfRule>
    <cfRule type="cellIs" dxfId="620" priority="431" stopIfTrue="1" operator="equal">
      <formula>200</formula>
    </cfRule>
  </conditionalFormatting>
  <conditionalFormatting sqref="F2507:G2507 F2514:F2519 H2507:H2513 C2507:C2508 D2514:D2519 M2489:M2490 N2497:N2498 M2499 M2500:N2504 F2499:F2502 D2486:D2487 B2486 C2491:C2497 F2497:G2497 G2499:H2499 I2499:I2500 C2499:C2505 L2497:M2497 F2503:H2504 J2499:L2504 C2510:C2519">
    <cfRule type="containsText" dxfId="619" priority="429" stopIfTrue="1" operator="containsText" text="dsoy jktdh; fo|ky;ksa esa iz;ksx gsrq fu%'kqYd">
      <formula>NOT(ISERROR(SEARCH("dsoy jktdh; fo|ky;ksa esa iz;ksx gsrq fu%'kqYd",B2486)))</formula>
    </cfRule>
  </conditionalFormatting>
  <conditionalFormatting sqref="N2506">
    <cfRule type="cellIs" dxfId="618" priority="425" operator="equal">
      <formula>"FAILED"</formula>
    </cfRule>
    <cfRule type="cellIs" dxfId="617" priority="426" operator="equal">
      <formula>"Supplementary"</formula>
    </cfRule>
    <cfRule type="cellIs" dxfId="616" priority="427" operator="equal">
      <formula>"Passed With G"</formula>
    </cfRule>
    <cfRule type="cellIs" dxfId="615" priority="428" operator="equal">
      <formula>"Passed"</formula>
    </cfRule>
  </conditionalFormatting>
  <conditionalFormatting sqref="F2510:G2513">
    <cfRule type="cellIs" dxfId="614" priority="423" operator="equal">
      <formula>"0/100"</formula>
    </cfRule>
    <cfRule type="cellIs" dxfId="613" priority="424" operator="equal">
      <formula>"0/200"</formula>
    </cfRule>
  </conditionalFormatting>
  <conditionalFormatting sqref="L2506:M2506">
    <cfRule type="cellIs" dxfId="612" priority="422" operator="equal">
      <formula>"Failed"</formula>
    </cfRule>
  </conditionalFormatting>
  <conditionalFormatting sqref="C2510:H2513">
    <cfRule type="expression" dxfId="611" priority="421">
      <formula>$C2510=0</formula>
    </cfRule>
  </conditionalFormatting>
  <conditionalFormatting sqref="H2542:H2549 G2550:H2550 E2546:E2550 N2521:N2534 M2521:M2533 J2535:M2540 H2537:H2540 D2521:J2523 C2521:C2524 D2527:D2532 H2527:J2532 E2527:G2533 E2535:E2543 G2535:G2543 F2535:F2544 C2527:C2533 D2536:D2543 C2535:C2544 H2535:I2536 K2521:K2532 L2521:L2523 L2525 L2527:L2533 K2543:L2543 I2542:L2542 N2536:N2542 A2521:B2555 F2546:G2549 F2550:F2555 K2544:N2546 K2548:N2548 C2546:D2555">
    <cfRule type="cellIs" dxfId="610" priority="420" operator="equal">
      <formula>0</formula>
    </cfRule>
  </conditionalFormatting>
  <conditionalFormatting sqref="F2543:G2543 F2550:F2555 H2543:H2549 C2543:C2544 D2550:D2555 M2525:M2526 N2533:N2534 M2535 M2536:N2540 F2535:F2538 D2522:D2523 B2522 C2527:C2533 F2533:G2533 G2535:H2535 I2535:I2536 C2535:C2541 L2533:M2533 F2539:H2540 J2535:L2540 C2546:C2555">
    <cfRule type="containsText" dxfId="609" priority="418" stopIfTrue="1" operator="containsText" text="f'k{kk foHkkx jktLFkku">
      <formula>NOT(ISERROR(SEARCH("f'k{kk foHkkx jktLFkku",B2522)))</formula>
    </cfRule>
    <cfRule type="containsText" dxfId="608" priority="419" stopIfTrue="1" operator="containsText" text="iw.kkZad">
      <formula>NOT(ISERROR(SEARCH("iw.kkZad",B2522)))</formula>
    </cfRule>
  </conditionalFormatting>
  <conditionalFormatting sqref="F2551:F2553 D2550:D2555">
    <cfRule type="cellIs" dxfId="607" priority="416" stopIfTrue="1" operator="equal">
      <formula>1800</formula>
    </cfRule>
    <cfRule type="cellIs" dxfId="606" priority="417" stopIfTrue="1" operator="equal">
      <formula>200</formula>
    </cfRule>
  </conditionalFormatting>
  <conditionalFormatting sqref="F2543:G2543 F2550:F2555 H2543:H2549 C2543:C2544 D2550:D2555 M2525:M2526 N2533:N2534 M2535 M2536:N2540 F2535:F2538 D2522:D2523 B2522 C2527:C2533 F2533:G2533 G2535:H2535 I2535:I2536 C2535:C2541 L2533:M2533 F2539:H2540 J2535:L2540 C2546:C2555">
    <cfRule type="containsText" dxfId="605" priority="415" stopIfTrue="1" operator="containsText" text="dsoy jktdh; fo|ky;ksa esa iz;ksx gsrq fu%'kqYd">
      <formula>NOT(ISERROR(SEARCH("dsoy jktdh; fo|ky;ksa esa iz;ksx gsrq fu%'kqYd",B2522)))</formula>
    </cfRule>
  </conditionalFormatting>
  <conditionalFormatting sqref="N2542">
    <cfRule type="cellIs" dxfId="604" priority="411" operator="equal">
      <formula>"FAILED"</formula>
    </cfRule>
    <cfRule type="cellIs" dxfId="603" priority="412" operator="equal">
      <formula>"Supplementary"</formula>
    </cfRule>
    <cfRule type="cellIs" dxfId="602" priority="413" operator="equal">
      <formula>"Passed With G"</formula>
    </cfRule>
    <cfRule type="cellIs" dxfId="601" priority="414" operator="equal">
      <formula>"Passed"</formula>
    </cfRule>
  </conditionalFormatting>
  <conditionalFormatting sqref="F2546:G2549">
    <cfRule type="cellIs" dxfId="600" priority="409" operator="equal">
      <formula>"0/100"</formula>
    </cfRule>
    <cfRule type="cellIs" dxfId="599" priority="410" operator="equal">
      <formula>"0/200"</formula>
    </cfRule>
  </conditionalFormatting>
  <conditionalFormatting sqref="L2542:M2542">
    <cfRule type="cellIs" dxfId="598" priority="408" operator="equal">
      <formula>"Failed"</formula>
    </cfRule>
  </conditionalFormatting>
  <conditionalFormatting sqref="C2546:H2549">
    <cfRule type="expression" dxfId="597" priority="407">
      <formula>$C2546=0</formula>
    </cfRule>
  </conditionalFormatting>
  <conditionalFormatting sqref="H2578:H2585 G2586:H2586 E2582:E2586 N2557:N2570 M2557:M2569 J2571:M2576 H2573:H2576 D2557:J2559 C2557:C2560 D2563:D2568 H2563:J2568 E2563:G2569 E2571:E2579 G2571:G2579 F2571:F2580 C2563:C2569 D2572:D2579 C2571:C2580 H2571:I2572 K2557:K2568 L2557:L2559 L2561 L2563:L2569 K2579:L2579 I2578:L2578 N2572:N2578 A2557:B2591 F2582:G2585 F2586:F2591 K2580:N2582 K2584:N2584 C2582:D2591">
    <cfRule type="cellIs" dxfId="596" priority="406" operator="equal">
      <formula>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595" priority="404" stopIfTrue="1" operator="containsText" text="f'k{kk foHkkx jktLFkku">
      <formula>NOT(ISERROR(SEARCH("f'k{kk foHkkx jktLFkku",B2558)))</formula>
    </cfRule>
    <cfRule type="containsText" dxfId="594" priority="405" stopIfTrue="1" operator="containsText" text="iw.kkZad">
      <formula>NOT(ISERROR(SEARCH("iw.kkZad",B2558)))</formula>
    </cfRule>
  </conditionalFormatting>
  <conditionalFormatting sqref="F2587:F2589 D2586:D2591">
    <cfRule type="cellIs" dxfId="593" priority="402" stopIfTrue="1" operator="equal">
      <formula>1800</formula>
    </cfRule>
    <cfRule type="cellIs" dxfId="592" priority="403" stopIfTrue="1" operator="equal">
      <formula>200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591" priority="401" stopIfTrue="1" operator="containsText" text="dsoy jktdh; fo|ky;ksa esa iz;ksx gsrq fu%'kqYd">
      <formula>NOT(ISERROR(SEARCH("dsoy jktdh; fo|ky;ksa esa iz;ksx gsrq fu%'kqYd",B2558)))</formula>
    </cfRule>
  </conditionalFormatting>
  <conditionalFormatting sqref="N2578">
    <cfRule type="cellIs" dxfId="590" priority="397" operator="equal">
      <formula>"FAILED"</formula>
    </cfRule>
    <cfRule type="cellIs" dxfId="589" priority="398" operator="equal">
      <formula>"Supplementary"</formula>
    </cfRule>
    <cfRule type="cellIs" dxfId="588" priority="399" operator="equal">
      <formula>"Passed With G"</formula>
    </cfRule>
    <cfRule type="cellIs" dxfId="587" priority="400" operator="equal">
      <formula>"Passed"</formula>
    </cfRule>
  </conditionalFormatting>
  <conditionalFormatting sqref="F2582:G2585">
    <cfRule type="cellIs" dxfId="586" priority="395" operator="equal">
      <formula>"0/100"</formula>
    </cfRule>
    <cfRule type="cellIs" dxfId="585" priority="396" operator="equal">
      <formula>"0/200"</formula>
    </cfRule>
  </conditionalFormatting>
  <conditionalFormatting sqref="L2578:M2578">
    <cfRule type="cellIs" dxfId="584" priority="394" operator="equal">
      <formula>"Failed"</formula>
    </cfRule>
  </conditionalFormatting>
  <conditionalFormatting sqref="C2582:H2585">
    <cfRule type="expression" dxfId="583" priority="393">
      <formula>$C2582=0</formula>
    </cfRule>
  </conditionalFormatting>
  <conditionalFormatting sqref="H2614:H2621 G2622:H2622 E2618:E2622 N2593:N2606 M2593:M2605 J2607:M2612 H2609:H2612 D2593:J2595 C2593:C2596 D2599:D2604 H2599:J2604 E2599:G2605 E2607:E2615 G2607:G2615 F2607:F2616 C2599:C2605 D2608:D2615 C2607:C2616 H2607:I2608 K2593:K2604 L2593:L2595 L2597 L2599:L2605 K2615:L2615 I2614:L2614 N2608:N2614 A2593:B2627 F2618:G2621 F2622:F2627 K2616:N2618 K2620:N2620 C2618:D2627">
    <cfRule type="cellIs" dxfId="582" priority="392" operator="equal">
      <formula>0</formula>
    </cfRule>
  </conditionalFormatting>
  <conditionalFormatting sqref="F2615:G2615 F2622:F2627 H2615:H2621 C2615:C2616 D2622:D2627 M2597:M2598 N2605:N2606 M2607 M2608:N2612 F2607:F2610 D2594:D2595 B2594 C2599:C2605 F2605:G2605 G2607:H2607 I2607:I2608 C2607:C2613 L2605:M2605 F2611:H2612 J2607:L2612 C2618:C2627">
    <cfRule type="containsText" dxfId="581" priority="390" stopIfTrue="1" operator="containsText" text="f'k{kk foHkkx jktLFkku">
      <formula>NOT(ISERROR(SEARCH("f'k{kk foHkkx jktLFkku",B2594)))</formula>
    </cfRule>
    <cfRule type="containsText" dxfId="580" priority="391" stopIfTrue="1" operator="containsText" text="iw.kkZad">
      <formula>NOT(ISERROR(SEARCH("iw.kkZad",B2594)))</formula>
    </cfRule>
  </conditionalFormatting>
  <conditionalFormatting sqref="F2623:F2625 D2622:D2627">
    <cfRule type="cellIs" dxfId="579" priority="388" stopIfTrue="1" operator="equal">
      <formula>1800</formula>
    </cfRule>
    <cfRule type="cellIs" dxfId="578" priority="389" stopIfTrue="1" operator="equal">
      <formula>200</formula>
    </cfRule>
  </conditionalFormatting>
  <conditionalFormatting sqref="F2615:G2615 F2622:F2627 H2615:H2621 C2615:C2616 D2622:D2627 M2597:M2598 N2605:N2606 M2607 M2608:N2612 F2607:F2610 D2594:D2595 B2594 C2599:C2605 F2605:G2605 G2607:H2607 I2607:I2608 C2607:C2613 L2605:M2605 F2611:H2612 J2607:L2612 C2618:C2627">
    <cfRule type="containsText" dxfId="577" priority="387" stopIfTrue="1" operator="containsText" text="dsoy jktdh; fo|ky;ksa esa iz;ksx gsrq fu%'kqYd">
      <formula>NOT(ISERROR(SEARCH("dsoy jktdh; fo|ky;ksa esa iz;ksx gsrq fu%'kqYd",B2594)))</formula>
    </cfRule>
  </conditionalFormatting>
  <conditionalFormatting sqref="N2614">
    <cfRule type="cellIs" dxfId="576" priority="383" operator="equal">
      <formula>"FAILED"</formula>
    </cfRule>
    <cfRule type="cellIs" dxfId="575" priority="384" operator="equal">
      <formula>"Supplementary"</formula>
    </cfRule>
    <cfRule type="cellIs" dxfId="574" priority="385" operator="equal">
      <formula>"Passed With G"</formula>
    </cfRule>
    <cfRule type="cellIs" dxfId="573" priority="386" operator="equal">
      <formula>"Passed"</formula>
    </cfRule>
  </conditionalFormatting>
  <conditionalFormatting sqref="F2618:G2621">
    <cfRule type="cellIs" dxfId="572" priority="381" operator="equal">
      <formula>"0/100"</formula>
    </cfRule>
    <cfRule type="cellIs" dxfId="571" priority="382" operator="equal">
      <formula>"0/200"</formula>
    </cfRule>
  </conditionalFormatting>
  <conditionalFormatting sqref="L2614:M2614">
    <cfRule type="cellIs" dxfId="570" priority="380" operator="equal">
      <formula>"Failed"</formula>
    </cfRule>
  </conditionalFormatting>
  <conditionalFormatting sqref="C2618:H2621">
    <cfRule type="expression" dxfId="569" priority="379">
      <formula>$C2618=0</formula>
    </cfRule>
  </conditionalFormatting>
  <conditionalFormatting sqref="H2650:H2657 G2658:H2658 E2654:E2658 N2629:N2642 M2629:M2641 J2643:M2648 H2645:H2648 D2629:J2631 C2629:C2632 D2635:D2640 H2635:J2640 E2635:G2641 E2643:E2651 G2643:G2651 F2643:F2652 C2635:C2641 D2644:D2651 C2643:C2652 H2643:I2644 K2629:K2640 L2629:L2631 L2633 L2635:L2641 K2651:L2651 I2650:L2650 N2644:N2650 A2629:B2663 F2654:G2657 F2658:F2663 K2652:N2654 K2656:N2656 C2654:D2663">
    <cfRule type="cellIs" dxfId="568" priority="378" operator="equal">
      <formula>0</formula>
    </cfRule>
  </conditionalFormatting>
  <conditionalFormatting sqref="F2651:G2651 F2658:F2663 H2651:H2657 C2651:C2652 D2658:D2663 M2633:M2634 N2641:N2642 M2643 M2644:N2648 F2643:F2646 D2630:D2631 B2630 C2635:C2641 F2641:G2641 G2643:H2643 I2643:I2644 C2643:C2649 L2641:M2641 F2647:H2648 J2643:L2648 C2654:C2663">
    <cfRule type="containsText" dxfId="567" priority="376" stopIfTrue="1" operator="containsText" text="f'k{kk foHkkx jktLFkku">
      <formula>NOT(ISERROR(SEARCH("f'k{kk foHkkx jktLFkku",B2630)))</formula>
    </cfRule>
    <cfRule type="containsText" dxfId="566" priority="377" stopIfTrue="1" operator="containsText" text="iw.kkZad">
      <formula>NOT(ISERROR(SEARCH("iw.kkZad",B2630)))</formula>
    </cfRule>
  </conditionalFormatting>
  <conditionalFormatting sqref="F2659:F2661 D2658:D2663">
    <cfRule type="cellIs" dxfId="565" priority="374" stopIfTrue="1" operator="equal">
      <formula>1800</formula>
    </cfRule>
    <cfRule type="cellIs" dxfId="564" priority="375" stopIfTrue="1" operator="equal">
      <formula>200</formula>
    </cfRule>
  </conditionalFormatting>
  <conditionalFormatting sqref="F2651:G2651 F2658:F2663 H2651:H2657 C2651:C2652 D2658:D2663 M2633:M2634 N2641:N2642 M2643 M2644:N2648 F2643:F2646 D2630:D2631 B2630 C2635:C2641 F2641:G2641 G2643:H2643 I2643:I2644 C2643:C2649 L2641:M2641 F2647:H2648 J2643:L2648 C2654:C2663">
    <cfRule type="containsText" dxfId="563" priority="373" stopIfTrue="1" operator="containsText" text="dsoy jktdh; fo|ky;ksa esa iz;ksx gsrq fu%'kqYd">
      <formula>NOT(ISERROR(SEARCH("dsoy jktdh; fo|ky;ksa esa iz;ksx gsrq fu%'kqYd",B2630)))</formula>
    </cfRule>
  </conditionalFormatting>
  <conditionalFormatting sqref="N2650">
    <cfRule type="cellIs" dxfId="562" priority="369" operator="equal">
      <formula>"FAILED"</formula>
    </cfRule>
    <cfRule type="cellIs" dxfId="561" priority="370" operator="equal">
      <formula>"Supplementary"</formula>
    </cfRule>
    <cfRule type="cellIs" dxfId="560" priority="371" operator="equal">
      <formula>"Passed With G"</formula>
    </cfRule>
    <cfRule type="cellIs" dxfId="559" priority="372" operator="equal">
      <formula>"Passed"</formula>
    </cfRule>
  </conditionalFormatting>
  <conditionalFormatting sqref="F2654:G2657">
    <cfRule type="cellIs" dxfId="558" priority="367" operator="equal">
      <formula>"0/100"</formula>
    </cfRule>
    <cfRule type="cellIs" dxfId="557" priority="368" operator="equal">
      <formula>"0/200"</formula>
    </cfRule>
  </conditionalFormatting>
  <conditionalFormatting sqref="L2650:M2650">
    <cfRule type="cellIs" dxfId="556" priority="366" operator="equal">
      <formula>"Failed"</formula>
    </cfRule>
  </conditionalFormatting>
  <conditionalFormatting sqref="C2654:H2657">
    <cfRule type="expression" dxfId="555" priority="365">
      <formula>$C2654=0</formula>
    </cfRule>
  </conditionalFormatting>
  <conditionalFormatting sqref="H2686:H2693 G2694:H2694 E2690:E2694 N2665:N2678 M2665:M2677 J2679:M2684 H2681:H2684 D2665:J2667 C2665:C2668 D2671:D2676 H2671:J2676 E2671:G2677 E2679:E2687 G2679:G2687 F2679:F2688 C2671:C2677 D2680:D2687 C2679:C2688 H2679:I2680 K2665:K2676 L2665:L2667 L2669 L2671:L2677 K2687:L2687 I2686:L2686 N2680:N2686 A2665:B2699 F2690:G2693 F2694:F2699 K2688:N2690 K2692:N2692 C2690:D2699">
    <cfRule type="cellIs" dxfId="554" priority="364" operator="equal">
      <formula>0</formula>
    </cfRule>
  </conditionalFormatting>
  <conditionalFormatting sqref="F2687:G2687 F2694:F2699 H2687:H2693 C2687:C2688 D2694:D2699 M2669:M2670 N2677:N2678 M2679 M2680:N2684 F2679:F2682 D2666:D2667 B2666 C2671:C2677 F2677:G2677 G2679:H2679 I2679:I2680 C2679:C2685 L2677:M2677 F2683:H2684 J2679:L2684 C2690:C2699">
    <cfRule type="containsText" dxfId="553" priority="362" stopIfTrue="1" operator="containsText" text="f'k{kk foHkkx jktLFkku">
      <formula>NOT(ISERROR(SEARCH("f'k{kk foHkkx jktLFkku",B2666)))</formula>
    </cfRule>
    <cfRule type="containsText" dxfId="552" priority="363" stopIfTrue="1" operator="containsText" text="iw.kkZad">
      <formula>NOT(ISERROR(SEARCH("iw.kkZad",B2666)))</formula>
    </cfRule>
  </conditionalFormatting>
  <conditionalFormatting sqref="F2695:F2697 D2694:D2699">
    <cfRule type="cellIs" dxfId="551" priority="360" stopIfTrue="1" operator="equal">
      <formula>1800</formula>
    </cfRule>
    <cfRule type="cellIs" dxfId="550" priority="361" stopIfTrue="1" operator="equal">
      <formula>200</formula>
    </cfRule>
  </conditionalFormatting>
  <conditionalFormatting sqref="F2687:G2687 F2694:F2699 H2687:H2693 C2687:C2688 D2694:D2699 M2669:M2670 N2677:N2678 M2679 M2680:N2684 F2679:F2682 D2666:D2667 B2666 C2671:C2677 F2677:G2677 G2679:H2679 I2679:I2680 C2679:C2685 L2677:M2677 F2683:H2684 J2679:L2684 C2690:C2699">
    <cfRule type="containsText" dxfId="549" priority="359" stopIfTrue="1" operator="containsText" text="dsoy jktdh; fo|ky;ksa esa iz;ksx gsrq fu%'kqYd">
      <formula>NOT(ISERROR(SEARCH("dsoy jktdh; fo|ky;ksa esa iz;ksx gsrq fu%'kqYd",B2666)))</formula>
    </cfRule>
  </conditionalFormatting>
  <conditionalFormatting sqref="N2686">
    <cfRule type="cellIs" dxfId="548" priority="355" operator="equal">
      <formula>"FAILED"</formula>
    </cfRule>
    <cfRule type="cellIs" dxfId="547" priority="356" operator="equal">
      <formula>"Supplementary"</formula>
    </cfRule>
    <cfRule type="cellIs" dxfId="546" priority="357" operator="equal">
      <formula>"Passed With G"</formula>
    </cfRule>
    <cfRule type="cellIs" dxfId="545" priority="358" operator="equal">
      <formula>"Passed"</formula>
    </cfRule>
  </conditionalFormatting>
  <conditionalFormatting sqref="F2690:G2693">
    <cfRule type="cellIs" dxfId="544" priority="353" operator="equal">
      <formula>"0/100"</formula>
    </cfRule>
    <cfRule type="cellIs" dxfId="543" priority="354" operator="equal">
      <formula>"0/200"</formula>
    </cfRule>
  </conditionalFormatting>
  <conditionalFormatting sqref="L2686:M2686">
    <cfRule type="cellIs" dxfId="542" priority="352" operator="equal">
      <formula>"Failed"</formula>
    </cfRule>
  </conditionalFormatting>
  <conditionalFormatting sqref="C2690:H2693">
    <cfRule type="expression" dxfId="541" priority="351">
      <formula>$C2690=0</formula>
    </cfRule>
  </conditionalFormatting>
  <conditionalFormatting sqref="H2722:H2729 G2730:H2730 E2726:E2730 N2701:N2714 M2701:M2713 J2715:M2720 H2717:H2720 D2701:J2703 C2701:C2704 D2707:D2712 H2707:J2712 E2707:G2713 E2715:E2723 G2715:G2723 F2715:F2724 C2707:C2713 D2716:D2723 C2715:C2724 H2715:I2716 K2701:K2712 L2701:L2703 L2705 L2707:L2713 K2723:L2723 I2722:L2722 N2716:N2722 A2701:B2735 F2726:G2729 F2730:F2735 K2724:N2726 K2728:N2728 C2726:D2735">
    <cfRule type="cellIs" dxfId="540" priority="350" operator="equal">
      <formula>0</formula>
    </cfRule>
  </conditionalFormatting>
  <conditionalFormatting sqref="F2723:G2723 F2730:F2735 H2723:H2729 C2723:C2724 D2730:D2735 M2705:M2706 N2713:N2714 M2715 M2716:N2720 F2715:F2718 D2702:D2703 B2702 C2707:C2713 F2713:G2713 G2715:H2715 I2715:I2716 C2715:C2721 L2713:M2713 F2719:H2720 J2715:L2720 C2726:C2735">
    <cfRule type="containsText" dxfId="539" priority="348" stopIfTrue="1" operator="containsText" text="f'k{kk foHkkx jktLFkku">
      <formula>NOT(ISERROR(SEARCH("f'k{kk foHkkx jktLFkku",B2702)))</formula>
    </cfRule>
    <cfRule type="containsText" dxfId="538" priority="349" stopIfTrue="1" operator="containsText" text="iw.kkZad">
      <formula>NOT(ISERROR(SEARCH("iw.kkZad",B2702)))</formula>
    </cfRule>
  </conditionalFormatting>
  <conditionalFormatting sqref="F2731:F2733 D2730:D2735">
    <cfRule type="cellIs" dxfId="537" priority="346" stopIfTrue="1" operator="equal">
      <formula>1800</formula>
    </cfRule>
    <cfRule type="cellIs" dxfId="536" priority="347" stopIfTrue="1" operator="equal">
      <formula>200</formula>
    </cfRule>
  </conditionalFormatting>
  <conditionalFormatting sqref="F2723:G2723 F2730:F2735 H2723:H2729 C2723:C2724 D2730:D2735 M2705:M2706 N2713:N2714 M2715 M2716:N2720 F2715:F2718 D2702:D2703 B2702 C2707:C2713 F2713:G2713 G2715:H2715 I2715:I2716 C2715:C2721 L2713:M2713 F2719:H2720 J2715:L2720 C2726:C2735">
    <cfRule type="containsText" dxfId="535" priority="345" stopIfTrue="1" operator="containsText" text="dsoy jktdh; fo|ky;ksa esa iz;ksx gsrq fu%'kqYd">
      <formula>NOT(ISERROR(SEARCH("dsoy jktdh; fo|ky;ksa esa iz;ksx gsrq fu%'kqYd",B2702)))</formula>
    </cfRule>
  </conditionalFormatting>
  <conditionalFormatting sqref="N2722">
    <cfRule type="cellIs" dxfId="534" priority="341" operator="equal">
      <formula>"FAILED"</formula>
    </cfRule>
    <cfRule type="cellIs" dxfId="533" priority="342" operator="equal">
      <formula>"Supplementary"</formula>
    </cfRule>
    <cfRule type="cellIs" dxfId="532" priority="343" operator="equal">
      <formula>"Passed With G"</formula>
    </cfRule>
    <cfRule type="cellIs" dxfId="531" priority="344" operator="equal">
      <formula>"Passed"</formula>
    </cfRule>
  </conditionalFormatting>
  <conditionalFormatting sqref="F2726:G2729">
    <cfRule type="cellIs" dxfId="530" priority="339" operator="equal">
      <formula>"0/100"</formula>
    </cfRule>
    <cfRule type="cellIs" dxfId="529" priority="340" operator="equal">
      <formula>"0/200"</formula>
    </cfRule>
  </conditionalFormatting>
  <conditionalFormatting sqref="L2722:M2722">
    <cfRule type="cellIs" dxfId="528" priority="338" operator="equal">
      <formula>"Failed"</formula>
    </cfRule>
  </conditionalFormatting>
  <conditionalFormatting sqref="C2726:H2729">
    <cfRule type="expression" dxfId="527" priority="337">
      <formula>$C2726=0</formula>
    </cfRule>
  </conditionalFormatting>
  <conditionalFormatting sqref="H2758:H2765 G2766:H2766 E2762:E2766 N2737:N2750 M2737:M2749 J2751:M2756 H2753:H2756 D2737:J2739 C2737:C2740 D2743:D2748 H2743:J2748 E2743:G2749 E2751:E2759 G2751:G2759 F2751:F2760 C2743:C2749 D2752:D2759 C2751:C2760 H2751:I2752 K2737:K2748 L2737:L2739 L2741 L2743:L2749 K2759:L2759 I2758:L2758 N2752:N2758 A2737:B2771 F2762:G2765 F2766:F2771 K2760:N2762 K2764:N2764 C2762:D2771">
    <cfRule type="cellIs" dxfId="526" priority="336" operator="equal">
      <formula>0</formula>
    </cfRule>
  </conditionalFormatting>
  <conditionalFormatting sqref="F2759:G2759 F2766:F2771 H2759:H2765 C2759:C2760 D2766:D2771 M2741:M2742 N2749:N2750 M2751 M2752:N2756 F2751:F2754 D2738:D2739 B2738 C2743:C2749 F2749:G2749 G2751:H2751 I2751:I2752 C2751:C2757 L2749:M2749 F2755:H2756 J2751:L2756 C2762:C2771">
    <cfRule type="containsText" dxfId="525" priority="334" stopIfTrue="1" operator="containsText" text="f'k{kk foHkkx jktLFkku">
      <formula>NOT(ISERROR(SEARCH("f'k{kk foHkkx jktLFkku",B2738)))</formula>
    </cfRule>
    <cfRule type="containsText" dxfId="524" priority="335" stopIfTrue="1" operator="containsText" text="iw.kkZad">
      <formula>NOT(ISERROR(SEARCH("iw.kkZad",B2738)))</formula>
    </cfRule>
  </conditionalFormatting>
  <conditionalFormatting sqref="F2767:F2769 D2766:D2771">
    <cfRule type="cellIs" dxfId="523" priority="332" stopIfTrue="1" operator="equal">
      <formula>1800</formula>
    </cfRule>
    <cfRule type="cellIs" dxfId="522" priority="333" stopIfTrue="1" operator="equal">
      <formula>200</formula>
    </cfRule>
  </conditionalFormatting>
  <conditionalFormatting sqref="F2759:G2759 F2766:F2771 H2759:H2765 C2759:C2760 D2766:D2771 M2741:M2742 N2749:N2750 M2751 M2752:N2756 F2751:F2754 D2738:D2739 B2738 C2743:C2749 F2749:G2749 G2751:H2751 I2751:I2752 C2751:C2757 L2749:M2749 F2755:H2756 J2751:L2756 C2762:C2771">
    <cfRule type="containsText" dxfId="521" priority="331" stopIfTrue="1" operator="containsText" text="dsoy jktdh; fo|ky;ksa esa iz;ksx gsrq fu%'kqYd">
      <formula>NOT(ISERROR(SEARCH("dsoy jktdh; fo|ky;ksa esa iz;ksx gsrq fu%'kqYd",B2738)))</formula>
    </cfRule>
  </conditionalFormatting>
  <conditionalFormatting sqref="N2758">
    <cfRule type="cellIs" dxfId="520" priority="327" operator="equal">
      <formula>"FAILED"</formula>
    </cfRule>
    <cfRule type="cellIs" dxfId="519" priority="328" operator="equal">
      <formula>"Supplementary"</formula>
    </cfRule>
    <cfRule type="cellIs" dxfId="518" priority="329" operator="equal">
      <formula>"Passed With G"</formula>
    </cfRule>
    <cfRule type="cellIs" dxfId="517" priority="330" operator="equal">
      <formula>"Passed"</formula>
    </cfRule>
  </conditionalFormatting>
  <conditionalFormatting sqref="F2762:G2765">
    <cfRule type="cellIs" dxfId="516" priority="325" operator="equal">
      <formula>"0/100"</formula>
    </cfRule>
    <cfRule type="cellIs" dxfId="515" priority="326" operator="equal">
      <formula>"0/200"</formula>
    </cfRule>
  </conditionalFormatting>
  <conditionalFormatting sqref="L2758:M2758">
    <cfRule type="cellIs" dxfId="514" priority="324" operator="equal">
      <formula>"Failed"</formula>
    </cfRule>
  </conditionalFormatting>
  <conditionalFormatting sqref="C2762:H2765">
    <cfRule type="expression" dxfId="513" priority="323">
      <formula>$C2762=0</formula>
    </cfRule>
  </conditionalFormatting>
  <conditionalFormatting sqref="H2794:H2801 G2802:H2802 E2798:E2802 N2773:N2786 M2773:M2785 J2787:M2792 H2789:H2792 D2773:J2775 C2773:C2776 D2779:D2784 H2779:J2784 E2779:G2785 E2787:E2795 G2787:G2795 F2787:F2796 C2779:C2785 D2788:D2795 C2787:C2796 H2787:I2788 K2773:K2784 L2773:L2775 L2777 L2779:L2785 K2795:L2795 I2794:L2794 N2788:N2794 A2773:B2807 F2798:G2801 F2802:F2807 K2796:N2798 K2800:N2800 C2798:D2807">
    <cfRule type="cellIs" dxfId="512" priority="322" operator="equal">
      <formula>0</formula>
    </cfRule>
  </conditionalFormatting>
  <conditionalFormatting sqref="F2795:G2795 F2802:F2807 H2795:H2801 C2795:C2796 D2802:D2807 M2777:M2778 N2785:N2786 M2787 M2788:N2792 F2787:F2790 D2774:D2775 B2774 C2779:C2785 F2785:G2785 G2787:H2787 I2787:I2788 C2787:C2793 L2785:M2785 F2791:H2792 J2787:L2792 C2798:C2807">
    <cfRule type="containsText" dxfId="511" priority="320" stopIfTrue="1" operator="containsText" text="f'k{kk foHkkx jktLFkku">
      <formula>NOT(ISERROR(SEARCH("f'k{kk foHkkx jktLFkku",B2774)))</formula>
    </cfRule>
    <cfRule type="containsText" dxfId="510" priority="321" stopIfTrue="1" operator="containsText" text="iw.kkZad">
      <formula>NOT(ISERROR(SEARCH("iw.kkZad",B2774)))</formula>
    </cfRule>
  </conditionalFormatting>
  <conditionalFormatting sqref="F2803:F2805 D2802:D2807">
    <cfRule type="cellIs" dxfId="509" priority="318" stopIfTrue="1" operator="equal">
      <formula>1800</formula>
    </cfRule>
    <cfRule type="cellIs" dxfId="508" priority="319" stopIfTrue="1" operator="equal">
      <formula>200</formula>
    </cfRule>
  </conditionalFormatting>
  <conditionalFormatting sqref="F2795:G2795 F2802:F2807 H2795:H2801 C2795:C2796 D2802:D2807 M2777:M2778 N2785:N2786 M2787 M2788:N2792 F2787:F2790 D2774:D2775 B2774 C2779:C2785 F2785:G2785 G2787:H2787 I2787:I2788 C2787:C2793 L2785:M2785 F2791:H2792 J2787:L2792 C2798:C2807">
    <cfRule type="containsText" dxfId="507" priority="317" stopIfTrue="1" operator="containsText" text="dsoy jktdh; fo|ky;ksa esa iz;ksx gsrq fu%'kqYd">
      <formula>NOT(ISERROR(SEARCH("dsoy jktdh; fo|ky;ksa esa iz;ksx gsrq fu%'kqYd",B2774)))</formula>
    </cfRule>
  </conditionalFormatting>
  <conditionalFormatting sqref="N2794">
    <cfRule type="cellIs" dxfId="506" priority="313" operator="equal">
      <formula>"FAILED"</formula>
    </cfRule>
    <cfRule type="cellIs" dxfId="505" priority="314" operator="equal">
      <formula>"Supplementary"</formula>
    </cfRule>
    <cfRule type="cellIs" dxfId="504" priority="315" operator="equal">
      <formula>"Passed With G"</formula>
    </cfRule>
    <cfRule type="cellIs" dxfId="503" priority="316" operator="equal">
      <formula>"Passed"</formula>
    </cfRule>
  </conditionalFormatting>
  <conditionalFormatting sqref="F2798:G2801">
    <cfRule type="cellIs" dxfId="502" priority="311" operator="equal">
      <formula>"0/100"</formula>
    </cfRule>
    <cfRule type="cellIs" dxfId="501" priority="312" operator="equal">
      <formula>"0/200"</formula>
    </cfRule>
  </conditionalFormatting>
  <conditionalFormatting sqref="L2794:M2794">
    <cfRule type="cellIs" dxfId="500" priority="310" operator="equal">
      <formula>"Failed"</formula>
    </cfRule>
  </conditionalFormatting>
  <conditionalFormatting sqref="C2798:H2801">
    <cfRule type="expression" dxfId="499" priority="309">
      <formula>$C2798=0</formula>
    </cfRule>
  </conditionalFormatting>
  <conditionalFormatting sqref="H2830:H2837 G2838:H2838 E2834:E2838 N2809:N2822 M2809:M2821 J2823:M2828 H2825:H2828 D2809:J2811 C2809:C2812 D2815:D2820 H2815:J2820 E2815:G2821 E2823:E2831 G2823:G2831 F2823:F2832 C2815:C2821 D2824:D2831 C2823:C2832 H2823:I2824 K2809:K2820 L2809:L2811 L2813 L2815:L2821 K2831:L2831 I2830:L2830 N2824:N2830 A2809:B2843 F2834:G2837 F2838:F2843 K2832:N2834 K2836:N2836 C2834:D2843">
    <cfRule type="cellIs" dxfId="498" priority="308" operator="equal">
      <formula>0</formula>
    </cfRule>
  </conditionalFormatting>
  <conditionalFormatting sqref="F2831:G2831 F2838:F2843 H2831:H2837 C2831:C2832 D2838:D2843 M2813:M2814 N2821:N2822 M2823 M2824:N2828 F2823:F2826 D2810:D2811 B2810 C2815:C2821 F2821:G2821 G2823:H2823 I2823:I2824 C2823:C2829 L2821:M2821 F2827:H2828 J2823:L2828 C2834:C2843">
    <cfRule type="containsText" dxfId="497" priority="306" stopIfTrue="1" operator="containsText" text="f'k{kk foHkkx jktLFkku">
      <formula>NOT(ISERROR(SEARCH("f'k{kk foHkkx jktLFkku",B2810)))</formula>
    </cfRule>
    <cfRule type="containsText" dxfId="496" priority="307" stopIfTrue="1" operator="containsText" text="iw.kkZad">
      <formula>NOT(ISERROR(SEARCH("iw.kkZad",B2810)))</formula>
    </cfRule>
  </conditionalFormatting>
  <conditionalFormatting sqref="F2839:F2841 D2838:D2843">
    <cfRule type="cellIs" dxfId="495" priority="304" stopIfTrue="1" operator="equal">
      <formula>1800</formula>
    </cfRule>
    <cfRule type="cellIs" dxfId="494" priority="305" stopIfTrue="1" operator="equal">
      <formula>200</formula>
    </cfRule>
  </conditionalFormatting>
  <conditionalFormatting sqref="F2831:G2831 F2838:F2843 H2831:H2837 C2831:C2832 D2838:D2843 M2813:M2814 N2821:N2822 M2823 M2824:N2828 F2823:F2826 D2810:D2811 B2810 C2815:C2821 F2821:G2821 G2823:H2823 I2823:I2824 C2823:C2829 L2821:M2821 F2827:H2828 J2823:L2828 C2834:C2843">
    <cfRule type="containsText" dxfId="493" priority="303" stopIfTrue="1" operator="containsText" text="dsoy jktdh; fo|ky;ksa esa iz;ksx gsrq fu%'kqYd">
      <formula>NOT(ISERROR(SEARCH("dsoy jktdh; fo|ky;ksa esa iz;ksx gsrq fu%'kqYd",B2810)))</formula>
    </cfRule>
  </conditionalFormatting>
  <conditionalFormatting sqref="N2830">
    <cfRule type="cellIs" dxfId="492" priority="299" operator="equal">
      <formula>"FAILED"</formula>
    </cfRule>
    <cfRule type="cellIs" dxfId="491" priority="300" operator="equal">
      <formula>"Supplementary"</formula>
    </cfRule>
    <cfRule type="cellIs" dxfId="490" priority="301" operator="equal">
      <formula>"Passed With G"</formula>
    </cfRule>
    <cfRule type="cellIs" dxfId="489" priority="302" operator="equal">
      <formula>"Passed"</formula>
    </cfRule>
  </conditionalFormatting>
  <conditionalFormatting sqref="F2834:G2837">
    <cfRule type="cellIs" dxfId="488" priority="297" operator="equal">
      <formula>"0/100"</formula>
    </cfRule>
    <cfRule type="cellIs" dxfId="487" priority="298" operator="equal">
      <formula>"0/200"</formula>
    </cfRule>
  </conditionalFormatting>
  <conditionalFormatting sqref="L2830:M2830">
    <cfRule type="cellIs" dxfId="486" priority="296" operator="equal">
      <formula>"Failed"</formula>
    </cfRule>
  </conditionalFormatting>
  <conditionalFormatting sqref="C2834:H2837">
    <cfRule type="expression" dxfId="485" priority="295">
      <formula>$C2834=0</formula>
    </cfRule>
  </conditionalFormatting>
  <conditionalFormatting sqref="H2866:H2873 G2874:H2874 E2870:E2874 N2845:N2858 M2845:M2857 J2859:M2864 H2861:H2864 D2845:J2847 C2845:C2848 D2851:D2856 H2851:J2856 E2851:G2857 E2859:E2867 G2859:G2867 F2859:F2868 C2851:C2857 D2860:D2867 C2859:C2868 H2859:I2860 K2845:K2856 L2845:L2847 L2849 L2851:L2857 K2867:L2867 I2866:L2866 N2860:N2866 A2845:B2879 F2870:G2873 F2874:F2879 K2868:N2870 K2872:N2872 C2870:D2879">
    <cfRule type="cellIs" dxfId="484" priority="294" operator="equal">
      <formula>0</formula>
    </cfRule>
  </conditionalFormatting>
  <conditionalFormatting sqref="F2867:G2867 F2874:F2879 H2867:H2873 C2867:C2868 D2874:D2879 M2849:M2850 N2857:N2858 M2859 M2860:N2864 F2859:F2862 D2846:D2847 B2846 C2851:C2857 F2857:G2857 G2859:H2859 I2859:I2860 C2859:C2865 L2857:M2857 F2863:H2864 J2859:L2864 C2870:C2879">
    <cfRule type="containsText" dxfId="483" priority="292" stopIfTrue="1" operator="containsText" text="f'k{kk foHkkx jktLFkku">
      <formula>NOT(ISERROR(SEARCH("f'k{kk foHkkx jktLFkku",B2846)))</formula>
    </cfRule>
    <cfRule type="containsText" dxfId="482" priority="293" stopIfTrue="1" operator="containsText" text="iw.kkZad">
      <formula>NOT(ISERROR(SEARCH("iw.kkZad",B2846)))</formula>
    </cfRule>
  </conditionalFormatting>
  <conditionalFormatting sqref="F2875:F2877 D2874:D2879">
    <cfRule type="cellIs" dxfId="481" priority="290" stopIfTrue="1" operator="equal">
      <formula>1800</formula>
    </cfRule>
    <cfRule type="cellIs" dxfId="480" priority="291" stopIfTrue="1" operator="equal">
      <formula>200</formula>
    </cfRule>
  </conditionalFormatting>
  <conditionalFormatting sqref="F2867:G2867 F2874:F2879 H2867:H2873 C2867:C2868 D2874:D2879 M2849:M2850 N2857:N2858 M2859 M2860:N2864 F2859:F2862 D2846:D2847 B2846 C2851:C2857 F2857:G2857 G2859:H2859 I2859:I2860 C2859:C2865 L2857:M2857 F2863:H2864 J2859:L2864 C2870:C2879">
    <cfRule type="containsText" dxfId="479" priority="289" stopIfTrue="1" operator="containsText" text="dsoy jktdh; fo|ky;ksa esa iz;ksx gsrq fu%'kqYd">
      <formula>NOT(ISERROR(SEARCH("dsoy jktdh; fo|ky;ksa esa iz;ksx gsrq fu%'kqYd",B2846)))</formula>
    </cfRule>
  </conditionalFormatting>
  <conditionalFormatting sqref="N2866">
    <cfRule type="cellIs" dxfId="478" priority="285" operator="equal">
      <formula>"FAILED"</formula>
    </cfRule>
    <cfRule type="cellIs" dxfId="477" priority="286" operator="equal">
      <formula>"Supplementary"</formula>
    </cfRule>
    <cfRule type="cellIs" dxfId="476" priority="287" operator="equal">
      <formula>"Passed With G"</formula>
    </cfRule>
    <cfRule type="cellIs" dxfId="475" priority="288" operator="equal">
      <formula>"Passed"</formula>
    </cfRule>
  </conditionalFormatting>
  <conditionalFormatting sqref="F2870:G2873">
    <cfRule type="cellIs" dxfId="474" priority="283" operator="equal">
      <formula>"0/100"</formula>
    </cfRule>
    <cfRule type="cellIs" dxfId="473" priority="284" operator="equal">
      <formula>"0/200"</formula>
    </cfRule>
  </conditionalFormatting>
  <conditionalFormatting sqref="L2866:M2866">
    <cfRule type="cellIs" dxfId="472" priority="282" operator="equal">
      <formula>"Failed"</formula>
    </cfRule>
  </conditionalFormatting>
  <conditionalFormatting sqref="C2870:H2873">
    <cfRule type="expression" dxfId="471" priority="281">
      <formula>$C2870=0</formula>
    </cfRule>
  </conditionalFormatting>
  <conditionalFormatting sqref="H2902:H2909 G2910:H2910 E2906:E2910 N2881:N2894 M2881:M2893 J2895:M2900 H2897:H2900 D2881:J2883 C2881:C2884 D2887:D2892 H2887:J2892 E2887:G2893 E2895:E2903 G2895:G2903 F2895:F2904 C2887:C2893 D2896:D2903 C2895:C2904 H2895:I2896 K2881:K2892 L2881:L2883 L2885 L2887:L2893 K2903:L2903 I2902:L2902 N2896:N2902 A2881:B2915 F2906:G2909 F2910:F2915 K2904:N2906 K2908:N2908 C2906:D2915">
    <cfRule type="cellIs" dxfId="470" priority="280" operator="equal">
      <formula>0</formula>
    </cfRule>
  </conditionalFormatting>
  <conditionalFormatting sqref="F2903:G2903 F2910:F2915 H2903:H2909 C2903:C2904 D2910:D2915 M2885:M2886 N2893:N2894 M2895 M2896:N2900 F2895:F2898 D2882:D2883 B2882 C2887:C2893 F2893:G2893 G2895:H2895 I2895:I2896 C2895:C2901 L2893:M2893 F2899:H2900 J2895:L2900 C2906:C2915">
    <cfRule type="containsText" dxfId="469" priority="278" stopIfTrue="1" operator="containsText" text="f'k{kk foHkkx jktLFkku">
      <formula>NOT(ISERROR(SEARCH("f'k{kk foHkkx jktLFkku",B2882)))</formula>
    </cfRule>
    <cfRule type="containsText" dxfId="468" priority="279" stopIfTrue="1" operator="containsText" text="iw.kkZad">
      <formula>NOT(ISERROR(SEARCH("iw.kkZad",B2882)))</formula>
    </cfRule>
  </conditionalFormatting>
  <conditionalFormatting sqref="F2911:F2913 D2910:D2915">
    <cfRule type="cellIs" dxfId="467" priority="276" stopIfTrue="1" operator="equal">
      <formula>1800</formula>
    </cfRule>
    <cfRule type="cellIs" dxfId="466" priority="277" stopIfTrue="1" operator="equal">
      <formula>200</formula>
    </cfRule>
  </conditionalFormatting>
  <conditionalFormatting sqref="F2903:G2903 F2910:F2915 H2903:H2909 C2903:C2904 D2910:D2915 M2885:M2886 N2893:N2894 M2895 M2896:N2900 F2895:F2898 D2882:D2883 B2882 C2887:C2893 F2893:G2893 G2895:H2895 I2895:I2896 C2895:C2901 L2893:M2893 F2899:H2900 J2895:L2900 C2906:C2915">
    <cfRule type="containsText" dxfId="465" priority="275" stopIfTrue="1" operator="containsText" text="dsoy jktdh; fo|ky;ksa esa iz;ksx gsrq fu%'kqYd">
      <formula>NOT(ISERROR(SEARCH("dsoy jktdh; fo|ky;ksa esa iz;ksx gsrq fu%'kqYd",B2882)))</formula>
    </cfRule>
  </conditionalFormatting>
  <conditionalFormatting sqref="N2902">
    <cfRule type="cellIs" dxfId="464" priority="271" operator="equal">
      <formula>"FAILED"</formula>
    </cfRule>
    <cfRule type="cellIs" dxfId="463" priority="272" operator="equal">
      <formula>"Supplementary"</formula>
    </cfRule>
    <cfRule type="cellIs" dxfId="462" priority="273" operator="equal">
      <formula>"Passed With G"</formula>
    </cfRule>
    <cfRule type="cellIs" dxfId="461" priority="274" operator="equal">
      <formula>"Passed"</formula>
    </cfRule>
  </conditionalFormatting>
  <conditionalFormatting sqref="F2906:G2909">
    <cfRule type="cellIs" dxfId="460" priority="269" operator="equal">
      <formula>"0/100"</formula>
    </cfRule>
    <cfRule type="cellIs" dxfId="459" priority="270" operator="equal">
      <formula>"0/200"</formula>
    </cfRule>
  </conditionalFormatting>
  <conditionalFormatting sqref="L2902:M2902">
    <cfRule type="cellIs" dxfId="458" priority="268" operator="equal">
      <formula>"Failed"</formula>
    </cfRule>
  </conditionalFormatting>
  <conditionalFormatting sqref="C2906:H2909">
    <cfRule type="expression" dxfId="457" priority="267">
      <formula>$C2906=0</formula>
    </cfRule>
  </conditionalFormatting>
  <conditionalFormatting sqref="H2938:H2945 G2946:H2946 E2942:E2946 N2917:N2930 M2917:M2929 J2931:M2936 H2933:H2936 D2917:J2919 C2917:C2920 D2923:D2928 H2923:J2928 E2923:G2929 E2931:E2939 G2931:G2939 F2931:F2940 C2923:C2929 D2932:D2939 C2931:C2940 H2931:I2932 K2917:K2928 L2917:L2919 L2921 L2923:L2929 K2939:L2939 I2938:L2938 N2932:N2938 A2917:B2951 F2942:G2945 F2946:F2951 K2940:N2942 K2944:N2944 C2942:D2951">
    <cfRule type="cellIs" dxfId="456" priority="266" operator="equal">
      <formula>0</formula>
    </cfRule>
  </conditionalFormatting>
  <conditionalFormatting sqref="F2939:G2939 F2946:F2951 H2939:H2945 C2939:C2940 D2946:D2951 M2921:M2922 N2929:N2930 M2931 M2932:N2936 F2931:F2934 D2918:D2919 B2918 C2923:C2929 F2929:G2929 G2931:H2931 I2931:I2932 C2931:C2937 L2929:M2929 F2935:H2936 J2931:L2936 C2942:C2951">
    <cfRule type="containsText" dxfId="455" priority="264" stopIfTrue="1" operator="containsText" text="f'k{kk foHkkx jktLFkku">
      <formula>NOT(ISERROR(SEARCH("f'k{kk foHkkx jktLFkku",B2918)))</formula>
    </cfRule>
    <cfRule type="containsText" dxfId="454" priority="265" stopIfTrue="1" operator="containsText" text="iw.kkZad">
      <formula>NOT(ISERROR(SEARCH("iw.kkZad",B2918)))</formula>
    </cfRule>
  </conditionalFormatting>
  <conditionalFormatting sqref="F2947:F2949 D2946:D2951">
    <cfRule type="cellIs" dxfId="453" priority="262" stopIfTrue="1" operator="equal">
      <formula>1800</formula>
    </cfRule>
    <cfRule type="cellIs" dxfId="452" priority="263" stopIfTrue="1" operator="equal">
      <formula>200</formula>
    </cfRule>
  </conditionalFormatting>
  <conditionalFormatting sqref="F2939:G2939 F2946:F2951 H2939:H2945 C2939:C2940 D2946:D2951 M2921:M2922 N2929:N2930 M2931 M2932:N2936 F2931:F2934 D2918:D2919 B2918 C2923:C2929 F2929:G2929 G2931:H2931 I2931:I2932 C2931:C2937 L2929:M2929 F2935:H2936 J2931:L2936 C2942:C2951">
    <cfRule type="containsText" dxfId="451" priority="261" stopIfTrue="1" operator="containsText" text="dsoy jktdh; fo|ky;ksa esa iz;ksx gsrq fu%'kqYd">
      <formula>NOT(ISERROR(SEARCH("dsoy jktdh; fo|ky;ksa esa iz;ksx gsrq fu%'kqYd",B2918)))</formula>
    </cfRule>
  </conditionalFormatting>
  <conditionalFormatting sqref="N2938">
    <cfRule type="cellIs" dxfId="450" priority="257" operator="equal">
      <formula>"FAILED"</formula>
    </cfRule>
    <cfRule type="cellIs" dxfId="449" priority="258" operator="equal">
      <formula>"Supplementary"</formula>
    </cfRule>
    <cfRule type="cellIs" dxfId="448" priority="259" operator="equal">
      <formula>"Passed With G"</formula>
    </cfRule>
    <cfRule type="cellIs" dxfId="447" priority="260" operator="equal">
      <formula>"Passed"</formula>
    </cfRule>
  </conditionalFormatting>
  <conditionalFormatting sqref="F2942:G2945">
    <cfRule type="cellIs" dxfId="446" priority="255" operator="equal">
      <formula>"0/100"</formula>
    </cfRule>
    <cfRule type="cellIs" dxfId="445" priority="256" operator="equal">
      <formula>"0/200"</formula>
    </cfRule>
  </conditionalFormatting>
  <conditionalFormatting sqref="L2938:M2938">
    <cfRule type="cellIs" dxfId="444" priority="254" operator="equal">
      <formula>"Failed"</formula>
    </cfRule>
  </conditionalFormatting>
  <conditionalFormatting sqref="C2942:H2945">
    <cfRule type="expression" dxfId="443" priority="253">
      <formula>$C2942=0</formula>
    </cfRule>
  </conditionalFormatting>
  <conditionalFormatting sqref="H2974:H2981 G2982:H2982 E2978:E2982 N2953:N2966 M2953:M2965 J2967:M2972 H2969:H2972 D2953:J2955 C2953:C2956 D2959:D2964 H2959:J2964 E2959:G2965 E2967:E2975 G2967:G2975 F2967:F2976 C2959:C2965 D2968:D2975 C2967:C2976 H2967:I2968 K2953:K2964 L2953:L2955 L2957 L2959:L2965 K2975:L2975 I2974:L2974 N2968:N2974 A2953:B2987 F2978:G2981 F2982:F2987 K2976:N2978 K2980:N2980 C2978:D2987">
    <cfRule type="cellIs" dxfId="442" priority="252" operator="equal">
      <formula>0</formula>
    </cfRule>
  </conditionalFormatting>
  <conditionalFormatting sqref="F2975:G2975 F2982:F2987 H2975:H2981 C2975:C2976 D2982:D2987 M2957:M2958 N2965:N2966 M2967 M2968:N2972 F2967:F2970 D2954:D2955 B2954 C2959:C2965 F2965:G2965 G2967:H2967 I2967:I2968 C2967:C2973 L2965:M2965 F2971:H2972 J2967:L2972 C2978:C2987">
    <cfRule type="containsText" dxfId="441" priority="250" stopIfTrue="1" operator="containsText" text="f'k{kk foHkkx jktLFkku">
      <formula>NOT(ISERROR(SEARCH("f'k{kk foHkkx jktLFkku",B2954)))</formula>
    </cfRule>
    <cfRule type="containsText" dxfId="440" priority="251" stopIfTrue="1" operator="containsText" text="iw.kkZad">
      <formula>NOT(ISERROR(SEARCH("iw.kkZad",B2954)))</formula>
    </cfRule>
  </conditionalFormatting>
  <conditionalFormatting sqref="F2983:F2985 D2982:D2987">
    <cfRule type="cellIs" dxfId="439" priority="248" stopIfTrue="1" operator="equal">
      <formula>1800</formula>
    </cfRule>
    <cfRule type="cellIs" dxfId="438" priority="249" stopIfTrue="1" operator="equal">
      <formula>200</formula>
    </cfRule>
  </conditionalFormatting>
  <conditionalFormatting sqref="F2975:G2975 F2982:F2987 H2975:H2981 C2975:C2976 D2982:D2987 M2957:M2958 N2965:N2966 M2967 M2968:N2972 F2967:F2970 D2954:D2955 B2954 C2959:C2965 F2965:G2965 G2967:H2967 I2967:I2968 C2967:C2973 L2965:M2965 F2971:H2972 J2967:L2972 C2978:C2987">
    <cfRule type="containsText" dxfId="437" priority="247" stopIfTrue="1" operator="containsText" text="dsoy jktdh; fo|ky;ksa esa iz;ksx gsrq fu%'kqYd">
      <formula>NOT(ISERROR(SEARCH("dsoy jktdh; fo|ky;ksa esa iz;ksx gsrq fu%'kqYd",B2954)))</formula>
    </cfRule>
  </conditionalFormatting>
  <conditionalFormatting sqref="N2974">
    <cfRule type="cellIs" dxfId="436" priority="243" operator="equal">
      <formula>"FAILED"</formula>
    </cfRule>
    <cfRule type="cellIs" dxfId="435" priority="244" operator="equal">
      <formula>"Supplementary"</formula>
    </cfRule>
    <cfRule type="cellIs" dxfId="434" priority="245" operator="equal">
      <formula>"Passed With G"</formula>
    </cfRule>
    <cfRule type="cellIs" dxfId="433" priority="246" operator="equal">
      <formula>"Passed"</formula>
    </cfRule>
  </conditionalFormatting>
  <conditionalFormatting sqref="F2978:G2981">
    <cfRule type="cellIs" dxfId="432" priority="241" operator="equal">
      <formula>"0/100"</formula>
    </cfRule>
    <cfRule type="cellIs" dxfId="431" priority="242" operator="equal">
      <formula>"0/200"</formula>
    </cfRule>
  </conditionalFormatting>
  <conditionalFormatting sqref="L2974:M2974">
    <cfRule type="cellIs" dxfId="430" priority="240" operator="equal">
      <formula>"Failed"</formula>
    </cfRule>
  </conditionalFormatting>
  <conditionalFormatting sqref="C2978:H2981">
    <cfRule type="expression" dxfId="429" priority="239">
      <formula>$C2978=0</formula>
    </cfRule>
  </conditionalFormatting>
  <conditionalFormatting sqref="H3010:H3017 G3018:H3018 E3014:E3018 N2989:N3002 M2989:M3001 J3003:M3008 H3005:H3008 D2989:J2991 C2989:C2992 D2995:D3000 H2995:J3000 E2995:G3001 E3003:E3011 G3003:G3011 F3003:F3012 C2995:C3001 D3004:D3011 C3003:C3012 H3003:I3004 K2989:K3000 L2989:L2991 L2993 L2995:L3001 K3011:L3011 I3010:L3010 N3004:N3010 A2989:B3023 F3014:G3017 F3018:F3023 K3012:N3014 K3016:N3016 C3014:D3023">
    <cfRule type="cellIs" dxfId="428" priority="238" operator="equal">
      <formula>0</formula>
    </cfRule>
  </conditionalFormatting>
  <conditionalFormatting sqref="F3011:G3011 F3018:F3023 H3011:H3017 C3011:C3012 D3018:D3023 M2993:M2994 N3001:N3002 M3003 M3004:N3008 F3003:F3006 D2990:D2991 B2990 C2995:C3001 F3001:G3001 G3003:H3003 I3003:I3004 C3003:C3009 L3001:M3001 F3007:H3008 J3003:L3008 C3014:C3023">
    <cfRule type="containsText" dxfId="427" priority="236" stopIfTrue="1" operator="containsText" text="f'k{kk foHkkx jktLFkku">
      <formula>NOT(ISERROR(SEARCH("f'k{kk foHkkx jktLFkku",B2990)))</formula>
    </cfRule>
    <cfRule type="containsText" dxfId="426" priority="237" stopIfTrue="1" operator="containsText" text="iw.kkZad">
      <formula>NOT(ISERROR(SEARCH("iw.kkZad",B2990)))</formula>
    </cfRule>
  </conditionalFormatting>
  <conditionalFormatting sqref="F3019:F3021 D3018:D3023">
    <cfRule type="cellIs" dxfId="425" priority="234" stopIfTrue="1" operator="equal">
      <formula>1800</formula>
    </cfRule>
    <cfRule type="cellIs" dxfId="424" priority="235" stopIfTrue="1" operator="equal">
      <formula>200</formula>
    </cfRule>
  </conditionalFormatting>
  <conditionalFormatting sqref="F3011:G3011 F3018:F3023 H3011:H3017 C3011:C3012 D3018:D3023 M2993:M2994 N3001:N3002 M3003 M3004:N3008 F3003:F3006 D2990:D2991 B2990 C2995:C3001 F3001:G3001 G3003:H3003 I3003:I3004 C3003:C3009 L3001:M3001 F3007:H3008 J3003:L3008 C3014:C3023">
    <cfRule type="containsText" dxfId="423" priority="233" stopIfTrue="1" operator="containsText" text="dsoy jktdh; fo|ky;ksa esa iz;ksx gsrq fu%'kqYd">
      <formula>NOT(ISERROR(SEARCH("dsoy jktdh; fo|ky;ksa esa iz;ksx gsrq fu%'kqYd",B2990)))</formula>
    </cfRule>
  </conditionalFormatting>
  <conditionalFormatting sqref="N3010">
    <cfRule type="cellIs" dxfId="422" priority="229" operator="equal">
      <formula>"FAILED"</formula>
    </cfRule>
    <cfRule type="cellIs" dxfId="421" priority="230" operator="equal">
      <formula>"Supplementary"</formula>
    </cfRule>
    <cfRule type="cellIs" dxfId="420" priority="231" operator="equal">
      <formula>"Passed With G"</formula>
    </cfRule>
    <cfRule type="cellIs" dxfId="419" priority="232" operator="equal">
      <formula>"Passed"</formula>
    </cfRule>
  </conditionalFormatting>
  <conditionalFormatting sqref="F3014:G3017">
    <cfRule type="cellIs" dxfId="418" priority="227" operator="equal">
      <formula>"0/100"</formula>
    </cfRule>
    <cfRule type="cellIs" dxfId="417" priority="228" operator="equal">
      <formula>"0/200"</formula>
    </cfRule>
  </conditionalFormatting>
  <conditionalFormatting sqref="L3010:M3010">
    <cfRule type="cellIs" dxfId="416" priority="226" operator="equal">
      <formula>"Failed"</formula>
    </cfRule>
  </conditionalFormatting>
  <conditionalFormatting sqref="C3014:H3017">
    <cfRule type="expression" dxfId="415" priority="225">
      <formula>$C3014=0</formula>
    </cfRule>
  </conditionalFormatting>
  <conditionalFormatting sqref="H3046:H3053 G3054:H3054 E3050:E3054 N3025:N3038 M3025:M3037 J3039:M3044 H3041:H3044 D3025:J3027 C3025:C3028 D3031:D3036 H3031:J3036 E3031:G3037 E3039:E3047 G3039:G3047 F3039:F3048 C3031:C3037 D3040:D3047 C3039:C3048 H3039:I3040 K3025:K3036 L3025:L3027 L3029 L3031:L3037 K3047:L3047 I3046:L3046 N3040:N3046 A3025:B3059 F3050:G3053 F3054:F3059 K3048:N3050 K3052:N3052 C3050:D3059">
    <cfRule type="cellIs" dxfId="414" priority="224" operator="equal">
      <formula>0</formula>
    </cfRule>
  </conditionalFormatting>
  <conditionalFormatting sqref="F3047:G3047 F3054:F3059 H3047:H3053 C3047:C3048 D3054:D3059 M3029:M3030 N3037:N3038 M3039 M3040:N3044 F3039:F3042 D3026:D3027 B3026 C3031:C3037 F3037:G3037 G3039:H3039 I3039:I3040 C3039:C3045 L3037:M3037 F3043:H3044 J3039:L3044 C3050:C3059">
    <cfRule type="containsText" dxfId="413" priority="222" stopIfTrue="1" operator="containsText" text="f'k{kk foHkkx jktLFkku">
      <formula>NOT(ISERROR(SEARCH("f'k{kk foHkkx jktLFkku",B3026)))</formula>
    </cfRule>
    <cfRule type="containsText" dxfId="412" priority="223" stopIfTrue="1" operator="containsText" text="iw.kkZad">
      <formula>NOT(ISERROR(SEARCH("iw.kkZad",B3026)))</formula>
    </cfRule>
  </conditionalFormatting>
  <conditionalFormatting sqref="F3055:F3057 D3054:D3059">
    <cfRule type="cellIs" dxfId="411" priority="220" stopIfTrue="1" operator="equal">
      <formula>1800</formula>
    </cfRule>
    <cfRule type="cellIs" dxfId="410" priority="221" stopIfTrue="1" operator="equal">
      <formula>200</formula>
    </cfRule>
  </conditionalFormatting>
  <conditionalFormatting sqref="F3047:G3047 F3054:F3059 H3047:H3053 C3047:C3048 D3054:D3059 M3029:M3030 N3037:N3038 M3039 M3040:N3044 F3039:F3042 D3026:D3027 B3026 C3031:C3037 F3037:G3037 G3039:H3039 I3039:I3040 C3039:C3045 L3037:M3037 F3043:H3044 J3039:L3044 C3050:C3059">
    <cfRule type="containsText" dxfId="409" priority="219" stopIfTrue="1" operator="containsText" text="dsoy jktdh; fo|ky;ksa esa iz;ksx gsrq fu%'kqYd">
      <formula>NOT(ISERROR(SEARCH("dsoy jktdh; fo|ky;ksa esa iz;ksx gsrq fu%'kqYd",B3026)))</formula>
    </cfRule>
  </conditionalFormatting>
  <conditionalFormatting sqref="N3046">
    <cfRule type="cellIs" dxfId="408" priority="215" operator="equal">
      <formula>"FAILED"</formula>
    </cfRule>
    <cfRule type="cellIs" dxfId="407" priority="216" operator="equal">
      <formula>"Supplementary"</formula>
    </cfRule>
    <cfRule type="cellIs" dxfId="406" priority="217" operator="equal">
      <formula>"Passed With G"</formula>
    </cfRule>
    <cfRule type="cellIs" dxfId="405" priority="218" operator="equal">
      <formula>"Passed"</formula>
    </cfRule>
  </conditionalFormatting>
  <conditionalFormatting sqref="F3050:G3053">
    <cfRule type="cellIs" dxfId="404" priority="213" operator="equal">
      <formula>"0/100"</formula>
    </cfRule>
    <cfRule type="cellIs" dxfId="403" priority="214" operator="equal">
      <formula>"0/200"</formula>
    </cfRule>
  </conditionalFormatting>
  <conditionalFormatting sqref="L3046:M3046">
    <cfRule type="cellIs" dxfId="402" priority="212" operator="equal">
      <formula>"Failed"</formula>
    </cfRule>
  </conditionalFormatting>
  <conditionalFormatting sqref="C3050:H3053">
    <cfRule type="expression" dxfId="401" priority="211">
      <formula>$C3050=0</formula>
    </cfRule>
  </conditionalFormatting>
  <conditionalFormatting sqref="H3082:H3089 G3090:H3090 E3086:E3090 N3061:N3074 M3061:M3073 J3075:M3080 H3077:H3080 D3061:J3063 C3061:C3064 D3067:D3072 H3067:J3072 E3067:G3073 E3075:E3083 G3075:G3083 F3075:F3084 C3067:C3073 D3076:D3083 C3075:C3084 H3075:I3076 K3061:K3072 L3061:L3063 L3065 L3067:L3073 K3083:L3083 I3082:L3082 N3076:N3082 A3061:B3095 F3086:G3089 F3090:F3095 K3084:N3086 K3088:N3088 C3086:D3095">
    <cfRule type="cellIs" dxfId="400" priority="210" operator="equal">
      <formula>0</formula>
    </cfRule>
  </conditionalFormatting>
  <conditionalFormatting sqref="F3083:G3083 F3090:F3095 H3083:H3089 C3083:C3084 D3090:D3095 M3065:M3066 N3073:N3074 M3075 M3076:N3080 F3075:F3078 D3062:D3063 B3062 C3067:C3073 F3073:G3073 G3075:H3075 I3075:I3076 C3075:C3081 L3073:M3073 F3079:H3080 J3075:L3080 C3086:C3095">
    <cfRule type="containsText" dxfId="399" priority="208" stopIfTrue="1" operator="containsText" text="f'k{kk foHkkx jktLFkku">
      <formula>NOT(ISERROR(SEARCH("f'k{kk foHkkx jktLFkku",B3062)))</formula>
    </cfRule>
    <cfRule type="containsText" dxfId="398" priority="209" stopIfTrue="1" operator="containsText" text="iw.kkZad">
      <formula>NOT(ISERROR(SEARCH("iw.kkZad",B3062)))</formula>
    </cfRule>
  </conditionalFormatting>
  <conditionalFormatting sqref="F3091:F3093 D3090:D3095">
    <cfRule type="cellIs" dxfId="397" priority="206" stopIfTrue="1" operator="equal">
      <formula>1800</formula>
    </cfRule>
    <cfRule type="cellIs" dxfId="396" priority="207" stopIfTrue="1" operator="equal">
      <formula>200</formula>
    </cfRule>
  </conditionalFormatting>
  <conditionalFormatting sqref="F3083:G3083 F3090:F3095 H3083:H3089 C3083:C3084 D3090:D3095 M3065:M3066 N3073:N3074 M3075 M3076:N3080 F3075:F3078 D3062:D3063 B3062 C3067:C3073 F3073:G3073 G3075:H3075 I3075:I3076 C3075:C3081 L3073:M3073 F3079:H3080 J3075:L3080 C3086:C3095">
    <cfRule type="containsText" dxfId="395" priority="205" stopIfTrue="1" operator="containsText" text="dsoy jktdh; fo|ky;ksa esa iz;ksx gsrq fu%'kqYd">
      <formula>NOT(ISERROR(SEARCH("dsoy jktdh; fo|ky;ksa esa iz;ksx gsrq fu%'kqYd",B3062)))</formula>
    </cfRule>
  </conditionalFormatting>
  <conditionalFormatting sqref="N3082">
    <cfRule type="cellIs" dxfId="394" priority="201" operator="equal">
      <formula>"FAILED"</formula>
    </cfRule>
    <cfRule type="cellIs" dxfId="393" priority="202" operator="equal">
      <formula>"Supplementary"</formula>
    </cfRule>
    <cfRule type="cellIs" dxfId="392" priority="203" operator="equal">
      <formula>"Passed With G"</formula>
    </cfRule>
    <cfRule type="cellIs" dxfId="391" priority="204" operator="equal">
      <formula>"Passed"</formula>
    </cfRule>
  </conditionalFormatting>
  <conditionalFormatting sqref="F3086:G3089">
    <cfRule type="cellIs" dxfId="390" priority="199" operator="equal">
      <formula>"0/100"</formula>
    </cfRule>
    <cfRule type="cellIs" dxfId="389" priority="200" operator="equal">
      <formula>"0/200"</formula>
    </cfRule>
  </conditionalFormatting>
  <conditionalFormatting sqref="L3082:M3082">
    <cfRule type="cellIs" dxfId="388" priority="198" operator="equal">
      <formula>"Failed"</formula>
    </cfRule>
  </conditionalFormatting>
  <conditionalFormatting sqref="C3086:H3089">
    <cfRule type="expression" dxfId="387" priority="197">
      <formula>$C3086=0</formula>
    </cfRule>
  </conditionalFormatting>
  <conditionalFormatting sqref="H3118:H3125 G3126:H3126 E3122:E3126 N3097:N3110 M3097:M3109 J3111:M3116 H3113:H3116 D3097:J3099 C3097:C3100 D3103:D3108 H3103:J3108 E3103:G3109 E3111:E3119 G3111:G3119 F3111:F3120 C3103:C3109 D3112:D3119 C3111:C3120 H3111:I3112 K3097:K3108 L3097:L3099 L3101 L3103:L3109 K3119:L3119 I3118:L3118 N3112:N3118 A3097:B3131 F3122:G3125 F3126:F3131 K3120:N3122 K3124:N3124 C3122:D3131">
    <cfRule type="cellIs" dxfId="386" priority="196" operator="equal">
      <formula>0</formula>
    </cfRule>
  </conditionalFormatting>
  <conditionalFormatting sqref="F3119:G3119 F3126:F3131 H3119:H3125 C3119:C3120 D3126:D3131 M3101:M3102 N3109:N3110 M3111 M3112:N3116 F3111:F3114 D3098:D3099 B3098 C3103:C3109 F3109:G3109 G3111:H3111 I3111:I3112 C3111:C3117 L3109:M3109 F3115:H3116 J3111:L3116 C3122:C3131">
    <cfRule type="containsText" dxfId="385" priority="194" stopIfTrue="1" operator="containsText" text="f'k{kk foHkkx jktLFkku">
      <formula>NOT(ISERROR(SEARCH("f'k{kk foHkkx jktLFkku",B3098)))</formula>
    </cfRule>
    <cfRule type="containsText" dxfId="384" priority="195" stopIfTrue="1" operator="containsText" text="iw.kkZad">
      <formula>NOT(ISERROR(SEARCH("iw.kkZad",B3098)))</formula>
    </cfRule>
  </conditionalFormatting>
  <conditionalFormatting sqref="F3127:F3129 D3126:D3131">
    <cfRule type="cellIs" dxfId="383" priority="192" stopIfTrue="1" operator="equal">
      <formula>1800</formula>
    </cfRule>
    <cfRule type="cellIs" dxfId="382" priority="193" stopIfTrue="1" operator="equal">
      <formula>200</formula>
    </cfRule>
  </conditionalFormatting>
  <conditionalFormatting sqref="F3119:G3119 F3126:F3131 H3119:H3125 C3119:C3120 D3126:D3131 M3101:M3102 N3109:N3110 M3111 M3112:N3116 F3111:F3114 D3098:D3099 B3098 C3103:C3109 F3109:G3109 G3111:H3111 I3111:I3112 C3111:C3117 L3109:M3109 F3115:H3116 J3111:L3116 C3122:C3131">
    <cfRule type="containsText" dxfId="381" priority="191" stopIfTrue="1" operator="containsText" text="dsoy jktdh; fo|ky;ksa esa iz;ksx gsrq fu%'kqYd">
      <formula>NOT(ISERROR(SEARCH("dsoy jktdh; fo|ky;ksa esa iz;ksx gsrq fu%'kqYd",B3098)))</formula>
    </cfRule>
  </conditionalFormatting>
  <conditionalFormatting sqref="N3118">
    <cfRule type="cellIs" dxfId="380" priority="187" operator="equal">
      <formula>"FAILED"</formula>
    </cfRule>
    <cfRule type="cellIs" dxfId="379" priority="188" operator="equal">
      <formula>"Supplementary"</formula>
    </cfRule>
    <cfRule type="cellIs" dxfId="378" priority="189" operator="equal">
      <formula>"Passed With G"</formula>
    </cfRule>
    <cfRule type="cellIs" dxfId="377" priority="190" operator="equal">
      <formula>"Passed"</formula>
    </cfRule>
  </conditionalFormatting>
  <conditionalFormatting sqref="F3122:G3125">
    <cfRule type="cellIs" dxfId="376" priority="185" operator="equal">
      <formula>"0/100"</formula>
    </cfRule>
    <cfRule type="cellIs" dxfId="375" priority="186" operator="equal">
      <formula>"0/200"</formula>
    </cfRule>
  </conditionalFormatting>
  <conditionalFormatting sqref="L3118:M3118">
    <cfRule type="cellIs" dxfId="374" priority="184" operator="equal">
      <formula>"Failed"</formula>
    </cfRule>
  </conditionalFormatting>
  <conditionalFormatting sqref="C3122:H3125">
    <cfRule type="expression" dxfId="373" priority="183">
      <formula>$C3122=0</formula>
    </cfRule>
  </conditionalFormatting>
  <conditionalFormatting sqref="H3154:H3161 G3162:H3162 E3158:E3162 N3133:N3146 M3133:M3145 J3147:M3152 H3149:H3152 D3133:J3135 C3133:C3136 D3139:D3144 H3139:J3144 E3139:G3145 E3147:E3155 G3147:G3155 F3147:F3156 C3139:C3145 D3148:D3155 C3147:C3156 H3147:I3148 K3133:K3144 L3133:L3135 L3137 L3139:L3145 K3155:L3155 I3154:L3154 N3148:N3154 A3133:B3167 F3158:G3161 F3162:F3167 K3156:N3158 K3160:N3160 C3158:D3167">
    <cfRule type="cellIs" dxfId="372" priority="182" operator="equal">
      <formula>0</formula>
    </cfRule>
  </conditionalFormatting>
  <conditionalFormatting sqref="F3155:G3155 F3162:F3167 H3155:H3161 C3155:C3156 D3162:D3167 M3137:M3138 N3145:N3146 M3147 M3148:N3152 F3147:F3150 D3134:D3135 B3134 C3139:C3145 F3145:G3145 G3147:H3147 I3147:I3148 C3147:C3153 L3145:M3145 F3151:H3152 J3147:L3152 C3158:C3167">
    <cfRule type="containsText" dxfId="371" priority="180" stopIfTrue="1" operator="containsText" text="f'k{kk foHkkx jktLFkku">
      <formula>NOT(ISERROR(SEARCH("f'k{kk foHkkx jktLFkku",B3134)))</formula>
    </cfRule>
    <cfRule type="containsText" dxfId="370" priority="181" stopIfTrue="1" operator="containsText" text="iw.kkZad">
      <formula>NOT(ISERROR(SEARCH("iw.kkZad",B3134)))</formula>
    </cfRule>
  </conditionalFormatting>
  <conditionalFormatting sqref="F3163:F3165 D3162:D3167">
    <cfRule type="cellIs" dxfId="369" priority="178" stopIfTrue="1" operator="equal">
      <formula>1800</formula>
    </cfRule>
    <cfRule type="cellIs" dxfId="368" priority="179" stopIfTrue="1" operator="equal">
      <formula>200</formula>
    </cfRule>
  </conditionalFormatting>
  <conditionalFormatting sqref="F3155:G3155 F3162:F3167 H3155:H3161 C3155:C3156 D3162:D3167 M3137:M3138 N3145:N3146 M3147 M3148:N3152 F3147:F3150 D3134:D3135 B3134 C3139:C3145 F3145:G3145 G3147:H3147 I3147:I3148 C3147:C3153 L3145:M3145 F3151:H3152 J3147:L3152 C3158:C3167">
    <cfRule type="containsText" dxfId="367" priority="177" stopIfTrue="1" operator="containsText" text="dsoy jktdh; fo|ky;ksa esa iz;ksx gsrq fu%'kqYd">
      <formula>NOT(ISERROR(SEARCH("dsoy jktdh; fo|ky;ksa esa iz;ksx gsrq fu%'kqYd",B3134)))</formula>
    </cfRule>
  </conditionalFormatting>
  <conditionalFormatting sqref="N3154">
    <cfRule type="cellIs" dxfId="366" priority="173" operator="equal">
      <formula>"FAILED"</formula>
    </cfRule>
    <cfRule type="cellIs" dxfId="365" priority="174" operator="equal">
      <formula>"Supplementary"</formula>
    </cfRule>
    <cfRule type="cellIs" dxfId="364" priority="175" operator="equal">
      <formula>"Passed With G"</formula>
    </cfRule>
    <cfRule type="cellIs" dxfId="363" priority="176" operator="equal">
      <formula>"Passed"</formula>
    </cfRule>
  </conditionalFormatting>
  <conditionalFormatting sqref="F3158:G3161">
    <cfRule type="cellIs" dxfId="362" priority="171" operator="equal">
      <formula>"0/100"</formula>
    </cfRule>
    <cfRule type="cellIs" dxfId="361" priority="172" operator="equal">
      <formula>"0/200"</formula>
    </cfRule>
  </conditionalFormatting>
  <conditionalFormatting sqref="L3154:M3154">
    <cfRule type="cellIs" dxfId="360" priority="170" operator="equal">
      <formula>"Failed"</formula>
    </cfRule>
  </conditionalFormatting>
  <conditionalFormatting sqref="C3158:H3161">
    <cfRule type="expression" dxfId="359" priority="169">
      <formula>$C3158=0</formula>
    </cfRule>
  </conditionalFormatting>
  <conditionalFormatting sqref="H3190:H3197 G3198:H3198 E3194:E3198 N3169:N3182 M3169:M3181 J3183:M3188 H3185:H3188 D3169:J3171 C3169:C3172 D3175:D3180 H3175:J3180 E3175:G3181 E3183:E3191 G3183:G3191 F3183:F3192 C3175:C3181 D3184:D3191 C3183:C3192 H3183:I3184 K3169:K3180 L3169:L3171 L3173 L3175:L3181 K3191:L3191 I3190:L3190 N3184:N3190 A3169:B3203 F3194:G3197 F3198:F3203 K3192:N3194 K3196:N3196 C3194:D3203">
    <cfRule type="cellIs" dxfId="358" priority="168" operator="equal">
      <formula>0</formula>
    </cfRule>
  </conditionalFormatting>
  <conditionalFormatting sqref="F3191:G3191 F3198:F3203 H3191:H3197 C3191:C3192 D3198:D3203 M3173:M3174 N3181:N3182 M3183 M3184:N3188 F3183:F3186 D3170:D3171 B3170 C3175:C3181 F3181:G3181 G3183:H3183 I3183:I3184 C3183:C3189 L3181:M3181 F3187:H3188 J3183:L3188 C3194:C3203">
    <cfRule type="containsText" dxfId="357" priority="166" stopIfTrue="1" operator="containsText" text="f'k{kk foHkkx jktLFkku">
      <formula>NOT(ISERROR(SEARCH("f'k{kk foHkkx jktLFkku",B3170)))</formula>
    </cfRule>
    <cfRule type="containsText" dxfId="356" priority="167" stopIfTrue="1" operator="containsText" text="iw.kkZad">
      <formula>NOT(ISERROR(SEARCH("iw.kkZad",B3170)))</formula>
    </cfRule>
  </conditionalFormatting>
  <conditionalFormatting sqref="F3199:F3201 D3198:D3203">
    <cfRule type="cellIs" dxfId="355" priority="164" stopIfTrue="1" operator="equal">
      <formula>1800</formula>
    </cfRule>
    <cfRule type="cellIs" dxfId="354" priority="165" stopIfTrue="1" operator="equal">
      <formula>200</formula>
    </cfRule>
  </conditionalFormatting>
  <conditionalFormatting sqref="F3191:G3191 F3198:F3203 H3191:H3197 C3191:C3192 D3198:D3203 M3173:M3174 N3181:N3182 M3183 M3184:N3188 F3183:F3186 D3170:D3171 B3170 C3175:C3181 F3181:G3181 G3183:H3183 I3183:I3184 C3183:C3189 L3181:M3181 F3187:H3188 J3183:L3188 C3194:C3203">
    <cfRule type="containsText" dxfId="353" priority="163" stopIfTrue="1" operator="containsText" text="dsoy jktdh; fo|ky;ksa esa iz;ksx gsrq fu%'kqYd">
      <formula>NOT(ISERROR(SEARCH("dsoy jktdh; fo|ky;ksa esa iz;ksx gsrq fu%'kqYd",B3170)))</formula>
    </cfRule>
  </conditionalFormatting>
  <conditionalFormatting sqref="N3190">
    <cfRule type="cellIs" dxfId="352" priority="159" operator="equal">
      <formula>"FAILED"</formula>
    </cfRule>
    <cfRule type="cellIs" dxfId="351" priority="160" operator="equal">
      <formula>"Supplementary"</formula>
    </cfRule>
    <cfRule type="cellIs" dxfId="350" priority="161" operator="equal">
      <formula>"Passed With G"</formula>
    </cfRule>
    <cfRule type="cellIs" dxfId="349" priority="162" operator="equal">
      <formula>"Passed"</formula>
    </cfRule>
  </conditionalFormatting>
  <conditionalFormatting sqref="F3194:G3197">
    <cfRule type="cellIs" dxfId="348" priority="157" operator="equal">
      <formula>"0/100"</formula>
    </cfRule>
    <cfRule type="cellIs" dxfId="347" priority="158" operator="equal">
      <formula>"0/200"</formula>
    </cfRule>
  </conditionalFormatting>
  <conditionalFormatting sqref="L3190:M3190">
    <cfRule type="cellIs" dxfId="346" priority="156" operator="equal">
      <formula>"Failed"</formula>
    </cfRule>
  </conditionalFormatting>
  <conditionalFormatting sqref="C3194:H3197">
    <cfRule type="expression" dxfId="345" priority="155">
      <formula>$C3194=0</formula>
    </cfRule>
  </conditionalFormatting>
  <conditionalFormatting sqref="H3226:H3233 G3234:H3234 E3230:E3234 N3205:N3218 M3205:M3217 J3219:M3224 H3221:H3224 D3205:J3207 C3205:C3208 D3211:D3216 H3211:J3216 E3211:G3217 E3219:E3227 G3219:G3227 F3219:F3228 C3211:C3217 D3220:D3227 C3219:C3228 H3219:I3220 K3205:K3216 L3205:L3207 L3209 L3211:L3217 K3227:L3227 I3226:L3226 N3220:N3226 A3205:B3239 F3230:G3233 F3234:F3239 K3228:N3230 K3232:N3232 C3230:D3239">
    <cfRule type="cellIs" dxfId="344" priority="154" operator="equal">
      <formula>0</formula>
    </cfRule>
  </conditionalFormatting>
  <conditionalFormatting sqref="F3227:G3227 F3234:F3239 H3227:H3233 C3227:C3228 D3234:D3239 M3209:M3210 N3217:N3218 M3219 M3220:N3224 F3219:F3222 D3206:D3207 B3206 C3211:C3217 F3217:G3217 G3219:H3219 I3219:I3220 C3219:C3225 L3217:M3217 F3223:H3224 J3219:L3224 C3230:C3239">
    <cfRule type="containsText" dxfId="343" priority="152" stopIfTrue="1" operator="containsText" text="f'k{kk foHkkx jktLFkku">
      <formula>NOT(ISERROR(SEARCH("f'k{kk foHkkx jktLFkku",B3206)))</formula>
    </cfRule>
    <cfRule type="containsText" dxfId="342" priority="153" stopIfTrue="1" operator="containsText" text="iw.kkZad">
      <formula>NOT(ISERROR(SEARCH("iw.kkZad",B3206)))</formula>
    </cfRule>
  </conditionalFormatting>
  <conditionalFormatting sqref="F3235:F3237 D3234:D3239">
    <cfRule type="cellIs" dxfId="341" priority="150" stopIfTrue="1" operator="equal">
      <formula>1800</formula>
    </cfRule>
    <cfRule type="cellIs" dxfId="340" priority="151" stopIfTrue="1" operator="equal">
      <formula>200</formula>
    </cfRule>
  </conditionalFormatting>
  <conditionalFormatting sqref="F3227:G3227 F3234:F3239 H3227:H3233 C3227:C3228 D3234:D3239 M3209:M3210 N3217:N3218 M3219 M3220:N3224 F3219:F3222 D3206:D3207 B3206 C3211:C3217 F3217:G3217 G3219:H3219 I3219:I3220 C3219:C3225 L3217:M3217 F3223:H3224 J3219:L3224 C3230:C3239">
    <cfRule type="containsText" dxfId="339" priority="149" stopIfTrue="1" operator="containsText" text="dsoy jktdh; fo|ky;ksa esa iz;ksx gsrq fu%'kqYd">
      <formula>NOT(ISERROR(SEARCH("dsoy jktdh; fo|ky;ksa esa iz;ksx gsrq fu%'kqYd",B3206)))</formula>
    </cfRule>
  </conditionalFormatting>
  <conditionalFormatting sqref="N3226">
    <cfRule type="cellIs" dxfId="338" priority="145" operator="equal">
      <formula>"FAILED"</formula>
    </cfRule>
    <cfRule type="cellIs" dxfId="337" priority="146" operator="equal">
      <formula>"Supplementary"</formula>
    </cfRule>
    <cfRule type="cellIs" dxfId="336" priority="147" operator="equal">
      <formula>"Passed With G"</formula>
    </cfRule>
    <cfRule type="cellIs" dxfId="335" priority="148" operator="equal">
      <formula>"Passed"</formula>
    </cfRule>
  </conditionalFormatting>
  <conditionalFormatting sqref="F3230:G3233">
    <cfRule type="cellIs" dxfId="334" priority="143" operator="equal">
      <formula>"0/100"</formula>
    </cfRule>
    <cfRule type="cellIs" dxfId="333" priority="144" operator="equal">
      <formula>"0/200"</formula>
    </cfRule>
  </conditionalFormatting>
  <conditionalFormatting sqref="L3226:M3226">
    <cfRule type="cellIs" dxfId="332" priority="142" operator="equal">
      <formula>"Failed"</formula>
    </cfRule>
  </conditionalFormatting>
  <conditionalFormatting sqref="C3230:H3233">
    <cfRule type="expression" dxfId="331" priority="141">
      <formula>$C3230=0</formula>
    </cfRule>
  </conditionalFormatting>
  <conditionalFormatting sqref="H3262:H3269 G3270:H3270 E3266:E3270 N3241:N3254 M3241:M3253 J3255:M3260 H3257:H3260 D3241:J3243 C3241:C3244 D3247:D3252 H3247:J3252 E3247:G3253 E3255:E3263 G3255:G3263 F3255:F3264 C3247:C3253 D3256:D3263 C3255:C3264 H3255:I3256 K3241:K3252 L3241:L3243 L3245 L3247:L3253 K3263:L3263 I3262:L3262 N3256:N3262 A3241:B3275 F3266:G3269 F3270:F3275 K3264:N3266 K3268:N3268 C3266:D3275">
    <cfRule type="cellIs" dxfId="330" priority="140" operator="equal">
      <formula>0</formula>
    </cfRule>
  </conditionalFormatting>
  <conditionalFormatting sqref="F3263:G3263 F3270:F3275 H3263:H3269 C3263:C3264 D3270:D3275 M3245:M3246 N3253:N3254 M3255 M3256:N3260 F3255:F3258 D3242:D3243 B3242 C3247:C3253 F3253:G3253 G3255:H3255 I3255:I3256 C3255:C3261 L3253:M3253 F3259:H3260 J3255:L3260 C3266:C3275">
    <cfRule type="containsText" dxfId="329" priority="138" stopIfTrue="1" operator="containsText" text="f'k{kk foHkkx jktLFkku">
      <formula>NOT(ISERROR(SEARCH("f'k{kk foHkkx jktLFkku",B3242)))</formula>
    </cfRule>
    <cfRule type="containsText" dxfId="328" priority="139" stopIfTrue="1" operator="containsText" text="iw.kkZad">
      <formula>NOT(ISERROR(SEARCH("iw.kkZad",B3242)))</formula>
    </cfRule>
  </conditionalFormatting>
  <conditionalFormatting sqref="F3271:F3273 D3270:D3275">
    <cfRule type="cellIs" dxfId="327" priority="136" stopIfTrue="1" operator="equal">
      <formula>1800</formula>
    </cfRule>
    <cfRule type="cellIs" dxfId="326" priority="137" stopIfTrue="1" operator="equal">
      <formula>200</formula>
    </cfRule>
  </conditionalFormatting>
  <conditionalFormatting sqref="F3263:G3263 F3270:F3275 H3263:H3269 C3263:C3264 D3270:D3275 M3245:M3246 N3253:N3254 M3255 M3256:N3260 F3255:F3258 D3242:D3243 B3242 C3247:C3253 F3253:G3253 G3255:H3255 I3255:I3256 C3255:C3261 L3253:M3253 F3259:H3260 J3255:L3260 C3266:C3275">
    <cfRule type="containsText" dxfId="325" priority="135" stopIfTrue="1" operator="containsText" text="dsoy jktdh; fo|ky;ksa esa iz;ksx gsrq fu%'kqYd">
      <formula>NOT(ISERROR(SEARCH("dsoy jktdh; fo|ky;ksa esa iz;ksx gsrq fu%'kqYd",B3242)))</formula>
    </cfRule>
  </conditionalFormatting>
  <conditionalFormatting sqref="N3262">
    <cfRule type="cellIs" dxfId="324" priority="131" operator="equal">
      <formula>"FAILED"</formula>
    </cfRule>
    <cfRule type="cellIs" dxfId="323" priority="132" operator="equal">
      <formula>"Supplementary"</formula>
    </cfRule>
    <cfRule type="cellIs" dxfId="322" priority="133" operator="equal">
      <formula>"Passed With G"</formula>
    </cfRule>
    <cfRule type="cellIs" dxfId="321" priority="134" operator="equal">
      <formula>"Passed"</formula>
    </cfRule>
  </conditionalFormatting>
  <conditionalFormatting sqref="F3266:G3269">
    <cfRule type="cellIs" dxfId="320" priority="129" operator="equal">
      <formula>"0/100"</formula>
    </cfRule>
    <cfRule type="cellIs" dxfId="319" priority="130" operator="equal">
      <formula>"0/200"</formula>
    </cfRule>
  </conditionalFormatting>
  <conditionalFormatting sqref="L3262:M3262">
    <cfRule type="cellIs" dxfId="318" priority="128" operator="equal">
      <formula>"Failed"</formula>
    </cfRule>
  </conditionalFormatting>
  <conditionalFormatting sqref="C3266:H3269">
    <cfRule type="expression" dxfId="317" priority="127">
      <formula>$C3266=0</formula>
    </cfRule>
  </conditionalFormatting>
  <conditionalFormatting sqref="H3298:H3305 G3306:H3306 E3302:E3306 N3277:N3290 M3277:M3289 J3291:M3296 H3293:H3296 D3277:J3279 C3277:C3280 D3283:D3288 H3283:J3288 E3283:G3289 E3291:E3299 G3291:G3299 F3291:F3300 C3283:C3289 D3292:D3299 C3291:C3300 H3291:I3292 K3277:K3288 L3277:L3279 L3281 L3283:L3289 K3299:L3299 I3298:L3298 N3292:N3298 A3277:B3311 F3302:G3305 F3306:F3311 K3300:N3302 K3304:N3304 C3302:D3311">
    <cfRule type="cellIs" dxfId="316" priority="126" operator="equal">
      <formula>0</formula>
    </cfRule>
  </conditionalFormatting>
  <conditionalFormatting sqref="F3299:G3299 F3306:F3311 H3299:H3305 C3299:C3300 D3306:D3311 M3281:M3282 N3289:N3290 M3291 M3292:N3296 F3291:F3294 D3278:D3279 B3278 C3283:C3289 F3289:G3289 G3291:H3291 I3291:I3292 C3291:C3297 L3289:M3289 F3295:H3296 J3291:L3296 C3302:C3311">
    <cfRule type="containsText" dxfId="315" priority="124" stopIfTrue="1" operator="containsText" text="f'k{kk foHkkx jktLFkku">
      <formula>NOT(ISERROR(SEARCH("f'k{kk foHkkx jktLFkku",B3278)))</formula>
    </cfRule>
    <cfRule type="containsText" dxfId="314" priority="125" stopIfTrue="1" operator="containsText" text="iw.kkZad">
      <formula>NOT(ISERROR(SEARCH("iw.kkZad",B3278)))</formula>
    </cfRule>
  </conditionalFormatting>
  <conditionalFormatting sqref="F3307:F3309 D3306:D3311">
    <cfRule type="cellIs" dxfId="313" priority="122" stopIfTrue="1" operator="equal">
      <formula>1800</formula>
    </cfRule>
    <cfRule type="cellIs" dxfId="312" priority="123" stopIfTrue="1" operator="equal">
      <formula>200</formula>
    </cfRule>
  </conditionalFormatting>
  <conditionalFormatting sqref="F3299:G3299 F3306:F3311 H3299:H3305 C3299:C3300 D3306:D3311 M3281:M3282 N3289:N3290 M3291 M3292:N3296 F3291:F3294 D3278:D3279 B3278 C3283:C3289 F3289:G3289 G3291:H3291 I3291:I3292 C3291:C3297 L3289:M3289 F3295:H3296 J3291:L3296 C3302:C3311">
    <cfRule type="containsText" dxfId="311" priority="121" stopIfTrue="1" operator="containsText" text="dsoy jktdh; fo|ky;ksa esa iz;ksx gsrq fu%'kqYd">
      <formula>NOT(ISERROR(SEARCH("dsoy jktdh; fo|ky;ksa esa iz;ksx gsrq fu%'kqYd",B3278)))</formula>
    </cfRule>
  </conditionalFormatting>
  <conditionalFormatting sqref="N3298">
    <cfRule type="cellIs" dxfId="310" priority="117" operator="equal">
      <formula>"FAILED"</formula>
    </cfRule>
    <cfRule type="cellIs" dxfId="309" priority="118" operator="equal">
      <formula>"Supplementary"</formula>
    </cfRule>
    <cfRule type="cellIs" dxfId="308" priority="119" operator="equal">
      <formula>"Passed With G"</formula>
    </cfRule>
    <cfRule type="cellIs" dxfId="307" priority="120" operator="equal">
      <formula>"Passed"</formula>
    </cfRule>
  </conditionalFormatting>
  <conditionalFormatting sqref="F3302:G3305">
    <cfRule type="cellIs" dxfId="306" priority="115" operator="equal">
      <formula>"0/100"</formula>
    </cfRule>
    <cfRule type="cellIs" dxfId="305" priority="116" operator="equal">
      <formula>"0/200"</formula>
    </cfRule>
  </conditionalFormatting>
  <conditionalFormatting sqref="L3298:M3298">
    <cfRule type="cellIs" dxfId="304" priority="114" operator="equal">
      <formula>"Failed"</formula>
    </cfRule>
  </conditionalFormatting>
  <conditionalFormatting sqref="C3302:H3305">
    <cfRule type="expression" dxfId="303" priority="113">
      <formula>$C3302=0</formula>
    </cfRule>
  </conditionalFormatting>
  <conditionalFormatting sqref="H3334:H3341 G3342:H3342 E3338:E3342 N3313:N3326 M3313:M3325 J3327:M3332 H3329:H3332 D3313:J3315 C3313:C3316 D3319:D3324 H3319:J3324 E3319:G3325 E3327:E3335 G3327:G3335 F3327:F3336 C3319:C3325 D3328:D3335 C3327:C3336 H3327:I3328 K3313:K3324 L3313:L3315 L3317 L3319:L3325 K3335:L3335 I3334:L3334 N3328:N3334 A3313:B3347 F3338:G3341 F3342:F3347 K3336:N3338 K3340:N3340 C3338:D3347">
    <cfRule type="cellIs" dxfId="302" priority="112" operator="equal">
      <formula>0</formula>
    </cfRule>
  </conditionalFormatting>
  <conditionalFormatting sqref="F3335:G3335 F3342:F3347 H3335:H3341 C3335:C3336 D3342:D3347 M3317:M3318 N3325:N3326 M3327 M3328:N3332 F3327:F3330 D3314:D3315 B3314 C3319:C3325 F3325:G3325 G3327:H3327 I3327:I3328 C3327:C3333 L3325:M3325 F3331:H3332 J3327:L3332 C3338:C3347">
    <cfRule type="containsText" dxfId="301" priority="110" stopIfTrue="1" operator="containsText" text="f'k{kk foHkkx jktLFkku">
      <formula>NOT(ISERROR(SEARCH("f'k{kk foHkkx jktLFkku",B3314)))</formula>
    </cfRule>
    <cfRule type="containsText" dxfId="300" priority="111" stopIfTrue="1" operator="containsText" text="iw.kkZad">
      <formula>NOT(ISERROR(SEARCH("iw.kkZad",B3314)))</formula>
    </cfRule>
  </conditionalFormatting>
  <conditionalFormatting sqref="F3343:F3345 D3342:D3347">
    <cfRule type="cellIs" dxfId="299" priority="108" stopIfTrue="1" operator="equal">
      <formula>1800</formula>
    </cfRule>
    <cfRule type="cellIs" dxfId="298" priority="109" stopIfTrue="1" operator="equal">
      <formula>200</formula>
    </cfRule>
  </conditionalFormatting>
  <conditionalFormatting sqref="F3335:G3335 F3342:F3347 H3335:H3341 C3335:C3336 D3342:D3347 M3317:M3318 N3325:N3326 M3327 M3328:N3332 F3327:F3330 D3314:D3315 B3314 C3319:C3325 F3325:G3325 G3327:H3327 I3327:I3328 C3327:C3333 L3325:M3325 F3331:H3332 J3327:L3332 C3338:C3347">
    <cfRule type="containsText" dxfId="297" priority="107" stopIfTrue="1" operator="containsText" text="dsoy jktdh; fo|ky;ksa esa iz;ksx gsrq fu%'kqYd">
      <formula>NOT(ISERROR(SEARCH("dsoy jktdh; fo|ky;ksa esa iz;ksx gsrq fu%'kqYd",B3314)))</formula>
    </cfRule>
  </conditionalFormatting>
  <conditionalFormatting sqref="N3334">
    <cfRule type="cellIs" dxfId="296" priority="103" operator="equal">
      <formula>"FAILED"</formula>
    </cfRule>
    <cfRule type="cellIs" dxfId="295" priority="104" operator="equal">
      <formula>"Supplementary"</formula>
    </cfRule>
    <cfRule type="cellIs" dxfId="294" priority="105" operator="equal">
      <formula>"Passed With G"</formula>
    </cfRule>
    <cfRule type="cellIs" dxfId="293" priority="106" operator="equal">
      <formula>"Passed"</formula>
    </cfRule>
  </conditionalFormatting>
  <conditionalFormatting sqref="F3338:G3341">
    <cfRule type="cellIs" dxfId="292" priority="101" operator="equal">
      <formula>"0/100"</formula>
    </cfRule>
    <cfRule type="cellIs" dxfId="291" priority="102" operator="equal">
      <formula>"0/200"</formula>
    </cfRule>
  </conditionalFormatting>
  <conditionalFormatting sqref="L3334:M3334">
    <cfRule type="cellIs" dxfId="290" priority="100" operator="equal">
      <formula>"Failed"</formula>
    </cfRule>
  </conditionalFormatting>
  <conditionalFormatting sqref="C3338:H3341">
    <cfRule type="expression" dxfId="289" priority="99">
      <formula>$C3338=0</formula>
    </cfRule>
  </conditionalFormatting>
  <conditionalFormatting sqref="H3370:H3377 G3378:H3378 E3374:E3378 N3349:N3362 M3349:M3361 J3363:M3368 H3365:H3368 D3349:J3351 C3349:C3352 D3355:D3360 H3355:J3360 E3355:G3361 E3363:E3371 G3363:G3371 F3363:F3372 C3355:C3361 D3364:D3371 C3363:C3372 H3363:I3364 K3349:K3360 L3349:L3351 L3353 L3355:L3361 K3371:L3371 I3370:L3370 N3364:N3370 A3349:B3383 F3374:G3377 F3378:F3383 K3372:N3374 K3376:N3376 C3374:D3383">
    <cfRule type="cellIs" dxfId="288" priority="98" operator="equal">
      <formula>0</formula>
    </cfRule>
  </conditionalFormatting>
  <conditionalFormatting sqref="F3371:G3371 F3378:F3383 H3371:H3377 C3371:C3372 D3378:D3383 M3353:M3354 N3361:N3362 M3363 M3364:N3368 F3363:F3366 D3350:D3351 B3350 C3355:C3361 F3361:G3361 G3363:H3363 I3363:I3364 C3363:C3369 L3361:M3361 F3367:H3368 J3363:L3368 C3374:C3383">
    <cfRule type="containsText" dxfId="287" priority="96" stopIfTrue="1" operator="containsText" text="f'k{kk foHkkx jktLFkku">
      <formula>NOT(ISERROR(SEARCH("f'k{kk foHkkx jktLFkku",B3350)))</formula>
    </cfRule>
    <cfRule type="containsText" dxfId="286" priority="97" stopIfTrue="1" operator="containsText" text="iw.kkZad">
      <formula>NOT(ISERROR(SEARCH("iw.kkZad",B3350)))</formula>
    </cfRule>
  </conditionalFormatting>
  <conditionalFormatting sqref="F3379:F3381 D3378:D3383">
    <cfRule type="cellIs" dxfId="285" priority="94" stopIfTrue="1" operator="equal">
      <formula>1800</formula>
    </cfRule>
    <cfRule type="cellIs" dxfId="284" priority="95" stopIfTrue="1" operator="equal">
      <formula>200</formula>
    </cfRule>
  </conditionalFormatting>
  <conditionalFormatting sqref="F3371:G3371 F3378:F3383 H3371:H3377 C3371:C3372 D3378:D3383 M3353:M3354 N3361:N3362 M3363 M3364:N3368 F3363:F3366 D3350:D3351 B3350 C3355:C3361 F3361:G3361 G3363:H3363 I3363:I3364 C3363:C3369 L3361:M3361 F3367:H3368 J3363:L3368 C3374:C3383">
    <cfRule type="containsText" dxfId="283" priority="93" stopIfTrue="1" operator="containsText" text="dsoy jktdh; fo|ky;ksa esa iz;ksx gsrq fu%'kqYd">
      <formula>NOT(ISERROR(SEARCH("dsoy jktdh; fo|ky;ksa esa iz;ksx gsrq fu%'kqYd",B3350)))</formula>
    </cfRule>
  </conditionalFormatting>
  <conditionalFormatting sqref="N3370">
    <cfRule type="cellIs" dxfId="282" priority="89" operator="equal">
      <formula>"FAILED"</formula>
    </cfRule>
    <cfRule type="cellIs" dxfId="281" priority="90" operator="equal">
      <formula>"Supplementary"</formula>
    </cfRule>
    <cfRule type="cellIs" dxfId="280" priority="91" operator="equal">
      <formula>"Passed With G"</formula>
    </cfRule>
    <cfRule type="cellIs" dxfId="279" priority="92" operator="equal">
      <formula>"Passed"</formula>
    </cfRule>
  </conditionalFormatting>
  <conditionalFormatting sqref="F3374:G3377">
    <cfRule type="cellIs" dxfId="278" priority="87" operator="equal">
      <formula>"0/100"</formula>
    </cfRule>
    <cfRule type="cellIs" dxfId="277" priority="88" operator="equal">
      <formula>"0/200"</formula>
    </cfRule>
  </conditionalFormatting>
  <conditionalFormatting sqref="L3370:M3370">
    <cfRule type="cellIs" dxfId="276" priority="86" operator="equal">
      <formula>"Failed"</formula>
    </cfRule>
  </conditionalFormatting>
  <conditionalFormatting sqref="C3374:H3377">
    <cfRule type="expression" dxfId="275" priority="85">
      <formula>$C3374=0</formula>
    </cfRule>
  </conditionalFormatting>
  <conditionalFormatting sqref="H3406:H3413 G3414:H3414 E3410:E3414 N3385:N3398 M3385:M3397 J3399:M3404 H3401:H3404 D3385:J3387 C3385:C3388 D3391:D3396 H3391:J3396 E3391:G3397 E3399:E3407 G3399:G3407 F3399:F3408 C3391:C3397 D3400:D3407 C3399:C3408 H3399:I3400 K3385:K3396 L3385:L3387 L3389 L3391:L3397 K3407:L3407 I3406:L3406 N3400:N3406 A3385:B3419 F3410:G3413 F3414:F3419 K3408:N3410 K3412:N3412 C3410:D3419">
    <cfRule type="cellIs" dxfId="274" priority="84" operator="equal">
      <formula>0</formula>
    </cfRule>
  </conditionalFormatting>
  <conditionalFormatting sqref="F3407:G3407 F3414:F3419 H3407:H3413 C3407:C3408 D3414:D3419 M3389:M3390 N3397:N3398 M3399 M3400:N3404 F3399:F3402 D3386:D3387 B3386 C3391:C3397 F3397:G3397 G3399:H3399 I3399:I3400 C3399:C3405 L3397:M3397 F3403:H3404 J3399:L3404 C3410:C3419">
    <cfRule type="containsText" dxfId="273" priority="82" stopIfTrue="1" operator="containsText" text="f'k{kk foHkkx jktLFkku">
      <formula>NOT(ISERROR(SEARCH("f'k{kk foHkkx jktLFkku",B3386)))</formula>
    </cfRule>
    <cfRule type="containsText" dxfId="272" priority="83" stopIfTrue="1" operator="containsText" text="iw.kkZad">
      <formula>NOT(ISERROR(SEARCH("iw.kkZad",B3386)))</formula>
    </cfRule>
  </conditionalFormatting>
  <conditionalFormatting sqref="F3415:F3417 D3414:D3419">
    <cfRule type="cellIs" dxfId="271" priority="80" stopIfTrue="1" operator="equal">
      <formula>1800</formula>
    </cfRule>
    <cfRule type="cellIs" dxfId="270" priority="81" stopIfTrue="1" operator="equal">
      <formula>200</formula>
    </cfRule>
  </conditionalFormatting>
  <conditionalFormatting sqref="F3407:G3407 F3414:F3419 H3407:H3413 C3407:C3408 D3414:D3419 M3389:M3390 N3397:N3398 M3399 M3400:N3404 F3399:F3402 D3386:D3387 B3386 C3391:C3397 F3397:G3397 G3399:H3399 I3399:I3400 C3399:C3405 L3397:M3397 F3403:H3404 J3399:L3404 C3410:C3419">
    <cfRule type="containsText" dxfId="269" priority="79" stopIfTrue="1" operator="containsText" text="dsoy jktdh; fo|ky;ksa esa iz;ksx gsrq fu%'kqYd">
      <formula>NOT(ISERROR(SEARCH("dsoy jktdh; fo|ky;ksa esa iz;ksx gsrq fu%'kqYd",B3386)))</formula>
    </cfRule>
  </conditionalFormatting>
  <conditionalFormatting sqref="N3406">
    <cfRule type="cellIs" dxfId="268" priority="75" operator="equal">
      <formula>"FAILED"</formula>
    </cfRule>
    <cfRule type="cellIs" dxfId="267" priority="76" operator="equal">
      <formula>"Supplementary"</formula>
    </cfRule>
    <cfRule type="cellIs" dxfId="266" priority="77" operator="equal">
      <formula>"Passed With G"</formula>
    </cfRule>
    <cfRule type="cellIs" dxfId="265" priority="78" operator="equal">
      <formula>"Passed"</formula>
    </cfRule>
  </conditionalFormatting>
  <conditionalFormatting sqref="F3410:G3413">
    <cfRule type="cellIs" dxfId="264" priority="73" operator="equal">
      <formula>"0/100"</formula>
    </cfRule>
    <cfRule type="cellIs" dxfId="263" priority="74" operator="equal">
      <formula>"0/200"</formula>
    </cfRule>
  </conditionalFormatting>
  <conditionalFormatting sqref="L3406:M3406">
    <cfRule type="cellIs" dxfId="262" priority="72" operator="equal">
      <formula>"Failed"</formula>
    </cfRule>
  </conditionalFormatting>
  <conditionalFormatting sqref="C3410:H3413">
    <cfRule type="expression" dxfId="261" priority="71">
      <formula>$C3410=0</formula>
    </cfRule>
  </conditionalFormatting>
  <conditionalFormatting sqref="H3442:H3449 G3450:H3450 E3446:E3450 N3421:N3434 M3421:M3433 J3435:M3440 H3437:H3440 D3421:J3423 C3421:C3424 D3427:D3432 H3427:J3432 E3427:G3433 E3435:E3443 G3435:G3443 F3435:F3444 C3427:C3433 D3436:D3443 C3435:C3444 H3435:I3436 K3421:K3432 L3421:L3423 L3425 L3427:L3433 K3443:L3443 I3442:L3442 N3436:N3442 A3421:B3455 F3446:G3449 F3450:F3455 K3444:N3446 K3448:N3448 C3446:D3455">
    <cfRule type="cellIs" dxfId="260" priority="70" operator="equal">
      <formula>0</formula>
    </cfRule>
  </conditionalFormatting>
  <conditionalFormatting sqref="F3443:G3443 F3450:F3455 H3443:H3449 C3443:C3444 D3450:D3455 M3425:M3426 N3433:N3434 M3435 M3436:N3440 F3435:F3438 D3422:D3423 B3422 C3427:C3433 F3433:G3433 G3435:H3435 I3435:I3436 C3435:C3441 L3433:M3433 F3439:H3440 J3435:L3440 C3446:C3455">
    <cfRule type="containsText" dxfId="259" priority="68" stopIfTrue="1" operator="containsText" text="f'k{kk foHkkx jktLFkku">
      <formula>NOT(ISERROR(SEARCH("f'k{kk foHkkx jktLFkku",B3422)))</formula>
    </cfRule>
    <cfRule type="containsText" dxfId="258" priority="69" stopIfTrue="1" operator="containsText" text="iw.kkZad">
      <formula>NOT(ISERROR(SEARCH("iw.kkZad",B3422)))</formula>
    </cfRule>
  </conditionalFormatting>
  <conditionalFormatting sqref="F3451:F3453 D3450:D3455">
    <cfRule type="cellIs" dxfId="257" priority="66" stopIfTrue="1" operator="equal">
      <formula>1800</formula>
    </cfRule>
    <cfRule type="cellIs" dxfId="256" priority="67" stopIfTrue="1" operator="equal">
      <formula>200</formula>
    </cfRule>
  </conditionalFormatting>
  <conditionalFormatting sqref="F3443:G3443 F3450:F3455 H3443:H3449 C3443:C3444 D3450:D3455 M3425:M3426 N3433:N3434 M3435 M3436:N3440 F3435:F3438 D3422:D3423 B3422 C3427:C3433 F3433:G3433 G3435:H3435 I3435:I3436 C3435:C3441 L3433:M3433 F3439:H3440 J3435:L3440 C3446:C3455">
    <cfRule type="containsText" dxfId="255" priority="65" stopIfTrue="1" operator="containsText" text="dsoy jktdh; fo|ky;ksa esa iz;ksx gsrq fu%'kqYd">
      <formula>NOT(ISERROR(SEARCH("dsoy jktdh; fo|ky;ksa esa iz;ksx gsrq fu%'kqYd",B3422)))</formula>
    </cfRule>
  </conditionalFormatting>
  <conditionalFormatting sqref="N3442">
    <cfRule type="cellIs" dxfId="254" priority="61" operator="equal">
      <formula>"FAILED"</formula>
    </cfRule>
    <cfRule type="cellIs" dxfId="253" priority="62" operator="equal">
      <formula>"Supplementary"</formula>
    </cfRule>
    <cfRule type="cellIs" dxfId="252" priority="63" operator="equal">
      <formula>"Passed With G"</formula>
    </cfRule>
    <cfRule type="cellIs" dxfId="251" priority="64" operator="equal">
      <formula>"Passed"</formula>
    </cfRule>
  </conditionalFormatting>
  <conditionalFormatting sqref="F3446:G3449">
    <cfRule type="cellIs" dxfId="250" priority="59" operator="equal">
      <formula>"0/100"</formula>
    </cfRule>
    <cfRule type="cellIs" dxfId="249" priority="60" operator="equal">
      <formula>"0/200"</formula>
    </cfRule>
  </conditionalFormatting>
  <conditionalFormatting sqref="L3442:M3442">
    <cfRule type="cellIs" dxfId="248" priority="58" operator="equal">
      <formula>"Failed"</formula>
    </cfRule>
  </conditionalFormatting>
  <conditionalFormatting sqref="C3446:H3449">
    <cfRule type="expression" dxfId="247" priority="57">
      <formula>$C3446=0</formula>
    </cfRule>
  </conditionalFormatting>
  <conditionalFormatting sqref="H3478:H3485 G3486:H3486 E3482:E3486 N3457:N3470 M3457:M3469 J3471:M3476 H3473:H3476 D3457:J3459 C3457:C3460 D3463:D3468 H3463:J3468 E3463:G3469 E3471:E3479 G3471:G3479 F3471:F3480 C3463:C3469 D3472:D3479 C3471:C3480 H3471:I3472 K3457:K3468 L3457:L3459 L3461 L3463:L3469 K3479:L3479 I3478:L3478 N3472:N3478 A3457:B3491 F3482:G3485 F3486:F3491 K3480:N3482 K3484:N3484 C3482:D3491">
    <cfRule type="cellIs" dxfId="246" priority="56" operator="equal">
      <formula>0</formula>
    </cfRule>
  </conditionalFormatting>
  <conditionalFormatting sqref="F3479:G3479 F3486:F3491 H3479:H3485 C3479:C3480 D3486:D3491 M3461:M3462 N3469:N3470 M3471 M3472:N3476 F3471:F3474 D3458:D3459 B3458 C3463:C3469 F3469:G3469 G3471:H3471 I3471:I3472 C3471:C3477 L3469:M3469 F3475:H3476 J3471:L3476 C3482:C3491">
    <cfRule type="containsText" dxfId="245" priority="54" stopIfTrue="1" operator="containsText" text="f'k{kk foHkkx jktLFkku">
      <formula>NOT(ISERROR(SEARCH("f'k{kk foHkkx jktLFkku",B3458)))</formula>
    </cfRule>
    <cfRule type="containsText" dxfId="244" priority="55" stopIfTrue="1" operator="containsText" text="iw.kkZad">
      <formula>NOT(ISERROR(SEARCH("iw.kkZad",B3458)))</formula>
    </cfRule>
  </conditionalFormatting>
  <conditionalFormatting sqref="F3487:F3489 D3486:D3491">
    <cfRule type="cellIs" dxfId="243" priority="52" stopIfTrue="1" operator="equal">
      <formula>1800</formula>
    </cfRule>
    <cfRule type="cellIs" dxfId="242" priority="53" stopIfTrue="1" operator="equal">
      <formula>200</formula>
    </cfRule>
  </conditionalFormatting>
  <conditionalFormatting sqref="F3479:G3479 F3486:F3491 H3479:H3485 C3479:C3480 D3486:D3491 M3461:M3462 N3469:N3470 M3471 M3472:N3476 F3471:F3474 D3458:D3459 B3458 C3463:C3469 F3469:G3469 G3471:H3471 I3471:I3472 C3471:C3477 L3469:M3469 F3475:H3476 J3471:L3476 C3482:C3491">
    <cfRule type="containsText" dxfId="241" priority="51" stopIfTrue="1" operator="containsText" text="dsoy jktdh; fo|ky;ksa esa iz;ksx gsrq fu%'kqYd">
      <formula>NOT(ISERROR(SEARCH("dsoy jktdh; fo|ky;ksa esa iz;ksx gsrq fu%'kqYd",B3458)))</formula>
    </cfRule>
  </conditionalFormatting>
  <conditionalFormatting sqref="N3478">
    <cfRule type="cellIs" dxfId="240" priority="47" operator="equal">
      <formula>"FAILED"</formula>
    </cfRule>
    <cfRule type="cellIs" dxfId="239" priority="48" operator="equal">
      <formula>"Supplementary"</formula>
    </cfRule>
    <cfRule type="cellIs" dxfId="238" priority="49" operator="equal">
      <formula>"Passed With G"</formula>
    </cfRule>
    <cfRule type="cellIs" dxfId="237" priority="50" operator="equal">
      <formula>"Passed"</formula>
    </cfRule>
  </conditionalFormatting>
  <conditionalFormatting sqref="F3482:G3485">
    <cfRule type="cellIs" dxfId="236" priority="45" operator="equal">
      <formula>"0/100"</formula>
    </cfRule>
    <cfRule type="cellIs" dxfId="235" priority="46" operator="equal">
      <formula>"0/200"</formula>
    </cfRule>
  </conditionalFormatting>
  <conditionalFormatting sqref="L3478:M3478">
    <cfRule type="cellIs" dxfId="234" priority="44" operator="equal">
      <formula>"Failed"</formula>
    </cfRule>
  </conditionalFormatting>
  <conditionalFormatting sqref="C3482:H3485">
    <cfRule type="expression" dxfId="233" priority="43">
      <formula>$C3482=0</formula>
    </cfRule>
  </conditionalFormatting>
  <conditionalFormatting sqref="H3514:H3521 G3522:H3522 E3518:E3522 N3493:N3506 M3493:M3505 J3507:M3512 H3509:H3512 D3493:J3495 C3493:C3496 D3499:D3504 H3499:J3504 E3499:G3505 E3507:E3515 G3507:G3515 F3507:F3516 C3499:C3505 D3508:D3515 C3507:C3516 H3507:I3508 K3493:K3504 L3493:L3495 L3497 L3499:L3505 K3515:L3515 I3514:L3514 N3508:N3514 A3493:B3527 F3518:G3521 F3522:F3527 K3516:N3518 K3520:N3520 C3518:D3527">
    <cfRule type="cellIs" dxfId="232" priority="42" operator="equal">
      <formula>0</formula>
    </cfRule>
  </conditionalFormatting>
  <conditionalFormatting sqref="F3515:G3515 F3522:F3527 H3515:H3521 C3515:C3516 D3522:D3527 M3497:M3498 N3505:N3506 M3507 M3508:N3512 F3507:F3510 D3494:D3495 B3494 C3499:C3505 F3505:G3505 G3507:H3507 I3507:I3508 C3507:C3513 L3505:M3505 F3511:H3512 J3507:L3512 C3518:C3527">
    <cfRule type="containsText" dxfId="231" priority="40" stopIfTrue="1" operator="containsText" text="f'k{kk foHkkx jktLFkku">
      <formula>NOT(ISERROR(SEARCH("f'k{kk foHkkx jktLFkku",B3494)))</formula>
    </cfRule>
    <cfRule type="containsText" dxfId="230" priority="41" stopIfTrue="1" operator="containsText" text="iw.kkZad">
      <formula>NOT(ISERROR(SEARCH("iw.kkZad",B3494)))</formula>
    </cfRule>
  </conditionalFormatting>
  <conditionalFormatting sqref="F3523:F3525 D3522:D3527">
    <cfRule type="cellIs" dxfId="229" priority="38" stopIfTrue="1" operator="equal">
      <formula>1800</formula>
    </cfRule>
    <cfRule type="cellIs" dxfId="228" priority="39" stopIfTrue="1" operator="equal">
      <formula>200</formula>
    </cfRule>
  </conditionalFormatting>
  <conditionalFormatting sqref="F3515:G3515 F3522:F3527 H3515:H3521 C3515:C3516 D3522:D3527 M3497:M3498 N3505:N3506 M3507 M3508:N3512 F3507:F3510 D3494:D3495 B3494 C3499:C3505 F3505:G3505 G3507:H3507 I3507:I3508 C3507:C3513 L3505:M3505 F3511:H3512 J3507:L3512 C3518:C3527">
    <cfRule type="containsText" dxfId="227" priority="37" stopIfTrue="1" operator="containsText" text="dsoy jktdh; fo|ky;ksa esa iz;ksx gsrq fu%'kqYd">
      <formula>NOT(ISERROR(SEARCH("dsoy jktdh; fo|ky;ksa esa iz;ksx gsrq fu%'kqYd",B3494)))</formula>
    </cfRule>
  </conditionalFormatting>
  <conditionalFormatting sqref="N3514">
    <cfRule type="cellIs" dxfId="226" priority="33" operator="equal">
      <formula>"FAILED"</formula>
    </cfRule>
    <cfRule type="cellIs" dxfId="225" priority="34" operator="equal">
      <formula>"Supplementary"</formula>
    </cfRule>
    <cfRule type="cellIs" dxfId="224" priority="35" operator="equal">
      <formula>"Passed With G"</formula>
    </cfRule>
    <cfRule type="cellIs" dxfId="223" priority="36" operator="equal">
      <formula>"Passed"</formula>
    </cfRule>
  </conditionalFormatting>
  <conditionalFormatting sqref="F3518:G3521">
    <cfRule type="cellIs" dxfId="222" priority="31" operator="equal">
      <formula>"0/100"</formula>
    </cfRule>
    <cfRule type="cellIs" dxfId="221" priority="32" operator="equal">
      <formula>"0/200"</formula>
    </cfRule>
  </conditionalFormatting>
  <conditionalFormatting sqref="L3514:M3514">
    <cfRule type="cellIs" dxfId="220" priority="30" operator="equal">
      <formula>"Failed"</formula>
    </cfRule>
  </conditionalFormatting>
  <conditionalFormatting sqref="C3518:H3521">
    <cfRule type="expression" dxfId="219" priority="29">
      <formula>$C3518=0</formula>
    </cfRule>
  </conditionalFormatting>
  <conditionalFormatting sqref="H3550:H3557 G3558:H3558 E3554:E3558 N3529:N3542 M3529:M3541 J3543:M3548 H3545:H3548 D3529:J3531 C3529:C3532 D3535:D3540 H3535:J3540 E3535:G3541 E3543:E3551 G3543:G3551 F3543:F3552 C3535:C3541 D3544:D3551 C3543:C3552 H3543:I3544 K3529:K3540 L3529:L3531 L3533 L3535:L3541 K3551:L3551 I3550:L3550 N3544:N3550 A3529:B3563 F3554:G3557 F3558:F3563 K3552:N3554 K3556:N3556 C3554:D3563">
    <cfRule type="cellIs" dxfId="218" priority="28" operator="equal">
      <formula>0</formula>
    </cfRule>
  </conditionalFormatting>
  <conditionalFormatting sqref="F3551:G3551 F3558:F3563 H3551:H3557 C3551:C3552 D3558:D3563 M3533:M3534 N3541:N3542 M3543 M3544:N3548 F3543:F3546 D3530:D3531 B3530 C3535:C3541 F3541:G3541 G3543:H3543 I3543:I3544 C3543:C3549 L3541:M3541 F3547:H3548 J3543:L3548 C3554:C3563">
    <cfRule type="containsText" dxfId="217" priority="26" stopIfTrue="1" operator="containsText" text="f'k{kk foHkkx jktLFkku">
      <formula>NOT(ISERROR(SEARCH("f'k{kk foHkkx jktLFkku",B3530)))</formula>
    </cfRule>
    <cfRule type="containsText" dxfId="216" priority="27" stopIfTrue="1" operator="containsText" text="iw.kkZad">
      <formula>NOT(ISERROR(SEARCH("iw.kkZad",B3530)))</formula>
    </cfRule>
  </conditionalFormatting>
  <conditionalFormatting sqref="F3559:F3561 D3558:D3563">
    <cfRule type="cellIs" dxfId="215" priority="24" stopIfTrue="1" operator="equal">
      <formula>1800</formula>
    </cfRule>
    <cfRule type="cellIs" dxfId="214" priority="25" stopIfTrue="1" operator="equal">
      <formula>200</formula>
    </cfRule>
  </conditionalFormatting>
  <conditionalFormatting sqref="F3551:G3551 F3558:F3563 H3551:H3557 C3551:C3552 D3558:D3563 M3533:M3534 N3541:N3542 M3543 M3544:N3548 F3543:F3546 D3530:D3531 B3530 C3535:C3541 F3541:G3541 G3543:H3543 I3543:I3544 C3543:C3549 L3541:M3541 F3547:H3548 J3543:L3548 C3554:C3563">
    <cfRule type="containsText" dxfId="213" priority="23" stopIfTrue="1" operator="containsText" text="dsoy jktdh; fo|ky;ksa esa iz;ksx gsrq fu%'kqYd">
      <formula>NOT(ISERROR(SEARCH("dsoy jktdh; fo|ky;ksa esa iz;ksx gsrq fu%'kqYd",B3530)))</formula>
    </cfRule>
  </conditionalFormatting>
  <conditionalFormatting sqref="N3550">
    <cfRule type="cellIs" dxfId="212" priority="19" operator="equal">
      <formula>"FAILED"</formula>
    </cfRule>
    <cfRule type="cellIs" dxfId="211" priority="20" operator="equal">
      <formula>"Supplementary"</formula>
    </cfRule>
    <cfRule type="cellIs" dxfId="210" priority="21" operator="equal">
      <formula>"Passed With G"</formula>
    </cfRule>
    <cfRule type="cellIs" dxfId="209" priority="22" operator="equal">
      <formula>"Passed"</formula>
    </cfRule>
  </conditionalFormatting>
  <conditionalFormatting sqref="F3554:G3557">
    <cfRule type="cellIs" dxfId="208" priority="17" operator="equal">
      <formula>"0/100"</formula>
    </cfRule>
    <cfRule type="cellIs" dxfId="207" priority="18" operator="equal">
      <formula>"0/200"</formula>
    </cfRule>
  </conditionalFormatting>
  <conditionalFormatting sqref="L3550:M3550">
    <cfRule type="cellIs" dxfId="206" priority="16" operator="equal">
      <formula>"Failed"</formula>
    </cfRule>
  </conditionalFormatting>
  <conditionalFormatting sqref="C3554:H3557">
    <cfRule type="expression" dxfId="205" priority="15">
      <formula>$C3554=0</formula>
    </cfRule>
  </conditionalFormatting>
  <conditionalFormatting sqref="H3586:H3593 G3594:H3594 E3590:E3594 N3565:N3578 M3565:M3577 J3579:M3584 H3581:H3584 D3565:J3567 C3565:C3568 D3571:D3576 H3571:J3576 E3571:G3577 E3579:E3587 G3579:G3587 F3579:F3588 C3571:C3577 D3580:D3587 C3579:C3588 H3579:I3580 K3565:K3576 L3565:L3567 L3569 L3571:L3577 K3587:L3587 I3586:L3586 N3580:N3586 A3565:B3599 F3590:G3593 F3594:F3599 K3588:N3590 K3592:N3592 C3590:D3599">
    <cfRule type="cellIs" dxfId="204" priority="14" operator="equal">
      <formula>0</formula>
    </cfRule>
  </conditionalFormatting>
  <conditionalFormatting sqref="F3587:G3587 F3594:F3599 H3587:H3593 C3587:C3588 D3594:D3599 M3569:M3570 N3577:N3578 M3579 M3580:N3584 F3579:F3582 D3566:D3567 B3566 C3571:C3577 F3577:G3577 G3579:H3579 I3579:I3580 C3579:C3585 L3577:M3577 F3583:H3584 J3579:L3584 C3590:C3599">
    <cfRule type="containsText" dxfId="203" priority="12" stopIfTrue="1" operator="containsText" text="f'k{kk foHkkx jktLFkku">
      <formula>NOT(ISERROR(SEARCH("f'k{kk foHkkx jktLFkku",B3566)))</formula>
    </cfRule>
    <cfRule type="containsText" dxfId="202" priority="13" stopIfTrue="1" operator="containsText" text="iw.kkZad">
      <formula>NOT(ISERROR(SEARCH("iw.kkZad",B3566)))</formula>
    </cfRule>
  </conditionalFormatting>
  <conditionalFormatting sqref="F3595:F3597 D3594:D3599">
    <cfRule type="cellIs" dxfId="201" priority="10" stopIfTrue="1" operator="equal">
      <formula>1800</formula>
    </cfRule>
    <cfRule type="cellIs" dxfId="200" priority="11" stopIfTrue="1" operator="equal">
      <formula>200</formula>
    </cfRule>
  </conditionalFormatting>
  <conditionalFormatting sqref="F3587:G3587 F3594:F3599 H3587:H3593 C3587:C3588 D3594:D3599 M3569:M3570 N3577:N3578 M3579 M3580:N3584 F3579:F3582 D3566:D3567 B3566 C3571:C3577 F3577:G3577 G3579:H3579 I3579:I3580 C3579:C3585 L3577:M3577 F3583:H3584 J3579:L3584 C3590:C3599">
    <cfRule type="containsText" dxfId="199" priority="9" stopIfTrue="1" operator="containsText" text="dsoy jktdh; fo|ky;ksa esa iz;ksx gsrq fu%'kqYd">
      <formula>NOT(ISERROR(SEARCH("dsoy jktdh; fo|ky;ksa esa iz;ksx gsrq fu%'kqYd",B3566)))</formula>
    </cfRule>
  </conditionalFormatting>
  <conditionalFormatting sqref="N3586">
    <cfRule type="cellIs" dxfId="198" priority="5" operator="equal">
      <formula>"FAILED"</formula>
    </cfRule>
    <cfRule type="cellIs" dxfId="197" priority="6" operator="equal">
      <formula>"Supplementary"</formula>
    </cfRule>
    <cfRule type="cellIs" dxfId="196" priority="7" operator="equal">
      <formula>"Passed With G"</formula>
    </cfRule>
    <cfRule type="cellIs" dxfId="195" priority="8" operator="equal">
      <formula>"Passed"</formula>
    </cfRule>
  </conditionalFormatting>
  <conditionalFormatting sqref="F3590:G3593">
    <cfRule type="cellIs" dxfId="194" priority="3" operator="equal">
      <formula>"0/100"</formula>
    </cfRule>
    <cfRule type="cellIs" dxfId="193" priority="4" operator="equal">
      <formula>"0/200"</formula>
    </cfRule>
  </conditionalFormatting>
  <conditionalFormatting sqref="L3586:M3586">
    <cfRule type="cellIs" dxfId="192" priority="2" operator="equal">
      <formula>"Failed"</formula>
    </cfRule>
  </conditionalFormatting>
  <conditionalFormatting sqref="C3590:H3593">
    <cfRule type="expression" dxfId="191" priority="1">
      <formula>$C3590=0</formula>
    </cfRule>
  </conditionalFormatting>
  <dataValidations count="1">
    <dataValidation type="list" allowBlank="1" showInputMessage="1" showErrorMessage="1" sqref="K5:N5 K41:N41 K77:N77 K113:N113 K149:N149 K185:N185 K221:N221 K257:N257 K293:N293 K329:N329 K365:N365 K401:N401 K437:N437 K473:N473 K509:N509 K545:N545 K581:N581 K617:N617 K653:N653 K689:N689 K725:N725 K761:N761 K797:N797 K833:N833 K869:N869 K905:N905 K941:N941 K977:N977 K1013:N1013 K1049:N1049 K1085:N1085 K1121:N1121 K1157:N1157 K1193:N1193 K1229:N1229 K1265:N1265 K1301:N1301 K1337:N1337 K1373:N1373 K1409:N1409 K1445:N1445 K1481:N1481 K1517:N1517 K1553:N1553 K1589:N1589 K1625:N1625 K1661:N1661 K1697:N1697 K1733:N1733 K1769:N1769 K1805:N1805 K1841:N1841 K1877:N1877 K1913:N1913 K1949:N1949 K1985:N1985 K2021:N2021 K2057:N2057 K2093:N2093 K2129:N2129 K2165:N2165 K2201:N2201 K2237:N2237 K2273:N2273 K2309:N2309 K2345:N2345 K2381:N2381 K2417:N2417 K2453:N2453 K2489:N2489 K2525:N2525 K2561:N2561 K2597:N2597 K2633:N2633 K2669:N2669 K2705:N2705 K2741:N2741 K2777:N2777 K2813:N2813 K2849:N2849 K2885:N2885 K2921:N2921 K2957:N2957 K2993:N2993 K3029:N3029 K3065:N3065 K3101:N3101 K3137:N3137 K3173:N3173 K3209:N3209 K3245:N3245 K3281:N3281 K3317:N3317 K3353:N3353 K3389:N3389 K3425:N3425 K3461:N3461 K3497:N3497 K3533:N3533 K3569:N3569">
      <formula1>"(Half Yeary Result), (Final Result)"</formula1>
    </dataValidation>
  </dataValidations>
  <pageMargins left="0.25" right="0.25" top="0.25" bottom="0.25" header="0.25" footer="0.25"/>
  <pageSetup paperSize="9" scale="55" orientation="portrait" r:id="rId1"/>
  <headerFooter>
    <oddFooter>&amp;Rshalaweb.com/ummed-tarad</oddFooter>
  </headerFooter>
  <drawing r:id="rId2"/>
</worksheet>
</file>

<file path=xl/worksheets/sheet8.xml><?xml version="1.0" encoding="utf-8"?>
<worksheet xmlns="http://schemas.openxmlformats.org/spreadsheetml/2006/main" xmlns:r="http://schemas.openxmlformats.org/officeDocument/2006/relationships">
  <sheetPr>
    <tabColor rgb="FF00B0F0"/>
  </sheetPr>
  <dimension ref="A1:DO113"/>
  <sheetViews>
    <sheetView zoomScaleSheetLayoutView="85" workbookViewId="0">
      <selection sqref="A1:AY26"/>
    </sheetView>
  </sheetViews>
  <sheetFormatPr defaultColWidth="0" defaultRowHeight="15" zeroHeight="1"/>
  <cols>
    <col min="1" max="1" width="5" style="17" customWidth="1"/>
    <col min="2" max="2" width="14.28515625" style="17" customWidth="1"/>
    <col min="3" max="51" width="4.140625" style="17" customWidth="1"/>
    <col min="52" max="52" width="1.5703125" style="17" customWidth="1"/>
    <col min="53" max="58" width="4.42578125" style="17" hidden="1" customWidth="1"/>
    <col min="59" max="109" width="4.42578125" style="18" hidden="1" customWidth="1"/>
    <col min="110" max="110" width="6" style="18" hidden="1" customWidth="1"/>
    <col min="111" max="111" width="5.7109375" style="18" hidden="1" customWidth="1"/>
    <col min="112" max="112" width="5.85546875" style="18" hidden="1" customWidth="1"/>
    <col min="113" max="113" width="0" style="18" hidden="1" customWidth="1"/>
    <col min="114" max="119" width="0" style="185" hidden="1" customWidth="1"/>
    <col min="120" max="16384" width="4.42578125" style="17" hidden="1"/>
  </cols>
  <sheetData>
    <row r="1" spans="1:119" ht="30.75" customHeight="1">
      <c r="A1" s="1999" t="str">
        <f>'Result Entry'!$C$1</f>
        <v xml:space="preserve">Govt. Sr. Secondary School </v>
      </c>
      <c r="B1" s="2000"/>
      <c r="C1" s="2000"/>
      <c r="D1" s="2000"/>
      <c r="E1" s="2000"/>
      <c r="F1" s="2000"/>
      <c r="G1" s="2000"/>
      <c r="H1" s="2000"/>
      <c r="I1" s="2000"/>
      <c r="J1" s="2000"/>
      <c r="K1" s="2000"/>
      <c r="L1" s="2000"/>
      <c r="M1" s="2000"/>
      <c r="N1" s="2000"/>
      <c r="O1" s="2000"/>
      <c r="P1" s="2000"/>
      <c r="Q1" s="2000"/>
      <c r="R1" s="2000"/>
      <c r="S1" s="2000"/>
      <c r="T1" s="2000"/>
      <c r="U1" s="2000"/>
      <c r="V1" s="2000"/>
      <c r="W1" s="2000"/>
      <c r="X1" s="2000"/>
      <c r="Y1" s="2000"/>
      <c r="Z1" s="2000"/>
      <c r="AA1" s="2000"/>
      <c r="AB1" s="2000"/>
      <c r="AC1" s="2000"/>
      <c r="AD1" s="2000"/>
      <c r="AE1" s="2000"/>
      <c r="AF1" s="2000"/>
      <c r="AG1" s="2000"/>
      <c r="AH1" s="2000"/>
      <c r="AI1" s="2000"/>
      <c r="AJ1" s="2000"/>
      <c r="AK1" s="2000"/>
      <c r="AL1" s="2000"/>
      <c r="AM1" s="2000"/>
      <c r="AN1" s="2000"/>
      <c r="AO1" s="2000"/>
      <c r="AP1" s="2000"/>
      <c r="AQ1" s="2000"/>
      <c r="AR1" s="2000"/>
      <c r="AS1" s="2000"/>
      <c r="AT1" s="2000"/>
      <c r="AU1" s="2000"/>
      <c r="AV1" s="2000"/>
      <c r="AW1" s="2000"/>
      <c r="AX1" s="2000"/>
      <c r="AY1" s="2001"/>
      <c r="AZ1" s="2061"/>
      <c r="BA1" s="158"/>
      <c r="BB1" s="158"/>
      <c r="BC1" s="158"/>
      <c r="BE1" s="2016"/>
      <c r="BF1" s="2017"/>
      <c r="BG1" s="2017"/>
      <c r="BH1" s="2017"/>
      <c r="BI1" s="2017"/>
      <c r="BJ1" s="2017"/>
      <c r="BK1" s="2017"/>
      <c r="BL1" s="2017"/>
      <c r="BM1" s="2017"/>
      <c r="BN1" s="1998" t="str">
        <f>'Result Entry'!L3</f>
        <v>HINDI Comp.</v>
      </c>
      <c r="BO1" s="1998"/>
      <c r="BP1" s="1998"/>
      <c r="BQ1" s="1998"/>
      <c r="BR1" s="1998"/>
      <c r="BS1" s="1998"/>
      <c r="BT1" s="1995" t="str">
        <f>'Result Entry'!Z3</f>
        <v>ENGLISH Comp.</v>
      </c>
      <c r="BU1" s="1995"/>
      <c r="BV1" s="1995"/>
      <c r="BW1" s="1995"/>
      <c r="BX1" s="1995"/>
      <c r="BY1" s="1995"/>
      <c r="BZ1" s="2015" t="str">
        <f>'Result Entry'!AO3</f>
        <v>PHYSICS</v>
      </c>
      <c r="CA1" s="1998"/>
      <c r="CB1" s="1998"/>
      <c r="CC1" s="1998"/>
      <c r="CD1" s="1998"/>
      <c r="CE1" s="1998"/>
      <c r="CF1" s="1995" t="str">
        <f>'Result Entry'!BF3</f>
        <v>CHEMISTRY</v>
      </c>
      <c r="CG1" s="1995"/>
      <c r="CH1" s="1995"/>
      <c r="CI1" s="1995"/>
      <c r="CJ1" s="1995"/>
      <c r="CK1" s="1996"/>
      <c r="CL1" s="1998" t="str">
        <f>'Result Entry'!BW3</f>
        <v>BIOLOGY</v>
      </c>
      <c r="CM1" s="1998"/>
      <c r="CN1" s="1998"/>
      <c r="CO1" s="1998"/>
      <c r="CP1" s="1998"/>
      <c r="CQ1" s="1998"/>
      <c r="CR1" s="1994" t="str">
        <f>'Result Entry'!CN3</f>
        <v>History</v>
      </c>
      <c r="CS1" s="1995"/>
      <c r="CT1" s="1995"/>
      <c r="CU1" s="1995"/>
      <c r="CV1" s="1995"/>
      <c r="CW1" s="1996"/>
      <c r="CX1" s="1998">
        <f>'Result Entry'!DE3</f>
        <v>0</v>
      </c>
      <c r="CY1" s="1998"/>
      <c r="CZ1" s="1998"/>
      <c r="DA1" s="1998"/>
      <c r="DB1" s="1998"/>
      <c r="DC1" s="1998"/>
      <c r="DD1" s="1994" t="s">
        <v>116</v>
      </c>
      <c r="DE1" s="1995"/>
      <c r="DF1" s="1995"/>
      <c r="DG1" s="1995"/>
      <c r="DH1" s="1995"/>
      <c r="DI1" s="1995"/>
      <c r="DJ1" s="2024" t="s">
        <v>219</v>
      </c>
      <c r="DK1" s="2024"/>
      <c r="DL1" s="2024"/>
      <c r="DM1" s="2024"/>
      <c r="DN1" s="2024"/>
      <c r="DO1" s="2024"/>
    </row>
    <row r="2" spans="1:119" ht="33.75">
      <c r="A2" s="2002" t="s">
        <v>209</v>
      </c>
      <c r="B2" s="2003"/>
      <c r="C2" s="2003"/>
      <c r="D2" s="2003"/>
      <c r="E2" s="2003"/>
      <c r="F2" s="2003"/>
      <c r="G2" s="2003"/>
      <c r="H2" s="2003"/>
      <c r="I2" s="2003"/>
      <c r="J2" s="2003"/>
      <c r="K2" s="2003"/>
      <c r="L2" s="2003"/>
      <c r="M2" s="2003"/>
      <c r="N2" s="2003"/>
      <c r="O2" s="2003"/>
      <c r="P2" s="2003"/>
      <c r="Q2" s="2003"/>
      <c r="R2" s="2003"/>
      <c r="S2" s="2003"/>
      <c r="T2" s="2003"/>
      <c r="U2" s="2003"/>
      <c r="V2" s="2003"/>
      <c r="W2" s="2003"/>
      <c r="X2" s="2003"/>
      <c r="Y2" s="2003"/>
      <c r="Z2" s="2003"/>
      <c r="AA2" s="2003"/>
      <c r="AB2" s="2003"/>
      <c r="AC2" s="2003"/>
      <c r="AD2" s="2003"/>
      <c r="AE2" s="2003"/>
      <c r="AF2" s="2003"/>
      <c r="AG2" s="2003"/>
      <c r="AH2" s="2003"/>
      <c r="AI2" s="2003"/>
      <c r="AJ2" s="2003"/>
      <c r="AK2" s="2003"/>
      <c r="AL2" s="2003"/>
      <c r="AM2" s="2003"/>
      <c r="AN2" s="2003"/>
      <c r="AO2" s="2003"/>
      <c r="AP2" s="2003"/>
      <c r="AQ2" s="2003"/>
      <c r="AR2" s="2003"/>
      <c r="AS2" s="2003"/>
      <c r="AT2" s="2003"/>
      <c r="AU2" s="2003"/>
      <c r="AV2" s="2003"/>
      <c r="AW2" s="2003"/>
      <c r="AX2" s="2003"/>
      <c r="AY2" s="2004"/>
      <c r="AZ2" s="2061"/>
      <c r="BA2" s="159"/>
      <c r="BB2" s="159"/>
      <c r="BC2" s="159"/>
      <c r="BE2" s="2018"/>
      <c r="BF2" s="2019"/>
      <c r="BG2" s="2019"/>
      <c r="BH2" s="2019"/>
      <c r="BI2" s="2019"/>
      <c r="BJ2" s="2019"/>
      <c r="BK2" s="2019"/>
      <c r="BL2" s="2019"/>
      <c r="BM2" s="2019"/>
      <c r="BN2" s="160" t="s">
        <v>189</v>
      </c>
      <c r="BO2" s="160" t="s">
        <v>201</v>
      </c>
      <c r="BP2" s="160" t="s">
        <v>188</v>
      </c>
      <c r="BQ2" s="160" t="s">
        <v>190</v>
      </c>
      <c r="BR2" s="160" t="s">
        <v>191</v>
      </c>
      <c r="BS2" s="160" t="s">
        <v>202</v>
      </c>
      <c r="BT2" s="132" t="s">
        <v>189</v>
      </c>
      <c r="BU2" s="132" t="s">
        <v>201</v>
      </c>
      <c r="BV2" s="132" t="s">
        <v>188</v>
      </c>
      <c r="BW2" s="132" t="s">
        <v>190</v>
      </c>
      <c r="BX2" s="132" t="s">
        <v>191</v>
      </c>
      <c r="BY2" s="132" t="s">
        <v>202</v>
      </c>
      <c r="BZ2" s="161" t="s">
        <v>189</v>
      </c>
      <c r="CA2" s="160" t="s">
        <v>201</v>
      </c>
      <c r="CB2" s="160" t="s">
        <v>188</v>
      </c>
      <c r="CC2" s="160" t="s">
        <v>190</v>
      </c>
      <c r="CD2" s="160" t="s">
        <v>191</v>
      </c>
      <c r="CE2" s="160" t="s">
        <v>202</v>
      </c>
      <c r="CF2" s="132" t="s">
        <v>189</v>
      </c>
      <c r="CG2" s="132" t="s">
        <v>201</v>
      </c>
      <c r="CH2" s="132" t="s">
        <v>188</v>
      </c>
      <c r="CI2" s="132" t="s">
        <v>190</v>
      </c>
      <c r="CJ2" s="132" t="s">
        <v>191</v>
      </c>
      <c r="CK2" s="129" t="s">
        <v>202</v>
      </c>
      <c r="CL2" s="160" t="s">
        <v>189</v>
      </c>
      <c r="CM2" s="160" t="s">
        <v>201</v>
      </c>
      <c r="CN2" s="160" t="s">
        <v>188</v>
      </c>
      <c r="CO2" s="160" t="s">
        <v>190</v>
      </c>
      <c r="CP2" s="160" t="s">
        <v>191</v>
      </c>
      <c r="CQ2" s="160" t="s">
        <v>202</v>
      </c>
      <c r="CR2" s="130" t="s">
        <v>189</v>
      </c>
      <c r="CS2" s="132" t="s">
        <v>201</v>
      </c>
      <c r="CT2" s="132" t="s">
        <v>188</v>
      </c>
      <c r="CU2" s="132" t="s">
        <v>190</v>
      </c>
      <c r="CV2" s="132" t="s">
        <v>191</v>
      </c>
      <c r="CW2" s="129" t="s">
        <v>202</v>
      </c>
      <c r="CX2" s="160" t="s">
        <v>189</v>
      </c>
      <c r="CY2" s="160" t="s">
        <v>201</v>
      </c>
      <c r="CZ2" s="160" t="s">
        <v>188</v>
      </c>
      <c r="DA2" s="160" t="s">
        <v>190</v>
      </c>
      <c r="DB2" s="160" t="s">
        <v>191</v>
      </c>
      <c r="DC2" s="160" t="s">
        <v>202</v>
      </c>
      <c r="DD2" s="130" t="s">
        <v>189</v>
      </c>
      <c r="DE2" s="132" t="s">
        <v>201</v>
      </c>
      <c r="DF2" s="132" t="s">
        <v>188</v>
      </c>
      <c r="DG2" s="132" t="s">
        <v>190</v>
      </c>
      <c r="DH2" s="132" t="s">
        <v>191</v>
      </c>
      <c r="DI2" s="132" t="s">
        <v>202</v>
      </c>
      <c r="DJ2" s="162" t="s">
        <v>189</v>
      </c>
      <c r="DK2" s="162" t="s">
        <v>201</v>
      </c>
      <c r="DL2" s="162" t="s">
        <v>188</v>
      </c>
      <c r="DM2" s="162" t="s">
        <v>190</v>
      </c>
      <c r="DN2" s="162" t="s">
        <v>191</v>
      </c>
      <c r="DO2" s="162" t="s">
        <v>202</v>
      </c>
    </row>
    <row r="3" spans="1:119" ht="57" thickBot="1">
      <c r="A3" s="2059" t="str">
        <f>CONCATENATE('Result Entry'!C4,'Result Entry'!G4,'Result Entry'!J4,)</f>
        <v>Class -11(A)</v>
      </c>
      <c r="B3" s="2060"/>
      <c r="C3" s="2060"/>
      <c r="D3" s="2060"/>
      <c r="E3" s="2060"/>
      <c r="F3" s="2005" t="s">
        <v>221</v>
      </c>
      <c r="G3" s="2005"/>
      <c r="H3" s="2005"/>
      <c r="I3" s="2005"/>
      <c r="J3" s="2005"/>
      <c r="K3" s="2005"/>
      <c r="L3" s="2005"/>
      <c r="M3" s="2005"/>
      <c r="N3" s="2005"/>
      <c r="O3" s="2005"/>
      <c r="P3" s="2005"/>
      <c r="Q3" s="2005"/>
      <c r="R3" s="2005"/>
      <c r="S3" s="2005"/>
      <c r="T3" s="2005"/>
      <c r="U3" s="2005"/>
      <c r="V3" s="2005"/>
      <c r="W3" s="2005"/>
      <c r="X3" s="2005"/>
      <c r="Y3" s="2005"/>
      <c r="Z3" s="2005"/>
      <c r="AA3" s="2005"/>
      <c r="AB3" s="2005"/>
      <c r="AC3" s="2005"/>
      <c r="AD3" s="2005"/>
      <c r="AE3" s="2005"/>
      <c r="AF3" s="2005"/>
      <c r="AG3" s="2005"/>
      <c r="AH3" s="2005"/>
      <c r="AI3" s="2005"/>
      <c r="AJ3" s="2005"/>
      <c r="AK3" s="2005"/>
      <c r="AL3" s="2005"/>
      <c r="AM3" s="2005"/>
      <c r="AN3" s="2005"/>
      <c r="AO3" s="2005"/>
      <c r="AP3" s="2005"/>
      <c r="AQ3" s="2005"/>
      <c r="AR3" s="2005"/>
      <c r="AS3" s="2005"/>
      <c r="AT3" s="2005"/>
      <c r="AU3" s="2005"/>
      <c r="AV3" s="2005"/>
      <c r="AW3" s="2005"/>
      <c r="AX3" s="2005"/>
      <c r="AY3" s="2006"/>
      <c r="AZ3" s="2061"/>
      <c r="BA3" s="163"/>
      <c r="BB3" s="163"/>
      <c r="BC3" s="163"/>
      <c r="BE3" s="132">
        <f>IF(BF3&gt;0,1,0)</f>
        <v>1</v>
      </c>
      <c r="BF3" s="132" t="str">
        <f>'Result Entry'!F9</f>
        <v>SC</v>
      </c>
      <c r="BG3" s="132" t="str">
        <f>'Result Entry'!Y9</f>
        <v>III</v>
      </c>
      <c r="BH3" s="132" t="str">
        <f>'Result Entry'!AM9</f>
        <v>II</v>
      </c>
      <c r="BI3" s="132" t="str">
        <f>'Result Entry'!BD9</f>
        <v>D</v>
      </c>
      <c r="BJ3" s="132" t="str">
        <f>'Result Entry'!BU9</f>
        <v>D</v>
      </c>
      <c r="BK3" s="132" t="str">
        <f>'Result Entry'!CL9</f>
        <v>D</v>
      </c>
      <c r="BL3" s="132" t="str">
        <f>'Result Entry'!DC9</f>
        <v/>
      </c>
      <c r="BM3" s="129" t="str">
        <f>'Result Entry'!DT9</f>
        <v/>
      </c>
      <c r="BN3" s="160">
        <f>IF(BF3=BN$2,BG3,0)</f>
        <v>0</v>
      </c>
      <c r="BO3" s="160">
        <f>IF(BF3=BO$2,BG3,0)</f>
        <v>0</v>
      </c>
      <c r="BP3" s="160">
        <f>IF(BF3=BP$2,BG3,0)</f>
        <v>0</v>
      </c>
      <c r="BQ3" s="160" t="str">
        <f>IF(BF3=BQ$2,BG3,0)</f>
        <v>III</v>
      </c>
      <c r="BR3" s="160">
        <f>IF(BF3=BR$2,BG3,0)</f>
        <v>0</v>
      </c>
      <c r="BS3" s="160">
        <f>IF(BF3=BS$2,BG3,0)</f>
        <v>0</v>
      </c>
      <c r="BT3" s="132">
        <f>IF(BF3=BT$2,BH3,0)</f>
        <v>0</v>
      </c>
      <c r="BU3" s="132">
        <f>IF(BF3=BU$2,BH3,0)</f>
        <v>0</v>
      </c>
      <c r="BV3" s="132">
        <f>IF(BF3=BV$2,BH3,0)</f>
        <v>0</v>
      </c>
      <c r="BW3" s="132" t="str">
        <f>IF(BF3=BW$2,BH3,0)</f>
        <v>II</v>
      </c>
      <c r="BX3" s="132">
        <f>IF(BF3=BX$2,BH3,0)</f>
        <v>0</v>
      </c>
      <c r="BY3" s="132">
        <f>IF(BF3=BY$2,BH3,0)</f>
        <v>0</v>
      </c>
      <c r="BZ3" s="161">
        <f>IF(BF3=BZ$2,BI3,0)</f>
        <v>0</v>
      </c>
      <c r="CA3" s="160">
        <f>IF(BF3=CA$2,BI3,0)</f>
        <v>0</v>
      </c>
      <c r="CB3" s="160">
        <f>IF(BF3=CB$2,BI3,0)</f>
        <v>0</v>
      </c>
      <c r="CC3" s="160" t="str">
        <f>IF(BF3=CC$2,BI3,0)</f>
        <v>D</v>
      </c>
      <c r="CD3" s="160">
        <f>IF(BF3=CD$2,BI3,0)</f>
        <v>0</v>
      </c>
      <c r="CE3" s="160">
        <f>IF(BF3=CE$2,BI3,0)</f>
        <v>0</v>
      </c>
      <c r="CF3" s="132">
        <f>IF(BF3=CF$2,BJ3,0)</f>
        <v>0</v>
      </c>
      <c r="CG3" s="132">
        <f>IF(BF3=CG$2,BJ3,0)</f>
        <v>0</v>
      </c>
      <c r="CH3" s="132">
        <f>IF(BF3=CH$2,BJ3,0)</f>
        <v>0</v>
      </c>
      <c r="CI3" s="132" t="str">
        <f>IF(BF3=CI$2,BJ3,0)</f>
        <v>D</v>
      </c>
      <c r="CJ3" s="132">
        <f>IF(BF3=CJ$2,BJ3,0)</f>
        <v>0</v>
      </c>
      <c r="CK3" s="129">
        <f>IF(BF3=CK$2,BJ3,0)</f>
        <v>0</v>
      </c>
      <c r="CL3" s="160">
        <f>IF(BF3=CL$2,BK3,0)</f>
        <v>0</v>
      </c>
      <c r="CM3" s="160">
        <f>IF(BF3=CM$2,BK3,0)</f>
        <v>0</v>
      </c>
      <c r="CN3" s="160">
        <f>IF(BF3=CN$2,BK3,0)</f>
        <v>0</v>
      </c>
      <c r="CO3" s="160" t="str">
        <f>IF(BF3=CO$2,BK3,0)</f>
        <v>D</v>
      </c>
      <c r="CP3" s="160">
        <f>IF(BF3=CP$2,BK3,0)</f>
        <v>0</v>
      </c>
      <c r="CQ3" s="160">
        <f>IF(BF3=CQ$2,BK3,0)</f>
        <v>0</v>
      </c>
      <c r="CR3" s="130">
        <f t="shared" ref="CR3:CW3" si="0">IF($BF3=CR$2,$BL3,0)</f>
        <v>0</v>
      </c>
      <c r="CS3" s="132">
        <f t="shared" si="0"/>
        <v>0</v>
      </c>
      <c r="CT3" s="132">
        <f t="shared" si="0"/>
        <v>0</v>
      </c>
      <c r="CU3" s="132" t="str">
        <f t="shared" si="0"/>
        <v/>
      </c>
      <c r="CV3" s="132">
        <f t="shared" si="0"/>
        <v>0</v>
      </c>
      <c r="CW3" s="129">
        <f t="shared" si="0"/>
        <v>0</v>
      </c>
      <c r="CX3" s="160">
        <f>IF($BF3=CX$2,$BM3,0)</f>
        <v>0</v>
      </c>
      <c r="CY3" s="160">
        <f t="shared" ref="CY3:DC18" si="1">IF($BF3=CY$2,$BM3,0)</f>
        <v>0</v>
      </c>
      <c r="CZ3" s="160">
        <f t="shared" si="1"/>
        <v>0</v>
      </c>
      <c r="DA3" s="160" t="str">
        <f t="shared" si="1"/>
        <v/>
      </c>
      <c r="DB3" s="160">
        <f t="shared" si="1"/>
        <v>0</v>
      </c>
      <c r="DC3" s="160">
        <f t="shared" si="1"/>
        <v>0</v>
      </c>
      <c r="DD3" s="130">
        <f>IF(BF3=DD$2,'Result Entry'!G9,0)</f>
        <v>0</v>
      </c>
      <c r="DE3" s="132">
        <f>IF(BF3=DE$2,'Result Entry'!G9,0)</f>
        <v>0</v>
      </c>
      <c r="DF3" s="132">
        <f>IF(BF3=DF$2,'Result Entry'!G9,0)</f>
        <v>0</v>
      </c>
      <c r="DG3" s="132">
        <f>IF(BF3=DG$2,'Result Entry'!G9,0)</f>
        <v>1101</v>
      </c>
      <c r="DH3" s="132">
        <f>IF(BF3=DH$2,'Result Entry'!G9,0)</f>
        <v>0</v>
      </c>
      <c r="DI3" s="132">
        <f>IF(BF3=DI$2,'Result Entry'!G9,0)</f>
        <v>0</v>
      </c>
      <c r="DJ3" s="162">
        <f>IF(BF3=DJ$2,'Result Entry'!FS9,0)</f>
        <v>0</v>
      </c>
      <c r="DK3" s="162">
        <f>IF(BF3=DK$2,'Result Entry'!FS9,0)</f>
        <v>0</v>
      </c>
      <c r="DL3" s="162">
        <f>IF(BF3=DL$2,'Result Entry'!FS9,0)</f>
        <v>0</v>
      </c>
      <c r="DM3" s="162" t="str">
        <f>IF(BF3=DM$2,'Result Entry'!FS9,0)</f>
        <v>First</v>
      </c>
      <c r="DN3" s="162">
        <f>IF(BF3=DN$2,'Result Entry'!FS9,0)</f>
        <v>0</v>
      </c>
      <c r="DO3" s="162">
        <f>IF(BF3=DO$2,'Result Entry'!FS9,0)</f>
        <v>0</v>
      </c>
    </row>
    <row r="4" spans="1:119" s="164" customFormat="1" ht="67.5">
      <c r="A4" s="2025" t="s">
        <v>31</v>
      </c>
      <c r="B4" s="870" t="s">
        <v>211</v>
      </c>
      <c r="C4" s="2030" t="str">
        <f>BN1</f>
        <v>HINDI Comp.</v>
      </c>
      <c r="D4" s="2031"/>
      <c r="E4" s="2031"/>
      <c r="F4" s="2031"/>
      <c r="G4" s="2031"/>
      <c r="H4" s="2031"/>
      <c r="I4" s="2031"/>
      <c r="J4" s="2030" t="str">
        <f>BT1</f>
        <v>ENGLISH Comp.</v>
      </c>
      <c r="K4" s="2031"/>
      <c r="L4" s="2031"/>
      <c r="M4" s="2031"/>
      <c r="N4" s="2031"/>
      <c r="O4" s="2031"/>
      <c r="P4" s="2032"/>
      <c r="Q4" s="2030" t="str">
        <f>BZ1</f>
        <v>PHYSICS</v>
      </c>
      <c r="R4" s="2031"/>
      <c r="S4" s="2031"/>
      <c r="T4" s="2031"/>
      <c r="U4" s="2031"/>
      <c r="V4" s="2031"/>
      <c r="W4" s="2032"/>
      <c r="X4" s="2030" t="str">
        <f>CF1</f>
        <v>CHEMISTRY</v>
      </c>
      <c r="Y4" s="2031"/>
      <c r="Z4" s="2031"/>
      <c r="AA4" s="2031"/>
      <c r="AB4" s="2031"/>
      <c r="AC4" s="2031"/>
      <c r="AD4" s="2032"/>
      <c r="AE4" s="2010" t="str">
        <f>CL1</f>
        <v>BIOLOGY</v>
      </c>
      <c r="AF4" s="2011"/>
      <c r="AG4" s="2011"/>
      <c r="AH4" s="2011"/>
      <c r="AI4" s="2011"/>
      <c r="AJ4" s="2011"/>
      <c r="AK4" s="2012"/>
      <c r="AL4" s="2010">
        <f>CS1</f>
        <v>0</v>
      </c>
      <c r="AM4" s="2011"/>
      <c r="AN4" s="2011"/>
      <c r="AO4" s="2011"/>
      <c r="AP4" s="2011"/>
      <c r="AQ4" s="2011"/>
      <c r="AR4" s="2012"/>
      <c r="AS4" s="2010">
        <f>CZ1</f>
        <v>0</v>
      </c>
      <c r="AT4" s="2011"/>
      <c r="AU4" s="2011"/>
      <c r="AV4" s="2011"/>
      <c r="AW4" s="2011"/>
      <c r="AX4" s="2011"/>
      <c r="AY4" s="2012"/>
      <c r="AZ4" s="2061"/>
      <c r="BE4" s="132">
        <f>IF(BF4&gt;0,BE3+1,0)</f>
        <v>2</v>
      </c>
      <c r="BF4" s="132" t="str">
        <f>'Result Entry'!F10</f>
        <v>SC</v>
      </c>
      <c r="BG4" s="132" t="str">
        <f>'Result Entry'!Y10</f>
        <v>F</v>
      </c>
      <c r="BH4" s="132" t="str">
        <f>'Result Entry'!AM10</f>
        <v>F</v>
      </c>
      <c r="BI4" s="132" t="str">
        <f>'Result Entry'!BD10</f>
        <v>D</v>
      </c>
      <c r="BJ4" s="132" t="str">
        <f>'Result Entry'!BU10</f>
        <v>D</v>
      </c>
      <c r="BK4" s="132" t="str">
        <f>'Result Entry'!CL10</f>
        <v>D</v>
      </c>
      <c r="BL4" s="132" t="str">
        <f>'Result Entry'!DC10</f>
        <v/>
      </c>
      <c r="BM4" s="129" t="str">
        <f>'Result Entry'!DT10</f>
        <v/>
      </c>
      <c r="BN4" s="160">
        <f t="shared" ref="BN4:BN68" si="2">IF(BF4=BN$2,BG4,0)</f>
        <v>0</v>
      </c>
      <c r="BO4" s="160">
        <f t="shared" ref="BO4:BO68" si="3">IF(BF4=BO$2,BG4,0)</f>
        <v>0</v>
      </c>
      <c r="BP4" s="160">
        <f t="shared" ref="BP4:BP68" si="4">IF(BF4=BP$2,BG4,0)</f>
        <v>0</v>
      </c>
      <c r="BQ4" s="160" t="str">
        <f t="shared" ref="BQ4:BQ68" si="5">IF(BF4=BQ$2,BG4,0)</f>
        <v>F</v>
      </c>
      <c r="BR4" s="160">
        <f t="shared" ref="BR4:BR68" si="6">IF(BF4=BR$2,BG4,0)</f>
        <v>0</v>
      </c>
      <c r="BS4" s="160">
        <f t="shared" ref="BS4:BS68" si="7">IF(BF4=BS$2,BG4,0)</f>
        <v>0</v>
      </c>
      <c r="BT4" s="132">
        <f t="shared" ref="BT4:BT68" si="8">IF(BF4=BT$2,BH4,0)</f>
        <v>0</v>
      </c>
      <c r="BU4" s="132">
        <f t="shared" ref="BU4:BU68" si="9">IF(BF4=BU$2,BH4,0)</f>
        <v>0</v>
      </c>
      <c r="BV4" s="132">
        <f t="shared" ref="BV4:BV68" si="10">IF(BF4=BV$2,BH4,0)</f>
        <v>0</v>
      </c>
      <c r="BW4" s="132" t="str">
        <f t="shared" ref="BW4:BW68" si="11">IF(BF4=BW$2,BH4,0)</f>
        <v>F</v>
      </c>
      <c r="BX4" s="132">
        <f t="shared" ref="BX4:BX68" si="12">IF(BF4=BX$2,BH4,0)</f>
        <v>0</v>
      </c>
      <c r="BY4" s="132">
        <f t="shared" ref="BY4:BY68" si="13">IF(BF4=BY$2,BH4,0)</f>
        <v>0</v>
      </c>
      <c r="BZ4" s="161">
        <f t="shared" ref="BZ4:BZ68" si="14">IF(BF4=BZ$2,BI4,0)</f>
        <v>0</v>
      </c>
      <c r="CA4" s="160">
        <f t="shared" ref="CA4:CA68" si="15">IF(BF4=CA$2,BI4,0)</f>
        <v>0</v>
      </c>
      <c r="CB4" s="160">
        <f t="shared" ref="CB4:CB68" si="16">IF(BF4=CB$2,BI4,0)</f>
        <v>0</v>
      </c>
      <c r="CC4" s="160" t="str">
        <f t="shared" ref="CC4:CC68" si="17">IF(BF4=CC$2,BI4,0)</f>
        <v>D</v>
      </c>
      <c r="CD4" s="160">
        <f t="shared" ref="CD4:CD68" si="18">IF(BF4=CD$2,BI4,0)</f>
        <v>0</v>
      </c>
      <c r="CE4" s="160">
        <f t="shared" ref="CE4:CE68" si="19">IF(BF4=CE$2,BI4,0)</f>
        <v>0</v>
      </c>
      <c r="CF4" s="132">
        <f t="shared" ref="CF4:CF68" si="20">IF(BF4=CF$2,BJ4,0)</f>
        <v>0</v>
      </c>
      <c r="CG4" s="132">
        <f t="shared" ref="CG4:CG68" si="21">IF(BF4=CG$2,BJ4,0)</f>
        <v>0</v>
      </c>
      <c r="CH4" s="132">
        <f t="shared" ref="CH4:CH68" si="22">IF(BF4=CH$2,BJ4,0)</f>
        <v>0</v>
      </c>
      <c r="CI4" s="132" t="str">
        <f t="shared" ref="CI4:CI68" si="23">IF(BF4=CI$2,BJ4,0)</f>
        <v>D</v>
      </c>
      <c r="CJ4" s="132">
        <f t="shared" ref="CJ4:CJ68" si="24">IF(BF4=CJ$2,BJ4,0)</f>
        <v>0</v>
      </c>
      <c r="CK4" s="129">
        <f t="shared" ref="CK4:CK68" si="25">IF(BF4=CK$2,BJ4,0)</f>
        <v>0</v>
      </c>
      <c r="CL4" s="160">
        <f t="shared" ref="CL4:CL68" si="26">IF(BF4=CL$2,BK4,0)</f>
        <v>0</v>
      </c>
      <c r="CM4" s="160">
        <f t="shared" ref="CM4:CM68" si="27">IF(BF4=CM$2,BK4,0)</f>
        <v>0</v>
      </c>
      <c r="CN4" s="160">
        <f t="shared" ref="CN4:CN68" si="28">IF(BF4=CN$2,BK4,0)</f>
        <v>0</v>
      </c>
      <c r="CO4" s="160" t="str">
        <f t="shared" ref="CO4:CO68" si="29">IF(BF4=CO$2,BK4,0)</f>
        <v>D</v>
      </c>
      <c r="CP4" s="160">
        <f t="shared" ref="CP4:CP68" si="30">IF(BF4=CP$2,BK4,0)</f>
        <v>0</v>
      </c>
      <c r="CQ4" s="160">
        <f t="shared" ref="CQ4:CQ68" si="31">IF(BF4=CQ$2,BK4,0)</f>
        <v>0</v>
      </c>
      <c r="CR4" s="130">
        <f t="shared" ref="CR4:CW35" si="32">IF($BF4=CR$2,$BL4,0)</f>
        <v>0</v>
      </c>
      <c r="CS4" s="132">
        <f t="shared" ref="CS4:CW18" si="33">IF($BF4=CS$2,$BL4,0)</f>
        <v>0</v>
      </c>
      <c r="CT4" s="132">
        <f t="shared" si="33"/>
        <v>0</v>
      </c>
      <c r="CU4" s="132" t="str">
        <f t="shared" si="33"/>
        <v/>
      </c>
      <c r="CV4" s="132">
        <f t="shared" si="33"/>
        <v>0</v>
      </c>
      <c r="CW4" s="129">
        <f t="shared" si="33"/>
        <v>0</v>
      </c>
      <c r="CX4" s="160">
        <f t="shared" ref="CX4:DC35" si="34">IF($BF4=CX$2,$BM4,0)</f>
        <v>0</v>
      </c>
      <c r="CY4" s="160">
        <f t="shared" si="1"/>
        <v>0</v>
      </c>
      <c r="CZ4" s="160">
        <f t="shared" si="1"/>
        <v>0</v>
      </c>
      <c r="DA4" s="160" t="str">
        <f t="shared" si="1"/>
        <v/>
      </c>
      <c r="DB4" s="160">
        <f t="shared" si="1"/>
        <v>0</v>
      </c>
      <c r="DC4" s="160">
        <f t="shared" si="1"/>
        <v>0</v>
      </c>
      <c r="DD4" s="130">
        <f>IF(BF4=DD$2,'Result Entry'!G10,0)</f>
        <v>0</v>
      </c>
      <c r="DE4" s="132">
        <f>IF(BF4=DE$2,'Result Entry'!G10,0)</f>
        <v>0</v>
      </c>
      <c r="DF4" s="132">
        <f>IF(BF4=DF$2,'Result Entry'!G10,0)</f>
        <v>0</v>
      </c>
      <c r="DG4" s="132">
        <f>IF(BF4=DG$2,'Result Entry'!G10,0)</f>
        <v>1102</v>
      </c>
      <c r="DH4" s="132">
        <f>IF(BF4=DH$2,'Result Entry'!G10,0)</f>
        <v>0</v>
      </c>
      <c r="DI4" s="132">
        <f>IF(BF4=DI$2,'Result Entry'!G10,0)</f>
        <v>0</v>
      </c>
      <c r="DJ4" s="162">
        <f>IF(BF4=DJ$2,'Result Entry'!FS10,0)</f>
        <v>0</v>
      </c>
      <c r="DK4" s="162">
        <f>IF(BF4=DK$2,'Result Entry'!FS10,0)</f>
        <v>0</v>
      </c>
      <c r="DL4" s="162">
        <f>IF(BF4=DL$2,'Result Entry'!FS10,0)</f>
        <v>0</v>
      </c>
      <c r="DM4" s="162" t="str">
        <f>IF(BF4=DM$2,'Result Entry'!FS10,0)</f>
        <v>FAILED</v>
      </c>
      <c r="DN4" s="162">
        <f>IF(BF4=DN$2,'Result Entry'!FS10,0)</f>
        <v>0</v>
      </c>
      <c r="DO4" s="162">
        <f>IF(BF4=DO$2,'Result Entry'!FS10,0)</f>
        <v>0</v>
      </c>
    </row>
    <row r="5" spans="1:119" ht="42" customHeight="1">
      <c r="A5" s="2026"/>
      <c r="B5" s="871" t="s">
        <v>212</v>
      </c>
      <c r="C5" s="1985" t="str">
        <f>$BN$2</f>
        <v>GEN</v>
      </c>
      <c r="D5" s="1981" t="str">
        <f>$BO$2</f>
        <v>SBC</v>
      </c>
      <c r="E5" s="1981" t="str">
        <f>$BP$2</f>
        <v>OBC</v>
      </c>
      <c r="F5" s="1981" t="str">
        <f>$BQ$2</f>
        <v>SC</v>
      </c>
      <c r="G5" s="1981" t="str">
        <f>$BR$2</f>
        <v>ST</v>
      </c>
      <c r="H5" s="1981" t="str">
        <f>$BS$2</f>
        <v>MIN</v>
      </c>
      <c r="I5" s="2028" t="s">
        <v>29</v>
      </c>
      <c r="J5" s="1985" t="str">
        <f>$BN$2</f>
        <v>GEN</v>
      </c>
      <c r="K5" s="1981" t="str">
        <f>$BO$2</f>
        <v>SBC</v>
      </c>
      <c r="L5" s="1981" t="str">
        <f>$BP$2</f>
        <v>OBC</v>
      </c>
      <c r="M5" s="1981" t="str">
        <f>$BQ$2</f>
        <v>SC</v>
      </c>
      <c r="N5" s="1981" t="str">
        <f>$BR$2</f>
        <v>ST</v>
      </c>
      <c r="O5" s="1981" t="str">
        <f>$BS$2</f>
        <v>MIN</v>
      </c>
      <c r="P5" s="1983" t="s">
        <v>29</v>
      </c>
      <c r="Q5" s="1985" t="str">
        <f>$BN$2</f>
        <v>GEN</v>
      </c>
      <c r="R5" s="1981" t="str">
        <f>$BO$2</f>
        <v>SBC</v>
      </c>
      <c r="S5" s="1981" t="str">
        <f>$BP$2</f>
        <v>OBC</v>
      </c>
      <c r="T5" s="1981" t="str">
        <f>$BQ$2</f>
        <v>SC</v>
      </c>
      <c r="U5" s="1981" t="str">
        <f>$BR$2</f>
        <v>ST</v>
      </c>
      <c r="V5" s="1981" t="str">
        <f>$BS$2</f>
        <v>MIN</v>
      </c>
      <c r="W5" s="1983" t="s">
        <v>29</v>
      </c>
      <c r="X5" s="1985" t="str">
        <f>$BN$2</f>
        <v>GEN</v>
      </c>
      <c r="Y5" s="1981" t="str">
        <f>$BO$2</f>
        <v>SBC</v>
      </c>
      <c r="Z5" s="1981" t="str">
        <f>$BP$2</f>
        <v>OBC</v>
      </c>
      <c r="AA5" s="1981" t="str">
        <f>$BQ$2</f>
        <v>SC</v>
      </c>
      <c r="AB5" s="1981" t="str">
        <f>$BR$2</f>
        <v>ST</v>
      </c>
      <c r="AC5" s="1981" t="str">
        <f>$BS$2</f>
        <v>MIN</v>
      </c>
      <c r="AD5" s="1983" t="s">
        <v>29</v>
      </c>
      <c r="AE5" s="1985" t="str">
        <f>$BN$2</f>
        <v>GEN</v>
      </c>
      <c r="AF5" s="1981" t="str">
        <f>$BO$2</f>
        <v>SBC</v>
      </c>
      <c r="AG5" s="1981" t="str">
        <f>$BP$2</f>
        <v>OBC</v>
      </c>
      <c r="AH5" s="1981" t="str">
        <f>$BQ$2</f>
        <v>SC</v>
      </c>
      <c r="AI5" s="1981" t="str">
        <f>$BR$2</f>
        <v>ST</v>
      </c>
      <c r="AJ5" s="1981" t="str">
        <f>$BS$2</f>
        <v>MIN</v>
      </c>
      <c r="AK5" s="1983" t="s">
        <v>29</v>
      </c>
      <c r="AL5" s="1985" t="str">
        <f>$BN$2</f>
        <v>GEN</v>
      </c>
      <c r="AM5" s="1981" t="str">
        <f>$BO$2</f>
        <v>SBC</v>
      </c>
      <c r="AN5" s="1981" t="str">
        <f>$BP$2</f>
        <v>OBC</v>
      </c>
      <c r="AO5" s="1981" t="str">
        <f>$BQ$2</f>
        <v>SC</v>
      </c>
      <c r="AP5" s="1981" t="str">
        <f>$BR$2</f>
        <v>ST</v>
      </c>
      <c r="AQ5" s="1981" t="str">
        <f>$BS$2</f>
        <v>MIN</v>
      </c>
      <c r="AR5" s="1983" t="s">
        <v>29</v>
      </c>
      <c r="AS5" s="1985" t="str">
        <f>$BN$2</f>
        <v>GEN</v>
      </c>
      <c r="AT5" s="1981" t="str">
        <f>$BO$2</f>
        <v>SBC</v>
      </c>
      <c r="AU5" s="1981" t="str">
        <f>$BP$2</f>
        <v>OBC</v>
      </c>
      <c r="AV5" s="1981" t="str">
        <f>$BQ$2</f>
        <v>SC</v>
      </c>
      <c r="AW5" s="1981" t="str">
        <f>$BR$2</f>
        <v>ST</v>
      </c>
      <c r="AX5" s="1981" t="str">
        <f>$BS$2</f>
        <v>MIN</v>
      </c>
      <c r="AY5" s="1983" t="s">
        <v>29</v>
      </c>
      <c r="AZ5" s="2061"/>
      <c r="BE5" s="132">
        <f t="shared" ref="BE5:BE69" si="35">IF(BF5&gt;0,BE4+1,0)</f>
        <v>3</v>
      </c>
      <c r="BF5" s="132" t="str">
        <f>'Result Entry'!F11</f>
        <v>ST</v>
      </c>
      <c r="BG5" s="132" t="str">
        <f>'Result Entry'!Y11</f>
        <v>III</v>
      </c>
      <c r="BH5" s="132" t="str">
        <f>'Result Entry'!AM11</f>
        <v>III</v>
      </c>
      <c r="BI5" s="132" t="str">
        <f>'Result Entry'!BD11</f>
        <v>III</v>
      </c>
      <c r="BJ5" s="132" t="str">
        <f>'Result Entry'!BU11</f>
        <v>I</v>
      </c>
      <c r="BK5" s="132" t="str">
        <f>'Result Entry'!CL11</f>
        <v>II</v>
      </c>
      <c r="BL5" s="132" t="str">
        <f>'Result Entry'!DC11</f>
        <v/>
      </c>
      <c r="BM5" s="129" t="str">
        <f>'Result Entry'!DT11</f>
        <v/>
      </c>
      <c r="BN5" s="160">
        <f t="shared" si="2"/>
        <v>0</v>
      </c>
      <c r="BO5" s="160">
        <f t="shared" si="3"/>
        <v>0</v>
      </c>
      <c r="BP5" s="160">
        <f t="shared" si="4"/>
        <v>0</v>
      </c>
      <c r="BQ5" s="160">
        <f t="shared" si="5"/>
        <v>0</v>
      </c>
      <c r="BR5" s="160" t="str">
        <f t="shared" si="6"/>
        <v>III</v>
      </c>
      <c r="BS5" s="160">
        <f t="shared" si="7"/>
        <v>0</v>
      </c>
      <c r="BT5" s="132">
        <f t="shared" si="8"/>
        <v>0</v>
      </c>
      <c r="BU5" s="132">
        <f t="shared" si="9"/>
        <v>0</v>
      </c>
      <c r="BV5" s="132">
        <f t="shared" si="10"/>
        <v>0</v>
      </c>
      <c r="BW5" s="132">
        <f t="shared" si="11"/>
        <v>0</v>
      </c>
      <c r="BX5" s="132" t="str">
        <f t="shared" si="12"/>
        <v>III</v>
      </c>
      <c r="BY5" s="132">
        <f t="shared" si="13"/>
        <v>0</v>
      </c>
      <c r="BZ5" s="161">
        <f t="shared" si="14"/>
        <v>0</v>
      </c>
      <c r="CA5" s="160">
        <f t="shared" si="15"/>
        <v>0</v>
      </c>
      <c r="CB5" s="160">
        <f t="shared" si="16"/>
        <v>0</v>
      </c>
      <c r="CC5" s="160">
        <f t="shared" si="17"/>
        <v>0</v>
      </c>
      <c r="CD5" s="160" t="str">
        <f t="shared" si="18"/>
        <v>III</v>
      </c>
      <c r="CE5" s="160">
        <f t="shared" si="19"/>
        <v>0</v>
      </c>
      <c r="CF5" s="132">
        <f t="shared" si="20"/>
        <v>0</v>
      </c>
      <c r="CG5" s="132">
        <f t="shared" si="21"/>
        <v>0</v>
      </c>
      <c r="CH5" s="132">
        <f t="shared" si="22"/>
        <v>0</v>
      </c>
      <c r="CI5" s="132">
        <f t="shared" si="23"/>
        <v>0</v>
      </c>
      <c r="CJ5" s="132" t="str">
        <f t="shared" si="24"/>
        <v>I</v>
      </c>
      <c r="CK5" s="129">
        <f t="shared" si="25"/>
        <v>0</v>
      </c>
      <c r="CL5" s="160">
        <f t="shared" si="26"/>
        <v>0</v>
      </c>
      <c r="CM5" s="160">
        <f t="shared" si="27"/>
        <v>0</v>
      </c>
      <c r="CN5" s="160">
        <f t="shared" si="28"/>
        <v>0</v>
      </c>
      <c r="CO5" s="160">
        <f t="shared" si="29"/>
        <v>0</v>
      </c>
      <c r="CP5" s="160" t="str">
        <f t="shared" si="30"/>
        <v>II</v>
      </c>
      <c r="CQ5" s="160">
        <f t="shared" si="31"/>
        <v>0</v>
      </c>
      <c r="CR5" s="130">
        <f t="shared" si="32"/>
        <v>0</v>
      </c>
      <c r="CS5" s="132">
        <f t="shared" si="33"/>
        <v>0</v>
      </c>
      <c r="CT5" s="132">
        <f t="shared" si="33"/>
        <v>0</v>
      </c>
      <c r="CU5" s="132">
        <f t="shared" si="33"/>
        <v>0</v>
      </c>
      <c r="CV5" s="132" t="str">
        <f t="shared" si="33"/>
        <v/>
      </c>
      <c r="CW5" s="129">
        <f t="shared" si="33"/>
        <v>0</v>
      </c>
      <c r="CX5" s="160">
        <f t="shared" si="34"/>
        <v>0</v>
      </c>
      <c r="CY5" s="160">
        <f t="shared" si="1"/>
        <v>0</v>
      </c>
      <c r="CZ5" s="160">
        <f t="shared" si="1"/>
        <v>0</v>
      </c>
      <c r="DA5" s="160">
        <f t="shared" si="1"/>
        <v>0</v>
      </c>
      <c r="DB5" s="160" t="str">
        <f t="shared" si="1"/>
        <v/>
      </c>
      <c r="DC5" s="160">
        <f t="shared" si="1"/>
        <v>0</v>
      </c>
      <c r="DD5" s="130">
        <f>IF(BF5=DD$2,'Result Entry'!G11,0)</f>
        <v>0</v>
      </c>
      <c r="DE5" s="132">
        <f>IF(BF5=DE$2,'Result Entry'!G11,0)</f>
        <v>0</v>
      </c>
      <c r="DF5" s="132">
        <f>IF(BF5=DF$2,'Result Entry'!G11,0)</f>
        <v>0</v>
      </c>
      <c r="DG5" s="132">
        <f>IF(BF5=DG$2,'Result Entry'!G11,0)</f>
        <v>0</v>
      </c>
      <c r="DH5" s="132">
        <f>IF(BF5=DH$2,'Result Entry'!G11,0)</f>
        <v>1103</v>
      </c>
      <c r="DI5" s="132">
        <f>IF(BF5=DI$2,'Result Entry'!G11,0)</f>
        <v>0</v>
      </c>
      <c r="DJ5" s="162">
        <f>IF(BF5=DJ$2,'Result Entry'!FS11,0)</f>
        <v>0</v>
      </c>
      <c r="DK5" s="162">
        <f>IF(BF5=DK$2,'Result Entry'!FS11,0)</f>
        <v>0</v>
      </c>
      <c r="DL5" s="162">
        <f>IF(BF5=DL$2,'Result Entry'!FS11,0)</f>
        <v>0</v>
      </c>
      <c r="DM5" s="162">
        <f>IF(BF5=DM$2,'Result Entry'!FS11,0)</f>
        <v>0</v>
      </c>
      <c r="DN5" s="162" t="str">
        <f>IF(BF5=DN$2,'Result Entry'!FS11,0)</f>
        <v>Second</v>
      </c>
      <c r="DO5" s="162">
        <f>IF(BF5=DO$2,'Result Entry'!FS11,0)</f>
        <v>0</v>
      </c>
    </row>
    <row r="6" spans="1:119" ht="26.25" customHeight="1" thickBot="1">
      <c r="A6" s="2027"/>
      <c r="B6" s="872" t="s">
        <v>213</v>
      </c>
      <c r="C6" s="1986"/>
      <c r="D6" s="1982"/>
      <c r="E6" s="1982"/>
      <c r="F6" s="1982"/>
      <c r="G6" s="1982"/>
      <c r="H6" s="1982"/>
      <c r="I6" s="2029"/>
      <c r="J6" s="1986"/>
      <c r="K6" s="1982"/>
      <c r="L6" s="1982"/>
      <c r="M6" s="1982"/>
      <c r="N6" s="1982"/>
      <c r="O6" s="1982"/>
      <c r="P6" s="1984"/>
      <c r="Q6" s="1986"/>
      <c r="R6" s="1982"/>
      <c r="S6" s="1982"/>
      <c r="T6" s="1982"/>
      <c r="U6" s="1982"/>
      <c r="V6" s="1982"/>
      <c r="W6" s="1984"/>
      <c r="X6" s="1986"/>
      <c r="Y6" s="1982"/>
      <c r="Z6" s="1982"/>
      <c r="AA6" s="1982"/>
      <c r="AB6" s="1982"/>
      <c r="AC6" s="1982"/>
      <c r="AD6" s="1984"/>
      <c r="AE6" s="1986"/>
      <c r="AF6" s="1982"/>
      <c r="AG6" s="1982"/>
      <c r="AH6" s="1982"/>
      <c r="AI6" s="1982"/>
      <c r="AJ6" s="1982"/>
      <c r="AK6" s="1984"/>
      <c r="AL6" s="1986"/>
      <c r="AM6" s="1982"/>
      <c r="AN6" s="1982"/>
      <c r="AO6" s="1982"/>
      <c r="AP6" s="1982"/>
      <c r="AQ6" s="1982"/>
      <c r="AR6" s="1984"/>
      <c r="AS6" s="1986"/>
      <c r="AT6" s="1982"/>
      <c r="AU6" s="1982"/>
      <c r="AV6" s="1982"/>
      <c r="AW6" s="1982"/>
      <c r="AX6" s="1982"/>
      <c r="AY6" s="1984"/>
      <c r="AZ6" s="2061"/>
      <c r="BE6" s="132">
        <f t="shared" si="35"/>
        <v>4</v>
      </c>
      <c r="BF6" s="132" t="str">
        <f>'Result Entry'!F12</f>
        <v>GEN</v>
      </c>
      <c r="BG6" s="132" t="str">
        <f>'Result Entry'!Y12</f>
        <v/>
      </c>
      <c r="BH6" s="132" t="str">
        <f>'Result Entry'!AM12</f>
        <v/>
      </c>
      <c r="BI6" s="132" t="str">
        <f>'Result Entry'!BD12</f>
        <v/>
      </c>
      <c r="BJ6" s="132" t="str">
        <f>'Result Entry'!BU12</f>
        <v/>
      </c>
      <c r="BK6" s="132" t="str">
        <f>'Result Entry'!CL12</f>
        <v/>
      </c>
      <c r="BL6" s="132" t="str">
        <f>'Result Entry'!DC12</f>
        <v/>
      </c>
      <c r="BM6" s="129" t="str">
        <f>'Result Entry'!DT12</f>
        <v/>
      </c>
      <c r="BN6" s="160" t="str">
        <f t="shared" si="2"/>
        <v/>
      </c>
      <c r="BO6" s="160">
        <f t="shared" si="3"/>
        <v>0</v>
      </c>
      <c r="BP6" s="160">
        <f t="shared" si="4"/>
        <v>0</v>
      </c>
      <c r="BQ6" s="160">
        <f t="shared" si="5"/>
        <v>0</v>
      </c>
      <c r="BR6" s="160">
        <f t="shared" si="6"/>
        <v>0</v>
      </c>
      <c r="BS6" s="160">
        <f t="shared" si="7"/>
        <v>0</v>
      </c>
      <c r="BT6" s="132" t="str">
        <f t="shared" si="8"/>
        <v/>
      </c>
      <c r="BU6" s="132">
        <f t="shared" si="9"/>
        <v>0</v>
      </c>
      <c r="BV6" s="132">
        <f t="shared" si="10"/>
        <v>0</v>
      </c>
      <c r="BW6" s="132">
        <f t="shared" si="11"/>
        <v>0</v>
      </c>
      <c r="BX6" s="132">
        <f t="shared" si="12"/>
        <v>0</v>
      </c>
      <c r="BY6" s="132">
        <f t="shared" si="13"/>
        <v>0</v>
      </c>
      <c r="BZ6" s="161" t="str">
        <f t="shared" si="14"/>
        <v/>
      </c>
      <c r="CA6" s="160">
        <f t="shared" si="15"/>
        <v>0</v>
      </c>
      <c r="CB6" s="160">
        <f t="shared" si="16"/>
        <v>0</v>
      </c>
      <c r="CC6" s="160">
        <f t="shared" si="17"/>
        <v>0</v>
      </c>
      <c r="CD6" s="160">
        <f t="shared" si="18"/>
        <v>0</v>
      </c>
      <c r="CE6" s="160">
        <f t="shared" si="19"/>
        <v>0</v>
      </c>
      <c r="CF6" s="132" t="str">
        <f t="shared" si="20"/>
        <v/>
      </c>
      <c r="CG6" s="132">
        <f t="shared" si="21"/>
        <v>0</v>
      </c>
      <c r="CH6" s="132">
        <f t="shared" si="22"/>
        <v>0</v>
      </c>
      <c r="CI6" s="132">
        <f t="shared" si="23"/>
        <v>0</v>
      </c>
      <c r="CJ6" s="132">
        <f t="shared" si="24"/>
        <v>0</v>
      </c>
      <c r="CK6" s="129">
        <f t="shared" si="25"/>
        <v>0</v>
      </c>
      <c r="CL6" s="160" t="str">
        <f t="shared" si="26"/>
        <v/>
      </c>
      <c r="CM6" s="160">
        <f t="shared" si="27"/>
        <v>0</v>
      </c>
      <c r="CN6" s="160">
        <f t="shared" si="28"/>
        <v>0</v>
      </c>
      <c r="CO6" s="160">
        <f t="shared" si="29"/>
        <v>0</v>
      </c>
      <c r="CP6" s="160">
        <f t="shared" si="30"/>
        <v>0</v>
      </c>
      <c r="CQ6" s="160">
        <f t="shared" si="31"/>
        <v>0</v>
      </c>
      <c r="CR6" s="130" t="str">
        <f t="shared" si="32"/>
        <v/>
      </c>
      <c r="CS6" s="132">
        <f t="shared" si="33"/>
        <v>0</v>
      </c>
      <c r="CT6" s="132">
        <f t="shared" si="33"/>
        <v>0</v>
      </c>
      <c r="CU6" s="132">
        <f t="shared" si="33"/>
        <v>0</v>
      </c>
      <c r="CV6" s="132">
        <f t="shared" si="33"/>
        <v>0</v>
      </c>
      <c r="CW6" s="129">
        <f t="shared" si="33"/>
        <v>0</v>
      </c>
      <c r="CX6" s="160" t="str">
        <f t="shared" si="34"/>
        <v/>
      </c>
      <c r="CY6" s="160">
        <f t="shared" si="1"/>
        <v>0</v>
      </c>
      <c r="CZ6" s="160">
        <f t="shared" si="1"/>
        <v>0</v>
      </c>
      <c r="DA6" s="160">
        <f t="shared" si="1"/>
        <v>0</v>
      </c>
      <c r="DB6" s="160">
        <f t="shared" si="1"/>
        <v>0</v>
      </c>
      <c r="DC6" s="160">
        <f t="shared" si="1"/>
        <v>0</v>
      </c>
      <c r="DD6" s="130" t="str">
        <f>IF(BF6=DD$2,'Result Entry'!G12,0)</f>
        <v>NSO</v>
      </c>
      <c r="DE6" s="132">
        <f>IF(BF6=DE$2,'Result Entry'!G12,0)</f>
        <v>0</v>
      </c>
      <c r="DF6" s="132">
        <f>IF(BF6=DF$2,'Result Entry'!G12,0)</f>
        <v>0</v>
      </c>
      <c r="DG6" s="132">
        <f>IF(BF6=DG$2,'Result Entry'!G12,0)</f>
        <v>0</v>
      </c>
      <c r="DH6" s="132">
        <f>IF(BF6=DH$2,'Result Entry'!G12,0)</f>
        <v>0</v>
      </c>
      <c r="DI6" s="132">
        <f>IF(BF6=DI$2,'Result Entry'!G12,0)</f>
        <v>0</v>
      </c>
      <c r="DJ6" s="162" t="str">
        <f>IF(BF6=DJ$2,'Result Entry'!FS12,0)</f>
        <v>NSO</v>
      </c>
      <c r="DK6" s="162">
        <f>IF(BF6=DK$2,'Result Entry'!FS12,0)</f>
        <v>0</v>
      </c>
      <c r="DL6" s="162">
        <f>IF(BF6=DL$2,'Result Entry'!FS12,0)</f>
        <v>0</v>
      </c>
      <c r="DM6" s="162">
        <f>IF(BF6=DM$2,'Result Entry'!FS12,0)</f>
        <v>0</v>
      </c>
      <c r="DN6" s="162">
        <f>IF(BF6=DN$2,'Result Entry'!FS12,0)</f>
        <v>0</v>
      </c>
      <c r="DO6" s="162">
        <f>IF(BF6=DO$2,'Result Entry'!FS12,0)</f>
        <v>0</v>
      </c>
    </row>
    <row r="7" spans="1:119" s="18" customFormat="1" ht="35.25" customHeight="1">
      <c r="A7" s="873">
        <v>1</v>
      </c>
      <c r="B7" s="874" t="s">
        <v>218</v>
      </c>
      <c r="C7" s="875">
        <f t="shared" ref="C7:H12" si="36">BN104</f>
        <v>0</v>
      </c>
      <c r="D7" s="876">
        <f t="shared" si="36"/>
        <v>0</v>
      </c>
      <c r="E7" s="876">
        <f t="shared" si="36"/>
        <v>0</v>
      </c>
      <c r="F7" s="876">
        <f t="shared" si="36"/>
        <v>0</v>
      </c>
      <c r="G7" s="876">
        <f t="shared" si="36"/>
        <v>0</v>
      </c>
      <c r="H7" s="876">
        <f t="shared" si="36"/>
        <v>0</v>
      </c>
      <c r="I7" s="877">
        <f>SUM(C7:H7)</f>
        <v>0</v>
      </c>
      <c r="J7" s="875">
        <f t="shared" ref="J7:O12" si="37">BT104</f>
        <v>0</v>
      </c>
      <c r="K7" s="876">
        <f t="shared" si="37"/>
        <v>0</v>
      </c>
      <c r="L7" s="876">
        <f t="shared" si="37"/>
        <v>0</v>
      </c>
      <c r="M7" s="876">
        <f t="shared" si="37"/>
        <v>0</v>
      </c>
      <c r="N7" s="876">
        <f t="shared" si="37"/>
        <v>0</v>
      </c>
      <c r="O7" s="876">
        <f t="shared" si="37"/>
        <v>0</v>
      </c>
      <c r="P7" s="878">
        <f>SUM(J7:O7)</f>
        <v>0</v>
      </c>
      <c r="Q7" s="875">
        <f t="shared" ref="Q7:V12" si="38">BZ104</f>
        <v>0</v>
      </c>
      <c r="R7" s="876">
        <f t="shared" si="38"/>
        <v>0</v>
      </c>
      <c r="S7" s="876">
        <f t="shared" si="38"/>
        <v>0</v>
      </c>
      <c r="T7" s="876">
        <f t="shared" si="38"/>
        <v>2</v>
      </c>
      <c r="U7" s="876">
        <f t="shared" si="38"/>
        <v>0</v>
      </c>
      <c r="V7" s="876">
        <f t="shared" si="38"/>
        <v>0</v>
      </c>
      <c r="W7" s="878">
        <f>SUM(Q7:V7)</f>
        <v>2</v>
      </c>
      <c r="X7" s="875">
        <f t="shared" ref="X7:AC12" si="39">CF104</f>
        <v>0</v>
      </c>
      <c r="Y7" s="876">
        <f t="shared" si="39"/>
        <v>0</v>
      </c>
      <c r="Z7" s="876">
        <f t="shared" si="39"/>
        <v>1</v>
      </c>
      <c r="AA7" s="876">
        <f t="shared" si="39"/>
        <v>2</v>
      </c>
      <c r="AB7" s="876">
        <f t="shared" si="39"/>
        <v>0</v>
      </c>
      <c r="AC7" s="876">
        <f t="shared" si="39"/>
        <v>0</v>
      </c>
      <c r="AD7" s="878">
        <f>SUM(X7:AC7)</f>
        <v>3</v>
      </c>
      <c r="AE7" s="875">
        <f t="shared" ref="AE7:AJ12" si="40">CL104</f>
        <v>0</v>
      </c>
      <c r="AF7" s="876">
        <f t="shared" si="40"/>
        <v>0</v>
      </c>
      <c r="AG7" s="876">
        <f t="shared" si="40"/>
        <v>0</v>
      </c>
      <c r="AH7" s="876">
        <f t="shared" si="40"/>
        <v>2</v>
      </c>
      <c r="AI7" s="876">
        <f t="shared" si="40"/>
        <v>0</v>
      </c>
      <c r="AJ7" s="876">
        <f t="shared" si="40"/>
        <v>0</v>
      </c>
      <c r="AK7" s="879">
        <f>SUM(AE7:AJ7)</f>
        <v>2</v>
      </c>
      <c r="AL7" s="875">
        <f>CR104</f>
        <v>0</v>
      </c>
      <c r="AM7" s="876">
        <f t="shared" ref="AM7:AQ7" si="41">CS104</f>
        <v>0</v>
      </c>
      <c r="AN7" s="876">
        <f t="shared" si="41"/>
        <v>0</v>
      </c>
      <c r="AO7" s="876">
        <f t="shared" si="41"/>
        <v>0</v>
      </c>
      <c r="AP7" s="876">
        <f t="shared" si="41"/>
        <v>0</v>
      </c>
      <c r="AQ7" s="876">
        <f t="shared" si="41"/>
        <v>0</v>
      </c>
      <c r="AR7" s="879">
        <f>SUM(AL7:AQ7)</f>
        <v>0</v>
      </c>
      <c r="AS7" s="875">
        <f>CX104</f>
        <v>0</v>
      </c>
      <c r="AT7" s="876">
        <f t="shared" ref="AT7:AX12" si="42">CY104</f>
        <v>0</v>
      </c>
      <c r="AU7" s="876">
        <f t="shared" si="42"/>
        <v>0</v>
      </c>
      <c r="AV7" s="876">
        <f t="shared" si="42"/>
        <v>0</v>
      </c>
      <c r="AW7" s="876">
        <f t="shared" si="42"/>
        <v>0</v>
      </c>
      <c r="AX7" s="876">
        <f t="shared" si="42"/>
        <v>0</v>
      </c>
      <c r="AY7" s="879">
        <f>SUM(AS7:AX7)</f>
        <v>0</v>
      </c>
      <c r="AZ7" s="2061"/>
      <c r="BE7" s="132">
        <f t="shared" si="35"/>
        <v>5</v>
      </c>
      <c r="BF7" s="132" t="str">
        <f>'Result Entry'!F13</f>
        <v>OBC</v>
      </c>
      <c r="BG7" s="132" t="str">
        <f>'Result Entry'!Y13</f>
        <v>III</v>
      </c>
      <c r="BH7" s="132" t="str">
        <f>'Result Entry'!AM13</f>
        <v>III</v>
      </c>
      <c r="BI7" s="132" t="str">
        <f>'Result Entry'!BD13</f>
        <v>I</v>
      </c>
      <c r="BJ7" s="132" t="str">
        <f>'Result Entry'!BU13</f>
        <v>D</v>
      </c>
      <c r="BK7" s="132" t="str">
        <f>'Result Entry'!CL13</f>
        <v/>
      </c>
      <c r="BL7" s="132" t="str">
        <f>'Result Entry'!DC13</f>
        <v>I</v>
      </c>
      <c r="BM7" s="129" t="str">
        <f>'Result Entry'!DT13</f>
        <v/>
      </c>
      <c r="BN7" s="160">
        <f t="shared" si="2"/>
        <v>0</v>
      </c>
      <c r="BO7" s="160">
        <f t="shared" si="3"/>
        <v>0</v>
      </c>
      <c r="BP7" s="160" t="str">
        <f t="shared" si="4"/>
        <v>III</v>
      </c>
      <c r="BQ7" s="160">
        <f t="shared" si="5"/>
        <v>0</v>
      </c>
      <c r="BR7" s="160">
        <f t="shared" si="6"/>
        <v>0</v>
      </c>
      <c r="BS7" s="160">
        <f t="shared" si="7"/>
        <v>0</v>
      </c>
      <c r="BT7" s="132">
        <f t="shared" si="8"/>
        <v>0</v>
      </c>
      <c r="BU7" s="132">
        <f t="shared" si="9"/>
        <v>0</v>
      </c>
      <c r="BV7" s="132" t="str">
        <f t="shared" si="10"/>
        <v>III</v>
      </c>
      <c r="BW7" s="132">
        <f t="shared" si="11"/>
        <v>0</v>
      </c>
      <c r="BX7" s="132">
        <f t="shared" si="12"/>
        <v>0</v>
      </c>
      <c r="BY7" s="132">
        <f t="shared" si="13"/>
        <v>0</v>
      </c>
      <c r="BZ7" s="161">
        <f t="shared" si="14"/>
        <v>0</v>
      </c>
      <c r="CA7" s="160">
        <f t="shared" si="15"/>
        <v>0</v>
      </c>
      <c r="CB7" s="160" t="str">
        <f t="shared" si="16"/>
        <v>I</v>
      </c>
      <c r="CC7" s="160">
        <f t="shared" si="17"/>
        <v>0</v>
      </c>
      <c r="CD7" s="160">
        <f t="shared" si="18"/>
        <v>0</v>
      </c>
      <c r="CE7" s="160">
        <f t="shared" si="19"/>
        <v>0</v>
      </c>
      <c r="CF7" s="132">
        <f t="shared" si="20"/>
        <v>0</v>
      </c>
      <c r="CG7" s="132">
        <f t="shared" si="21"/>
        <v>0</v>
      </c>
      <c r="CH7" s="132" t="str">
        <f t="shared" si="22"/>
        <v>D</v>
      </c>
      <c r="CI7" s="132">
        <f t="shared" si="23"/>
        <v>0</v>
      </c>
      <c r="CJ7" s="132">
        <f t="shared" si="24"/>
        <v>0</v>
      </c>
      <c r="CK7" s="129">
        <f t="shared" si="25"/>
        <v>0</v>
      </c>
      <c r="CL7" s="160">
        <f t="shared" si="26"/>
        <v>0</v>
      </c>
      <c r="CM7" s="160">
        <f t="shared" si="27"/>
        <v>0</v>
      </c>
      <c r="CN7" s="160" t="str">
        <f t="shared" si="28"/>
        <v/>
      </c>
      <c r="CO7" s="160">
        <f t="shared" si="29"/>
        <v>0</v>
      </c>
      <c r="CP7" s="160">
        <f t="shared" si="30"/>
        <v>0</v>
      </c>
      <c r="CQ7" s="160">
        <f t="shared" si="31"/>
        <v>0</v>
      </c>
      <c r="CR7" s="130">
        <f t="shared" si="32"/>
        <v>0</v>
      </c>
      <c r="CS7" s="132">
        <f t="shared" si="33"/>
        <v>0</v>
      </c>
      <c r="CT7" s="132" t="str">
        <f t="shared" si="33"/>
        <v>I</v>
      </c>
      <c r="CU7" s="132">
        <f t="shared" si="33"/>
        <v>0</v>
      </c>
      <c r="CV7" s="132">
        <f t="shared" si="33"/>
        <v>0</v>
      </c>
      <c r="CW7" s="129">
        <f t="shared" si="33"/>
        <v>0</v>
      </c>
      <c r="CX7" s="160">
        <f t="shared" si="34"/>
        <v>0</v>
      </c>
      <c r="CY7" s="160">
        <f t="shared" si="1"/>
        <v>0</v>
      </c>
      <c r="CZ7" s="160" t="str">
        <f t="shared" si="1"/>
        <v/>
      </c>
      <c r="DA7" s="160">
        <f t="shared" si="1"/>
        <v>0</v>
      </c>
      <c r="DB7" s="160">
        <f t="shared" si="1"/>
        <v>0</v>
      </c>
      <c r="DC7" s="160">
        <f t="shared" si="1"/>
        <v>0</v>
      </c>
      <c r="DD7" s="130">
        <f>IF(BF7=DD$2,'Result Entry'!G13,0)</f>
        <v>0</v>
      </c>
      <c r="DE7" s="132">
        <f>IF(BF7=DE$2,'Result Entry'!G13,0)</f>
        <v>0</v>
      </c>
      <c r="DF7" s="132">
        <f>IF(BF7=DF$2,'Result Entry'!G13,0)</f>
        <v>1105</v>
      </c>
      <c r="DG7" s="132">
        <f>IF(BF7=DG$2,'Result Entry'!G13,0)</f>
        <v>0</v>
      </c>
      <c r="DH7" s="132">
        <f>IF(BF7=DH$2,'Result Entry'!G13,0)</f>
        <v>0</v>
      </c>
      <c r="DI7" s="132">
        <f>IF(BF7=DI$2,'Result Entry'!G13,0)</f>
        <v>0</v>
      </c>
      <c r="DJ7" s="162">
        <f>IF(BF7=DJ$2,'Result Entry'!FS13,0)</f>
        <v>0</v>
      </c>
      <c r="DK7" s="162">
        <f>IF(BF7=DK$2,'Result Entry'!FS13,0)</f>
        <v>0</v>
      </c>
      <c r="DL7" s="162" t="str">
        <f>IF(BF7=DL$2,'Result Entry'!FS13,0)</f>
        <v>First</v>
      </c>
      <c r="DM7" s="162">
        <f>IF(BF7=DM$2,'Result Entry'!FS13,0)</f>
        <v>0</v>
      </c>
      <c r="DN7" s="162">
        <f>IF(BF7=DN$2,'Result Entry'!FS13,0)</f>
        <v>0</v>
      </c>
      <c r="DO7" s="162">
        <f>IF(BF7=DO$2,'Result Entry'!FS13,0)</f>
        <v>0</v>
      </c>
    </row>
    <row r="8" spans="1:119" s="18" customFormat="1" ht="35.25" customHeight="1">
      <c r="A8" s="880">
        <v>2</v>
      </c>
      <c r="B8" s="881" t="s">
        <v>214</v>
      </c>
      <c r="C8" s="882">
        <f t="shared" si="36"/>
        <v>0</v>
      </c>
      <c r="D8" s="883">
        <f t="shared" si="36"/>
        <v>0</v>
      </c>
      <c r="E8" s="883">
        <f t="shared" si="36"/>
        <v>0</v>
      </c>
      <c r="F8" s="883">
        <f t="shared" si="36"/>
        <v>0</v>
      </c>
      <c r="G8" s="883">
        <f t="shared" si="36"/>
        <v>0</v>
      </c>
      <c r="H8" s="883">
        <f t="shared" si="36"/>
        <v>0</v>
      </c>
      <c r="I8" s="884">
        <f t="shared" ref="I8:I13" si="43">SUM(C8:H8)</f>
        <v>0</v>
      </c>
      <c r="J8" s="882">
        <f t="shared" si="37"/>
        <v>0</v>
      </c>
      <c r="K8" s="883">
        <f t="shared" si="37"/>
        <v>0</v>
      </c>
      <c r="L8" s="883">
        <f t="shared" si="37"/>
        <v>0</v>
      </c>
      <c r="M8" s="883">
        <f t="shared" si="37"/>
        <v>0</v>
      </c>
      <c r="N8" s="883">
        <f t="shared" si="37"/>
        <v>0</v>
      </c>
      <c r="O8" s="883">
        <f t="shared" si="37"/>
        <v>0</v>
      </c>
      <c r="P8" s="885">
        <f t="shared" ref="P8:P13" si="44">SUM(J8:O8)</f>
        <v>0</v>
      </c>
      <c r="Q8" s="882">
        <f t="shared" si="38"/>
        <v>0</v>
      </c>
      <c r="R8" s="883">
        <f t="shared" si="38"/>
        <v>0</v>
      </c>
      <c r="S8" s="883">
        <f t="shared" si="38"/>
        <v>1</v>
      </c>
      <c r="T8" s="883">
        <f t="shared" si="38"/>
        <v>0</v>
      </c>
      <c r="U8" s="883">
        <f t="shared" si="38"/>
        <v>0</v>
      </c>
      <c r="V8" s="883">
        <f t="shared" si="38"/>
        <v>0</v>
      </c>
      <c r="W8" s="885">
        <f t="shared" ref="W8:W13" si="45">SUM(Q8:V8)</f>
        <v>1</v>
      </c>
      <c r="X8" s="882">
        <f t="shared" si="39"/>
        <v>0</v>
      </c>
      <c r="Y8" s="883">
        <f t="shared" si="39"/>
        <v>0</v>
      </c>
      <c r="Z8" s="883">
        <f t="shared" si="39"/>
        <v>0</v>
      </c>
      <c r="AA8" s="883">
        <f t="shared" si="39"/>
        <v>0</v>
      </c>
      <c r="AB8" s="883">
        <f t="shared" si="39"/>
        <v>1</v>
      </c>
      <c r="AC8" s="883">
        <f t="shared" si="39"/>
        <v>0</v>
      </c>
      <c r="AD8" s="885">
        <f t="shared" ref="AD8:AD13" si="46">SUM(X8:AC8)</f>
        <v>1</v>
      </c>
      <c r="AE8" s="882">
        <f t="shared" si="40"/>
        <v>0</v>
      </c>
      <c r="AF8" s="883">
        <f t="shared" si="40"/>
        <v>0</v>
      </c>
      <c r="AG8" s="883">
        <f t="shared" si="40"/>
        <v>0</v>
      </c>
      <c r="AH8" s="883">
        <f t="shared" si="40"/>
        <v>0</v>
      </c>
      <c r="AI8" s="883">
        <f t="shared" si="40"/>
        <v>0</v>
      </c>
      <c r="AJ8" s="883">
        <f t="shared" si="40"/>
        <v>0</v>
      </c>
      <c r="AK8" s="886">
        <f t="shared" ref="AK8:AK13" si="47">SUM(AE8:AJ8)</f>
        <v>0</v>
      </c>
      <c r="AL8" s="882">
        <f>CR105</f>
        <v>0</v>
      </c>
      <c r="AM8" s="883">
        <f t="shared" ref="AM8:AQ8" si="48">CS105</f>
        <v>0</v>
      </c>
      <c r="AN8" s="883">
        <f t="shared" si="48"/>
        <v>1</v>
      </c>
      <c r="AO8" s="883">
        <f t="shared" si="48"/>
        <v>0</v>
      </c>
      <c r="AP8" s="883">
        <f t="shared" si="48"/>
        <v>0</v>
      </c>
      <c r="AQ8" s="883">
        <f t="shared" si="48"/>
        <v>0</v>
      </c>
      <c r="AR8" s="886">
        <f t="shared" ref="AR8:AR13" si="49">SUM(AL8:AQ8)</f>
        <v>1</v>
      </c>
      <c r="AS8" s="875">
        <f t="shared" ref="AS8:AS12" si="50">CX105</f>
        <v>0</v>
      </c>
      <c r="AT8" s="883">
        <f t="shared" si="42"/>
        <v>0</v>
      </c>
      <c r="AU8" s="883">
        <f t="shared" si="42"/>
        <v>0</v>
      </c>
      <c r="AV8" s="883">
        <f t="shared" si="42"/>
        <v>0</v>
      </c>
      <c r="AW8" s="883">
        <f t="shared" si="42"/>
        <v>0</v>
      </c>
      <c r="AX8" s="883">
        <f t="shared" si="42"/>
        <v>0</v>
      </c>
      <c r="AY8" s="886">
        <f t="shared" ref="AY8:AY13" si="51">SUM(AS8:AX8)</f>
        <v>0</v>
      </c>
      <c r="AZ8" s="2061"/>
      <c r="BE8" s="132">
        <f t="shared" si="35"/>
        <v>0</v>
      </c>
      <c r="BF8" s="132">
        <f>'Result Entry'!F14</f>
        <v>0</v>
      </c>
      <c r="BG8" s="132" t="str">
        <f>'Result Entry'!Y14</f>
        <v/>
      </c>
      <c r="BH8" s="132" t="str">
        <f>'Result Entry'!AM14</f>
        <v/>
      </c>
      <c r="BI8" s="132" t="str">
        <f>'Result Entry'!BD14</f>
        <v/>
      </c>
      <c r="BJ8" s="132" t="str">
        <f>'Result Entry'!BU14</f>
        <v/>
      </c>
      <c r="BK8" s="132" t="str">
        <f>'Result Entry'!CL14</f>
        <v/>
      </c>
      <c r="BL8" s="132" t="str">
        <f>'Result Entry'!DC14</f>
        <v/>
      </c>
      <c r="BM8" s="129" t="str">
        <f>'Result Entry'!DT14</f>
        <v/>
      </c>
      <c r="BN8" s="160">
        <f t="shared" si="2"/>
        <v>0</v>
      </c>
      <c r="BO8" s="160">
        <f t="shared" si="3"/>
        <v>0</v>
      </c>
      <c r="BP8" s="160">
        <f t="shared" si="4"/>
        <v>0</v>
      </c>
      <c r="BQ8" s="160">
        <f t="shared" si="5"/>
        <v>0</v>
      </c>
      <c r="BR8" s="160">
        <f t="shared" si="6"/>
        <v>0</v>
      </c>
      <c r="BS8" s="160">
        <f t="shared" si="7"/>
        <v>0</v>
      </c>
      <c r="BT8" s="132">
        <f t="shared" si="8"/>
        <v>0</v>
      </c>
      <c r="BU8" s="132">
        <f t="shared" si="9"/>
        <v>0</v>
      </c>
      <c r="BV8" s="132">
        <f t="shared" si="10"/>
        <v>0</v>
      </c>
      <c r="BW8" s="132">
        <f t="shared" si="11"/>
        <v>0</v>
      </c>
      <c r="BX8" s="132">
        <f t="shared" si="12"/>
        <v>0</v>
      </c>
      <c r="BY8" s="132">
        <f t="shared" si="13"/>
        <v>0</v>
      </c>
      <c r="BZ8" s="161">
        <f t="shared" si="14"/>
        <v>0</v>
      </c>
      <c r="CA8" s="160">
        <f t="shared" si="15"/>
        <v>0</v>
      </c>
      <c r="CB8" s="160">
        <f t="shared" si="16"/>
        <v>0</v>
      </c>
      <c r="CC8" s="160">
        <f t="shared" si="17"/>
        <v>0</v>
      </c>
      <c r="CD8" s="160">
        <f t="shared" si="18"/>
        <v>0</v>
      </c>
      <c r="CE8" s="160">
        <f t="shared" si="19"/>
        <v>0</v>
      </c>
      <c r="CF8" s="132">
        <f t="shared" si="20"/>
        <v>0</v>
      </c>
      <c r="CG8" s="132">
        <f t="shared" si="21"/>
        <v>0</v>
      </c>
      <c r="CH8" s="132">
        <f t="shared" si="22"/>
        <v>0</v>
      </c>
      <c r="CI8" s="132">
        <f t="shared" si="23"/>
        <v>0</v>
      </c>
      <c r="CJ8" s="132">
        <f t="shared" si="24"/>
        <v>0</v>
      </c>
      <c r="CK8" s="129">
        <f t="shared" si="25"/>
        <v>0</v>
      </c>
      <c r="CL8" s="160">
        <f t="shared" si="26"/>
        <v>0</v>
      </c>
      <c r="CM8" s="160">
        <f t="shared" si="27"/>
        <v>0</v>
      </c>
      <c r="CN8" s="160">
        <f t="shared" si="28"/>
        <v>0</v>
      </c>
      <c r="CO8" s="160">
        <f t="shared" si="29"/>
        <v>0</v>
      </c>
      <c r="CP8" s="160">
        <f t="shared" si="30"/>
        <v>0</v>
      </c>
      <c r="CQ8" s="160">
        <f t="shared" si="31"/>
        <v>0</v>
      </c>
      <c r="CR8" s="130">
        <f t="shared" si="32"/>
        <v>0</v>
      </c>
      <c r="CS8" s="132">
        <f t="shared" si="33"/>
        <v>0</v>
      </c>
      <c r="CT8" s="132">
        <f t="shared" si="33"/>
        <v>0</v>
      </c>
      <c r="CU8" s="132">
        <f t="shared" si="33"/>
        <v>0</v>
      </c>
      <c r="CV8" s="132">
        <f t="shared" si="33"/>
        <v>0</v>
      </c>
      <c r="CW8" s="129">
        <f t="shared" si="33"/>
        <v>0</v>
      </c>
      <c r="CX8" s="160">
        <f t="shared" si="34"/>
        <v>0</v>
      </c>
      <c r="CY8" s="160">
        <f t="shared" si="1"/>
        <v>0</v>
      </c>
      <c r="CZ8" s="160">
        <f t="shared" si="1"/>
        <v>0</v>
      </c>
      <c r="DA8" s="160">
        <f t="shared" si="1"/>
        <v>0</v>
      </c>
      <c r="DB8" s="160">
        <f t="shared" si="1"/>
        <v>0</v>
      </c>
      <c r="DC8" s="160">
        <f t="shared" si="1"/>
        <v>0</v>
      </c>
      <c r="DD8" s="130">
        <f>IF(BF8=DD$2,'Result Entry'!G14,0)</f>
        <v>0</v>
      </c>
      <c r="DE8" s="132">
        <f>IF(BF8=DE$2,'Result Entry'!G14,0)</f>
        <v>0</v>
      </c>
      <c r="DF8" s="132">
        <f>IF(BF8=DF$2,'Result Entry'!G14,0)</f>
        <v>0</v>
      </c>
      <c r="DG8" s="132">
        <f>IF(BF8=DG$2,'Result Entry'!G14,0)</f>
        <v>0</v>
      </c>
      <c r="DH8" s="132">
        <f>IF(BF8=DH$2,'Result Entry'!G14,0)</f>
        <v>0</v>
      </c>
      <c r="DI8" s="132">
        <f>IF(BF8=DI$2,'Result Entry'!G14,0)</f>
        <v>0</v>
      </c>
      <c r="DJ8" s="162">
        <f>IF(BF8=DJ$2,'Result Entry'!FS14,0)</f>
        <v>0</v>
      </c>
      <c r="DK8" s="162">
        <f>IF(BF8=DK$2,'Result Entry'!FS14,0)</f>
        <v>0</v>
      </c>
      <c r="DL8" s="162">
        <f>IF(BF8=DL$2,'Result Entry'!FS14,0)</f>
        <v>0</v>
      </c>
      <c r="DM8" s="162">
        <f>IF(BF8=DM$2,'Result Entry'!FS14,0)</f>
        <v>0</v>
      </c>
      <c r="DN8" s="162">
        <f>IF(BF8=DN$2,'Result Entry'!FS14,0)</f>
        <v>0</v>
      </c>
      <c r="DO8" s="162">
        <f>IF(BF8=DO$2,'Result Entry'!FS14,0)</f>
        <v>0</v>
      </c>
    </row>
    <row r="9" spans="1:119" s="18" customFormat="1" ht="35.25" customHeight="1">
      <c r="A9" s="880">
        <v>3</v>
      </c>
      <c r="B9" s="881" t="s">
        <v>215</v>
      </c>
      <c r="C9" s="882">
        <f t="shared" si="36"/>
        <v>0</v>
      </c>
      <c r="D9" s="883">
        <f t="shared" si="36"/>
        <v>0</v>
      </c>
      <c r="E9" s="883">
        <f t="shared" si="36"/>
        <v>0</v>
      </c>
      <c r="F9" s="883">
        <f t="shared" si="36"/>
        <v>0</v>
      </c>
      <c r="G9" s="883">
        <f t="shared" si="36"/>
        <v>0</v>
      </c>
      <c r="H9" s="883">
        <f t="shared" si="36"/>
        <v>0</v>
      </c>
      <c r="I9" s="884">
        <f t="shared" si="43"/>
        <v>0</v>
      </c>
      <c r="J9" s="882">
        <f t="shared" si="37"/>
        <v>0</v>
      </c>
      <c r="K9" s="883">
        <f t="shared" si="37"/>
        <v>0</v>
      </c>
      <c r="L9" s="883">
        <f t="shared" si="37"/>
        <v>0</v>
      </c>
      <c r="M9" s="883">
        <f t="shared" si="37"/>
        <v>1</v>
      </c>
      <c r="N9" s="883">
        <f t="shared" si="37"/>
        <v>0</v>
      </c>
      <c r="O9" s="883">
        <f t="shared" si="37"/>
        <v>0</v>
      </c>
      <c r="P9" s="885">
        <f t="shared" si="44"/>
        <v>1</v>
      </c>
      <c r="Q9" s="882">
        <f t="shared" si="38"/>
        <v>0</v>
      </c>
      <c r="R9" s="883">
        <f t="shared" si="38"/>
        <v>0</v>
      </c>
      <c r="S9" s="883">
        <f t="shared" si="38"/>
        <v>0</v>
      </c>
      <c r="T9" s="883">
        <f t="shared" si="38"/>
        <v>0</v>
      </c>
      <c r="U9" s="883">
        <f t="shared" si="38"/>
        <v>0</v>
      </c>
      <c r="V9" s="883">
        <f t="shared" si="38"/>
        <v>0</v>
      </c>
      <c r="W9" s="885">
        <f t="shared" si="45"/>
        <v>0</v>
      </c>
      <c r="X9" s="882">
        <f t="shared" si="39"/>
        <v>0</v>
      </c>
      <c r="Y9" s="883">
        <f t="shared" si="39"/>
        <v>0</v>
      </c>
      <c r="Z9" s="883">
        <f t="shared" si="39"/>
        <v>0</v>
      </c>
      <c r="AA9" s="883">
        <f t="shared" si="39"/>
        <v>0</v>
      </c>
      <c r="AB9" s="883">
        <f t="shared" si="39"/>
        <v>0</v>
      </c>
      <c r="AC9" s="883">
        <f t="shared" si="39"/>
        <v>0</v>
      </c>
      <c r="AD9" s="885">
        <f t="shared" si="46"/>
        <v>0</v>
      </c>
      <c r="AE9" s="882">
        <f t="shared" si="40"/>
        <v>0</v>
      </c>
      <c r="AF9" s="883">
        <f t="shared" si="40"/>
        <v>0</v>
      </c>
      <c r="AG9" s="883">
        <f t="shared" si="40"/>
        <v>0</v>
      </c>
      <c r="AH9" s="883">
        <f t="shared" si="40"/>
        <v>0</v>
      </c>
      <c r="AI9" s="883">
        <f t="shared" si="40"/>
        <v>1</v>
      </c>
      <c r="AJ9" s="883">
        <f t="shared" si="40"/>
        <v>0</v>
      </c>
      <c r="AK9" s="886">
        <f t="shared" si="47"/>
        <v>1</v>
      </c>
      <c r="AL9" s="882">
        <f>CR106</f>
        <v>0</v>
      </c>
      <c r="AM9" s="883">
        <f t="shared" ref="AM9:AQ12" si="52">CS106</f>
        <v>0</v>
      </c>
      <c r="AN9" s="883">
        <f t="shared" si="52"/>
        <v>0</v>
      </c>
      <c r="AO9" s="883">
        <f t="shared" si="52"/>
        <v>0</v>
      </c>
      <c r="AP9" s="883">
        <f t="shared" si="52"/>
        <v>0</v>
      </c>
      <c r="AQ9" s="883">
        <f t="shared" si="52"/>
        <v>0</v>
      </c>
      <c r="AR9" s="886">
        <f t="shared" si="49"/>
        <v>0</v>
      </c>
      <c r="AS9" s="875">
        <f t="shared" si="50"/>
        <v>0</v>
      </c>
      <c r="AT9" s="883">
        <f t="shared" si="42"/>
        <v>0</v>
      </c>
      <c r="AU9" s="883">
        <f t="shared" si="42"/>
        <v>0</v>
      </c>
      <c r="AV9" s="883">
        <f t="shared" si="42"/>
        <v>0</v>
      </c>
      <c r="AW9" s="883">
        <f t="shared" si="42"/>
        <v>0</v>
      </c>
      <c r="AX9" s="883">
        <f t="shared" si="42"/>
        <v>0</v>
      </c>
      <c r="AY9" s="886">
        <f t="shared" si="51"/>
        <v>0</v>
      </c>
      <c r="AZ9" s="2061"/>
      <c r="BE9" s="132">
        <f t="shared" si="35"/>
        <v>0</v>
      </c>
      <c r="BF9" s="132">
        <f>'Result Entry'!F15</f>
        <v>0</v>
      </c>
      <c r="BG9" s="132" t="str">
        <f>'Result Entry'!Y15</f>
        <v/>
      </c>
      <c r="BH9" s="132" t="str">
        <f>'Result Entry'!AM15</f>
        <v/>
      </c>
      <c r="BI9" s="132" t="str">
        <f>'Result Entry'!BD15</f>
        <v/>
      </c>
      <c r="BJ9" s="132" t="str">
        <f>'Result Entry'!BU15</f>
        <v/>
      </c>
      <c r="BK9" s="132" t="str">
        <f>'Result Entry'!CL15</f>
        <v/>
      </c>
      <c r="BL9" s="132" t="str">
        <f>'Result Entry'!DC15</f>
        <v/>
      </c>
      <c r="BM9" s="129" t="str">
        <f>'Result Entry'!DT15</f>
        <v/>
      </c>
      <c r="BN9" s="160">
        <f t="shared" si="2"/>
        <v>0</v>
      </c>
      <c r="BO9" s="160">
        <f t="shared" si="3"/>
        <v>0</v>
      </c>
      <c r="BP9" s="160">
        <f t="shared" si="4"/>
        <v>0</v>
      </c>
      <c r="BQ9" s="160">
        <f t="shared" si="5"/>
        <v>0</v>
      </c>
      <c r="BR9" s="160">
        <f t="shared" si="6"/>
        <v>0</v>
      </c>
      <c r="BS9" s="160">
        <f t="shared" si="7"/>
        <v>0</v>
      </c>
      <c r="BT9" s="132">
        <f t="shared" si="8"/>
        <v>0</v>
      </c>
      <c r="BU9" s="132">
        <f t="shared" si="9"/>
        <v>0</v>
      </c>
      <c r="BV9" s="132">
        <f t="shared" si="10"/>
        <v>0</v>
      </c>
      <c r="BW9" s="132">
        <f t="shared" si="11"/>
        <v>0</v>
      </c>
      <c r="BX9" s="132">
        <f t="shared" si="12"/>
        <v>0</v>
      </c>
      <c r="BY9" s="132">
        <f t="shared" si="13"/>
        <v>0</v>
      </c>
      <c r="BZ9" s="161">
        <f t="shared" si="14"/>
        <v>0</v>
      </c>
      <c r="CA9" s="160">
        <f t="shared" si="15"/>
        <v>0</v>
      </c>
      <c r="CB9" s="160">
        <f t="shared" si="16"/>
        <v>0</v>
      </c>
      <c r="CC9" s="160">
        <f t="shared" si="17"/>
        <v>0</v>
      </c>
      <c r="CD9" s="160">
        <f t="shared" si="18"/>
        <v>0</v>
      </c>
      <c r="CE9" s="160">
        <f t="shared" si="19"/>
        <v>0</v>
      </c>
      <c r="CF9" s="132">
        <f t="shared" si="20"/>
        <v>0</v>
      </c>
      <c r="CG9" s="132">
        <f t="shared" si="21"/>
        <v>0</v>
      </c>
      <c r="CH9" s="132">
        <f t="shared" si="22"/>
        <v>0</v>
      </c>
      <c r="CI9" s="132">
        <f t="shared" si="23"/>
        <v>0</v>
      </c>
      <c r="CJ9" s="132">
        <f t="shared" si="24"/>
        <v>0</v>
      </c>
      <c r="CK9" s="129">
        <f t="shared" si="25"/>
        <v>0</v>
      </c>
      <c r="CL9" s="160">
        <f t="shared" si="26"/>
        <v>0</v>
      </c>
      <c r="CM9" s="160">
        <f t="shared" si="27"/>
        <v>0</v>
      </c>
      <c r="CN9" s="160">
        <f t="shared" si="28"/>
        <v>0</v>
      </c>
      <c r="CO9" s="160">
        <f t="shared" si="29"/>
        <v>0</v>
      </c>
      <c r="CP9" s="160">
        <f t="shared" si="30"/>
        <v>0</v>
      </c>
      <c r="CQ9" s="160">
        <f t="shared" si="31"/>
        <v>0</v>
      </c>
      <c r="CR9" s="130">
        <f t="shared" si="32"/>
        <v>0</v>
      </c>
      <c r="CS9" s="132">
        <f t="shared" si="33"/>
        <v>0</v>
      </c>
      <c r="CT9" s="132">
        <f t="shared" si="33"/>
        <v>0</v>
      </c>
      <c r="CU9" s="132">
        <f t="shared" si="33"/>
        <v>0</v>
      </c>
      <c r="CV9" s="132">
        <f t="shared" si="33"/>
        <v>0</v>
      </c>
      <c r="CW9" s="129">
        <f t="shared" si="33"/>
        <v>0</v>
      </c>
      <c r="CX9" s="160">
        <f t="shared" si="34"/>
        <v>0</v>
      </c>
      <c r="CY9" s="160">
        <f t="shared" si="1"/>
        <v>0</v>
      </c>
      <c r="CZ9" s="160">
        <f t="shared" si="1"/>
        <v>0</v>
      </c>
      <c r="DA9" s="160">
        <f t="shared" si="1"/>
        <v>0</v>
      </c>
      <c r="DB9" s="160">
        <f t="shared" si="1"/>
        <v>0</v>
      </c>
      <c r="DC9" s="160">
        <f t="shared" si="1"/>
        <v>0</v>
      </c>
      <c r="DD9" s="130">
        <f>IF(BF9=DD$2,'Result Entry'!G15,0)</f>
        <v>0</v>
      </c>
      <c r="DE9" s="132">
        <f>IF(BF9=DE$2,'Result Entry'!G15,0)</f>
        <v>0</v>
      </c>
      <c r="DF9" s="132">
        <f>IF(BF9=DF$2,'Result Entry'!G15,0)</f>
        <v>0</v>
      </c>
      <c r="DG9" s="132">
        <f>IF(BF9=DG$2,'Result Entry'!G15,0)</f>
        <v>0</v>
      </c>
      <c r="DH9" s="132">
        <f>IF(BF9=DH$2,'Result Entry'!G15,0)</f>
        <v>0</v>
      </c>
      <c r="DI9" s="132">
        <f>IF(BF9=DI$2,'Result Entry'!G15,0)</f>
        <v>0</v>
      </c>
      <c r="DJ9" s="162">
        <f>IF(BF9=DJ$2,'Result Entry'!FS15,0)</f>
        <v>0</v>
      </c>
      <c r="DK9" s="162">
        <f>IF(BF9=DK$2,'Result Entry'!FS15,0)</f>
        <v>0</v>
      </c>
      <c r="DL9" s="162">
        <f>IF(BF9=DL$2,'Result Entry'!FS15,0)</f>
        <v>0</v>
      </c>
      <c r="DM9" s="162">
        <f>IF(BF9=DM$2,'Result Entry'!FS15,0)</f>
        <v>0</v>
      </c>
      <c r="DN9" s="162">
        <f>IF(BF9=DN$2,'Result Entry'!FS15,0)</f>
        <v>0</v>
      </c>
      <c r="DO9" s="162">
        <f>IF(BF9=DO$2,'Result Entry'!FS15,0)</f>
        <v>0</v>
      </c>
    </row>
    <row r="10" spans="1:119" s="18" customFormat="1" ht="35.25" customHeight="1">
      <c r="A10" s="880">
        <v>4</v>
      </c>
      <c r="B10" s="881" t="s">
        <v>216</v>
      </c>
      <c r="C10" s="882">
        <f t="shared" si="36"/>
        <v>0</v>
      </c>
      <c r="D10" s="883">
        <f t="shared" si="36"/>
        <v>0</v>
      </c>
      <c r="E10" s="883">
        <f t="shared" si="36"/>
        <v>1</v>
      </c>
      <c r="F10" s="883">
        <f t="shared" si="36"/>
        <v>1</v>
      </c>
      <c r="G10" s="883">
        <f t="shared" si="36"/>
        <v>1</v>
      </c>
      <c r="H10" s="883">
        <f t="shared" si="36"/>
        <v>0</v>
      </c>
      <c r="I10" s="884">
        <f t="shared" si="43"/>
        <v>3</v>
      </c>
      <c r="J10" s="882">
        <f t="shared" si="37"/>
        <v>0</v>
      </c>
      <c r="K10" s="883">
        <f t="shared" si="37"/>
        <v>0</v>
      </c>
      <c r="L10" s="883">
        <f t="shared" si="37"/>
        <v>1</v>
      </c>
      <c r="M10" s="883">
        <f t="shared" si="37"/>
        <v>0</v>
      </c>
      <c r="N10" s="883">
        <f t="shared" si="37"/>
        <v>1</v>
      </c>
      <c r="O10" s="883">
        <f t="shared" si="37"/>
        <v>0</v>
      </c>
      <c r="P10" s="885">
        <f t="shared" si="44"/>
        <v>2</v>
      </c>
      <c r="Q10" s="882">
        <f t="shared" si="38"/>
        <v>0</v>
      </c>
      <c r="R10" s="883">
        <f t="shared" si="38"/>
        <v>0</v>
      </c>
      <c r="S10" s="883">
        <f t="shared" si="38"/>
        <v>0</v>
      </c>
      <c r="T10" s="883">
        <f t="shared" si="38"/>
        <v>0</v>
      </c>
      <c r="U10" s="883">
        <f t="shared" si="38"/>
        <v>1</v>
      </c>
      <c r="V10" s="883">
        <f t="shared" si="38"/>
        <v>0</v>
      </c>
      <c r="W10" s="885">
        <f t="shared" si="45"/>
        <v>1</v>
      </c>
      <c r="X10" s="882">
        <f t="shared" si="39"/>
        <v>0</v>
      </c>
      <c r="Y10" s="883">
        <f t="shared" si="39"/>
        <v>0</v>
      </c>
      <c r="Z10" s="883">
        <f t="shared" si="39"/>
        <v>0</v>
      </c>
      <c r="AA10" s="883">
        <f t="shared" si="39"/>
        <v>0</v>
      </c>
      <c r="AB10" s="883">
        <f t="shared" si="39"/>
        <v>0</v>
      </c>
      <c r="AC10" s="883">
        <f t="shared" si="39"/>
        <v>0</v>
      </c>
      <c r="AD10" s="885">
        <f t="shared" si="46"/>
        <v>0</v>
      </c>
      <c r="AE10" s="882">
        <f t="shared" si="40"/>
        <v>0</v>
      </c>
      <c r="AF10" s="883">
        <f t="shared" si="40"/>
        <v>0</v>
      </c>
      <c r="AG10" s="883">
        <f t="shared" si="40"/>
        <v>0</v>
      </c>
      <c r="AH10" s="883">
        <f t="shared" si="40"/>
        <v>0</v>
      </c>
      <c r="AI10" s="883">
        <f t="shared" si="40"/>
        <v>0</v>
      </c>
      <c r="AJ10" s="883">
        <f t="shared" si="40"/>
        <v>0</v>
      </c>
      <c r="AK10" s="886">
        <f t="shared" si="47"/>
        <v>0</v>
      </c>
      <c r="AL10" s="882">
        <f t="shared" ref="AL10:AL12" si="53">CR107</f>
        <v>0</v>
      </c>
      <c r="AM10" s="883">
        <f t="shared" si="52"/>
        <v>0</v>
      </c>
      <c r="AN10" s="883">
        <f t="shared" si="52"/>
        <v>0</v>
      </c>
      <c r="AO10" s="883">
        <f t="shared" si="52"/>
        <v>0</v>
      </c>
      <c r="AP10" s="883">
        <f t="shared" si="52"/>
        <v>0</v>
      </c>
      <c r="AQ10" s="883">
        <f t="shared" si="52"/>
        <v>0</v>
      </c>
      <c r="AR10" s="886">
        <f t="shared" si="49"/>
        <v>0</v>
      </c>
      <c r="AS10" s="875">
        <f t="shared" si="50"/>
        <v>0</v>
      </c>
      <c r="AT10" s="883">
        <f t="shared" si="42"/>
        <v>0</v>
      </c>
      <c r="AU10" s="883">
        <f t="shared" si="42"/>
        <v>0</v>
      </c>
      <c r="AV10" s="883">
        <f t="shared" si="42"/>
        <v>0</v>
      </c>
      <c r="AW10" s="883">
        <f t="shared" si="42"/>
        <v>0</v>
      </c>
      <c r="AX10" s="883">
        <f t="shared" si="42"/>
        <v>0</v>
      </c>
      <c r="AY10" s="886">
        <f t="shared" si="51"/>
        <v>0</v>
      </c>
      <c r="AZ10" s="2061"/>
      <c r="BE10" s="132">
        <f t="shared" si="35"/>
        <v>0</v>
      </c>
      <c r="BF10" s="132">
        <f>'Result Entry'!F16</f>
        <v>0</v>
      </c>
      <c r="BG10" s="132" t="str">
        <f>'Result Entry'!Y16</f>
        <v/>
      </c>
      <c r="BH10" s="132" t="str">
        <f>'Result Entry'!AM16</f>
        <v/>
      </c>
      <c r="BI10" s="132" t="str">
        <f>'Result Entry'!BD16</f>
        <v/>
      </c>
      <c r="BJ10" s="132" t="str">
        <f>'Result Entry'!BU16</f>
        <v/>
      </c>
      <c r="BK10" s="132" t="str">
        <f>'Result Entry'!CL16</f>
        <v/>
      </c>
      <c r="BL10" s="132" t="str">
        <f>'Result Entry'!DC16</f>
        <v/>
      </c>
      <c r="BM10" s="129" t="str">
        <f>'Result Entry'!DT16</f>
        <v/>
      </c>
      <c r="BN10" s="160">
        <f t="shared" si="2"/>
        <v>0</v>
      </c>
      <c r="BO10" s="160">
        <f t="shared" si="3"/>
        <v>0</v>
      </c>
      <c r="BP10" s="160">
        <f t="shared" si="4"/>
        <v>0</v>
      </c>
      <c r="BQ10" s="160">
        <f t="shared" si="5"/>
        <v>0</v>
      </c>
      <c r="BR10" s="160">
        <f t="shared" si="6"/>
        <v>0</v>
      </c>
      <c r="BS10" s="160">
        <f t="shared" si="7"/>
        <v>0</v>
      </c>
      <c r="BT10" s="132">
        <f t="shared" si="8"/>
        <v>0</v>
      </c>
      <c r="BU10" s="132">
        <f t="shared" si="9"/>
        <v>0</v>
      </c>
      <c r="BV10" s="132">
        <f t="shared" si="10"/>
        <v>0</v>
      </c>
      <c r="BW10" s="132">
        <f t="shared" si="11"/>
        <v>0</v>
      </c>
      <c r="BX10" s="132">
        <f t="shared" si="12"/>
        <v>0</v>
      </c>
      <c r="BY10" s="132">
        <f t="shared" si="13"/>
        <v>0</v>
      </c>
      <c r="BZ10" s="161">
        <f t="shared" si="14"/>
        <v>0</v>
      </c>
      <c r="CA10" s="160">
        <f t="shared" si="15"/>
        <v>0</v>
      </c>
      <c r="CB10" s="160">
        <f t="shared" si="16"/>
        <v>0</v>
      </c>
      <c r="CC10" s="160">
        <f t="shared" si="17"/>
        <v>0</v>
      </c>
      <c r="CD10" s="160">
        <f t="shared" si="18"/>
        <v>0</v>
      </c>
      <c r="CE10" s="160">
        <f t="shared" si="19"/>
        <v>0</v>
      </c>
      <c r="CF10" s="132">
        <f t="shared" si="20"/>
        <v>0</v>
      </c>
      <c r="CG10" s="132">
        <f t="shared" si="21"/>
        <v>0</v>
      </c>
      <c r="CH10" s="132">
        <f t="shared" si="22"/>
        <v>0</v>
      </c>
      <c r="CI10" s="132">
        <f t="shared" si="23"/>
        <v>0</v>
      </c>
      <c r="CJ10" s="132">
        <f t="shared" si="24"/>
        <v>0</v>
      </c>
      <c r="CK10" s="129">
        <f t="shared" si="25"/>
        <v>0</v>
      </c>
      <c r="CL10" s="160">
        <f t="shared" si="26"/>
        <v>0</v>
      </c>
      <c r="CM10" s="160">
        <f t="shared" si="27"/>
        <v>0</v>
      </c>
      <c r="CN10" s="160">
        <f t="shared" si="28"/>
        <v>0</v>
      </c>
      <c r="CO10" s="160">
        <f t="shared" si="29"/>
        <v>0</v>
      </c>
      <c r="CP10" s="160">
        <f t="shared" si="30"/>
        <v>0</v>
      </c>
      <c r="CQ10" s="160">
        <f t="shared" si="31"/>
        <v>0</v>
      </c>
      <c r="CR10" s="130">
        <f t="shared" si="32"/>
        <v>0</v>
      </c>
      <c r="CS10" s="132">
        <f t="shared" si="33"/>
        <v>0</v>
      </c>
      <c r="CT10" s="132">
        <f t="shared" si="33"/>
        <v>0</v>
      </c>
      <c r="CU10" s="132">
        <f t="shared" si="33"/>
        <v>0</v>
      </c>
      <c r="CV10" s="132">
        <f t="shared" si="33"/>
        <v>0</v>
      </c>
      <c r="CW10" s="129">
        <f t="shared" si="33"/>
        <v>0</v>
      </c>
      <c r="CX10" s="160">
        <f t="shared" si="34"/>
        <v>0</v>
      </c>
      <c r="CY10" s="160">
        <f t="shared" si="1"/>
        <v>0</v>
      </c>
      <c r="CZ10" s="160">
        <f t="shared" si="1"/>
        <v>0</v>
      </c>
      <c r="DA10" s="160">
        <f t="shared" si="1"/>
        <v>0</v>
      </c>
      <c r="DB10" s="160">
        <f t="shared" si="1"/>
        <v>0</v>
      </c>
      <c r="DC10" s="160">
        <f t="shared" si="1"/>
        <v>0</v>
      </c>
      <c r="DD10" s="130">
        <f>IF(BF10=DD$2,'Result Entry'!G16,0)</f>
        <v>0</v>
      </c>
      <c r="DE10" s="132">
        <f>IF(BF10=DE$2,'Result Entry'!G16,0)</f>
        <v>0</v>
      </c>
      <c r="DF10" s="132">
        <f>IF(BF10=DF$2,'Result Entry'!G16,0)</f>
        <v>0</v>
      </c>
      <c r="DG10" s="132">
        <f>IF(BF10=DG$2,'Result Entry'!G16,0)</f>
        <v>0</v>
      </c>
      <c r="DH10" s="132">
        <f>IF(BF10=DH$2,'Result Entry'!G16,0)</f>
        <v>0</v>
      </c>
      <c r="DI10" s="132">
        <f>IF(BF10=DI$2,'Result Entry'!G16,0)</f>
        <v>0</v>
      </c>
      <c r="DJ10" s="162">
        <f>IF(BF10=DJ$2,'Result Entry'!FS16,0)</f>
        <v>0</v>
      </c>
      <c r="DK10" s="162">
        <f>IF(BF10=DK$2,'Result Entry'!FS16,0)</f>
        <v>0</v>
      </c>
      <c r="DL10" s="162">
        <f>IF(BF10=DL$2,'Result Entry'!FS16,0)</f>
        <v>0</v>
      </c>
      <c r="DM10" s="162">
        <f>IF(BF10=DM$2,'Result Entry'!FS16,0)</f>
        <v>0</v>
      </c>
      <c r="DN10" s="162">
        <f>IF(BF10=DN$2,'Result Entry'!FS16,0)</f>
        <v>0</v>
      </c>
      <c r="DO10" s="162">
        <f>IF(BF10=DO$2,'Result Entry'!FS16,0)</f>
        <v>0</v>
      </c>
    </row>
    <row r="11" spans="1:119" s="18" customFormat="1" ht="35.25" customHeight="1">
      <c r="A11" s="880">
        <v>5</v>
      </c>
      <c r="B11" s="881" t="s">
        <v>115</v>
      </c>
      <c r="C11" s="882">
        <f t="shared" si="36"/>
        <v>0</v>
      </c>
      <c r="D11" s="883">
        <f t="shared" si="36"/>
        <v>0</v>
      </c>
      <c r="E11" s="883">
        <f t="shared" si="36"/>
        <v>0</v>
      </c>
      <c r="F11" s="883">
        <f t="shared" si="36"/>
        <v>0</v>
      </c>
      <c r="G11" s="883">
        <f t="shared" si="36"/>
        <v>0</v>
      </c>
      <c r="H11" s="883">
        <f t="shared" si="36"/>
        <v>0</v>
      </c>
      <c r="I11" s="884">
        <f t="shared" si="43"/>
        <v>0</v>
      </c>
      <c r="J11" s="882">
        <f t="shared" si="37"/>
        <v>0</v>
      </c>
      <c r="K11" s="883">
        <f t="shared" si="37"/>
        <v>0</v>
      </c>
      <c r="L11" s="883">
        <f t="shared" si="37"/>
        <v>0</v>
      </c>
      <c r="M11" s="883">
        <f t="shared" si="37"/>
        <v>0</v>
      </c>
      <c r="N11" s="883">
        <f t="shared" si="37"/>
        <v>0</v>
      </c>
      <c r="O11" s="883">
        <f t="shared" si="37"/>
        <v>0</v>
      </c>
      <c r="P11" s="885">
        <f t="shared" si="44"/>
        <v>0</v>
      </c>
      <c r="Q11" s="882">
        <f t="shared" si="38"/>
        <v>0</v>
      </c>
      <c r="R11" s="883">
        <f t="shared" si="38"/>
        <v>0</v>
      </c>
      <c r="S11" s="883">
        <f t="shared" si="38"/>
        <v>0</v>
      </c>
      <c r="T11" s="883">
        <f t="shared" si="38"/>
        <v>0</v>
      </c>
      <c r="U11" s="883">
        <f t="shared" si="38"/>
        <v>0</v>
      </c>
      <c r="V11" s="883">
        <f t="shared" si="38"/>
        <v>0</v>
      </c>
      <c r="W11" s="885">
        <f t="shared" si="45"/>
        <v>0</v>
      </c>
      <c r="X11" s="882">
        <f t="shared" si="39"/>
        <v>0</v>
      </c>
      <c r="Y11" s="883">
        <f t="shared" si="39"/>
        <v>0</v>
      </c>
      <c r="Z11" s="883">
        <f t="shared" si="39"/>
        <v>0</v>
      </c>
      <c r="AA11" s="883">
        <f t="shared" si="39"/>
        <v>0</v>
      </c>
      <c r="AB11" s="883">
        <f t="shared" si="39"/>
        <v>0</v>
      </c>
      <c r="AC11" s="883">
        <f t="shared" si="39"/>
        <v>0</v>
      </c>
      <c r="AD11" s="885">
        <f t="shared" si="46"/>
        <v>0</v>
      </c>
      <c r="AE11" s="882">
        <f t="shared" si="40"/>
        <v>0</v>
      </c>
      <c r="AF11" s="883">
        <f t="shared" si="40"/>
        <v>0</v>
      </c>
      <c r="AG11" s="883">
        <f t="shared" si="40"/>
        <v>0</v>
      </c>
      <c r="AH11" s="883">
        <f t="shared" si="40"/>
        <v>0</v>
      </c>
      <c r="AI11" s="883">
        <f t="shared" si="40"/>
        <v>0</v>
      </c>
      <c r="AJ11" s="883">
        <f t="shared" si="40"/>
        <v>0</v>
      </c>
      <c r="AK11" s="886">
        <f t="shared" si="47"/>
        <v>0</v>
      </c>
      <c r="AL11" s="882">
        <f t="shared" si="53"/>
        <v>0</v>
      </c>
      <c r="AM11" s="883">
        <f t="shared" si="52"/>
        <v>0</v>
      </c>
      <c r="AN11" s="883">
        <f t="shared" si="52"/>
        <v>0</v>
      </c>
      <c r="AO11" s="883">
        <f t="shared" si="52"/>
        <v>0</v>
      </c>
      <c r="AP11" s="883">
        <f t="shared" si="52"/>
        <v>0</v>
      </c>
      <c r="AQ11" s="883">
        <f t="shared" si="52"/>
        <v>0</v>
      </c>
      <c r="AR11" s="886">
        <f t="shared" si="49"/>
        <v>0</v>
      </c>
      <c r="AS11" s="875">
        <f t="shared" si="50"/>
        <v>0</v>
      </c>
      <c r="AT11" s="883">
        <f t="shared" si="42"/>
        <v>0</v>
      </c>
      <c r="AU11" s="883">
        <f t="shared" si="42"/>
        <v>0</v>
      </c>
      <c r="AV11" s="883">
        <f t="shared" si="42"/>
        <v>0</v>
      </c>
      <c r="AW11" s="883">
        <f t="shared" si="42"/>
        <v>0</v>
      </c>
      <c r="AX11" s="883">
        <f t="shared" si="42"/>
        <v>0</v>
      </c>
      <c r="AY11" s="886">
        <f t="shared" si="51"/>
        <v>0</v>
      </c>
      <c r="AZ11" s="2061"/>
      <c r="BE11" s="132">
        <f t="shared" si="35"/>
        <v>0</v>
      </c>
      <c r="BF11" s="132">
        <f>'Result Entry'!F17</f>
        <v>0</v>
      </c>
      <c r="BG11" s="132" t="str">
        <f>'Result Entry'!Y17</f>
        <v/>
      </c>
      <c r="BH11" s="132" t="str">
        <f>'Result Entry'!AM17</f>
        <v/>
      </c>
      <c r="BI11" s="132" t="str">
        <f>'Result Entry'!BD17</f>
        <v/>
      </c>
      <c r="BJ11" s="132" t="str">
        <f>'Result Entry'!BU17</f>
        <v/>
      </c>
      <c r="BK11" s="132" t="str">
        <f>'Result Entry'!CL17</f>
        <v/>
      </c>
      <c r="BL11" s="132" t="str">
        <f>'Result Entry'!DC17</f>
        <v/>
      </c>
      <c r="BM11" s="129" t="str">
        <f>'Result Entry'!DT17</f>
        <v/>
      </c>
      <c r="BN11" s="160">
        <f t="shared" si="2"/>
        <v>0</v>
      </c>
      <c r="BO11" s="160">
        <f t="shared" si="3"/>
        <v>0</v>
      </c>
      <c r="BP11" s="160">
        <f t="shared" si="4"/>
        <v>0</v>
      </c>
      <c r="BQ11" s="160">
        <f t="shared" si="5"/>
        <v>0</v>
      </c>
      <c r="BR11" s="160">
        <f t="shared" si="6"/>
        <v>0</v>
      </c>
      <c r="BS11" s="160">
        <f t="shared" si="7"/>
        <v>0</v>
      </c>
      <c r="BT11" s="132">
        <f t="shared" si="8"/>
        <v>0</v>
      </c>
      <c r="BU11" s="132">
        <f t="shared" si="9"/>
        <v>0</v>
      </c>
      <c r="BV11" s="132">
        <f t="shared" si="10"/>
        <v>0</v>
      </c>
      <c r="BW11" s="132">
        <f t="shared" si="11"/>
        <v>0</v>
      </c>
      <c r="BX11" s="132">
        <f t="shared" si="12"/>
        <v>0</v>
      </c>
      <c r="BY11" s="132">
        <f t="shared" si="13"/>
        <v>0</v>
      </c>
      <c r="BZ11" s="161">
        <f t="shared" si="14"/>
        <v>0</v>
      </c>
      <c r="CA11" s="160">
        <f t="shared" si="15"/>
        <v>0</v>
      </c>
      <c r="CB11" s="160">
        <f t="shared" si="16"/>
        <v>0</v>
      </c>
      <c r="CC11" s="160">
        <f t="shared" si="17"/>
        <v>0</v>
      </c>
      <c r="CD11" s="160">
        <f t="shared" si="18"/>
        <v>0</v>
      </c>
      <c r="CE11" s="160">
        <f t="shared" si="19"/>
        <v>0</v>
      </c>
      <c r="CF11" s="132">
        <f t="shared" si="20"/>
        <v>0</v>
      </c>
      <c r="CG11" s="132">
        <f t="shared" si="21"/>
        <v>0</v>
      </c>
      <c r="CH11" s="132">
        <f t="shared" si="22"/>
        <v>0</v>
      </c>
      <c r="CI11" s="132">
        <f t="shared" si="23"/>
        <v>0</v>
      </c>
      <c r="CJ11" s="132">
        <f t="shared" si="24"/>
        <v>0</v>
      </c>
      <c r="CK11" s="129">
        <f t="shared" si="25"/>
        <v>0</v>
      </c>
      <c r="CL11" s="160">
        <f t="shared" si="26"/>
        <v>0</v>
      </c>
      <c r="CM11" s="160">
        <f t="shared" si="27"/>
        <v>0</v>
      </c>
      <c r="CN11" s="160">
        <f t="shared" si="28"/>
        <v>0</v>
      </c>
      <c r="CO11" s="160">
        <f t="shared" si="29"/>
        <v>0</v>
      </c>
      <c r="CP11" s="160">
        <f t="shared" si="30"/>
        <v>0</v>
      </c>
      <c r="CQ11" s="160">
        <f t="shared" si="31"/>
        <v>0</v>
      </c>
      <c r="CR11" s="130">
        <f t="shared" si="32"/>
        <v>0</v>
      </c>
      <c r="CS11" s="132">
        <f t="shared" si="33"/>
        <v>0</v>
      </c>
      <c r="CT11" s="132">
        <f t="shared" si="33"/>
        <v>0</v>
      </c>
      <c r="CU11" s="132">
        <f t="shared" si="33"/>
        <v>0</v>
      </c>
      <c r="CV11" s="132">
        <f t="shared" si="33"/>
        <v>0</v>
      </c>
      <c r="CW11" s="129">
        <f t="shared" si="33"/>
        <v>0</v>
      </c>
      <c r="CX11" s="160">
        <f t="shared" si="34"/>
        <v>0</v>
      </c>
      <c r="CY11" s="160">
        <f t="shared" si="1"/>
        <v>0</v>
      </c>
      <c r="CZ11" s="160">
        <f t="shared" si="1"/>
        <v>0</v>
      </c>
      <c r="DA11" s="160">
        <f t="shared" si="1"/>
        <v>0</v>
      </c>
      <c r="DB11" s="160">
        <f t="shared" si="1"/>
        <v>0</v>
      </c>
      <c r="DC11" s="160">
        <f t="shared" si="1"/>
        <v>0</v>
      </c>
      <c r="DD11" s="130">
        <f>IF(BF11=DD$2,'Result Entry'!G17,0)</f>
        <v>0</v>
      </c>
      <c r="DE11" s="132">
        <f>IF(BF11=DE$2,'Result Entry'!G17,0)</f>
        <v>0</v>
      </c>
      <c r="DF11" s="132">
        <f>IF(BF11=DF$2,'Result Entry'!G17,0)</f>
        <v>0</v>
      </c>
      <c r="DG11" s="132">
        <f>IF(BF11=DG$2,'Result Entry'!G17,0)</f>
        <v>0</v>
      </c>
      <c r="DH11" s="132">
        <f>IF(BF11=DH$2,'Result Entry'!G17,0)</f>
        <v>0</v>
      </c>
      <c r="DI11" s="132">
        <f>IF(BF11=DI$2,'Result Entry'!G17,0)</f>
        <v>0</v>
      </c>
      <c r="DJ11" s="162">
        <f>IF(BF11=DJ$2,'Result Entry'!FS17,0)</f>
        <v>0</v>
      </c>
      <c r="DK11" s="162">
        <f>IF(BF11=DK$2,'Result Entry'!FS17,0)</f>
        <v>0</v>
      </c>
      <c r="DL11" s="162">
        <f>IF(BF11=DL$2,'Result Entry'!FS17,0)</f>
        <v>0</v>
      </c>
      <c r="DM11" s="162">
        <f>IF(BF11=DM$2,'Result Entry'!FS17,0)</f>
        <v>0</v>
      </c>
      <c r="DN11" s="162">
        <f>IF(BF11=DN$2,'Result Entry'!FS17,0)</f>
        <v>0</v>
      </c>
      <c r="DO11" s="162">
        <f>IF(BF11=DO$2,'Result Entry'!FS17,0)</f>
        <v>0</v>
      </c>
    </row>
    <row r="12" spans="1:119" s="18" customFormat="1" ht="35.25" customHeight="1">
      <c r="A12" s="880">
        <v>6</v>
      </c>
      <c r="B12" s="881" t="s">
        <v>217</v>
      </c>
      <c r="C12" s="882">
        <f t="shared" si="36"/>
        <v>0</v>
      </c>
      <c r="D12" s="883">
        <f t="shared" si="36"/>
        <v>0</v>
      </c>
      <c r="E12" s="883">
        <f t="shared" si="36"/>
        <v>0</v>
      </c>
      <c r="F12" s="883">
        <f t="shared" si="36"/>
        <v>1</v>
      </c>
      <c r="G12" s="883">
        <f t="shared" si="36"/>
        <v>0</v>
      </c>
      <c r="H12" s="883">
        <f t="shared" si="36"/>
        <v>0</v>
      </c>
      <c r="I12" s="884">
        <f t="shared" si="43"/>
        <v>1</v>
      </c>
      <c r="J12" s="882">
        <f t="shared" si="37"/>
        <v>0</v>
      </c>
      <c r="K12" s="883">
        <f t="shared" si="37"/>
        <v>0</v>
      </c>
      <c r="L12" s="883">
        <f t="shared" si="37"/>
        <v>0</v>
      </c>
      <c r="M12" s="883">
        <f t="shared" si="37"/>
        <v>1</v>
      </c>
      <c r="N12" s="883">
        <f t="shared" si="37"/>
        <v>0</v>
      </c>
      <c r="O12" s="883">
        <f t="shared" si="37"/>
        <v>0</v>
      </c>
      <c r="P12" s="885">
        <f t="shared" si="44"/>
        <v>1</v>
      </c>
      <c r="Q12" s="882">
        <f t="shared" si="38"/>
        <v>0</v>
      </c>
      <c r="R12" s="883">
        <f t="shared" si="38"/>
        <v>0</v>
      </c>
      <c r="S12" s="883">
        <f t="shared" si="38"/>
        <v>0</v>
      </c>
      <c r="T12" s="883">
        <f t="shared" si="38"/>
        <v>0</v>
      </c>
      <c r="U12" s="883">
        <f t="shared" si="38"/>
        <v>0</v>
      </c>
      <c r="V12" s="883">
        <f t="shared" si="38"/>
        <v>0</v>
      </c>
      <c r="W12" s="885">
        <f t="shared" si="45"/>
        <v>0</v>
      </c>
      <c r="X12" s="882">
        <f t="shared" si="39"/>
        <v>0</v>
      </c>
      <c r="Y12" s="883">
        <f t="shared" si="39"/>
        <v>0</v>
      </c>
      <c r="Z12" s="883">
        <f t="shared" si="39"/>
        <v>0</v>
      </c>
      <c r="AA12" s="883">
        <f t="shared" si="39"/>
        <v>0</v>
      </c>
      <c r="AB12" s="883">
        <f t="shared" si="39"/>
        <v>0</v>
      </c>
      <c r="AC12" s="883">
        <f t="shared" si="39"/>
        <v>0</v>
      </c>
      <c r="AD12" s="885">
        <f t="shared" si="46"/>
        <v>0</v>
      </c>
      <c r="AE12" s="882">
        <f t="shared" si="40"/>
        <v>0</v>
      </c>
      <c r="AF12" s="883">
        <f t="shared" si="40"/>
        <v>0</v>
      </c>
      <c r="AG12" s="883">
        <f t="shared" si="40"/>
        <v>0</v>
      </c>
      <c r="AH12" s="883">
        <f t="shared" si="40"/>
        <v>0</v>
      </c>
      <c r="AI12" s="883">
        <f t="shared" si="40"/>
        <v>0</v>
      </c>
      <c r="AJ12" s="883">
        <f t="shared" si="40"/>
        <v>0</v>
      </c>
      <c r="AK12" s="886">
        <f t="shared" si="47"/>
        <v>0</v>
      </c>
      <c r="AL12" s="882">
        <f t="shared" si="53"/>
        <v>0</v>
      </c>
      <c r="AM12" s="883">
        <f t="shared" si="52"/>
        <v>0</v>
      </c>
      <c r="AN12" s="883">
        <f t="shared" si="52"/>
        <v>0</v>
      </c>
      <c r="AO12" s="883">
        <f t="shared" si="52"/>
        <v>0</v>
      </c>
      <c r="AP12" s="883">
        <f t="shared" si="52"/>
        <v>0</v>
      </c>
      <c r="AQ12" s="883">
        <f t="shared" si="52"/>
        <v>0</v>
      </c>
      <c r="AR12" s="886">
        <f t="shared" si="49"/>
        <v>0</v>
      </c>
      <c r="AS12" s="875">
        <f t="shared" si="50"/>
        <v>0</v>
      </c>
      <c r="AT12" s="883">
        <f t="shared" si="42"/>
        <v>0</v>
      </c>
      <c r="AU12" s="883">
        <f t="shared" si="42"/>
        <v>0</v>
      </c>
      <c r="AV12" s="883">
        <f t="shared" si="42"/>
        <v>0</v>
      </c>
      <c r="AW12" s="883">
        <f t="shared" si="42"/>
        <v>0</v>
      </c>
      <c r="AX12" s="883">
        <f t="shared" si="42"/>
        <v>0</v>
      </c>
      <c r="AY12" s="886">
        <f t="shared" si="51"/>
        <v>0</v>
      </c>
      <c r="AZ12" s="2061"/>
      <c r="BE12" s="132">
        <f t="shared" si="35"/>
        <v>0</v>
      </c>
      <c r="BF12" s="132">
        <f>'Result Entry'!F18</f>
        <v>0</v>
      </c>
      <c r="BG12" s="132" t="str">
        <f>'Result Entry'!Y18</f>
        <v/>
      </c>
      <c r="BH12" s="132" t="str">
        <f>'Result Entry'!AM18</f>
        <v/>
      </c>
      <c r="BI12" s="132" t="str">
        <f>'Result Entry'!BD18</f>
        <v/>
      </c>
      <c r="BJ12" s="132" t="str">
        <f>'Result Entry'!BU18</f>
        <v/>
      </c>
      <c r="BK12" s="132" t="str">
        <f>'Result Entry'!CL18</f>
        <v/>
      </c>
      <c r="BL12" s="132" t="str">
        <f>'Result Entry'!DC18</f>
        <v/>
      </c>
      <c r="BM12" s="129" t="str">
        <f>'Result Entry'!DT18</f>
        <v/>
      </c>
      <c r="BN12" s="160">
        <f t="shared" si="2"/>
        <v>0</v>
      </c>
      <c r="BO12" s="160">
        <f t="shared" si="3"/>
        <v>0</v>
      </c>
      <c r="BP12" s="160">
        <f t="shared" si="4"/>
        <v>0</v>
      </c>
      <c r="BQ12" s="160">
        <f t="shared" si="5"/>
        <v>0</v>
      </c>
      <c r="BR12" s="160">
        <f t="shared" si="6"/>
        <v>0</v>
      </c>
      <c r="BS12" s="160">
        <f t="shared" si="7"/>
        <v>0</v>
      </c>
      <c r="BT12" s="132">
        <f t="shared" si="8"/>
        <v>0</v>
      </c>
      <c r="BU12" s="132">
        <f t="shared" si="9"/>
        <v>0</v>
      </c>
      <c r="BV12" s="132">
        <f t="shared" si="10"/>
        <v>0</v>
      </c>
      <c r="BW12" s="132">
        <f t="shared" si="11"/>
        <v>0</v>
      </c>
      <c r="BX12" s="132">
        <f t="shared" si="12"/>
        <v>0</v>
      </c>
      <c r="BY12" s="132">
        <f t="shared" si="13"/>
        <v>0</v>
      </c>
      <c r="BZ12" s="161">
        <f t="shared" si="14"/>
        <v>0</v>
      </c>
      <c r="CA12" s="160">
        <f t="shared" si="15"/>
        <v>0</v>
      </c>
      <c r="CB12" s="160">
        <f t="shared" si="16"/>
        <v>0</v>
      </c>
      <c r="CC12" s="160">
        <f t="shared" si="17"/>
        <v>0</v>
      </c>
      <c r="CD12" s="160">
        <f t="shared" si="18"/>
        <v>0</v>
      </c>
      <c r="CE12" s="160">
        <f t="shared" si="19"/>
        <v>0</v>
      </c>
      <c r="CF12" s="132">
        <f t="shared" si="20"/>
        <v>0</v>
      </c>
      <c r="CG12" s="132">
        <f t="shared" si="21"/>
        <v>0</v>
      </c>
      <c r="CH12" s="132">
        <f t="shared" si="22"/>
        <v>0</v>
      </c>
      <c r="CI12" s="132">
        <f t="shared" si="23"/>
        <v>0</v>
      </c>
      <c r="CJ12" s="132">
        <f t="shared" si="24"/>
        <v>0</v>
      </c>
      <c r="CK12" s="129">
        <f t="shared" si="25"/>
        <v>0</v>
      </c>
      <c r="CL12" s="160">
        <f t="shared" si="26"/>
        <v>0</v>
      </c>
      <c r="CM12" s="160">
        <f t="shared" si="27"/>
        <v>0</v>
      </c>
      <c r="CN12" s="160">
        <f t="shared" si="28"/>
        <v>0</v>
      </c>
      <c r="CO12" s="160">
        <f t="shared" si="29"/>
        <v>0</v>
      </c>
      <c r="CP12" s="160">
        <f t="shared" si="30"/>
        <v>0</v>
      </c>
      <c r="CQ12" s="160">
        <f t="shared" si="31"/>
        <v>0</v>
      </c>
      <c r="CR12" s="130">
        <f t="shared" si="32"/>
        <v>0</v>
      </c>
      <c r="CS12" s="132">
        <f t="shared" si="33"/>
        <v>0</v>
      </c>
      <c r="CT12" s="132">
        <f t="shared" si="33"/>
        <v>0</v>
      </c>
      <c r="CU12" s="132">
        <f t="shared" si="33"/>
        <v>0</v>
      </c>
      <c r="CV12" s="132">
        <f t="shared" si="33"/>
        <v>0</v>
      </c>
      <c r="CW12" s="129">
        <f t="shared" si="33"/>
        <v>0</v>
      </c>
      <c r="CX12" s="160">
        <f t="shared" si="34"/>
        <v>0</v>
      </c>
      <c r="CY12" s="160">
        <f t="shared" si="1"/>
        <v>0</v>
      </c>
      <c r="CZ12" s="160">
        <f t="shared" si="1"/>
        <v>0</v>
      </c>
      <c r="DA12" s="160">
        <f t="shared" si="1"/>
        <v>0</v>
      </c>
      <c r="DB12" s="160">
        <f t="shared" si="1"/>
        <v>0</v>
      </c>
      <c r="DC12" s="160">
        <f t="shared" si="1"/>
        <v>0</v>
      </c>
      <c r="DD12" s="130">
        <f>IF(BF12=DD$2,'Result Entry'!G18,0)</f>
        <v>0</v>
      </c>
      <c r="DE12" s="132">
        <f>IF(BF12=DE$2,'Result Entry'!G18,0)</f>
        <v>0</v>
      </c>
      <c r="DF12" s="132">
        <f>IF(BF12=DF$2,'Result Entry'!G18,0)</f>
        <v>0</v>
      </c>
      <c r="DG12" s="132">
        <f>IF(BF12=DG$2,'Result Entry'!G18,0)</f>
        <v>0</v>
      </c>
      <c r="DH12" s="132">
        <f>IF(BF12=DH$2,'Result Entry'!G18,0)</f>
        <v>0</v>
      </c>
      <c r="DI12" s="132">
        <f>IF(BF12=DI$2,'Result Entry'!G18,0)</f>
        <v>0</v>
      </c>
      <c r="DJ12" s="162">
        <f>IF(BF12=DJ$2,'Result Entry'!FS18,0)</f>
        <v>0</v>
      </c>
      <c r="DK12" s="162">
        <f>IF(BF12=DK$2,'Result Entry'!FS18,0)</f>
        <v>0</v>
      </c>
      <c r="DL12" s="162">
        <f>IF(BF12=DL$2,'Result Entry'!FS18,0)</f>
        <v>0</v>
      </c>
      <c r="DM12" s="162">
        <f>IF(BF12=DM$2,'Result Entry'!FS18,0)</f>
        <v>0</v>
      </c>
      <c r="DN12" s="162">
        <f>IF(BF12=DN$2,'Result Entry'!FS18,0)</f>
        <v>0</v>
      </c>
      <c r="DO12" s="162">
        <f>IF(BF12=DO$2,'Result Entry'!FS18,0)</f>
        <v>0</v>
      </c>
    </row>
    <row r="13" spans="1:119" s="18" customFormat="1" ht="35.25" customHeight="1" thickBot="1">
      <c r="A13" s="887">
        <v>7</v>
      </c>
      <c r="B13" s="888" t="s">
        <v>116</v>
      </c>
      <c r="C13" s="889">
        <f t="shared" ref="C13:H13" si="54">BN111</f>
        <v>1</v>
      </c>
      <c r="D13" s="890">
        <f t="shared" si="54"/>
        <v>0</v>
      </c>
      <c r="E13" s="890">
        <f t="shared" si="54"/>
        <v>0</v>
      </c>
      <c r="F13" s="890">
        <f t="shared" si="54"/>
        <v>0</v>
      </c>
      <c r="G13" s="890">
        <f t="shared" si="54"/>
        <v>0</v>
      </c>
      <c r="H13" s="890">
        <f t="shared" si="54"/>
        <v>0</v>
      </c>
      <c r="I13" s="884">
        <f t="shared" si="43"/>
        <v>1</v>
      </c>
      <c r="J13" s="889">
        <f t="shared" ref="J13:O13" si="55">BT111</f>
        <v>1</v>
      </c>
      <c r="K13" s="890">
        <f t="shared" si="55"/>
        <v>0</v>
      </c>
      <c r="L13" s="890">
        <f t="shared" si="55"/>
        <v>0</v>
      </c>
      <c r="M13" s="890">
        <f t="shared" si="55"/>
        <v>0</v>
      </c>
      <c r="N13" s="890">
        <f t="shared" si="55"/>
        <v>0</v>
      </c>
      <c r="O13" s="890">
        <f t="shared" si="55"/>
        <v>0</v>
      </c>
      <c r="P13" s="891">
        <f t="shared" si="44"/>
        <v>1</v>
      </c>
      <c r="Q13" s="889">
        <f t="shared" ref="Q13:V13" si="56">BZ111</f>
        <v>1</v>
      </c>
      <c r="R13" s="890">
        <f t="shared" si="56"/>
        <v>0</v>
      </c>
      <c r="S13" s="890">
        <f t="shared" si="56"/>
        <v>0</v>
      </c>
      <c r="T13" s="890">
        <f t="shared" si="56"/>
        <v>0</v>
      </c>
      <c r="U13" s="890">
        <f t="shared" si="56"/>
        <v>0</v>
      </c>
      <c r="V13" s="890">
        <f t="shared" si="56"/>
        <v>0</v>
      </c>
      <c r="W13" s="891">
        <f t="shared" si="45"/>
        <v>1</v>
      </c>
      <c r="X13" s="889">
        <f t="shared" ref="X13:AC13" si="57">CF111</f>
        <v>1</v>
      </c>
      <c r="Y13" s="890">
        <f t="shared" si="57"/>
        <v>0</v>
      </c>
      <c r="Z13" s="890">
        <f t="shared" si="57"/>
        <v>0</v>
      </c>
      <c r="AA13" s="890">
        <f t="shared" si="57"/>
        <v>0</v>
      </c>
      <c r="AB13" s="890">
        <f t="shared" si="57"/>
        <v>0</v>
      </c>
      <c r="AC13" s="890">
        <f t="shared" si="57"/>
        <v>0</v>
      </c>
      <c r="AD13" s="891">
        <f t="shared" si="46"/>
        <v>1</v>
      </c>
      <c r="AE13" s="889">
        <f t="shared" ref="AE13:AJ13" si="58">CL111</f>
        <v>1</v>
      </c>
      <c r="AF13" s="890">
        <f t="shared" si="58"/>
        <v>0</v>
      </c>
      <c r="AG13" s="890">
        <f t="shared" si="58"/>
        <v>0</v>
      </c>
      <c r="AH13" s="890">
        <f t="shared" si="58"/>
        <v>0</v>
      </c>
      <c r="AI13" s="890">
        <f t="shared" si="58"/>
        <v>0</v>
      </c>
      <c r="AJ13" s="890">
        <f t="shared" si="58"/>
        <v>0</v>
      </c>
      <c r="AK13" s="892">
        <f t="shared" si="47"/>
        <v>1</v>
      </c>
      <c r="AL13" s="882">
        <f>CR111</f>
        <v>0</v>
      </c>
      <c r="AM13" s="890">
        <f t="shared" ref="AM13:AQ13" si="59">CS111</f>
        <v>0</v>
      </c>
      <c r="AN13" s="890">
        <f t="shared" si="59"/>
        <v>0</v>
      </c>
      <c r="AO13" s="890">
        <f t="shared" si="59"/>
        <v>0</v>
      </c>
      <c r="AP13" s="890">
        <f t="shared" si="59"/>
        <v>0</v>
      </c>
      <c r="AQ13" s="890">
        <f t="shared" si="59"/>
        <v>0</v>
      </c>
      <c r="AR13" s="892">
        <f t="shared" si="49"/>
        <v>0</v>
      </c>
      <c r="AS13" s="875">
        <f>CX111</f>
        <v>0</v>
      </c>
      <c r="AT13" s="890">
        <f t="shared" ref="AT13:AX13" si="60">CY111</f>
        <v>0</v>
      </c>
      <c r="AU13" s="890">
        <f t="shared" si="60"/>
        <v>0</v>
      </c>
      <c r="AV13" s="890">
        <f t="shared" si="60"/>
        <v>0</v>
      </c>
      <c r="AW13" s="890">
        <f t="shared" si="60"/>
        <v>0</v>
      </c>
      <c r="AX13" s="890">
        <f t="shared" si="60"/>
        <v>0</v>
      </c>
      <c r="AY13" s="892">
        <f t="shared" si="51"/>
        <v>0</v>
      </c>
      <c r="AZ13" s="2061"/>
      <c r="BE13" s="132">
        <f t="shared" si="35"/>
        <v>0</v>
      </c>
      <c r="BF13" s="132">
        <f>'Result Entry'!F19</f>
        <v>0</v>
      </c>
      <c r="BG13" s="132" t="str">
        <f>'Result Entry'!Y19</f>
        <v/>
      </c>
      <c r="BH13" s="132" t="str">
        <f>'Result Entry'!AM19</f>
        <v/>
      </c>
      <c r="BI13" s="132" t="str">
        <f>'Result Entry'!BD19</f>
        <v/>
      </c>
      <c r="BJ13" s="132" t="str">
        <f>'Result Entry'!BU19</f>
        <v/>
      </c>
      <c r="BK13" s="132" t="str">
        <f>'Result Entry'!CL19</f>
        <v/>
      </c>
      <c r="BL13" s="132" t="str">
        <f>'Result Entry'!DC19</f>
        <v/>
      </c>
      <c r="BM13" s="129" t="str">
        <f>'Result Entry'!DT19</f>
        <v/>
      </c>
      <c r="BN13" s="160">
        <f t="shared" si="2"/>
        <v>0</v>
      </c>
      <c r="BO13" s="160">
        <f t="shared" si="3"/>
        <v>0</v>
      </c>
      <c r="BP13" s="160">
        <f t="shared" si="4"/>
        <v>0</v>
      </c>
      <c r="BQ13" s="160">
        <f t="shared" si="5"/>
        <v>0</v>
      </c>
      <c r="BR13" s="160">
        <f t="shared" si="6"/>
        <v>0</v>
      </c>
      <c r="BS13" s="160">
        <f t="shared" si="7"/>
        <v>0</v>
      </c>
      <c r="BT13" s="132">
        <f t="shared" si="8"/>
        <v>0</v>
      </c>
      <c r="BU13" s="132">
        <f t="shared" si="9"/>
        <v>0</v>
      </c>
      <c r="BV13" s="132">
        <f t="shared" si="10"/>
        <v>0</v>
      </c>
      <c r="BW13" s="132">
        <f t="shared" si="11"/>
        <v>0</v>
      </c>
      <c r="BX13" s="132">
        <f t="shared" si="12"/>
        <v>0</v>
      </c>
      <c r="BY13" s="132">
        <f t="shared" si="13"/>
        <v>0</v>
      </c>
      <c r="BZ13" s="161">
        <f t="shared" si="14"/>
        <v>0</v>
      </c>
      <c r="CA13" s="160">
        <f t="shared" si="15"/>
        <v>0</v>
      </c>
      <c r="CB13" s="160">
        <f t="shared" si="16"/>
        <v>0</v>
      </c>
      <c r="CC13" s="160">
        <f t="shared" si="17"/>
        <v>0</v>
      </c>
      <c r="CD13" s="160">
        <f t="shared" si="18"/>
        <v>0</v>
      </c>
      <c r="CE13" s="160">
        <f t="shared" si="19"/>
        <v>0</v>
      </c>
      <c r="CF13" s="132">
        <f t="shared" si="20"/>
        <v>0</v>
      </c>
      <c r="CG13" s="132">
        <f t="shared" si="21"/>
        <v>0</v>
      </c>
      <c r="CH13" s="132">
        <f t="shared" si="22"/>
        <v>0</v>
      </c>
      <c r="CI13" s="132">
        <f t="shared" si="23"/>
        <v>0</v>
      </c>
      <c r="CJ13" s="132">
        <f t="shared" si="24"/>
        <v>0</v>
      </c>
      <c r="CK13" s="129">
        <f t="shared" si="25"/>
        <v>0</v>
      </c>
      <c r="CL13" s="160">
        <f t="shared" si="26"/>
        <v>0</v>
      </c>
      <c r="CM13" s="160">
        <f t="shared" si="27"/>
        <v>0</v>
      </c>
      <c r="CN13" s="160">
        <f t="shared" si="28"/>
        <v>0</v>
      </c>
      <c r="CO13" s="160">
        <f t="shared" si="29"/>
        <v>0</v>
      </c>
      <c r="CP13" s="160">
        <f t="shared" si="30"/>
        <v>0</v>
      </c>
      <c r="CQ13" s="160">
        <f t="shared" si="31"/>
        <v>0</v>
      </c>
      <c r="CR13" s="130">
        <f t="shared" si="32"/>
        <v>0</v>
      </c>
      <c r="CS13" s="132">
        <f t="shared" si="33"/>
        <v>0</v>
      </c>
      <c r="CT13" s="132">
        <f t="shared" si="33"/>
        <v>0</v>
      </c>
      <c r="CU13" s="132">
        <f t="shared" si="33"/>
        <v>0</v>
      </c>
      <c r="CV13" s="132">
        <f t="shared" si="33"/>
        <v>0</v>
      </c>
      <c r="CW13" s="129">
        <f t="shared" si="33"/>
        <v>0</v>
      </c>
      <c r="CX13" s="160">
        <f t="shared" si="34"/>
        <v>0</v>
      </c>
      <c r="CY13" s="160">
        <f t="shared" si="1"/>
        <v>0</v>
      </c>
      <c r="CZ13" s="160">
        <f t="shared" si="1"/>
        <v>0</v>
      </c>
      <c r="DA13" s="160">
        <f t="shared" si="1"/>
        <v>0</v>
      </c>
      <c r="DB13" s="160">
        <f t="shared" si="1"/>
        <v>0</v>
      </c>
      <c r="DC13" s="160">
        <f t="shared" si="1"/>
        <v>0</v>
      </c>
      <c r="DD13" s="130">
        <f>IF(BF13=DD$2,'Result Entry'!G19,0)</f>
        <v>0</v>
      </c>
      <c r="DE13" s="132">
        <f>IF(BF13=DE$2,'Result Entry'!G19,0)</f>
        <v>0</v>
      </c>
      <c r="DF13" s="132">
        <f>IF(BF13=DF$2,'Result Entry'!G19,0)</f>
        <v>0</v>
      </c>
      <c r="DG13" s="132">
        <f>IF(BF13=DG$2,'Result Entry'!G19,0)</f>
        <v>0</v>
      </c>
      <c r="DH13" s="132">
        <f>IF(BF13=DH$2,'Result Entry'!G19,0)</f>
        <v>0</v>
      </c>
      <c r="DI13" s="132">
        <f>IF(BF13=DI$2,'Result Entry'!G19,0)</f>
        <v>0</v>
      </c>
      <c r="DJ13" s="162">
        <f>IF(BF13=DJ$2,'Result Entry'!FS19,0)</f>
        <v>0</v>
      </c>
      <c r="DK13" s="162">
        <f>IF(BF13=DK$2,'Result Entry'!FS19,0)</f>
        <v>0</v>
      </c>
      <c r="DL13" s="162">
        <f>IF(BF13=DL$2,'Result Entry'!FS19,0)</f>
        <v>0</v>
      </c>
      <c r="DM13" s="162">
        <f>IF(BF13=DM$2,'Result Entry'!FS19,0)</f>
        <v>0</v>
      </c>
      <c r="DN13" s="162">
        <f>IF(BF13=DN$2,'Result Entry'!FS19,0)</f>
        <v>0</v>
      </c>
      <c r="DO13" s="162">
        <f>IF(BF13=DO$2,'Result Entry'!FS19,0)</f>
        <v>0</v>
      </c>
    </row>
    <row r="14" spans="1:119" s="164" customFormat="1" ht="51.75" customHeight="1" thickBot="1">
      <c r="A14" s="2022" t="s">
        <v>29</v>
      </c>
      <c r="B14" s="2023"/>
      <c r="C14" s="893">
        <f>SUM(C7:C13)</f>
        <v>1</v>
      </c>
      <c r="D14" s="894">
        <f t="shared" ref="D14:AK14" si="61">SUM(D7:D13)</f>
        <v>0</v>
      </c>
      <c r="E14" s="894">
        <f t="shared" si="61"/>
        <v>1</v>
      </c>
      <c r="F14" s="894">
        <f t="shared" si="61"/>
        <v>2</v>
      </c>
      <c r="G14" s="894">
        <f t="shared" si="61"/>
        <v>1</v>
      </c>
      <c r="H14" s="894">
        <f t="shared" si="61"/>
        <v>0</v>
      </c>
      <c r="I14" s="895">
        <f t="shared" si="61"/>
        <v>5</v>
      </c>
      <c r="J14" s="893">
        <f t="shared" si="61"/>
        <v>1</v>
      </c>
      <c r="K14" s="894">
        <f t="shared" si="61"/>
        <v>0</v>
      </c>
      <c r="L14" s="894">
        <f t="shared" si="61"/>
        <v>1</v>
      </c>
      <c r="M14" s="894">
        <f t="shared" si="61"/>
        <v>2</v>
      </c>
      <c r="N14" s="894">
        <f t="shared" si="61"/>
        <v>1</v>
      </c>
      <c r="O14" s="894">
        <f t="shared" si="61"/>
        <v>0</v>
      </c>
      <c r="P14" s="896">
        <f t="shared" si="61"/>
        <v>5</v>
      </c>
      <c r="Q14" s="893">
        <f t="shared" si="61"/>
        <v>1</v>
      </c>
      <c r="R14" s="894">
        <f t="shared" si="61"/>
        <v>0</v>
      </c>
      <c r="S14" s="894">
        <f t="shared" si="61"/>
        <v>1</v>
      </c>
      <c r="T14" s="894">
        <f t="shared" si="61"/>
        <v>2</v>
      </c>
      <c r="U14" s="894">
        <f t="shared" si="61"/>
        <v>1</v>
      </c>
      <c r="V14" s="894">
        <f t="shared" si="61"/>
        <v>0</v>
      </c>
      <c r="W14" s="896">
        <f t="shared" si="61"/>
        <v>5</v>
      </c>
      <c r="X14" s="893">
        <f t="shared" si="61"/>
        <v>1</v>
      </c>
      <c r="Y14" s="894">
        <f t="shared" si="61"/>
        <v>0</v>
      </c>
      <c r="Z14" s="894">
        <f t="shared" si="61"/>
        <v>1</v>
      </c>
      <c r="AA14" s="894">
        <f t="shared" si="61"/>
        <v>2</v>
      </c>
      <c r="AB14" s="894">
        <f t="shared" si="61"/>
        <v>1</v>
      </c>
      <c r="AC14" s="894">
        <f t="shared" si="61"/>
        <v>0</v>
      </c>
      <c r="AD14" s="896">
        <f t="shared" si="61"/>
        <v>5</v>
      </c>
      <c r="AE14" s="893">
        <f t="shared" si="61"/>
        <v>1</v>
      </c>
      <c r="AF14" s="894">
        <f t="shared" si="61"/>
        <v>0</v>
      </c>
      <c r="AG14" s="894">
        <f t="shared" si="61"/>
        <v>0</v>
      </c>
      <c r="AH14" s="894">
        <f t="shared" si="61"/>
        <v>2</v>
      </c>
      <c r="AI14" s="894">
        <f t="shared" si="61"/>
        <v>1</v>
      </c>
      <c r="AJ14" s="894">
        <f t="shared" si="61"/>
        <v>0</v>
      </c>
      <c r="AK14" s="897">
        <f t="shared" si="61"/>
        <v>4</v>
      </c>
      <c r="AL14" s="893">
        <f t="shared" ref="AL14:AR14" si="62">SUM(AL7:AL13)</f>
        <v>0</v>
      </c>
      <c r="AM14" s="894">
        <f t="shared" si="62"/>
        <v>0</v>
      </c>
      <c r="AN14" s="894">
        <f t="shared" si="62"/>
        <v>1</v>
      </c>
      <c r="AO14" s="894">
        <f t="shared" si="62"/>
        <v>0</v>
      </c>
      <c r="AP14" s="894">
        <f t="shared" si="62"/>
        <v>0</v>
      </c>
      <c r="AQ14" s="894">
        <f t="shared" si="62"/>
        <v>0</v>
      </c>
      <c r="AR14" s="897">
        <f t="shared" si="62"/>
        <v>1</v>
      </c>
      <c r="AS14" s="893">
        <f t="shared" ref="AS14:AY14" si="63">SUM(AS7:AS13)</f>
        <v>0</v>
      </c>
      <c r="AT14" s="894">
        <f t="shared" si="63"/>
        <v>0</v>
      </c>
      <c r="AU14" s="894">
        <f t="shared" si="63"/>
        <v>0</v>
      </c>
      <c r="AV14" s="894">
        <f t="shared" si="63"/>
        <v>0</v>
      </c>
      <c r="AW14" s="894">
        <f t="shared" si="63"/>
        <v>0</v>
      </c>
      <c r="AX14" s="894">
        <f t="shared" si="63"/>
        <v>0</v>
      </c>
      <c r="AY14" s="897">
        <f t="shared" si="63"/>
        <v>0</v>
      </c>
      <c r="AZ14" s="2061"/>
      <c r="BE14" s="132">
        <f t="shared" si="35"/>
        <v>0</v>
      </c>
      <c r="BF14" s="132">
        <f>'Result Entry'!F20</f>
        <v>0</v>
      </c>
      <c r="BG14" s="132" t="str">
        <f>'Result Entry'!Y20</f>
        <v/>
      </c>
      <c r="BH14" s="132" t="str">
        <f>'Result Entry'!AM20</f>
        <v/>
      </c>
      <c r="BI14" s="132" t="str">
        <f>'Result Entry'!BD20</f>
        <v/>
      </c>
      <c r="BJ14" s="132" t="str">
        <f>'Result Entry'!BU20</f>
        <v/>
      </c>
      <c r="BK14" s="132" t="str">
        <f>'Result Entry'!CL20</f>
        <v/>
      </c>
      <c r="BL14" s="132" t="str">
        <f>'Result Entry'!DC20</f>
        <v/>
      </c>
      <c r="BM14" s="129" t="str">
        <f>'Result Entry'!DT20</f>
        <v/>
      </c>
      <c r="BN14" s="160">
        <f t="shared" si="2"/>
        <v>0</v>
      </c>
      <c r="BO14" s="160">
        <f t="shared" si="3"/>
        <v>0</v>
      </c>
      <c r="BP14" s="160">
        <f t="shared" si="4"/>
        <v>0</v>
      </c>
      <c r="BQ14" s="160">
        <f t="shared" si="5"/>
        <v>0</v>
      </c>
      <c r="BR14" s="160">
        <f t="shared" si="6"/>
        <v>0</v>
      </c>
      <c r="BS14" s="160">
        <f t="shared" si="7"/>
        <v>0</v>
      </c>
      <c r="BT14" s="132">
        <f t="shared" si="8"/>
        <v>0</v>
      </c>
      <c r="BU14" s="132">
        <f t="shared" si="9"/>
        <v>0</v>
      </c>
      <c r="BV14" s="132">
        <f t="shared" si="10"/>
        <v>0</v>
      </c>
      <c r="BW14" s="132">
        <f t="shared" si="11"/>
        <v>0</v>
      </c>
      <c r="BX14" s="132">
        <f t="shared" si="12"/>
        <v>0</v>
      </c>
      <c r="BY14" s="132">
        <f t="shared" si="13"/>
        <v>0</v>
      </c>
      <c r="BZ14" s="161">
        <f t="shared" si="14"/>
        <v>0</v>
      </c>
      <c r="CA14" s="160">
        <f t="shared" si="15"/>
        <v>0</v>
      </c>
      <c r="CB14" s="160">
        <f t="shared" si="16"/>
        <v>0</v>
      </c>
      <c r="CC14" s="160">
        <f t="shared" si="17"/>
        <v>0</v>
      </c>
      <c r="CD14" s="160">
        <f t="shared" si="18"/>
        <v>0</v>
      </c>
      <c r="CE14" s="160">
        <f t="shared" si="19"/>
        <v>0</v>
      </c>
      <c r="CF14" s="132">
        <f t="shared" si="20"/>
        <v>0</v>
      </c>
      <c r="CG14" s="132">
        <f t="shared" si="21"/>
        <v>0</v>
      </c>
      <c r="CH14" s="132">
        <f t="shared" si="22"/>
        <v>0</v>
      </c>
      <c r="CI14" s="132">
        <f t="shared" si="23"/>
        <v>0</v>
      </c>
      <c r="CJ14" s="132">
        <f t="shared" si="24"/>
        <v>0</v>
      </c>
      <c r="CK14" s="129">
        <f t="shared" si="25"/>
        <v>0</v>
      </c>
      <c r="CL14" s="160">
        <f t="shared" si="26"/>
        <v>0</v>
      </c>
      <c r="CM14" s="160">
        <f t="shared" si="27"/>
        <v>0</v>
      </c>
      <c r="CN14" s="160">
        <f t="shared" si="28"/>
        <v>0</v>
      </c>
      <c r="CO14" s="160">
        <f t="shared" si="29"/>
        <v>0</v>
      </c>
      <c r="CP14" s="160">
        <f t="shared" si="30"/>
        <v>0</v>
      </c>
      <c r="CQ14" s="160">
        <f t="shared" si="31"/>
        <v>0</v>
      </c>
      <c r="CR14" s="130">
        <f t="shared" si="32"/>
        <v>0</v>
      </c>
      <c r="CS14" s="132">
        <f t="shared" si="33"/>
        <v>0</v>
      </c>
      <c r="CT14" s="132">
        <f t="shared" si="33"/>
        <v>0</v>
      </c>
      <c r="CU14" s="132">
        <f t="shared" si="33"/>
        <v>0</v>
      </c>
      <c r="CV14" s="132">
        <f t="shared" si="33"/>
        <v>0</v>
      </c>
      <c r="CW14" s="129">
        <f t="shared" si="33"/>
        <v>0</v>
      </c>
      <c r="CX14" s="160">
        <f t="shared" si="34"/>
        <v>0</v>
      </c>
      <c r="CY14" s="160">
        <f t="shared" si="1"/>
        <v>0</v>
      </c>
      <c r="CZ14" s="160">
        <f t="shared" si="1"/>
        <v>0</v>
      </c>
      <c r="DA14" s="160">
        <f t="shared" si="1"/>
        <v>0</v>
      </c>
      <c r="DB14" s="160">
        <f t="shared" si="1"/>
        <v>0</v>
      </c>
      <c r="DC14" s="160">
        <f t="shared" si="1"/>
        <v>0</v>
      </c>
      <c r="DD14" s="130">
        <f>IF(BF14=DD$2,'Result Entry'!G20,0)</f>
        <v>0</v>
      </c>
      <c r="DE14" s="132">
        <f>IF(BF14=DE$2,'Result Entry'!G20,0)</f>
        <v>0</v>
      </c>
      <c r="DF14" s="132">
        <f>IF(BF14=DF$2,'Result Entry'!G20,0)</f>
        <v>0</v>
      </c>
      <c r="DG14" s="132">
        <f>IF(BF14=DG$2,'Result Entry'!G20,0)</f>
        <v>0</v>
      </c>
      <c r="DH14" s="132">
        <f>IF(BF14=DH$2,'Result Entry'!G20,0)</f>
        <v>0</v>
      </c>
      <c r="DI14" s="132">
        <f>IF(BF14=DI$2,'Result Entry'!G20,0)</f>
        <v>0</v>
      </c>
      <c r="DJ14" s="162">
        <f>IF(BF14=DJ$2,'Result Entry'!FS20,0)</f>
        <v>0</v>
      </c>
      <c r="DK14" s="162">
        <f>IF(BF14=DK$2,'Result Entry'!FS20,0)</f>
        <v>0</v>
      </c>
      <c r="DL14" s="162">
        <f>IF(BF14=DL$2,'Result Entry'!FS20,0)</f>
        <v>0</v>
      </c>
      <c r="DM14" s="162">
        <f>IF(BF14=DM$2,'Result Entry'!FS20,0)</f>
        <v>0</v>
      </c>
      <c r="DN14" s="162">
        <f>IF(BF14=DN$2,'Result Entry'!FS20,0)</f>
        <v>0</v>
      </c>
      <c r="DO14" s="162">
        <f>IF(BF14=DO$2,'Result Entry'!FS20,0)</f>
        <v>0</v>
      </c>
    </row>
    <row r="15" spans="1:119" s="164" customFormat="1" ht="17.25" customHeight="1" thickBot="1">
      <c r="A15" s="2058"/>
      <c r="B15" s="2058"/>
      <c r="C15" s="2058"/>
      <c r="D15" s="2058"/>
      <c r="E15" s="2058"/>
      <c r="F15" s="2058"/>
      <c r="G15" s="2058"/>
      <c r="H15" s="2058"/>
      <c r="I15" s="2058"/>
      <c r="J15" s="2058"/>
      <c r="K15" s="2058"/>
      <c r="L15" s="2058"/>
      <c r="M15" s="2058"/>
      <c r="N15" s="2058"/>
      <c r="O15" s="2058"/>
      <c r="P15" s="2058"/>
      <c r="Q15" s="2058"/>
      <c r="R15" s="2058"/>
      <c r="S15" s="2058"/>
      <c r="T15" s="2058"/>
      <c r="U15" s="2058"/>
      <c r="V15" s="2058"/>
      <c r="W15" s="2058"/>
      <c r="X15" s="2058"/>
      <c r="Y15" s="2058"/>
      <c r="Z15" s="2058"/>
      <c r="AA15" s="2058"/>
      <c r="AB15" s="2058"/>
      <c r="AC15" s="2058"/>
      <c r="AD15" s="2058"/>
      <c r="AE15" s="2058"/>
      <c r="AF15" s="2058"/>
      <c r="AG15" s="2058"/>
      <c r="AH15" s="2058"/>
      <c r="AI15" s="2058"/>
      <c r="AJ15" s="2058"/>
      <c r="AK15" s="2058"/>
      <c r="AL15" s="898"/>
      <c r="AM15" s="898"/>
      <c r="AN15" s="898"/>
      <c r="AO15" s="898"/>
      <c r="AP15" s="898"/>
      <c r="AQ15" s="898"/>
      <c r="AR15" s="898"/>
      <c r="AS15" s="898"/>
      <c r="AT15" s="898"/>
      <c r="AU15" s="898"/>
      <c r="AV15" s="898"/>
      <c r="AW15" s="898"/>
      <c r="AX15" s="898"/>
      <c r="AY15" s="898"/>
      <c r="AZ15" s="2061"/>
      <c r="BE15" s="132"/>
      <c r="BF15" s="132"/>
      <c r="BG15" s="132"/>
      <c r="BH15" s="132"/>
      <c r="BI15" s="132"/>
      <c r="BJ15" s="132"/>
      <c r="BK15" s="132"/>
      <c r="BL15" s="132"/>
      <c r="BM15" s="129"/>
      <c r="BN15" s="160"/>
      <c r="BO15" s="160"/>
      <c r="BP15" s="160"/>
      <c r="BQ15" s="160"/>
      <c r="BR15" s="160"/>
      <c r="BS15" s="160"/>
      <c r="BT15" s="132"/>
      <c r="BU15" s="132"/>
      <c r="BV15" s="132"/>
      <c r="BW15" s="132"/>
      <c r="BX15" s="132"/>
      <c r="BY15" s="132"/>
      <c r="BZ15" s="161"/>
      <c r="CA15" s="160"/>
      <c r="CB15" s="160"/>
      <c r="CC15" s="160"/>
      <c r="CD15" s="160"/>
      <c r="CE15" s="160"/>
      <c r="CF15" s="132"/>
      <c r="CG15" s="132"/>
      <c r="CH15" s="132"/>
      <c r="CI15" s="132"/>
      <c r="CJ15" s="132"/>
      <c r="CK15" s="129"/>
      <c r="CL15" s="160"/>
      <c r="CM15" s="160"/>
      <c r="CN15" s="160"/>
      <c r="CO15" s="160"/>
      <c r="CP15" s="160"/>
      <c r="CQ15" s="160"/>
      <c r="CR15" s="130">
        <f t="shared" si="32"/>
        <v>0</v>
      </c>
      <c r="CS15" s="132">
        <f t="shared" si="33"/>
        <v>0</v>
      </c>
      <c r="CT15" s="132">
        <f t="shared" si="33"/>
        <v>0</v>
      </c>
      <c r="CU15" s="132">
        <f t="shared" si="33"/>
        <v>0</v>
      </c>
      <c r="CV15" s="132">
        <f t="shared" si="33"/>
        <v>0</v>
      </c>
      <c r="CW15" s="129">
        <f t="shared" si="33"/>
        <v>0</v>
      </c>
      <c r="CX15" s="160">
        <f t="shared" si="34"/>
        <v>0</v>
      </c>
      <c r="CY15" s="160">
        <f t="shared" si="1"/>
        <v>0</v>
      </c>
      <c r="CZ15" s="160">
        <f t="shared" si="1"/>
        <v>0</v>
      </c>
      <c r="DA15" s="160">
        <f t="shared" si="1"/>
        <v>0</v>
      </c>
      <c r="DB15" s="160">
        <f t="shared" si="1"/>
        <v>0</v>
      </c>
      <c r="DC15" s="160">
        <f t="shared" si="1"/>
        <v>0</v>
      </c>
      <c r="DD15" s="130"/>
      <c r="DE15" s="132"/>
      <c r="DF15" s="132"/>
      <c r="DG15" s="132"/>
      <c r="DH15" s="132"/>
      <c r="DI15" s="132"/>
      <c r="DJ15" s="162"/>
      <c r="DK15" s="162"/>
      <c r="DL15" s="162"/>
      <c r="DM15" s="162"/>
      <c r="DN15" s="162"/>
      <c r="DO15" s="162"/>
    </row>
    <row r="16" spans="1:119" ht="24" customHeight="1" thickBot="1">
      <c r="A16" s="2059" t="str">
        <f>CONCATENATE('Result Entry'!C4,'Result Entry'!G4,'Result Entry'!J4,)</f>
        <v>Class -11(A)</v>
      </c>
      <c r="B16" s="2060"/>
      <c r="C16" s="2060"/>
      <c r="D16" s="2060"/>
      <c r="E16" s="2060"/>
      <c r="F16" s="2005" t="s">
        <v>222</v>
      </c>
      <c r="G16" s="2005"/>
      <c r="H16" s="2005"/>
      <c r="I16" s="2005"/>
      <c r="J16" s="2005"/>
      <c r="K16" s="2005"/>
      <c r="L16" s="2005"/>
      <c r="M16" s="2005"/>
      <c r="N16" s="2005"/>
      <c r="O16" s="2005"/>
      <c r="P16" s="2005"/>
      <c r="Q16" s="2005"/>
      <c r="R16" s="2005"/>
      <c r="S16" s="2005"/>
      <c r="T16" s="2005"/>
      <c r="U16" s="2005"/>
      <c r="V16" s="2005"/>
      <c r="W16" s="2005"/>
      <c r="X16" s="2005"/>
      <c r="Y16" s="2005"/>
      <c r="Z16" s="2005"/>
      <c r="AA16" s="2005"/>
      <c r="AB16" s="2005"/>
      <c r="AC16" s="2005"/>
      <c r="AD16" s="2005"/>
      <c r="AE16" s="2005"/>
      <c r="AF16" s="2005"/>
      <c r="AG16" s="2005"/>
      <c r="AH16" s="2005"/>
      <c r="AI16" s="2005"/>
      <c r="AJ16" s="2005"/>
      <c r="AK16" s="2006"/>
      <c r="AL16" s="2007"/>
      <c r="AM16" s="2008"/>
      <c r="AN16" s="2008"/>
      <c r="AO16" s="2008"/>
      <c r="AP16" s="2008"/>
      <c r="AQ16" s="2008"/>
      <c r="AR16" s="2008"/>
      <c r="AS16" s="2008"/>
      <c r="AT16" s="2008"/>
      <c r="AU16" s="2008"/>
      <c r="AV16" s="2008"/>
      <c r="AW16" s="2008"/>
      <c r="AX16" s="2008"/>
      <c r="AY16" s="2008"/>
      <c r="AZ16" s="2061"/>
      <c r="BE16" s="132">
        <f>IF(BF16&gt;0,BE14+1,0)</f>
        <v>0</v>
      </c>
      <c r="BF16" s="132">
        <f>'Result Entry'!F21</f>
        <v>0</v>
      </c>
      <c r="BG16" s="132" t="str">
        <f>'Result Entry'!Y21</f>
        <v/>
      </c>
      <c r="BH16" s="132" t="str">
        <f>'Result Entry'!AM21</f>
        <v/>
      </c>
      <c r="BI16" s="132" t="str">
        <f>'Result Entry'!BD21</f>
        <v/>
      </c>
      <c r="BJ16" s="132" t="str">
        <f>'Result Entry'!BU21</f>
        <v/>
      </c>
      <c r="BK16" s="132" t="str">
        <f>'Result Entry'!CL21</f>
        <v/>
      </c>
      <c r="BL16" s="132" t="str">
        <f>'Result Entry'!DC21</f>
        <v/>
      </c>
      <c r="BM16" s="129" t="str">
        <f>'Result Entry'!DT21</f>
        <v/>
      </c>
      <c r="BN16" s="160">
        <f t="shared" si="2"/>
        <v>0</v>
      </c>
      <c r="BO16" s="160">
        <f t="shared" si="3"/>
        <v>0</v>
      </c>
      <c r="BP16" s="160">
        <f t="shared" si="4"/>
        <v>0</v>
      </c>
      <c r="BQ16" s="160">
        <f t="shared" si="5"/>
        <v>0</v>
      </c>
      <c r="BR16" s="160">
        <f t="shared" si="6"/>
        <v>0</v>
      </c>
      <c r="BS16" s="160">
        <f t="shared" si="7"/>
        <v>0</v>
      </c>
      <c r="BT16" s="132">
        <f t="shared" si="8"/>
        <v>0</v>
      </c>
      <c r="BU16" s="132">
        <f t="shared" si="9"/>
        <v>0</v>
      </c>
      <c r="BV16" s="132">
        <f t="shared" si="10"/>
        <v>0</v>
      </c>
      <c r="BW16" s="132">
        <f t="shared" si="11"/>
        <v>0</v>
      </c>
      <c r="BX16" s="132">
        <f t="shared" si="12"/>
        <v>0</v>
      </c>
      <c r="BY16" s="132">
        <f t="shared" si="13"/>
        <v>0</v>
      </c>
      <c r="BZ16" s="161">
        <f t="shared" si="14"/>
        <v>0</v>
      </c>
      <c r="CA16" s="160">
        <f t="shared" si="15"/>
        <v>0</v>
      </c>
      <c r="CB16" s="160">
        <f t="shared" si="16"/>
        <v>0</v>
      </c>
      <c r="CC16" s="160">
        <f t="shared" si="17"/>
        <v>0</v>
      </c>
      <c r="CD16" s="160">
        <f t="shared" si="18"/>
        <v>0</v>
      </c>
      <c r="CE16" s="160">
        <f t="shared" si="19"/>
        <v>0</v>
      </c>
      <c r="CF16" s="132">
        <f t="shared" si="20"/>
        <v>0</v>
      </c>
      <c r="CG16" s="132">
        <f t="shared" si="21"/>
        <v>0</v>
      </c>
      <c r="CH16" s="132">
        <f t="shared" si="22"/>
        <v>0</v>
      </c>
      <c r="CI16" s="132">
        <f t="shared" si="23"/>
        <v>0</v>
      </c>
      <c r="CJ16" s="132">
        <f t="shared" si="24"/>
        <v>0</v>
      </c>
      <c r="CK16" s="129">
        <f t="shared" si="25"/>
        <v>0</v>
      </c>
      <c r="CL16" s="160">
        <f t="shared" si="26"/>
        <v>0</v>
      </c>
      <c r="CM16" s="160">
        <f t="shared" si="27"/>
        <v>0</v>
      </c>
      <c r="CN16" s="160">
        <f t="shared" si="28"/>
        <v>0</v>
      </c>
      <c r="CO16" s="160">
        <f t="shared" si="29"/>
        <v>0</v>
      </c>
      <c r="CP16" s="160">
        <f t="shared" si="30"/>
        <v>0</v>
      </c>
      <c r="CQ16" s="160">
        <f t="shared" si="31"/>
        <v>0</v>
      </c>
      <c r="CR16" s="130">
        <f t="shared" si="32"/>
        <v>0</v>
      </c>
      <c r="CS16" s="132">
        <f t="shared" si="33"/>
        <v>0</v>
      </c>
      <c r="CT16" s="132">
        <f t="shared" si="33"/>
        <v>0</v>
      </c>
      <c r="CU16" s="132">
        <f t="shared" si="33"/>
        <v>0</v>
      </c>
      <c r="CV16" s="132">
        <f t="shared" si="33"/>
        <v>0</v>
      </c>
      <c r="CW16" s="129">
        <f t="shared" si="33"/>
        <v>0</v>
      </c>
      <c r="CX16" s="160">
        <f t="shared" si="34"/>
        <v>0</v>
      </c>
      <c r="CY16" s="160">
        <f t="shared" si="1"/>
        <v>0</v>
      </c>
      <c r="CZ16" s="160">
        <f t="shared" si="1"/>
        <v>0</v>
      </c>
      <c r="DA16" s="160">
        <f t="shared" si="1"/>
        <v>0</v>
      </c>
      <c r="DB16" s="160">
        <f t="shared" si="1"/>
        <v>0</v>
      </c>
      <c r="DC16" s="160">
        <f t="shared" si="1"/>
        <v>0</v>
      </c>
      <c r="DD16" s="130">
        <f>IF(BF16=DD$2,'Result Entry'!G21,0)</f>
        <v>0</v>
      </c>
      <c r="DE16" s="132">
        <f>IF(BF16=DE$2,'Result Entry'!G21,0)</f>
        <v>0</v>
      </c>
      <c r="DF16" s="132">
        <f>IF(BF16=DF$2,'Result Entry'!G21,0)</f>
        <v>0</v>
      </c>
      <c r="DG16" s="132">
        <f>IF(BF16=DG$2,'Result Entry'!G21,0)</f>
        <v>0</v>
      </c>
      <c r="DH16" s="132">
        <f>IF(BF16=DH$2,'Result Entry'!G21,0)</f>
        <v>0</v>
      </c>
      <c r="DI16" s="132">
        <f>IF(BF16=DI$2,'Result Entry'!G21,0)</f>
        <v>0</v>
      </c>
      <c r="DJ16" s="162">
        <f>IF(BF16=DJ$2,'Result Entry'!FS21,0)</f>
        <v>0</v>
      </c>
      <c r="DK16" s="162">
        <f>IF(BF16=DK$2,'Result Entry'!FS21,0)</f>
        <v>0</v>
      </c>
      <c r="DL16" s="162">
        <f>IF(BF16=DL$2,'Result Entry'!FS21,0)</f>
        <v>0</v>
      </c>
      <c r="DM16" s="162">
        <f>IF(BF16=DM$2,'Result Entry'!FS21,0)</f>
        <v>0</v>
      </c>
      <c r="DN16" s="162">
        <f>IF(BF16=DN$2,'Result Entry'!FS21,0)</f>
        <v>0</v>
      </c>
      <c r="DO16" s="162">
        <f>IF(BF16=DO$2,'Result Entry'!FS21,0)</f>
        <v>0</v>
      </c>
    </row>
    <row r="17" spans="1:119">
      <c r="A17" s="2036" t="s">
        <v>31</v>
      </c>
      <c r="B17" s="2039" t="s">
        <v>220</v>
      </c>
      <c r="C17" s="2042" t="s">
        <v>189</v>
      </c>
      <c r="D17" s="2043"/>
      <c r="E17" s="2043"/>
      <c r="F17" s="2043"/>
      <c r="G17" s="2044"/>
      <c r="H17" s="2042" t="s">
        <v>201</v>
      </c>
      <c r="I17" s="2043"/>
      <c r="J17" s="2043"/>
      <c r="K17" s="2043"/>
      <c r="L17" s="2044"/>
      <c r="M17" s="2042" t="s">
        <v>188</v>
      </c>
      <c r="N17" s="2043"/>
      <c r="O17" s="2043"/>
      <c r="P17" s="2043"/>
      <c r="Q17" s="2044"/>
      <c r="R17" s="2042" t="s">
        <v>190</v>
      </c>
      <c r="S17" s="2043"/>
      <c r="T17" s="2043"/>
      <c r="U17" s="2043"/>
      <c r="V17" s="2044"/>
      <c r="W17" s="2042" t="s">
        <v>191</v>
      </c>
      <c r="X17" s="2043"/>
      <c r="Y17" s="2043"/>
      <c r="Z17" s="2043"/>
      <c r="AA17" s="2044"/>
      <c r="AB17" s="2042" t="s">
        <v>202</v>
      </c>
      <c r="AC17" s="2043"/>
      <c r="AD17" s="2043"/>
      <c r="AE17" s="2043"/>
      <c r="AF17" s="2044"/>
      <c r="AG17" s="2042" t="s">
        <v>139</v>
      </c>
      <c r="AH17" s="2043"/>
      <c r="AI17" s="2043"/>
      <c r="AJ17" s="2043"/>
      <c r="AK17" s="2044"/>
      <c r="AL17" s="2007"/>
      <c r="AM17" s="2008"/>
      <c r="AN17" s="2008"/>
      <c r="AO17" s="2008"/>
      <c r="AP17" s="2008"/>
      <c r="AQ17" s="2008"/>
      <c r="AR17" s="2008"/>
      <c r="AS17" s="2008"/>
      <c r="AT17" s="2008"/>
      <c r="AU17" s="2008"/>
      <c r="AV17" s="2008"/>
      <c r="AW17" s="2008"/>
      <c r="AX17" s="2008"/>
      <c r="AY17" s="2008"/>
      <c r="AZ17" s="2061"/>
      <c r="BE17" s="132">
        <f t="shared" si="35"/>
        <v>0</v>
      </c>
      <c r="BF17" s="132">
        <f>'Result Entry'!F22</f>
        <v>0</v>
      </c>
      <c r="BG17" s="132" t="str">
        <f>'Result Entry'!Y22</f>
        <v/>
      </c>
      <c r="BH17" s="132" t="str">
        <f>'Result Entry'!AM22</f>
        <v/>
      </c>
      <c r="BI17" s="132" t="str">
        <f>'Result Entry'!BD22</f>
        <v/>
      </c>
      <c r="BJ17" s="132" t="str">
        <f>'Result Entry'!BU22</f>
        <v/>
      </c>
      <c r="BK17" s="132" t="str">
        <f>'Result Entry'!CL22</f>
        <v/>
      </c>
      <c r="BL17" s="132" t="str">
        <f>'Result Entry'!DC22</f>
        <v/>
      </c>
      <c r="BM17" s="129" t="str">
        <f>'Result Entry'!DT22</f>
        <v/>
      </c>
      <c r="BN17" s="160">
        <f t="shared" si="2"/>
        <v>0</v>
      </c>
      <c r="BO17" s="160">
        <f t="shared" si="3"/>
        <v>0</v>
      </c>
      <c r="BP17" s="160">
        <f t="shared" si="4"/>
        <v>0</v>
      </c>
      <c r="BQ17" s="160">
        <f t="shared" si="5"/>
        <v>0</v>
      </c>
      <c r="BR17" s="160">
        <f t="shared" si="6"/>
        <v>0</v>
      </c>
      <c r="BS17" s="160">
        <f t="shared" si="7"/>
        <v>0</v>
      </c>
      <c r="BT17" s="132">
        <f t="shared" si="8"/>
        <v>0</v>
      </c>
      <c r="BU17" s="132">
        <f t="shared" si="9"/>
        <v>0</v>
      </c>
      <c r="BV17" s="132">
        <f t="shared" si="10"/>
        <v>0</v>
      </c>
      <c r="BW17" s="132">
        <f t="shared" si="11"/>
        <v>0</v>
      </c>
      <c r="BX17" s="132">
        <f t="shared" si="12"/>
        <v>0</v>
      </c>
      <c r="BY17" s="132">
        <f t="shared" si="13"/>
        <v>0</v>
      </c>
      <c r="BZ17" s="161">
        <f t="shared" si="14"/>
        <v>0</v>
      </c>
      <c r="CA17" s="160">
        <f t="shared" si="15"/>
        <v>0</v>
      </c>
      <c r="CB17" s="160">
        <f t="shared" si="16"/>
        <v>0</v>
      </c>
      <c r="CC17" s="160">
        <f t="shared" si="17"/>
        <v>0</v>
      </c>
      <c r="CD17" s="160">
        <f t="shared" si="18"/>
        <v>0</v>
      </c>
      <c r="CE17" s="160">
        <f t="shared" si="19"/>
        <v>0</v>
      </c>
      <c r="CF17" s="132">
        <f t="shared" si="20"/>
        <v>0</v>
      </c>
      <c r="CG17" s="132">
        <f t="shared" si="21"/>
        <v>0</v>
      </c>
      <c r="CH17" s="132">
        <f t="shared" si="22"/>
        <v>0</v>
      </c>
      <c r="CI17" s="132">
        <f t="shared" si="23"/>
        <v>0</v>
      </c>
      <c r="CJ17" s="132">
        <f t="shared" si="24"/>
        <v>0</v>
      </c>
      <c r="CK17" s="129">
        <f t="shared" si="25"/>
        <v>0</v>
      </c>
      <c r="CL17" s="160">
        <f t="shared" si="26"/>
        <v>0</v>
      </c>
      <c r="CM17" s="160">
        <f t="shared" si="27"/>
        <v>0</v>
      </c>
      <c r="CN17" s="160">
        <f t="shared" si="28"/>
        <v>0</v>
      </c>
      <c r="CO17" s="160">
        <f t="shared" si="29"/>
        <v>0</v>
      </c>
      <c r="CP17" s="160">
        <f t="shared" si="30"/>
        <v>0</v>
      </c>
      <c r="CQ17" s="160">
        <f t="shared" si="31"/>
        <v>0</v>
      </c>
      <c r="CR17" s="130">
        <f t="shared" si="32"/>
        <v>0</v>
      </c>
      <c r="CS17" s="132">
        <f t="shared" si="33"/>
        <v>0</v>
      </c>
      <c r="CT17" s="132">
        <f t="shared" si="33"/>
        <v>0</v>
      </c>
      <c r="CU17" s="132">
        <f t="shared" si="33"/>
        <v>0</v>
      </c>
      <c r="CV17" s="132">
        <f t="shared" si="33"/>
        <v>0</v>
      </c>
      <c r="CW17" s="129">
        <f t="shared" si="33"/>
        <v>0</v>
      </c>
      <c r="CX17" s="160">
        <f t="shared" si="34"/>
        <v>0</v>
      </c>
      <c r="CY17" s="160">
        <f t="shared" si="1"/>
        <v>0</v>
      </c>
      <c r="CZ17" s="160">
        <f t="shared" si="1"/>
        <v>0</v>
      </c>
      <c r="DA17" s="160">
        <f t="shared" si="1"/>
        <v>0</v>
      </c>
      <c r="DB17" s="160">
        <f t="shared" si="1"/>
        <v>0</v>
      </c>
      <c r="DC17" s="160">
        <f t="shared" si="1"/>
        <v>0</v>
      </c>
      <c r="DD17" s="130">
        <f>IF(BF17=DD$2,'Result Entry'!G22,0)</f>
        <v>0</v>
      </c>
      <c r="DE17" s="132">
        <f>IF(BF17=DE$2,'Result Entry'!G22,0)</f>
        <v>0</v>
      </c>
      <c r="DF17" s="132">
        <f>IF(BF17=DF$2,'Result Entry'!G22,0)</f>
        <v>0</v>
      </c>
      <c r="DG17" s="132">
        <f>IF(BF17=DG$2,'Result Entry'!G22,0)</f>
        <v>0</v>
      </c>
      <c r="DH17" s="132">
        <f>IF(BF17=DH$2,'Result Entry'!G22,0)</f>
        <v>0</v>
      </c>
      <c r="DI17" s="132">
        <f>IF(BF17=DI$2,'Result Entry'!G22,0)</f>
        <v>0</v>
      </c>
      <c r="DJ17" s="162">
        <f>IF(BF17=DJ$2,'Result Entry'!FS22,0)</f>
        <v>0</v>
      </c>
      <c r="DK17" s="162">
        <f>IF(BF17=DK$2,'Result Entry'!FS22,0)</f>
        <v>0</v>
      </c>
      <c r="DL17" s="162">
        <f>IF(BF17=DL$2,'Result Entry'!FS22,0)</f>
        <v>0</v>
      </c>
      <c r="DM17" s="162">
        <f>IF(BF17=DM$2,'Result Entry'!FS22,0)</f>
        <v>0</v>
      </c>
      <c r="DN17" s="162">
        <f>IF(BF17=DN$2,'Result Entry'!FS22,0)</f>
        <v>0</v>
      </c>
      <c r="DO17" s="162">
        <f>IF(BF17=DO$2,'Result Entry'!FS22,0)</f>
        <v>0</v>
      </c>
    </row>
    <row r="18" spans="1:119">
      <c r="A18" s="2037"/>
      <c r="B18" s="2040"/>
      <c r="C18" s="2045"/>
      <c r="D18" s="2046"/>
      <c r="E18" s="2046"/>
      <c r="F18" s="2046"/>
      <c r="G18" s="2047"/>
      <c r="H18" s="2045"/>
      <c r="I18" s="2046"/>
      <c r="J18" s="2046"/>
      <c r="K18" s="2046"/>
      <c r="L18" s="2047"/>
      <c r="M18" s="2045"/>
      <c r="N18" s="2046"/>
      <c r="O18" s="2046"/>
      <c r="P18" s="2046"/>
      <c r="Q18" s="2047"/>
      <c r="R18" s="2045"/>
      <c r="S18" s="2046"/>
      <c r="T18" s="2046"/>
      <c r="U18" s="2046"/>
      <c r="V18" s="2047"/>
      <c r="W18" s="2045"/>
      <c r="X18" s="2046"/>
      <c r="Y18" s="2046"/>
      <c r="Z18" s="2046"/>
      <c r="AA18" s="2047"/>
      <c r="AB18" s="2045"/>
      <c r="AC18" s="2046"/>
      <c r="AD18" s="2046"/>
      <c r="AE18" s="2046"/>
      <c r="AF18" s="2047"/>
      <c r="AG18" s="2045"/>
      <c r="AH18" s="2046"/>
      <c r="AI18" s="2046"/>
      <c r="AJ18" s="2046"/>
      <c r="AK18" s="2047"/>
      <c r="AL18" s="2007"/>
      <c r="AM18" s="2008"/>
      <c r="AN18" s="2008"/>
      <c r="AO18" s="2008"/>
      <c r="AP18" s="2008"/>
      <c r="AQ18" s="2008"/>
      <c r="AR18" s="2008"/>
      <c r="AS18" s="2008"/>
      <c r="AT18" s="2008"/>
      <c r="AU18" s="2008"/>
      <c r="AV18" s="2008"/>
      <c r="AW18" s="2008"/>
      <c r="AX18" s="2008"/>
      <c r="AY18" s="2008"/>
      <c r="AZ18" s="2061"/>
      <c r="BE18" s="132">
        <f t="shared" si="35"/>
        <v>0</v>
      </c>
      <c r="BF18" s="132">
        <f>'Result Entry'!F23</f>
        <v>0</v>
      </c>
      <c r="BG18" s="132" t="str">
        <f>'Result Entry'!Y23</f>
        <v/>
      </c>
      <c r="BH18" s="132" t="str">
        <f>'Result Entry'!AM23</f>
        <v/>
      </c>
      <c r="BI18" s="132" t="str">
        <f>'Result Entry'!BD23</f>
        <v/>
      </c>
      <c r="BJ18" s="132" t="str">
        <f>'Result Entry'!BU23</f>
        <v/>
      </c>
      <c r="BK18" s="132" t="str">
        <f>'Result Entry'!CL23</f>
        <v/>
      </c>
      <c r="BL18" s="132" t="str">
        <f>'Result Entry'!DC23</f>
        <v/>
      </c>
      <c r="BM18" s="129" t="str">
        <f>'Result Entry'!DT23</f>
        <v/>
      </c>
      <c r="BN18" s="160">
        <f t="shared" si="2"/>
        <v>0</v>
      </c>
      <c r="BO18" s="160">
        <f t="shared" si="3"/>
        <v>0</v>
      </c>
      <c r="BP18" s="160">
        <f t="shared" si="4"/>
        <v>0</v>
      </c>
      <c r="BQ18" s="160">
        <f t="shared" si="5"/>
        <v>0</v>
      </c>
      <c r="BR18" s="160">
        <f t="shared" si="6"/>
        <v>0</v>
      </c>
      <c r="BS18" s="160">
        <f t="shared" si="7"/>
        <v>0</v>
      </c>
      <c r="BT18" s="132">
        <f t="shared" si="8"/>
        <v>0</v>
      </c>
      <c r="BU18" s="132">
        <f t="shared" si="9"/>
        <v>0</v>
      </c>
      <c r="BV18" s="132">
        <f t="shared" si="10"/>
        <v>0</v>
      </c>
      <c r="BW18" s="132">
        <f t="shared" si="11"/>
        <v>0</v>
      </c>
      <c r="BX18" s="132">
        <f t="shared" si="12"/>
        <v>0</v>
      </c>
      <c r="BY18" s="132">
        <f t="shared" si="13"/>
        <v>0</v>
      </c>
      <c r="BZ18" s="161">
        <f t="shared" si="14"/>
        <v>0</v>
      </c>
      <c r="CA18" s="160">
        <f t="shared" si="15"/>
        <v>0</v>
      </c>
      <c r="CB18" s="160">
        <f t="shared" si="16"/>
        <v>0</v>
      </c>
      <c r="CC18" s="160">
        <f t="shared" si="17"/>
        <v>0</v>
      </c>
      <c r="CD18" s="160">
        <f t="shared" si="18"/>
        <v>0</v>
      </c>
      <c r="CE18" s="160">
        <f t="shared" si="19"/>
        <v>0</v>
      </c>
      <c r="CF18" s="132">
        <f t="shared" si="20"/>
        <v>0</v>
      </c>
      <c r="CG18" s="132">
        <f t="shared" si="21"/>
        <v>0</v>
      </c>
      <c r="CH18" s="132">
        <f t="shared" si="22"/>
        <v>0</v>
      </c>
      <c r="CI18" s="132">
        <f t="shared" si="23"/>
        <v>0</v>
      </c>
      <c r="CJ18" s="132">
        <f t="shared" si="24"/>
        <v>0</v>
      </c>
      <c r="CK18" s="129">
        <f t="shared" si="25"/>
        <v>0</v>
      </c>
      <c r="CL18" s="160">
        <f t="shared" si="26"/>
        <v>0</v>
      </c>
      <c r="CM18" s="160">
        <f t="shared" si="27"/>
        <v>0</v>
      </c>
      <c r="CN18" s="160">
        <f t="shared" si="28"/>
        <v>0</v>
      </c>
      <c r="CO18" s="160">
        <f t="shared" si="29"/>
        <v>0</v>
      </c>
      <c r="CP18" s="160">
        <f t="shared" si="30"/>
        <v>0</v>
      </c>
      <c r="CQ18" s="160">
        <f t="shared" si="31"/>
        <v>0</v>
      </c>
      <c r="CR18" s="130">
        <f t="shared" si="32"/>
        <v>0</v>
      </c>
      <c r="CS18" s="132">
        <f t="shared" si="33"/>
        <v>0</v>
      </c>
      <c r="CT18" s="132">
        <f t="shared" si="33"/>
        <v>0</v>
      </c>
      <c r="CU18" s="132">
        <f t="shared" si="33"/>
        <v>0</v>
      </c>
      <c r="CV18" s="132">
        <f t="shared" si="33"/>
        <v>0</v>
      </c>
      <c r="CW18" s="129">
        <f t="shared" si="33"/>
        <v>0</v>
      </c>
      <c r="CX18" s="160">
        <f t="shared" si="34"/>
        <v>0</v>
      </c>
      <c r="CY18" s="160">
        <f t="shared" si="1"/>
        <v>0</v>
      </c>
      <c r="CZ18" s="160">
        <f t="shared" si="1"/>
        <v>0</v>
      </c>
      <c r="DA18" s="160">
        <f t="shared" si="1"/>
        <v>0</v>
      </c>
      <c r="DB18" s="160">
        <f t="shared" si="1"/>
        <v>0</v>
      </c>
      <c r="DC18" s="160">
        <f t="shared" si="1"/>
        <v>0</v>
      </c>
      <c r="DD18" s="130">
        <f>IF(BF18=DD$2,'Result Entry'!G23,0)</f>
        <v>0</v>
      </c>
      <c r="DE18" s="132">
        <f>IF(BF18=DE$2,'Result Entry'!G23,0)</f>
        <v>0</v>
      </c>
      <c r="DF18" s="132">
        <f>IF(BF18=DF$2,'Result Entry'!G23,0)</f>
        <v>0</v>
      </c>
      <c r="DG18" s="132">
        <f>IF(BF18=DG$2,'Result Entry'!G23,0)</f>
        <v>0</v>
      </c>
      <c r="DH18" s="132">
        <f>IF(BF18=DH$2,'Result Entry'!G23,0)</f>
        <v>0</v>
      </c>
      <c r="DI18" s="132">
        <f>IF(BF18=DI$2,'Result Entry'!G23,0)</f>
        <v>0</v>
      </c>
      <c r="DJ18" s="162">
        <f>IF(BF18=DJ$2,'Result Entry'!FS23,0)</f>
        <v>0</v>
      </c>
      <c r="DK18" s="162">
        <f>IF(BF18=DK$2,'Result Entry'!FS23,0)</f>
        <v>0</v>
      </c>
      <c r="DL18" s="162">
        <f>IF(BF18=DL$2,'Result Entry'!FS23,0)</f>
        <v>0</v>
      </c>
      <c r="DM18" s="162">
        <f>IF(BF18=DM$2,'Result Entry'!FS23,0)</f>
        <v>0</v>
      </c>
      <c r="DN18" s="162">
        <f>IF(BF18=DN$2,'Result Entry'!FS23,0)</f>
        <v>0</v>
      </c>
      <c r="DO18" s="162">
        <f>IF(BF18=DO$2,'Result Entry'!FS23,0)</f>
        <v>0</v>
      </c>
    </row>
    <row r="19" spans="1:119" ht="15.75" thickBot="1">
      <c r="A19" s="2038"/>
      <c r="B19" s="2041"/>
      <c r="C19" s="2048"/>
      <c r="D19" s="2049"/>
      <c r="E19" s="2049"/>
      <c r="F19" s="2049"/>
      <c r="G19" s="2050"/>
      <c r="H19" s="2048"/>
      <c r="I19" s="2049"/>
      <c r="J19" s="2049"/>
      <c r="K19" s="2049"/>
      <c r="L19" s="2050"/>
      <c r="M19" s="2048"/>
      <c r="N19" s="2049"/>
      <c r="O19" s="2049"/>
      <c r="P19" s="2049"/>
      <c r="Q19" s="2050"/>
      <c r="R19" s="2048"/>
      <c r="S19" s="2049"/>
      <c r="T19" s="2049"/>
      <c r="U19" s="2049"/>
      <c r="V19" s="2050"/>
      <c r="W19" s="2048"/>
      <c r="X19" s="2049"/>
      <c r="Y19" s="2049"/>
      <c r="Z19" s="2049"/>
      <c r="AA19" s="2050"/>
      <c r="AB19" s="2048"/>
      <c r="AC19" s="2049"/>
      <c r="AD19" s="2049"/>
      <c r="AE19" s="2049"/>
      <c r="AF19" s="2050"/>
      <c r="AG19" s="2048"/>
      <c r="AH19" s="2049"/>
      <c r="AI19" s="2049"/>
      <c r="AJ19" s="2049"/>
      <c r="AK19" s="2050"/>
      <c r="AL19" s="2007"/>
      <c r="AM19" s="2008"/>
      <c r="AN19" s="2008"/>
      <c r="AO19" s="2008"/>
      <c r="AP19" s="2008"/>
      <c r="AQ19" s="2008"/>
      <c r="AR19" s="2008"/>
      <c r="AS19" s="2008"/>
      <c r="AT19" s="2008"/>
      <c r="AU19" s="2008"/>
      <c r="AV19" s="2008"/>
      <c r="AW19" s="2008"/>
      <c r="AX19" s="2008"/>
      <c r="AY19" s="2008"/>
      <c r="AZ19" s="2061"/>
      <c r="BE19" s="132">
        <f t="shared" si="35"/>
        <v>0</v>
      </c>
      <c r="BF19" s="132">
        <f>'Result Entry'!F24</f>
        <v>0</v>
      </c>
      <c r="BG19" s="132" t="str">
        <f>'Result Entry'!Y24</f>
        <v/>
      </c>
      <c r="BH19" s="132" t="str">
        <f>'Result Entry'!AM24</f>
        <v/>
      </c>
      <c r="BI19" s="132" t="str">
        <f>'Result Entry'!BD24</f>
        <v/>
      </c>
      <c r="BJ19" s="132" t="str">
        <f>'Result Entry'!BU24</f>
        <v/>
      </c>
      <c r="BK19" s="132" t="str">
        <f>'Result Entry'!CL24</f>
        <v/>
      </c>
      <c r="BL19" s="132" t="str">
        <f>'Result Entry'!DC24</f>
        <v/>
      </c>
      <c r="BM19" s="129" t="str">
        <f>'Result Entry'!DT24</f>
        <v/>
      </c>
      <c r="BN19" s="160">
        <f t="shared" si="2"/>
        <v>0</v>
      </c>
      <c r="BO19" s="160">
        <f t="shared" si="3"/>
        <v>0</v>
      </c>
      <c r="BP19" s="160">
        <f t="shared" si="4"/>
        <v>0</v>
      </c>
      <c r="BQ19" s="160">
        <f t="shared" si="5"/>
        <v>0</v>
      </c>
      <c r="BR19" s="160">
        <f t="shared" si="6"/>
        <v>0</v>
      </c>
      <c r="BS19" s="160">
        <f t="shared" si="7"/>
        <v>0</v>
      </c>
      <c r="BT19" s="132">
        <f t="shared" si="8"/>
        <v>0</v>
      </c>
      <c r="BU19" s="132">
        <f t="shared" si="9"/>
        <v>0</v>
      </c>
      <c r="BV19" s="132">
        <f t="shared" si="10"/>
        <v>0</v>
      </c>
      <c r="BW19" s="132">
        <f t="shared" si="11"/>
        <v>0</v>
      </c>
      <c r="BX19" s="132">
        <f t="shared" si="12"/>
        <v>0</v>
      </c>
      <c r="BY19" s="132">
        <f t="shared" si="13"/>
        <v>0</v>
      </c>
      <c r="BZ19" s="161">
        <f t="shared" si="14"/>
        <v>0</v>
      </c>
      <c r="CA19" s="160">
        <f t="shared" si="15"/>
        <v>0</v>
      </c>
      <c r="CB19" s="160">
        <f t="shared" si="16"/>
        <v>0</v>
      </c>
      <c r="CC19" s="160">
        <f t="shared" si="17"/>
        <v>0</v>
      </c>
      <c r="CD19" s="160">
        <f t="shared" si="18"/>
        <v>0</v>
      </c>
      <c r="CE19" s="160">
        <f t="shared" si="19"/>
        <v>0</v>
      </c>
      <c r="CF19" s="132">
        <f t="shared" si="20"/>
        <v>0</v>
      </c>
      <c r="CG19" s="132">
        <f t="shared" si="21"/>
        <v>0</v>
      </c>
      <c r="CH19" s="132">
        <f t="shared" si="22"/>
        <v>0</v>
      </c>
      <c r="CI19" s="132">
        <f t="shared" si="23"/>
        <v>0</v>
      </c>
      <c r="CJ19" s="132">
        <f t="shared" si="24"/>
        <v>0</v>
      </c>
      <c r="CK19" s="129">
        <f t="shared" si="25"/>
        <v>0</v>
      </c>
      <c r="CL19" s="160">
        <f t="shared" si="26"/>
        <v>0</v>
      </c>
      <c r="CM19" s="160">
        <f t="shared" si="27"/>
        <v>0</v>
      </c>
      <c r="CN19" s="160">
        <f t="shared" si="28"/>
        <v>0</v>
      </c>
      <c r="CO19" s="160">
        <f t="shared" si="29"/>
        <v>0</v>
      </c>
      <c r="CP19" s="160">
        <f t="shared" si="30"/>
        <v>0</v>
      </c>
      <c r="CQ19" s="160">
        <f t="shared" si="31"/>
        <v>0</v>
      </c>
      <c r="CR19" s="130">
        <f t="shared" si="32"/>
        <v>0</v>
      </c>
      <c r="CS19" s="132">
        <f t="shared" si="32"/>
        <v>0</v>
      </c>
      <c r="CT19" s="132">
        <f t="shared" si="32"/>
        <v>0</v>
      </c>
      <c r="CU19" s="132">
        <f t="shared" si="32"/>
        <v>0</v>
      </c>
      <c r="CV19" s="132">
        <f t="shared" si="32"/>
        <v>0</v>
      </c>
      <c r="CW19" s="129">
        <f t="shared" si="32"/>
        <v>0</v>
      </c>
      <c r="CX19" s="160">
        <f t="shared" si="34"/>
        <v>0</v>
      </c>
      <c r="CY19" s="160">
        <f t="shared" si="34"/>
        <v>0</v>
      </c>
      <c r="CZ19" s="160">
        <f t="shared" si="34"/>
        <v>0</v>
      </c>
      <c r="DA19" s="160">
        <f t="shared" si="34"/>
        <v>0</v>
      </c>
      <c r="DB19" s="160">
        <f t="shared" si="34"/>
        <v>0</v>
      </c>
      <c r="DC19" s="160">
        <f t="shared" si="34"/>
        <v>0</v>
      </c>
      <c r="DD19" s="130">
        <f>IF(BF19=DD$2,'Result Entry'!G24,0)</f>
        <v>0</v>
      </c>
      <c r="DE19" s="132">
        <f>IF(BF19=DE$2,'Result Entry'!G24,0)</f>
        <v>0</v>
      </c>
      <c r="DF19" s="132">
        <f>IF(BF19=DF$2,'Result Entry'!G24,0)</f>
        <v>0</v>
      </c>
      <c r="DG19" s="132">
        <f>IF(BF19=DG$2,'Result Entry'!G24,0)</f>
        <v>0</v>
      </c>
      <c r="DH19" s="132">
        <f>IF(BF19=DH$2,'Result Entry'!G24,0)</f>
        <v>0</v>
      </c>
      <c r="DI19" s="132">
        <f>IF(BF19=DI$2,'Result Entry'!G24,0)</f>
        <v>0</v>
      </c>
      <c r="DJ19" s="162">
        <f>IF(BF19=DJ$2,'Result Entry'!FS24,0)</f>
        <v>0</v>
      </c>
      <c r="DK19" s="162">
        <f>IF(BF19=DK$2,'Result Entry'!FS24,0)</f>
        <v>0</v>
      </c>
      <c r="DL19" s="162">
        <f>IF(BF19=DL$2,'Result Entry'!FS24,0)</f>
        <v>0</v>
      </c>
      <c r="DM19" s="162">
        <f>IF(BF19=DM$2,'Result Entry'!FS24,0)</f>
        <v>0</v>
      </c>
      <c r="DN19" s="162">
        <f>IF(BF19=DN$2,'Result Entry'!FS24,0)</f>
        <v>0</v>
      </c>
      <c r="DO19" s="162">
        <f>IF(BF19=DO$2,'Result Entry'!FS24,0)</f>
        <v>0</v>
      </c>
    </row>
    <row r="20" spans="1:119" ht="24.75" customHeight="1">
      <c r="A20" s="875">
        <v>1</v>
      </c>
      <c r="B20" s="899" t="s">
        <v>214</v>
      </c>
      <c r="C20" s="1991">
        <f>DJ105</f>
        <v>0</v>
      </c>
      <c r="D20" s="1992"/>
      <c r="E20" s="1992"/>
      <c r="F20" s="1992"/>
      <c r="G20" s="1993"/>
      <c r="H20" s="1991">
        <f>DK105</f>
        <v>0</v>
      </c>
      <c r="I20" s="1992"/>
      <c r="J20" s="1992"/>
      <c r="K20" s="1992"/>
      <c r="L20" s="1993"/>
      <c r="M20" s="1991">
        <f>DL105</f>
        <v>1</v>
      </c>
      <c r="N20" s="1992"/>
      <c r="O20" s="1992"/>
      <c r="P20" s="1992"/>
      <c r="Q20" s="1993"/>
      <c r="R20" s="1991">
        <f>DM105</f>
        <v>1</v>
      </c>
      <c r="S20" s="1992"/>
      <c r="T20" s="1992"/>
      <c r="U20" s="1992"/>
      <c r="V20" s="1993"/>
      <c r="W20" s="1991">
        <f>DN105</f>
        <v>0</v>
      </c>
      <c r="X20" s="1992"/>
      <c r="Y20" s="1992"/>
      <c r="Z20" s="1992"/>
      <c r="AA20" s="1993"/>
      <c r="AB20" s="1991">
        <f>DO105</f>
        <v>0</v>
      </c>
      <c r="AC20" s="1992"/>
      <c r="AD20" s="1992"/>
      <c r="AE20" s="1992"/>
      <c r="AF20" s="1993"/>
      <c r="AG20" s="2051">
        <f t="shared" ref="AG20:AG25" si="64">SUM(C20:AF20)</f>
        <v>2</v>
      </c>
      <c r="AH20" s="2052"/>
      <c r="AI20" s="2052"/>
      <c r="AJ20" s="2052"/>
      <c r="AK20" s="2053"/>
      <c r="AL20" s="2007"/>
      <c r="AM20" s="2008"/>
      <c r="AN20" s="2008"/>
      <c r="AO20" s="2008"/>
      <c r="AP20" s="2008"/>
      <c r="AQ20" s="2008"/>
      <c r="AR20" s="2008"/>
      <c r="AS20" s="2008"/>
      <c r="AT20" s="2008"/>
      <c r="AU20" s="2008"/>
      <c r="AV20" s="2008"/>
      <c r="AW20" s="2008"/>
      <c r="AX20" s="2008"/>
      <c r="AY20" s="2008"/>
      <c r="AZ20" s="2061"/>
      <c r="BE20" s="132">
        <f t="shared" si="35"/>
        <v>0</v>
      </c>
      <c r="BF20" s="132">
        <f>'Result Entry'!F25</f>
        <v>0</v>
      </c>
      <c r="BG20" s="132" t="str">
        <f>'Result Entry'!Y25</f>
        <v/>
      </c>
      <c r="BH20" s="132" t="str">
        <f>'Result Entry'!AM25</f>
        <v/>
      </c>
      <c r="BI20" s="132" t="str">
        <f>'Result Entry'!BD25</f>
        <v/>
      </c>
      <c r="BJ20" s="132" t="str">
        <f>'Result Entry'!BU25</f>
        <v/>
      </c>
      <c r="BK20" s="132" t="str">
        <f>'Result Entry'!CL25</f>
        <v/>
      </c>
      <c r="BL20" s="132" t="str">
        <f>'Result Entry'!DC25</f>
        <v/>
      </c>
      <c r="BM20" s="129" t="str">
        <f>'Result Entry'!DT25</f>
        <v/>
      </c>
      <c r="BN20" s="160">
        <f t="shared" si="2"/>
        <v>0</v>
      </c>
      <c r="BO20" s="160">
        <f t="shared" si="3"/>
        <v>0</v>
      </c>
      <c r="BP20" s="160">
        <f t="shared" si="4"/>
        <v>0</v>
      </c>
      <c r="BQ20" s="160">
        <f t="shared" si="5"/>
        <v>0</v>
      </c>
      <c r="BR20" s="160">
        <f t="shared" si="6"/>
        <v>0</v>
      </c>
      <c r="BS20" s="160">
        <f t="shared" si="7"/>
        <v>0</v>
      </c>
      <c r="BT20" s="132">
        <f t="shared" si="8"/>
        <v>0</v>
      </c>
      <c r="BU20" s="132">
        <f t="shared" si="9"/>
        <v>0</v>
      </c>
      <c r="BV20" s="132">
        <f t="shared" si="10"/>
        <v>0</v>
      </c>
      <c r="BW20" s="132">
        <f t="shared" si="11"/>
        <v>0</v>
      </c>
      <c r="BX20" s="132">
        <f t="shared" si="12"/>
        <v>0</v>
      </c>
      <c r="BY20" s="132">
        <f t="shared" si="13"/>
        <v>0</v>
      </c>
      <c r="BZ20" s="161">
        <f t="shared" si="14"/>
        <v>0</v>
      </c>
      <c r="CA20" s="160">
        <f t="shared" si="15"/>
        <v>0</v>
      </c>
      <c r="CB20" s="160">
        <f t="shared" si="16"/>
        <v>0</v>
      </c>
      <c r="CC20" s="160">
        <f t="shared" si="17"/>
        <v>0</v>
      </c>
      <c r="CD20" s="160">
        <f t="shared" si="18"/>
        <v>0</v>
      </c>
      <c r="CE20" s="160">
        <f t="shared" si="19"/>
        <v>0</v>
      </c>
      <c r="CF20" s="132">
        <f t="shared" si="20"/>
        <v>0</v>
      </c>
      <c r="CG20" s="132">
        <f t="shared" si="21"/>
        <v>0</v>
      </c>
      <c r="CH20" s="132">
        <f t="shared" si="22"/>
        <v>0</v>
      </c>
      <c r="CI20" s="132">
        <f t="shared" si="23"/>
        <v>0</v>
      </c>
      <c r="CJ20" s="132">
        <f t="shared" si="24"/>
        <v>0</v>
      </c>
      <c r="CK20" s="129">
        <f t="shared" si="25"/>
        <v>0</v>
      </c>
      <c r="CL20" s="160">
        <f t="shared" si="26"/>
        <v>0</v>
      </c>
      <c r="CM20" s="160">
        <f t="shared" si="27"/>
        <v>0</v>
      </c>
      <c r="CN20" s="160">
        <f t="shared" si="28"/>
        <v>0</v>
      </c>
      <c r="CO20" s="160">
        <f t="shared" si="29"/>
        <v>0</v>
      </c>
      <c r="CP20" s="160">
        <f t="shared" si="30"/>
        <v>0</v>
      </c>
      <c r="CQ20" s="160">
        <f t="shared" si="31"/>
        <v>0</v>
      </c>
      <c r="CR20" s="130">
        <f t="shared" si="32"/>
        <v>0</v>
      </c>
      <c r="CS20" s="132">
        <f t="shared" si="32"/>
        <v>0</v>
      </c>
      <c r="CT20" s="132">
        <f t="shared" si="32"/>
        <v>0</v>
      </c>
      <c r="CU20" s="132">
        <f t="shared" si="32"/>
        <v>0</v>
      </c>
      <c r="CV20" s="132">
        <f t="shared" si="32"/>
        <v>0</v>
      </c>
      <c r="CW20" s="129">
        <f t="shared" si="32"/>
        <v>0</v>
      </c>
      <c r="CX20" s="160">
        <f t="shared" si="34"/>
        <v>0</v>
      </c>
      <c r="CY20" s="160">
        <f t="shared" si="34"/>
        <v>0</v>
      </c>
      <c r="CZ20" s="160">
        <f t="shared" si="34"/>
        <v>0</v>
      </c>
      <c r="DA20" s="160">
        <f t="shared" si="34"/>
        <v>0</v>
      </c>
      <c r="DB20" s="160">
        <f t="shared" si="34"/>
        <v>0</v>
      </c>
      <c r="DC20" s="160">
        <f t="shared" si="34"/>
        <v>0</v>
      </c>
      <c r="DD20" s="130">
        <f>IF(BF20=DD$2,'Result Entry'!G25,0)</f>
        <v>0</v>
      </c>
      <c r="DE20" s="132">
        <f>IF(BF20=DE$2,'Result Entry'!G25,0)</f>
        <v>0</v>
      </c>
      <c r="DF20" s="132">
        <f>IF(BF20=DF$2,'Result Entry'!G25,0)</f>
        <v>0</v>
      </c>
      <c r="DG20" s="132">
        <f>IF(BF20=DG$2,'Result Entry'!G25,0)</f>
        <v>0</v>
      </c>
      <c r="DH20" s="132">
        <f>IF(BF20=DH$2,'Result Entry'!G25,0)</f>
        <v>0</v>
      </c>
      <c r="DI20" s="132">
        <f>IF(BF20=DI$2,'Result Entry'!G25,0)</f>
        <v>0</v>
      </c>
      <c r="DJ20" s="162">
        <f>IF(BF20=DJ$2,'Result Entry'!FS25,0)</f>
        <v>0</v>
      </c>
      <c r="DK20" s="162">
        <f>IF(BF20=DK$2,'Result Entry'!FS25,0)</f>
        <v>0</v>
      </c>
      <c r="DL20" s="162">
        <f>IF(BF20=DL$2,'Result Entry'!FS25,0)</f>
        <v>0</v>
      </c>
      <c r="DM20" s="162">
        <f>IF(BF20=DM$2,'Result Entry'!FS25,0)</f>
        <v>0</v>
      </c>
      <c r="DN20" s="162">
        <f>IF(BF20=DN$2,'Result Entry'!FS25,0)</f>
        <v>0</v>
      </c>
      <c r="DO20" s="162">
        <f>IF(BF20=DO$2,'Result Entry'!FS25,0)</f>
        <v>0</v>
      </c>
    </row>
    <row r="21" spans="1:119" ht="24.75" customHeight="1">
      <c r="A21" s="882">
        <v>2</v>
      </c>
      <c r="B21" s="900" t="s">
        <v>215</v>
      </c>
      <c r="C21" s="1991">
        <f>DJ106</f>
        <v>0</v>
      </c>
      <c r="D21" s="1992"/>
      <c r="E21" s="1992"/>
      <c r="F21" s="1992"/>
      <c r="G21" s="1993"/>
      <c r="H21" s="1991">
        <f>DK106</f>
        <v>0</v>
      </c>
      <c r="I21" s="1992"/>
      <c r="J21" s="1992"/>
      <c r="K21" s="1992"/>
      <c r="L21" s="1993"/>
      <c r="M21" s="1991">
        <f>DL106</f>
        <v>0</v>
      </c>
      <c r="N21" s="1992"/>
      <c r="O21" s="1992"/>
      <c r="P21" s="1992"/>
      <c r="Q21" s="1993"/>
      <c r="R21" s="1991">
        <f>DM106</f>
        <v>0</v>
      </c>
      <c r="S21" s="1992"/>
      <c r="T21" s="1992"/>
      <c r="U21" s="1992"/>
      <c r="V21" s="1993"/>
      <c r="W21" s="1991">
        <f>DN106</f>
        <v>1</v>
      </c>
      <c r="X21" s="1992"/>
      <c r="Y21" s="1992"/>
      <c r="Z21" s="1992"/>
      <c r="AA21" s="1993"/>
      <c r="AB21" s="1991">
        <f>DO106</f>
        <v>0</v>
      </c>
      <c r="AC21" s="1992"/>
      <c r="AD21" s="1992"/>
      <c r="AE21" s="1992"/>
      <c r="AF21" s="1993"/>
      <c r="AG21" s="2051">
        <f t="shared" si="64"/>
        <v>1</v>
      </c>
      <c r="AH21" s="2052"/>
      <c r="AI21" s="2052"/>
      <c r="AJ21" s="2052"/>
      <c r="AK21" s="2053"/>
      <c r="AL21" s="2007"/>
      <c r="AM21" s="2008"/>
      <c r="AN21" s="2008"/>
      <c r="AO21" s="2008"/>
      <c r="AP21" s="2008"/>
      <c r="AQ21" s="2008"/>
      <c r="AR21" s="2008"/>
      <c r="AS21" s="2008"/>
      <c r="AT21" s="2008"/>
      <c r="AU21" s="2008"/>
      <c r="AV21" s="2008"/>
      <c r="AW21" s="2008"/>
      <c r="AX21" s="2008"/>
      <c r="AY21" s="2008"/>
      <c r="AZ21" s="2061"/>
      <c r="BE21" s="132">
        <f t="shared" si="35"/>
        <v>0</v>
      </c>
      <c r="BF21" s="132">
        <f>'Result Entry'!F26</f>
        <v>0</v>
      </c>
      <c r="BG21" s="132" t="str">
        <f>'Result Entry'!Y26</f>
        <v/>
      </c>
      <c r="BH21" s="132" t="str">
        <f>'Result Entry'!AM26</f>
        <v/>
      </c>
      <c r="BI21" s="132" t="str">
        <f>'Result Entry'!BD26</f>
        <v/>
      </c>
      <c r="BJ21" s="132" t="str">
        <f>'Result Entry'!BU26</f>
        <v/>
      </c>
      <c r="BK21" s="132" t="str">
        <f>'Result Entry'!CL26</f>
        <v/>
      </c>
      <c r="BL21" s="132" t="str">
        <f>'Result Entry'!DC26</f>
        <v/>
      </c>
      <c r="BM21" s="129" t="str">
        <f>'Result Entry'!DT26</f>
        <v/>
      </c>
      <c r="BN21" s="160">
        <f t="shared" si="2"/>
        <v>0</v>
      </c>
      <c r="BO21" s="160">
        <f t="shared" si="3"/>
        <v>0</v>
      </c>
      <c r="BP21" s="160">
        <f t="shared" si="4"/>
        <v>0</v>
      </c>
      <c r="BQ21" s="160">
        <f t="shared" si="5"/>
        <v>0</v>
      </c>
      <c r="BR21" s="160">
        <f t="shared" si="6"/>
        <v>0</v>
      </c>
      <c r="BS21" s="160">
        <f t="shared" si="7"/>
        <v>0</v>
      </c>
      <c r="BT21" s="132">
        <f t="shared" si="8"/>
        <v>0</v>
      </c>
      <c r="BU21" s="132">
        <f t="shared" si="9"/>
        <v>0</v>
      </c>
      <c r="BV21" s="132">
        <f t="shared" si="10"/>
        <v>0</v>
      </c>
      <c r="BW21" s="132">
        <f t="shared" si="11"/>
        <v>0</v>
      </c>
      <c r="BX21" s="132">
        <f t="shared" si="12"/>
        <v>0</v>
      </c>
      <c r="BY21" s="132">
        <f t="shared" si="13"/>
        <v>0</v>
      </c>
      <c r="BZ21" s="161">
        <f t="shared" si="14"/>
        <v>0</v>
      </c>
      <c r="CA21" s="160">
        <f t="shared" si="15"/>
        <v>0</v>
      </c>
      <c r="CB21" s="160">
        <f t="shared" si="16"/>
        <v>0</v>
      </c>
      <c r="CC21" s="160">
        <f t="shared" si="17"/>
        <v>0</v>
      </c>
      <c r="CD21" s="160">
        <f t="shared" si="18"/>
        <v>0</v>
      </c>
      <c r="CE21" s="160">
        <f t="shared" si="19"/>
        <v>0</v>
      </c>
      <c r="CF21" s="132">
        <f t="shared" si="20"/>
        <v>0</v>
      </c>
      <c r="CG21" s="132">
        <f t="shared" si="21"/>
        <v>0</v>
      </c>
      <c r="CH21" s="132">
        <f t="shared" si="22"/>
        <v>0</v>
      </c>
      <c r="CI21" s="132">
        <f t="shared" si="23"/>
        <v>0</v>
      </c>
      <c r="CJ21" s="132">
        <f t="shared" si="24"/>
        <v>0</v>
      </c>
      <c r="CK21" s="129">
        <f t="shared" si="25"/>
        <v>0</v>
      </c>
      <c r="CL21" s="160">
        <f t="shared" si="26"/>
        <v>0</v>
      </c>
      <c r="CM21" s="160">
        <f t="shared" si="27"/>
        <v>0</v>
      </c>
      <c r="CN21" s="160">
        <f t="shared" si="28"/>
        <v>0</v>
      </c>
      <c r="CO21" s="160">
        <f t="shared" si="29"/>
        <v>0</v>
      </c>
      <c r="CP21" s="160">
        <f t="shared" si="30"/>
        <v>0</v>
      </c>
      <c r="CQ21" s="160">
        <f t="shared" si="31"/>
        <v>0</v>
      </c>
      <c r="CR21" s="130">
        <f t="shared" si="32"/>
        <v>0</v>
      </c>
      <c r="CS21" s="132">
        <f t="shared" si="32"/>
        <v>0</v>
      </c>
      <c r="CT21" s="132">
        <f t="shared" si="32"/>
        <v>0</v>
      </c>
      <c r="CU21" s="132">
        <f t="shared" si="32"/>
        <v>0</v>
      </c>
      <c r="CV21" s="132">
        <f t="shared" si="32"/>
        <v>0</v>
      </c>
      <c r="CW21" s="129">
        <f t="shared" si="32"/>
        <v>0</v>
      </c>
      <c r="CX21" s="160">
        <f t="shared" si="34"/>
        <v>0</v>
      </c>
      <c r="CY21" s="160">
        <f t="shared" si="34"/>
        <v>0</v>
      </c>
      <c r="CZ21" s="160">
        <f t="shared" si="34"/>
        <v>0</v>
      </c>
      <c r="DA21" s="160">
        <f t="shared" si="34"/>
        <v>0</v>
      </c>
      <c r="DB21" s="160">
        <f t="shared" si="34"/>
        <v>0</v>
      </c>
      <c r="DC21" s="160">
        <f t="shared" si="34"/>
        <v>0</v>
      </c>
      <c r="DD21" s="130">
        <f>IF(BF21=DD$2,'Result Entry'!G26,0)</f>
        <v>0</v>
      </c>
      <c r="DE21" s="132">
        <f>IF(BF21=DE$2,'Result Entry'!G26,0)</f>
        <v>0</v>
      </c>
      <c r="DF21" s="132">
        <f>IF(BF21=DF$2,'Result Entry'!G26,0)</f>
        <v>0</v>
      </c>
      <c r="DG21" s="132">
        <f>IF(BF21=DG$2,'Result Entry'!G26,0)</f>
        <v>0</v>
      </c>
      <c r="DH21" s="132">
        <f>IF(BF21=DH$2,'Result Entry'!G26,0)</f>
        <v>0</v>
      </c>
      <c r="DI21" s="132">
        <f>IF(BF21=DI$2,'Result Entry'!G26,0)</f>
        <v>0</v>
      </c>
      <c r="DJ21" s="162">
        <f>IF(BF21=DJ$2,'Result Entry'!FS26,0)</f>
        <v>0</v>
      </c>
      <c r="DK21" s="162">
        <f>IF(BF21=DK$2,'Result Entry'!FS26,0)</f>
        <v>0</v>
      </c>
      <c r="DL21" s="162">
        <f>IF(BF21=DL$2,'Result Entry'!FS26,0)</f>
        <v>0</v>
      </c>
      <c r="DM21" s="162">
        <f>IF(BF21=DM$2,'Result Entry'!FS26,0)</f>
        <v>0</v>
      </c>
      <c r="DN21" s="162">
        <f>IF(BF21=DN$2,'Result Entry'!FS26,0)</f>
        <v>0</v>
      </c>
      <c r="DO21" s="162">
        <f>IF(BF21=DO$2,'Result Entry'!FS26,0)</f>
        <v>0</v>
      </c>
    </row>
    <row r="22" spans="1:119" ht="24.75" customHeight="1">
      <c r="A22" s="882">
        <v>3</v>
      </c>
      <c r="B22" s="900" t="s">
        <v>216</v>
      </c>
      <c r="C22" s="1991">
        <f>DJ107</f>
        <v>0</v>
      </c>
      <c r="D22" s="1992"/>
      <c r="E22" s="1992"/>
      <c r="F22" s="1992"/>
      <c r="G22" s="1993"/>
      <c r="H22" s="1991">
        <f>DK107</f>
        <v>0</v>
      </c>
      <c r="I22" s="1992"/>
      <c r="J22" s="1992"/>
      <c r="K22" s="1992"/>
      <c r="L22" s="1993"/>
      <c r="M22" s="1991">
        <f>DL107</f>
        <v>0</v>
      </c>
      <c r="N22" s="1992"/>
      <c r="O22" s="1992"/>
      <c r="P22" s="1992"/>
      <c r="Q22" s="1993"/>
      <c r="R22" s="1991">
        <f>DM107</f>
        <v>0</v>
      </c>
      <c r="S22" s="1992"/>
      <c r="T22" s="1992"/>
      <c r="U22" s="1992"/>
      <c r="V22" s="1993"/>
      <c r="W22" s="1991">
        <f>DN107</f>
        <v>0</v>
      </c>
      <c r="X22" s="1992"/>
      <c r="Y22" s="1992"/>
      <c r="Z22" s="1992"/>
      <c r="AA22" s="1993"/>
      <c r="AB22" s="1991">
        <f>DO107</f>
        <v>0</v>
      </c>
      <c r="AC22" s="1992"/>
      <c r="AD22" s="1992"/>
      <c r="AE22" s="1992"/>
      <c r="AF22" s="1993"/>
      <c r="AG22" s="2051">
        <f t="shared" si="64"/>
        <v>0</v>
      </c>
      <c r="AH22" s="2052"/>
      <c r="AI22" s="2052"/>
      <c r="AJ22" s="2052"/>
      <c r="AK22" s="2053"/>
      <c r="AL22" s="2007"/>
      <c r="AM22" s="2008"/>
      <c r="AN22" s="2008"/>
      <c r="AO22" s="2008"/>
      <c r="AP22" s="2008"/>
      <c r="AQ22" s="2008"/>
      <c r="AR22" s="2008"/>
      <c r="AS22" s="2008"/>
      <c r="AT22" s="2008"/>
      <c r="AU22" s="2008"/>
      <c r="AV22" s="2008"/>
      <c r="AW22" s="2008"/>
      <c r="AX22" s="2008"/>
      <c r="AY22" s="2008"/>
      <c r="AZ22" s="2061"/>
      <c r="BE22" s="132">
        <f t="shared" si="35"/>
        <v>0</v>
      </c>
      <c r="BF22" s="132">
        <f>'Result Entry'!F27</f>
        <v>0</v>
      </c>
      <c r="BG22" s="132" t="str">
        <f>'Result Entry'!Y27</f>
        <v/>
      </c>
      <c r="BH22" s="132" t="str">
        <f>'Result Entry'!AM27</f>
        <v/>
      </c>
      <c r="BI22" s="132" t="str">
        <f>'Result Entry'!BD27</f>
        <v/>
      </c>
      <c r="BJ22" s="132" t="str">
        <f>'Result Entry'!BU27</f>
        <v/>
      </c>
      <c r="BK22" s="132" t="str">
        <f>'Result Entry'!CL27</f>
        <v/>
      </c>
      <c r="BL22" s="132" t="str">
        <f>'Result Entry'!DC27</f>
        <v/>
      </c>
      <c r="BM22" s="129" t="str">
        <f>'Result Entry'!DT27</f>
        <v/>
      </c>
      <c r="BN22" s="160">
        <f t="shared" si="2"/>
        <v>0</v>
      </c>
      <c r="BO22" s="160">
        <f t="shared" si="3"/>
        <v>0</v>
      </c>
      <c r="BP22" s="160">
        <f t="shared" si="4"/>
        <v>0</v>
      </c>
      <c r="BQ22" s="160">
        <f t="shared" si="5"/>
        <v>0</v>
      </c>
      <c r="BR22" s="160">
        <f t="shared" si="6"/>
        <v>0</v>
      </c>
      <c r="BS22" s="160">
        <f t="shared" si="7"/>
        <v>0</v>
      </c>
      <c r="BT22" s="132">
        <f t="shared" si="8"/>
        <v>0</v>
      </c>
      <c r="BU22" s="132">
        <f t="shared" si="9"/>
        <v>0</v>
      </c>
      <c r="BV22" s="132">
        <f t="shared" si="10"/>
        <v>0</v>
      </c>
      <c r="BW22" s="132">
        <f t="shared" si="11"/>
        <v>0</v>
      </c>
      <c r="BX22" s="132">
        <f t="shared" si="12"/>
        <v>0</v>
      </c>
      <c r="BY22" s="132">
        <f t="shared" si="13"/>
        <v>0</v>
      </c>
      <c r="BZ22" s="161">
        <f t="shared" si="14"/>
        <v>0</v>
      </c>
      <c r="CA22" s="160">
        <f t="shared" si="15"/>
        <v>0</v>
      </c>
      <c r="CB22" s="160">
        <f t="shared" si="16"/>
        <v>0</v>
      </c>
      <c r="CC22" s="160">
        <f t="shared" si="17"/>
        <v>0</v>
      </c>
      <c r="CD22" s="160">
        <f t="shared" si="18"/>
        <v>0</v>
      </c>
      <c r="CE22" s="160">
        <f t="shared" si="19"/>
        <v>0</v>
      </c>
      <c r="CF22" s="132">
        <f t="shared" si="20"/>
        <v>0</v>
      </c>
      <c r="CG22" s="132">
        <f t="shared" si="21"/>
        <v>0</v>
      </c>
      <c r="CH22" s="132">
        <f t="shared" si="22"/>
        <v>0</v>
      </c>
      <c r="CI22" s="132">
        <f t="shared" si="23"/>
        <v>0</v>
      </c>
      <c r="CJ22" s="132">
        <f t="shared" si="24"/>
        <v>0</v>
      </c>
      <c r="CK22" s="129">
        <f t="shared" si="25"/>
        <v>0</v>
      </c>
      <c r="CL22" s="160">
        <f t="shared" si="26"/>
        <v>0</v>
      </c>
      <c r="CM22" s="160">
        <f t="shared" si="27"/>
        <v>0</v>
      </c>
      <c r="CN22" s="160">
        <f t="shared" si="28"/>
        <v>0</v>
      </c>
      <c r="CO22" s="160">
        <f t="shared" si="29"/>
        <v>0</v>
      </c>
      <c r="CP22" s="160">
        <f t="shared" si="30"/>
        <v>0</v>
      </c>
      <c r="CQ22" s="160">
        <f t="shared" si="31"/>
        <v>0</v>
      </c>
      <c r="CR22" s="130">
        <f t="shared" si="32"/>
        <v>0</v>
      </c>
      <c r="CS22" s="132">
        <f t="shared" si="32"/>
        <v>0</v>
      </c>
      <c r="CT22" s="132">
        <f t="shared" si="32"/>
        <v>0</v>
      </c>
      <c r="CU22" s="132">
        <f t="shared" si="32"/>
        <v>0</v>
      </c>
      <c r="CV22" s="132">
        <f t="shared" si="32"/>
        <v>0</v>
      </c>
      <c r="CW22" s="129">
        <f t="shared" si="32"/>
        <v>0</v>
      </c>
      <c r="CX22" s="160">
        <f t="shared" si="34"/>
        <v>0</v>
      </c>
      <c r="CY22" s="160">
        <f t="shared" si="34"/>
        <v>0</v>
      </c>
      <c r="CZ22" s="160">
        <f t="shared" si="34"/>
        <v>0</v>
      </c>
      <c r="DA22" s="160">
        <f t="shared" si="34"/>
        <v>0</v>
      </c>
      <c r="DB22" s="160">
        <f t="shared" si="34"/>
        <v>0</v>
      </c>
      <c r="DC22" s="160">
        <f t="shared" si="34"/>
        <v>0</v>
      </c>
      <c r="DD22" s="130">
        <f>IF(BF22=DD$2,'Result Entry'!G27,0)</f>
        <v>0</v>
      </c>
      <c r="DE22" s="132">
        <f>IF(BF22=DE$2,'Result Entry'!G27,0)</f>
        <v>0</v>
      </c>
      <c r="DF22" s="132">
        <f>IF(BF22=DF$2,'Result Entry'!G27,0)</f>
        <v>0</v>
      </c>
      <c r="DG22" s="132">
        <f>IF(BF22=DG$2,'Result Entry'!G27,0)</f>
        <v>0</v>
      </c>
      <c r="DH22" s="132">
        <f>IF(BF22=DH$2,'Result Entry'!G27,0)</f>
        <v>0</v>
      </c>
      <c r="DI22" s="132">
        <f>IF(BF22=DI$2,'Result Entry'!G27,0)</f>
        <v>0</v>
      </c>
      <c r="DJ22" s="162">
        <f>IF(BF22=DJ$2,'Result Entry'!FS27,0)</f>
        <v>0</v>
      </c>
      <c r="DK22" s="162">
        <f>IF(BF22=DK$2,'Result Entry'!FS27,0)</f>
        <v>0</v>
      </c>
      <c r="DL22" s="162">
        <f>IF(BF22=DL$2,'Result Entry'!FS27,0)</f>
        <v>0</v>
      </c>
      <c r="DM22" s="162">
        <f>IF(BF22=DM$2,'Result Entry'!FS27,0)</f>
        <v>0</v>
      </c>
      <c r="DN22" s="162">
        <f>IF(BF22=DN$2,'Result Entry'!FS27,0)</f>
        <v>0</v>
      </c>
      <c r="DO22" s="162">
        <f>IF(BF22=DO$2,'Result Entry'!FS27,0)</f>
        <v>0</v>
      </c>
    </row>
    <row r="23" spans="1:119" ht="24.75" customHeight="1">
      <c r="A23" s="882">
        <v>4</v>
      </c>
      <c r="B23" s="900" t="s">
        <v>115</v>
      </c>
      <c r="C23" s="1991">
        <f>DJ108</f>
        <v>0</v>
      </c>
      <c r="D23" s="1992"/>
      <c r="E23" s="1992"/>
      <c r="F23" s="1992"/>
      <c r="G23" s="1993"/>
      <c r="H23" s="1991">
        <f>DK108</f>
        <v>0</v>
      </c>
      <c r="I23" s="1992"/>
      <c r="J23" s="1992"/>
      <c r="K23" s="1992"/>
      <c r="L23" s="1993"/>
      <c r="M23" s="1991">
        <f>DL108</f>
        <v>0</v>
      </c>
      <c r="N23" s="1992"/>
      <c r="O23" s="1992"/>
      <c r="P23" s="1992"/>
      <c r="Q23" s="1993"/>
      <c r="R23" s="1991">
        <f>DM108</f>
        <v>0</v>
      </c>
      <c r="S23" s="1992"/>
      <c r="T23" s="1992"/>
      <c r="U23" s="1992"/>
      <c r="V23" s="1993"/>
      <c r="W23" s="1991">
        <f>DN108</f>
        <v>0</v>
      </c>
      <c r="X23" s="1992"/>
      <c r="Y23" s="1992"/>
      <c r="Z23" s="1992"/>
      <c r="AA23" s="1993"/>
      <c r="AB23" s="1991">
        <f>DO108</f>
        <v>0</v>
      </c>
      <c r="AC23" s="1992"/>
      <c r="AD23" s="1992"/>
      <c r="AE23" s="1992"/>
      <c r="AF23" s="1993"/>
      <c r="AG23" s="2051">
        <f t="shared" si="64"/>
        <v>0</v>
      </c>
      <c r="AH23" s="2052"/>
      <c r="AI23" s="2052"/>
      <c r="AJ23" s="2052"/>
      <c r="AK23" s="2053"/>
      <c r="AL23" s="2007"/>
      <c r="AM23" s="2008"/>
      <c r="AN23" s="2008"/>
      <c r="AO23" s="2008"/>
      <c r="AP23" s="2008"/>
      <c r="AQ23" s="2008"/>
      <c r="AR23" s="2008"/>
      <c r="AS23" s="2008"/>
      <c r="AT23" s="2008"/>
      <c r="AU23" s="2008"/>
      <c r="AV23" s="2008"/>
      <c r="AW23" s="2008"/>
      <c r="AX23" s="2008"/>
      <c r="AY23" s="2008"/>
      <c r="AZ23" s="2061"/>
      <c r="BE23" s="132">
        <f t="shared" si="35"/>
        <v>0</v>
      </c>
      <c r="BF23" s="132">
        <f>'Result Entry'!F28</f>
        <v>0</v>
      </c>
      <c r="BG23" s="132" t="str">
        <f>'Result Entry'!Y28</f>
        <v/>
      </c>
      <c r="BH23" s="132" t="str">
        <f>'Result Entry'!AM28</f>
        <v/>
      </c>
      <c r="BI23" s="132" t="str">
        <f>'Result Entry'!BD28</f>
        <v/>
      </c>
      <c r="BJ23" s="132" t="str">
        <f>'Result Entry'!BU28</f>
        <v/>
      </c>
      <c r="BK23" s="132" t="str">
        <f>'Result Entry'!CL28</f>
        <v/>
      </c>
      <c r="BL23" s="132" t="str">
        <f>'Result Entry'!DC28</f>
        <v/>
      </c>
      <c r="BM23" s="129" t="str">
        <f>'Result Entry'!DT28</f>
        <v/>
      </c>
      <c r="BN23" s="160">
        <f t="shared" si="2"/>
        <v>0</v>
      </c>
      <c r="BO23" s="160">
        <f t="shared" si="3"/>
        <v>0</v>
      </c>
      <c r="BP23" s="160">
        <f t="shared" si="4"/>
        <v>0</v>
      </c>
      <c r="BQ23" s="160">
        <f t="shared" si="5"/>
        <v>0</v>
      </c>
      <c r="BR23" s="160">
        <f t="shared" si="6"/>
        <v>0</v>
      </c>
      <c r="BS23" s="160">
        <f t="shared" si="7"/>
        <v>0</v>
      </c>
      <c r="BT23" s="132">
        <f t="shared" si="8"/>
        <v>0</v>
      </c>
      <c r="BU23" s="132">
        <f t="shared" si="9"/>
        <v>0</v>
      </c>
      <c r="BV23" s="132">
        <f t="shared" si="10"/>
        <v>0</v>
      </c>
      <c r="BW23" s="132">
        <f t="shared" si="11"/>
        <v>0</v>
      </c>
      <c r="BX23" s="132">
        <f t="shared" si="12"/>
        <v>0</v>
      </c>
      <c r="BY23" s="132">
        <f t="shared" si="13"/>
        <v>0</v>
      </c>
      <c r="BZ23" s="161">
        <f t="shared" si="14"/>
        <v>0</v>
      </c>
      <c r="CA23" s="160">
        <f t="shared" si="15"/>
        <v>0</v>
      </c>
      <c r="CB23" s="160">
        <f t="shared" si="16"/>
        <v>0</v>
      </c>
      <c r="CC23" s="160">
        <f t="shared" si="17"/>
        <v>0</v>
      </c>
      <c r="CD23" s="160">
        <f t="shared" si="18"/>
        <v>0</v>
      </c>
      <c r="CE23" s="160">
        <f t="shared" si="19"/>
        <v>0</v>
      </c>
      <c r="CF23" s="132">
        <f t="shared" si="20"/>
        <v>0</v>
      </c>
      <c r="CG23" s="132">
        <f t="shared" si="21"/>
        <v>0</v>
      </c>
      <c r="CH23" s="132">
        <f t="shared" si="22"/>
        <v>0</v>
      </c>
      <c r="CI23" s="132">
        <f t="shared" si="23"/>
        <v>0</v>
      </c>
      <c r="CJ23" s="132">
        <f t="shared" si="24"/>
        <v>0</v>
      </c>
      <c r="CK23" s="129">
        <f t="shared" si="25"/>
        <v>0</v>
      </c>
      <c r="CL23" s="160">
        <f t="shared" si="26"/>
        <v>0</v>
      </c>
      <c r="CM23" s="160">
        <f t="shared" si="27"/>
        <v>0</v>
      </c>
      <c r="CN23" s="160">
        <f t="shared" si="28"/>
        <v>0</v>
      </c>
      <c r="CO23" s="160">
        <f t="shared" si="29"/>
        <v>0</v>
      </c>
      <c r="CP23" s="160">
        <f t="shared" si="30"/>
        <v>0</v>
      </c>
      <c r="CQ23" s="160">
        <f t="shared" si="31"/>
        <v>0</v>
      </c>
      <c r="CR23" s="130">
        <f t="shared" si="32"/>
        <v>0</v>
      </c>
      <c r="CS23" s="132">
        <f t="shared" si="32"/>
        <v>0</v>
      </c>
      <c r="CT23" s="132">
        <f t="shared" si="32"/>
        <v>0</v>
      </c>
      <c r="CU23" s="132">
        <f t="shared" si="32"/>
        <v>0</v>
      </c>
      <c r="CV23" s="132">
        <f t="shared" si="32"/>
        <v>0</v>
      </c>
      <c r="CW23" s="129">
        <f t="shared" si="32"/>
        <v>0</v>
      </c>
      <c r="CX23" s="160">
        <f t="shared" si="34"/>
        <v>0</v>
      </c>
      <c r="CY23" s="160">
        <f t="shared" si="34"/>
        <v>0</v>
      </c>
      <c r="CZ23" s="160">
        <f t="shared" si="34"/>
        <v>0</v>
      </c>
      <c r="DA23" s="160">
        <f t="shared" si="34"/>
        <v>0</v>
      </c>
      <c r="DB23" s="160">
        <f t="shared" si="34"/>
        <v>0</v>
      </c>
      <c r="DC23" s="160">
        <f t="shared" si="34"/>
        <v>0</v>
      </c>
      <c r="DD23" s="130">
        <f>IF(BF23=DD$2,'Result Entry'!G28,0)</f>
        <v>0</v>
      </c>
      <c r="DE23" s="132">
        <f>IF(BF23=DE$2,'Result Entry'!G28,0)</f>
        <v>0</v>
      </c>
      <c r="DF23" s="132">
        <f>IF(BF23=DF$2,'Result Entry'!G28,0)</f>
        <v>0</v>
      </c>
      <c r="DG23" s="132">
        <f>IF(BF23=DG$2,'Result Entry'!G28,0)</f>
        <v>0</v>
      </c>
      <c r="DH23" s="132">
        <f>IF(BF23=DH$2,'Result Entry'!G28,0)</f>
        <v>0</v>
      </c>
      <c r="DI23" s="132">
        <f>IF(BF23=DI$2,'Result Entry'!G28,0)</f>
        <v>0</v>
      </c>
      <c r="DJ23" s="162">
        <f>IF(BF23=DJ$2,'Result Entry'!FS28,0)</f>
        <v>0</v>
      </c>
      <c r="DK23" s="162">
        <f>IF(BF23=DK$2,'Result Entry'!FS28,0)</f>
        <v>0</v>
      </c>
      <c r="DL23" s="162">
        <f>IF(BF23=DL$2,'Result Entry'!FS28,0)</f>
        <v>0</v>
      </c>
      <c r="DM23" s="162">
        <f>IF(BF23=DM$2,'Result Entry'!FS28,0)</f>
        <v>0</v>
      </c>
      <c r="DN23" s="162">
        <f>IF(BF23=DN$2,'Result Entry'!FS28,0)</f>
        <v>0</v>
      </c>
      <c r="DO23" s="162">
        <f>IF(BF23=DO$2,'Result Entry'!FS28,0)</f>
        <v>0</v>
      </c>
    </row>
    <row r="24" spans="1:119" ht="24.75" customHeight="1">
      <c r="A24" s="882">
        <v>5</v>
      </c>
      <c r="B24" s="900" t="s">
        <v>217</v>
      </c>
      <c r="C24" s="1991">
        <f>DJ109</f>
        <v>0</v>
      </c>
      <c r="D24" s="1992"/>
      <c r="E24" s="1992"/>
      <c r="F24" s="1992"/>
      <c r="G24" s="1993"/>
      <c r="H24" s="1991">
        <f>DK109</f>
        <v>0</v>
      </c>
      <c r="I24" s="1992"/>
      <c r="J24" s="1992"/>
      <c r="K24" s="1992"/>
      <c r="L24" s="1993"/>
      <c r="M24" s="1991">
        <f>DL109</f>
        <v>0</v>
      </c>
      <c r="N24" s="1992"/>
      <c r="O24" s="1992"/>
      <c r="P24" s="1992"/>
      <c r="Q24" s="1993"/>
      <c r="R24" s="1991">
        <f>DM109</f>
        <v>1</v>
      </c>
      <c r="S24" s="1992"/>
      <c r="T24" s="1992"/>
      <c r="U24" s="1992"/>
      <c r="V24" s="1993"/>
      <c r="W24" s="1991">
        <f>DN109</f>
        <v>0</v>
      </c>
      <c r="X24" s="1992"/>
      <c r="Y24" s="1992"/>
      <c r="Z24" s="1992"/>
      <c r="AA24" s="1993"/>
      <c r="AB24" s="1991">
        <f>DO109</f>
        <v>0</v>
      </c>
      <c r="AC24" s="1992"/>
      <c r="AD24" s="1992"/>
      <c r="AE24" s="1992"/>
      <c r="AF24" s="1993"/>
      <c r="AG24" s="2051">
        <f t="shared" si="64"/>
        <v>1</v>
      </c>
      <c r="AH24" s="2052"/>
      <c r="AI24" s="2052"/>
      <c r="AJ24" s="2052"/>
      <c r="AK24" s="2053"/>
      <c r="AL24" s="2007"/>
      <c r="AM24" s="2008"/>
      <c r="AN24" s="2008"/>
      <c r="AO24" s="2008"/>
      <c r="AP24" s="2008"/>
      <c r="AQ24" s="2008"/>
      <c r="AR24" s="2008"/>
      <c r="AS24" s="2008"/>
      <c r="AT24" s="2008"/>
      <c r="AU24" s="2008"/>
      <c r="AV24" s="2008"/>
      <c r="AW24" s="2008"/>
      <c r="AX24" s="2008"/>
      <c r="AY24" s="2008"/>
      <c r="AZ24" s="2061"/>
      <c r="BE24" s="132">
        <f t="shared" si="35"/>
        <v>0</v>
      </c>
      <c r="BF24" s="132">
        <f>'Result Entry'!F29</f>
        <v>0</v>
      </c>
      <c r="BG24" s="132" t="str">
        <f>'Result Entry'!Y29</f>
        <v/>
      </c>
      <c r="BH24" s="132" t="str">
        <f>'Result Entry'!AM29</f>
        <v/>
      </c>
      <c r="BI24" s="132" t="str">
        <f>'Result Entry'!BD29</f>
        <v/>
      </c>
      <c r="BJ24" s="132" t="str">
        <f>'Result Entry'!BU29</f>
        <v/>
      </c>
      <c r="BK24" s="132" t="str">
        <f>'Result Entry'!CL29</f>
        <v/>
      </c>
      <c r="BL24" s="132" t="str">
        <f>'Result Entry'!DC29</f>
        <v/>
      </c>
      <c r="BM24" s="129" t="str">
        <f>'Result Entry'!DT29</f>
        <v/>
      </c>
      <c r="BN24" s="160">
        <f t="shared" si="2"/>
        <v>0</v>
      </c>
      <c r="BO24" s="160">
        <f t="shared" si="3"/>
        <v>0</v>
      </c>
      <c r="BP24" s="160">
        <f t="shared" si="4"/>
        <v>0</v>
      </c>
      <c r="BQ24" s="160">
        <f t="shared" si="5"/>
        <v>0</v>
      </c>
      <c r="BR24" s="160">
        <f t="shared" si="6"/>
        <v>0</v>
      </c>
      <c r="BS24" s="160">
        <f t="shared" si="7"/>
        <v>0</v>
      </c>
      <c r="BT24" s="132">
        <f t="shared" si="8"/>
        <v>0</v>
      </c>
      <c r="BU24" s="132">
        <f t="shared" si="9"/>
        <v>0</v>
      </c>
      <c r="BV24" s="132">
        <f t="shared" si="10"/>
        <v>0</v>
      </c>
      <c r="BW24" s="132">
        <f t="shared" si="11"/>
        <v>0</v>
      </c>
      <c r="BX24" s="132">
        <f t="shared" si="12"/>
        <v>0</v>
      </c>
      <c r="BY24" s="132">
        <f t="shared" si="13"/>
        <v>0</v>
      </c>
      <c r="BZ24" s="161">
        <f t="shared" si="14"/>
        <v>0</v>
      </c>
      <c r="CA24" s="160">
        <f t="shared" si="15"/>
        <v>0</v>
      </c>
      <c r="CB24" s="160">
        <f t="shared" si="16"/>
        <v>0</v>
      </c>
      <c r="CC24" s="160">
        <f t="shared" si="17"/>
        <v>0</v>
      </c>
      <c r="CD24" s="160">
        <f t="shared" si="18"/>
        <v>0</v>
      </c>
      <c r="CE24" s="160">
        <f t="shared" si="19"/>
        <v>0</v>
      </c>
      <c r="CF24" s="132">
        <f t="shared" si="20"/>
        <v>0</v>
      </c>
      <c r="CG24" s="132">
        <f t="shared" si="21"/>
        <v>0</v>
      </c>
      <c r="CH24" s="132">
        <f t="shared" si="22"/>
        <v>0</v>
      </c>
      <c r="CI24" s="132">
        <f t="shared" si="23"/>
        <v>0</v>
      </c>
      <c r="CJ24" s="132">
        <f t="shared" si="24"/>
        <v>0</v>
      </c>
      <c r="CK24" s="129">
        <f t="shared" si="25"/>
        <v>0</v>
      </c>
      <c r="CL24" s="160">
        <f t="shared" si="26"/>
        <v>0</v>
      </c>
      <c r="CM24" s="160">
        <f t="shared" si="27"/>
        <v>0</v>
      </c>
      <c r="CN24" s="160">
        <f t="shared" si="28"/>
        <v>0</v>
      </c>
      <c r="CO24" s="160">
        <f t="shared" si="29"/>
        <v>0</v>
      </c>
      <c r="CP24" s="160">
        <f t="shared" si="30"/>
        <v>0</v>
      </c>
      <c r="CQ24" s="160">
        <f t="shared" si="31"/>
        <v>0</v>
      </c>
      <c r="CR24" s="130">
        <f t="shared" si="32"/>
        <v>0</v>
      </c>
      <c r="CS24" s="132">
        <f t="shared" si="32"/>
        <v>0</v>
      </c>
      <c r="CT24" s="132">
        <f t="shared" si="32"/>
        <v>0</v>
      </c>
      <c r="CU24" s="132">
        <f t="shared" si="32"/>
        <v>0</v>
      </c>
      <c r="CV24" s="132">
        <f t="shared" si="32"/>
        <v>0</v>
      </c>
      <c r="CW24" s="129">
        <f t="shared" si="32"/>
        <v>0</v>
      </c>
      <c r="CX24" s="160">
        <f t="shared" si="34"/>
        <v>0</v>
      </c>
      <c r="CY24" s="160">
        <f t="shared" si="34"/>
        <v>0</v>
      </c>
      <c r="CZ24" s="160">
        <f t="shared" si="34"/>
        <v>0</v>
      </c>
      <c r="DA24" s="160">
        <f t="shared" si="34"/>
        <v>0</v>
      </c>
      <c r="DB24" s="160">
        <f t="shared" si="34"/>
        <v>0</v>
      </c>
      <c r="DC24" s="160">
        <f t="shared" si="34"/>
        <v>0</v>
      </c>
      <c r="DD24" s="130">
        <f>IF(BF24=DD$2,'Result Entry'!G29,0)</f>
        <v>0</v>
      </c>
      <c r="DE24" s="132">
        <f>IF(BF24=DE$2,'Result Entry'!G29,0)</f>
        <v>0</v>
      </c>
      <c r="DF24" s="132">
        <f>IF(BF24=DF$2,'Result Entry'!G29,0)</f>
        <v>0</v>
      </c>
      <c r="DG24" s="132">
        <f>IF(BF24=DG$2,'Result Entry'!G29,0)</f>
        <v>0</v>
      </c>
      <c r="DH24" s="132">
        <f>IF(BF24=DH$2,'Result Entry'!G29,0)</f>
        <v>0</v>
      </c>
      <c r="DI24" s="132">
        <f>IF(BF24=DI$2,'Result Entry'!G29,0)</f>
        <v>0</v>
      </c>
      <c r="DJ24" s="162">
        <f>IF(BF24=DJ$2,'Result Entry'!FS29,0)</f>
        <v>0</v>
      </c>
      <c r="DK24" s="162">
        <f>IF(BF24=DK$2,'Result Entry'!FS29,0)</f>
        <v>0</v>
      </c>
      <c r="DL24" s="162">
        <f>IF(BF24=DL$2,'Result Entry'!FS29,0)</f>
        <v>0</v>
      </c>
      <c r="DM24" s="162">
        <f>IF(BF24=DM$2,'Result Entry'!FS29,0)</f>
        <v>0</v>
      </c>
      <c r="DN24" s="162">
        <f>IF(BF24=DN$2,'Result Entry'!FS29,0)</f>
        <v>0</v>
      </c>
      <c r="DO24" s="162">
        <f>IF(BF24=DO$2,'Result Entry'!FS29,0)</f>
        <v>0</v>
      </c>
    </row>
    <row r="25" spans="1:119" ht="24.75" customHeight="1" thickBot="1">
      <c r="A25" s="889">
        <v>6</v>
      </c>
      <c r="B25" s="901" t="s">
        <v>116</v>
      </c>
      <c r="C25" s="1991">
        <f>DJ111</f>
        <v>1</v>
      </c>
      <c r="D25" s="1992"/>
      <c r="E25" s="1992"/>
      <c r="F25" s="1992"/>
      <c r="G25" s="1993"/>
      <c r="H25" s="1991">
        <f>DK111</f>
        <v>0</v>
      </c>
      <c r="I25" s="1992"/>
      <c r="J25" s="1992"/>
      <c r="K25" s="1992"/>
      <c r="L25" s="1993"/>
      <c r="M25" s="1991">
        <f>DL111</f>
        <v>0</v>
      </c>
      <c r="N25" s="1992"/>
      <c r="O25" s="1992"/>
      <c r="P25" s="1992"/>
      <c r="Q25" s="1993"/>
      <c r="R25" s="1991">
        <f>DM111</f>
        <v>0</v>
      </c>
      <c r="S25" s="1992"/>
      <c r="T25" s="1992"/>
      <c r="U25" s="1992"/>
      <c r="V25" s="1993"/>
      <c r="W25" s="1991">
        <f>DN111</f>
        <v>0</v>
      </c>
      <c r="X25" s="1992"/>
      <c r="Y25" s="1992"/>
      <c r="Z25" s="1992"/>
      <c r="AA25" s="1993"/>
      <c r="AB25" s="1991">
        <f>DO111</f>
        <v>0</v>
      </c>
      <c r="AC25" s="1992"/>
      <c r="AD25" s="1992"/>
      <c r="AE25" s="1992"/>
      <c r="AF25" s="1993"/>
      <c r="AG25" s="2051">
        <f t="shared" si="64"/>
        <v>1</v>
      </c>
      <c r="AH25" s="2052"/>
      <c r="AI25" s="2052"/>
      <c r="AJ25" s="2052"/>
      <c r="AK25" s="2053"/>
      <c r="AL25" s="2007"/>
      <c r="AM25" s="2008"/>
      <c r="AN25" s="2008"/>
      <c r="AO25" s="2008"/>
      <c r="AP25" s="2008"/>
      <c r="AQ25" s="2008"/>
      <c r="AR25" s="2008"/>
      <c r="AS25" s="2008"/>
      <c r="AT25" s="2008"/>
      <c r="AU25" s="2008"/>
      <c r="AV25" s="2008"/>
      <c r="AW25" s="2008"/>
      <c r="AX25" s="2008"/>
      <c r="AY25" s="2008"/>
      <c r="AZ25" s="2061"/>
      <c r="BE25" s="132">
        <f t="shared" si="35"/>
        <v>0</v>
      </c>
      <c r="BF25" s="132">
        <f>'Result Entry'!F30</f>
        <v>0</v>
      </c>
      <c r="BG25" s="132" t="str">
        <f>'Result Entry'!Y30</f>
        <v/>
      </c>
      <c r="BH25" s="132" t="str">
        <f>'Result Entry'!AM30</f>
        <v/>
      </c>
      <c r="BI25" s="132" t="str">
        <f>'Result Entry'!BD30</f>
        <v/>
      </c>
      <c r="BJ25" s="132" t="str">
        <f>'Result Entry'!BU30</f>
        <v/>
      </c>
      <c r="BK25" s="132" t="str">
        <f>'Result Entry'!CL30</f>
        <v/>
      </c>
      <c r="BL25" s="132" t="str">
        <f>'Result Entry'!DC30</f>
        <v/>
      </c>
      <c r="BM25" s="129" t="str">
        <f>'Result Entry'!DT30</f>
        <v/>
      </c>
      <c r="BN25" s="160">
        <f t="shared" si="2"/>
        <v>0</v>
      </c>
      <c r="BO25" s="160">
        <f t="shared" si="3"/>
        <v>0</v>
      </c>
      <c r="BP25" s="160">
        <f t="shared" si="4"/>
        <v>0</v>
      </c>
      <c r="BQ25" s="160">
        <f t="shared" si="5"/>
        <v>0</v>
      </c>
      <c r="BR25" s="160">
        <f t="shared" si="6"/>
        <v>0</v>
      </c>
      <c r="BS25" s="160">
        <f t="shared" si="7"/>
        <v>0</v>
      </c>
      <c r="BT25" s="132">
        <f t="shared" si="8"/>
        <v>0</v>
      </c>
      <c r="BU25" s="132">
        <f t="shared" si="9"/>
        <v>0</v>
      </c>
      <c r="BV25" s="132">
        <f t="shared" si="10"/>
        <v>0</v>
      </c>
      <c r="BW25" s="132">
        <f t="shared" si="11"/>
        <v>0</v>
      </c>
      <c r="BX25" s="132">
        <f t="shared" si="12"/>
        <v>0</v>
      </c>
      <c r="BY25" s="132">
        <f t="shared" si="13"/>
        <v>0</v>
      </c>
      <c r="BZ25" s="161">
        <f t="shared" si="14"/>
        <v>0</v>
      </c>
      <c r="CA25" s="160">
        <f t="shared" si="15"/>
        <v>0</v>
      </c>
      <c r="CB25" s="160">
        <f t="shared" si="16"/>
        <v>0</v>
      </c>
      <c r="CC25" s="160">
        <f t="shared" si="17"/>
        <v>0</v>
      </c>
      <c r="CD25" s="160">
        <f t="shared" si="18"/>
        <v>0</v>
      </c>
      <c r="CE25" s="160">
        <f t="shared" si="19"/>
        <v>0</v>
      </c>
      <c r="CF25" s="132">
        <f t="shared" si="20"/>
        <v>0</v>
      </c>
      <c r="CG25" s="132">
        <f t="shared" si="21"/>
        <v>0</v>
      </c>
      <c r="CH25" s="132">
        <f t="shared" si="22"/>
        <v>0</v>
      </c>
      <c r="CI25" s="132">
        <f t="shared" si="23"/>
        <v>0</v>
      </c>
      <c r="CJ25" s="132">
        <f t="shared" si="24"/>
        <v>0</v>
      </c>
      <c r="CK25" s="129">
        <f t="shared" si="25"/>
        <v>0</v>
      </c>
      <c r="CL25" s="160">
        <f t="shared" si="26"/>
        <v>0</v>
      </c>
      <c r="CM25" s="160">
        <f t="shared" si="27"/>
        <v>0</v>
      </c>
      <c r="CN25" s="160">
        <f t="shared" si="28"/>
        <v>0</v>
      </c>
      <c r="CO25" s="160">
        <f t="shared" si="29"/>
        <v>0</v>
      </c>
      <c r="CP25" s="160">
        <f t="shared" si="30"/>
        <v>0</v>
      </c>
      <c r="CQ25" s="160">
        <f t="shared" si="31"/>
        <v>0</v>
      </c>
      <c r="CR25" s="130">
        <f t="shared" si="32"/>
        <v>0</v>
      </c>
      <c r="CS25" s="132">
        <f t="shared" si="32"/>
        <v>0</v>
      </c>
      <c r="CT25" s="132">
        <f t="shared" si="32"/>
        <v>0</v>
      </c>
      <c r="CU25" s="132">
        <f t="shared" si="32"/>
        <v>0</v>
      </c>
      <c r="CV25" s="132">
        <f t="shared" si="32"/>
        <v>0</v>
      </c>
      <c r="CW25" s="129">
        <f t="shared" si="32"/>
        <v>0</v>
      </c>
      <c r="CX25" s="160">
        <f t="shared" si="34"/>
        <v>0</v>
      </c>
      <c r="CY25" s="160">
        <f t="shared" si="34"/>
        <v>0</v>
      </c>
      <c r="CZ25" s="160">
        <f t="shared" si="34"/>
        <v>0</v>
      </c>
      <c r="DA25" s="160">
        <f t="shared" si="34"/>
        <v>0</v>
      </c>
      <c r="DB25" s="160">
        <f t="shared" si="34"/>
        <v>0</v>
      </c>
      <c r="DC25" s="160">
        <f t="shared" si="34"/>
        <v>0</v>
      </c>
      <c r="DD25" s="130">
        <f>IF(BF25=DD$2,'Result Entry'!G30,0)</f>
        <v>0</v>
      </c>
      <c r="DE25" s="132">
        <f>IF(BF25=DE$2,'Result Entry'!G30,0)</f>
        <v>0</v>
      </c>
      <c r="DF25" s="132">
        <f>IF(BF25=DF$2,'Result Entry'!G30,0)</f>
        <v>0</v>
      </c>
      <c r="DG25" s="132">
        <f>IF(BF25=DG$2,'Result Entry'!G30,0)</f>
        <v>0</v>
      </c>
      <c r="DH25" s="132">
        <f>IF(BF25=DH$2,'Result Entry'!G30,0)</f>
        <v>0</v>
      </c>
      <c r="DI25" s="132">
        <f>IF(BF25=DI$2,'Result Entry'!G30,0)</f>
        <v>0</v>
      </c>
      <c r="DJ25" s="162">
        <f>IF(BF25=DJ$2,'Result Entry'!FS30,0)</f>
        <v>0</v>
      </c>
      <c r="DK25" s="162">
        <f>IF(BF25=DK$2,'Result Entry'!FS30,0)</f>
        <v>0</v>
      </c>
      <c r="DL25" s="162">
        <f>IF(BF25=DL$2,'Result Entry'!FS30,0)</f>
        <v>0</v>
      </c>
      <c r="DM25" s="162">
        <f>IF(BF25=DM$2,'Result Entry'!FS30,0)</f>
        <v>0</v>
      </c>
      <c r="DN25" s="162">
        <f>IF(BF25=DN$2,'Result Entry'!FS30,0)</f>
        <v>0</v>
      </c>
      <c r="DO25" s="162">
        <f>IF(BF25=DO$2,'Result Entry'!FS30,0)</f>
        <v>0</v>
      </c>
    </row>
    <row r="26" spans="1:119" s="165" customFormat="1" ht="36.75" customHeight="1" thickBot="1">
      <c r="A26" s="2054" t="s">
        <v>29</v>
      </c>
      <c r="B26" s="2057"/>
      <c r="C26" s="2054">
        <f>SUM(C20:C25)</f>
        <v>1</v>
      </c>
      <c r="D26" s="2055"/>
      <c r="E26" s="2055"/>
      <c r="F26" s="2055"/>
      <c r="G26" s="2056"/>
      <c r="H26" s="2054">
        <f>SUM(H20:H25)</f>
        <v>0</v>
      </c>
      <c r="I26" s="2055"/>
      <c r="J26" s="2055"/>
      <c r="K26" s="2055"/>
      <c r="L26" s="2056"/>
      <c r="M26" s="2054">
        <f>SUM(M20:M25)</f>
        <v>1</v>
      </c>
      <c r="N26" s="2055"/>
      <c r="O26" s="2055"/>
      <c r="P26" s="2055"/>
      <c r="Q26" s="2056"/>
      <c r="R26" s="2054">
        <f>SUM(R20:R25)</f>
        <v>2</v>
      </c>
      <c r="S26" s="2055"/>
      <c r="T26" s="2055"/>
      <c r="U26" s="2055"/>
      <c r="V26" s="2056"/>
      <c r="W26" s="2054">
        <f>SUM(W20:W25)</f>
        <v>1</v>
      </c>
      <c r="X26" s="2055"/>
      <c r="Y26" s="2055"/>
      <c r="Z26" s="2055"/>
      <c r="AA26" s="2056"/>
      <c r="AB26" s="2054">
        <f>SUM(AB20:AB25)</f>
        <v>0</v>
      </c>
      <c r="AC26" s="2055"/>
      <c r="AD26" s="2055"/>
      <c r="AE26" s="2055"/>
      <c r="AF26" s="2056"/>
      <c r="AG26" s="2062">
        <f>SUM(AG20:AG25)</f>
        <v>5</v>
      </c>
      <c r="AH26" s="2063"/>
      <c r="AI26" s="2063"/>
      <c r="AJ26" s="2063"/>
      <c r="AK26" s="2064"/>
      <c r="AL26" s="2007"/>
      <c r="AM26" s="2008"/>
      <c r="AN26" s="2008"/>
      <c r="AO26" s="2008"/>
      <c r="AP26" s="2008"/>
      <c r="AQ26" s="2008"/>
      <c r="AR26" s="2008"/>
      <c r="AS26" s="2008"/>
      <c r="AT26" s="2008"/>
      <c r="AU26" s="2008"/>
      <c r="AV26" s="2008"/>
      <c r="AW26" s="2008"/>
      <c r="AX26" s="2008"/>
      <c r="AY26" s="2008"/>
      <c r="AZ26" s="2061"/>
      <c r="BE26" s="166">
        <f t="shared" si="35"/>
        <v>0</v>
      </c>
      <c r="BF26" s="166">
        <f>'Result Entry'!F31</f>
        <v>0</v>
      </c>
      <c r="BG26" s="166" t="str">
        <f>'Result Entry'!Y31</f>
        <v/>
      </c>
      <c r="BH26" s="166" t="str">
        <f>'Result Entry'!AM31</f>
        <v/>
      </c>
      <c r="BI26" s="166" t="str">
        <f>'Result Entry'!BD31</f>
        <v/>
      </c>
      <c r="BJ26" s="166" t="str">
        <f>'Result Entry'!BU31</f>
        <v/>
      </c>
      <c r="BK26" s="166" t="str">
        <f>'Result Entry'!CL31</f>
        <v/>
      </c>
      <c r="BL26" s="132" t="str">
        <f>'Result Entry'!DC31</f>
        <v/>
      </c>
      <c r="BM26" s="129" t="str">
        <f>'Result Entry'!DT31</f>
        <v/>
      </c>
      <c r="BN26" s="167">
        <f t="shared" si="2"/>
        <v>0</v>
      </c>
      <c r="BO26" s="167">
        <f t="shared" si="3"/>
        <v>0</v>
      </c>
      <c r="BP26" s="167">
        <f t="shared" si="4"/>
        <v>0</v>
      </c>
      <c r="BQ26" s="167">
        <f t="shared" si="5"/>
        <v>0</v>
      </c>
      <c r="BR26" s="167">
        <f t="shared" si="6"/>
        <v>0</v>
      </c>
      <c r="BS26" s="167">
        <f t="shared" si="7"/>
        <v>0</v>
      </c>
      <c r="BT26" s="166">
        <f t="shared" si="8"/>
        <v>0</v>
      </c>
      <c r="BU26" s="166">
        <f t="shared" si="9"/>
        <v>0</v>
      </c>
      <c r="BV26" s="166">
        <f t="shared" si="10"/>
        <v>0</v>
      </c>
      <c r="BW26" s="166">
        <f t="shared" si="11"/>
        <v>0</v>
      </c>
      <c r="BX26" s="166">
        <f t="shared" si="12"/>
        <v>0</v>
      </c>
      <c r="BY26" s="166">
        <f t="shared" si="13"/>
        <v>0</v>
      </c>
      <c r="BZ26" s="168">
        <f t="shared" si="14"/>
        <v>0</v>
      </c>
      <c r="CA26" s="167">
        <f t="shared" si="15"/>
        <v>0</v>
      </c>
      <c r="CB26" s="167">
        <f t="shared" si="16"/>
        <v>0</v>
      </c>
      <c r="CC26" s="167">
        <f t="shared" si="17"/>
        <v>0</v>
      </c>
      <c r="CD26" s="167">
        <f t="shared" si="18"/>
        <v>0</v>
      </c>
      <c r="CE26" s="167">
        <f t="shared" si="19"/>
        <v>0</v>
      </c>
      <c r="CF26" s="166">
        <f t="shared" si="20"/>
        <v>0</v>
      </c>
      <c r="CG26" s="166">
        <f t="shared" si="21"/>
        <v>0</v>
      </c>
      <c r="CH26" s="166">
        <f t="shared" si="22"/>
        <v>0</v>
      </c>
      <c r="CI26" s="166">
        <f t="shared" si="23"/>
        <v>0</v>
      </c>
      <c r="CJ26" s="166">
        <f t="shared" si="24"/>
        <v>0</v>
      </c>
      <c r="CK26" s="169">
        <f t="shared" si="25"/>
        <v>0</v>
      </c>
      <c r="CL26" s="167">
        <f t="shared" si="26"/>
        <v>0</v>
      </c>
      <c r="CM26" s="167">
        <f t="shared" si="27"/>
        <v>0</v>
      </c>
      <c r="CN26" s="167">
        <f t="shared" si="28"/>
        <v>0</v>
      </c>
      <c r="CO26" s="167">
        <f t="shared" si="29"/>
        <v>0</v>
      </c>
      <c r="CP26" s="167">
        <f t="shared" si="30"/>
        <v>0</v>
      </c>
      <c r="CQ26" s="167">
        <f t="shared" si="31"/>
        <v>0</v>
      </c>
      <c r="CR26" s="130">
        <f t="shared" si="32"/>
        <v>0</v>
      </c>
      <c r="CS26" s="132">
        <f t="shared" si="32"/>
        <v>0</v>
      </c>
      <c r="CT26" s="132">
        <f t="shared" si="32"/>
        <v>0</v>
      </c>
      <c r="CU26" s="132">
        <f t="shared" si="32"/>
        <v>0</v>
      </c>
      <c r="CV26" s="132">
        <f t="shared" si="32"/>
        <v>0</v>
      </c>
      <c r="CW26" s="129">
        <f t="shared" si="32"/>
        <v>0</v>
      </c>
      <c r="CX26" s="160">
        <f t="shared" si="34"/>
        <v>0</v>
      </c>
      <c r="CY26" s="160">
        <f t="shared" si="34"/>
        <v>0</v>
      </c>
      <c r="CZ26" s="160">
        <f t="shared" si="34"/>
        <v>0</v>
      </c>
      <c r="DA26" s="160">
        <f t="shared" si="34"/>
        <v>0</v>
      </c>
      <c r="DB26" s="160">
        <f t="shared" si="34"/>
        <v>0</v>
      </c>
      <c r="DC26" s="160">
        <f t="shared" si="34"/>
        <v>0</v>
      </c>
      <c r="DD26" s="170">
        <f>IF(BF26=DD$2,'Result Entry'!G31,0)</f>
        <v>0</v>
      </c>
      <c r="DE26" s="166">
        <f>IF(BF26=DE$2,'Result Entry'!G31,0)</f>
        <v>0</v>
      </c>
      <c r="DF26" s="166">
        <f>IF(BF26=DF$2,'Result Entry'!G31,0)</f>
        <v>0</v>
      </c>
      <c r="DG26" s="166">
        <f>IF(BF26=DG$2,'Result Entry'!G31,0)</f>
        <v>0</v>
      </c>
      <c r="DH26" s="166">
        <f>IF(BF26=DH$2,'Result Entry'!G31,0)</f>
        <v>0</v>
      </c>
      <c r="DI26" s="166">
        <f>IF(BF26=DI$2,'Result Entry'!G31,0)</f>
        <v>0</v>
      </c>
      <c r="DJ26" s="171">
        <f>IF(BF26=DJ$2,'Result Entry'!FS31,0)</f>
        <v>0</v>
      </c>
      <c r="DK26" s="171">
        <f>IF(BF26=DK$2,'Result Entry'!FS31,0)</f>
        <v>0</v>
      </c>
      <c r="DL26" s="171">
        <f>IF(BF26=DL$2,'Result Entry'!FS31,0)</f>
        <v>0</v>
      </c>
      <c r="DM26" s="171">
        <f>IF(BF26=DM$2,'Result Entry'!FS31,0)</f>
        <v>0</v>
      </c>
      <c r="DN26" s="171">
        <f>IF(BF26=DN$2,'Result Entry'!FS31,0)</f>
        <v>0</v>
      </c>
      <c r="DO26" s="171">
        <f>IF(BF26=DO$2,'Result Entry'!FS31,0)</f>
        <v>0</v>
      </c>
    </row>
    <row r="27" spans="1:119">
      <c r="A27" s="2009"/>
      <c r="B27" s="2009"/>
      <c r="C27" s="2009"/>
      <c r="D27" s="2009"/>
      <c r="E27" s="2009"/>
      <c r="F27" s="2009"/>
      <c r="G27" s="2009"/>
      <c r="H27" s="2009"/>
      <c r="I27" s="2009"/>
      <c r="J27" s="2009"/>
      <c r="K27" s="2009"/>
      <c r="L27" s="2009"/>
      <c r="M27" s="2009"/>
      <c r="N27" s="2009"/>
      <c r="O27" s="2009"/>
      <c r="P27" s="2009"/>
      <c r="Q27" s="2009"/>
      <c r="R27" s="2009"/>
      <c r="S27" s="2009"/>
      <c r="T27" s="2009"/>
      <c r="U27" s="2009"/>
      <c r="V27" s="2009"/>
      <c r="W27" s="2009"/>
      <c r="X27" s="2009"/>
      <c r="Y27" s="2009"/>
      <c r="Z27" s="2009"/>
      <c r="AA27" s="2009"/>
      <c r="AB27" s="2009"/>
      <c r="AC27" s="2009"/>
      <c r="AD27" s="2009"/>
      <c r="AE27" s="2009"/>
      <c r="AF27" s="2009"/>
      <c r="AG27" s="2009"/>
      <c r="AH27" s="2009"/>
      <c r="AI27" s="2009"/>
      <c r="AJ27" s="2009"/>
      <c r="AK27" s="2009"/>
      <c r="AL27" s="2009"/>
      <c r="AM27" s="2009"/>
      <c r="AN27" s="2009"/>
      <c r="AO27" s="2009"/>
      <c r="AP27" s="2009"/>
      <c r="AQ27" s="2009"/>
      <c r="AR27" s="2009"/>
      <c r="AS27" s="2009"/>
      <c r="AT27" s="2009"/>
      <c r="AU27" s="2009"/>
      <c r="AV27" s="2009"/>
      <c r="AW27" s="2009"/>
      <c r="AX27" s="2009"/>
      <c r="AY27" s="2009"/>
      <c r="AZ27" s="2009"/>
      <c r="BE27" s="132">
        <f t="shared" si="35"/>
        <v>0</v>
      </c>
      <c r="BF27" s="132">
        <f>'Result Entry'!F32</f>
        <v>0</v>
      </c>
      <c r="BG27" s="132" t="str">
        <f>'Result Entry'!Y32</f>
        <v/>
      </c>
      <c r="BH27" s="132" t="str">
        <f>'Result Entry'!AM32</f>
        <v/>
      </c>
      <c r="BI27" s="132" t="str">
        <f>'Result Entry'!BD32</f>
        <v/>
      </c>
      <c r="BJ27" s="132" t="str">
        <f>'Result Entry'!BU32</f>
        <v/>
      </c>
      <c r="BK27" s="132" t="str">
        <f>'Result Entry'!CL32</f>
        <v/>
      </c>
      <c r="BL27" s="132" t="str">
        <f>'Result Entry'!DC32</f>
        <v/>
      </c>
      <c r="BM27" s="129" t="str">
        <f>'Result Entry'!DT32</f>
        <v/>
      </c>
      <c r="BN27" s="160">
        <f t="shared" si="2"/>
        <v>0</v>
      </c>
      <c r="BO27" s="160">
        <f t="shared" si="3"/>
        <v>0</v>
      </c>
      <c r="BP27" s="160">
        <f t="shared" si="4"/>
        <v>0</v>
      </c>
      <c r="BQ27" s="160">
        <f t="shared" si="5"/>
        <v>0</v>
      </c>
      <c r="BR27" s="160">
        <f t="shared" si="6"/>
        <v>0</v>
      </c>
      <c r="BS27" s="160">
        <f t="shared" si="7"/>
        <v>0</v>
      </c>
      <c r="BT27" s="132">
        <f t="shared" si="8"/>
        <v>0</v>
      </c>
      <c r="BU27" s="132">
        <f t="shared" si="9"/>
        <v>0</v>
      </c>
      <c r="BV27" s="132">
        <f t="shared" si="10"/>
        <v>0</v>
      </c>
      <c r="BW27" s="132">
        <f t="shared" si="11"/>
        <v>0</v>
      </c>
      <c r="BX27" s="132">
        <f t="shared" si="12"/>
        <v>0</v>
      </c>
      <c r="BY27" s="132">
        <f t="shared" si="13"/>
        <v>0</v>
      </c>
      <c r="BZ27" s="161">
        <f t="shared" si="14"/>
        <v>0</v>
      </c>
      <c r="CA27" s="160">
        <f t="shared" si="15"/>
        <v>0</v>
      </c>
      <c r="CB27" s="160">
        <f t="shared" si="16"/>
        <v>0</v>
      </c>
      <c r="CC27" s="160">
        <f t="shared" si="17"/>
        <v>0</v>
      </c>
      <c r="CD27" s="160">
        <f t="shared" si="18"/>
        <v>0</v>
      </c>
      <c r="CE27" s="160">
        <f t="shared" si="19"/>
        <v>0</v>
      </c>
      <c r="CF27" s="132">
        <f t="shared" si="20"/>
        <v>0</v>
      </c>
      <c r="CG27" s="132">
        <f t="shared" si="21"/>
        <v>0</v>
      </c>
      <c r="CH27" s="132">
        <f t="shared" si="22"/>
        <v>0</v>
      </c>
      <c r="CI27" s="132">
        <f t="shared" si="23"/>
        <v>0</v>
      </c>
      <c r="CJ27" s="132">
        <f t="shared" si="24"/>
        <v>0</v>
      </c>
      <c r="CK27" s="129">
        <f t="shared" si="25"/>
        <v>0</v>
      </c>
      <c r="CL27" s="160">
        <f t="shared" si="26"/>
        <v>0</v>
      </c>
      <c r="CM27" s="160">
        <f t="shared" si="27"/>
        <v>0</v>
      </c>
      <c r="CN27" s="160">
        <f t="shared" si="28"/>
        <v>0</v>
      </c>
      <c r="CO27" s="160">
        <f t="shared" si="29"/>
        <v>0</v>
      </c>
      <c r="CP27" s="160">
        <f t="shared" si="30"/>
        <v>0</v>
      </c>
      <c r="CQ27" s="160">
        <f t="shared" si="31"/>
        <v>0</v>
      </c>
      <c r="CR27" s="130">
        <f t="shared" si="32"/>
        <v>0</v>
      </c>
      <c r="CS27" s="132">
        <f t="shared" si="32"/>
        <v>0</v>
      </c>
      <c r="CT27" s="132">
        <f t="shared" si="32"/>
        <v>0</v>
      </c>
      <c r="CU27" s="132">
        <f t="shared" si="32"/>
        <v>0</v>
      </c>
      <c r="CV27" s="132">
        <f t="shared" si="32"/>
        <v>0</v>
      </c>
      <c r="CW27" s="129">
        <f t="shared" si="32"/>
        <v>0</v>
      </c>
      <c r="CX27" s="160">
        <f t="shared" si="34"/>
        <v>0</v>
      </c>
      <c r="CY27" s="160">
        <f t="shared" si="34"/>
        <v>0</v>
      </c>
      <c r="CZ27" s="160">
        <f t="shared" si="34"/>
        <v>0</v>
      </c>
      <c r="DA27" s="160">
        <f t="shared" si="34"/>
        <v>0</v>
      </c>
      <c r="DB27" s="160">
        <f t="shared" si="34"/>
        <v>0</v>
      </c>
      <c r="DC27" s="160">
        <f t="shared" si="34"/>
        <v>0</v>
      </c>
      <c r="DD27" s="130">
        <f>IF(BF27=DD$2,'Result Entry'!G32,0)</f>
        <v>0</v>
      </c>
      <c r="DE27" s="132">
        <f>IF(BF27=DE$2,'Result Entry'!G32,0)</f>
        <v>0</v>
      </c>
      <c r="DF27" s="132">
        <f>IF(BF27=DF$2,'Result Entry'!G32,0)</f>
        <v>0</v>
      </c>
      <c r="DG27" s="132">
        <f>IF(BF27=DG$2,'Result Entry'!G32,0)</f>
        <v>0</v>
      </c>
      <c r="DH27" s="132">
        <f>IF(BF27=DH$2,'Result Entry'!G32,0)</f>
        <v>0</v>
      </c>
      <c r="DI27" s="132">
        <f>IF(BF27=DI$2,'Result Entry'!G32,0)</f>
        <v>0</v>
      </c>
      <c r="DJ27" s="162">
        <f>IF(BF27=DJ$2,'Result Entry'!FS32,0)</f>
        <v>0</v>
      </c>
      <c r="DK27" s="162">
        <f>IF(BF27=DK$2,'Result Entry'!FS32,0)</f>
        <v>0</v>
      </c>
      <c r="DL27" s="162">
        <f>IF(BF27=DL$2,'Result Entry'!FS32,0)</f>
        <v>0</v>
      </c>
      <c r="DM27" s="162">
        <f>IF(BF27=DM$2,'Result Entry'!FS32,0)</f>
        <v>0</v>
      </c>
      <c r="DN27" s="162">
        <f>IF(BF27=DN$2,'Result Entry'!FS32,0)</f>
        <v>0</v>
      </c>
      <c r="DO27" s="162">
        <f>IF(BF27=DO$2,'Result Entry'!FS32,0)</f>
        <v>0</v>
      </c>
    </row>
    <row r="28" spans="1:119" hidden="1">
      <c r="BE28" s="132">
        <f t="shared" si="35"/>
        <v>0</v>
      </c>
      <c r="BF28" s="132">
        <f>'Result Entry'!F33</f>
        <v>0</v>
      </c>
      <c r="BG28" s="132" t="str">
        <f>'Result Entry'!Y33</f>
        <v/>
      </c>
      <c r="BH28" s="132" t="str">
        <f>'Result Entry'!AM33</f>
        <v/>
      </c>
      <c r="BI28" s="132" t="str">
        <f>'Result Entry'!BD33</f>
        <v/>
      </c>
      <c r="BJ28" s="132" t="str">
        <f>'Result Entry'!BU33</f>
        <v/>
      </c>
      <c r="BK28" s="132" t="str">
        <f>'Result Entry'!CL33</f>
        <v/>
      </c>
      <c r="BL28" s="132" t="str">
        <f>'Result Entry'!DC33</f>
        <v/>
      </c>
      <c r="BM28" s="129" t="str">
        <f>'Result Entry'!DT33</f>
        <v/>
      </c>
      <c r="BN28" s="160">
        <f t="shared" si="2"/>
        <v>0</v>
      </c>
      <c r="BO28" s="160">
        <f t="shared" si="3"/>
        <v>0</v>
      </c>
      <c r="BP28" s="160">
        <f t="shared" si="4"/>
        <v>0</v>
      </c>
      <c r="BQ28" s="160">
        <f t="shared" si="5"/>
        <v>0</v>
      </c>
      <c r="BR28" s="160">
        <f t="shared" si="6"/>
        <v>0</v>
      </c>
      <c r="BS28" s="160">
        <f t="shared" si="7"/>
        <v>0</v>
      </c>
      <c r="BT28" s="132">
        <f t="shared" si="8"/>
        <v>0</v>
      </c>
      <c r="BU28" s="132">
        <f t="shared" si="9"/>
        <v>0</v>
      </c>
      <c r="BV28" s="132">
        <f t="shared" si="10"/>
        <v>0</v>
      </c>
      <c r="BW28" s="132">
        <f t="shared" si="11"/>
        <v>0</v>
      </c>
      <c r="BX28" s="132">
        <f t="shared" si="12"/>
        <v>0</v>
      </c>
      <c r="BY28" s="132">
        <f t="shared" si="13"/>
        <v>0</v>
      </c>
      <c r="BZ28" s="161">
        <f t="shared" si="14"/>
        <v>0</v>
      </c>
      <c r="CA28" s="160">
        <f t="shared" si="15"/>
        <v>0</v>
      </c>
      <c r="CB28" s="160">
        <f t="shared" si="16"/>
        <v>0</v>
      </c>
      <c r="CC28" s="160">
        <f t="shared" si="17"/>
        <v>0</v>
      </c>
      <c r="CD28" s="160">
        <f t="shared" si="18"/>
        <v>0</v>
      </c>
      <c r="CE28" s="160">
        <f t="shared" si="19"/>
        <v>0</v>
      </c>
      <c r="CF28" s="132">
        <f t="shared" si="20"/>
        <v>0</v>
      </c>
      <c r="CG28" s="132">
        <f t="shared" si="21"/>
        <v>0</v>
      </c>
      <c r="CH28" s="132">
        <f t="shared" si="22"/>
        <v>0</v>
      </c>
      <c r="CI28" s="132">
        <f t="shared" si="23"/>
        <v>0</v>
      </c>
      <c r="CJ28" s="132">
        <f t="shared" si="24"/>
        <v>0</v>
      </c>
      <c r="CK28" s="129">
        <f t="shared" si="25"/>
        <v>0</v>
      </c>
      <c r="CL28" s="160">
        <f t="shared" si="26"/>
        <v>0</v>
      </c>
      <c r="CM28" s="160">
        <f t="shared" si="27"/>
        <v>0</v>
      </c>
      <c r="CN28" s="160">
        <f t="shared" si="28"/>
        <v>0</v>
      </c>
      <c r="CO28" s="160">
        <f t="shared" si="29"/>
        <v>0</v>
      </c>
      <c r="CP28" s="160">
        <f t="shared" si="30"/>
        <v>0</v>
      </c>
      <c r="CQ28" s="160">
        <f t="shared" si="31"/>
        <v>0</v>
      </c>
      <c r="CR28" s="130">
        <f t="shared" si="32"/>
        <v>0</v>
      </c>
      <c r="CS28" s="132">
        <f t="shared" si="32"/>
        <v>0</v>
      </c>
      <c r="CT28" s="132">
        <f t="shared" si="32"/>
        <v>0</v>
      </c>
      <c r="CU28" s="132">
        <f t="shared" si="32"/>
        <v>0</v>
      </c>
      <c r="CV28" s="132">
        <f t="shared" si="32"/>
        <v>0</v>
      </c>
      <c r="CW28" s="129">
        <f t="shared" si="32"/>
        <v>0</v>
      </c>
      <c r="CX28" s="160">
        <f t="shared" si="34"/>
        <v>0</v>
      </c>
      <c r="CY28" s="160">
        <f t="shared" si="34"/>
        <v>0</v>
      </c>
      <c r="CZ28" s="160">
        <f t="shared" si="34"/>
        <v>0</v>
      </c>
      <c r="DA28" s="160">
        <f t="shared" si="34"/>
        <v>0</v>
      </c>
      <c r="DB28" s="160">
        <f t="shared" si="34"/>
        <v>0</v>
      </c>
      <c r="DC28" s="160">
        <f t="shared" si="34"/>
        <v>0</v>
      </c>
      <c r="DD28" s="130">
        <f>IF(BF28=DD$2,'Result Entry'!G33,0)</f>
        <v>0</v>
      </c>
      <c r="DE28" s="132">
        <f>IF(BF28=DE$2,'Result Entry'!G33,0)</f>
        <v>0</v>
      </c>
      <c r="DF28" s="132">
        <f>IF(BF28=DF$2,'Result Entry'!G33,0)</f>
        <v>0</v>
      </c>
      <c r="DG28" s="132">
        <f>IF(BF28=DG$2,'Result Entry'!G33,0)</f>
        <v>0</v>
      </c>
      <c r="DH28" s="132">
        <f>IF(BF28=DH$2,'Result Entry'!G33,0)</f>
        <v>0</v>
      </c>
      <c r="DI28" s="132">
        <f>IF(BF28=DI$2,'Result Entry'!G33,0)</f>
        <v>0</v>
      </c>
      <c r="DJ28" s="162">
        <f>IF(BF28=DJ$2,'Result Entry'!FS33,0)</f>
        <v>0</v>
      </c>
      <c r="DK28" s="162">
        <f>IF(BF28=DK$2,'Result Entry'!FS33,0)</f>
        <v>0</v>
      </c>
      <c r="DL28" s="162">
        <f>IF(BF28=DL$2,'Result Entry'!FS33,0)</f>
        <v>0</v>
      </c>
      <c r="DM28" s="162">
        <f>IF(BF28=DM$2,'Result Entry'!FS33,0)</f>
        <v>0</v>
      </c>
      <c r="DN28" s="162">
        <f>IF(BF28=DN$2,'Result Entry'!FS33,0)</f>
        <v>0</v>
      </c>
      <c r="DO28" s="162">
        <f>IF(BF28=DO$2,'Result Entry'!FS33,0)</f>
        <v>0</v>
      </c>
    </row>
    <row r="29" spans="1:119" hidden="1">
      <c r="BE29" s="132">
        <f t="shared" si="35"/>
        <v>0</v>
      </c>
      <c r="BF29" s="132">
        <f>'Result Entry'!F34</f>
        <v>0</v>
      </c>
      <c r="BG29" s="132" t="str">
        <f>'Result Entry'!Y34</f>
        <v/>
      </c>
      <c r="BH29" s="132" t="str">
        <f>'Result Entry'!AM34</f>
        <v/>
      </c>
      <c r="BI29" s="132" t="str">
        <f>'Result Entry'!BD34</f>
        <v/>
      </c>
      <c r="BJ29" s="132" t="str">
        <f>'Result Entry'!BU34</f>
        <v/>
      </c>
      <c r="BK29" s="132" t="str">
        <f>'Result Entry'!CL34</f>
        <v/>
      </c>
      <c r="BL29" s="132" t="str">
        <f>'Result Entry'!DC34</f>
        <v/>
      </c>
      <c r="BM29" s="129" t="str">
        <f>'Result Entry'!DT34</f>
        <v/>
      </c>
      <c r="BN29" s="160">
        <f t="shared" si="2"/>
        <v>0</v>
      </c>
      <c r="BO29" s="160">
        <f t="shared" si="3"/>
        <v>0</v>
      </c>
      <c r="BP29" s="160">
        <f t="shared" si="4"/>
        <v>0</v>
      </c>
      <c r="BQ29" s="160">
        <f t="shared" si="5"/>
        <v>0</v>
      </c>
      <c r="BR29" s="160">
        <f t="shared" si="6"/>
        <v>0</v>
      </c>
      <c r="BS29" s="160">
        <f t="shared" si="7"/>
        <v>0</v>
      </c>
      <c r="BT29" s="132">
        <f t="shared" si="8"/>
        <v>0</v>
      </c>
      <c r="BU29" s="132">
        <f t="shared" si="9"/>
        <v>0</v>
      </c>
      <c r="BV29" s="132">
        <f t="shared" si="10"/>
        <v>0</v>
      </c>
      <c r="BW29" s="132">
        <f t="shared" si="11"/>
        <v>0</v>
      </c>
      <c r="BX29" s="132">
        <f t="shared" si="12"/>
        <v>0</v>
      </c>
      <c r="BY29" s="132">
        <f t="shared" si="13"/>
        <v>0</v>
      </c>
      <c r="BZ29" s="161">
        <f t="shared" si="14"/>
        <v>0</v>
      </c>
      <c r="CA29" s="160">
        <f t="shared" si="15"/>
        <v>0</v>
      </c>
      <c r="CB29" s="160">
        <f t="shared" si="16"/>
        <v>0</v>
      </c>
      <c r="CC29" s="160">
        <f t="shared" si="17"/>
        <v>0</v>
      </c>
      <c r="CD29" s="160">
        <f t="shared" si="18"/>
        <v>0</v>
      </c>
      <c r="CE29" s="160">
        <f t="shared" si="19"/>
        <v>0</v>
      </c>
      <c r="CF29" s="132">
        <f t="shared" si="20"/>
        <v>0</v>
      </c>
      <c r="CG29" s="132">
        <f t="shared" si="21"/>
        <v>0</v>
      </c>
      <c r="CH29" s="132">
        <f t="shared" si="22"/>
        <v>0</v>
      </c>
      <c r="CI29" s="132">
        <f t="shared" si="23"/>
        <v>0</v>
      </c>
      <c r="CJ29" s="132">
        <f t="shared" si="24"/>
        <v>0</v>
      </c>
      <c r="CK29" s="129">
        <f t="shared" si="25"/>
        <v>0</v>
      </c>
      <c r="CL29" s="160">
        <f t="shared" si="26"/>
        <v>0</v>
      </c>
      <c r="CM29" s="160">
        <f t="shared" si="27"/>
        <v>0</v>
      </c>
      <c r="CN29" s="160">
        <f t="shared" si="28"/>
        <v>0</v>
      </c>
      <c r="CO29" s="160">
        <f t="shared" si="29"/>
        <v>0</v>
      </c>
      <c r="CP29" s="160">
        <f t="shared" si="30"/>
        <v>0</v>
      </c>
      <c r="CQ29" s="160">
        <f t="shared" si="31"/>
        <v>0</v>
      </c>
      <c r="CR29" s="130">
        <f t="shared" si="32"/>
        <v>0</v>
      </c>
      <c r="CS29" s="132">
        <f t="shared" si="32"/>
        <v>0</v>
      </c>
      <c r="CT29" s="132">
        <f t="shared" si="32"/>
        <v>0</v>
      </c>
      <c r="CU29" s="132">
        <f t="shared" si="32"/>
        <v>0</v>
      </c>
      <c r="CV29" s="132">
        <f t="shared" si="32"/>
        <v>0</v>
      </c>
      <c r="CW29" s="129">
        <f t="shared" si="32"/>
        <v>0</v>
      </c>
      <c r="CX29" s="160">
        <f t="shared" si="34"/>
        <v>0</v>
      </c>
      <c r="CY29" s="160">
        <f t="shared" si="34"/>
        <v>0</v>
      </c>
      <c r="CZ29" s="160">
        <f t="shared" si="34"/>
        <v>0</v>
      </c>
      <c r="DA29" s="160">
        <f t="shared" si="34"/>
        <v>0</v>
      </c>
      <c r="DB29" s="160">
        <f t="shared" si="34"/>
        <v>0</v>
      </c>
      <c r="DC29" s="160">
        <f t="shared" si="34"/>
        <v>0</v>
      </c>
      <c r="DD29" s="130">
        <f>IF(BF29=DD$2,'Result Entry'!G34,0)</f>
        <v>0</v>
      </c>
      <c r="DE29" s="132">
        <f>IF(BF29=DE$2,'Result Entry'!G34,0)</f>
        <v>0</v>
      </c>
      <c r="DF29" s="132">
        <f>IF(BF29=DF$2,'Result Entry'!G34,0)</f>
        <v>0</v>
      </c>
      <c r="DG29" s="132">
        <f>IF(BF29=DG$2,'Result Entry'!G34,0)</f>
        <v>0</v>
      </c>
      <c r="DH29" s="132">
        <f>IF(BF29=DH$2,'Result Entry'!G34,0)</f>
        <v>0</v>
      </c>
      <c r="DI29" s="132">
        <f>IF(BF29=DI$2,'Result Entry'!G34,0)</f>
        <v>0</v>
      </c>
      <c r="DJ29" s="162">
        <f>IF(BF29=DJ$2,'Result Entry'!FS34,0)</f>
        <v>0</v>
      </c>
      <c r="DK29" s="162">
        <f>IF(BF29=DK$2,'Result Entry'!FS34,0)</f>
        <v>0</v>
      </c>
      <c r="DL29" s="162">
        <f>IF(BF29=DL$2,'Result Entry'!FS34,0)</f>
        <v>0</v>
      </c>
      <c r="DM29" s="162">
        <f>IF(BF29=DM$2,'Result Entry'!FS34,0)</f>
        <v>0</v>
      </c>
      <c r="DN29" s="162">
        <f>IF(BF29=DN$2,'Result Entry'!FS34,0)</f>
        <v>0</v>
      </c>
      <c r="DO29" s="162">
        <f>IF(BF29=DO$2,'Result Entry'!FS34,0)</f>
        <v>0</v>
      </c>
    </row>
    <row r="30" spans="1:119" hidden="1">
      <c r="BE30" s="132">
        <f t="shared" si="35"/>
        <v>0</v>
      </c>
      <c r="BF30" s="132">
        <f>'Result Entry'!F35</f>
        <v>0</v>
      </c>
      <c r="BG30" s="132" t="str">
        <f>'Result Entry'!Y35</f>
        <v/>
      </c>
      <c r="BH30" s="132" t="str">
        <f>'Result Entry'!AM35</f>
        <v/>
      </c>
      <c r="BI30" s="132" t="str">
        <f>'Result Entry'!BD35</f>
        <v/>
      </c>
      <c r="BJ30" s="132" t="str">
        <f>'Result Entry'!BU35</f>
        <v/>
      </c>
      <c r="BK30" s="132" t="str">
        <f>'Result Entry'!CL35</f>
        <v/>
      </c>
      <c r="BL30" s="132" t="str">
        <f>'Result Entry'!DC35</f>
        <v/>
      </c>
      <c r="BM30" s="129" t="str">
        <f>'Result Entry'!DT35</f>
        <v/>
      </c>
      <c r="BN30" s="160">
        <f t="shared" si="2"/>
        <v>0</v>
      </c>
      <c r="BO30" s="160">
        <f t="shared" si="3"/>
        <v>0</v>
      </c>
      <c r="BP30" s="160">
        <f t="shared" si="4"/>
        <v>0</v>
      </c>
      <c r="BQ30" s="160">
        <f t="shared" si="5"/>
        <v>0</v>
      </c>
      <c r="BR30" s="160">
        <f t="shared" si="6"/>
        <v>0</v>
      </c>
      <c r="BS30" s="160">
        <f t="shared" si="7"/>
        <v>0</v>
      </c>
      <c r="BT30" s="132">
        <f t="shared" si="8"/>
        <v>0</v>
      </c>
      <c r="BU30" s="132">
        <f t="shared" si="9"/>
        <v>0</v>
      </c>
      <c r="BV30" s="132">
        <f t="shared" si="10"/>
        <v>0</v>
      </c>
      <c r="BW30" s="132">
        <f t="shared" si="11"/>
        <v>0</v>
      </c>
      <c r="BX30" s="132">
        <f t="shared" si="12"/>
        <v>0</v>
      </c>
      <c r="BY30" s="132">
        <f t="shared" si="13"/>
        <v>0</v>
      </c>
      <c r="BZ30" s="161">
        <f t="shared" si="14"/>
        <v>0</v>
      </c>
      <c r="CA30" s="160">
        <f t="shared" si="15"/>
        <v>0</v>
      </c>
      <c r="CB30" s="160">
        <f t="shared" si="16"/>
        <v>0</v>
      </c>
      <c r="CC30" s="160">
        <f t="shared" si="17"/>
        <v>0</v>
      </c>
      <c r="CD30" s="160">
        <f t="shared" si="18"/>
        <v>0</v>
      </c>
      <c r="CE30" s="160">
        <f t="shared" si="19"/>
        <v>0</v>
      </c>
      <c r="CF30" s="132">
        <f t="shared" si="20"/>
        <v>0</v>
      </c>
      <c r="CG30" s="132">
        <f t="shared" si="21"/>
        <v>0</v>
      </c>
      <c r="CH30" s="132">
        <f t="shared" si="22"/>
        <v>0</v>
      </c>
      <c r="CI30" s="132">
        <f t="shared" si="23"/>
        <v>0</v>
      </c>
      <c r="CJ30" s="132">
        <f t="shared" si="24"/>
        <v>0</v>
      </c>
      <c r="CK30" s="129">
        <f t="shared" si="25"/>
        <v>0</v>
      </c>
      <c r="CL30" s="160">
        <f t="shared" si="26"/>
        <v>0</v>
      </c>
      <c r="CM30" s="160">
        <f t="shared" si="27"/>
        <v>0</v>
      </c>
      <c r="CN30" s="160">
        <f t="shared" si="28"/>
        <v>0</v>
      </c>
      <c r="CO30" s="160">
        <f t="shared" si="29"/>
        <v>0</v>
      </c>
      <c r="CP30" s="160">
        <f t="shared" si="30"/>
        <v>0</v>
      </c>
      <c r="CQ30" s="160">
        <f t="shared" si="31"/>
        <v>0</v>
      </c>
      <c r="CR30" s="130">
        <f t="shared" si="32"/>
        <v>0</v>
      </c>
      <c r="CS30" s="132">
        <f t="shared" si="32"/>
        <v>0</v>
      </c>
      <c r="CT30" s="132">
        <f t="shared" si="32"/>
        <v>0</v>
      </c>
      <c r="CU30" s="132">
        <f t="shared" si="32"/>
        <v>0</v>
      </c>
      <c r="CV30" s="132">
        <f t="shared" si="32"/>
        <v>0</v>
      </c>
      <c r="CW30" s="129">
        <f t="shared" si="32"/>
        <v>0</v>
      </c>
      <c r="CX30" s="160">
        <f t="shared" si="34"/>
        <v>0</v>
      </c>
      <c r="CY30" s="160">
        <f t="shared" si="34"/>
        <v>0</v>
      </c>
      <c r="CZ30" s="160">
        <f t="shared" si="34"/>
        <v>0</v>
      </c>
      <c r="DA30" s="160">
        <f t="shared" si="34"/>
        <v>0</v>
      </c>
      <c r="DB30" s="160">
        <f t="shared" si="34"/>
        <v>0</v>
      </c>
      <c r="DC30" s="160">
        <f t="shared" si="34"/>
        <v>0</v>
      </c>
      <c r="DD30" s="130">
        <f>IF(BF30=DD$2,'Result Entry'!G35,0)</f>
        <v>0</v>
      </c>
      <c r="DE30" s="132">
        <f>IF(BF30=DE$2,'Result Entry'!G35,0)</f>
        <v>0</v>
      </c>
      <c r="DF30" s="132">
        <f>IF(BF30=DF$2,'Result Entry'!G35,0)</f>
        <v>0</v>
      </c>
      <c r="DG30" s="132">
        <f>IF(BF30=DG$2,'Result Entry'!G35,0)</f>
        <v>0</v>
      </c>
      <c r="DH30" s="132">
        <f>IF(BF30=DH$2,'Result Entry'!G35,0)</f>
        <v>0</v>
      </c>
      <c r="DI30" s="132">
        <f>IF(BF30=DI$2,'Result Entry'!G35,0)</f>
        <v>0</v>
      </c>
      <c r="DJ30" s="162">
        <f>IF(BF30=DJ$2,'Result Entry'!FS35,0)</f>
        <v>0</v>
      </c>
      <c r="DK30" s="162">
        <f>IF(BF30=DK$2,'Result Entry'!FS35,0)</f>
        <v>0</v>
      </c>
      <c r="DL30" s="162">
        <f>IF(BF30=DL$2,'Result Entry'!FS35,0)</f>
        <v>0</v>
      </c>
      <c r="DM30" s="162">
        <f>IF(BF30=DM$2,'Result Entry'!FS35,0)</f>
        <v>0</v>
      </c>
      <c r="DN30" s="162">
        <f>IF(BF30=DN$2,'Result Entry'!FS35,0)</f>
        <v>0</v>
      </c>
      <c r="DO30" s="162">
        <f>IF(BF30=DO$2,'Result Entry'!FS35,0)</f>
        <v>0</v>
      </c>
    </row>
    <row r="31" spans="1:119" hidden="1">
      <c r="BE31" s="132">
        <f t="shared" si="35"/>
        <v>0</v>
      </c>
      <c r="BF31" s="132">
        <f>'Result Entry'!F36</f>
        <v>0</v>
      </c>
      <c r="BG31" s="132" t="str">
        <f>'Result Entry'!Y36</f>
        <v/>
      </c>
      <c r="BH31" s="132" t="str">
        <f>'Result Entry'!AM36</f>
        <v/>
      </c>
      <c r="BI31" s="132" t="str">
        <f>'Result Entry'!BD36</f>
        <v/>
      </c>
      <c r="BJ31" s="132" t="str">
        <f>'Result Entry'!BU36</f>
        <v/>
      </c>
      <c r="BK31" s="132" t="str">
        <f>'Result Entry'!CL36</f>
        <v/>
      </c>
      <c r="BL31" s="132" t="str">
        <f>'Result Entry'!DC36</f>
        <v/>
      </c>
      <c r="BM31" s="129" t="str">
        <f>'Result Entry'!DT36</f>
        <v/>
      </c>
      <c r="BN31" s="160">
        <f t="shared" si="2"/>
        <v>0</v>
      </c>
      <c r="BO31" s="160">
        <f t="shared" si="3"/>
        <v>0</v>
      </c>
      <c r="BP31" s="160">
        <f t="shared" si="4"/>
        <v>0</v>
      </c>
      <c r="BQ31" s="160">
        <f t="shared" si="5"/>
        <v>0</v>
      </c>
      <c r="BR31" s="160">
        <f t="shared" si="6"/>
        <v>0</v>
      </c>
      <c r="BS31" s="160">
        <f t="shared" si="7"/>
        <v>0</v>
      </c>
      <c r="BT31" s="132">
        <f t="shared" si="8"/>
        <v>0</v>
      </c>
      <c r="BU31" s="132">
        <f t="shared" si="9"/>
        <v>0</v>
      </c>
      <c r="BV31" s="132">
        <f t="shared" si="10"/>
        <v>0</v>
      </c>
      <c r="BW31" s="132">
        <f t="shared" si="11"/>
        <v>0</v>
      </c>
      <c r="BX31" s="132">
        <f t="shared" si="12"/>
        <v>0</v>
      </c>
      <c r="BY31" s="132">
        <f t="shared" si="13"/>
        <v>0</v>
      </c>
      <c r="BZ31" s="161">
        <f t="shared" si="14"/>
        <v>0</v>
      </c>
      <c r="CA31" s="160">
        <f t="shared" si="15"/>
        <v>0</v>
      </c>
      <c r="CB31" s="160">
        <f t="shared" si="16"/>
        <v>0</v>
      </c>
      <c r="CC31" s="160">
        <f t="shared" si="17"/>
        <v>0</v>
      </c>
      <c r="CD31" s="160">
        <f t="shared" si="18"/>
        <v>0</v>
      </c>
      <c r="CE31" s="160">
        <f t="shared" si="19"/>
        <v>0</v>
      </c>
      <c r="CF31" s="132">
        <f t="shared" si="20"/>
        <v>0</v>
      </c>
      <c r="CG31" s="132">
        <f t="shared" si="21"/>
        <v>0</v>
      </c>
      <c r="CH31" s="132">
        <f t="shared" si="22"/>
        <v>0</v>
      </c>
      <c r="CI31" s="132">
        <f t="shared" si="23"/>
        <v>0</v>
      </c>
      <c r="CJ31" s="132">
        <f t="shared" si="24"/>
        <v>0</v>
      </c>
      <c r="CK31" s="129">
        <f t="shared" si="25"/>
        <v>0</v>
      </c>
      <c r="CL31" s="160">
        <f t="shared" si="26"/>
        <v>0</v>
      </c>
      <c r="CM31" s="160">
        <f t="shared" si="27"/>
        <v>0</v>
      </c>
      <c r="CN31" s="160">
        <f t="shared" si="28"/>
        <v>0</v>
      </c>
      <c r="CO31" s="160">
        <f t="shared" si="29"/>
        <v>0</v>
      </c>
      <c r="CP31" s="160">
        <f t="shared" si="30"/>
        <v>0</v>
      </c>
      <c r="CQ31" s="160">
        <f t="shared" si="31"/>
        <v>0</v>
      </c>
      <c r="CR31" s="130">
        <f t="shared" si="32"/>
        <v>0</v>
      </c>
      <c r="CS31" s="132">
        <f t="shared" si="32"/>
        <v>0</v>
      </c>
      <c r="CT31" s="132">
        <f t="shared" si="32"/>
        <v>0</v>
      </c>
      <c r="CU31" s="132">
        <f t="shared" si="32"/>
        <v>0</v>
      </c>
      <c r="CV31" s="132">
        <f t="shared" si="32"/>
        <v>0</v>
      </c>
      <c r="CW31" s="129">
        <f t="shared" si="32"/>
        <v>0</v>
      </c>
      <c r="CX31" s="160">
        <f t="shared" si="34"/>
        <v>0</v>
      </c>
      <c r="CY31" s="160">
        <f t="shared" si="34"/>
        <v>0</v>
      </c>
      <c r="CZ31" s="160">
        <f t="shared" si="34"/>
        <v>0</v>
      </c>
      <c r="DA31" s="160">
        <f t="shared" si="34"/>
        <v>0</v>
      </c>
      <c r="DB31" s="160">
        <f t="shared" si="34"/>
        <v>0</v>
      </c>
      <c r="DC31" s="160">
        <f t="shared" si="34"/>
        <v>0</v>
      </c>
      <c r="DD31" s="130">
        <f>IF(BF31=DD$2,'Result Entry'!G36,0)</f>
        <v>0</v>
      </c>
      <c r="DE31" s="132">
        <f>IF(BF31=DE$2,'Result Entry'!G36,0)</f>
        <v>0</v>
      </c>
      <c r="DF31" s="132">
        <f>IF(BF31=DF$2,'Result Entry'!G36,0)</f>
        <v>0</v>
      </c>
      <c r="DG31" s="132">
        <f>IF(BF31=DG$2,'Result Entry'!G36,0)</f>
        <v>0</v>
      </c>
      <c r="DH31" s="132">
        <f>IF(BF31=DH$2,'Result Entry'!G36,0)</f>
        <v>0</v>
      </c>
      <c r="DI31" s="132">
        <f>IF(BF31=DI$2,'Result Entry'!G36,0)</f>
        <v>0</v>
      </c>
      <c r="DJ31" s="162">
        <f>IF(BF31=DJ$2,'Result Entry'!FS36,0)</f>
        <v>0</v>
      </c>
      <c r="DK31" s="162">
        <f>IF(BF31=DK$2,'Result Entry'!FS36,0)</f>
        <v>0</v>
      </c>
      <c r="DL31" s="162">
        <f>IF(BF31=DL$2,'Result Entry'!FS36,0)</f>
        <v>0</v>
      </c>
      <c r="DM31" s="162">
        <f>IF(BF31=DM$2,'Result Entry'!FS36,0)</f>
        <v>0</v>
      </c>
      <c r="DN31" s="162">
        <f>IF(BF31=DN$2,'Result Entry'!FS36,0)</f>
        <v>0</v>
      </c>
      <c r="DO31" s="162">
        <f>IF(BF31=DO$2,'Result Entry'!FS36,0)</f>
        <v>0</v>
      </c>
    </row>
    <row r="32" spans="1:119" hidden="1">
      <c r="BE32" s="132">
        <f t="shared" si="35"/>
        <v>0</v>
      </c>
      <c r="BF32" s="132">
        <f>'Result Entry'!F37</f>
        <v>0</v>
      </c>
      <c r="BG32" s="132" t="str">
        <f>'Result Entry'!Y37</f>
        <v/>
      </c>
      <c r="BH32" s="132" t="str">
        <f>'Result Entry'!AM37</f>
        <v/>
      </c>
      <c r="BI32" s="132" t="str">
        <f>'Result Entry'!BD37</f>
        <v/>
      </c>
      <c r="BJ32" s="132" t="str">
        <f>'Result Entry'!BU37</f>
        <v/>
      </c>
      <c r="BK32" s="132" t="str">
        <f>'Result Entry'!CL37</f>
        <v/>
      </c>
      <c r="BL32" s="132" t="str">
        <f>'Result Entry'!DC37</f>
        <v/>
      </c>
      <c r="BM32" s="129" t="str">
        <f>'Result Entry'!DT37</f>
        <v/>
      </c>
      <c r="BN32" s="160">
        <f t="shared" si="2"/>
        <v>0</v>
      </c>
      <c r="BO32" s="160">
        <f t="shared" si="3"/>
        <v>0</v>
      </c>
      <c r="BP32" s="160">
        <f t="shared" si="4"/>
        <v>0</v>
      </c>
      <c r="BQ32" s="160">
        <f t="shared" si="5"/>
        <v>0</v>
      </c>
      <c r="BR32" s="160">
        <f t="shared" si="6"/>
        <v>0</v>
      </c>
      <c r="BS32" s="160">
        <f t="shared" si="7"/>
        <v>0</v>
      </c>
      <c r="BT32" s="132">
        <f t="shared" si="8"/>
        <v>0</v>
      </c>
      <c r="BU32" s="132">
        <f t="shared" si="9"/>
        <v>0</v>
      </c>
      <c r="BV32" s="132">
        <f t="shared" si="10"/>
        <v>0</v>
      </c>
      <c r="BW32" s="132">
        <f t="shared" si="11"/>
        <v>0</v>
      </c>
      <c r="BX32" s="132">
        <f t="shared" si="12"/>
        <v>0</v>
      </c>
      <c r="BY32" s="132">
        <f t="shared" si="13"/>
        <v>0</v>
      </c>
      <c r="BZ32" s="161">
        <f t="shared" si="14"/>
        <v>0</v>
      </c>
      <c r="CA32" s="160">
        <f t="shared" si="15"/>
        <v>0</v>
      </c>
      <c r="CB32" s="160">
        <f t="shared" si="16"/>
        <v>0</v>
      </c>
      <c r="CC32" s="160">
        <f t="shared" si="17"/>
        <v>0</v>
      </c>
      <c r="CD32" s="160">
        <f t="shared" si="18"/>
        <v>0</v>
      </c>
      <c r="CE32" s="160">
        <f t="shared" si="19"/>
        <v>0</v>
      </c>
      <c r="CF32" s="132">
        <f t="shared" si="20"/>
        <v>0</v>
      </c>
      <c r="CG32" s="132">
        <f t="shared" si="21"/>
        <v>0</v>
      </c>
      <c r="CH32" s="132">
        <f t="shared" si="22"/>
        <v>0</v>
      </c>
      <c r="CI32" s="132">
        <f t="shared" si="23"/>
        <v>0</v>
      </c>
      <c r="CJ32" s="132">
        <f t="shared" si="24"/>
        <v>0</v>
      </c>
      <c r="CK32" s="129">
        <f t="shared" si="25"/>
        <v>0</v>
      </c>
      <c r="CL32" s="160">
        <f t="shared" si="26"/>
        <v>0</v>
      </c>
      <c r="CM32" s="160">
        <f t="shared" si="27"/>
        <v>0</v>
      </c>
      <c r="CN32" s="160">
        <f t="shared" si="28"/>
        <v>0</v>
      </c>
      <c r="CO32" s="160">
        <f t="shared" si="29"/>
        <v>0</v>
      </c>
      <c r="CP32" s="160">
        <f t="shared" si="30"/>
        <v>0</v>
      </c>
      <c r="CQ32" s="160">
        <f t="shared" si="31"/>
        <v>0</v>
      </c>
      <c r="CR32" s="130">
        <f t="shared" si="32"/>
        <v>0</v>
      </c>
      <c r="CS32" s="132">
        <f t="shared" si="32"/>
        <v>0</v>
      </c>
      <c r="CT32" s="132">
        <f t="shared" si="32"/>
        <v>0</v>
      </c>
      <c r="CU32" s="132">
        <f t="shared" si="32"/>
        <v>0</v>
      </c>
      <c r="CV32" s="132">
        <f t="shared" si="32"/>
        <v>0</v>
      </c>
      <c r="CW32" s="129">
        <f t="shared" si="32"/>
        <v>0</v>
      </c>
      <c r="CX32" s="160">
        <f t="shared" si="34"/>
        <v>0</v>
      </c>
      <c r="CY32" s="160">
        <f t="shared" si="34"/>
        <v>0</v>
      </c>
      <c r="CZ32" s="160">
        <f t="shared" si="34"/>
        <v>0</v>
      </c>
      <c r="DA32" s="160">
        <f t="shared" si="34"/>
        <v>0</v>
      </c>
      <c r="DB32" s="160">
        <f t="shared" si="34"/>
        <v>0</v>
      </c>
      <c r="DC32" s="160">
        <f t="shared" si="34"/>
        <v>0</v>
      </c>
      <c r="DD32" s="130">
        <f>IF(BF32=DD$2,'Result Entry'!G37,0)</f>
        <v>0</v>
      </c>
      <c r="DE32" s="132">
        <f>IF(BF32=DE$2,'Result Entry'!G37,0)</f>
        <v>0</v>
      </c>
      <c r="DF32" s="132">
        <f>IF(BF32=DF$2,'Result Entry'!G37,0)</f>
        <v>0</v>
      </c>
      <c r="DG32" s="132">
        <f>IF(BF32=DG$2,'Result Entry'!G37,0)</f>
        <v>0</v>
      </c>
      <c r="DH32" s="132">
        <f>IF(BF32=DH$2,'Result Entry'!G37,0)</f>
        <v>0</v>
      </c>
      <c r="DI32" s="132">
        <f>IF(BF32=DI$2,'Result Entry'!G37,0)</f>
        <v>0</v>
      </c>
      <c r="DJ32" s="162">
        <f>IF(BF32=DJ$2,'Result Entry'!FS37,0)</f>
        <v>0</v>
      </c>
      <c r="DK32" s="162">
        <f>IF(BF32=DK$2,'Result Entry'!FS37,0)</f>
        <v>0</v>
      </c>
      <c r="DL32" s="162">
        <f>IF(BF32=DL$2,'Result Entry'!FS37,0)</f>
        <v>0</v>
      </c>
      <c r="DM32" s="162">
        <f>IF(BF32=DM$2,'Result Entry'!FS37,0)</f>
        <v>0</v>
      </c>
      <c r="DN32" s="162">
        <f>IF(BF32=DN$2,'Result Entry'!FS37,0)</f>
        <v>0</v>
      </c>
      <c r="DO32" s="162">
        <f>IF(BF32=DO$2,'Result Entry'!FS37,0)</f>
        <v>0</v>
      </c>
    </row>
    <row r="33" spans="57:119" hidden="1">
      <c r="BE33" s="132">
        <f t="shared" si="35"/>
        <v>0</v>
      </c>
      <c r="BF33" s="132">
        <f>'Result Entry'!F38</f>
        <v>0</v>
      </c>
      <c r="BG33" s="132" t="str">
        <f>'Result Entry'!Y38</f>
        <v/>
      </c>
      <c r="BH33" s="132" t="str">
        <f>'Result Entry'!AM38</f>
        <v/>
      </c>
      <c r="BI33" s="132" t="str">
        <f>'Result Entry'!BD38</f>
        <v/>
      </c>
      <c r="BJ33" s="132" t="str">
        <f>'Result Entry'!BU38</f>
        <v/>
      </c>
      <c r="BK33" s="132" t="str">
        <f>'Result Entry'!CL38</f>
        <v/>
      </c>
      <c r="BL33" s="132" t="str">
        <f>'Result Entry'!DC38</f>
        <v/>
      </c>
      <c r="BM33" s="129" t="str">
        <f>'Result Entry'!DT38</f>
        <v/>
      </c>
      <c r="BN33" s="160">
        <f t="shared" si="2"/>
        <v>0</v>
      </c>
      <c r="BO33" s="160">
        <f t="shared" si="3"/>
        <v>0</v>
      </c>
      <c r="BP33" s="160">
        <f t="shared" si="4"/>
        <v>0</v>
      </c>
      <c r="BQ33" s="160">
        <f t="shared" si="5"/>
        <v>0</v>
      </c>
      <c r="BR33" s="160">
        <f t="shared" si="6"/>
        <v>0</v>
      </c>
      <c r="BS33" s="160">
        <f t="shared" si="7"/>
        <v>0</v>
      </c>
      <c r="BT33" s="132">
        <f t="shared" si="8"/>
        <v>0</v>
      </c>
      <c r="BU33" s="132">
        <f t="shared" si="9"/>
        <v>0</v>
      </c>
      <c r="BV33" s="132">
        <f t="shared" si="10"/>
        <v>0</v>
      </c>
      <c r="BW33" s="132">
        <f t="shared" si="11"/>
        <v>0</v>
      </c>
      <c r="BX33" s="132">
        <f t="shared" si="12"/>
        <v>0</v>
      </c>
      <c r="BY33" s="132">
        <f t="shared" si="13"/>
        <v>0</v>
      </c>
      <c r="BZ33" s="161">
        <f t="shared" si="14"/>
        <v>0</v>
      </c>
      <c r="CA33" s="160">
        <f t="shared" si="15"/>
        <v>0</v>
      </c>
      <c r="CB33" s="160">
        <f t="shared" si="16"/>
        <v>0</v>
      </c>
      <c r="CC33" s="160">
        <f t="shared" si="17"/>
        <v>0</v>
      </c>
      <c r="CD33" s="160">
        <f t="shared" si="18"/>
        <v>0</v>
      </c>
      <c r="CE33" s="160">
        <f t="shared" si="19"/>
        <v>0</v>
      </c>
      <c r="CF33" s="132">
        <f t="shared" si="20"/>
        <v>0</v>
      </c>
      <c r="CG33" s="132">
        <f t="shared" si="21"/>
        <v>0</v>
      </c>
      <c r="CH33" s="132">
        <f t="shared" si="22"/>
        <v>0</v>
      </c>
      <c r="CI33" s="132">
        <f t="shared" si="23"/>
        <v>0</v>
      </c>
      <c r="CJ33" s="132">
        <f t="shared" si="24"/>
        <v>0</v>
      </c>
      <c r="CK33" s="129">
        <f t="shared" si="25"/>
        <v>0</v>
      </c>
      <c r="CL33" s="160">
        <f t="shared" si="26"/>
        <v>0</v>
      </c>
      <c r="CM33" s="160">
        <f t="shared" si="27"/>
        <v>0</v>
      </c>
      <c r="CN33" s="160">
        <f t="shared" si="28"/>
        <v>0</v>
      </c>
      <c r="CO33" s="160">
        <f t="shared" si="29"/>
        <v>0</v>
      </c>
      <c r="CP33" s="160">
        <f t="shared" si="30"/>
        <v>0</v>
      </c>
      <c r="CQ33" s="160">
        <f t="shared" si="31"/>
        <v>0</v>
      </c>
      <c r="CR33" s="130">
        <f t="shared" si="32"/>
        <v>0</v>
      </c>
      <c r="CS33" s="132">
        <f t="shared" si="32"/>
        <v>0</v>
      </c>
      <c r="CT33" s="132">
        <f t="shared" si="32"/>
        <v>0</v>
      </c>
      <c r="CU33" s="132">
        <f t="shared" si="32"/>
        <v>0</v>
      </c>
      <c r="CV33" s="132">
        <f t="shared" si="32"/>
        <v>0</v>
      </c>
      <c r="CW33" s="129">
        <f t="shared" si="32"/>
        <v>0</v>
      </c>
      <c r="CX33" s="160">
        <f t="shared" si="34"/>
        <v>0</v>
      </c>
      <c r="CY33" s="160">
        <f t="shared" si="34"/>
        <v>0</v>
      </c>
      <c r="CZ33" s="160">
        <f t="shared" si="34"/>
        <v>0</v>
      </c>
      <c r="DA33" s="160">
        <f t="shared" si="34"/>
        <v>0</v>
      </c>
      <c r="DB33" s="160">
        <f t="shared" si="34"/>
        <v>0</v>
      </c>
      <c r="DC33" s="160">
        <f t="shared" si="34"/>
        <v>0</v>
      </c>
      <c r="DD33" s="130">
        <f>IF(BF33=DD$2,'Result Entry'!G38,0)</f>
        <v>0</v>
      </c>
      <c r="DE33" s="132">
        <f>IF(BF33=DE$2,'Result Entry'!G38,0)</f>
        <v>0</v>
      </c>
      <c r="DF33" s="132">
        <f>IF(BF33=DF$2,'Result Entry'!G38,0)</f>
        <v>0</v>
      </c>
      <c r="DG33" s="132">
        <f>IF(BF33=DG$2,'Result Entry'!G38,0)</f>
        <v>0</v>
      </c>
      <c r="DH33" s="132">
        <f>IF(BF33=DH$2,'Result Entry'!G38,0)</f>
        <v>0</v>
      </c>
      <c r="DI33" s="132">
        <f>IF(BF33=DI$2,'Result Entry'!G38,0)</f>
        <v>0</v>
      </c>
      <c r="DJ33" s="162">
        <f>IF(BF33=DJ$2,'Result Entry'!FS38,0)</f>
        <v>0</v>
      </c>
      <c r="DK33" s="162">
        <f>IF(BF33=DK$2,'Result Entry'!FS38,0)</f>
        <v>0</v>
      </c>
      <c r="DL33" s="162">
        <f>IF(BF33=DL$2,'Result Entry'!FS38,0)</f>
        <v>0</v>
      </c>
      <c r="DM33" s="162">
        <f>IF(BF33=DM$2,'Result Entry'!FS38,0)</f>
        <v>0</v>
      </c>
      <c r="DN33" s="162">
        <f>IF(BF33=DN$2,'Result Entry'!FS38,0)</f>
        <v>0</v>
      </c>
      <c r="DO33" s="162">
        <f>IF(BF33=DO$2,'Result Entry'!FS38,0)</f>
        <v>0</v>
      </c>
    </row>
    <row r="34" spans="57:119" hidden="1">
      <c r="BE34" s="132">
        <f t="shared" si="35"/>
        <v>0</v>
      </c>
      <c r="BF34" s="132">
        <f>'Result Entry'!F39</f>
        <v>0</v>
      </c>
      <c r="BG34" s="132" t="str">
        <f>'Result Entry'!Y39</f>
        <v/>
      </c>
      <c r="BH34" s="132" t="str">
        <f>'Result Entry'!AM39</f>
        <v/>
      </c>
      <c r="BI34" s="132" t="str">
        <f>'Result Entry'!BD39</f>
        <v/>
      </c>
      <c r="BJ34" s="132" t="str">
        <f>'Result Entry'!BU39</f>
        <v/>
      </c>
      <c r="BK34" s="132" t="str">
        <f>'Result Entry'!CL39</f>
        <v/>
      </c>
      <c r="BL34" s="132" t="str">
        <f>'Result Entry'!DC39</f>
        <v/>
      </c>
      <c r="BM34" s="129" t="str">
        <f>'Result Entry'!DT39</f>
        <v/>
      </c>
      <c r="BN34" s="160">
        <f t="shared" si="2"/>
        <v>0</v>
      </c>
      <c r="BO34" s="160">
        <f t="shared" si="3"/>
        <v>0</v>
      </c>
      <c r="BP34" s="160">
        <f t="shared" si="4"/>
        <v>0</v>
      </c>
      <c r="BQ34" s="160">
        <f t="shared" si="5"/>
        <v>0</v>
      </c>
      <c r="BR34" s="160">
        <f t="shared" si="6"/>
        <v>0</v>
      </c>
      <c r="BS34" s="160">
        <f t="shared" si="7"/>
        <v>0</v>
      </c>
      <c r="BT34" s="132">
        <f t="shared" si="8"/>
        <v>0</v>
      </c>
      <c r="BU34" s="132">
        <f t="shared" si="9"/>
        <v>0</v>
      </c>
      <c r="BV34" s="132">
        <f t="shared" si="10"/>
        <v>0</v>
      </c>
      <c r="BW34" s="132">
        <f t="shared" si="11"/>
        <v>0</v>
      </c>
      <c r="BX34" s="132">
        <f t="shared" si="12"/>
        <v>0</v>
      </c>
      <c r="BY34" s="132">
        <f t="shared" si="13"/>
        <v>0</v>
      </c>
      <c r="BZ34" s="161">
        <f t="shared" si="14"/>
        <v>0</v>
      </c>
      <c r="CA34" s="160">
        <f t="shared" si="15"/>
        <v>0</v>
      </c>
      <c r="CB34" s="160">
        <f t="shared" si="16"/>
        <v>0</v>
      </c>
      <c r="CC34" s="160">
        <f t="shared" si="17"/>
        <v>0</v>
      </c>
      <c r="CD34" s="160">
        <f t="shared" si="18"/>
        <v>0</v>
      </c>
      <c r="CE34" s="160">
        <f t="shared" si="19"/>
        <v>0</v>
      </c>
      <c r="CF34" s="132">
        <f t="shared" si="20"/>
        <v>0</v>
      </c>
      <c r="CG34" s="132">
        <f t="shared" si="21"/>
        <v>0</v>
      </c>
      <c r="CH34" s="132">
        <f t="shared" si="22"/>
        <v>0</v>
      </c>
      <c r="CI34" s="132">
        <f t="shared" si="23"/>
        <v>0</v>
      </c>
      <c r="CJ34" s="132">
        <f t="shared" si="24"/>
        <v>0</v>
      </c>
      <c r="CK34" s="129">
        <f t="shared" si="25"/>
        <v>0</v>
      </c>
      <c r="CL34" s="160">
        <f t="shared" si="26"/>
        <v>0</v>
      </c>
      <c r="CM34" s="160">
        <f t="shared" si="27"/>
        <v>0</v>
      </c>
      <c r="CN34" s="160">
        <f t="shared" si="28"/>
        <v>0</v>
      </c>
      <c r="CO34" s="160">
        <f t="shared" si="29"/>
        <v>0</v>
      </c>
      <c r="CP34" s="160">
        <f t="shared" si="30"/>
        <v>0</v>
      </c>
      <c r="CQ34" s="160">
        <f t="shared" si="31"/>
        <v>0</v>
      </c>
      <c r="CR34" s="130">
        <f t="shared" si="32"/>
        <v>0</v>
      </c>
      <c r="CS34" s="132">
        <f t="shared" si="32"/>
        <v>0</v>
      </c>
      <c r="CT34" s="132">
        <f t="shared" si="32"/>
        <v>0</v>
      </c>
      <c r="CU34" s="132">
        <f t="shared" si="32"/>
        <v>0</v>
      </c>
      <c r="CV34" s="132">
        <f t="shared" si="32"/>
        <v>0</v>
      </c>
      <c r="CW34" s="129">
        <f t="shared" si="32"/>
        <v>0</v>
      </c>
      <c r="CX34" s="160">
        <f t="shared" si="34"/>
        <v>0</v>
      </c>
      <c r="CY34" s="160">
        <f t="shared" si="34"/>
        <v>0</v>
      </c>
      <c r="CZ34" s="160">
        <f t="shared" si="34"/>
        <v>0</v>
      </c>
      <c r="DA34" s="160">
        <f t="shared" si="34"/>
        <v>0</v>
      </c>
      <c r="DB34" s="160">
        <f t="shared" si="34"/>
        <v>0</v>
      </c>
      <c r="DC34" s="160">
        <f t="shared" si="34"/>
        <v>0</v>
      </c>
      <c r="DD34" s="130">
        <f>IF(BF34=DD$2,'Result Entry'!G39,0)</f>
        <v>0</v>
      </c>
      <c r="DE34" s="132">
        <f>IF(BF34=DE$2,'Result Entry'!G39,0)</f>
        <v>0</v>
      </c>
      <c r="DF34" s="132">
        <f>IF(BF34=DF$2,'Result Entry'!G39,0)</f>
        <v>0</v>
      </c>
      <c r="DG34" s="132">
        <f>IF(BF34=DG$2,'Result Entry'!G39,0)</f>
        <v>0</v>
      </c>
      <c r="DH34" s="132">
        <f>IF(BF34=DH$2,'Result Entry'!G39,0)</f>
        <v>0</v>
      </c>
      <c r="DI34" s="132">
        <f>IF(BF34=DI$2,'Result Entry'!G39,0)</f>
        <v>0</v>
      </c>
      <c r="DJ34" s="162">
        <f>IF(BF34=DJ$2,'Result Entry'!FS39,0)</f>
        <v>0</v>
      </c>
      <c r="DK34" s="162">
        <f>IF(BF34=DK$2,'Result Entry'!FS39,0)</f>
        <v>0</v>
      </c>
      <c r="DL34" s="162">
        <f>IF(BF34=DL$2,'Result Entry'!FS39,0)</f>
        <v>0</v>
      </c>
      <c r="DM34" s="162">
        <f>IF(BF34=DM$2,'Result Entry'!FS39,0)</f>
        <v>0</v>
      </c>
      <c r="DN34" s="162">
        <f>IF(BF34=DN$2,'Result Entry'!FS39,0)</f>
        <v>0</v>
      </c>
      <c r="DO34" s="162">
        <f>IF(BF34=DO$2,'Result Entry'!FS39,0)</f>
        <v>0</v>
      </c>
    </row>
    <row r="35" spans="57:119" hidden="1">
      <c r="BE35" s="132">
        <f t="shared" si="35"/>
        <v>0</v>
      </c>
      <c r="BF35" s="132">
        <f>'Result Entry'!F40</f>
        <v>0</v>
      </c>
      <c r="BG35" s="132" t="str">
        <f>'Result Entry'!Y40</f>
        <v/>
      </c>
      <c r="BH35" s="132" t="str">
        <f>'Result Entry'!AM40</f>
        <v/>
      </c>
      <c r="BI35" s="132" t="str">
        <f>'Result Entry'!BD40</f>
        <v/>
      </c>
      <c r="BJ35" s="132" t="str">
        <f>'Result Entry'!BU40</f>
        <v/>
      </c>
      <c r="BK35" s="132" t="str">
        <f>'Result Entry'!CL40</f>
        <v/>
      </c>
      <c r="BL35" s="132" t="str">
        <f>'Result Entry'!DC40</f>
        <v/>
      </c>
      <c r="BM35" s="129" t="str">
        <f>'Result Entry'!DT40</f>
        <v/>
      </c>
      <c r="BN35" s="160">
        <f t="shared" si="2"/>
        <v>0</v>
      </c>
      <c r="BO35" s="160">
        <f t="shared" si="3"/>
        <v>0</v>
      </c>
      <c r="BP35" s="160">
        <f t="shared" si="4"/>
        <v>0</v>
      </c>
      <c r="BQ35" s="160">
        <f t="shared" si="5"/>
        <v>0</v>
      </c>
      <c r="BR35" s="160">
        <f t="shared" si="6"/>
        <v>0</v>
      </c>
      <c r="BS35" s="160">
        <f t="shared" si="7"/>
        <v>0</v>
      </c>
      <c r="BT35" s="132">
        <f t="shared" si="8"/>
        <v>0</v>
      </c>
      <c r="BU35" s="132">
        <f t="shared" si="9"/>
        <v>0</v>
      </c>
      <c r="BV35" s="132">
        <f t="shared" si="10"/>
        <v>0</v>
      </c>
      <c r="BW35" s="132">
        <f t="shared" si="11"/>
        <v>0</v>
      </c>
      <c r="BX35" s="132">
        <f t="shared" si="12"/>
        <v>0</v>
      </c>
      <c r="BY35" s="132">
        <f t="shared" si="13"/>
        <v>0</v>
      </c>
      <c r="BZ35" s="161">
        <f t="shared" si="14"/>
        <v>0</v>
      </c>
      <c r="CA35" s="160">
        <f t="shared" si="15"/>
        <v>0</v>
      </c>
      <c r="CB35" s="160">
        <f t="shared" si="16"/>
        <v>0</v>
      </c>
      <c r="CC35" s="160">
        <f t="shared" si="17"/>
        <v>0</v>
      </c>
      <c r="CD35" s="160">
        <f t="shared" si="18"/>
        <v>0</v>
      </c>
      <c r="CE35" s="160">
        <f t="shared" si="19"/>
        <v>0</v>
      </c>
      <c r="CF35" s="132">
        <f t="shared" si="20"/>
        <v>0</v>
      </c>
      <c r="CG35" s="132">
        <f t="shared" si="21"/>
        <v>0</v>
      </c>
      <c r="CH35" s="132">
        <f t="shared" si="22"/>
        <v>0</v>
      </c>
      <c r="CI35" s="132">
        <f t="shared" si="23"/>
        <v>0</v>
      </c>
      <c r="CJ35" s="132">
        <f t="shared" si="24"/>
        <v>0</v>
      </c>
      <c r="CK35" s="129">
        <f t="shared" si="25"/>
        <v>0</v>
      </c>
      <c r="CL35" s="160">
        <f t="shared" si="26"/>
        <v>0</v>
      </c>
      <c r="CM35" s="160">
        <f t="shared" si="27"/>
        <v>0</v>
      </c>
      <c r="CN35" s="160">
        <f t="shared" si="28"/>
        <v>0</v>
      </c>
      <c r="CO35" s="160">
        <f t="shared" si="29"/>
        <v>0</v>
      </c>
      <c r="CP35" s="160">
        <f t="shared" si="30"/>
        <v>0</v>
      </c>
      <c r="CQ35" s="160">
        <f t="shared" si="31"/>
        <v>0</v>
      </c>
      <c r="CR35" s="130">
        <f t="shared" si="32"/>
        <v>0</v>
      </c>
      <c r="CS35" s="132">
        <f t="shared" si="32"/>
        <v>0</v>
      </c>
      <c r="CT35" s="132">
        <f t="shared" si="32"/>
        <v>0</v>
      </c>
      <c r="CU35" s="132">
        <f t="shared" si="32"/>
        <v>0</v>
      </c>
      <c r="CV35" s="132">
        <f t="shared" si="32"/>
        <v>0</v>
      </c>
      <c r="CW35" s="129">
        <f t="shared" si="32"/>
        <v>0</v>
      </c>
      <c r="CX35" s="160">
        <f t="shared" si="34"/>
        <v>0</v>
      </c>
      <c r="CY35" s="160">
        <f t="shared" si="34"/>
        <v>0</v>
      </c>
      <c r="CZ35" s="160">
        <f t="shared" si="34"/>
        <v>0</v>
      </c>
      <c r="DA35" s="160">
        <f t="shared" si="34"/>
        <v>0</v>
      </c>
      <c r="DB35" s="160">
        <f t="shared" si="34"/>
        <v>0</v>
      </c>
      <c r="DC35" s="160">
        <f t="shared" si="34"/>
        <v>0</v>
      </c>
      <c r="DD35" s="130">
        <f>IF(BF35=DD$2,'Result Entry'!G40,0)</f>
        <v>0</v>
      </c>
      <c r="DE35" s="132">
        <f>IF(BF35=DE$2,'Result Entry'!G40,0)</f>
        <v>0</v>
      </c>
      <c r="DF35" s="132">
        <f>IF(BF35=DF$2,'Result Entry'!G40,0)</f>
        <v>0</v>
      </c>
      <c r="DG35" s="132">
        <f>IF(BF35=DG$2,'Result Entry'!G40,0)</f>
        <v>0</v>
      </c>
      <c r="DH35" s="132">
        <f>IF(BF35=DH$2,'Result Entry'!G40,0)</f>
        <v>0</v>
      </c>
      <c r="DI35" s="132">
        <f>IF(BF35=DI$2,'Result Entry'!G40,0)</f>
        <v>0</v>
      </c>
      <c r="DJ35" s="162">
        <f>IF(BF35=DJ$2,'Result Entry'!FS40,0)</f>
        <v>0</v>
      </c>
      <c r="DK35" s="162">
        <f>IF(BF35=DK$2,'Result Entry'!FS40,0)</f>
        <v>0</v>
      </c>
      <c r="DL35" s="162">
        <f>IF(BF35=DL$2,'Result Entry'!FS40,0)</f>
        <v>0</v>
      </c>
      <c r="DM35" s="162">
        <f>IF(BF35=DM$2,'Result Entry'!FS40,0)</f>
        <v>0</v>
      </c>
      <c r="DN35" s="162">
        <f>IF(BF35=DN$2,'Result Entry'!FS40,0)</f>
        <v>0</v>
      </c>
      <c r="DO35" s="162">
        <f>IF(BF35=DO$2,'Result Entry'!FS40,0)</f>
        <v>0</v>
      </c>
    </row>
    <row r="36" spans="57:119" hidden="1">
      <c r="BE36" s="132">
        <f t="shared" si="35"/>
        <v>0</v>
      </c>
      <c r="BF36" s="132">
        <f>'Result Entry'!F41</f>
        <v>0</v>
      </c>
      <c r="BG36" s="132" t="str">
        <f>'Result Entry'!Y41</f>
        <v/>
      </c>
      <c r="BH36" s="132" t="str">
        <f>'Result Entry'!AM41</f>
        <v/>
      </c>
      <c r="BI36" s="132" t="str">
        <f>'Result Entry'!BD41</f>
        <v/>
      </c>
      <c r="BJ36" s="132" t="str">
        <f>'Result Entry'!BU41</f>
        <v/>
      </c>
      <c r="BK36" s="132" t="str">
        <f>'Result Entry'!CL41</f>
        <v/>
      </c>
      <c r="BL36" s="132" t="str">
        <f>'Result Entry'!DC41</f>
        <v/>
      </c>
      <c r="BM36" s="129" t="str">
        <f>'Result Entry'!DT41</f>
        <v/>
      </c>
      <c r="BN36" s="160">
        <f t="shared" si="2"/>
        <v>0</v>
      </c>
      <c r="BO36" s="160">
        <f t="shared" si="3"/>
        <v>0</v>
      </c>
      <c r="BP36" s="160">
        <f t="shared" si="4"/>
        <v>0</v>
      </c>
      <c r="BQ36" s="160">
        <f t="shared" si="5"/>
        <v>0</v>
      </c>
      <c r="BR36" s="160">
        <f t="shared" si="6"/>
        <v>0</v>
      </c>
      <c r="BS36" s="160">
        <f t="shared" si="7"/>
        <v>0</v>
      </c>
      <c r="BT36" s="132">
        <f t="shared" si="8"/>
        <v>0</v>
      </c>
      <c r="BU36" s="132">
        <f t="shared" si="9"/>
        <v>0</v>
      </c>
      <c r="BV36" s="132">
        <f t="shared" si="10"/>
        <v>0</v>
      </c>
      <c r="BW36" s="132">
        <f t="shared" si="11"/>
        <v>0</v>
      </c>
      <c r="BX36" s="132">
        <f t="shared" si="12"/>
        <v>0</v>
      </c>
      <c r="BY36" s="132">
        <f t="shared" si="13"/>
        <v>0</v>
      </c>
      <c r="BZ36" s="161">
        <f t="shared" si="14"/>
        <v>0</v>
      </c>
      <c r="CA36" s="160">
        <f t="shared" si="15"/>
        <v>0</v>
      </c>
      <c r="CB36" s="160">
        <f t="shared" si="16"/>
        <v>0</v>
      </c>
      <c r="CC36" s="160">
        <f t="shared" si="17"/>
        <v>0</v>
      </c>
      <c r="CD36" s="160">
        <f t="shared" si="18"/>
        <v>0</v>
      </c>
      <c r="CE36" s="160">
        <f t="shared" si="19"/>
        <v>0</v>
      </c>
      <c r="CF36" s="132">
        <f t="shared" si="20"/>
        <v>0</v>
      </c>
      <c r="CG36" s="132">
        <f t="shared" si="21"/>
        <v>0</v>
      </c>
      <c r="CH36" s="132">
        <f t="shared" si="22"/>
        <v>0</v>
      </c>
      <c r="CI36" s="132">
        <f t="shared" si="23"/>
        <v>0</v>
      </c>
      <c r="CJ36" s="132">
        <f t="shared" si="24"/>
        <v>0</v>
      </c>
      <c r="CK36" s="129">
        <f t="shared" si="25"/>
        <v>0</v>
      </c>
      <c r="CL36" s="160">
        <f t="shared" si="26"/>
        <v>0</v>
      </c>
      <c r="CM36" s="160">
        <f t="shared" si="27"/>
        <v>0</v>
      </c>
      <c r="CN36" s="160">
        <f t="shared" si="28"/>
        <v>0</v>
      </c>
      <c r="CO36" s="160">
        <f t="shared" si="29"/>
        <v>0</v>
      </c>
      <c r="CP36" s="160">
        <f t="shared" si="30"/>
        <v>0</v>
      </c>
      <c r="CQ36" s="160">
        <f t="shared" si="31"/>
        <v>0</v>
      </c>
      <c r="CR36" s="130">
        <f t="shared" ref="CR36:CW67" si="65">IF($BF36=CR$2,$BL36,0)</f>
        <v>0</v>
      </c>
      <c r="CS36" s="132">
        <f t="shared" si="65"/>
        <v>0</v>
      </c>
      <c r="CT36" s="132">
        <f t="shared" si="65"/>
        <v>0</v>
      </c>
      <c r="CU36" s="132">
        <f t="shared" si="65"/>
        <v>0</v>
      </c>
      <c r="CV36" s="132">
        <f t="shared" si="65"/>
        <v>0</v>
      </c>
      <c r="CW36" s="129">
        <f t="shared" si="65"/>
        <v>0</v>
      </c>
      <c r="CX36" s="160">
        <f t="shared" ref="CX36:DC67" si="66">IF($BF36=CX$2,$BM36,0)</f>
        <v>0</v>
      </c>
      <c r="CY36" s="160">
        <f t="shared" si="66"/>
        <v>0</v>
      </c>
      <c r="CZ36" s="160">
        <f t="shared" si="66"/>
        <v>0</v>
      </c>
      <c r="DA36" s="160">
        <f t="shared" si="66"/>
        <v>0</v>
      </c>
      <c r="DB36" s="160">
        <f t="shared" si="66"/>
        <v>0</v>
      </c>
      <c r="DC36" s="160">
        <f t="shared" si="66"/>
        <v>0</v>
      </c>
      <c r="DD36" s="130">
        <f>IF(BF36=DD$2,'Result Entry'!G41,0)</f>
        <v>0</v>
      </c>
      <c r="DE36" s="132">
        <f>IF(BF36=DE$2,'Result Entry'!G41,0)</f>
        <v>0</v>
      </c>
      <c r="DF36" s="132">
        <f>IF(BF36=DF$2,'Result Entry'!G41,0)</f>
        <v>0</v>
      </c>
      <c r="DG36" s="132">
        <f>IF(BF36=DG$2,'Result Entry'!G41,0)</f>
        <v>0</v>
      </c>
      <c r="DH36" s="132">
        <f>IF(BF36=DH$2,'Result Entry'!G41,0)</f>
        <v>0</v>
      </c>
      <c r="DI36" s="132">
        <f>IF(BF36=DI$2,'Result Entry'!G41,0)</f>
        <v>0</v>
      </c>
      <c r="DJ36" s="162">
        <f>IF(BF36=DJ$2,'Result Entry'!FS41,0)</f>
        <v>0</v>
      </c>
      <c r="DK36" s="162">
        <f>IF(BF36=DK$2,'Result Entry'!FS41,0)</f>
        <v>0</v>
      </c>
      <c r="DL36" s="162">
        <f>IF(BF36=DL$2,'Result Entry'!FS41,0)</f>
        <v>0</v>
      </c>
      <c r="DM36" s="162">
        <f>IF(BF36=DM$2,'Result Entry'!FS41,0)</f>
        <v>0</v>
      </c>
      <c r="DN36" s="162">
        <f>IF(BF36=DN$2,'Result Entry'!FS41,0)</f>
        <v>0</v>
      </c>
      <c r="DO36" s="162">
        <f>IF(BF36=DO$2,'Result Entry'!FS41,0)</f>
        <v>0</v>
      </c>
    </row>
    <row r="37" spans="57:119" hidden="1">
      <c r="BE37" s="132">
        <f t="shared" si="35"/>
        <v>0</v>
      </c>
      <c r="BF37" s="132">
        <f>'Result Entry'!F42</f>
        <v>0</v>
      </c>
      <c r="BG37" s="132" t="str">
        <f>'Result Entry'!Y42</f>
        <v/>
      </c>
      <c r="BH37" s="132" t="str">
        <f>'Result Entry'!AM42</f>
        <v/>
      </c>
      <c r="BI37" s="132" t="str">
        <f>'Result Entry'!BD42</f>
        <v/>
      </c>
      <c r="BJ37" s="132" t="str">
        <f>'Result Entry'!BU42</f>
        <v/>
      </c>
      <c r="BK37" s="132" t="str">
        <f>'Result Entry'!CL42</f>
        <v/>
      </c>
      <c r="BL37" s="132" t="str">
        <f>'Result Entry'!DC42</f>
        <v/>
      </c>
      <c r="BM37" s="129" t="str">
        <f>'Result Entry'!DT42</f>
        <v/>
      </c>
      <c r="BN37" s="160">
        <f t="shared" si="2"/>
        <v>0</v>
      </c>
      <c r="BO37" s="160">
        <f t="shared" si="3"/>
        <v>0</v>
      </c>
      <c r="BP37" s="160">
        <f t="shared" si="4"/>
        <v>0</v>
      </c>
      <c r="BQ37" s="160">
        <f t="shared" si="5"/>
        <v>0</v>
      </c>
      <c r="BR37" s="160">
        <f t="shared" si="6"/>
        <v>0</v>
      </c>
      <c r="BS37" s="160">
        <f t="shared" si="7"/>
        <v>0</v>
      </c>
      <c r="BT37" s="132">
        <f t="shared" si="8"/>
        <v>0</v>
      </c>
      <c r="BU37" s="132">
        <f t="shared" si="9"/>
        <v>0</v>
      </c>
      <c r="BV37" s="132">
        <f t="shared" si="10"/>
        <v>0</v>
      </c>
      <c r="BW37" s="132">
        <f t="shared" si="11"/>
        <v>0</v>
      </c>
      <c r="BX37" s="132">
        <f t="shared" si="12"/>
        <v>0</v>
      </c>
      <c r="BY37" s="132">
        <f t="shared" si="13"/>
        <v>0</v>
      </c>
      <c r="BZ37" s="161">
        <f t="shared" si="14"/>
        <v>0</v>
      </c>
      <c r="CA37" s="160">
        <f t="shared" si="15"/>
        <v>0</v>
      </c>
      <c r="CB37" s="160">
        <f t="shared" si="16"/>
        <v>0</v>
      </c>
      <c r="CC37" s="160">
        <f t="shared" si="17"/>
        <v>0</v>
      </c>
      <c r="CD37" s="160">
        <f t="shared" si="18"/>
        <v>0</v>
      </c>
      <c r="CE37" s="160">
        <f t="shared" si="19"/>
        <v>0</v>
      </c>
      <c r="CF37" s="132">
        <f t="shared" si="20"/>
        <v>0</v>
      </c>
      <c r="CG37" s="132">
        <f t="shared" si="21"/>
        <v>0</v>
      </c>
      <c r="CH37" s="132">
        <f t="shared" si="22"/>
        <v>0</v>
      </c>
      <c r="CI37" s="132">
        <f t="shared" si="23"/>
        <v>0</v>
      </c>
      <c r="CJ37" s="132">
        <f t="shared" si="24"/>
        <v>0</v>
      </c>
      <c r="CK37" s="129">
        <f t="shared" si="25"/>
        <v>0</v>
      </c>
      <c r="CL37" s="160">
        <f t="shared" si="26"/>
        <v>0</v>
      </c>
      <c r="CM37" s="160">
        <f t="shared" si="27"/>
        <v>0</v>
      </c>
      <c r="CN37" s="160">
        <f t="shared" si="28"/>
        <v>0</v>
      </c>
      <c r="CO37" s="160">
        <f t="shared" si="29"/>
        <v>0</v>
      </c>
      <c r="CP37" s="160">
        <f t="shared" si="30"/>
        <v>0</v>
      </c>
      <c r="CQ37" s="160">
        <f t="shared" si="31"/>
        <v>0</v>
      </c>
      <c r="CR37" s="130">
        <f t="shared" si="65"/>
        <v>0</v>
      </c>
      <c r="CS37" s="132">
        <f t="shared" si="65"/>
        <v>0</v>
      </c>
      <c r="CT37" s="132">
        <f t="shared" si="65"/>
        <v>0</v>
      </c>
      <c r="CU37" s="132">
        <f t="shared" si="65"/>
        <v>0</v>
      </c>
      <c r="CV37" s="132">
        <f t="shared" si="65"/>
        <v>0</v>
      </c>
      <c r="CW37" s="129">
        <f t="shared" si="65"/>
        <v>0</v>
      </c>
      <c r="CX37" s="160">
        <f t="shared" si="66"/>
        <v>0</v>
      </c>
      <c r="CY37" s="160">
        <f t="shared" si="66"/>
        <v>0</v>
      </c>
      <c r="CZ37" s="160">
        <f t="shared" si="66"/>
        <v>0</v>
      </c>
      <c r="DA37" s="160">
        <f t="shared" si="66"/>
        <v>0</v>
      </c>
      <c r="DB37" s="160">
        <f t="shared" si="66"/>
        <v>0</v>
      </c>
      <c r="DC37" s="160">
        <f t="shared" si="66"/>
        <v>0</v>
      </c>
      <c r="DD37" s="130">
        <f>IF(BF37=DD$2,'Result Entry'!G42,0)</f>
        <v>0</v>
      </c>
      <c r="DE37" s="132">
        <f>IF(BF37=DE$2,'Result Entry'!G42,0)</f>
        <v>0</v>
      </c>
      <c r="DF37" s="132">
        <f>IF(BF37=DF$2,'Result Entry'!G42,0)</f>
        <v>0</v>
      </c>
      <c r="DG37" s="132">
        <f>IF(BF37=DG$2,'Result Entry'!G42,0)</f>
        <v>0</v>
      </c>
      <c r="DH37" s="132">
        <f>IF(BF37=DH$2,'Result Entry'!G42,0)</f>
        <v>0</v>
      </c>
      <c r="DI37" s="132">
        <f>IF(BF37=DI$2,'Result Entry'!G42,0)</f>
        <v>0</v>
      </c>
      <c r="DJ37" s="162">
        <f>IF(BF37=DJ$2,'Result Entry'!FS42,0)</f>
        <v>0</v>
      </c>
      <c r="DK37" s="162">
        <f>IF(BF37=DK$2,'Result Entry'!FS42,0)</f>
        <v>0</v>
      </c>
      <c r="DL37" s="162">
        <f>IF(BF37=DL$2,'Result Entry'!FS42,0)</f>
        <v>0</v>
      </c>
      <c r="DM37" s="162">
        <f>IF(BF37=DM$2,'Result Entry'!FS42,0)</f>
        <v>0</v>
      </c>
      <c r="DN37" s="162">
        <f>IF(BF37=DN$2,'Result Entry'!FS42,0)</f>
        <v>0</v>
      </c>
      <c r="DO37" s="162">
        <f>IF(BF37=DO$2,'Result Entry'!FS42,0)</f>
        <v>0</v>
      </c>
    </row>
    <row r="38" spans="57:119" hidden="1">
      <c r="BE38" s="132">
        <f t="shared" si="35"/>
        <v>0</v>
      </c>
      <c r="BF38" s="132">
        <f>'Result Entry'!F43</f>
        <v>0</v>
      </c>
      <c r="BG38" s="132" t="str">
        <f>'Result Entry'!Y43</f>
        <v/>
      </c>
      <c r="BH38" s="132" t="str">
        <f>'Result Entry'!AM43</f>
        <v/>
      </c>
      <c r="BI38" s="132" t="str">
        <f>'Result Entry'!BD43</f>
        <v/>
      </c>
      <c r="BJ38" s="132" t="str">
        <f>'Result Entry'!BU43</f>
        <v/>
      </c>
      <c r="BK38" s="132" t="str">
        <f>'Result Entry'!CL43</f>
        <v/>
      </c>
      <c r="BL38" s="132" t="str">
        <f>'Result Entry'!DC43</f>
        <v/>
      </c>
      <c r="BM38" s="129" t="str">
        <f>'Result Entry'!DT43</f>
        <v/>
      </c>
      <c r="BN38" s="160">
        <f t="shared" si="2"/>
        <v>0</v>
      </c>
      <c r="BO38" s="160">
        <f t="shared" si="3"/>
        <v>0</v>
      </c>
      <c r="BP38" s="160">
        <f t="shared" si="4"/>
        <v>0</v>
      </c>
      <c r="BQ38" s="160">
        <f t="shared" si="5"/>
        <v>0</v>
      </c>
      <c r="BR38" s="160">
        <f t="shared" si="6"/>
        <v>0</v>
      </c>
      <c r="BS38" s="160">
        <f t="shared" si="7"/>
        <v>0</v>
      </c>
      <c r="BT38" s="132">
        <f t="shared" si="8"/>
        <v>0</v>
      </c>
      <c r="BU38" s="132">
        <f t="shared" si="9"/>
        <v>0</v>
      </c>
      <c r="BV38" s="132">
        <f t="shared" si="10"/>
        <v>0</v>
      </c>
      <c r="BW38" s="132">
        <f t="shared" si="11"/>
        <v>0</v>
      </c>
      <c r="BX38" s="132">
        <f t="shared" si="12"/>
        <v>0</v>
      </c>
      <c r="BY38" s="132">
        <f t="shared" si="13"/>
        <v>0</v>
      </c>
      <c r="BZ38" s="161">
        <f t="shared" si="14"/>
        <v>0</v>
      </c>
      <c r="CA38" s="160">
        <f t="shared" si="15"/>
        <v>0</v>
      </c>
      <c r="CB38" s="160">
        <f t="shared" si="16"/>
        <v>0</v>
      </c>
      <c r="CC38" s="160">
        <f t="shared" si="17"/>
        <v>0</v>
      </c>
      <c r="CD38" s="160">
        <f t="shared" si="18"/>
        <v>0</v>
      </c>
      <c r="CE38" s="160">
        <f t="shared" si="19"/>
        <v>0</v>
      </c>
      <c r="CF38" s="132">
        <f t="shared" si="20"/>
        <v>0</v>
      </c>
      <c r="CG38" s="132">
        <f t="shared" si="21"/>
        <v>0</v>
      </c>
      <c r="CH38" s="132">
        <f t="shared" si="22"/>
        <v>0</v>
      </c>
      <c r="CI38" s="132">
        <f t="shared" si="23"/>
        <v>0</v>
      </c>
      <c r="CJ38" s="132">
        <f t="shared" si="24"/>
        <v>0</v>
      </c>
      <c r="CK38" s="129">
        <f t="shared" si="25"/>
        <v>0</v>
      </c>
      <c r="CL38" s="160">
        <f t="shared" si="26"/>
        <v>0</v>
      </c>
      <c r="CM38" s="160">
        <f t="shared" si="27"/>
        <v>0</v>
      </c>
      <c r="CN38" s="160">
        <f t="shared" si="28"/>
        <v>0</v>
      </c>
      <c r="CO38" s="160">
        <f t="shared" si="29"/>
        <v>0</v>
      </c>
      <c r="CP38" s="160">
        <f t="shared" si="30"/>
        <v>0</v>
      </c>
      <c r="CQ38" s="160">
        <f t="shared" si="31"/>
        <v>0</v>
      </c>
      <c r="CR38" s="130">
        <f t="shared" si="65"/>
        <v>0</v>
      </c>
      <c r="CS38" s="132">
        <f t="shared" si="65"/>
        <v>0</v>
      </c>
      <c r="CT38" s="132">
        <f t="shared" si="65"/>
        <v>0</v>
      </c>
      <c r="CU38" s="132">
        <f t="shared" si="65"/>
        <v>0</v>
      </c>
      <c r="CV38" s="132">
        <f t="shared" si="65"/>
        <v>0</v>
      </c>
      <c r="CW38" s="129">
        <f t="shared" si="65"/>
        <v>0</v>
      </c>
      <c r="CX38" s="160">
        <f t="shared" si="66"/>
        <v>0</v>
      </c>
      <c r="CY38" s="160">
        <f t="shared" si="66"/>
        <v>0</v>
      </c>
      <c r="CZ38" s="160">
        <f t="shared" si="66"/>
        <v>0</v>
      </c>
      <c r="DA38" s="160">
        <f t="shared" si="66"/>
        <v>0</v>
      </c>
      <c r="DB38" s="160">
        <f t="shared" si="66"/>
        <v>0</v>
      </c>
      <c r="DC38" s="160">
        <f t="shared" si="66"/>
        <v>0</v>
      </c>
      <c r="DD38" s="130">
        <f>IF(BF38=DD$2,'Result Entry'!G43,0)</f>
        <v>0</v>
      </c>
      <c r="DE38" s="132">
        <f>IF(BF38=DE$2,'Result Entry'!G43,0)</f>
        <v>0</v>
      </c>
      <c r="DF38" s="132">
        <f>IF(BF38=DF$2,'Result Entry'!G43,0)</f>
        <v>0</v>
      </c>
      <c r="DG38" s="132">
        <f>IF(BF38=DG$2,'Result Entry'!G43,0)</f>
        <v>0</v>
      </c>
      <c r="DH38" s="132">
        <f>IF(BF38=DH$2,'Result Entry'!G43,0)</f>
        <v>0</v>
      </c>
      <c r="DI38" s="132">
        <f>IF(BF38=DI$2,'Result Entry'!G43,0)</f>
        <v>0</v>
      </c>
      <c r="DJ38" s="162">
        <f>IF(BF38=DJ$2,'Result Entry'!FS43,0)</f>
        <v>0</v>
      </c>
      <c r="DK38" s="162">
        <f>IF(BF38=DK$2,'Result Entry'!FS43,0)</f>
        <v>0</v>
      </c>
      <c r="DL38" s="162">
        <f>IF(BF38=DL$2,'Result Entry'!FS43,0)</f>
        <v>0</v>
      </c>
      <c r="DM38" s="162">
        <f>IF(BF38=DM$2,'Result Entry'!FS43,0)</f>
        <v>0</v>
      </c>
      <c r="DN38" s="162">
        <f>IF(BF38=DN$2,'Result Entry'!FS43,0)</f>
        <v>0</v>
      </c>
      <c r="DO38" s="162">
        <f>IF(BF38=DO$2,'Result Entry'!FS43,0)</f>
        <v>0</v>
      </c>
    </row>
    <row r="39" spans="57:119" hidden="1">
      <c r="BE39" s="132">
        <f t="shared" si="35"/>
        <v>0</v>
      </c>
      <c r="BF39" s="132">
        <f>'Result Entry'!F44</f>
        <v>0</v>
      </c>
      <c r="BG39" s="132" t="str">
        <f>'Result Entry'!Y44</f>
        <v/>
      </c>
      <c r="BH39" s="132" t="str">
        <f>'Result Entry'!AM44</f>
        <v/>
      </c>
      <c r="BI39" s="132" t="str">
        <f>'Result Entry'!BD44</f>
        <v/>
      </c>
      <c r="BJ39" s="132" t="str">
        <f>'Result Entry'!BU44</f>
        <v/>
      </c>
      <c r="BK39" s="132" t="str">
        <f>'Result Entry'!CL44</f>
        <v/>
      </c>
      <c r="BL39" s="132" t="str">
        <f>'Result Entry'!DC44</f>
        <v/>
      </c>
      <c r="BM39" s="129" t="str">
        <f>'Result Entry'!DT44</f>
        <v/>
      </c>
      <c r="BN39" s="160">
        <f t="shared" si="2"/>
        <v>0</v>
      </c>
      <c r="BO39" s="160">
        <f t="shared" si="3"/>
        <v>0</v>
      </c>
      <c r="BP39" s="160">
        <f t="shared" si="4"/>
        <v>0</v>
      </c>
      <c r="BQ39" s="160">
        <f t="shared" si="5"/>
        <v>0</v>
      </c>
      <c r="BR39" s="160">
        <f t="shared" si="6"/>
        <v>0</v>
      </c>
      <c r="BS39" s="160">
        <f t="shared" si="7"/>
        <v>0</v>
      </c>
      <c r="BT39" s="132">
        <f t="shared" si="8"/>
        <v>0</v>
      </c>
      <c r="BU39" s="132">
        <f t="shared" si="9"/>
        <v>0</v>
      </c>
      <c r="BV39" s="132">
        <f t="shared" si="10"/>
        <v>0</v>
      </c>
      <c r="BW39" s="132">
        <f t="shared" si="11"/>
        <v>0</v>
      </c>
      <c r="BX39" s="132">
        <f t="shared" si="12"/>
        <v>0</v>
      </c>
      <c r="BY39" s="132">
        <f t="shared" si="13"/>
        <v>0</v>
      </c>
      <c r="BZ39" s="161">
        <f t="shared" si="14"/>
        <v>0</v>
      </c>
      <c r="CA39" s="160">
        <f t="shared" si="15"/>
        <v>0</v>
      </c>
      <c r="CB39" s="160">
        <f t="shared" si="16"/>
        <v>0</v>
      </c>
      <c r="CC39" s="160">
        <f t="shared" si="17"/>
        <v>0</v>
      </c>
      <c r="CD39" s="160">
        <f t="shared" si="18"/>
        <v>0</v>
      </c>
      <c r="CE39" s="160">
        <f t="shared" si="19"/>
        <v>0</v>
      </c>
      <c r="CF39" s="132">
        <f t="shared" si="20"/>
        <v>0</v>
      </c>
      <c r="CG39" s="132">
        <f t="shared" si="21"/>
        <v>0</v>
      </c>
      <c r="CH39" s="132">
        <f t="shared" si="22"/>
        <v>0</v>
      </c>
      <c r="CI39" s="132">
        <f t="shared" si="23"/>
        <v>0</v>
      </c>
      <c r="CJ39" s="132">
        <f t="shared" si="24"/>
        <v>0</v>
      </c>
      <c r="CK39" s="129">
        <f t="shared" si="25"/>
        <v>0</v>
      </c>
      <c r="CL39" s="160">
        <f t="shared" si="26"/>
        <v>0</v>
      </c>
      <c r="CM39" s="160">
        <f t="shared" si="27"/>
        <v>0</v>
      </c>
      <c r="CN39" s="160">
        <f t="shared" si="28"/>
        <v>0</v>
      </c>
      <c r="CO39" s="160">
        <f t="shared" si="29"/>
        <v>0</v>
      </c>
      <c r="CP39" s="160">
        <f t="shared" si="30"/>
        <v>0</v>
      </c>
      <c r="CQ39" s="160">
        <f t="shared" si="31"/>
        <v>0</v>
      </c>
      <c r="CR39" s="130">
        <f t="shared" si="65"/>
        <v>0</v>
      </c>
      <c r="CS39" s="132">
        <f t="shared" si="65"/>
        <v>0</v>
      </c>
      <c r="CT39" s="132">
        <f t="shared" si="65"/>
        <v>0</v>
      </c>
      <c r="CU39" s="132">
        <f t="shared" si="65"/>
        <v>0</v>
      </c>
      <c r="CV39" s="132">
        <f t="shared" si="65"/>
        <v>0</v>
      </c>
      <c r="CW39" s="129">
        <f t="shared" si="65"/>
        <v>0</v>
      </c>
      <c r="CX39" s="160">
        <f t="shared" si="66"/>
        <v>0</v>
      </c>
      <c r="CY39" s="160">
        <f t="shared" si="66"/>
        <v>0</v>
      </c>
      <c r="CZ39" s="160">
        <f t="shared" si="66"/>
        <v>0</v>
      </c>
      <c r="DA39" s="160">
        <f t="shared" si="66"/>
        <v>0</v>
      </c>
      <c r="DB39" s="160">
        <f t="shared" si="66"/>
        <v>0</v>
      </c>
      <c r="DC39" s="160">
        <f t="shared" si="66"/>
        <v>0</v>
      </c>
      <c r="DD39" s="130">
        <f>IF(BF39=DD$2,'Result Entry'!G44,0)</f>
        <v>0</v>
      </c>
      <c r="DE39" s="132">
        <f>IF(BF39=DE$2,'Result Entry'!G44,0)</f>
        <v>0</v>
      </c>
      <c r="DF39" s="132">
        <f>IF(BF39=DF$2,'Result Entry'!G44,0)</f>
        <v>0</v>
      </c>
      <c r="DG39" s="132">
        <f>IF(BF39=DG$2,'Result Entry'!G44,0)</f>
        <v>0</v>
      </c>
      <c r="DH39" s="132">
        <f>IF(BF39=DH$2,'Result Entry'!G44,0)</f>
        <v>0</v>
      </c>
      <c r="DI39" s="132">
        <f>IF(BF39=DI$2,'Result Entry'!G44,0)</f>
        <v>0</v>
      </c>
      <c r="DJ39" s="162">
        <f>IF(BF39=DJ$2,'Result Entry'!FS44,0)</f>
        <v>0</v>
      </c>
      <c r="DK39" s="162">
        <f>IF(BF39=DK$2,'Result Entry'!FS44,0)</f>
        <v>0</v>
      </c>
      <c r="DL39" s="162">
        <f>IF(BF39=DL$2,'Result Entry'!FS44,0)</f>
        <v>0</v>
      </c>
      <c r="DM39" s="162">
        <f>IF(BF39=DM$2,'Result Entry'!FS44,0)</f>
        <v>0</v>
      </c>
      <c r="DN39" s="162">
        <f>IF(BF39=DN$2,'Result Entry'!FS44,0)</f>
        <v>0</v>
      </c>
      <c r="DO39" s="162">
        <f>IF(BF39=DO$2,'Result Entry'!FS44,0)</f>
        <v>0</v>
      </c>
    </row>
    <row r="40" spans="57:119" hidden="1">
      <c r="BE40" s="132">
        <f t="shared" si="35"/>
        <v>0</v>
      </c>
      <c r="BF40" s="132">
        <f>'Result Entry'!F45</f>
        <v>0</v>
      </c>
      <c r="BG40" s="132" t="str">
        <f>'Result Entry'!Y45</f>
        <v/>
      </c>
      <c r="BH40" s="132" t="str">
        <f>'Result Entry'!AM45</f>
        <v/>
      </c>
      <c r="BI40" s="132" t="str">
        <f>'Result Entry'!BD45</f>
        <v/>
      </c>
      <c r="BJ40" s="132" t="str">
        <f>'Result Entry'!BU45</f>
        <v/>
      </c>
      <c r="BK40" s="132" t="str">
        <f>'Result Entry'!CL45</f>
        <v/>
      </c>
      <c r="BL40" s="132" t="str">
        <f>'Result Entry'!DC45</f>
        <v/>
      </c>
      <c r="BM40" s="129" t="str">
        <f>'Result Entry'!DT45</f>
        <v/>
      </c>
      <c r="BN40" s="160">
        <f t="shared" si="2"/>
        <v>0</v>
      </c>
      <c r="BO40" s="160">
        <f t="shared" si="3"/>
        <v>0</v>
      </c>
      <c r="BP40" s="160">
        <f t="shared" si="4"/>
        <v>0</v>
      </c>
      <c r="BQ40" s="160">
        <f t="shared" si="5"/>
        <v>0</v>
      </c>
      <c r="BR40" s="160">
        <f t="shared" si="6"/>
        <v>0</v>
      </c>
      <c r="BS40" s="160">
        <f t="shared" si="7"/>
        <v>0</v>
      </c>
      <c r="BT40" s="132">
        <f t="shared" si="8"/>
        <v>0</v>
      </c>
      <c r="BU40" s="132">
        <f t="shared" si="9"/>
        <v>0</v>
      </c>
      <c r="BV40" s="132">
        <f t="shared" si="10"/>
        <v>0</v>
      </c>
      <c r="BW40" s="132">
        <f t="shared" si="11"/>
        <v>0</v>
      </c>
      <c r="BX40" s="132">
        <f t="shared" si="12"/>
        <v>0</v>
      </c>
      <c r="BY40" s="132">
        <f t="shared" si="13"/>
        <v>0</v>
      </c>
      <c r="BZ40" s="161">
        <f t="shared" si="14"/>
        <v>0</v>
      </c>
      <c r="CA40" s="160">
        <f t="shared" si="15"/>
        <v>0</v>
      </c>
      <c r="CB40" s="160">
        <f t="shared" si="16"/>
        <v>0</v>
      </c>
      <c r="CC40" s="160">
        <f t="shared" si="17"/>
        <v>0</v>
      </c>
      <c r="CD40" s="160">
        <f t="shared" si="18"/>
        <v>0</v>
      </c>
      <c r="CE40" s="160">
        <f t="shared" si="19"/>
        <v>0</v>
      </c>
      <c r="CF40" s="132">
        <f t="shared" si="20"/>
        <v>0</v>
      </c>
      <c r="CG40" s="132">
        <f t="shared" si="21"/>
        <v>0</v>
      </c>
      <c r="CH40" s="132">
        <f t="shared" si="22"/>
        <v>0</v>
      </c>
      <c r="CI40" s="132">
        <f t="shared" si="23"/>
        <v>0</v>
      </c>
      <c r="CJ40" s="132">
        <f t="shared" si="24"/>
        <v>0</v>
      </c>
      <c r="CK40" s="129">
        <f t="shared" si="25"/>
        <v>0</v>
      </c>
      <c r="CL40" s="160">
        <f t="shared" si="26"/>
        <v>0</v>
      </c>
      <c r="CM40" s="160">
        <f t="shared" si="27"/>
        <v>0</v>
      </c>
      <c r="CN40" s="160">
        <f t="shared" si="28"/>
        <v>0</v>
      </c>
      <c r="CO40" s="160">
        <f t="shared" si="29"/>
        <v>0</v>
      </c>
      <c r="CP40" s="160">
        <f t="shared" si="30"/>
        <v>0</v>
      </c>
      <c r="CQ40" s="160">
        <f t="shared" si="31"/>
        <v>0</v>
      </c>
      <c r="CR40" s="130">
        <f t="shared" si="65"/>
        <v>0</v>
      </c>
      <c r="CS40" s="132">
        <f t="shared" si="65"/>
        <v>0</v>
      </c>
      <c r="CT40" s="132">
        <f t="shared" si="65"/>
        <v>0</v>
      </c>
      <c r="CU40" s="132">
        <f t="shared" si="65"/>
        <v>0</v>
      </c>
      <c r="CV40" s="132">
        <f t="shared" si="65"/>
        <v>0</v>
      </c>
      <c r="CW40" s="129">
        <f t="shared" si="65"/>
        <v>0</v>
      </c>
      <c r="CX40" s="160">
        <f t="shared" si="66"/>
        <v>0</v>
      </c>
      <c r="CY40" s="160">
        <f t="shared" si="66"/>
        <v>0</v>
      </c>
      <c r="CZ40" s="160">
        <f t="shared" si="66"/>
        <v>0</v>
      </c>
      <c r="DA40" s="160">
        <f t="shared" si="66"/>
        <v>0</v>
      </c>
      <c r="DB40" s="160">
        <f t="shared" si="66"/>
        <v>0</v>
      </c>
      <c r="DC40" s="160">
        <f t="shared" si="66"/>
        <v>0</v>
      </c>
      <c r="DD40" s="130">
        <f>IF(BF40=DD$2,'Result Entry'!G45,0)</f>
        <v>0</v>
      </c>
      <c r="DE40" s="132">
        <f>IF(BF40=DE$2,'Result Entry'!G45,0)</f>
        <v>0</v>
      </c>
      <c r="DF40" s="132">
        <f>IF(BF40=DF$2,'Result Entry'!G45,0)</f>
        <v>0</v>
      </c>
      <c r="DG40" s="132">
        <f>IF(BF40=DG$2,'Result Entry'!G45,0)</f>
        <v>0</v>
      </c>
      <c r="DH40" s="132">
        <f>IF(BF40=DH$2,'Result Entry'!G45,0)</f>
        <v>0</v>
      </c>
      <c r="DI40" s="132">
        <f>IF(BF40=DI$2,'Result Entry'!G45,0)</f>
        <v>0</v>
      </c>
      <c r="DJ40" s="162">
        <f>IF(BF40=DJ$2,'Result Entry'!FS45,0)</f>
        <v>0</v>
      </c>
      <c r="DK40" s="162">
        <f>IF(BF40=DK$2,'Result Entry'!FS45,0)</f>
        <v>0</v>
      </c>
      <c r="DL40" s="162">
        <f>IF(BF40=DL$2,'Result Entry'!FS45,0)</f>
        <v>0</v>
      </c>
      <c r="DM40" s="162">
        <f>IF(BF40=DM$2,'Result Entry'!FS45,0)</f>
        <v>0</v>
      </c>
      <c r="DN40" s="162">
        <f>IF(BF40=DN$2,'Result Entry'!FS45,0)</f>
        <v>0</v>
      </c>
      <c r="DO40" s="162">
        <f>IF(BF40=DO$2,'Result Entry'!FS45,0)</f>
        <v>0</v>
      </c>
    </row>
    <row r="41" spans="57:119" hidden="1">
      <c r="BE41" s="132">
        <f t="shared" si="35"/>
        <v>0</v>
      </c>
      <c r="BF41" s="132">
        <f>'Result Entry'!F46</f>
        <v>0</v>
      </c>
      <c r="BG41" s="132" t="str">
        <f>'Result Entry'!Y46</f>
        <v/>
      </c>
      <c r="BH41" s="132" t="str">
        <f>'Result Entry'!AM46</f>
        <v/>
      </c>
      <c r="BI41" s="132" t="str">
        <f>'Result Entry'!BD46</f>
        <v/>
      </c>
      <c r="BJ41" s="132" t="str">
        <f>'Result Entry'!BU46</f>
        <v/>
      </c>
      <c r="BK41" s="132" t="str">
        <f>'Result Entry'!CL46</f>
        <v/>
      </c>
      <c r="BL41" s="132" t="str">
        <f>'Result Entry'!DC46</f>
        <v/>
      </c>
      <c r="BM41" s="129" t="str">
        <f>'Result Entry'!DT46</f>
        <v/>
      </c>
      <c r="BN41" s="160">
        <f t="shared" si="2"/>
        <v>0</v>
      </c>
      <c r="BO41" s="160">
        <f t="shared" si="3"/>
        <v>0</v>
      </c>
      <c r="BP41" s="160">
        <f t="shared" si="4"/>
        <v>0</v>
      </c>
      <c r="BQ41" s="160">
        <f t="shared" si="5"/>
        <v>0</v>
      </c>
      <c r="BR41" s="160">
        <f t="shared" si="6"/>
        <v>0</v>
      </c>
      <c r="BS41" s="160">
        <f t="shared" si="7"/>
        <v>0</v>
      </c>
      <c r="BT41" s="132">
        <f t="shared" si="8"/>
        <v>0</v>
      </c>
      <c r="BU41" s="132">
        <f t="shared" si="9"/>
        <v>0</v>
      </c>
      <c r="BV41" s="132">
        <f t="shared" si="10"/>
        <v>0</v>
      </c>
      <c r="BW41" s="132">
        <f t="shared" si="11"/>
        <v>0</v>
      </c>
      <c r="BX41" s="132">
        <f t="shared" si="12"/>
        <v>0</v>
      </c>
      <c r="BY41" s="132">
        <f t="shared" si="13"/>
        <v>0</v>
      </c>
      <c r="BZ41" s="161">
        <f t="shared" si="14"/>
        <v>0</v>
      </c>
      <c r="CA41" s="160">
        <f t="shared" si="15"/>
        <v>0</v>
      </c>
      <c r="CB41" s="160">
        <f t="shared" si="16"/>
        <v>0</v>
      </c>
      <c r="CC41" s="160">
        <f t="shared" si="17"/>
        <v>0</v>
      </c>
      <c r="CD41" s="160">
        <f t="shared" si="18"/>
        <v>0</v>
      </c>
      <c r="CE41" s="160">
        <f t="shared" si="19"/>
        <v>0</v>
      </c>
      <c r="CF41" s="132">
        <f t="shared" si="20"/>
        <v>0</v>
      </c>
      <c r="CG41" s="132">
        <f t="shared" si="21"/>
        <v>0</v>
      </c>
      <c r="CH41" s="132">
        <f t="shared" si="22"/>
        <v>0</v>
      </c>
      <c r="CI41" s="132">
        <f t="shared" si="23"/>
        <v>0</v>
      </c>
      <c r="CJ41" s="132">
        <f t="shared" si="24"/>
        <v>0</v>
      </c>
      <c r="CK41" s="129">
        <f t="shared" si="25"/>
        <v>0</v>
      </c>
      <c r="CL41" s="160">
        <f t="shared" si="26"/>
        <v>0</v>
      </c>
      <c r="CM41" s="160">
        <f t="shared" si="27"/>
        <v>0</v>
      </c>
      <c r="CN41" s="160">
        <f t="shared" si="28"/>
        <v>0</v>
      </c>
      <c r="CO41" s="160">
        <f t="shared" si="29"/>
        <v>0</v>
      </c>
      <c r="CP41" s="160">
        <f t="shared" si="30"/>
        <v>0</v>
      </c>
      <c r="CQ41" s="160">
        <f t="shared" si="31"/>
        <v>0</v>
      </c>
      <c r="CR41" s="130">
        <f t="shared" si="65"/>
        <v>0</v>
      </c>
      <c r="CS41" s="132">
        <f t="shared" si="65"/>
        <v>0</v>
      </c>
      <c r="CT41" s="132">
        <f t="shared" si="65"/>
        <v>0</v>
      </c>
      <c r="CU41" s="132">
        <f t="shared" si="65"/>
        <v>0</v>
      </c>
      <c r="CV41" s="132">
        <f t="shared" si="65"/>
        <v>0</v>
      </c>
      <c r="CW41" s="129">
        <f t="shared" si="65"/>
        <v>0</v>
      </c>
      <c r="CX41" s="160">
        <f t="shared" si="66"/>
        <v>0</v>
      </c>
      <c r="CY41" s="160">
        <f t="shared" si="66"/>
        <v>0</v>
      </c>
      <c r="CZ41" s="160">
        <f t="shared" si="66"/>
        <v>0</v>
      </c>
      <c r="DA41" s="160">
        <f t="shared" si="66"/>
        <v>0</v>
      </c>
      <c r="DB41" s="160">
        <f t="shared" si="66"/>
        <v>0</v>
      </c>
      <c r="DC41" s="160">
        <f t="shared" si="66"/>
        <v>0</v>
      </c>
      <c r="DD41" s="130">
        <f>IF(BF41=DD$2,'Result Entry'!G46,0)</f>
        <v>0</v>
      </c>
      <c r="DE41" s="132">
        <f>IF(BF41=DE$2,'Result Entry'!G46,0)</f>
        <v>0</v>
      </c>
      <c r="DF41" s="132">
        <f>IF(BF41=DF$2,'Result Entry'!G46,0)</f>
        <v>0</v>
      </c>
      <c r="DG41" s="132">
        <f>IF(BF41=DG$2,'Result Entry'!G46,0)</f>
        <v>0</v>
      </c>
      <c r="DH41" s="132">
        <f>IF(BF41=DH$2,'Result Entry'!G46,0)</f>
        <v>0</v>
      </c>
      <c r="DI41" s="132">
        <f>IF(BF41=DI$2,'Result Entry'!G46,0)</f>
        <v>0</v>
      </c>
      <c r="DJ41" s="162">
        <f>IF(BF41=DJ$2,'Result Entry'!FS46,0)</f>
        <v>0</v>
      </c>
      <c r="DK41" s="162">
        <f>IF(BF41=DK$2,'Result Entry'!FS46,0)</f>
        <v>0</v>
      </c>
      <c r="DL41" s="162">
        <f>IF(BF41=DL$2,'Result Entry'!FS46,0)</f>
        <v>0</v>
      </c>
      <c r="DM41" s="162">
        <f>IF(BF41=DM$2,'Result Entry'!FS46,0)</f>
        <v>0</v>
      </c>
      <c r="DN41" s="162">
        <f>IF(BF41=DN$2,'Result Entry'!FS46,0)</f>
        <v>0</v>
      </c>
      <c r="DO41" s="162">
        <f>IF(BF41=DO$2,'Result Entry'!FS46,0)</f>
        <v>0</v>
      </c>
    </row>
    <row r="42" spans="57:119" hidden="1">
      <c r="BE42" s="132">
        <f t="shared" si="35"/>
        <v>0</v>
      </c>
      <c r="BF42" s="132">
        <f>'Result Entry'!F47</f>
        <v>0</v>
      </c>
      <c r="BG42" s="132" t="str">
        <f>'Result Entry'!Y47</f>
        <v/>
      </c>
      <c r="BH42" s="132" t="str">
        <f>'Result Entry'!AM47</f>
        <v/>
      </c>
      <c r="BI42" s="132" t="str">
        <f>'Result Entry'!BD47</f>
        <v/>
      </c>
      <c r="BJ42" s="132" t="str">
        <f>'Result Entry'!BU47</f>
        <v/>
      </c>
      <c r="BK42" s="132" t="str">
        <f>'Result Entry'!CL47</f>
        <v/>
      </c>
      <c r="BL42" s="132" t="str">
        <f>'Result Entry'!DC47</f>
        <v/>
      </c>
      <c r="BM42" s="129" t="str">
        <f>'Result Entry'!DT47</f>
        <v/>
      </c>
      <c r="BN42" s="160">
        <f t="shared" si="2"/>
        <v>0</v>
      </c>
      <c r="BO42" s="160">
        <f t="shared" si="3"/>
        <v>0</v>
      </c>
      <c r="BP42" s="160">
        <f t="shared" si="4"/>
        <v>0</v>
      </c>
      <c r="BQ42" s="160">
        <f t="shared" si="5"/>
        <v>0</v>
      </c>
      <c r="BR42" s="160">
        <f t="shared" si="6"/>
        <v>0</v>
      </c>
      <c r="BS42" s="160">
        <f t="shared" si="7"/>
        <v>0</v>
      </c>
      <c r="BT42" s="132">
        <f t="shared" si="8"/>
        <v>0</v>
      </c>
      <c r="BU42" s="132">
        <f t="shared" si="9"/>
        <v>0</v>
      </c>
      <c r="BV42" s="132">
        <f t="shared" si="10"/>
        <v>0</v>
      </c>
      <c r="BW42" s="132">
        <f t="shared" si="11"/>
        <v>0</v>
      </c>
      <c r="BX42" s="132">
        <f t="shared" si="12"/>
        <v>0</v>
      </c>
      <c r="BY42" s="132">
        <f t="shared" si="13"/>
        <v>0</v>
      </c>
      <c r="BZ42" s="161">
        <f t="shared" si="14"/>
        <v>0</v>
      </c>
      <c r="CA42" s="160">
        <f t="shared" si="15"/>
        <v>0</v>
      </c>
      <c r="CB42" s="160">
        <f t="shared" si="16"/>
        <v>0</v>
      </c>
      <c r="CC42" s="160">
        <f t="shared" si="17"/>
        <v>0</v>
      </c>
      <c r="CD42" s="160">
        <f t="shared" si="18"/>
        <v>0</v>
      </c>
      <c r="CE42" s="160">
        <f t="shared" si="19"/>
        <v>0</v>
      </c>
      <c r="CF42" s="132">
        <f t="shared" si="20"/>
        <v>0</v>
      </c>
      <c r="CG42" s="132">
        <f t="shared" si="21"/>
        <v>0</v>
      </c>
      <c r="CH42" s="132">
        <f t="shared" si="22"/>
        <v>0</v>
      </c>
      <c r="CI42" s="132">
        <f t="shared" si="23"/>
        <v>0</v>
      </c>
      <c r="CJ42" s="132">
        <f t="shared" si="24"/>
        <v>0</v>
      </c>
      <c r="CK42" s="129">
        <f t="shared" si="25"/>
        <v>0</v>
      </c>
      <c r="CL42" s="160">
        <f t="shared" si="26"/>
        <v>0</v>
      </c>
      <c r="CM42" s="160">
        <f t="shared" si="27"/>
        <v>0</v>
      </c>
      <c r="CN42" s="160">
        <f t="shared" si="28"/>
        <v>0</v>
      </c>
      <c r="CO42" s="160">
        <f t="shared" si="29"/>
        <v>0</v>
      </c>
      <c r="CP42" s="160">
        <f t="shared" si="30"/>
        <v>0</v>
      </c>
      <c r="CQ42" s="160">
        <f t="shared" si="31"/>
        <v>0</v>
      </c>
      <c r="CR42" s="130">
        <f t="shared" si="65"/>
        <v>0</v>
      </c>
      <c r="CS42" s="132">
        <f t="shared" si="65"/>
        <v>0</v>
      </c>
      <c r="CT42" s="132">
        <f t="shared" si="65"/>
        <v>0</v>
      </c>
      <c r="CU42" s="132">
        <f t="shared" si="65"/>
        <v>0</v>
      </c>
      <c r="CV42" s="132">
        <f t="shared" si="65"/>
        <v>0</v>
      </c>
      <c r="CW42" s="129">
        <f t="shared" si="65"/>
        <v>0</v>
      </c>
      <c r="CX42" s="160">
        <f t="shared" si="66"/>
        <v>0</v>
      </c>
      <c r="CY42" s="160">
        <f t="shared" si="66"/>
        <v>0</v>
      </c>
      <c r="CZ42" s="160">
        <f t="shared" si="66"/>
        <v>0</v>
      </c>
      <c r="DA42" s="160">
        <f t="shared" si="66"/>
        <v>0</v>
      </c>
      <c r="DB42" s="160">
        <f t="shared" si="66"/>
        <v>0</v>
      </c>
      <c r="DC42" s="160">
        <f t="shared" si="66"/>
        <v>0</v>
      </c>
      <c r="DD42" s="130">
        <f>IF(BF42=DD$2,'Result Entry'!G47,0)</f>
        <v>0</v>
      </c>
      <c r="DE42" s="132">
        <f>IF(BF42=DE$2,'Result Entry'!G47,0)</f>
        <v>0</v>
      </c>
      <c r="DF42" s="132">
        <f>IF(BF42=DF$2,'Result Entry'!G47,0)</f>
        <v>0</v>
      </c>
      <c r="DG42" s="132">
        <f>IF(BF42=DG$2,'Result Entry'!G47,0)</f>
        <v>0</v>
      </c>
      <c r="DH42" s="132">
        <f>IF(BF42=DH$2,'Result Entry'!G47,0)</f>
        <v>0</v>
      </c>
      <c r="DI42" s="132">
        <f>IF(BF42=DI$2,'Result Entry'!G47,0)</f>
        <v>0</v>
      </c>
      <c r="DJ42" s="162">
        <f>IF(BF42=DJ$2,'Result Entry'!FS47,0)</f>
        <v>0</v>
      </c>
      <c r="DK42" s="162">
        <f>IF(BF42=DK$2,'Result Entry'!FS47,0)</f>
        <v>0</v>
      </c>
      <c r="DL42" s="162">
        <f>IF(BF42=DL$2,'Result Entry'!FS47,0)</f>
        <v>0</v>
      </c>
      <c r="DM42" s="162">
        <f>IF(BF42=DM$2,'Result Entry'!FS47,0)</f>
        <v>0</v>
      </c>
      <c r="DN42" s="162">
        <f>IF(BF42=DN$2,'Result Entry'!FS47,0)</f>
        <v>0</v>
      </c>
      <c r="DO42" s="162">
        <f>IF(BF42=DO$2,'Result Entry'!FS47,0)</f>
        <v>0</v>
      </c>
    </row>
    <row r="43" spans="57:119" hidden="1">
      <c r="BE43" s="132">
        <f t="shared" si="35"/>
        <v>0</v>
      </c>
      <c r="BF43" s="132">
        <f>'Result Entry'!F48</f>
        <v>0</v>
      </c>
      <c r="BG43" s="132" t="str">
        <f>'Result Entry'!Y48</f>
        <v/>
      </c>
      <c r="BH43" s="132" t="str">
        <f>'Result Entry'!AM48</f>
        <v/>
      </c>
      <c r="BI43" s="132" t="str">
        <f>'Result Entry'!BD48</f>
        <v/>
      </c>
      <c r="BJ43" s="132" t="str">
        <f>'Result Entry'!BU48</f>
        <v/>
      </c>
      <c r="BK43" s="132" t="str">
        <f>'Result Entry'!CL48</f>
        <v/>
      </c>
      <c r="BL43" s="132" t="str">
        <f>'Result Entry'!DC48</f>
        <v/>
      </c>
      <c r="BM43" s="129" t="str">
        <f>'Result Entry'!DT48</f>
        <v/>
      </c>
      <c r="BN43" s="160">
        <f t="shared" si="2"/>
        <v>0</v>
      </c>
      <c r="BO43" s="160">
        <f t="shared" si="3"/>
        <v>0</v>
      </c>
      <c r="BP43" s="160">
        <f t="shared" si="4"/>
        <v>0</v>
      </c>
      <c r="BQ43" s="160">
        <f t="shared" si="5"/>
        <v>0</v>
      </c>
      <c r="BR43" s="160">
        <f t="shared" si="6"/>
        <v>0</v>
      </c>
      <c r="BS43" s="160">
        <f t="shared" si="7"/>
        <v>0</v>
      </c>
      <c r="BT43" s="132">
        <f t="shared" si="8"/>
        <v>0</v>
      </c>
      <c r="BU43" s="132">
        <f t="shared" si="9"/>
        <v>0</v>
      </c>
      <c r="BV43" s="132">
        <f t="shared" si="10"/>
        <v>0</v>
      </c>
      <c r="BW43" s="132">
        <f t="shared" si="11"/>
        <v>0</v>
      </c>
      <c r="BX43" s="132">
        <f t="shared" si="12"/>
        <v>0</v>
      </c>
      <c r="BY43" s="132">
        <f t="shared" si="13"/>
        <v>0</v>
      </c>
      <c r="BZ43" s="161">
        <f t="shared" si="14"/>
        <v>0</v>
      </c>
      <c r="CA43" s="160">
        <f t="shared" si="15"/>
        <v>0</v>
      </c>
      <c r="CB43" s="160">
        <f t="shared" si="16"/>
        <v>0</v>
      </c>
      <c r="CC43" s="160">
        <f t="shared" si="17"/>
        <v>0</v>
      </c>
      <c r="CD43" s="160">
        <f t="shared" si="18"/>
        <v>0</v>
      </c>
      <c r="CE43" s="160">
        <f t="shared" si="19"/>
        <v>0</v>
      </c>
      <c r="CF43" s="132">
        <f t="shared" si="20"/>
        <v>0</v>
      </c>
      <c r="CG43" s="132">
        <f t="shared" si="21"/>
        <v>0</v>
      </c>
      <c r="CH43" s="132">
        <f t="shared" si="22"/>
        <v>0</v>
      </c>
      <c r="CI43" s="132">
        <f t="shared" si="23"/>
        <v>0</v>
      </c>
      <c r="CJ43" s="132">
        <f t="shared" si="24"/>
        <v>0</v>
      </c>
      <c r="CK43" s="129">
        <f t="shared" si="25"/>
        <v>0</v>
      </c>
      <c r="CL43" s="160">
        <f t="shared" si="26"/>
        <v>0</v>
      </c>
      <c r="CM43" s="160">
        <f t="shared" si="27"/>
        <v>0</v>
      </c>
      <c r="CN43" s="160">
        <f t="shared" si="28"/>
        <v>0</v>
      </c>
      <c r="CO43" s="160">
        <f t="shared" si="29"/>
        <v>0</v>
      </c>
      <c r="CP43" s="160">
        <f t="shared" si="30"/>
        <v>0</v>
      </c>
      <c r="CQ43" s="160">
        <f t="shared" si="31"/>
        <v>0</v>
      </c>
      <c r="CR43" s="130">
        <f t="shared" si="65"/>
        <v>0</v>
      </c>
      <c r="CS43" s="132">
        <f t="shared" si="65"/>
        <v>0</v>
      </c>
      <c r="CT43" s="132">
        <f t="shared" si="65"/>
        <v>0</v>
      </c>
      <c r="CU43" s="132">
        <f t="shared" si="65"/>
        <v>0</v>
      </c>
      <c r="CV43" s="132">
        <f t="shared" si="65"/>
        <v>0</v>
      </c>
      <c r="CW43" s="129">
        <f t="shared" si="65"/>
        <v>0</v>
      </c>
      <c r="CX43" s="160">
        <f t="shared" si="66"/>
        <v>0</v>
      </c>
      <c r="CY43" s="160">
        <f t="shared" si="66"/>
        <v>0</v>
      </c>
      <c r="CZ43" s="160">
        <f t="shared" si="66"/>
        <v>0</v>
      </c>
      <c r="DA43" s="160">
        <f t="shared" si="66"/>
        <v>0</v>
      </c>
      <c r="DB43" s="160">
        <f t="shared" si="66"/>
        <v>0</v>
      </c>
      <c r="DC43" s="160">
        <f t="shared" si="66"/>
        <v>0</v>
      </c>
      <c r="DD43" s="130">
        <f>IF(BF43=DD$2,'Result Entry'!G48,0)</f>
        <v>0</v>
      </c>
      <c r="DE43" s="132">
        <f>IF(BF43=DE$2,'Result Entry'!G48,0)</f>
        <v>0</v>
      </c>
      <c r="DF43" s="132">
        <f>IF(BF43=DF$2,'Result Entry'!G48,0)</f>
        <v>0</v>
      </c>
      <c r="DG43" s="132">
        <f>IF(BF43=DG$2,'Result Entry'!G48,0)</f>
        <v>0</v>
      </c>
      <c r="DH43" s="132">
        <f>IF(BF43=DH$2,'Result Entry'!G48,0)</f>
        <v>0</v>
      </c>
      <c r="DI43" s="132">
        <f>IF(BF43=DI$2,'Result Entry'!G48,0)</f>
        <v>0</v>
      </c>
      <c r="DJ43" s="162">
        <f>IF(BF43=DJ$2,'Result Entry'!FS48,0)</f>
        <v>0</v>
      </c>
      <c r="DK43" s="162">
        <f>IF(BF43=DK$2,'Result Entry'!FS48,0)</f>
        <v>0</v>
      </c>
      <c r="DL43" s="162">
        <f>IF(BF43=DL$2,'Result Entry'!FS48,0)</f>
        <v>0</v>
      </c>
      <c r="DM43" s="162">
        <f>IF(BF43=DM$2,'Result Entry'!FS48,0)</f>
        <v>0</v>
      </c>
      <c r="DN43" s="162">
        <f>IF(BF43=DN$2,'Result Entry'!FS48,0)</f>
        <v>0</v>
      </c>
      <c r="DO43" s="162">
        <f>IF(BF43=DO$2,'Result Entry'!FS48,0)</f>
        <v>0</v>
      </c>
    </row>
    <row r="44" spans="57:119" hidden="1">
      <c r="BE44" s="132">
        <f t="shared" si="35"/>
        <v>0</v>
      </c>
      <c r="BF44" s="132">
        <f>'Result Entry'!F49</f>
        <v>0</v>
      </c>
      <c r="BG44" s="132" t="str">
        <f>'Result Entry'!Y49</f>
        <v/>
      </c>
      <c r="BH44" s="132" t="str">
        <f>'Result Entry'!AM49</f>
        <v/>
      </c>
      <c r="BI44" s="132" t="str">
        <f>'Result Entry'!BD49</f>
        <v/>
      </c>
      <c r="BJ44" s="132" t="str">
        <f>'Result Entry'!BU49</f>
        <v/>
      </c>
      <c r="BK44" s="132" t="str">
        <f>'Result Entry'!CL49</f>
        <v/>
      </c>
      <c r="BL44" s="132" t="str">
        <f>'Result Entry'!DC49</f>
        <v/>
      </c>
      <c r="BM44" s="129" t="str">
        <f>'Result Entry'!DT49</f>
        <v/>
      </c>
      <c r="BN44" s="160">
        <f t="shared" si="2"/>
        <v>0</v>
      </c>
      <c r="BO44" s="160">
        <f t="shared" si="3"/>
        <v>0</v>
      </c>
      <c r="BP44" s="160">
        <f t="shared" si="4"/>
        <v>0</v>
      </c>
      <c r="BQ44" s="160">
        <f t="shared" si="5"/>
        <v>0</v>
      </c>
      <c r="BR44" s="160">
        <f t="shared" si="6"/>
        <v>0</v>
      </c>
      <c r="BS44" s="160">
        <f t="shared" si="7"/>
        <v>0</v>
      </c>
      <c r="BT44" s="132">
        <f t="shared" si="8"/>
        <v>0</v>
      </c>
      <c r="BU44" s="132">
        <f t="shared" si="9"/>
        <v>0</v>
      </c>
      <c r="BV44" s="132">
        <f t="shared" si="10"/>
        <v>0</v>
      </c>
      <c r="BW44" s="132">
        <f t="shared" si="11"/>
        <v>0</v>
      </c>
      <c r="BX44" s="132">
        <f t="shared" si="12"/>
        <v>0</v>
      </c>
      <c r="BY44" s="132">
        <f t="shared" si="13"/>
        <v>0</v>
      </c>
      <c r="BZ44" s="161">
        <f t="shared" si="14"/>
        <v>0</v>
      </c>
      <c r="CA44" s="160">
        <f t="shared" si="15"/>
        <v>0</v>
      </c>
      <c r="CB44" s="160">
        <f t="shared" si="16"/>
        <v>0</v>
      </c>
      <c r="CC44" s="160">
        <f t="shared" si="17"/>
        <v>0</v>
      </c>
      <c r="CD44" s="160">
        <f t="shared" si="18"/>
        <v>0</v>
      </c>
      <c r="CE44" s="160">
        <f t="shared" si="19"/>
        <v>0</v>
      </c>
      <c r="CF44" s="132">
        <f t="shared" si="20"/>
        <v>0</v>
      </c>
      <c r="CG44" s="132">
        <f t="shared" si="21"/>
        <v>0</v>
      </c>
      <c r="CH44" s="132">
        <f t="shared" si="22"/>
        <v>0</v>
      </c>
      <c r="CI44" s="132">
        <f t="shared" si="23"/>
        <v>0</v>
      </c>
      <c r="CJ44" s="132">
        <f t="shared" si="24"/>
        <v>0</v>
      </c>
      <c r="CK44" s="129">
        <f t="shared" si="25"/>
        <v>0</v>
      </c>
      <c r="CL44" s="160">
        <f t="shared" si="26"/>
        <v>0</v>
      </c>
      <c r="CM44" s="160">
        <f t="shared" si="27"/>
        <v>0</v>
      </c>
      <c r="CN44" s="160">
        <f t="shared" si="28"/>
        <v>0</v>
      </c>
      <c r="CO44" s="160">
        <f t="shared" si="29"/>
        <v>0</v>
      </c>
      <c r="CP44" s="160">
        <f t="shared" si="30"/>
        <v>0</v>
      </c>
      <c r="CQ44" s="160">
        <f t="shared" si="31"/>
        <v>0</v>
      </c>
      <c r="CR44" s="130">
        <f t="shared" si="65"/>
        <v>0</v>
      </c>
      <c r="CS44" s="132">
        <f t="shared" si="65"/>
        <v>0</v>
      </c>
      <c r="CT44" s="132">
        <f t="shared" si="65"/>
        <v>0</v>
      </c>
      <c r="CU44" s="132">
        <f t="shared" si="65"/>
        <v>0</v>
      </c>
      <c r="CV44" s="132">
        <f t="shared" si="65"/>
        <v>0</v>
      </c>
      <c r="CW44" s="129">
        <f t="shared" si="65"/>
        <v>0</v>
      </c>
      <c r="CX44" s="160">
        <f t="shared" si="66"/>
        <v>0</v>
      </c>
      <c r="CY44" s="160">
        <f t="shared" si="66"/>
        <v>0</v>
      </c>
      <c r="CZ44" s="160">
        <f t="shared" si="66"/>
        <v>0</v>
      </c>
      <c r="DA44" s="160">
        <f t="shared" si="66"/>
        <v>0</v>
      </c>
      <c r="DB44" s="160">
        <f t="shared" si="66"/>
        <v>0</v>
      </c>
      <c r="DC44" s="160">
        <f t="shared" si="66"/>
        <v>0</v>
      </c>
      <c r="DD44" s="130">
        <f>IF(BF44=DD$2,'Result Entry'!G49,0)</f>
        <v>0</v>
      </c>
      <c r="DE44" s="132">
        <f>IF(BF44=DE$2,'Result Entry'!G49,0)</f>
        <v>0</v>
      </c>
      <c r="DF44" s="132">
        <f>IF(BF44=DF$2,'Result Entry'!G49,0)</f>
        <v>0</v>
      </c>
      <c r="DG44" s="132">
        <f>IF(BF44=DG$2,'Result Entry'!G49,0)</f>
        <v>0</v>
      </c>
      <c r="DH44" s="132">
        <f>IF(BF44=DH$2,'Result Entry'!G49,0)</f>
        <v>0</v>
      </c>
      <c r="DI44" s="132">
        <f>IF(BF44=DI$2,'Result Entry'!G49,0)</f>
        <v>0</v>
      </c>
      <c r="DJ44" s="162">
        <f>IF(BF44=DJ$2,'Result Entry'!FS49,0)</f>
        <v>0</v>
      </c>
      <c r="DK44" s="162">
        <f>IF(BF44=DK$2,'Result Entry'!FS49,0)</f>
        <v>0</v>
      </c>
      <c r="DL44" s="162">
        <f>IF(BF44=DL$2,'Result Entry'!FS49,0)</f>
        <v>0</v>
      </c>
      <c r="DM44" s="162">
        <f>IF(BF44=DM$2,'Result Entry'!FS49,0)</f>
        <v>0</v>
      </c>
      <c r="DN44" s="162">
        <f>IF(BF44=DN$2,'Result Entry'!FS49,0)</f>
        <v>0</v>
      </c>
      <c r="DO44" s="162">
        <f>IF(BF44=DO$2,'Result Entry'!FS49,0)</f>
        <v>0</v>
      </c>
    </row>
    <row r="45" spans="57:119" hidden="1">
      <c r="BE45" s="132">
        <f t="shared" si="35"/>
        <v>0</v>
      </c>
      <c r="BF45" s="132">
        <f>'Result Entry'!F50</f>
        <v>0</v>
      </c>
      <c r="BG45" s="132" t="str">
        <f>'Result Entry'!Y50</f>
        <v/>
      </c>
      <c r="BH45" s="132" t="str">
        <f>'Result Entry'!AM50</f>
        <v/>
      </c>
      <c r="BI45" s="132" t="str">
        <f>'Result Entry'!BD50</f>
        <v/>
      </c>
      <c r="BJ45" s="132" t="str">
        <f>'Result Entry'!BU50</f>
        <v/>
      </c>
      <c r="BK45" s="132" t="str">
        <f>'Result Entry'!CL50</f>
        <v/>
      </c>
      <c r="BL45" s="132" t="str">
        <f>'Result Entry'!DC50</f>
        <v/>
      </c>
      <c r="BM45" s="129" t="str">
        <f>'Result Entry'!DT50</f>
        <v/>
      </c>
      <c r="BN45" s="160">
        <f t="shared" si="2"/>
        <v>0</v>
      </c>
      <c r="BO45" s="160">
        <f t="shared" si="3"/>
        <v>0</v>
      </c>
      <c r="BP45" s="160">
        <f t="shared" si="4"/>
        <v>0</v>
      </c>
      <c r="BQ45" s="160">
        <f t="shared" si="5"/>
        <v>0</v>
      </c>
      <c r="BR45" s="160">
        <f t="shared" si="6"/>
        <v>0</v>
      </c>
      <c r="BS45" s="160">
        <f t="shared" si="7"/>
        <v>0</v>
      </c>
      <c r="BT45" s="132">
        <f t="shared" si="8"/>
        <v>0</v>
      </c>
      <c r="BU45" s="132">
        <f t="shared" si="9"/>
        <v>0</v>
      </c>
      <c r="BV45" s="132">
        <f t="shared" si="10"/>
        <v>0</v>
      </c>
      <c r="BW45" s="132">
        <f t="shared" si="11"/>
        <v>0</v>
      </c>
      <c r="BX45" s="132">
        <f t="shared" si="12"/>
        <v>0</v>
      </c>
      <c r="BY45" s="132">
        <f t="shared" si="13"/>
        <v>0</v>
      </c>
      <c r="BZ45" s="161">
        <f t="shared" si="14"/>
        <v>0</v>
      </c>
      <c r="CA45" s="160">
        <f t="shared" si="15"/>
        <v>0</v>
      </c>
      <c r="CB45" s="160">
        <f t="shared" si="16"/>
        <v>0</v>
      </c>
      <c r="CC45" s="160">
        <f t="shared" si="17"/>
        <v>0</v>
      </c>
      <c r="CD45" s="160">
        <f t="shared" si="18"/>
        <v>0</v>
      </c>
      <c r="CE45" s="160">
        <f t="shared" si="19"/>
        <v>0</v>
      </c>
      <c r="CF45" s="132">
        <f t="shared" si="20"/>
        <v>0</v>
      </c>
      <c r="CG45" s="132">
        <f t="shared" si="21"/>
        <v>0</v>
      </c>
      <c r="CH45" s="132">
        <f t="shared" si="22"/>
        <v>0</v>
      </c>
      <c r="CI45" s="132">
        <f t="shared" si="23"/>
        <v>0</v>
      </c>
      <c r="CJ45" s="132">
        <f t="shared" si="24"/>
        <v>0</v>
      </c>
      <c r="CK45" s="129">
        <f t="shared" si="25"/>
        <v>0</v>
      </c>
      <c r="CL45" s="160">
        <f t="shared" si="26"/>
        <v>0</v>
      </c>
      <c r="CM45" s="160">
        <f t="shared" si="27"/>
        <v>0</v>
      </c>
      <c r="CN45" s="160">
        <f t="shared" si="28"/>
        <v>0</v>
      </c>
      <c r="CO45" s="160">
        <f t="shared" si="29"/>
        <v>0</v>
      </c>
      <c r="CP45" s="160">
        <f t="shared" si="30"/>
        <v>0</v>
      </c>
      <c r="CQ45" s="160">
        <f t="shared" si="31"/>
        <v>0</v>
      </c>
      <c r="CR45" s="130">
        <f t="shared" si="65"/>
        <v>0</v>
      </c>
      <c r="CS45" s="132">
        <f t="shared" si="65"/>
        <v>0</v>
      </c>
      <c r="CT45" s="132">
        <f t="shared" si="65"/>
        <v>0</v>
      </c>
      <c r="CU45" s="132">
        <f t="shared" si="65"/>
        <v>0</v>
      </c>
      <c r="CV45" s="132">
        <f t="shared" si="65"/>
        <v>0</v>
      </c>
      <c r="CW45" s="129">
        <f t="shared" si="65"/>
        <v>0</v>
      </c>
      <c r="CX45" s="160">
        <f t="shared" si="66"/>
        <v>0</v>
      </c>
      <c r="CY45" s="160">
        <f t="shared" si="66"/>
        <v>0</v>
      </c>
      <c r="CZ45" s="160">
        <f t="shared" si="66"/>
        <v>0</v>
      </c>
      <c r="DA45" s="160">
        <f t="shared" si="66"/>
        <v>0</v>
      </c>
      <c r="DB45" s="160">
        <f t="shared" si="66"/>
        <v>0</v>
      </c>
      <c r="DC45" s="160">
        <f t="shared" si="66"/>
        <v>0</v>
      </c>
      <c r="DD45" s="130">
        <f>IF(BF45=DD$2,'Result Entry'!G50,0)</f>
        <v>0</v>
      </c>
      <c r="DE45" s="132">
        <f>IF(BF45=DE$2,'Result Entry'!G50,0)</f>
        <v>0</v>
      </c>
      <c r="DF45" s="132">
        <f>IF(BF45=DF$2,'Result Entry'!G50,0)</f>
        <v>0</v>
      </c>
      <c r="DG45" s="132">
        <f>IF(BF45=DG$2,'Result Entry'!G50,0)</f>
        <v>0</v>
      </c>
      <c r="DH45" s="132">
        <f>IF(BF45=DH$2,'Result Entry'!G50,0)</f>
        <v>0</v>
      </c>
      <c r="DI45" s="132">
        <f>IF(BF45=DI$2,'Result Entry'!G50,0)</f>
        <v>0</v>
      </c>
      <c r="DJ45" s="162">
        <f>IF(BF45=DJ$2,'Result Entry'!FS50,0)</f>
        <v>0</v>
      </c>
      <c r="DK45" s="162">
        <f>IF(BF45=DK$2,'Result Entry'!FS50,0)</f>
        <v>0</v>
      </c>
      <c r="DL45" s="162">
        <f>IF(BF45=DL$2,'Result Entry'!FS50,0)</f>
        <v>0</v>
      </c>
      <c r="DM45" s="162">
        <f>IF(BF45=DM$2,'Result Entry'!FS50,0)</f>
        <v>0</v>
      </c>
      <c r="DN45" s="162">
        <f>IF(BF45=DN$2,'Result Entry'!FS50,0)</f>
        <v>0</v>
      </c>
      <c r="DO45" s="162">
        <f>IF(BF45=DO$2,'Result Entry'!FS50,0)</f>
        <v>0</v>
      </c>
    </row>
    <row r="46" spans="57:119" hidden="1">
      <c r="BE46" s="132">
        <f t="shared" si="35"/>
        <v>0</v>
      </c>
      <c r="BF46" s="132">
        <f>'Result Entry'!F51</f>
        <v>0</v>
      </c>
      <c r="BG46" s="132" t="str">
        <f>'Result Entry'!Y51</f>
        <v/>
      </c>
      <c r="BH46" s="132" t="str">
        <f>'Result Entry'!AM51</f>
        <v/>
      </c>
      <c r="BI46" s="132" t="str">
        <f>'Result Entry'!BD51</f>
        <v/>
      </c>
      <c r="BJ46" s="132" t="str">
        <f>'Result Entry'!BU51</f>
        <v/>
      </c>
      <c r="BK46" s="132" t="str">
        <f>'Result Entry'!CL51</f>
        <v/>
      </c>
      <c r="BL46" s="132" t="str">
        <f>'Result Entry'!DC51</f>
        <v/>
      </c>
      <c r="BM46" s="129" t="str">
        <f>'Result Entry'!DT51</f>
        <v/>
      </c>
      <c r="BN46" s="160">
        <f t="shared" si="2"/>
        <v>0</v>
      </c>
      <c r="BO46" s="160">
        <f t="shared" si="3"/>
        <v>0</v>
      </c>
      <c r="BP46" s="160">
        <f t="shared" si="4"/>
        <v>0</v>
      </c>
      <c r="BQ46" s="160">
        <f t="shared" si="5"/>
        <v>0</v>
      </c>
      <c r="BR46" s="160">
        <f t="shared" si="6"/>
        <v>0</v>
      </c>
      <c r="BS46" s="160">
        <f t="shared" si="7"/>
        <v>0</v>
      </c>
      <c r="BT46" s="132">
        <f t="shared" si="8"/>
        <v>0</v>
      </c>
      <c r="BU46" s="132">
        <f t="shared" si="9"/>
        <v>0</v>
      </c>
      <c r="BV46" s="132">
        <f t="shared" si="10"/>
        <v>0</v>
      </c>
      <c r="BW46" s="132">
        <f t="shared" si="11"/>
        <v>0</v>
      </c>
      <c r="BX46" s="132">
        <f t="shared" si="12"/>
        <v>0</v>
      </c>
      <c r="BY46" s="132">
        <f t="shared" si="13"/>
        <v>0</v>
      </c>
      <c r="BZ46" s="161">
        <f t="shared" si="14"/>
        <v>0</v>
      </c>
      <c r="CA46" s="160">
        <f t="shared" si="15"/>
        <v>0</v>
      </c>
      <c r="CB46" s="160">
        <f t="shared" si="16"/>
        <v>0</v>
      </c>
      <c r="CC46" s="160">
        <f t="shared" si="17"/>
        <v>0</v>
      </c>
      <c r="CD46" s="160">
        <f t="shared" si="18"/>
        <v>0</v>
      </c>
      <c r="CE46" s="160">
        <f t="shared" si="19"/>
        <v>0</v>
      </c>
      <c r="CF46" s="132">
        <f t="shared" si="20"/>
        <v>0</v>
      </c>
      <c r="CG46" s="132">
        <f t="shared" si="21"/>
        <v>0</v>
      </c>
      <c r="CH46" s="132">
        <f t="shared" si="22"/>
        <v>0</v>
      </c>
      <c r="CI46" s="132">
        <f t="shared" si="23"/>
        <v>0</v>
      </c>
      <c r="CJ46" s="132">
        <f t="shared" si="24"/>
        <v>0</v>
      </c>
      <c r="CK46" s="129">
        <f t="shared" si="25"/>
        <v>0</v>
      </c>
      <c r="CL46" s="160">
        <f t="shared" si="26"/>
        <v>0</v>
      </c>
      <c r="CM46" s="160">
        <f t="shared" si="27"/>
        <v>0</v>
      </c>
      <c r="CN46" s="160">
        <f t="shared" si="28"/>
        <v>0</v>
      </c>
      <c r="CO46" s="160">
        <f t="shared" si="29"/>
        <v>0</v>
      </c>
      <c r="CP46" s="160">
        <f t="shared" si="30"/>
        <v>0</v>
      </c>
      <c r="CQ46" s="160">
        <f t="shared" si="31"/>
        <v>0</v>
      </c>
      <c r="CR46" s="130">
        <f t="shared" si="65"/>
        <v>0</v>
      </c>
      <c r="CS46" s="132">
        <f t="shared" si="65"/>
        <v>0</v>
      </c>
      <c r="CT46" s="132">
        <f t="shared" si="65"/>
        <v>0</v>
      </c>
      <c r="CU46" s="132">
        <f t="shared" si="65"/>
        <v>0</v>
      </c>
      <c r="CV46" s="132">
        <f t="shared" si="65"/>
        <v>0</v>
      </c>
      <c r="CW46" s="129">
        <f t="shared" si="65"/>
        <v>0</v>
      </c>
      <c r="CX46" s="160">
        <f t="shared" si="66"/>
        <v>0</v>
      </c>
      <c r="CY46" s="160">
        <f t="shared" si="66"/>
        <v>0</v>
      </c>
      <c r="CZ46" s="160">
        <f t="shared" si="66"/>
        <v>0</v>
      </c>
      <c r="DA46" s="160">
        <f t="shared" si="66"/>
        <v>0</v>
      </c>
      <c r="DB46" s="160">
        <f t="shared" si="66"/>
        <v>0</v>
      </c>
      <c r="DC46" s="160">
        <f t="shared" si="66"/>
        <v>0</v>
      </c>
      <c r="DD46" s="130">
        <f>IF(BF46=DD$2,'Result Entry'!G51,0)</f>
        <v>0</v>
      </c>
      <c r="DE46" s="132">
        <f>IF(BF46=DE$2,'Result Entry'!G51,0)</f>
        <v>0</v>
      </c>
      <c r="DF46" s="132">
        <f>IF(BF46=DF$2,'Result Entry'!G51,0)</f>
        <v>0</v>
      </c>
      <c r="DG46" s="132">
        <f>IF(BF46=DG$2,'Result Entry'!G51,0)</f>
        <v>0</v>
      </c>
      <c r="DH46" s="132">
        <f>IF(BF46=DH$2,'Result Entry'!G51,0)</f>
        <v>0</v>
      </c>
      <c r="DI46" s="132">
        <f>IF(BF46=DI$2,'Result Entry'!G51,0)</f>
        <v>0</v>
      </c>
      <c r="DJ46" s="162">
        <f>IF(BF46=DJ$2,'Result Entry'!FS51,0)</f>
        <v>0</v>
      </c>
      <c r="DK46" s="162">
        <f>IF(BF46=DK$2,'Result Entry'!FS51,0)</f>
        <v>0</v>
      </c>
      <c r="DL46" s="162">
        <f>IF(BF46=DL$2,'Result Entry'!FS51,0)</f>
        <v>0</v>
      </c>
      <c r="DM46" s="162">
        <f>IF(BF46=DM$2,'Result Entry'!FS51,0)</f>
        <v>0</v>
      </c>
      <c r="DN46" s="162">
        <f>IF(BF46=DN$2,'Result Entry'!FS51,0)</f>
        <v>0</v>
      </c>
      <c r="DO46" s="162">
        <f>IF(BF46=DO$2,'Result Entry'!FS51,0)</f>
        <v>0</v>
      </c>
    </row>
    <row r="47" spans="57:119" hidden="1">
      <c r="BE47" s="132">
        <f t="shared" si="35"/>
        <v>0</v>
      </c>
      <c r="BF47" s="132">
        <f>'Result Entry'!F52</f>
        <v>0</v>
      </c>
      <c r="BG47" s="132" t="str">
        <f>'Result Entry'!Y52</f>
        <v/>
      </c>
      <c r="BH47" s="132" t="str">
        <f>'Result Entry'!AM52</f>
        <v/>
      </c>
      <c r="BI47" s="132" t="str">
        <f>'Result Entry'!BD52</f>
        <v/>
      </c>
      <c r="BJ47" s="132" t="str">
        <f>'Result Entry'!BU52</f>
        <v/>
      </c>
      <c r="BK47" s="132" t="str">
        <f>'Result Entry'!CL52</f>
        <v/>
      </c>
      <c r="BL47" s="132" t="str">
        <f>'Result Entry'!DC52</f>
        <v/>
      </c>
      <c r="BM47" s="129" t="str">
        <f>'Result Entry'!DT52</f>
        <v/>
      </c>
      <c r="BN47" s="160">
        <f t="shared" si="2"/>
        <v>0</v>
      </c>
      <c r="BO47" s="160">
        <f t="shared" si="3"/>
        <v>0</v>
      </c>
      <c r="BP47" s="160">
        <f t="shared" si="4"/>
        <v>0</v>
      </c>
      <c r="BQ47" s="160">
        <f t="shared" si="5"/>
        <v>0</v>
      </c>
      <c r="BR47" s="160">
        <f t="shared" si="6"/>
        <v>0</v>
      </c>
      <c r="BS47" s="160">
        <f t="shared" si="7"/>
        <v>0</v>
      </c>
      <c r="BT47" s="132">
        <f t="shared" si="8"/>
        <v>0</v>
      </c>
      <c r="BU47" s="132">
        <f t="shared" si="9"/>
        <v>0</v>
      </c>
      <c r="BV47" s="132">
        <f t="shared" si="10"/>
        <v>0</v>
      </c>
      <c r="BW47" s="132">
        <f t="shared" si="11"/>
        <v>0</v>
      </c>
      <c r="BX47" s="132">
        <f t="shared" si="12"/>
        <v>0</v>
      </c>
      <c r="BY47" s="132">
        <f t="shared" si="13"/>
        <v>0</v>
      </c>
      <c r="BZ47" s="161">
        <f t="shared" si="14"/>
        <v>0</v>
      </c>
      <c r="CA47" s="160">
        <f t="shared" si="15"/>
        <v>0</v>
      </c>
      <c r="CB47" s="160">
        <f t="shared" si="16"/>
        <v>0</v>
      </c>
      <c r="CC47" s="160">
        <f t="shared" si="17"/>
        <v>0</v>
      </c>
      <c r="CD47" s="160">
        <f t="shared" si="18"/>
        <v>0</v>
      </c>
      <c r="CE47" s="160">
        <f t="shared" si="19"/>
        <v>0</v>
      </c>
      <c r="CF47" s="132">
        <f t="shared" si="20"/>
        <v>0</v>
      </c>
      <c r="CG47" s="132">
        <f t="shared" si="21"/>
        <v>0</v>
      </c>
      <c r="CH47" s="132">
        <f t="shared" si="22"/>
        <v>0</v>
      </c>
      <c r="CI47" s="132">
        <f t="shared" si="23"/>
        <v>0</v>
      </c>
      <c r="CJ47" s="132">
        <f t="shared" si="24"/>
        <v>0</v>
      </c>
      <c r="CK47" s="129">
        <f t="shared" si="25"/>
        <v>0</v>
      </c>
      <c r="CL47" s="160">
        <f t="shared" si="26"/>
        <v>0</v>
      </c>
      <c r="CM47" s="160">
        <f t="shared" si="27"/>
        <v>0</v>
      </c>
      <c r="CN47" s="160">
        <f t="shared" si="28"/>
        <v>0</v>
      </c>
      <c r="CO47" s="160">
        <f t="shared" si="29"/>
        <v>0</v>
      </c>
      <c r="CP47" s="160">
        <f t="shared" si="30"/>
        <v>0</v>
      </c>
      <c r="CQ47" s="160">
        <f t="shared" si="31"/>
        <v>0</v>
      </c>
      <c r="CR47" s="130">
        <f t="shared" si="65"/>
        <v>0</v>
      </c>
      <c r="CS47" s="132">
        <f t="shared" si="65"/>
        <v>0</v>
      </c>
      <c r="CT47" s="132">
        <f t="shared" si="65"/>
        <v>0</v>
      </c>
      <c r="CU47" s="132">
        <f t="shared" si="65"/>
        <v>0</v>
      </c>
      <c r="CV47" s="132">
        <f t="shared" si="65"/>
        <v>0</v>
      </c>
      <c r="CW47" s="129">
        <f t="shared" si="65"/>
        <v>0</v>
      </c>
      <c r="CX47" s="160">
        <f t="shared" si="66"/>
        <v>0</v>
      </c>
      <c r="CY47" s="160">
        <f t="shared" si="66"/>
        <v>0</v>
      </c>
      <c r="CZ47" s="160">
        <f t="shared" si="66"/>
        <v>0</v>
      </c>
      <c r="DA47" s="160">
        <f t="shared" si="66"/>
        <v>0</v>
      </c>
      <c r="DB47" s="160">
        <f t="shared" si="66"/>
        <v>0</v>
      </c>
      <c r="DC47" s="160">
        <f t="shared" si="66"/>
        <v>0</v>
      </c>
      <c r="DD47" s="130">
        <f>IF(BF47=DD$2,'Result Entry'!G52,0)</f>
        <v>0</v>
      </c>
      <c r="DE47" s="132">
        <f>IF(BF47=DE$2,'Result Entry'!G52,0)</f>
        <v>0</v>
      </c>
      <c r="DF47" s="132">
        <f>IF(BF47=DF$2,'Result Entry'!G52,0)</f>
        <v>0</v>
      </c>
      <c r="DG47" s="132">
        <f>IF(BF47=DG$2,'Result Entry'!G52,0)</f>
        <v>0</v>
      </c>
      <c r="DH47" s="132">
        <f>IF(BF47=DH$2,'Result Entry'!G52,0)</f>
        <v>0</v>
      </c>
      <c r="DI47" s="132">
        <f>IF(BF47=DI$2,'Result Entry'!G52,0)</f>
        <v>0</v>
      </c>
      <c r="DJ47" s="162">
        <f>IF(BF47=DJ$2,'Result Entry'!FS52,0)</f>
        <v>0</v>
      </c>
      <c r="DK47" s="162">
        <f>IF(BF47=DK$2,'Result Entry'!FS52,0)</f>
        <v>0</v>
      </c>
      <c r="DL47" s="162">
        <f>IF(BF47=DL$2,'Result Entry'!FS52,0)</f>
        <v>0</v>
      </c>
      <c r="DM47" s="162">
        <f>IF(BF47=DM$2,'Result Entry'!FS52,0)</f>
        <v>0</v>
      </c>
      <c r="DN47" s="162">
        <f>IF(BF47=DN$2,'Result Entry'!FS52,0)</f>
        <v>0</v>
      </c>
      <c r="DO47" s="162">
        <f>IF(BF47=DO$2,'Result Entry'!FS52,0)</f>
        <v>0</v>
      </c>
    </row>
    <row r="48" spans="57:119" hidden="1">
      <c r="BE48" s="132">
        <f t="shared" si="35"/>
        <v>0</v>
      </c>
      <c r="BF48" s="132">
        <f>'Result Entry'!F53</f>
        <v>0</v>
      </c>
      <c r="BG48" s="132" t="str">
        <f>'Result Entry'!Y53</f>
        <v/>
      </c>
      <c r="BH48" s="132" t="str">
        <f>'Result Entry'!AM53</f>
        <v/>
      </c>
      <c r="BI48" s="132" t="str">
        <f>'Result Entry'!BD53</f>
        <v/>
      </c>
      <c r="BJ48" s="132" t="str">
        <f>'Result Entry'!BU53</f>
        <v/>
      </c>
      <c r="BK48" s="132" t="str">
        <f>'Result Entry'!CL53</f>
        <v/>
      </c>
      <c r="BL48" s="132" t="str">
        <f>'Result Entry'!DC53</f>
        <v/>
      </c>
      <c r="BM48" s="129" t="str">
        <f>'Result Entry'!DT53</f>
        <v/>
      </c>
      <c r="BN48" s="160">
        <f t="shared" si="2"/>
        <v>0</v>
      </c>
      <c r="BO48" s="160">
        <f t="shared" si="3"/>
        <v>0</v>
      </c>
      <c r="BP48" s="160">
        <f t="shared" si="4"/>
        <v>0</v>
      </c>
      <c r="BQ48" s="160">
        <f t="shared" si="5"/>
        <v>0</v>
      </c>
      <c r="BR48" s="160">
        <f t="shared" si="6"/>
        <v>0</v>
      </c>
      <c r="BS48" s="160">
        <f t="shared" si="7"/>
        <v>0</v>
      </c>
      <c r="BT48" s="132">
        <f t="shared" si="8"/>
        <v>0</v>
      </c>
      <c r="BU48" s="132">
        <f t="shared" si="9"/>
        <v>0</v>
      </c>
      <c r="BV48" s="132">
        <f t="shared" si="10"/>
        <v>0</v>
      </c>
      <c r="BW48" s="132">
        <f t="shared" si="11"/>
        <v>0</v>
      </c>
      <c r="BX48" s="132">
        <f t="shared" si="12"/>
        <v>0</v>
      </c>
      <c r="BY48" s="132">
        <f t="shared" si="13"/>
        <v>0</v>
      </c>
      <c r="BZ48" s="161">
        <f t="shared" si="14"/>
        <v>0</v>
      </c>
      <c r="CA48" s="160">
        <f t="shared" si="15"/>
        <v>0</v>
      </c>
      <c r="CB48" s="160">
        <f t="shared" si="16"/>
        <v>0</v>
      </c>
      <c r="CC48" s="160">
        <f t="shared" si="17"/>
        <v>0</v>
      </c>
      <c r="CD48" s="160">
        <f t="shared" si="18"/>
        <v>0</v>
      </c>
      <c r="CE48" s="160">
        <f t="shared" si="19"/>
        <v>0</v>
      </c>
      <c r="CF48" s="132">
        <f t="shared" si="20"/>
        <v>0</v>
      </c>
      <c r="CG48" s="132">
        <f t="shared" si="21"/>
        <v>0</v>
      </c>
      <c r="CH48" s="132">
        <f t="shared" si="22"/>
        <v>0</v>
      </c>
      <c r="CI48" s="132">
        <f t="shared" si="23"/>
        <v>0</v>
      </c>
      <c r="CJ48" s="132">
        <f t="shared" si="24"/>
        <v>0</v>
      </c>
      <c r="CK48" s="129">
        <f t="shared" si="25"/>
        <v>0</v>
      </c>
      <c r="CL48" s="160">
        <f t="shared" si="26"/>
        <v>0</v>
      </c>
      <c r="CM48" s="160">
        <f t="shared" si="27"/>
        <v>0</v>
      </c>
      <c r="CN48" s="160">
        <f t="shared" si="28"/>
        <v>0</v>
      </c>
      <c r="CO48" s="160">
        <f t="shared" si="29"/>
        <v>0</v>
      </c>
      <c r="CP48" s="160">
        <f t="shared" si="30"/>
        <v>0</v>
      </c>
      <c r="CQ48" s="160">
        <f t="shared" si="31"/>
        <v>0</v>
      </c>
      <c r="CR48" s="130">
        <f t="shared" si="65"/>
        <v>0</v>
      </c>
      <c r="CS48" s="132">
        <f t="shared" si="65"/>
        <v>0</v>
      </c>
      <c r="CT48" s="132">
        <f t="shared" si="65"/>
        <v>0</v>
      </c>
      <c r="CU48" s="132">
        <f t="shared" si="65"/>
        <v>0</v>
      </c>
      <c r="CV48" s="132">
        <f t="shared" si="65"/>
        <v>0</v>
      </c>
      <c r="CW48" s="129">
        <f t="shared" si="65"/>
        <v>0</v>
      </c>
      <c r="CX48" s="160">
        <f t="shared" si="66"/>
        <v>0</v>
      </c>
      <c r="CY48" s="160">
        <f t="shared" si="66"/>
        <v>0</v>
      </c>
      <c r="CZ48" s="160">
        <f t="shared" si="66"/>
        <v>0</v>
      </c>
      <c r="DA48" s="160">
        <f t="shared" si="66"/>
        <v>0</v>
      </c>
      <c r="DB48" s="160">
        <f t="shared" si="66"/>
        <v>0</v>
      </c>
      <c r="DC48" s="160">
        <f t="shared" si="66"/>
        <v>0</v>
      </c>
      <c r="DD48" s="130">
        <f>IF(BF48=DD$2,'Result Entry'!G53,0)</f>
        <v>0</v>
      </c>
      <c r="DE48" s="132">
        <f>IF(BF48=DE$2,'Result Entry'!G53,0)</f>
        <v>0</v>
      </c>
      <c r="DF48" s="132">
        <f>IF(BF48=DF$2,'Result Entry'!G53,0)</f>
        <v>0</v>
      </c>
      <c r="DG48" s="132">
        <f>IF(BF48=DG$2,'Result Entry'!G53,0)</f>
        <v>0</v>
      </c>
      <c r="DH48" s="132">
        <f>IF(BF48=DH$2,'Result Entry'!G53,0)</f>
        <v>0</v>
      </c>
      <c r="DI48" s="132">
        <f>IF(BF48=DI$2,'Result Entry'!G53,0)</f>
        <v>0</v>
      </c>
      <c r="DJ48" s="162">
        <f>IF(BF48=DJ$2,'Result Entry'!FS53,0)</f>
        <v>0</v>
      </c>
      <c r="DK48" s="162">
        <f>IF(BF48=DK$2,'Result Entry'!FS53,0)</f>
        <v>0</v>
      </c>
      <c r="DL48" s="162">
        <f>IF(BF48=DL$2,'Result Entry'!FS53,0)</f>
        <v>0</v>
      </c>
      <c r="DM48" s="162">
        <f>IF(BF48=DM$2,'Result Entry'!FS53,0)</f>
        <v>0</v>
      </c>
      <c r="DN48" s="162">
        <f>IF(BF48=DN$2,'Result Entry'!FS53,0)</f>
        <v>0</v>
      </c>
      <c r="DO48" s="162">
        <f>IF(BF48=DO$2,'Result Entry'!FS53,0)</f>
        <v>0</v>
      </c>
    </row>
    <row r="49" spans="57:119" hidden="1">
      <c r="BE49" s="132">
        <f t="shared" si="35"/>
        <v>0</v>
      </c>
      <c r="BF49" s="132">
        <f>'Result Entry'!F54</f>
        <v>0</v>
      </c>
      <c r="BG49" s="132" t="str">
        <f>'Result Entry'!Y54</f>
        <v/>
      </c>
      <c r="BH49" s="132" t="str">
        <f>'Result Entry'!AM54</f>
        <v/>
      </c>
      <c r="BI49" s="132" t="str">
        <f>'Result Entry'!BD54</f>
        <v/>
      </c>
      <c r="BJ49" s="132" t="str">
        <f>'Result Entry'!BU54</f>
        <v/>
      </c>
      <c r="BK49" s="132" t="str">
        <f>'Result Entry'!CL54</f>
        <v/>
      </c>
      <c r="BL49" s="132" t="str">
        <f>'Result Entry'!DC54</f>
        <v/>
      </c>
      <c r="BM49" s="129" t="str">
        <f>'Result Entry'!DT54</f>
        <v/>
      </c>
      <c r="BN49" s="160">
        <f t="shared" si="2"/>
        <v>0</v>
      </c>
      <c r="BO49" s="160">
        <f t="shared" si="3"/>
        <v>0</v>
      </c>
      <c r="BP49" s="160">
        <f t="shared" si="4"/>
        <v>0</v>
      </c>
      <c r="BQ49" s="160">
        <f t="shared" si="5"/>
        <v>0</v>
      </c>
      <c r="BR49" s="160">
        <f t="shared" si="6"/>
        <v>0</v>
      </c>
      <c r="BS49" s="160">
        <f t="shared" si="7"/>
        <v>0</v>
      </c>
      <c r="BT49" s="132">
        <f t="shared" si="8"/>
        <v>0</v>
      </c>
      <c r="BU49" s="132">
        <f t="shared" si="9"/>
        <v>0</v>
      </c>
      <c r="BV49" s="132">
        <f t="shared" si="10"/>
        <v>0</v>
      </c>
      <c r="BW49" s="132">
        <f t="shared" si="11"/>
        <v>0</v>
      </c>
      <c r="BX49" s="132">
        <f t="shared" si="12"/>
        <v>0</v>
      </c>
      <c r="BY49" s="132">
        <f t="shared" si="13"/>
        <v>0</v>
      </c>
      <c r="BZ49" s="161">
        <f t="shared" si="14"/>
        <v>0</v>
      </c>
      <c r="CA49" s="160">
        <f t="shared" si="15"/>
        <v>0</v>
      </c>
      <c r="CB49" s="160">
        <f t="shared" si="16"/>
        <v>0</v>
      </c>
      <c r="CC49" s="160">
        <f t="shared" si="17"/>
        <v>0</v>
      </c>
      <c r="CD49" s="160">
        <f t="shared" si="18"/>
        <v>0</v>
      </c>
      <c r="CE49" s="160">
        <f t="shared" si="19"/>
        <v>0</v>
      </c>
      <c r="CF49" s="132">
        <f t="shared" si="20"/>
        <v>0</v>
      </c>
      <c r="CG49" s="132">
        <f t="shared" si="21"/>
        <v>0</v>
      </c>
      <c r="CH49" s="132">
        <f t="shared" si="22"/>
        <v>0</v>
      </c>
      <c r="CI49" s="132">
        <f t="shared" si="23"/>
        <v>0</v>
      </c>
      <c r="CJ49" s="132">
        <f t="shared" si="24"/>
        <v>0</v>
      </c>
      <c r="CK49" s="129">
        <f t="shared" si="25"/>
        <v>0</v>
      </c>
      <c r="CL49" s="160">
        <f t="shared" si="26"/>
        <v>0</v>
      </c>
      <c r="CM49" s="160">
        <f t="shared" si="27"/>
        <v>0</v>
      </c>
      <c r="CN49" s="160">
        <f t="shared" si="28"/>
        <v>0</v>
      </c>
      <c r="CO49" s="160">
        <f t="shared" si="29"/>
        <v>0</v>
      </c>
      <c r="CP49" s="160">
        <f t="shared" si="30"/>
        <v>0</v>
      </c>
      <c r="CQ49" s="160">
        <f t="shared" si="31"/>
        <v>0</v>
      </c>
      <c r="CR49" s="130">
        <f t="shared" si="65"/>
        <v>0</v>
      </c>
      <c r="CS49" s="132">
        <f t="shared" si="65"/>
        <v>0</v>
      </c>
      <c r="CT49" s="132">
        <f t="shared" si="65"/>
        <v>0</v>
      </c>
      <c r="CU49" s="132">
        <f t="shared" si="65"/>
        <v>0</v>
      </c>
      <c r="CV49" s="132">
        <f t="shared" si="65"/>
        <v>0</v>
      </c>
      <c r="CW49" s="129">
        <f t="shared" si="65"/>
        <v>0</v>
      </c>
      <c r="CX49" s="160">
        <f t="shared" si="66"/>
        <v>0</v>
      </c>
      <c r="CY49" s="160">
        <f t="shared" si="66"/>
        <v>0</v>
      </c>
      <c r="CZ49" s="160">
        <f t="shared" si="66"/>
        <v>0</v>
      </c>
      <c r="DA49" s="160">
        <f t="shared" si="66"/>
        <v>0</v>
      </c>
      <c r="DB49" s="160">
        <f t="shared" si="66"/>
        <v>0</v>
      </c>
      <c r="DC49" s="160">
        <f t="shared" si="66"/>
        <v>0</v>
      </c>
      <c r="DD49" s="130">
        <f>IF(BF49=DD$2,'Result Entry'!G54,0)</f>
        <v>0</v>
      </c>
      <c r="DE49" s="132">
        <f>IF(BF49=DE$2,'Result Entry'!G54,0)</f>
        <v>0</v>
      </c>
      <c r="DF49" s="132">
        <f>IF(BF49=DF$2,'Result Entry'!G54,0)</f>
        <v>0</v>
      </c>
      <c r="DG49" s="132">
        <f>IF(BF49=DG$2,'Result Entry'!G54,0)</f>
        <v>0</v>
      </c>
      <c r="DH49" s="132">
        <f>IF(BF49=DH$2,'Result Entry'!G54,0)</f>
        <v>0</v>
      </c>
      <c r="DI49" s="132">
        <f>IF(BF49=DI$2,'Result Entry'!G54,0)</f>
        <v>0</v>
      </c>
      <c r="DJ49" s="162">
        <f>IF(BF49=DJ$2,'Result Entry'!FS54,0)</f>
        <v>0</v>
      </c>
      <c r="DK49" s="162">
        <f>IF(BF49=DK$2,'Result Entry'!FS54,0)</f>
        <v>0</v>
      </c>
      <c r="DL49" s="162">
        <f>IF(BF49=DL$2,'Result Entry'!FS54,0)</f>
        <v>0</v>
      </c>
      <c r="DM49" s="162">
        <f>IF(BF49=DM$2,'Result Entry'!FS54,0)</f>
        <v>0</v>
      </c>
      <c r="DN49" s="162">
        <f>IF(BF49=DN$2,'Result Entry'!FS54,0)</f>
        <v>0</v>
      </c>
      <c r="DO49" s="162">
        <f>IF(BF49=DO$2,'Result Entry'!FS54,0)</f>
        <v>0</v>
      </c>
    </row>
    <row r="50" spans="57:119" hidden="1">
      <c r="BE50" s="132">
        <f t="shared" si="35"/>
        <v>0</v>
      </c>
      <c r="BF50" s="132">
        <f>'Result Entry'!F55</f>
        <v>0</v>
      </c>
      <c r="BG50" s="132" t="str">
        <f>'Result Entry'!Y55</f>
        <v/>
      </c>
      <c r="BH50" s="132" t="str">
        <f>'Result Entry'!AM55</f>
        <v/>
      </c>
      <c r="BI50" s="132" t="str">
        <f>'Result Entry'!BD55</f>
        <v/>
      </c>
      <c r="BJ50" s="132" t="str">
        <f>'Result Entry'!BU55</f>
        <v/>
      </c>
      <c r="BK50" s="132" t="str">
        <f>'Result Entry'!CL55</f>
        <v/>
      </c>
      <c r="BL50" s="132" t="str">
        <f>'Result Entry'!DC55</f>
        <v/>
      </c>
      <c r="BM50" s="129" t="str">
        <f>'Result Entry'!DT55</f>
        <v/>
      </c>
      <c r="BN50" s="160">
        <f t="shared" si="2"/>
        <v>0</v>
      </c>
      <c r="BO50" s="160">
        <f t="shared" si="3"/>
        <v>0</v>
      </c>
      <c r="BP50" s="160">
        <f t="shared" si="4"/>
        <v>0</v>
      </c>
      <c r="BQ50" s="160">
        <f t="shared" si="5"/>
        <v>0</v>
      </c>
      <c r="BR50" s="160">
        <f t="shared" si="6"/>
        <v>0</v>
      </c>
      <c r="BS50" s="160">
        <f t="shared" si="7"/>
        <v>0</v>
      </c>
      <c r="BT50" s="132">
        <f t="shared" si="8"/>
        <v>0</v>
      </c>
      <c r="BU50" s="132">
        <f t="shared" si="9"/>
        <v>0</v>
      </c>
      <c r="BV50" s="132">
        <f t="shared" si="10"/>
        <v>0</v>
      </c>
      <c r="BW50" s="132">
        <f t="shared" si="11"/>
        <v>0</v>
      </c>
      <c r="BX50" s="132">
        <f t="shared" si="12"/>
        <v>0</v>
      </c>
      <c r="BY50" s="132">
        <f t="shared" si="13"/>
        <v>0</v>
      </c>
      <c r="BZ50" s="161">
        <f t="shared" si="14"/>
        <v>0</v>
      </c>
      <c r="CA50" s="160">
        <f t="shared" si="15"/>
        <v>0</v>
      </c>
      <c r="CB50" s="160">
        <f t="shared" si="16"/>
        <v>0</v>
      </c>
      <c r="CC50" s="160">
        <f t="shared" si="17"/>
        <v>0</v>
      </c>
      <c r="CD50" s="160">
        <f t="shared" si="18"/>
        <v>0</v>
      </c>
      <c r="CE50" s="160">
        <f t="shared" si="19"/>
        <v>0</v>
      </c>
      <c r="CF50" s="132">
        <f t="shared" si="20"/>
        <v>0</v>
      </c>
      <c r="CG50" s="132">
        <f t="shared" si="21"/>
        <v>0</v>
      </c>
      <c r="CH50" s="132">
        <f t="shared" si="22"/>
        <v>0</v>
      </c>
      <c r="CI50" s="132">
        <f t="shared" si="23"/>
        <v>0</v>
      </c>
      <c r="CJ50" s="132">
        <f t="shared" si="24"/>
        <v>0</v>
      </c>
      <c r="CK50" s="129">
        <f t="shared" si="25"/>
        <v>0</v>
      </c>
      <c r="CL50" s="160">
        <f t="shared" si="26"/>
        <v>0</v>
      </c>
      <c r="CM50" s="160">
        <f t="shared" si="27"/>
        <v>0</v>
      </c>
      <c r="CN50" s="160">
        <f t="shared" si="28"/>
        <v>0</v>
      </c>
      <c r="CO50" s="160">
        <f t="shared" si="29"/>
        <v>0</v>
      </c>
      <c r="CP50" s="160">
        <f t="shared" si="30"/>
        <v>0</v>
      </c>
      <c r="CQ50" s="160">
        <f t="shared" si="31"/>
        <v>0</v>
      </c>
      <c r="CR50" s="130">
        <f t="shared" si="65"/>
        <v>0</v>
      </c>
      <c r="CS50" s="132">
        <f t="shared" si="65"/>
        <v>0</v>
      </c>
      <c r="CT50" s="132">
        <f t="shared" si="65"/>
        <v>0</v>
      </c>
      <c r="CU50" s="132">
        <f t="shared" si="65"/>
        <v>0</v>
      </c>
      <c r="CV50" s="132">
        <f t="shared" si="65"/>
        <v>0</v>
      </c>
      <c r="CW50" s="129">
        <f t="shared" si="65"/>
        <v>0</v>
      </c>
      <c r="CX50" s="160">
        <f t="shared" si="66"/>
        <v>0</v>
      </c>
      <c r="CY50" s="160">
        <f t="shared" si="66"/>
        <v>0</v>
      </c>
      <c r="CZ50" s="160">
        <f t="shared" si="66"/>
        <v>0</v>
      </c>
      <c r="DA50" s="160">
        <f t="shared" si="66"/>
        <v>0</v>
      </c>
      <c r="DB50" s="160">
        <f t="shared" si="66"/>
        <v>0</v>
      </c>
      <c r="DC50" s="160">
        <f t="shared" si="66"/>
        <v>0</v>
      </c>
      <c r="DD50" s="130">
        <f>IF(BF50=DD$2,'Result Entry'!G55,0)</f>
        <v>0</v>
      </c>
      <c r="DE50" s="132">
        <f>IF(BF50=DE$2,'Result Entry'!G55,0)</f>
        <v>0</v>
      </c>
      <c r="DF50" s="132">
        <f>IF(BF50=DF$2,'Result Entry'!G55,0)</f>
        <v>0</v>
      </c>
      <c r="DG50" s="132">
        <f>IF(BF50=DG$2,'Result Entry'!G55,0)</f>
        <v>0</v>
      </c>
      <c r="DH50" s="132">
        <f>IF(BF50=DH$2,'Result Entry'!G55,0)</f>
        <v>0</v>
      </c>
      <c r="DI50" s="132">
        <f>IF(BF50=DI$2,'Result Entry'!G55,0)</f>
        <v>0</v>
      </c>
      <c r="DJ50" s="162">
        <f>IF(BF50=DJ$2,'Result Entry'!FS55,0)</f>
        <v>0</v>
      </c>
      <c r="DK50" s="162">
        <f>IF(BF50=DK$2,'Result Entry'!FS55,0)</f>
        <v>0</v>
      </c>
      <c r="DL50" s="162">
        <f>IF(BF50=DL$2,'Result Entry'!FS55,0)</f>
        <v>0</v>
      </c>
      <c r="DM50" s="162">
        <f>IF(BF50=DM$2,'Result Entry'!FS55,0)</f>
        <v>0</v>
      </c>
      <c r="DN50" s="162">
        <f>IF(BF50=DN$2,'Result Entry'!FS55,0)</f>
        <v>0</v>
      </c>
      <c r="DO50" s="162">
        <f>IF(BF50=DO$2,'Result Entry'!FS55,0)</f>
        <v>0</v>
      </c>
    </row>
    <row r="51" spans="57:119" hidden="1">
      <c r="BE51" s="132">
        <f t="shared" si="35"/>
        <v>0</v>
      </c>
      <c r="BF51" s="132">
        <f>'Result Entry'!F56</f>
        <v>0</v>
      </c>
      <c r="BG51" s="132" t="str">
        <f>'Result Entry'!Y56</f>
        <v/>
      </c>
      <c r="BH51" s="132" t="str">
        <f>'Result Entry'!AM56</f>
        <v/>
      </c>
      <c r="BI51" s="132" t="str">
        <f>'Result Entry'!BD56</f>
        <v/>
      </c>
      <c r="BJ51" s="132" t="str">
        <f>'Result Entry'!BU56</f>
        <v/>
      </c>
      <c r="BK51" s="132" t="str">
        <f>'Result Entry'!CL56</f>
        <v/>
      </c>
      <c r="BL51" s="132" t="str">
        <f>'Result Entry'!DC56</f>
        <v/>
      </c>
      <c r="BM51" s="129" t="str">
        <f>'Result Entry'!DT56</f>
        <v/>
      </c>
      <c r="BN51" s="160">
        <f t="shared" si="2"/>
        <v>0</v>
      </c>
      <c r="BO51" s="160">
        <f t="shared" si="3"/>
        <v>0</v>
      </c>
      <c r="BP51" s="160">
        <f t="shared" si="4"/>
        <v>0</v>
      </c>
      <c r="BQ51" s="160">
        <f t="shared" si="5"/>
        <v>0</v>
      </c>
      <c r="BR51" s="160">
        <f t="shared" si="6"/>
        <v>0</v>
      </c>
      <c r="BS51" s="160">
        <f t="shared" si="7"/>
        <v>0</v>
      </c>
      <c r="BT51" s="132">
        <f t="shared" si="8"/>
        <v>0</v>
      </c>
      <c r="BU51" s="132">
        <f t="shared" si="9"/>
        <v>0</v>
      </c>
      <c r="BV51" s="132">
        <f t="shared" si="10"/>
        <v>0</v>
      </c>
      <c r="BW51" s="132">
        <f t="shared" si="11"/>
        <v>0</v>
      </c>
      <c r="BX51" s="132">
        <f t="shared" si="12"/>
        <v>0</v>
      </c>
      <c r="BY51" s="132">
        <f t="shared" si="13"/>
        <v>0</v>
      </c>
      <c r="BZ51" s="161">
        <f t="shared" si="14"/>
        <v>0</v>
      </c>
      <c r="CA51" s="160">
        <f t="shared" si="15"/>
        <v>0</v>
      </c>
      <c r="CB51" s="160">
        <f t="shared" si="16"/>
        <v>0</v>
      </c>
      <c r="CC51" s="160">
        <f t="shared" si="17"/>
        <v>0</v>
      </c>
      <c r="CD51" s="160">
        <f t="shared" si="18"/>
        <v>0</v>
      </c>
      <c r="CE51" s="160">
        <f t="shared" si="19"/>
        <v>0</v>
      </c>
      <c r="CF51" s="132">
        <f t="shared" si="20"/>
        <v>0</v>
      </c>
      <c r="CG51" s="132">
        <f t="shared" si="21"/>
        <v>0</v>
      </c>
      <c r="CH51" s="132">
        <f t="shared" si="22"/>
        <v>0</v>
      </c>
      <c r="CI51" s="132">
        <f t="shared" si="23"/>
        <v>0</v>
      </c>
      <c r="CJ51" s="132">
        <f t="shared" si="24"/>
        <v>0</v>
      </c>
      <c r="CK51" s="129">
        <f t="shared" si="25"/>
        <v>0</v>
      </c>
      <c r="CL51" s="160">
        <f t="shared" si="26"/>
        <v>0</v>
      </c>
      <c r="CM51" s="160">
        <f t="shared" si="27"/>
        <v>0</v>
      </c>
      <c r="CN51" s="160">
        <f t="shared" si="28"/>
        <v>0</v>
      </c>
      <c r="CO51" s="160">
        <f t="shared" si="29"/>
        <v>0</v>
      </c>
      <c r="CP51" s="160">
        <f t="shared" si="30"/>
        <v>0</v>
      </c>
      <c r="CQ51" s="160">
        <f t="shared" si="31"/>
        <v>0</v>
      </c>
      <c r="CR51" s="130">
        <f t="shared" si="65"/>
        <v>0</v>
      </c>
      <c r="CS51" s="132">
        <f t="shared" si="65"/>
        <v>0</v>
      </c>
      <c r="CT51" s="132">
        <f t="shared" si="65"/>
        <v>0</v>
      </c>
      <c r="CU51" s="132">
        <f t="shared" si="65"/>
        <v>0</v>
      </c>
      <c r="CV51" s="132">
        <f t="shared" si="65"/>
        <v>0</v>
      </c>
      <c r="CW51" s="129">
        <f t="shared" si="65"/>
        <v>0</v>
      </c>
      <c r="CX51" s="160">
        <f t="shared" si="66"/>
        <v>0</v>
      </c>
      <c r="CY51" s="160">
        <f t="shared" si="66"/>
        <v>0</v>
      </c>
      <c r="CZ51" s="160">
        <f t="shared" si="66"/>
        <v>0</v>
      </c>
      <c r="DA51" s="160">
        <f t="shared" si="66"/>
        <v>0</v>
      </c>
      <c r="DB51" s="160">
        <f t="shared" si="66"/>
        <v>0</v>
      </c>
      <c r="DC51" s="160">
        <f t="shared" si="66"/>
        <v>0</v>
      </c>
      <c r="DD51" s="130">
        <f>IF(BF51=DD$2,'Result Entry'!G56,0)</f>
        <v>0</v>
      </c>
      <c r="DE51" s="132">
        <f>IF(BF51=DE$2,'Result Entry'!G56,0)</f>
        <v>0</v>
      </c>
      <c r="DF51" s="132">
        <f>IF(BF51=DF$2,'Result Entry'!G56,0)</f>
        <v>0</v>
      </c>
      <c r="DG51" s="132">
        <f>IF(BF51=DG$2,'Result Entry'!G56,0)</f>
        <v>0</v>
      </c>
      <c r="DH51" s="132">
        <f>IF(BF51=DH$2,'Result Entry'!G56,0)</f>
        <v>0</v>
      </c>
      <c r="DI51" s="132">
        <f>IF(BF51=DI$2,'Result Entry'!G56,0)</f>
        <v>0</v>
      </c>
      <c r="DJ51" s="162">
        <f>IF(BF51=DJ$2,'Result Entry'!FS56,0)</f>
        <v>0</v>
      </c>
      <c r="DK51" s="162">
        <f>IF(BF51=DK$2,'Result Entry'!FS56,0)</f>
        <v>0</v>
      </c>
      <c r="DL51" s="162">
        <f>IF(BF51=DL$2,'Result Entry'!FS56,0)</f>
        <v>0</v>
      </c>
      <c r="DM51" s="162">
        <f>IF(BF51=DM$2,'Result Entry'!FS56,0)</f>
        <v>0</v>
      </c>
      <c r="DN51" s="162">
        <f>IF(BF51=DN$2,'Result Entry'!FS56,0)</f>
        <v>0</v>
      </c>
      <c r="DO51" s="162">
        <f>IF(BF51=DO$2,'Result Entry'!FS56,0)</f>
        <v>0</v>
      </c>
    </row>
    <row r="52" spans="57:119" hidden="1">
      <c r="BE52" s="132">
        <f t="shared" si="35"/>
        <v>0</v>
      </c>
      <c r="BF52" s="132">
        <f>'Result Entry'!F57</f>
        <v>0</v>
      </c>
      <c r="BG52" s="132" t="str">
        <f>'Result Entry'!Y57</f>
        <v/>
      </c>
      <c r="BH52" s="132" t="str">
        <f>'Result Entry'!AM57</f>
        <v/>
      </c>
      <c r="BI52" s="132" t="str">
        <f>'Result Entry'!BD57</f>
        <v/>
      </c>
      <c r="BJ52" s="132" t="str">
        <f>'Result Entry'!BU57</f>
        <v/>
      </c>
      <c r="BK52" s="132" t="str">
        <f>'Result Entry'!CL57</f>
        <v/>
      </c>
      <c r="BL52" s="132" t="str">
        <f>'Result Entry'!DC57</f>
        <v/>
      </c>
      <c r="BM52" s="129" t="str">
        <f>'Result Entry'!DT57</f>
        <v/>
      </c>
      <c r="BN52" s="160">
        <f t="shared" si="2"/>
        <v>0</v>
      </c>
      <c r="BO52" s="160">
        <f t="shared" si="3"/>
        <v>0</v>
      </c>
      <c r="BP52" s="160">
        <f t="shared" si="4"/>
        <v>0</v>
      </c>
      <c r="BQ52" s="160">
        <f t="shared" si="5"/>
        <v>0</v>
      </c>
      <c r="BR52" s="160">
        <f t="shared" si="6"/>
        <v>0</v>
      </c>
      <c r="BS52" s="160">
        <f t="shared" si="7"/>
        <v>0</v>
      </c>
      <c r="BT52" s="132">
        <f t="shared" si="8"/>
        <v>0</v>
      </c>
      <c r="BU52" s="132">
        <f t="shared" si="9"/>
        <v>0</v>
      </c>
      <c r="BV52" s="132">
        <f t="shared" si="10"/>
        <v>0</v>
      </c>
      <c r="BW52" s="132">
        <f t="shared" si="11"/>
        <v>0</v>
      </c>
      <c r="BX52" s="132">
        <f t="shared" si="12"/>
        <v>0</v>
      </c>
      <c r="BY52" s="132">
        <f t="shared" si="13"/>
        <v>0</v>
      </c>
      <c r="BZ52" s="161">
        <f t="shared" si="14"/>
        <v>0</v>
      </c>
      <c r="CA52" s="160">
        <f t="shared" si="15"/>
        <v>0</v>
      </c>
      <c r="CB52" s="160">
        <f t="shared" si="16"/>
        <v>0</v>
      </c>
      <c r="CC52" s="160">
        <f t="shared" si="17"/>
        <v>0</v>
      </c>
      <c r="CD52" s="160">
        <f t="shared" si="18"/>
        <v>0</v>
      </c>
      <c r="CE52" s="160">
        <f t="shared" si="19"/>
        <v>0</v>
      </c>
      <c r="CF52" s="132">
        <f t="shared" si="20"/>
        <v>0</v>
      </c>
      <c r="CG52" s="132">
        <f t="shared" si="21"/>
        <v>0</v>
      </c>
      <c r="CH52" s="132">
        <f t="shared" si="22"/>
        <v>0</v>
      </c>
      <c r="CI52" s="132">
        <f t="shared" si="23"/>
        <v>0</v>
      </c>
      <c r="CJ52" s="132">
        <f t="shared" si="24"/>
        <v>0</v>
      </c>
      <c r="CK52" s="129">
        <f t="shared" si="25"/>
        <v>0</v>
      </c>
      <c r="CL52" s="160">
        <f t="shared" si="26"/>
        <v>0</v>
      </c>
      <c r="CM52" s="160">
        <f t="shared" si="27"/>
        <v>0</v>
      </c>
      <c r="CN52" s="160">
        <f t="shared" si="28"/>
        <v>0</v>
      </c>
      <c r="CO52" s="160">
        <f t="shared" si="29"/>
        <v>0</v>
      </c>
      <c r="CP52" s="160">
        <f t="shared" si="30"/>
        <v>0</v>
      </c>
      <c r="CQ52" s="160">
        <f t="shared" si="31"/>
        <v>0</v>
      </c>
      <c r="CR52" s="130">
        <f t="shared" si="65"/>
        <v>0</v>
      </c>
      <c r="CS52" s="132">
        <f t="shared" si="65"/>
        <v>0</v>
      </c>
      <c r="CT52" s="132">
        <f t="shared" si="65"/>
        <v>0</v>
      </c>
      <c r="CU52" s="132">
        <f t="shared" si="65"/>
        <v>0</v>
      </c>
      <c r="CV52" s="132">
        <f t="shared" si="65"/>
        <v>0</v>
      </c>
      <c r="CW52" s="129">
        <f t="shared" si="65"/>
        <v>0</v>
      </c>
      <c r="CX52" s="160">
        <f t="shared" si="66"/>
        <v>0</v>
      </c>
      <c r="CY52" s="160">
        <f t="shared" si="66"/>
        <v>0</v>
      </c>
      <c r="CZ52" s="160">
        <f t="shared" si="66"/>
        <v>0</v>
      </c>
      <c r="DA52" s="160">
        <f t="shared" si="66"/>
        <v>0</v>
      </c>
      <c r="DB52" s="160">
        <f t="shared" si="66"/>
        <v>0</v>
      </c>
      <c r="DC52" s="160">
        <f t="shared" si="66"/>
        <v>0</v>
      </c>
      <c r="DD52" s="130">
        <f>IF(BF52=DD$2,'Result Entry'!G57,0)</f>
        <v>0</v>
      </c>
      <c r="DE52" s="132">
        <f>IF(BF52=DE$2,'Result Entry'!G57,0)</f>
        <v>0</v>
      </c>
      <c r="DF52" s="132">
        <f>IF(BF52=DF$2,'Result Entry'!G57,0)</f>
        <v>0</v>
      </c>
      <c r="DG52" s="132">
        <f>IF(BF52=DG$2,'Result Entry'!G57,0)</f>
        <v>0</v>
      </c>
      <c r="DH52" s="132">
        <f>IF(BF52=DH$2,'Result Entry'!G57,0)</f>
        <v>0</v>
      </c>
      <c r="DI52" s="132">
        <f>IF(BF52=DI$2,'Result Entry'!G57,0)</f>
        <v>0</v>
      </c>
      <c r="DJ52" s="162">
        <f>IF(BF52=DJ$2,'Result Entry'!FS57,0)</f>
        <v>0</v>
      </c>
      <c r="DK52" s="162">
        <f>IF(BF52=DK$2,'Result Entry'!FS57,0)</f>
        <v>0</v>
      </c>
      <c r="DL52" s="162">
        <f>IF(BF52=DL$2,'Result Entry'!FS57,0)</f>
        <v>0</v>
      </c>
      <c r="DM52" s="162">
        <f>IF(BF52=DM$2,'Result Entry'!FS57,0)</f>
        <v>0</v>
      </c>
      <c r="DN52" s="162">
        <f>IF(BF52=DN$2,'Result Entry'!FS57,0)</f>
        <v>0</v>
      </c>
      <c r="DO52" s="162">
        <f>IF(BF52=DO$2,'Result Entry'!FS57,0)</f>
        <v>0</v>
      </c>
    </row>
    <row r="53" spans="57:119" hidden="1">
      <c r="BE53" s="132">
        <f t="shared" si="35"/>
        <v>0</v>
      </c>
      <c r="BF53" s="132">
        <f>'Result Entry'!F58</f>
        <v>0</v>
      </c>
      <c r="BG53" s="132" t="str">
        <f>'Result Entry'!Y58</f>
        <v/>
      </c>
      <c r="BH53" s="132" t="str">
        <f>'Result Entry'!AM58</f>
        <v/>
      </c>
      <c r="BI53" s="132" t="str">
        <f>'Result Entry'!BD58</f>
        <v/>
      </c>
      <c r="BJ53" s="132" t="str">
        <f>'Result Entry'!BU58</f>
        <v/>
      </c>
      <c r="BK53" s="132" t="str">
        <f>'Result Entry'!CL58</f>
        <v/>
      </c>
      <c r="BL53" s="132" t="str">
        <f>'Result Entry'!DC58</f>
        <v/>
      </c>
      <c r="BM53" s="129" t="str">
        <f>'Result Entry'!DT58</f>
        <v/>
      </c>
      <c r="BN53" s="160">
        <f t="shared" si="2"/>
        <v>0</v>
      </c>
      <c r="BO53" s="160">
        <f t="shared" si="3"/>
        <v>0</v>
      </c>
      <c r="BP53" s="160">
        <f t="shared" si="4"/>
        <v>0</v>
      </c>
      <c r="BQ53" s="160">
        <f t="shared" si="5"/>
        <v>0</v>
      </c>
      <c r="BR53" s="160">
        <f t="shared" si="6"/>
        <v>0</v>
      </c>
      <c r="BS53" s="160">
        <f t="shared" si="7"/>
        <v>0</v>
      </c>
      <c r="BT53" s="132">
        <f t="shared" si="8"/>
        <v>0</v>
      </c>
      <c r="BU53" s="132">
        <f t="shared" si="9"/>
        <v>0</v>
      </c>
      <c r="BV53" s="132">
        <f t="shared" si="10"/>
        <v>0</v>
      </c>
      <c r="BW53" s="132">
        <f t="shared" si="11"/>
        <v>0</v>
      </c>
      <c r="BX53" s="132">
        <f t="shared" si="12"/>
        <v>0</v>
      </c>
      <c r="BY53" s="132">
        <f t="shared" si="13"/>
        <v>0</v>
      </c>
      <c r="BZ53" s="161">
        <f t="shared" si="14"/>
        <v>0</v>
      </c>
      <c r="CA53" s="160">
        <f t="shared" si="15"/>
        <v>0</v>
      </c>
      <c r="CB53" s="160">
        <f t="shared" si="16"/>
        <v>0</v>
      </c>
      <c r="CC53" s="160">
        <f t="shared" si="17"/>
        <v>0</v>
      </c>
      <c r="CD53" s="160">
        <f t="shared" si="18"/>
        <v>0</v>
      </c>
      <c r="CE53" s="160">
        <f t="shared" si="19"/>
        <v>0</v>
      </c>
      <c r="CF53" s="132">
        <f t="shared" si="20"/>
        <v>0</v>
      </c>
      <c r="CG53" s="132">
        <f t="shared" si="21"/>
        <v>0</v>
      </c>
      <c r="CH53" s="132">
        <f t="shared" si="22"/>
        <v>0</v>
      </c>
      <c r="CI53" s="132">
        <f t="shared" si="23"/>
        <v>0</v>
      </c>
      <c r="CJ53" s="132">
        <f t="shared" si="24"/>
        <v>0</v>
      </c>
      <c r="CK53" s="129">
        <f t="shared" si="25"/>
        <v>0</v>
      </c>
      <c r="CL53" s="160">
        <f t="shared" si="26"/>
        <v>0</v>
      </c>
      <c r="CM53" s="160">
        <f t="shared" si="27"/>
        <v>0</v>
      </c>
      <c r="CN53" s="160">
        <f t="shared" si="28"/>
        <v>0</v>
      </c>
      <c r="CO53" s="160">
        <f t="shared" si="29"/>
        <v>0</v>
      </c>
      <c r="CP53" s="160">
        <f t="shared" si="30"/>
        <v>0</v>
      </c>
      <c r="CQ53" s="160">
        <f t="shared" si="31"/>
        <v>0</v>
      </c>
      <c r="CR53" s="130">
        <f t="shared" si="65"/>
        <v>0</v>
      </c>
      <c r="CS53" s="132">
        <f t="shared" si="65"/>
        <v>0</v>
      </c>
      <c r="CT53" s="132">
        <f t="shared" si="65"/>
        <v>0</v>
      </c>
      <c r="CU53" s="132">
        <f t="shared" si="65"/>
        <v>0</v>
      </c>
      <c r="CV53" s="132">
        <f t="shared" si="65"/>
        <v>0</v>
      </c>
      <c r="CW53" s="129">
        <f t="shared" si="65"/>
        <v>0</v>
      </c>
      <c r="CX53" s="160">
        <f t="shared" si="66"/>
        <v>0</v>
      </c>
      <c r="CY53" s="160">
        <f t="shared" si="66"/>
        <v>0</v>
      </c>
      <c r="CZ53" s="160">
        <f t="shared" si="66"/>
        <v>0</v>
      </c>
      <c r="DA53" s="160">
        <f t="shared" si="66"/>
        <v>0</v>
      </c>
      <c r="DB53" s="160">
        <f t="shared" si="66"/>
        <v>0</v>
      </c>
      <c r="DC53" s="160">
        <f t="shared" si="66"/>
        <v>0</v>
      </c>
      <c r="DD53" s="130">
        <f>IF(BF53=DD$2,'Result Entry'!G58,0)</f>
        <v>0</v>
      </c>
      <c r="DE53" s="132">
        <f>IF(BF53=DE$2,'Result Entry'!G58,0)</f>
        <v>0</v>
      </c>
      <c r="DF53" s="132">
        <f>IF(BF53=DF$2,'Result Entry'!G58,0)</f>
        <v>0</v>
      </c>
      <c r="DG53" s="132">
        <f>IF(BF53=DG$2,'Result Entry'!G58,0)</f>
        <v>0</v>
      </c>
      <c r="DH53" s="132">
        <f>IF(BF53=DH$2,'Result Entry'!G58,0)</f>
        <v>0</v>
      </c>
      <c r="DI53" s="132">
        <f>IF(BF53=DI$2,'Result Entry'!G58,0)</f>
        <v>0</v>
      </c>
      <c r="DJ53" s="162">
        <f>IF(BF53=DJ$2,'Result Entry'!FS58,0)</f>
        <v>0</v>
      </c>
      <c r="DK53" s="162">
        <f>IF(BF53=DK$2,'Result Entry'!FS58,0)</f>
        <v>0</v>
      </c>
      <c r="DL53" s="162">
        <f>IF(BF53=DL$2,'Result Entry'!FS58,0)</f>
        <v>0</v>
      </c>
      <c r="DM53" s="162">
        <f>IF(BF53=DM$2,'Result Entry'!FS58,0)</f>
        <v>0</v>
      </c>
      <c r="DN53" s="162">
        <f>IF(BF53=DN$2,'Result Entry'!FS58,0)</f>
        <v>0</v>
      </c>
      <c r="DO53" s="162">
        <f>IF(BF53=DO$2,'Result Entry'!FS58,0)</f>
        <v>0</v>
      </c>
    </row>
    <row r="54" spans="57:119" hidden="1">
      <c r="BE54" s="132">
        <f t="shared" si="35"/>
        <v>0</v>
      </c>
      <c r="BF54" s="132">
        <f>'Result Entry'!F59</f>
        <v>0</v>
      </c>
      <c r="BG54" s="132" t="str">
        <f>'Result Entry'!Y59</f>
        <v/>
      </c>
      <c r="BH54" s="132" t="str">
        <f>'Result Entry'!AM59</f>
        <v/>
      </c>
      <c r="BI54" s="132" t="str">
        <f>'Result Entry'!BD59</f>
        <v/>
      </c>
      <c r="BJ54" s="132" t="str">
        <f>'Result Entry'!BU59</f>
        <v/>
      </c>
      <c r="BK54" s="132" t="str">
        <f>'Result Entry'!CL59</f>
        <v/>
      </c>
      <c r="BL54" s="132" t="str">
        <f>'Result Entry'!DC59</f>
        <v/>
      </c>
      <c r="BM54" s="129" t="str">
        <f>'Result Entry'!DT59</f>
        <v/>
      </c>
      <c r="BN54" s="160">
        <f t="shared" si="2"/>
        <v>0</v>
      </c>
      <c r="BO54" s="160">
        <f t="shared" si="3"/>
        <v>0</v>
      </c>
      <c r="BP54" s="160">
        <f t="shared" si="4"/>
        <v>0</v>
      </c>
      <c r="BQ54" s="160">
        <f t="shared" si="5"/>
        <v>0</v>
      </c>
      <c r="BR54" s="160">
        <f t="shared" si="6"/>
        <v>0</v>
      </c>
      <c r="BS54" s="160">
        <f t="shared" si="7"/>
        <v>0</v>
      </c>
      <c r="BT54" s="132">
        <f t="shared" si="8"/>
        <v>0</v>
      </c>
      <c r="BU54" s="132">
        <f t="shared" si="9"/>
        <v>0</v>
      </c>
      <c r="BV54" s="132">
        <f t="shared" si="10"/>
        <v>0</v>
      </c>
      <c r="BW54" s="132">
        <f t="shared" si="11"/>
        <v>0</v>
      </c>
      <c r="BX54" s="132">
        <f t="shared" si="12"/>
        <v>0</v>
      </c>
      <c r="BY54" s="132">
        <f t="shared" si="13"/>
        <v>0</v>
      </c>
      <c r="BZ54" s="161">
        <f t="shared" si="14"/>
        <v>0</v>
      </c>
      <c r="CA54" s="160">
        <f t="shared" si="15"/>
        <v>0</v>
      </c>
      <c r="CB54" s="160">
        <f t="shared" si="16"/>
        <v>0</v>
      </c>
      <c r="CC54" s="160">
        <f t="shared" si="17"/>
        <v>0</v>
      </c>
      <c r="CD54" s="160">
        <f t="shared" si="18"/>
        <v>0</v>
      </c>
      <c r="CE54" s="160">
        <f t="shared" si="19"/>
        <v>0</v>
      </c>
      <c r="CF54" s="132">
        <f t="shared" si="20"/>
        <v>0</v>
      </c>
      <c r="CG54" s="132">
        <f t="shared" si="21"/>
        <v>0</v>
      </c>
      <c r="CH54" s="132">
        <f t="shared" si="22"/>
        <v>0</v>
      </c>
      <c r="CI54" s="132">
        <f t="shared" si="23"/>
        <v>0</v>
      </c>
      <c r="CJ54" s="132">
        <f t="shared" si="24"/>
        <v>0</v>
      </c>
      <c r="CK54" s="129">
        <f t="shared" si="25"/>
        <v>0</v>
      </c>
      <c r="CL54" s="160">
        <f t="shared" si="26"/>
        <v>0</v>
      </c>
      <c r="CM54" s="160">
        <f t="shared" si="27"/>
        <v>0</v>
      </c>
      <c r="CN54" s="160">
        <f t="shared" si="28"/>
        <v>0</v>
      </c>
      <c r="CO54" s="160">
        <f t="shared" si="29"/>
        <v>0</v>
      </c>
      <c r="CP54" s="160">
        <f t="shared" si="30"/>
        <v>0</v>
      </c>
      <c r="CQ54" s="160">
        <f t="shared" si="31"/>
        <v>0</v>
      </c>
      <c r="CR54" s="130">
        <f t="shared" si="65"/>
        <v>0</v>
      </c>
      <c r="CS54" s="132">
        <f t="shared" si="65"/>
        <v>0</v>
      </c>
      <c r="CT54" s="132">
        <f t="shared" si="65"/>
        <v>0</v>
      </c>
      <c r="CU54" s="132">
        <f t="shared" si="65"/>
        <v>0</v>
      </c>
      <c r="CV54" s="132">
        <f t="shared" si="65"/>
        <v>0</v>
      </c>
      <c r="CW54" s="129">
        <f t="shared" si="65"/>
        <v>0</v>
      </c>
      <c r="CX54" s="160">
        <f t="shared" si="66"/>
        <v>0</v>
      </c>
      <c r="CY54" s="160">
        <f t="shared" si="66"/>
        <v>0</v>
      </c>
      <c r="CZ54" s="160">
        <f t="shared" si="66"/>
        <v>0</v>
      </c>
      <c r="DA54" s="160">
        <f t="shared" si="66"/>
        <v>0</v>
      </c>
      <c r="DB54" s="160">
        <f t="shared" si="66"/>
        <v>0</v>
      </c>
      <c r="DC54" s="160">
        <f t="shared" si="66"/>
        <v>0</v>
      </c>
      <c r="DD54" s="130">
        <f>IF(BF54=DD$2,'Result Entry'!G59,0)</f>
        <v>0</v>
      </c>
      <c r="DE54" s="132">
        <f>IF(BF54=DE$2,'Result Entry'!G59,0)</f>
        <v>0</v>
      </c>
      <c r="DF54" s="132">
        <f>IF(BF54=DF$2,'Result Entry'!G59,0)</f>
        <v>0</v>
      </c>
      <c r="DG54" s="132">
        <f>IF(BF54=DG$2,'Result Entry'!G59,0)</f>
        <v>0</v>
      </c>
      <c r="DH54" s="132">
        <f>IF(BF54=DH$2,'Result Entry'!G59,0)</f>
        <v>0</v>
      </c>
      <c r="DI54" s="132">
        <f>IF(BF54=DI$2,'Result Entry'!G59,0)</f>
        <v>0</v>
      </c>
      <c r="DJ54" s="162">
        <f>IF(BF54=DJ$2,'Result Entry'!FS59,0)</f>
        <v>0</v>
      </c>
      <c r="DK54" s="162">
        <f>IF(BF54=DK$2,'Result Entry'!FS59,0)</f>
        <v>0</v>
      </c>
      <c r="DL54" s="162">
        <f>IF(BF54=DL$2,'Result Entry'!FS59,0)</f>
        <v>0</v>
      </c>
      <c r="DM54" s="162">
        <f>IF(BF54=DM$2,'Result Entry'!FS59,0)</f>
        <v>0</v>
      </c>
      <c r="DN54" s="162">
        <f>IF(BF54=DN$2,'Result Entry'!FS59,0)</f>
        <v>0</v>
      </c>
      <c r="DO54" s="162">
        <f>IF(BF54=DO$2,'Result Entry'!FS59,0)</f>
        <v>0</v>
      </c>
    </row>
    <row r="55" spans="57:119" hidden="1">
      <c r="BE55" s="132">
        <f t="shared" si="35"/>
        <v>0</v>
      </c>
      <c r="BF55" s="132">
        <f>'Result Entry'!F60</f>
        <v>0</v>
      </c>
      <c r="BG55" s="132" t="str">
        <f>'Result Entry'!Y60</f>
        <v/>
      </c>
      <c r="BH55" s="132" t="str">
        <f>'Result Entry'!AM60</f>
        <v/>
      </c>
      <c r="BI55" s="132" t="str">
        <f>'Result Entry'!BD60</f>
        <v/>
      </c>
      <c r="BJ55" s="132" t="str">
        <f>'Result Entry'!BU60</f>
        <v/>
      </c>
      <c r="BK55" s="132" t="str">
        <f>'Result Entry'!CL60</f>
        <v/>
      </c>
      <c r="BL55" s="132" t="str">
        <f>'Result Entry'!DC60</f>
        <v/>
      </c>
      <c r="BM55" s="129" t="str">
        <f>'Result Entry'!DT60</f>
        <v/>
      </c>
      <c r="BN55" s="160">
        <f t="shared" si="2"/>
        <v>0</v>
      </c>
      <c r="BO55" s="160">
        <f t="shared" si="3"/>
        <v>0</v>
      </c>
      <c r="BP55" s="160">
        <f t="shared" si="4"/>
        <v>0</v>
      </c>
      <c r="BQ55" s="160">
        <f t="shared" si="5"/>
        <v>0</v>
      </c>
      <c r="BR55" s="160">
        <f t="shared" si="6"/>
        <v>0</v>
      </c>
      <c r="BS55" s="160">
        <f t="shared" si="7"/>
        <v>0</v>
      </c>
      <c r="BT55" s="132">
        <f t="shared" si="8"/>
        <v>0</v>
      </c>
      <c r="BU55" s="132">
        <f t="shared" si="9"/>
        <v>0</v>
      </c>
      <c r="BV55" s="132">
        <f t="shared" si="10"/>
        <v>0</v>
      </c>
      <c r="BW55" s="132">
        <f t="shared" si="11"/>
        <v>0</v>
      </c>
      <c r="BX55" s="132">
        <f t="shared" si="12"/>
        <v>0</v>
      </c>
      <c r="BY55" s="132">
        <f t="shared" si="13"/>
        <v>0</v>
      </c>
      <c r="BZ55" s="161">
        <f t="shared" si="14"/>
        <v>0</v>
      </c>
      <c r="CA55" s="160">
        <f t="shared" si="15"/>
        <v>0</v>
      </c>
      <c r="CB55" s="160">
        <f t="shared" si="16"/>
        <v>0</v>
      </c>
      <c r="CC55" s="160">
        <f t="shared" si="17"/>
        <v>0</v>
      </c>
      <c r="CD55" s="160">
        <f t="shared" si="18"/>
        <v>0</v>
      </c>
      <c r="CE55" s="160">
        <f t="shared" si="19"/>
        <v>0</v>
      </c>
      <c r="CF55" s="132">
        <f t="shared" si="20"/>
        <v>0</v>
      </c>
      <c r="CG55" s="132">
        <f t="shared" si="21"/>
        <v>0</v>
      </c>
      <c r="CH55" s="132">
        <f t="shared" si="22"/>
        <v>0</v>
      </c>
      <c r="CI55" s="132">
        <f t="shared" si="23"/>
        <v>0</v>
      </c>
      <c r="CJ55" s="132">
        <f t="shared" si="24"/>
        <v>0</v>
      </c>
      <c r="CK55" s="129">
        <f t="shared" si="25"/>
        <v>0</v>
      </c>
      <c r="CL55" s="160">
        <f t="shared" si="26"/>
        <v>0</v>
      </c>
      <c r="CM55" s="160">
        <f t="shared" si="27"/>
        <v>0</v>
      </c>
      <c r="CN55" s="160">
        <f t="shared" si="28"/>
        <v>0</v>
      </c>
      <c r="CO55" s="160">
        <f t="shared" si="29"/>
        <v>0</v>
      </c>
      <c r="CP55" s="160">
        <f t="shared" si="30"/>
        <v>0</v>
      </c>
      <c r="CQ55" s="160">
        <f t="shared" si="31"/>
        <v>0</v>
      </c>
      <c r="CR55" s="130">
        <f t="shared" si="65"/>
        <v>0</v>
      </c>
      <c r="CS55" s="132">
        <f t="shared" si="65"/>
        <v>0</v>
      </c>
      <c r="CT55" s="132">
        <f t="shared" si="65"/>
        <v>0</v>
      </c>
      <c r="CU55" s="132">
        <f t="shared" si="65"/>
        <v>0</v>
      </c>
      <c r="CV55" s="132">
        <f t="shared" si="65"/>
        <v>0</v>
      </c>
      <c r="CW55" s="129">
        <f t="shared" si="65"/>
        <v>0</v>
      </c>
      <c r="CX55" s="160">
        <f t="shared" si="66"/>
        <v>0</v>
      </c>
      <c r="CY55" s="160">
        <f t="shared" si="66"/>
        <v>0</v>
      </c>
      <c r="CZ55" s="160">
        <f t="shared" si="66"/>
        <v>0</v>
      </c>
      <c r="DA55" s="160">
        <f t="shared" si="66"/>
        <v>0</v>
      </c>
      <c r="DB55" s="160">
        <f t="shared" si="66"/>
        <v>0</v>
      </c>
      <c r="DC55" s="160">
        <f t="shared" si="66"/>
        <v>0</v>
      </c>
      <c r="DD55" s="130">
        <f>IF(BF55=DD$2,'Result Entry'!G60,0)</f>
        <v>0</v>
      </c>
      <c r="DE55" s="132">
        <f>IF(BF55=DE$2,'Result Entry'!G60,0)</f>
        <v>0</v>
      </c>
      <c r="DF55" s="132">
        <f>IF(BF55=DF$2,'Result Entry'!G60,0)</f>
        <v>0</v>
      </c>
      <c r="DG55" s="132">
        <f>IF(BF55=DG$2,'Result Entry'!G60,0)</f>
        <v>0</v>
      </c>
      <c r="DH55" s="132">
        <f>IF(BF55=DH$2,'Result Entry'!G60,0)</f>
        <v>0</v>
      </c>
      <c r="DI55" s="132">
        <f>IF(BF55=DI$2,'Result Entry'!G60,0)</f>
        <v>0</v>
      </c>
      <c r="DJ55" s="162">
        <f>IF(BF55=DJ$2,'Result Entry'!FS60,0)</f>
        <v>0</v>
      </c>
      <c r="DK55" s="162">
        <f>IF(BF55=DK$2,'Result Entry'!FS60,0)</f>
        <v>0</v>
      </c>
      <c r="DL55" s="162">
        <f>IF(BF55=DL$2,'Result Entry'!FS60,0)</f>
        <v>0</v>
      </c>
      <c r="DM55" s="162">
        <f>IF(BF55=DM$2,'Result Entry'!FS60,0)</f>
        <v>0</v>
      </c>
      <c r="DN55" s="162">
        <f>IF(BF55=DN$2,'Result Entry'!FS60,0)</f>
        <v>0</v>
      </c>
      <c r="DO55" s="162">
        <f>IF(BF55=DO$2,'Result Entry'!FS60,0)</f>
        <v>0</v>
      </c>
    </row>
    <row r="56" spans="57:119" hidden="1">
      <c r="BE56" s="132">
        <f t="shared" si="35"/>
        <v>0</v>
      </c>
      <c r="BF56" s="132">
        <f>'Result Entry'!F61</f>
        <v>0</v>
      </c>
      <c r="BG56" s="132" t="str">
        <f>'Result Entry'!Y61</f>
        <v/>
      </c>
      <c r="BH56" s="132" t="str">
        <f>'Result Entry'!AM61</f>
        <v/>
      </c>
      <c r="BI56" s="132" t="str">
        <f>'Result Entry'!BD61</f>
        <v/>
      </c>
      <c r="BJ56" s="132" t="str">
        <f>'Result Entry'!BU61</f>
        <v/>
      </c>
      <c r="BK56" s="132" t="str">
        <f>'Result Entry'!CL61</f>
        <v/>
      </c>
      <c r="BL56" s="132" t="str">
        <f>'Result Entry'!DC61</f>
        <v/>
      </c>
      <c r="BM56" s="129" t="str">
        <f>'Result Entry'!DT61</f>
        <v/>
      </c>
      <c r="BN56" s="160">
        <f t="shared" si="2"/>
        <v>0</v>
      </c>
      <c r="BO56" s="160">
        <f t="shared" si="3"/>
        <v>0</v>
      </c>
      <c r="BP56" s="160">
        <f t="shared" si="4"/>
        <v>0</v>
      </c>
      <c r="BQ56" s="160">
        <f t="shared" si="5"/>
        <v>0</v>
      </c>
      <c r="BR56" s="160">
        <f t="shared" si="6"/>
        <v>0</v>
      </c>
      <c r="BS56" s="160">
        <f t="shared" si="7"/>
        <v>0</v>
      </c>
      <c r="BT56" s="132">
        <f t="shared" si="8"/>
        <v>0</v>
      </c>
      <c r="BU56" s="132">
        <f t="shared" si="9"/>
        <v>0</v>
      </c>
      <c r="BV56" s="132">
        <f t="shared" si="10"/>
        <v>0</v>
      </c>
      <c r="BW56" s="132">
        <f t="shared" si="11"/>
        <v>0</v>
      </c>
      <c r="BX56" s="132">
        <f t="shared" si="12"/>
        <v>0</v>
      </c>
      <c r="BY56" s="132">
        <f t="shared" si="13"/>
        <v>0</v>
      </c>
      <c r="BZ56" s="161">
        <f t="shared" si="14"/>
        <v>0</v>
      </c>
      <c r="CA56" s="160">
        <f t="shared" si="15"/>
        <v>0</v>
      </c>
      <c r="CB56" s="160">
        <f t="shared" si="16"/>
        <v>0</v>
      </c>
      <c r="CC56" s="160">
        <f t="shared" si="17"/>
        <v>0</v>
      </c>
      <c r="CD56" s="160">
        <f t="shared" si="18"/>
        <v>0</v>
      </c>
      <c r="CE56" s="160">
        <f t="shared" si="19"/>
        <v>0</v>
      </c>
      <c r="CF56" s="132">
        <f t="shared" si="20"/>
        <v>0</v>
      </c>
      <c r="CG56" s="132">
        <f t="shared" si="21"/>
        <v>0</v>
      </c>
      <c r="CH56" s="132">
        <f t="shared" si="22"/>
        <v>0</v>
      </c>
      <c r="CI56" s="132">
        <f t="shared" si="23"/>
        <v>0</v>
      </c>
      <c r="CJ56" s="132">
        <f t="shared" si="24"/>
        <v>0</v>
      </c>
      <c r="CK56" s="129">
        <f t="shared" si="25"/>
        <v>0</v>
      </c>
      <c r="CL56" s="160">
        <f t="shared" si="26"/>
        <v>0</v>
      </c>
      <c r="CM56" s="160">
        <f t="shared" si="27"/>
        <v>0</v>
      </c>
      <c r="CN56" s="160">
        <f t="shared" si="28"/>
        <v>0</v>
      </c>
      <c r="CO56" s="160">
        <f t="shared" si="29"/>
        <v>0</v>
      </c>
      <c r="CP56" s="160">
        <f t="shared" si="30"/>
        <v>0</v>
      </c>
      <c r="CQ56" s="160">
        <f t="shared" si="31"/>
        <v>0</v>
      </c>
      <c r="CR56" s="130">
        <f t="shared" si="65"/>
        <v>0</v>
      </c>
      <c r="CS56" s="132">
        <f t="shared" si="65"/>
        <v>0</v>
      </c>
      <c r="CT56" s="132">
        <f t="shared" si="65"/>
        <v>0</v>
      </c>
      <c r="CU56" s="132">
        <f t="shared" si="65"/>
        <v>0</v>
      </c>
      <c r="CV56" s="132">
        <f t="shared" si="65"/>
        <v>0</v>
      </c>
      <c r="CW56" s="129">
        <f t="shared" si="65"/>
        <v>0</v>
      </c>
      <c r="CX56" s="160">
        <f t="shared" si="66"/>
        <v>0</v>
      </c>
      <c r="CY56" s="160">
        <f t="shared" si="66"/>
        <v>0</v>
      </c>
      <c r="CZ56" s="160">
        <f t="shared" si="66"/>
        <v>0</v>
      </c>
      <c r="DA56" s="160">
        <f t="shared" si="66"/>
        <v>0</v>
      </c>
      <c r="DB56" s="160">
        <f t="shared" si="66"/>
        <v>0</v>
      </c>
      <c r="DC56" s="160">
        <f t="shared" si="66"/>
        <v>0</v>
      </c>
      <c r="DD56" s="130">
        <f>IF(BF56=DD$2,'Result Entry'!G61,0)</f>
        <v>0</v>
      </c>
      <c r="DE56" s="132">
        <f>IF(BF56=DE$2,'Result Entry'!G61,0)</f>
        <v>0</v>
      </c>
      <c r="DF56" s="132">
        <f>IF(BF56=DF$2,'Result Entry'!G61,0)</f>
        <v>0</v>
      </c>
      <c r="DG56" s="132">
        <f>IF(BF56=DG$2,'Result Entry'!G61,0)</f>
        <v>0</v>
      </c>
      <c r="DH56" s="132">
        <f>IF(BF56=DH$2,'Result Entry'!G61,0)</f>
        <v>0</v>
      </c>
      <c r="DI56" s="132">
        <f>IF(BF56=DI$2,'Result Entry'!G61,0)</f>
        <v>0</v>
      </c>
      <c r="DJ56" s="162">
        <f>IF(BF56=DJ$2,'Result Entry'!FS61,0)</f>
        <v>0</v>
      </c>
      <c r="DK56" s="162">
        <f>IF(BF56=DK$2,'Result Entry'!FS61,0)</f>
        <v>0</v>
      </c>
      <c r="DL56" s="162">
        <f>IF(BF56=DL$2,'Result Entry'!FS61,0)</f>
        <v>0</v>
      </c>
      <c r="DM56" s="162">
        <f>IF(BF56=DM$2,'Result Entry'!FS61,0)</f>
        <v>0</v>
      </c>
      <c r="DN56" s="162">
        <f>IF(BF56=DN$2,'Result Entry'!FS61,0)</f>
        <v>0</v>
      </c>
      <c r="DO56" s="162">
        <f>IF(BF56=DO$2,'Result Entry'!FS61,0)</f>
        <v>0</v>
      </c>
    </row>
    <row r="57" spans="57:119" hidden="1">
      <c r="BE57" s="132">
        <f t="shared" si="35"/>
        <v>0</v>
      </c>
      <c r="BF57" s="132">
        <f>'Result Entry'!F62</f>
        <v>0</v>
      </c>
      <c r="BG57" s="132" t="str">
        <f>'Result Entry'!Y62</f>
        <v/>
      </c>
      <c r="BH57" s="132" t="str">
        <f>'Result Entry'!AM62</f>
        <v/>
      </c>
      <c r="BI57" s="132" t="str">
        <f>'Result Entry'!BD62</f>
        <v/>
      </c>
      <c r="BJ57" s="132" t="str">
        <f>'Result Entry'!BU62</f>
        <v/>
      </c>
      <c r="BK57" s="132" t="str">
        <f>'Result Entry'!CL62</f>
        <v/>
      </c>
      <c r="BL57" s="132" t="str">
        <f>'Result Entry'!DC62</f>
        <v/>
      </c>
      <c r="BM57" s="129" t="str">
        <f>'Result Entry'!DT62</f>
        <v/>
      </c>
      <c r="BN57" s="160">
        <f t="shared" si="2"/>
        <v>0</v>
      </c>
      <c r="BO57" s="160">
        <f t="shared" si="3"/>
        <v>0</v>
      </c>
      <c r="BP57" s="160">
        <f t="shared" si="4"/>
        <v>0</v>
      </c>
      <c r="BQ57" s="160">
        <f t="shared" si="5"/>
        <v>0</v>
      </c>
      <c r="BR57" s="160">
        <f t="shared" si="6"/>
        <v>0</v>
      </c>
      <c r="BS57" s="160">
        <f t="shared" si="7"/>
        <v>0</v>
      </c>
      <c r="BT57" s="132">
        <f t="shared" si="8"/>
        <v>0</v>
      </c>
      <c r="BU57" s="132">
        <f t="shared" si="9"/>
        <v>0</v>
      </c>
      <c r="BV57" s="132">
        <f t="shared" si="10"/>
        <v>0</v>
      </c>
      <c r="BW57" s="132">
        <f t="shared" si="11"/>
        <v>0</v>
      </c>
      <c r="BX57" s="132">
        <f t="shared" si="12"/>
        <v>0</v>
      </c>
      <c r="BY57" s="132">
        <f t="shared" si="13"/>
        <v>0</v>
      </c>
      <c r="BZ57" s="161">
        <f t="shared" si="14"/>
        <v>0</v>
      </c>
      <c r="CA57" s="160">
        <f t="shared" si="15"/>
        <v>0</v>
      </c>
      <c r="CB57" s="160">
        <f t="shared" si="16"/>
        <v>0</v>
      </c>
      <c r="CC57" s="160">
        <f t="shared" si="17"/>
        <v>0</v>
      </c>
      <c r="CD57" s="160">
        <f t="shared" si="18"/>
        <v>0</v>
      </c>
      <c r="CE57" s="160">
        <f t="shared" si="19"/>
        <v>0</v>
      </c>
      <c r="CF57" s="132">
        <f t="shared" si="20"/>
        <v>0</v>
      </c>
      <c r="CG57" s="132">
        <f t="shared" si="21"/>
        <v>0</v>
      </c>
      <c r="CH57" s="132">
        <f t="shared" si="22"/>
        <v>0</v>
      </c>
      <c r="CI57" s="132">
        <f t="shared" si="23"/>
        <v>0</v>
      </c>
      <c r="CJ57" s="132">
        <f t="shared" si="24"/>
        <v>0</v>
      </c>
      <c r="CK57" s="129">
        <f t="shared" si="25"/>
        <v>0</v>
      </c>
      <c r="CL57" s="160">
        <f t="shared" si="26"/>
        <v>0</v>
      </c>
      <c r="CM57" s="160">
        <f t="shared" si="27"/>
        <v>0</v>
      </c>
      <c r="CN57" s="160">
        <f t="shared" si="28"/>
        <v>0</v>
      </c>
      <c r="CO57" s="160">
        <f t="shared" si="29"/>
        <v>0</v>
      </c>
      <c r="CP57" s="160">
        <f t="shared" si="30"/>
        <v>0</v>
      </c>
      <c r="CQ57" s="160">
        <f t="shared" si="31"/>
        <v>0</v>
      </c>
      <c r="CR57" s="130">
        <f t="shared" si="65"/>
        <v>0</v>
      </c>
      <c r="CS57" s="132">
        <f t="shared" si="65"/>
        <v>0</v>
      </c>
      <c r="CT57" s="132">
        <f t="shared" si="65"/>
        <v>0</v>
      </c>
      <c r="CU57" s="132">
        <f t="shared" si="65"/>
        <v>0</v>
      </c>
      <c r="CV57" s="132">
        <f t="shared" si="65"/>
        <v>0</v>
      </c>
      <c r="CW57" s="129">
        <f t="shared" si="65"/>
        <v>0</v>
      </c>
      <c r="CX57" s="160">
        <f t="shared" si="66"/>
        <v>0</v>
      </c>
      <c r="CY57" s="160">
        <f t="shared" si="66"/>
        <v>0</v>
      </c>
      <c r="CZ57" s="160">
        <f t="shared" si="66"/>
        <v>0</v>
      </c>
      <c r="DA57" s="160">
        <f t="shared" si="66"/>
        <v>0</v>
      </c>
      <c r="DB57" s="160">
        <f t="shared" si="66"/>
        <v>0</v>
      </c>
      <c r="DC57" s="160">
        <f t="shared" si="66"/>
        <v>0</v>
      </c>
      <c r="DD57" s="130">
        <f>IF(BF57=DD$2,'Result Entry'!G62,0)</f>
        <v>0</v>
      </c>
      <c r="DE57" s="132">
        <f>IF(BF57=DE$2,'Result Entry'!G62,0)</f>
        <v>0</v>
      </c>
      <c r="DF57" s="132">
        <f>IF(BF57=DF$2,'Result Entry'!G62,0)</f>
        <v>0</v>
      </c>
      <c r="DG57" s="132">
        <f>IF(BF57=DG$2,'Result Entry'!G62,0)</f>
        <v>0</v>
      </c>
      <c r="DH57" s="132">
        <f>IF(BF57=DH$2,'Result Entry'!G62,0)</f>
        <v>0</v>
      </c>
      <c r="DI57" s="132">
        <f>IF(BF57=DI$2,'Result Entry'!G62,0)</f>
        <v>0</v>
      </c>
      <c r="DJ57" s="162">
        <f>IF(BF57=DJ$2,'Result Entry'!FS62,0)</f>
        <v>0</v>
      </c>
      <c r="DK57" s="162">
        <f>IF(BF57=DK$2,'Result Entry'!FS62,0)</f>
        <v>0</v>
      </c>
      <c r="DL57" s="162">
        <f>IF(BF57=DL$2,'Result Entry'!FS62,0)</f>
        <v>0</v>
      </c>
      <c r="DM57" s="162">
        <f>IF(BF57=DM$2,'Result Entry'!FS62,0)</f>
        <v>0</v>
      </c>
      <c r="DN57" s="162">
        <f>IF(BF57=DN$2,'Result Entry'!FS62,0)</f>
        <v>0</v>
      </c>
      <c r="DO57" s="162">
        <f>IF(BF57=DO$2,'Result Entry'!FS62,0)</f>
        <v>0</v>
      </c>
    </row>
    <row r="58" spans="57:119" hidden="1">
      <c r="BE58" s="132">
        <f t="shared" si="35"/>
        <v>0</v>
      </c>
      <c r="BF58" s="132">
        <f>'Result Entry'!F63</f>
        <v>0</v>
      </c>
      <c r="BG58" s="132" t="str">
        <f>'Result Entry'!Y63</f>
        <v/>
      </c>
      <c r="BH58" s="132" t="str">
        <f>'Result Entry'!AM63</f>
        <v/>
      </c>
      <c r="BI58" s="132" t="str">
        <f>'Result Entry'!BD63</f>
        <v/>
      </c>
      <c r="BJ58" s="132" t="str">
        <f>'Result Entry'!BU63</f>
        <v/>
      </c>
      <c r="BK58" s="132" t="str">
        <f>'Result Entry'!CL63</f>
        <v/>
      </c>
      <c r="BL58" s="132" t="str">
        <f>'Result Entry'!DC63</f>
        <v/>
      </c>
      <c r="BM58" s="129" t="str">
        <f>'Result Entry'!DT63</f>
        <v/>
      </c>
      <c r="BN58" s="160">
        <f t="shared" si="2"/>
        <v>0</v>
      </c>
      <c r="BO58" s="160">
        <f t="shared" si="3"/>
        <v>0</v>
      </c>
      <c r="BP58" s="160">
        <f t="shared" si="4"/>
        <v>0</v>
      </c>
      <c r="BQ58" s="160">
        <f t="shared" si="5"/>
        <v>0</v>
      </c>
      <c r="BR58" s="160">
        <f t="shared" si="6"/>
        <v>0</v>
      </c>
      <c r="BS58" s="160">
        <f t="shared" si="7"/>
        <v>0</v>
      </c>
      <c r="BT58" s="132">
        <f t="shared" si="8"/>
        <v>0</v>
      </c>
      <c r="BU58" s="132">
        <f t="shared" si="9"/>
        <v>0</v>
      </c>
      <c r="BV58" s="132">
        <f t="shared" si="10"/>
        <v>0</v>
      </c>
      <c r="BW58" s="132">
        <f t="shared" si="11"/>
        <v>0</v>
      </c>
      <c r="BX58" s="132">
        <f t="shared" si="12"/>
        <v>0</v>
      </c>
      <c r="BY58" s="132">
        <f t="shared" si="13"/>
        <v>0</v>
      </c>
      <c r="BZ58" s="161">
        <f t="shared" si="14"/>
        <v>0</v>
      </c>
      <c r="CA58" s="160">
        <f t="shared" si="15"/>
        <v>0</v>
      </c>
      <c r="CB58" s="160">
        <f t="shared" si="16"/>
        <v>0</v>
      </c>
      <c r="CC58" s="160">
        <f t="shared" si="17"/>
        <v>0</v>
      </c>
      <c r="CD58" s="160">
        <f t="shared" si="18"/>
        <v>0</v>
      </c>
      <c r="CE58" s="160">
        <f t="shared" si="19"/>
        <v>0</v>
      </c>
      <c r="CF58" s="132">
        <f t="shared" si="20"/>
        <v>0</v>
      </c>
      <c r="CG58" s="132">
        <f t="shared" si="21"/>
        <v>0</v>
      </c>
      <c r="CH58" s="132">
        <f t="shared" si="22"/>
        <v>0</v>
      </c>
      <c r="CI58" s="132">
        <f t="shared" si="23"/>
        <v>0</v>
      </c>
      <c r="CJ58" s="132">
        <f t="shared" si="24"/>
        <v>0</v>
      </c>
      <c r="CK58" s="129">
        <f t="shared" si="25"/>
        <v>0</v>
      </c>
      <c r="CL58" s="160">
        <f t="shared" si="26"/>
        <v>0</v>
      </c>
      <c r="CM58" s="160">
        <f t="shared" si="27"/>
        <v>0</v>
      </c>
      <c r="CN58" s="160">
        <f t="shared" si="28"/>
        <v>0</v>
      </c>
      <c r="CO58" s="160">
        <f t="shared" si="29"/>
        <v>0</v>
      </c>
      <c r="CP58" s="160">
        <f t="shared" si="30"/>
        <v>0</v>
      </c>
      <c r="CQ58" s="160">
        <f t="shared" si="31"/>
        <v>0</v>
      </c>
      <c r="CR58" s="130">
        <f t="shared" si="65"/>
        <v>0</v>
      </c>
      <c r="CS58" s="132">
        <f t="shared" si="65"/>
        <v>0</v>
      </c>
      <c r="CT58" s="132">
        <f t="shared" si="65"/>
        <v>0</v>
      </c>
      <c r="CU58" s="132">
        <f t="shared" si="65"/>
        <v>0</v>
      </c>
      <c r="CV58" s="132">
        <f t="shared" si="65"/>
        <v>0</v>
      </c>
      <c r="CW58" s="129">
        <f t="shared" si="65"/>
        <v>0</v>
      </c>
      <c r="CX58" s="160">
        <f t="shared" si="66"/>
        <v>0</v>
      </c>
      <c r="CY58" s="160">
        <f t="shared" si="66"/>
        <v>0</v>
      </c>
      <c r="CZ58" s="160">
        <f t="shared" si="66"/>
        <v>0</v>
      </c>
      <c r="DA58" s="160">
        <f t="shared" si="66"/>
        <v>0</v>
      </c>
      <c r="DB58" s="160">
        <f t="shared" si="66"/>
        <v>0</v>
      </c>
      <c r="DC58" s="160">
        <f t="shared" si="66"/>
        <v>0</v>
      </c>
      <c r="DD58" s="130">
        <f>IF(BF58=DD$2,'Result Entry'!G63,0)</f>
        <v>0</v>
      </c>
      <c r="DE58" s="132">
        <f>IF(BF58=DE$2,'Result Entry'!G63,0)</f>
        <v>0</v>
      </c>
      <c r="DF58" s="132">
        <f>IF(BF58=DF$2,'Result Entry'!G63,0)</f>
        <v>0</v>
      </c>
      <c r="DG58" s="132">
        <f>IF(BF58=DG$2,'Result Entry'!G63,0)</f>
        <v>0</v>
      </c>
      <c r="DH58" s="132">
        <f>IF(BF58=DH$2,'Result Entry'!G63,0)</f>
        <v>0</v>
      </c>
      <c r="DI58" s="132">
        <f>IF(BF58=DI$2,'Result Entry'!G63,0)</f>
        <v>0</v>
      </c>
      <c r="DJ58" s="162">
        <f>IF(BF58=DJ$2,'Result Entry'!FS63,0)</f>
        <v>0</v>
      </c>
      <c r="DK58" s="162">
        <f>IF(BF58=DK$2,'Result Entry'!FS63,0)</f>
        <v>0</v>
      </c>
      <c r="DL58" s="162">
        <f>IF(BF58=DL$2,'Result Entry'!FS63,0)</f>
        <v>0</v>
      </c>
      <c r="DM58" s="162">
        <f>IF(BF58=DM$2,'Result Entry'!FS63,0)</f>
        <v>0</v>
      </c>
      <c r="DN58" s="162">
        <f>IF(BF58=DN$2,'Result Entry'!FS63,0)</f>
        <v>0</v>
      </c>
      <c r="DO58" s="162">
        <f>IF(BF58=DO$2,'Result Entry'!FS63,0)</f>
        <v>0</v>
      </c>
    </row>
    <row r="59" spans="57:119" hidden="1">
      <c r="BE59" s="132">
        <f t="shared" si="35"/>
        <v>0</v>
      </c>
      <c r="BF59" s="132">
        <f>'Result Entry'!F64</f>
        <v>0</v>
      </c>
      <c r="BG59" s="132" t="str">
        <f>'Result Entry'!Y64</f>
        <v/>
      </c>
      <c r="BH59" s="132" t="str">
        <f>'Result Entry'!AM64</f>
        <v/>
      </c>
      <c r="BI59" s="132" t="str">
        <f>'Result Entry'!BD64</f>
        <v/>
      </c>
      <c r="BJ59" s="132" t="str">
        <f>'Result Entry'!BU64</f>
        <v/>
      </c>
      <c r="BK59" s="132" t="str">
        <f>'Result Entry'!CL64</f>
        <v/>
      </c>
      <c r="BL59" s="132" t="str">
        <f>'Result Entry'!DC64</f>
        <v/>
      </c>
      <c r="BM59" s="129" t="str">
        <f>'Result Entry'!DT64</f>
        <v/>
      </c>
      <c r="BN59" s="160">
        <f t="shared" si="2"/>
        <v>0</v>
      </c>
      <c r="BO59" s="160">
        <f t="shared" si="3"/>
        <v>0</v>
      </c>
      <c r="BP59" s="160">
        <f t="shared" si="4"/>
        <v>0</v>
      </c>
      <c r="BQ59" s="160">
        <f t="shared" si="5"/>
        <v>0</v>
      </c>
      <c r="BR59" s="160">
        <f t="shared" si="6"/>
        <v>0</v>
      </c>
      <c r="BS59" s="160">
        <f t="shared" si="7"/>
        <v>0</v>
      </c>
      <c r="BT59" s="132">
        <f t="shared" si="8"/>
        <v>0</v>
      </c>
      <c r="BU59" s="132">
        <f t="shared" si="9"/>
        <v>0</v>
      </c>
      <c r="BV59" s="132">
        <f t="shared" si="10"/>
        <v>0</v>
      </c>
      <c r="BW59" s="132">
        <f t="shared" si="11"/>
        <v>0</v>
      </c>
      <c r="BX59" s="132">
        <f t="shared" si="12"/>
        <v>0</v>
      </c>
      <c r="BY59" s="132">
        <f t="shared" si="13"/>
        <v>0</v>
      </c>
      <c r="BZ59" s="161">
        <f t="shared" si="14"/>
        <v>0</v>
      </c>
      <c r="CA59" s="160">
        <f t="shared" si="15"/>
        <v>0</v>
      </c>
      <c r="CB59" s="160">
        <f t="shared" si="16"/>
        <v>0</v>
      </c>
      <c r="CC59" s="160">
        <f t="shared" si="17"/>
        <v>0</v>
      </c>
      <c r="CD59" s="160">
        <f t="shared" si="18"/>
        <v>0</v>
      </c>
      <c r="CE59" s="160">
        <f t="shared" si="19"/>
        <v>0</v>
      </c>
      <c r="CF59" s="132">
        <f t="shared" si="20"/>
        <v>0</v>
      </c>
      <c r="CG59" s="132">
        <f t="shared" si="21"/>
        <v>0</v>
      </c>
      <c r="CH59" s="132">
        <f t="shared" si="22"/>
        <v>0</v>
      </c>
      <c r="CI59" s="132">
        <f t="shared" si="23"/>
        <v>0</v>
      </c>
      <c r="CJ59" s="132">
        <f t="shared" si="24"/>
        <v>0</v>
      </c>
      <c r="CK59" s="129">
        <f t="shared" si="25"/>
        <v>0</v>
      </c>
      <c r="CL59" s="160">
        <f t="shared" si="26"/>
        <v>0</v>
      </c>
      <c r="CM59" s="160">
        <f t="shared" si="27"/>
        <v>0</v>
      </c>
      <c r="CN59" s="160">
        <f t="shared" si="28"/>
        <v>0</v>
      </c>
      <c r="CO59" s="160">
        <f t="shared" si="29"/>
        <v>0</v>
      </c>
      <c r="CP59" s="160">
        <f t="shared" si="30"/>
        <v>0</v>
      </c>
      <c r="CQ59" s="160">
        <f t="shared" si="31"/>
        <v>0</v>
      </c>
      <c r="CR59" s="130">
        <f t="shared" si="65"/>
        <v>0</v>
      </c>
      <c r="CS59" s="132">
        <f t="shared" si="65"/>
        <v>0</v>
      </c>
      <c r="CT59" s="132">
        <f t="shared" si="65"/>
        <v>0</v>
      </c>
      <c r="CU59" s="132">
        <f t="shared" si="65"/>
        <v>0</v>
      </c>
      <c r="CV59" s="132">
        <f t="shared" si="65"/>
        <v>0</v>
      </c>
      <c r="CW59" s="129">
        <f t="shared" si="65"/>
        <v>0</v>
      </c>
      <c r="CX59" s="160">
        <f t="shared" si="66"/>
        <v>0</v>
      </c>
      <c r="CY59" s="160">
        <f t="shared" si="66"/>
        <v>0</v>
      </c>
      <c r="CZ59" s="160">
        <f t="shared" si="66"/>
        <v>0</v>
      </c>
      <c r="DA59" s="160">
        <f t="shared" si="66"/>
        <v>0</v>
      </c>
      <c r="DB59" s="160">
        <f t="shared" si="66"/>
        <v>0</v>
      </c>
      <c r="DC59" s="160">
        <f t="shared" si="66"/>
        <v>0</v>
      </c>
      <c r="DD59" s="130">
        <f>IF(BF59=DD$2,'Result Entry'!G64,0)</f>
        <v>0</v>
      </c>
      <c r="DE59" s="132">
        <f>IF(BF59=DE$2,'Result Entry'!G64,0)</f>
        <v>0</v>
      </c>
      <c r="DF59" s="132">
        <f>IF(BF59=DF$2,'Result Entry'!G64,0)</f>
        <v>0</v>
      </c>
      <c r="DG59" s="132">
        <f>IF(BF59=DG$2,'Result Entry'!G64,0)</f>
        <v>0</v>
      </c>
      <c r="DH59" s="132">
        <f>IF(BF59=DH$2,'Result Entry'!G64,0)</f>
        <v>0</v>
      </c>
      <c r="DI59" s="132">
        <f>IF(BF59=DI$2,'Result Entry'!G64,0)</f>
        <v>0</v>
      </c>
      <c r="DJ59" s="162">
        <f>IF(BF59=DJ$2,'Result Entry'!FS64,0)</f>
        <v>0</v>
      </c>
      <c r="DK59" s="162">
        <f>IF(BF59=DK$2,'Result Entry'!FS64,0)</f>
        <v>0</v>
      </c>
      <c r="DL59" s="162">
        <f>IF(BF59=DL$2,'Result Entry'!FS64,0)</f>
        <v>0</v>
      </c>
      <c r="DM59" s="162">
        <f>IF(BF59=DM$2,'Result Entry'!FS64,0)</f>
        <v>0</v>
      </c>
      <c r="DN59" s="162">
        <f>IF(BF59=DN$2,'Result Entry'!FS64,0)</f>
        <v>0</v>
      </c>
      <c r="DO59" s="162">
        <f>IF(BF59=DO$2,'Result Entry'!FS64,0)</f>
        <v>0</v>
      </c>
    </row>
    <row r="60" spans="57:119" hidden="1">
      <c r="BE60" s="132">
        <f t="shared" si="35"/>
        <v>0</v>
      </c>
      <c r="BF60" s="132">
        <f>'Result Entry'!F65</f>
        <v>0</v>
      </c>
      <c r="BG60" s="132" t="str">
        <f>'Result Entry'!Y65</f>
        <v/>
      </c>
      <c r="BH60" s="132" t="str">
        <f>'Result Entry'!AM65</f>
        <v/>
      </c>
      <c r="BI60" s="132" t="str">
        <f>'Result Entry'!BD65</f>
        <v/>
      </c>
      <c r="BJ60" s="132" t="str">
        <f>'Result Entry'!BU65</f>
        <v/>
      </c>
      <c r="BK60" s="132" t="str">
        <f>'Result Entry'!CL65</f>
        <v/>
      </c>
      <c r="BL60" s="132" t="str">
        <f>'Result Entry'!DC65</f>
        <v/>
      </c>
      <c r="BM60" s="129" t="str">
        <f>'Result Entry'!DT65</f>
        <v/>
      </c>
      <c r="BN60" s="160">
        <f t="shared" si="2"/>
        <v>0</v>
      </c>
      <c r="BO60" s="160">
        <f t="shared" si="3"/>
        <v>0</v>
      </c>
      <c r="BP60" s="160">
        <f t="shared" si="4"/>
        <v>0</v>
      </c>
      <c r="BQ60" s="160">
        <f t="shared" si="5"/>
        <v>0</v>
      </c>
      <c r="BR60" s="160">
        <f t="shared" si="6"/>
        <v>0</v>
      </c>
      <c r="BS60" s="160">
        <f t="shared" si="7"/>
        <v>0</v>
      </c>
      <c r="BT60" s="132">
        <f t="shared" si="8"/>
        <v>0</v>
      </c>
      <c r="BU60" s="132">
        <f t="shared" si="9"/>
        <v>0</v>
      </c>
      <c r="BV60" s="132">
        <f t="shared" si="10"/>
        <v>0</v>
      </c>
      <c r="BW60" s="132">
        <f t="shared" si="11"/>
        <v>0</v>
      </c>
      <c r="BX60" s="132">
        <f t="shared" si="12"/>
        <v>0</v>
      </c>
      <c r="BY60" s="132">
        <f t="shared" si="13"/>
        <v>0</v>
      </c>
      <c r="BZ60" s="161">
        <f t="shared" si="14"/>
        <v>0</v>
      </c>
      <c r="CA60" s="160">
        <f t="shared" si="15"/>
        <v>0</v>
      </c>
      <c r="CB60" s="160">
        <f t="shared" si="16"/>
        <v>0</v>
      </c>
      <c r="CC60" s="160">
        <f t="shared" si="17"/>
        <v>0</v>
      </c>
      <c r="CD60" s="160">
        <f t="shared" si="18"/>
        <v>0</v>
      </c>
      <c r="CE60" s="160">
        <f t="shared" si="19"/>
        <v>0</v>
      </c>
      <c r="CF60" s="132">
        <f t="shared" si="20"/>
        <v>0</v>
      </c>
      <c r="CG60" s="132">
        <f t="shared" si="21"/>
        <v>0</v>
      </c>
      <c r="CH60" s="132">
        <f t="shared" si="22"/>
        <v>0</v>
      </c>
      <c r="CI60" s="132">
        <f t="shared" si="23"/>
        <v>0</v>
      </c>
      <c r="CJ60" s="132">
        <f t="shared" si="24"/>
        <v>0</v>
      </c>
      <c r="CK60" s="129">
        <f t="shared" si="25"/>
        <v>0</v>
      </c>
      <c r="CL60" s="160">
        <f t="shared" si="26"/>
        <v>0</v>
      </c>
      <c r="CM60" s="160">
        <f t="shared" si="27"/>
        <v>0</v>
      </c>
      <c r="CN60" s="160">
        <f t="shared" si="28"/>
        <v>0</v>
      </c>
      <c r="CO60" s="160">
        <f t="shared" si="29"/>
        <v>0</v>
      </c>
      <c r="CP60" s="160">
        <f t="shared" si="30"/>
        <v>0</v>
      </c>
      <c r="CQ60" s="160">
        <f t="shared" si="31"/>
        <v>0</v>
      </c>
      <c r="CR60" s="130">
        <f t="shared" si="65"/>
        <v>0</v>
      </c>
      <c r="CS60" s="132">
        <f t="shared" si="65"/>
        <v>0</v>
      </c>
      <c r="CT60" s="132">
        <f t="shared" si="65"/>
        <v>0</v>
      </c>
      <c r="CU60" s="132">
        <f t="shared" si="65"/>
        <v>0</v>
      </c>
      <c r="CV60" s="132">
        <f t="shared" si="65"/>
        <v>0</v>
      </c>
      <c r="CW60" s="129">
        <f t="shared" si="65"/>
        <v>0</v>
      </c>
      <c r="CX60" s="160">
        <f t="shared" si="66"/>
        <v>0</v>
      </c>
      <c r="CY60" s="160">
        <f t="shared" si="66"/>
        <v>0</v>
      </c>
      <c r="CZ60" s="160">
        <f t="shared" si="66"/>
        <v>0</v>
      </c>
      <c r="DA60" s="160">
        <f t="shared" si="66"/>
        <v>0</v>
      </c>
      <c r="DB60" s="160">
        <f t="shared" si="66"/>
        <v>0</v>
      </c>
      <c r="DC60" s="160">
        <f t="shared" si="66"/>
        <v>0</v>
      </c>
      <c r="DD60" s="130">
        <f>IF(BF60=DD$2,'Result Entry'!G65,0)</f>
        <v>0</v>
      </c>
      <c r="DE60" s="132">
        <f>IF(BF60=DE$2,'Result Entry'!G65,0)</f>
        <v>0</v>
      </c>
      <c r="DF60" s="132">
        <f>IF(BF60=DF$2,'Result Entry'!G65,0)</f>
        <v>0</v>
      </c>
      <c r="DG60" s="132">
        <f>IF(BF60=DG$2,'Result Entry'!G65,0)</f>
        <v>0</v>
      </c>
      <c r="DH60" s="132">
        <f>IF(BF60=DH$2,'Result Entry'!G65,0)</f>
        <v>0</v>
      </c>
      <c r="DI60" s="132">
        <f>IF(BF60=DI$2,'Result Entry'!G65,0)</f>
        <v>0</v>
      </c>
      <c r="DJ60" s="162">
        <f>IF(BF60=DJ$2,'Result Entry'!FS65,0)</f>
        <v>0</v>
      </c>
      <c r="DK60" s="162">
        <f>IF(BF60=DK$2,'Result Entry'!FS65,0)</f>
        <v>0</v>
      </c>
      <c r="DL60" s="162">
        <f>IF(BF60=DL$2,'Result Entry'!FS65,0)</f>
        <v>0</v>
      </c>
      <c r="DM60" s="162">
        <f>IF(BF60=DM$2,'Result Entry'!FS65,0)</f>
        <v>0</v>
      </c>
      <c r="DN60" s="162">
        <f>IF(BF60=DN$2,'Result Entry'!FS65,0)</f>
        <v>0</v>
      </c>
      <c r="DO60" s="162">
        <f>IF(BF60=DO$2,'Result Entry'!FS65,0)</f>
        <v>0</v>
      </c>
    </row>
    <row r="61" spans="57:119" hidden="1">
      <c r="BE61" s="132">
        <f t="shared" si="35"/>
        <v>0</v>
      </c>
      <c r="BF61" s="132">
        <f>'Result Entry'!F66</f>
        <v>0</v>
      </c>
      <c r="BG61" s="132" t="str">
        <f>'Result Entry'!Y66</f>
        <v/>
      </c>
      <c r="BH61" s="132" t="str">
        <f>'Result Entry'!AM66</f>
        <v/>
      </c>
      <c r="BI61" s="132" t="str">
        <f>'Result Entry'!BD66</f>
        <v/>
      </c>
      <c r="BJ61" s="132" t="str">
        <f>'Result Entry'!BU66</f>
        <v/>
      </c>
      <c r="BK61" s="132" t="str">
        <f>'Result Entry'!CL66</f>
        <v/>
      </c>
      <c r="BL61" s="132" t="str">
        <f>'Result Entry'!DC66</f>
        <v/>
      </c>
      <c r="BM61" s="129" t="str">
        <f>'Result Entry'!DT66</f>
        <v/>
      </c>
      <c r="BN61" s="160">
        <f t="shared" si="2"/>
        <v>0</v>
      </c>
      <c r="BO61" s="160">
        <f t="shared" si="3"/>
        <v>0</v>
      </c>
      <c r="BP61" s="160">
        <f t="shared" si="4"/>
        <v>0</v>
      </c>
      <c r="BQ61" s="160">
        <f t="shared" si="5"/>
        <v>0</v>
      </c>
      <c r="BR61" s="160">
        <f t="shared" si="6"/>
        <v>0</v>
      </c>
      <c r="BS61" s="160">
        <f t="shared" si="7"/>
        <v>0</v>
      </c>
      <c r="BT61" s="132">
        <f t="shared" si="8"/>
        <v>0</v>
      </c>
      <c r="BU61" s="132">
        <f t="shared" si="9"/>
        <v>0</v>
      </c>
      <c r="BV61" s="132">
        <f t="shared" si="10"/>
        <v>0</v>
      </c>
      <c r="BW61" s="132">
        <f t="shared" si="11"/>
        <v>0</v>
      </c>
      <c r="BX61" s="132">
        <f t="shared" si="12"/>
        <v>0</v>
      </c>
      <c r="BY61" s="132">
        <f t="shared" si="13"/>
        <v>0</v>
      </c>
      <c r="BZ61" s="161">
        <f t="shared" si="14"/>
        <v>0</v>
      </c>
      <c r="CA61" s="160">
        <f t="shared" si="15"/>
        <v>0</v>
      </c>
      <c r="CB61" s="160">
        <f t="shared" si="16"/>
        <v>0</v>
      </c>
      <c r="CC61" s="160">
        <f t="shared" si="17"/>
        <v>0</v>
      </c>
      <c r="CD61" s="160">
        <f t="shared" si="18"/>
        <v>0</v>
      </c>
      <c r="CE61" s="160">
        <f t="shared" si="19"/>
        <v>0</v>
      </c>
      <c r="CF61" s="132">
        <f t="shared" si="20"/>
        <v>0</v>
      </c>
      <c r="CG61" s="132">
        <f t="shared" si="21"/>
        <v>0</v>
      </c>
      <c r="CH61" s="132">
        <f t="shared" si="22"/>
        <v>0</v>
      </c>
      <c r="CI61" s="132">
        <f t="shared" si="23"/>
        <v>0</v>
      </c>
      <c r="CJ61" s="132">
        <f t="shared" si="24"/>
        <v>0</v>
      </c>
      <c r="CK61" s="129">
        <f t="shared" si="25"/>
        <v>0</v>
      </c>
      <c r="CL61" s="160">
        <f t="shared" si="26"/>
        <v>0</v>
      </c>
      <c r="CM61" s="160">
        <f t="shared" si="27"/>
        <v>0</v>
      </c>
      <c r="CN61" s="160">
        <f t="shared" si="28"/>
        <v>0</v>
      </c>
      <c r="CO61" s="160">
        <f t="shared" si="29"/>
        <v>0</v>
      </c>
      <c r="CP61" s="160">
        <f t="shared" si="30"/>
        <v>0</v>
      </c>
      <c r="CQ61" s="160">
        <f t="shared" si="31"/>
        <v>0</v>
      </c>
      <c r="CR61" s="130">
        <f t="shared" si="65"/>
        <v>0</v>
      </c>
      <c r="CS61" s="132">
        <f t="shared" si="65"/>
        <v>0</v>
      </c>
      <c r="CT61" s="132">
        <f t="shared" si="65"/>
        <v>0</v>
      </c>
      <c r="CU61" s="132">
        <f t="shared" si="65"/>
        <v>0</v>
      </c>
      <c r="CV61" s="132">
        <f t="shared" si="65"/>
        <v>0</v>
      </c>
      <c r="CW61" s="129">
        <f t="shared" si="65"/>
        <v>0</v>
      </c>
      <c r="CX61" s="160">
        <f t="shared" si="66"/>
        <v>0</v>
      </c>
      <c r="CY61" s="160">
        <f t="shared" si="66"/>
        <v>0</v>
      </c>
      <c r="CZ61" s="160">
        <f t="shared" si="66"/>
        <v>0</v>
      </c>
      <c r="DA61" s="160">
        <f t="shared" si="66"/>
        <v>0</v>
      </c>
      <c r="DB61" s="160">
        <f t="shared" si="66"/>
        <v>0</v>
      </c>
      <c r="DC61" s="160">
        <f t="shared" si="66"/>
        <v>0</v>
      </c>
      <c r="DD61" s="130">
        <f>IF(BF61=DD$2,'Result Entry'!G66,0)</f>
        <v>0</v>
      </c>
      <c r="DE61" s="132">
        <f>IF(BF61=DE$2,'Result Entry'!G66,0)</f>
        <v>0</v>
      </c>
      <c r="DF61" s="132">
        <f>IF(BF61=DF$2,'Result Entry'!G66,0)</f>
        <v>0</v>
      </c>
      <c r="DG61" s="132">
        <f>IF(BF61=DG$2,'Result Entry'!G66,0)</f>
        <v>0</v>
      </c>
      <c r="DH61" s="132">
        <f>IF(BF61=DH$2,'Result Entry'!G66,0)</f>
        <v>0</v>
      </c>
      <c r="DI61" s="132">
        <f>IF(BF61=DI$2,'Result Entry'!G66,0)</f>
        <v>0</v>
      </c>
      <c r="DJ61" s="162">
        <f>IF(BF61=DJ$2,'Result Entry'!FS66,0)</f>
        <v>0</v>
      </c>
      <c r="DK61" s="162">
        <f>IF(BF61=DK$2,'Result Entry'!FS66,0)</f>
        <v>0</v>
      </c>
      <c r="DL61" s="162">
        <f>IF(BF61=DL$2,'Result Entry'!FS66,0)</f>
        <v>0</v>
      </c>
      <c r="DM61" s="162">
        <f>IF(BF61=DM$2,'Result Entry'!FS66,0)</f>
        <v>0</v>
      </c>
      <c r="DN61" s="162">
        <f>IF(BF61=DN$2,'Result Entry'!FS66,0)</f>
        <v>0</v>
      </c>
      <c r="DO61" s="162">
        <f>IF(BF61=DO$2,'Result Entry'!FS66,0)</f>
        <v>0</v>
      </c>
    </row>
    <row r="62" spans="57:119" hidden="1">
      <c r="BE62" s="132">
        <f t="shared" si="35"/>
        <v>0</v>
      </c>
      <c r="BF62" s="132">
        <f>'Result Entry'!F67</f>
        <v>0</v>
      </c>
      <c r="BG62" s="132" t="str">
        <f>'Result Entry'!Y67</f>
        <v/>
      </c>
      <c r="BH62" s="132" t="str">
        <f>'Result Entry'!AM67</f>
        <v/>
      </c>
      <c r="BI62" s="132" t="str">
        <f>'Result Entry'!BD67</f>
        <v/>
      </c>
      <c r="BJ62" s="132" t="str">
        <f>'Result Entry'!BU67</f>
        <v/>
      </c>
      <c r="BK62" s="132" t="str">
        <f>'Result Entry'!CL67</f>
        <v/>
      </c>
      <c r="BL62" s="132" t="str">
        <f>'Result Entry'!DC67</f>
        <v/>
      </c>
      <c r="BM62" s="129" t="str">
        <f>'Result Entry'!DT67</f>
        <v/>
      </c>
      <c r="BN62" s="160">
        <f t="shared" si="2"/>
        <v>0</v>
      </c>
      <c r="BO62" s="160">
        <f t="shared" si="3"/>
        <v>0</v>
      </c>
      <c r="BP62" s="160">
        <f t="shared" si="4"/>
        <v>0</v>
      </c>
      <c r="BQ62" s="160">
        <f t="shared" si="5"/>
        <v>0</v>
      </c>
      <c r="BR62" s="160">
        <f t="shared" si="6"/>
        <v>0</v>
      </c>
      <c r="BS62" s="160">
        <f t="shared" si="7"/>
        <v>0</v>
      </c>
      <c r="BT62" s="132">
        <f t="shared" si="8"/>
        <v>0</v>
      </c>
      <c r="BU62" s="132">
        <f t="shared" si="9"/>
        <v>0</v>
      </c>
      <c r="BV62" s="132">
        <f t="shared" si="10"/>
        <v>0</v>
      </c>
      <c r="BW62" s="132">
        <f t="shared" si="11"/>
        <v>0</v>
      </c>
      <c r="BX62" s="132">
        <f t="shared" si="12"/>
        <v>0</v>
      </c>
      <c r="BY62" s="132">
        <f t="shared" si="13"/>
        <v>0</v>
      </c>
      <c r="BZ62" s="161">
        <f t="shared" si="14"/>
        <v>0</v>
      </c>
      <c r="CA62" s="160">
        <f t="shared" si="15"/>
        <v>0</v>
      </c>
      <c r="CB62" s="160">
        <f t="shared" si="16"/>
        <v>0</v>
      </c>
      <c r="CC62" s="160">
        <f t="shared" si="17"/>
        <v>0</v>
      </c>
      <c r="CD62" s="160">
        <f t="shared" si="18"/>
        <v>0</v>
      </c>
      <c r="CE62" s="160">
        <f t="shared" si="19"/>
        <v>0</v>
      </c>
      <c r="CF62" s="132">
        <f t="shared" si="20"/>
        <v>0</v>
      </c>
      <c r="CG62" s="132">
        <f t="shared" si="21"/>
        <v>0</v>
      </c>
      <c r="CH62" s="132">
        <f t="shared" si="22"/>
        <v>0</v>
      </c>
      <c r="CI62" s="132">
        <f t="shared" si="23"/>
        <v>0</v>
      </c>
      <c r="CJ62" s="132">
        <f t="shared" si="24"/>
        <v>0</v>
      </c>
      <c r="CK62" s="129">
        <f t="shared" si="25"/>
        <v>0</v>
      </c>
      <c r="CL62" s="160">
        <f t="shared" si="26"/>
        <v>0</v>
      </c>
      <c r="CM62" s="160">
        <f t="shared" si="27"/>
        <v>0</v>
      </c>
      <c r="CN62" s="160">
        <f t="shared" si="28"/>
        <v>0</v>
      </c>
      <c r="CO62" s="160">
        <f t="shared" si="29"/>
        <v>0</v>
      </c>
      <c r="CP62" s="160">
        <f t="shared" si="30"/>
        <v>0</v>
      </c>
      <c r="CQ62" s="160">
        <f t="shared" si="31"/>
        <v>0</v>
      </c>
      <c r="CR62" s="130">
        <f t="shared" si="65"/>
        <v>0</v>
      </c>
      <c r="CS62" s="132">
        <f t="shared" si="65"/>
        <v>0</v>
      </c>
      <c r="CT62" s="132">
        <f t="shared" si="65"/>
        <v>0</v>
      </c>
      <c r="CU62" s="132">
        <f t="shared" si="65"/>
        <v>0</v>
      </c>
      <c r="CV62" s="132">
        <f t="shared" si="65"/>
        <v>0</v>
      </c>
      <c r="CW62" s="129">
        <f t="shared" si="65"/>
        <v>0</v>
      </c>
      <c r="CX62" s="160">
        <f t="shared" si="66"/>
        <v>0</v>
      </c>
      <c r="CY62" s="160">
        <f t="shared" si="66"/>
        <v>0</v>
      </c>
      <c r="CZ62" s="160">
        <f t="shared" si="66"/>
        <v>0</v>
      </c>
      <c r="DA62" s="160">
        <f t="shared" si="66"/>
        <v>0</v>
      </c>
      <c r="DB62" s="160">
        <f t="shared" si="66"/>
        <v>0</v>
      </c>
      <c r="DC62" s="160">
        <f t="shared" si="66"/>
        <v>0</v>
      </c>
      <c r="DD62" s="130">
        <f>IF(BF62=DD$2,'Result Entry'!G67,0)</f>
        <v>0</v>
      </c>
      <c r="DE62" s="132">
        <f>IF(BF62=DE$2,'Result Entry'!G67,0)</f>
        <v>0</v>
      </c>
      <c r="DF62" s="132">
        <f>IF(BF62=DF$2,'Result Entry'!G67,0)</f>
        <v>0</v>
      </c>
      <c r="DG62" s="132">
        <f>IF(BF62=DG$2,'Result Entry'!G67,0)</f>
        <v>0</v>
      </c>
      <c r="DH62" s="132">
        <f>IF(BF62=DH$2,'Result Entry'!G67,0)</f>
        <v>0</v>
      </c>
      <c r="DI62" s="132">
        <f>IF(BF62=DI$2,'Result Entry'!G67,0)</f>
        <v>0</v>
      </c>
      <c r="DJ62" s="162">
        <f>IF(BF62=DJ$2,'Result Entry'!FS67,0)</f>
        <v>0</v>
      </c>
      <c r="DK62" s="162">
        <f>IF(BF62=DK$2,'Result Entry'!FS67,0)</f>
        <v>0</v>
      </c>
      <c r="DL62" s="162">
        <f>IF(BF62=DL$2,'Result Entry'!FS67,0)</f>
        <v>0</v>
      </c>
      <c r="DM62" s="162">
        <f>IF(BF62=DM$2,'Result Entry'!FS67,0)</f>
        <v>0</v>
      </c>
      <c r="DN62" s="162">
        <f>IF(BF62=DN$2,'Result Entry'!FS67,0)</f>
        <v>0</v>
      </c>
      <c r="DO62" s="162">
        <f>IF(BF62=DO$2,'Result Entry'!FS67,0)</f>
        <v>0</v>
      </c>
    </row>
    <row r="63" spans="57:119" hidden="1">
      <c r="BE63" s="132">
        <f t="shared" si="35"/>
        <v>0</v>
      </c>
      <c r="BF63" s="132">
        <f>'Result Entry'!F68</f>
        <v>0</v>
      </c>
      <c r="BG63" s="132" t="str">
        <f>'Result Entry'!Y68</f>
        <v/>
      </c>
      <c r="BH63" s="132" t="str">
        <f>'Result Entry'!AM68</f>
        <v/>
      </c>
      <c r="BI63" s="132" t="str">
        <f>'Result Entry'!BD68</f>
        <v/>
      </c>
      <c r="BJ63" s="132" t="str">
        <f>'Result Entry'!BU68</f>
        <v/>
      </c>
      <c r="BK63" s="132" t="str">
        <f>'Result Entry'!CL68</f>
        <v/>
      </c>
      <c r="BL63" s="132" t="str">
        <f>'Result Entry'!DC68</f>
        <v/>
      </c>
      <c r="BM63" s="129" t="str">
        <f>'Result Entry'!DT68</f>
        <v/>
      </c>
      <c r="BN63" s="160">
        <f t="shared" si="2"/>
        <v>0</v>
      </c>
      <c r="BO63" s="160">
        <f t="shared" si="3"/>
        <v>0</v>
      </c>
      <c r="BP63" s="160">
        <f t="shared" si="4"/>
        <v>0</v>
      </c>
      <c r="BQ63" s="160">
        <f t="shared" si="5"/>
        <v>0</v>
      </c>
      <c r="BR63" s="160">
        <f t="shared" si="6"/>
        <v>0</v>
      </c>
      <c r="BS63" s="160">
        <f t="shared" si="7"/>
        <v>0</v>
      </c>
      <c r="BT63" s="132">
        <f t="shared" si="8"/>
        <v>0</v>
      </c>
      <c r="BU63" s="132">
        <f t="shared" si="9"/>
        <v>0</v>
      </c>
      <c r="BV63" s="132">
        <f t="shared" si="10"/>
        <v>0</v>
      </c>
      <c r="BW63" s="132">
        <f t="shared" si="11"/>
        <v>0</v>
      </c>
      <c r="BX63" s="132">
        <f t="shared" si="12"/>
        <v>0</v>
      </c>
      <c r="BY63" s="132">
        <f t="shared" si="13"/>
        <v>0</v>
      </c>
      <c r="BZ63" s="161">
        <f t="shared" si="14"/>
        <v>0</v>
      </c>
      <c r="CA63" s="160">
        <f t="shared" si="15"/>
        <v>0</v>
      </c>
      <c r="CB63" s="160">
        <f t="shared" si="16"/>
        <v>0</v>
      </c>
      <c r="CC63" s="160">
        <f t="shared" si="17"/>
        <v>0</v>
      </c>
      <c r="CD63" s="160">
        <f t="shared" si="18"/>
        <v>0</v>
      </c>
      <c r="CE63" s="160">
        <f t="shared" si="19"/>
        <v>0</v>
      </c>
      <c r="CF63" s="132">
        <f t="shared" si="20"/>
        <v>0</v>
      </c>
      <c r="CG63" s="132">
        <f t="shared" si="21"/>
        <v>0</v>
      </c>
      <c r="CH63" s="132">
        <f t="shared" si="22"/>
        <v>0</v>
      </c>
      <c r="CI63" s="132">
        <f t="shared" si="23"/>
        <v>0</v>
      </c>
      <c r="CJ63" s="132">
        <f t="shared" si="24"/>
        <v>0</v>
      </c>
      <c r="CK63" s="129">
        <f t="shared" si="25"/>
        <v>0</v>
      </c>
      <c r="CL63" s="160">
        <f t="shared" si="26"/>
        <v>0</v>
      </c>
      <c r="CM63" s="160">
        <f t="shared" si="27"/>
        <v>0</v>
      </c>
      <c r="CN63" s="160">
        <f t="shared" si="28"/>
        <v>0</v>
      </c>
      <c r="CO63" s="160">
        <f t="shared" si="29"/>
        <v>0</v>
      </c>
      <c r="CP63" s="160">
        <f t="shared" si="30"/>
        <v>0</v>
      </c>
      <c r="CQ63" s="160">
        <f t="shared" si="31"/>
        <v>0</v>
      </c>
      <c r="CR63" s="130">
        <f t="shared" si="65"/>
        <v>0</v>
      </c>
      <c r="CS63" s="132">
        <f t="shared" si="65"/>
        <v>0</v>
      </c>
      <c r="CT63" s="132">
        <f t="shared" si="65"/>
        <v>0</v>
      </c>
      <c r="CU63" s="132">
        <f t="shared" si="65"/>
        <v>0</v>
      </c>
      <c r="CV63" s="132">
        <f t="shared" si="65"/>
        <v>0</v>
      </c>
      <c r="CW63" s="129">
        <f t="shared" si="65"/>
        <v>0</v>
      </c>
      <c r="CX63" s="160">
        <f t="shared" si="66"/>
        <v>0</v>
      </c>
      <c r="CY63" s="160">
        <f t="shared" si="66"/>
        <v>0</v>
      </c>
      <c r="CZ63" s="160">
        <f t="shared" si="66"/>
        <v>0</v>
      </c>
      <c r="DA63" s="160">
        <f t="shared" si="66"/>
        <v>0</v>
      </c>
      <c r="DB63" s="160">
        <f t="shared" si="66"/>
        <v>0</v>
      </c>
      <c r="DC63" s="160">
        <f t="shared" si="66"/>
        <v>0</v>
      </c>
      <c r="DD63" s="130">
        <f>IF(BF63=DD$2,'Result Entry'!G68,0)</f>
        <v>0</v>
      </c>
      <c r="DE63" s="132">
        <f>IF(BF63=DE$2,'Result Entry'!G68,0)</f>
        <v>0</v>
      </c>
      <c r="DF63" s="132">
        <f>IF(BF63=DF$2,'Result Entry'!G68,0)</f>
        <v>0</v>
      </c>
      <c r="DG63" s="132">
        <f>IF(BF63=DG$2,'Result Entry'!G68,0)</f>
        <v>0</v>
      </c>
      <c r="DH63" s="132">
        <f>IF(BF63=DH$2,'Result Entry'!G68,0)</f>
        <v>0</v>
      </c>
      <c r="DI63" s="132">
        <f>IF(BF63=DI$2,'Result Entry'!G68,0)</f>
        <v>0</v>
      </c>
      <c r="DJ63" s="162">
        <f>IF(BF63=DJ$2,'Result Entry'!FS68,0)</f>
        <v>0</v>
      </c>
      <c r="DK63" s="162">
        <f>IF(BF63=DK$2,'Result Entry'!FS68,0)</f>
        <v>0</v>
      </c>
      <c r="DL63" s="162">
        <f>IF(BF63=DL$2,'Result Entry'!FS68,0)</f>
        <v>0</v>
      </c>
      <c r="DM63" s="162">
        <f>IF(BF63=DM$2,'Result Entry'!FS68,0)</f>
        <v>0</v>
      </c>
      <c r="DN63" s="162">
        <f>IF(BF63=DN$2,'Result Entry'!FS68,0)</f>
        <v>0</v>
      </c>
      <c r="DO63" s="162">
        <f>IF(BF63=DO$2,'Result Entry'!FS68,0)</f>
        <v>0</v>
      </c>
    </row>
    <row r="64" spans="57:119" hidden="1">
      <c r="BE64" s="132">
        <f t="shared" si="35"/>
        <v>0</v>
      </c>
      <c r="BF64" s="132">
        <f>'Result Entry'!F69</f>
        <v>0</v>
      </c>
      <c r="BG64" s="132" t="str">
        <f>'Result Entry'!Y69</f>
        <v/>
      </c>
      <c r="BH64" s="132" t="str">
        <f>'Result Entry'!AM69</f>
        <v/>
      </c>
      <c r="BI64" s="132" t="str">
        <f>'Result Entry'!BD69</f>
        <v/>
      </c>
      <c r="BJ64" s="132" t="str">
        <f>'Result Entry'!BU69</f>
        <v/>
      </c>
      <c r="BK64" s="132" t="str">
        <f>'Result Entry'!CL69</f>
        <v/>
      </c>
      <c r="BL64" s="132" t="str">
        <f>'Result Entry'!DC69</f>
        <v/>
      </c>
      <c r="BM64" s="129" t="str">
        <f>'Result Entry'!DT69</f>
        <v/>
      </c>
      <c r="BN64" s="160">
        <f t="shared" si="2"/>
        <v>0</v>
      </c>
      <c r="BO64" s="160">
        <f t="shared" si="3"/>
        <v>0</v>
      </c>
      <c r="BP64" s="160">
        <f t="shared" si="4"/>
        <v>0</v>
      </c>
      <c r="BQ64" s="160">
        <f t="shared" si="5"/>
        <v>0</v>
      </c>
      <c r="BR64" s="160">
        <f t="shared" si="6"/>
        <v>0</v>
      </c>
      <c r="BS64" s="160">
        <f t="shared" si="7"/>
        <v>0</v>
      </c>
      <c r="BT64" s="132">
        <f t="shared" si="8"/>
        <v>0</v>
      </c>
      <c r="BU64" s="132">
        <f t="shared" si="9"/>
        <v>0</v>
      </c>
      <c r="BV64" s="132">
        <f t="shared" si="10"/>
        <v>0</v>
      </c>
      <c r="BW64" s="132">
        <f t="shared" si="11"/>
        <v>0</v>
      </c>
      <c r="BX64" s="132">
        <f t="shared" si="12"/>
        <v>0</v>
      </c>
      <c r="BY64" s="132">
        <f t="shared" si="13"/>
        <v>0</v>
      </c>
      <c r="BZ64" s="161">
        <f t="shared" si="14"/>
        <v>0</v>
      </c>
      <c r="CA64" s="160">
        <f t="shared" si="15"/>
        <v>0</v>
      </c>
      <c r="CB64" s="160">
        <f t="shared" si="16"/>
        <v>0</v>
      </c>
      <c r="CC64" s="160">
        <f t="shared" si="17"/>
        <v>0</v>
      </c>
      <c r="CD64" s="160">
        <f t="shared" si="18"/>
        <v>0</v>
      </c>
      <c r="CE64" s="160">
        <f t="shared" si="19"/>
        <v>0</v>
      </c>
      <c r="CF64" s="132">
        <f t="shared" si="20"/>
        <v>0</v>
      </c>
      <c r="CG64" s="132">
        <f t="shared" si="21"/>
        <v>0</v>
      </c>
      <c r="CH64" s="132">
        <f t="shared" si="22"/>
        <v>0</v>
      </c>
      <c r="CI64" s="132">
        <f t="shared" si="23"/>
        <v>0</v>
      </c>
      <c r="CJ64" s="132">
        <f t="shared" si="24"/>
        <v>0</v>
      </c>
      <c r="CK64" s="129">
        <f t="shared" si="25"/>
        <v>0</v>
      </c>
      <c r="CL64" s="160">
        <f t="shared" si="26"/>
        <v>0</v>
      </c>
      <c r="CM64" s="160">
        <f t="shared" si="27"/>
        <v>0</v>
      </c>
      <c r="CN64" s="160">
        <f t="shared" si="28"/>
        <v>0</v>
      </c>
      <c r="CO64" s="160">
        <f t="shared" si="29"/>
        <v>0</v>
      </c>
      <c r="CP64" s="160">
        <f t="shared" si="30"/>
        <v>0</v>
      </c>
      <c r="CQ64" s="160">
        <f t="shared" si="31"/>
        <v>0</v>
      </c>
      <c r="CR64" s="130">
        <f t="shared" si="65"/>
        <v>0</v>
      </c>
      <c r="CS64" s="132">
        <f t="shared" si="65"/>
        <v>0</v>
      </c>
      <c r="CT64" s="132">
        <f t="shared" si="65"/>
        <v>0</v>
      </c>
      <c r="CU64" s="132">
        <f t="shared" si="65"/>
        <v>0</v>
      </c>
      <c r="CV64" s="132">
        <f t="shared" si="65"/>
        <v>0</v>
      </c>
      <c r="CW64" s="129">
        <f t="shared" si="65"/>
        <v>0</v>
      </c>
      <c r="CX64" s="160">
        <f t="shared" si="66"/>
        <v>0</v>
      </c>
      <c r="CY64" s="160">
        <f t="shared" si="66"/>
        <v>0</v>
      </c>
      <c r="CZ64" s="160">
        <f t="shared" si="66"/>
        <v>0</v>
      </c>
      <c r="DA64" s="160">
        <f t="shared" si="66"/>
        <v>0</v>
      </c>
      <c r="DB64" s="160">
        <f t="shared" si="66"/>
        <v>0</v>
      </c>
      <c r="DC64" s="160">
        <f t="shared" si="66"/>
        <v>0</v>
      </c>
      <c r="DD64" s="130">
        <f>IF(BF64=DD$2,'Result Entry'!G69,0)</f>
        <v>0</v>
      </c>
      <c r="DE64" s="132">
        <f>IF(BF64=DE$2,'Result Entry'!G69,0)</f>
        <v>0</v>
      </c>
      <c r="DF64" s="132">
        <f>IF(BF64=DF$2,'Result Entry'!G69,0)</f>
        <v>0</v>
      </c>
      <c r="DG64" s="132">
        <f>IF(BF64=DG$2,'Result Entry'!G69,0)</f>
        <v>0</v>
      </c>
      <c r="DH64" s="132">
        <f>IF(BF64=DH$2,'Result Entry'!G69,0)</f>
        <v>0</v>
      </c>
      <c r="DI64" s="132">
        <f>IF(BF64=DI$2,'Result Entry'!G69,0)</f>
        <v>0</v>
      </c>
      <c r="DJ64" s="162">
        <f>IF(BF64=DJ$2,'Result Entry'!FS69,0)</f>
        <v>0</v>
      </c>
      <c r="DK64" s="162">
        <f>IF(BF64=DK$2,'Result Entry'!FS69,0)</f>
        <v>0</v>
      </c>
      <c r="DL64" s="162">
        <f>IF(BF64=DL$2,'Result Entry'!FS69,0)</f>
        <v>0</v>
      </c>
      <c r="DM64" s="162">
        <f>IF(BF64=DM$2,'Result Entry'!FS69,0)</f>
        <v>0</v>
      </c>
      <c r="DN64" s="162">
        <f>IF(BF64=DN$2,'Result Entry'!FS69,0)</f>
        <v>0</v>
      </c>
      <c r="DO64" s="162">
        <f>IF(BF64=DO$2,'Result Entry'!FS69,0)</f>
        <v>0</v>
      </c>
    </row>
    <row r="65" spans="57:119" hidden="1">
      <c r="BE65" s="132">
        <f t="shared" si="35"/>
        <v>0</v>
      </c>
      <c r="BF65" s="132">
        <f>'Result Entry'!F70</f>
        <v>0</v>
      </c>
      <c r="BG65" s="132" t="str">
        <f>'Result Entry'!Y70</f>
        <v/>
      </c>
      <c r="BH65" s="132" t="str">
        <f>'Result Entry'!AM70</f>
        <v/>
      </c>
      <c r="BI65" s="132" t="str">
        <f>'Result Entry'!BD70</f>
        <v/>
      </c>
      <c r="BJ65" s="132" t="str">
        <f>'Result Entry'!BU70</f>
        <v/>
      </c>
      <c r="BK65" s="132" t="str">
        <f>'Result Entry'!CL70</f>
        <v/>
      </c>
      <c r="BL65" s="132" t="str">
        <f>'Result Entry'!DC70</f>
        <v/>
      </c>
      <c r="BM65" s="129" t="str">
        <f>'Result Entry'!DT70</f>
        <v/>
      </c>
      <c r="BN65" s="160">
        <f t="shared" si="2"/>
        <v>0</v>
      </c>
      <c r="BO65" s="160">
        <f t="shared" si="3"/>
        <v>0</v>
      </c>
      <c r="BP65" s="160">
        <f t="shared" si="4"/>
        <v>0</v>
      </c>
      <c r="BQ65" s="160">
        <f t="shared" si="5"/>
        <v>0</v>
      </c>
      <c r="BR65" s="160">
        <f t="shared" si="6"/>
        <v>0</v>
      </c>
      <c r="BS65" s="160">
        <f t="shared" si="7"/>
        <v>0</v>
      </c>
      <c r="BT65" s="132">
        <f t="shared" si="8"/>
        <v>0</v>
      </c>
      <c r="BU65" s="132">
        <f t="shared" si="9"/>
        <v>0</v>
      </c>
      <c r="BV65" s="132">
        <f t="shared" si="10"/>
        <v>0</v>
      </c>
      <c r="BW65" s="132">
        <f t="shared" si="11"/>
        <v>0</v>
      </c>
      <c r="BX65" s="132">
        <f t="shared" si="12"/>
        <v>0</v>
      </c>
      <c r="BY65" s="132">
        <f t="shared" si="13"/>
        <v>0</v>
      </c>
      <c r="BZ65" s="161">
        <f t="shared" si="14"/>
        <v>0</v>
      </c>
      <c r="CA65" s="160">
        <f t="shared" si="15"/>
        <v>0</v>
      </c>
      <c r="CB65" s="160">
        <f t="shared" si="16"/>
        <v>0</v>
      </c>
      <c r="CC65" s="160">
        <f t="shared" si="17"/>
        <v>0</v>
      </c>
      <c r="CD65" s="160">
        <f t="shared" si="18"/>
        <v>0</v>
      </c>
      <c r="CE65" s="160">
        <f t="shared" si="19"/>
        <v>0</v>
      </c>
      <c r="CF65" s="132">
        <f t="shared" si="20"/>
        <v>0</v>
      </c>
      <c r="CG65" s="132">
        <f t="shared" si="21"/>
        <v>0</v>
      </c>
      <c r="CH65" s="132">
        <f t="shared" si="22"/>
        <v>0</v>
      </c>
      <c r="CI65" s="132">
        <f t="shared" si="23"/>
        <v>0</v>
      </c>
      <c r="CJ65" s="132">
        <f t="shared" si="24"/>
        <v>0</v>
      </c>
      <c r="CK65" s="129">
        <f t="shared" si="25"/>
        <v>0</v>
      </c>
      <c r="CL65" s="160">
        <f t="shared" si="26"/>
        <v>0</v>
      </c>
      <c r="CM65" s="160">
        <f t="shared" si="27"/>
        <v>0</v>
      </c>
      <c r="CN65" s="160">
        <f t="shared" si="28"/>
        <v>0</v>
      </c>
      <c r="CO65" s="160">
        <f t="shared" si="29"/>
        <v>0</v>
      </c>
      <c r="CP65" s="160">
        <f t="shared" si="30"/>
        <v>0</v>
      </c>
      <c r="CQ65" s="160">
        <f t="shared" si="31"/>
        <v>0</v>
      </c>
      <c r="CR65" s="130">
        <f t="shared" si="65"/>
        <v>0</v>
      </c>
      <c r="CS65" s="132">
        <f t="shared" si="65"/>
        <v>0</v>
      </c>
      <c r="CT65" s="132">
        <f t="shared" si="65"/>
        <v>0</v>
      </c>
      <c r="CU65" s="132">
        <f t="shared" si="65"/>
        <v>0</v>
      </c>
      <c r="CV65" s="132">
        <f t="shared" si="65"/>
        <v>0</v>
      </c>
      <c r="CW65" s="129">
        <f t="shared" si="65"/>
        <v>0</v>
      </c>
      <c r="CX65" s="160">
        <f t="shared" si="66"/>
        <v>0</v>
      </c>
      <c r="CY65" s="160">
        <f t="shared" si="66"/>
        <v>0</v>
      </c>
      <c r="CZ65" s="160">
        <f t="shared" si="66"/>
        <v>0</v>
      </c>
      <c r="DA65" s="160">
        <f t="shared" si="66"/>
        <v>0</v>
      </c>
      <c r="DB65" s="160">
        <f t="shared" si="66"/>
        <v>0</v>
      </c>
      <c r="DC65" s="160">
        <f t="shared" si="66"/>
        <v>0</v>
      </c>
      <c r="DD65" s="130">
        <f>IF(BF65=DD$2,'Result Entry'!G70,0)</f>
        <v>0</v>
      </c>
      <c r="DE65" s="132">
        <f>IF(BF65=DE$2,'Result Entry'!G70,0)</f>
        <v>0</v>
      </c>
      <c r="DF65" s="132">
        <f>IF(BF65=DF$2,'Result Entry'!G70,0)</f>
        <v>0</v>
      </c>
      <c r="DG65" s="132">
        <f>IF(BF65=DG$2,'Result Entry'!G70,0)</f>
        <v>0</v>
      </c>
      <c r="DH65" s="132">
        <f>IF(BF65=DH$2,'Result Entry'!G70,0)</f>
        <v>0</v>
      </c>
      <c r="DI65" s="132">
        <f>IF(BF65=DI$2,'Result Entry'!G70,0)</f>
        <v>0</v>
      </c>
      <c r="DJ65" s="162">
        <f>IF(BF65=DJ$2,'Result Entry'!FS70,0)</f>
        <v>0</v>
      </c>
      <c r="DK65" s="162">
        <f>IF(BF65=DK$2,'Result Entry'!FS70,0)</f>
        <v>0</v>
      </c>
      <c r="DL65" s="162">
        <f>IF(BF65=DL$2,'Result Entry'!FS70,0)</f>
        <v>0</v>
      </c>
      <c r="DM65" s="162">
        <f>IF(BF65=DM$2,'Result Entry'!FS70,0)</f>
        <v>0</v>
      </c>
      <c r="DN65" s="162">
        <f>IF(BF65=DN$2,'Result Entry'!FS70,0)</f>
        <v>0</v>
      </c>
      <c r="DO65" s="162">
        <f>IF(BF65=DO$2,'Result Entry'!FS70,0)</f>
        <v>0</v>
      </c>
    </row>
    <row r="66" spans="57:119" hidden="1">
      <c r="BE66" s="132">
        <f t="shared" si="35"/>
        <v>0</v>
      </c>
      <c r="BF66" s="132">
        <f>'Result Entry'!F71</f>
        <v>0</v>
      </c>
      <c r="BG66" s="132" t="str">
        <f>'Result Entry'!Y71</f>
        <v/>
      </c>
      <c r="BH66" s="132" t="str">
        <f>'Result Entry'!AM71</f>
        <v/>
      </c>
      <c r="BI66" s="132" t="str">
        <f>'Result Entry'!BD71</f>
        <v/>
      </c>
      <c r="BJ66" s="132" t="str">
        <f>'Result Entry'!BU71</f>
        <v/>
      </c>
      <c r="BK66" s="132" t="str">
        <f>'Result Entry'!CL71</f>
        <v/>
      </c>
      <c r="BL66" s="132" t="str">
        <f>'Result Entry'!DC71</f>
        <v/>
      </c>
      <c r="BM66" s="129" t="str">
        <f>'Result Entry'!DT71</f>
        <v/>
      </c>
      <c r="BN66" s="160">
        <f t="shared" si="2"/>
        <v>0</v>
      </c>
      <c r="BO66" s="160">
        <f t="shared" si="3"/>
        <v>0</v>
      </c>
      <c r="BP66" s="160">
        <f t="shared" si="4"/>
        <v>0</v>
      </c>
      <c r="BQ66" s="160">
        <f t="shared" si="5"/>
        <v>0</v>
      </c>
      <c r="BR66" s="160">
        <f t="shared" si="6"/>
        <v>0</v>
      </c>
      <c r="BS66" s="160">
        <f t="shared" si="7"/>
        <v>0</v>
      </c>
      <c r="BT66" s="132">
        <f t="shared" si="8"/>
        <v>0</v>
      </c>
      <c r="BU66" s="132">
        <f t="shared" si="9"/>
        <v>0</v>
      </c>
      <c r="BV66" s="132">
        <f t="shared" si="10"/>
        <v>0</v>
      </c>
      <c r="BW66" s="132">
        <f t="shared" si="11"/>
        <v>0</v>
      </c>
      <c r="BX66" s="132">
        <f t="shared" si="12"/>
        <v>0</v>
      </c>
      <c r="BY66" s="132">
        <f t="shared" si="13"/>
        <v>0</v>
      </c>
      <c r="BZ66" s="161">
        <f t="shared" si="14"/>
        <v>0</v>
      </c>
      <c r="CA66" s="160">
        <f t="shared" si="15"/>
        <v>0</v>
      </c>
      <c r="CB66" s="160">
        <f t="shared" si="16"/>
        <v>0</v>
      </c>
      <c r="CC66" s="160">
        <f t="shared" si="17"/>
        <v>0</v>
      </c>
      <c r="CD66" s="160">
        <f t="shared" si="18"/>
        <v>0</v>
      </c>
      <c r="CE66" s="160">
        <f t="shared" si="19"/>
        <v>0</v>
      </c>
      <c r="CF66" s="132">
        <f t="shared" si="20"/>
        <v>0</v>
      </c>
      <c r="CG66" s="132">
        <f t="shared" si="21"/>
        <v>0</v>
      </c>
      <c r="CH66" s="132">
        <f t="shared" si="22"/>
        <v>0</v>
      </c>
      <c r="CI66" s="132">
        <f t="shared" si="23"/>
        <v>0</v>
      </c>
      <c r="CJ66" s="132">
        <f t="shared" si="24"/>
        <v>0</v>
      </c>
      <c r="CK66" s="129">
        <f t="shared" si="25"/>
        <v>0</v>
      </c>
      <c r="CL66" s="160">
        <f t="shared" si="26"/>
        <v>0</v>
      </c>
      <c r="CM66" s="160">
        <f t="shared" si="27"/>
        <v>0</v>
      </c>
      <c r="CN66" s="160">
        <f t="shared" si="28"/>
        <v>0</v>
      </c>
      <c r="CO66" s="160">
        <f t="shared" si="29"/>
        <v>0</v>
      </c>
      <c r="CP66" s="160">
        <f t="shared" si="30"/>
        <v>0</v>
      </c>
      <c r="CQ66" s="160">
        <f t="shared" si="31"/>
        <v>0</v>
      </c>
      <c r="CR66" s="130">
        <f t="shared" si="65"/>
        <v>0</v>
      </c>
      <c r="CS66" s="132">
        <f t="shared" si="65"/>
        <v>0</v>
      </c>
      <c r="CT66" s="132">
        <f t="shared" si="65"/>
        <v>0</v>
      </c>
      <c r="CU66" s="132">
        <f t="shared" si="65"/>
        <v>0</v>
      </c>
      <c r="CV66" s="132">
        <f t="shared" si="65"/>
        <v>0</v>
      </c>
      <c r="CW66" s="129">
        <f t="shared" si="65"/>
        <v>0</v>
      </c>
      <c r="CX66" s="160">
        <f t="shared" si="66"/>
        <v>0</v>
      </c>
      <c r="CY66" s="160">
        <f t="shared" si="66"/>
        <v>0</v>
      </c>
      <c r="CZ66" s="160">
        <f t="shared" si="66"/>
        <v>0</v>
      </c>
      <c r="DA66" s="160">
        <f t="shared" si="66"/>
        <v>0</v>
      </c>
      <c r="DB66" s="160">
        <f t="shared" si="66"/>
        <v>0</v>
      </c>
      <c r="DC66" s="160">
        <f t="shared" si="66"/>
        <v>0</v>
      </c>
      <c r="DD66" s="130">
        <f>IF(BF66=DD$2,'Result Entry'!G71,0)</f>
        <v>0</v>
      </c>
      <c r="DE66" s="132">
        <f>IF(BF66=DE$2,'Result Entry'!G71,0)</f>
        <v>0</v>
      </c>
      <c r="DF66" s="132">
        <f>IF(BF66=DF$2,'Result Entry'!G71,0)</f>
        <v>0</v>
      </c>
      <c r="DG66" s="132">
        <f>IF(BF66=DG$2,'Result Entry'!G71,0)</f>
        <v>0</v>
      </c>
      <c r="DH66" s="132">
        <f>IF(BF66=DH$2,'Result Entry'!G71,0)</f>
        <v>0</v>
      </c>
      <c r="DI66" s="132">
        <f>IF(BF66=DI$2,'Result Entry'!G71,0)</f>
        <v>0</v>
      </c>
      <c r="DJ66" s="162">
        <f>IF(BF66=DJ$2,'Result Entry'!FS71,0)</f>
        <v>0</v>
      </c>
      <c r="DK66" s="162">
        <f>IF(BF66=DK$2,'Result Entry'!FS71,0)</f>
        <v>0</v>
      </c>
      <c r="DL66" s="162">
        <f>IF(BF66=DL$2,'Result Entry'!FS71,0)</f>
        <v>0</v>
      </c>
      <c r="DM66" s="162">
        <f>IF(BF66=DM$2,'Result Entry'!FS71,0)</f>
        <v>0</v>
      </c>
      <c r="DN66" s="162">
        <f>IF(BF66=DN$2,'Result Entry'!FS71,0)</f>
        <v>0</v>
      </c>
      <c r="DO66" s="162">
        <f>IF(BF66=DO$2,'Result Entry'!FS71,0)</f>
        <v>0</v>
      </c>
    </row>
    <row r="67" spans="57:119" hidden="1">
      <c r="BE67" s="132">
        <f t="shared" si="35"/>
        <v>0</v>
      </c>
      <c r="BF67" s="132">
        <f>'Result Entry'!F72</f>
        <v>0</v>
      </c>
      <c r="BG67" s="132" t="str">
        <f>'Result Entry'!Y72</f>
        <v/>
      </c>
      <c r="BH67" s="132" t="str">
        <f>'Result Entry'!AM72</f>
        <v/>
      </c>
      <c r="BI67" s="132" t="str">
        <f>'Result Entry'!BD72</f>
        <v/>
      </c>
      <c r="BJ67" s="132" t="str">
        <f>'Result Entry'!BU72</f>
        <v/>
      </c>
      <c r="BK67" s="132" t="str">
        <f>'Result Entry'!CL72</f>
        <v/>
      </c>
      <c r="BL67" s="132" t="str">
        <f>'Result Entry'!DC72</f>
        <v/>
      </c>
      <c r="BM67" s="129" t="str">
        <f>'Result Entry'!DT72</f>
        <v/>
      </c>
      <c r="BN67" s="160">
        <f t="shared" si="2"/>
        <v>0</v>
      </c>
      <c r="BO67" s="160">
        <f t="shared" si="3"/>
        <v>0</v>
      </c>
      <c r="BP67" s="160">
        <f t="shared" si="4"/>
        <v>0</v>
      </c>
      <c r="BQ67" s="160">
        <f t="shared" si="5"/>
        <v>0</v>
      </c>
      <c r="BR67" s="160">
        <f t="shared" si="6"/>
        <v>0</v>
      </c>
      <c r="BS67" s="160">
        <f t="shared" si="7"/>
        <v>0</v>
      </c>
      <c r="BT67" s="132">
        <f t="shared" si="8"/>
        <v>0</v>
      </c>
      <c r="BU67" s="132">
        <f t="shared" si="9"/>
        <v>0</v>
      </c>
      <c r="BV67" s="132">
        <f t="shared" si="10"/>
        <v>0</v>
      </c>
      <c r="BW67" s="132">
        <f t="shared" si="11"/>
        <v>0</v>
      </c>
      <c r="BX67" s="132">
        <f t="shared" si="12"/>
        <v>0</v>
      </c>
      <c r="BY67" s="132">
        <f t="shared" si="13"/>
        <v>0</v>
      </c>
      <c r="BZ67" s="161">
        <f t="shared" si="14"/>
        <v>0</v>
      </c>
      <c r="CA67" s="160">
        <f t="shared" si="15"/>
        <v>0</v>
      </c>
      <c r="CB67" s="160">
        <f t="shared" si="16"/>
        <v>0</v>
      </c>
      <c r="CC67" s="160">
        <f t="shared" si="17"/>
        <v>0</v>
      </c>
      <c r="CD67" s="160">
        <f t="shared" si="18"/>
        <v>0</v>
      </c>
      <c r="CE67" s="160">
        <f t="shared" si="19"/>
        <v>0</v>
      </c>
      <c r="CF67" s="132">
        <f t="shared" si="20"/>
        <v>0</v>
      </c>
      <c r="CG67" s="132">
        <f t="shared" si="21"/>
        <v>0</v>
      </c>
      <c r="CH67" s="132">
        <f t="shared" si="22"/>
        <v>0</v>
      </c>
      <c r="CI67" s="132">
        <f t="shared" si="23"/>
        <v>0</v>
      </c>
      <c r="CJ67" s="132">
        <f t="shared" si="24"/>
        <v>0</v>
      </c>
      <c r="CK67" s="129">
        <f t="shared" si="25"/>
        <v>0</v>
      </c>
      <c r="CL67" s="160">
        <f t="shared" si="26"/>
        <v>0</v>
      </c>
      <c r="CM67" s="160">
        <f t="shared" si="27"/>
        <v>0</v>
      </c>
      <c r="CN67" s="160">
        <f t="shared" si="28"/>
        <v>0</v>
      </c>
      <c r="CO67" s="160">
        <f t="shared" si="29"/>
        <v>0</v>
      </c>
      <c r="CP67" s="160">
        <f t="shared" si="30"/>
        <v>0</v>
      </c>
      <c r="CQ67" s="160">
        <f t="shared" si="31"/>
        <v>0</v>
      </c>
      <c r="CR67" s="130">
        <f t="shared" si="65"/>
        <v>0</v>
      </c>
      <c r="CS67" s="132">
        <f t="shared" si="65"/>
        <v>0</v>
      </c>
      <c r="CT67" s="132">
        <f t="shared" si="65"/>
        <v>0</v>
      </c>
      <c r="CU67" s="132">
        <f t="shared" si="65"/>
        <v>0</v>
      </c>
      <c r="CV67" s="132">
        <f t="shared" si="65"/>
        <v>0</v>
      </c>
      <c r="CW67" s="129">
        <f t="shared" si="65"/>
        <v>0</v>
      </c>
      <c r="CX67" s="160">
        <f t="shared" si="66"/>
        <v>0</v>
      </c>
      <c r="CY67" s="160">
        <f t="shared" si="66"/>
        <v>0</v>
      </c>
      <c r="CZ67" s="160">
        <f t="shared" si="66"/>
        <v>0</v>
      </c>
      <c r="DA67" s="160">
        <f t="shared" si="66"/>
        <v>0</v>
      </c>
      <c r="DB67" s="160">
        <f t="shared" si="66"/>
        <v>0</v>
      </c>
      <c r="DC67" s="160">
        <f t="shared" si="66"/>
        <v>0</v>
      </c>
      <c r="DD67" s="130">
        <f>IF(BF67=DD$2,'Result Entry'!G72,0)</f>
        <v>0</v>
      </c>
      <c r="DE67" s="132">
        <f>IF(BF67=DE$2,'Result Entry'!G72,0)</f>
        <v>0</v>
      </c>
      <c r="DF67" s="132">
        <f>IF(BF67=DF$2,'Result Entry'!G72,0)</f>
        <v>0</v>
      </c>
      <c r="DG67" s="132">
        <f>IF(BF67=DG$2,'Result Entry'!G72,0)</f>
        <v>0</v>
      </c>
      <c r="DH67" s="132">
        <f>IF(BF67=DH$2,'Result Entry'!G72,0)</f>
        <v>0</v>
      </c>
      <c r="DI67" s="132">
        <f>IF(BF67=DI$2,'Result Entry'!G72,0)</f>
        <v>0</v>
      </c>
      <c r="DJ67" s="162">
        <f>IF(BF67=DJ$2,'Result Entry'!FS72,0)</f>
        <v>0</v>
      </c>
      <c r="DK67" s="162">
        <f>IF(BF67=DK$2,'Result Entry'!FS72,0)</f>
        <v>0</v>
      </c>
      <c r="DL67" s="162">
        <f>IF(BF67=DL$2,'Result Entry'!FS72,0)</f>
        <v>0</v>
      </c>
      <c r="DM67" s="162">
        <f>IF(BF67=DM$2,'Result Entry'!FS72,0)</f>
        <v>0</v>
      </c>
      <c r="DN67" s="162">
        <f>IF(BF67=DN$2,'Result Entry'!FS72,0)</f>
        <v>0</v>
      </c>
      <c r="DO67" s="162">
        <f>IF(BF67=DO$2,'Result Entry'!FS72,0)</f>
        <v>0</v>
      </c>
    </row>
    <row r="68" spans="57:119" hidden="1">
      <c r="BE68" s="132">
        <f t="shared" si="35"/>
        <v>0</v>
      </c>
      <c r="BF68" s="132">
        <f>'Result Entry'!F73</f>
        <v>0</v>
      </c>
      <c r="BG68" s="132" t="str">
        <f>'Result Entry'!Y73</f>
        <v/>
      </c>
      <c r="BH68" s="132" t="str">
        <f>'Result Entry'!AM73</f>
        <v/>
      </c>
      <c r="BI68" s="132" t="str">
        <f>'Result Entry'!BD73</f>
        <v/>
      </c>
      <c r="BJ68" s="132" t="str">
        <f>'Result Entry'!BU73</f>
        <v/>
      </c>
      <c r="BK68" s="132" t="str">
        <f>'Result Entry'!CL73</f>
        <v/>
      </c>
      <c r="BL68" s="132" t="str">
        <f>'Result Entry'!DC73</f>
        <v/>
      </c>
      <c r="BM68" s="129" t="str">
        <f>'Result Entry'!DT73</f>
        <v/>
      </c>
      <c r="BN68" s="160">
        <f t="shared" si="2"/>
        <v>0</v>
      </c>
      <c r="BO68" s="160">
        <f t="shared" si="3"/>
        <v>0</v>
      </c>
      <c r="BP68" s="160">
        <f t="shared" si="4"/>
        <v>0</v>
      </c>
      <c r="BQ68" s="160">
        <f t="shared" si="5"/>
        <v>0</v>
      </c>
      <c r="BR68" s="160">
        <f t="shared" si="6"/>
        <v>0</v>
      </c>
      <c r="BS68" s="160">
        <f t="shared" si="7"/>
        <v>0</v>
      </c>
      <c r="BT68" s="132">
        <f t="shared" si="8"/>
        <v>0</v>
      </c>
      <c r="BU68" s="132">
        <f t="shared" si="9"/>
        <v>0</v>
      </c>
      <c r="BV68" s="132">
        <f t="shared" si="10"/>
        <v>0</v>
      </c>
      <c r="BW68" s="132">
        <f t="shared" si="11"/>
        <v>0</v>
      </c>
      <c r="BX68" s="132">
        <f t="shared" si="12"/>
        <v>0</v>
      </c>
      <c r="BY68" s="132">
        <f t="shared" si="13"/>
        <v>0</v>
      </c>
      <c r="BZ68" s="161">
        <f t="shared" si="14"/>
        <v>0</v>
      </c>
      <c r="CA68" s="160">
        <f t="shared" si="15"/>
        <v>0</v>
      </c>
      <c r="CB68" s="160">
        <f t="shared" si="16"/>
        <v>0</v>
      </c>
      <c r="CC68" s="160">
        <f t="shared" si="17"/>
        <v>0</v>
      </c>
      <c r="CD68" s="160">
        <f t="shared" si="18"/>
        <v>0</v>
      </c>
      <c r="CE68" s="160">
        <f t="shared" si="19"/>
        <v>0</v>
      </c>
      <c r="CF68" s="132">
        <f t="shared" si="20"/>
        <v>0</v>
      </c>
      <c r="CG68" s="132">
        <f t="shared" si="21"/>
        <v>0</v>
      </c>
      <c r="CH68" s="132">
        <f t="shared" si="22"/>
        <v>0</v>
      </c>
      <c r="CI68" s="132">
        <f t="shared" si="23"/>
        <v>0</v>
      </c>
      <c r="CJ68" s="132">
        <f t="shared" si="24"/>
        <v>0</v>
      </c>
      <c r="CK68" s="129">
        <f t="shared" si="25"/>
        <v>0</v>
      </c>
      <c r="CL68" s="160">
        <f t="shared" si="26"/>
        <v>0</v>
      </c>
      <c r="CM68" s="160">
        <f t="shared" si="27"/>
        <v>0</v>
      </c>
      <c r="CN68" s="160">
        <f t="shared" si="28"/>
        <v>0</v>
      </c>
      <c r="CO68" s="160">
        <f t="shared" si="29"/>
        <v>0</v>
      </c>
      <c r="CP68" s="160">
        <f t="shared" si="30"/>
        <v>0</v>
      </c>
      <c r="CQ68" s="160">
        <f t="shared" si="31"/>
        <v>0</v>
      </c>
      <c r="CR68" s="130">
        <f t="shared" ref="CR68:CW103" si="67">IF($BF68=CR$2,$BL68,0)</f>
        <v>0</v>
      </c>
      <c r="CS68" s="132">
        <f t="shared" si="67"/>
        <v>0</v>
      </c>
      <c r="CT68" s="132">
        <f t="shared" si="67"/>
        <v>0</v>
      </c>
      <c r="CU68" s="132">
        <f t="shared" si="67"/>
        <v>0</v>
      </c>
      <c r="CV68" s="132">
        <f t="shared" si="67"/>
        <v>0</v>
      </c>
      <c r="CW68" s="129">
        <f t="shared" si="67"/>
        <v>0</v>
      </c>
      <c r="CX68" s="160">
        <f t="shared" ref="CX68:DC103" si="68">IF($BF68=CX$2,$BM68,0)</f>
        <v>0</v>
      </c>
      <c r="CY68" s="160">
        <f t="shared" si="68"/>
        <v>0</v>
      </c>
      <c r="CZ68" s="160">
        <f t="shared" si="68"/>
        <v>0</v>
      </c>
      <c r="DA68" s="160">
        <f t="shared" si="68"/>
        <v>0</v>
      </c>
      <c r="DB68" s="160">
        <f t="shared" si="68"/>
        <v>0</v>
      </c>
      <c r="DC68" s="160">
        <f t="shared" si="68"/>
        <v>0</v>
      </c>
      <c r="DD68" s="130">
        <f>IF(BF68=DD$2,'Result Entry'!G73,0)</f>
        <v>0</v>
      </c>
      <c r="DE68" s="132">
        <f>IF(BF68=DE$2,'Result Entry'!G73,0)</f>
        <v>0</v>
      </c>
      <c r="DF68" s="132">
        <f>IF(BF68=DF$2,'Result Entry'!G73,0)</f>
        <v>0</v>
      </c>
      <c r="DG68" s="132">
        <f>IF(BF68=DG$2,'Result Entry'!G73,0)</f>
        <v>0</v>
      </c>
      <c r="DH68" s="132">
        <f>IF(BF68=DH$2,'Result Entry'!G73,0)</f>
        <v>0</v>
      </c>
      <c r="DI68" s="132">
        <f>IF(BF68=DI$2,'Result Entry'!G73,0)</f>
        <v>0</v>
      </c>
      <c r="DJ68" s="162">
        <f>IF(BF68=DJ$2,'Result Entry'!FS73,0)</f>
        <v>0</v>
      </c>
      <c r="DK68" s="162">
        <f>IF(BF68=DK$2,'Result Entry'!FS73,0)</f>
        <v>0</v>
      </c>
      <c r="DL68" s="162">
        <f>IF(BF68=DL$2,'Result Entry'!FS73,0)</f>
        <v>0</v>
      </c>
      <c r="DM68" s="162">
        <f>IF(BF68=DM$2,'Result Entry'!FS73,0)</f>
        <v>0</v>
      </c>
      <c r="DN68" s="162">
        <f>IF(BF68=DN$2,'Result Entry'!FS73,0)</f>
        <v>0</v>
      </c>
      <c r="DO68" s="162">
        <f>IF(BF68=DO$2,'Result Entry'!FS73,0)</f>
        <v>0</v>
      </c>
    </row>
    <row r="69" spans="57:119" hidden="1">
      <c r="BE69" s="132">
        <f t="shared" si="35"/>
        <v>0</v>
      </c>
      <c r="BF69" s="132">
        <f>'Result Entry'!F74</f>
        <v>0</v>
      </c>
      <c r="BG69" s="132" t="str">
        <f>'Result Entry'!Y74</f>
        <v/>
      </c>
      <c r="BH69" s="132" t="str">
        <f>'Result Entry'!AM74</f>
        <v/>
      </c>
      <c r="BI69" s="132" t="str">
        <f>'Result Entry'!BD74</f>
        <v/>
      </c>
      <c r="BJ69" s="132" t="str">
        <f>'Result Entry'!BU74</f>
        <v/>
      </c>
      <c r="BK69" s="132" t="str">
        <f>'Result Entry'!CL74</f>
        <v/>
      </c>
      <c r="BL69" s="132" t="str">
        <f>'Result Entry'!DC74</f>
        <v/>
      </c>
      <c r="BM69" s="129" t="str">
        <f>'Result Entry'!DT74</f>
        <v/>
      </c>
      <c r="BN69" s="160">
        <f t="shared" ref="BN69:BN103" si="69">IF(BF69=BN$2,BG69,0)</f>
        <v>0</v>
      </c>
      <c r="BO69" s="160">
        <f t="shared" ref="BO69:BO103" si="70">IF(BF69=BO$2,BG69,0)</f>
        <v>0</v>
      </c>
      <c r="BP69" s="160">
        <f t="shared" ref="BP69:BP103" si="71">IF(BF69=BP$2,BG69,0)</f>
        <v>0</v>
      </c>
      <c r="BQ69" s="160">
        <f t="shared" ref="BQ69:BQ103" si="72">IF(BF69=BQ$2,BG69,0)</f>
        <v>0</v>
      </c>
      <c r="BR69" s="160">
        <f t="shared" ref="BR69:BR103" si="73">IF(BF69=BR$2,BG69,0)</f>
        <v>0</v>
      </c>
      <c r="BS69" s="160">
        <f t="shared" ref="BS69:BS103" si="74">IF(BF69=BS$2,BG69,0)</f>
        <v>0</v>
      </c>
      <c r="BT69" s="132">
        <f t="shared" ref="BT69:BT103" si="75">IF(BF69=BT$2,BH69,0)</f>
        <v>0</v>
      </c>
      <c r="BU69" s="132">
        <f t="shared" ref="BU69:BU103" si="76">IF(BF69=BU$2,BH69,0)</f>
        <v>0</v>
      </c>
      <c r="BV69" s="132">
        <f t="shared" ref="BV69:BV103" si="77">IF(BF69=BV$2,BH69,0)</f>
        <v>0</v>
      </c>
      <c r="BW69" s="132">
        <f t="shared" ref="BW69:BW103" si="78">IF(BF69=BW$2,BH69,0)</f>
        <v>0</v>
      </c>
      <c r="BX69" s="132">
        <f t="shared" ref="BX69:BX103" si="79">IF(BF69=BX$2,BH69,0)</f>
        <v>0</v>
      </c>
      <c r="BY69" s="132">
        <f t="shared" ref="BY69:BY103" si="80">IF(BF69=BY$2,BH69,0)</f>
        <v>0</v>
      </c>
      <c r="BZ69" s="161">
        <f t="shared" ref="BZ69:BZ103" si="81">IF(BF69=BZ$2,BI69,0)</f>
        <v>0</v>
      </c>
      <c r="CA69" s="160">
        <f t="shared" ref="CA69:CA103" si="82">IF(BF69=CA$2,BI69,0)</f>
        <v>0</v>
      </c>
      <c r="CB69" s="160">
        <f t="shared" ref="CB69:CB103" si="83">IF(BF69=CB$2,BI69,0)</f>
        <v>0</v>
      </c>
      <c r="CC69" s="160">
        <f t="shared" ref="CC69:CC103" si="84">IF(BF69=CC$2,BI69,0)</f>
        <v>0</v>
      </c>
      <c r="CD69" s="160">
        <f t="shared" ref="CD69:CD103" si="85">IF(BF69=CD$2,BI69,0)</f>
        <v>0</v>
      </c>
      <c r="CE69" s="160">
        <f t="shared" ref="CE69:CE103" si="86">IF(BF69=CE$2,BI69,0)</f>
        <v>0</v>
      </c>
      <c r="CF69" s="132">
        <f t="shared" ref="CF69:CF103" si="87">IF(BF69=CF$2,BJ69,0)</f>
        <v>0</v>
      </c>
      <c r="CG69" s="132">
        <f t="shared" ref="CG69:CG103" si="88">IF(BF69=CG$2,BJ69,0)</f>
        <v>0</v>
      </c>
      <c r="CH69" s="132">
        <f t="shared" ref="CH69:CH103" si="89">IF(BF69=CH$2,BJ69,0)</f>
        <v>0</v>
      </c>
      <c r="CI69" s="132">
        <f t="shared" ref="CI69:CI103" si="90">IF(BF69=CI$2,BJ69,0)</f>
        <v>0</v>
      </c>
      <c r="CJ69" s="132">
        <f t="shared" ref="CJ69:CJ103" si="91">IF(BF69=CJ$2,BJ69,0)</f>
        <v>0</v>
      </c>
      <c r="CK69" s="129">
        <f t="shared" ref="CK69:CK103" si="92">IF(BF69=CK$2,BJ69,0)</f>
        <v>0</v>
      </c>
      <c r="CL69" s="160">
        <f t="shared" ref="CL69:CL103" si="93">IF(BF69=CL$2,BK69,0)</f>
        <v>0</v>
      </c>
      <c r="CM69" s="160">
        <f t="shared" ref="CM69:CM103" si="94">IF(BF69=CM$2,BK69,0)</f>
        <v>0</v>
      </c>
      <c r="CN69" s="160">
        <f t="shared" ref="CN69:CN103" si="95">IF(BF69=CN$2,BK69,0)</f>
        <v>0</v>
      </c>
      <c r="CO69" s="160">
        <f t="shared" ref="CO69:CO103" si="96">IF(BF69=CO$2,BK69,0)</f>
        <v>0</v>
      </c>
      <c r="CP69" s="160">
        <f t="shared" ref="CP69:CP103" si="97">IF(BF69=CP$2,BK69,0)</f>
        <v>0</v>
      </c>
      <c r="CQ69" s="160">
        <f t="shared" ref="CQ69:CQ103" si="98">IF(BF69=CQ$2,BK69,0)</f>
        <v>0</v>
      </c>
      <c r="CR69" s="130">
        <f t="shared" si="67"/>
        <v>0</v>
      </c>
      <c r="CS69" s="132">
        <f t="shared" si="67"/>
        <v>0</v>
      </c>
      <c r="CT69" s="132">
        <f t="shared" si="67"/>
        <v>0</v>
      </c>
      <c r="CU69" s="132">
        <f t="shared" si="67"/>
        <v>0</v>
      </c>
      <c r="CV69" s="132">
        <f t="shared" si="67"/>
        <v>0</v>
      </c>
      <c r="CW69" s="129">
        <f t="shared" si="67"/>
        <v>0</v>
      </c>
      <c r="CX69" s="160">
        <f t="shared" si="68"/>
        <v>0</v>
      </c>
      <c r="CY69" s="160">
        <f t="shared" si="68"/>
        <v>0</v>
      </c>
      <c r="CZ69" s="160">
        <f t="shared" si="68"/>
        <v>0</v>
      </c>
      <c r="DA69" s="160">
        <f t="shared" si="68"/>
        <v>0</v>
      </c>
      <c r="DB69" s="160">
        <f t="shared" si="68"/>
        <v>0</v>
      </c>
      <c r="DC69" s="160">
        <f t="shared" si="68"/>
        <v>0</v>
      </c>
      <c r="DD69" s="130">
        <f>IF(BF69=DD$2,'Result Entry'!G74,0)</f>
        <v>0</v>
      </c>
      <c r="DE69" s="132">
        <f>IF(BF69=DE$2,'Result Entry'!G74,0)</f>
        <v>0</v>
      </c>
      <c r="DF69" s="132">
        <f>IF(BF69=DF$2,'Result Entry'!G74,0)</f>
        <v>0</v>
      </c>
      <c r="DG69" s="132">
        <f>IF(BF69=DG$2,'Result Entry'!G74,0)</f>
        <v>0</v>
      </c>
      <c r="DH69" s="132">
        <f>IF(BF69=DH$2,'Result Entry'!G74,0)</f>
        <v>0</v>
      </c>
      <c r="DI69" s="132">
        <f>IF(BF69=DI$2,'Result Entry'!G74,0)</f>
        <v>0</v>
      </c>
      <c r="DJ69" s="162">
        <f>IF(BF69=DJ$2,'Result Entry'!FS74,0)</f>
        <v>0</v>
      </c>
      <c r="DK69" s="162">
        <f>IF(BF69=DK$2,'Result Entry'!FS74,0)</f>
        <v>0</v>
      </c>
      <c r="DL69" s="162">
        <f>IF(BF69=DL$2,'Result Entry'!FS74,0)</f>
        <v>0</v>
      </c>
      <c r="DM69" s="162">
        <f>IF(BF69=DM$2,'Result Entry'!FS74,0)</f>
        <v>0</v>
      </c>
      <c r="DN69" s="162">
        <f>IF(BF69=DN$2,'Result Entry'!FS74,0)</f>
        <v>0</v>
      </c>
      <c r="DO69" s="162">
        <f>IF(BF69=DO$2,'Result Entry'!FS74,0)</f>
        <v>0</v>
      </c>
    </row>
    <row r="70" spans="57:119" hidden="1">
      <c r="BE70" s="132">
        <f t="shared" ref="BE70:BE103" si="99">IF(BF70&gt;0,BE69+1,0)</f>
        <v>0</v>
      </c>
      <c r="BF70" s="132">
        <f>'Result Entry'!F75</f>
        <v>0</v>
      </c>
      <c r="BG70" s="132" t="str">
        <f>'Result Entry'!Y75</f>
        <v/>
      </c>
      <c r="BH70" s="132" t="str">
        <f>'Result Entry'!AM75</f>
        <v/>
      </c>
      <c r="BI70" s="132" t="str">
        <f>'Result Entry'!BD75</f>
        <v/>
      </c>
      <c r="BJ70" s="132" t="str">
        <f>'Result Entry'!BU75</f>
        <v/>
      </c>
      <c r="BK70" s="132" t="str">
        <f>'Result Entry'!CL75</f>
        <v/>
      </c>
      <c r="BL70" s="132" t="str">
        <f>'Result Entry'!DC75</f>
        <v/>
      </c>
      <c r="BM70" s="129" t="str">
        <f>'Result Entry'!DT75</f>
        <v/>
      </c>
      <c r="BN70" s="160">
        <f t="shared" si="69"/>
        <v>0</v>
      </c>
      <c r="BO70" s="160">
        <f t="shared" si="70"/>
        <v>0</v>
      </c>
      <c r="BP70" s="160">
        <f t="shared" si="71"/>
        <v>0</v>
      </c>
      <c r="BQ70" s="160">
        <f t="shared" si="72"/>
        <v>0</v>
      </c>
      <c r="BR70" s="160">
        <f t="shared" si="73"/>
        <v>0</v>
      </c>
      <c r="BS70" s="160">
        <f t="shared" si="74"/>
        <v>0</v>
      </c>
      <c r="BT70" s="132">
        <f t="shared" si="75"/>
        <v>0</v>
      </c>
      <c r="BU70" s="132">
        <f t="shared" si="76"/>
        <v>0</v>
      </c>
      <c r="BV70" s="132">
        <f t="shared" si="77"/>
        <v>0</v>
      </c>
      <c r="BW70" s="132">
        <f t="shared" si="78"/>
        <v>0</v>
      </c>
      <c r="BX70" s="132">
        <f t="shared" si="79"/>
        <v>0</v>
      </c>
      <c r="BY70" s="132">
        <f t="shared" si="80"/>
        <v>0</v>
      </c>
      <c r="BZ70" s="161">
        <f t="shared" si="81"/>
        <v>0</v>
      </c>
      <c r="CA70" s="160">
        <f t="shared" si="82"/>
        <v>0</v>
      </c>
      <c r="CB70" s="160">
        <f t="shared" si="83"/>
        <v>0</v>
      </c>
      <c r="CC70" s="160">
        <f t="shared" si="84"/>
        <v>0</v>
      </c>
      <c r="CD70" s="160">
        <f t="shared" si="85"/>
        <v>0</v>
      </c>
      <c r="CE70" s="160">
        <f t="shared" si="86"/>
        <v>0</v>
      </c>
      <c r="CF70" s="132">
        <f t="shared" si="87"/>
        <v>0</v>
      </c>
      <c r="CG70" s="132">
        <f t="shared" si="88"/>
        <v>0</v>
      </c>
      <c r="CH70" s="132">
        <f t="shared" si="89"/>
        <v>0</v>
      </c>
      <c r="CI70" s="132">
        <f t="shared" si="90"/>
        <v>0</v>
      </c>
      <c r="CJ70" s="132">
        <f t="shared" si="91"/>
        <v>0</v>
      </c>
      <c r="CK70" s="129">
        <f t="shared" si="92"/>
        <v>0</v>
      </c>
      <c r="CL70" s="160">
        <f t="shared" si="93"/>
        <v>0</v>
      </c>
      <c r="CM70" s="160">
        <f t="shared" si="94"/>
        <v>0</v>
      </c>
      <c r="CN70" s="160">
        <f t="shared" si="95"/>
        <v>0</v>
      </c>
      <c r="CO70" s="160">
        <f t="shared" si="96"/>
        <v>0</v>
      </c>
      <c r="CP70" s="160">
        <f t="shared" si="97"/>
        <v>0</v>
      </c>
      <c r="CQ70" s="160">
        <f t="shared" si="98"/>
        <v>0</v>
      </c>
      <c r="CR70" s="130">
        <f t="shared" si="67"/>
        <v>0</v>
      </c>
      <c r="CS70" s="132">
        <f t="shared" si="67"/>
        <v>0</v>
      </c>
      <c r="CT70" s="132">
        <f t="shared" si="67"/>
        <v>0</v>
      </c>
      <c r="CU70" s="132">
        <f t="shared" si="67"/>
        <v>0</v>
      </c>
      <c r="CV70" s="132">
        <f t="shared" si="67"/>
        <v>0</v>
      </c>
      <c r="CW70" s="129">
        <f t="shared" si="67"/>
        <v>0</v>
      </c>
      <c r="CX70" s="160">
        <f t="shared" si="68"/>
        <v>0</v>
      </c>
      <c r="CY70" s="160">
        <f t="shared" si="68"/>
        <v>0</v>
      </c>
      <c r="CZ70" s="160">
        <f t="shared" si="68"/>
        <v>0</v>
      </c>
      <c r="DA70" s="160">
        <f t="shared" si="68"/>
        <v>0</v>
      </c>
      <c r="DB70" s="160">
        <f t="shared" si="68"/>
        <v>0</v>
      </c>
      <c r="DC70" s="160">
        <f t="shared" si="68"/>
        <v>0</v>
      </c>
      <c r="DD70" s="130">
        <f>IF(BF70=DD$2,'Result Entry'!G75,0)</f>
        <v>0</v>
      </c>
      <c r="DE70" s="132">
        <f>IF(BF70=DE$2,'Result Entry'!G75,0)</f>
        <v>0</v>
      </c>
      <c r="DF70" s="132">
        <f>IF(BF70=DF$2,'Result Entry'!G75,0)</f>
        <v>0</v>
      </c>
      <c r="DG70" s="132">
        <f>IF(BF70=DG$2,'Result Entry'!G75,0)</f>
        <v>0</v>
      </c>
      <c r="DH70" s="132">
        <f>IF(BF70=DH$2,'Result Entry'!G75,0)</f>
        <v>0</v>
      </c>
      <c r="DI70" s="132">
        <f>IF(BF70=DI$2,'Result Entry'!G75,0)</f>
        <v>0</v>
      </c>
      <c r="DJ70" s="162">
        <f>IF(BF70=DJ$2,'Result Entry'!FS75,0)</f>
        <v>0</v>
      </c>
      <c r="DK70" s="162">
        <f>IF(BF70=DK$2,'Result Entry'!FS75,0)</f>
        <v>0</v>
      </c>
      <c r="DL70" s="162">
        <f>IF(BF70=DL$2,'Result Entry'!FS75,0)</f>
        <v>0</v>
      </c>
      <c r="DM70" s="162">
        <f>IF(BF70=DM$2,'Result Entry'!FS75,0)</f>
        <v>0</v>
      </c>
      <c r="DN70" s="162">
        <f>IF(BF70=DN$2,'Result Entry'!FS75,0)</f>
        <v>0</v>
      </c>
      <c r="DO70" s="162">
        <f>IF(BF70=DO$2,'Result Entry'!FS75,0)</f>
        <v>0</v>
      </c>
    </row>
    <row r="71" spans="57:119" hidden="1">
      <c r="BE71" s="132">
        <f t="shared" si="99"/>
        <v>0</v>
      </c>
      <c r="BF71" s="132">
        <f>'Result Entry'!F76</f>
        <v>0</v>
      </c>
      <c r="BG71" s="132" t="str">
        <f>'Result Entry'!Y76</f>
        <v/>
      </c>
      <c r="BH71" s="132" t="str">
        <f>'Result Entry'!AM76</f>
        <v/>
      </c>
      <c r="BI71" s="132" t="str">
        <f>'Result Entry'!BD76</f>
        <v/>
      </c>
      <c r="BJ71" s="132" t="str">
        <f>'Result Entry'!BU76</f>
        <v/>
      </c>
      <c r="BK71" s="132" t="str">
        <f>'Result Entry'!CL76</f>
        <v/>
      </c>
      <c r="BL71" s="132" t="str">
        <f>'Result Entry'!DC76</f>
        <v/>
      </c>
      <c r="BM71" s="129" t="str">
        <f>'Result Entry'!DT76</f>
        <v/>
      </c>
      <c r="BN71" s="160">
        <f t="shared" si="69"/>
        <v>0</v>
      </c>
      <c r="BO71" s="160">
        <f t="shared" si="70"/>
        <v>0</v>
      </c>
      <c r="BP71" s="160">
        <f t="shared" si="71"/>
        <v>0</v>
      </c>
      <c r="BQ71" s="160">
        <f t="shared" si="72"/>
        <v>0</v>
      </c>
      <c r="BR71" s="160">
        <f t="shared" si="73"/>
        <v>0</v>
      </c>
      <c r="BS71" s="160">
        <f t="shared" si="74"/>
        <v>0</v>
      </c>
      <c r="BT71" s="132">
        <f t="shared" si="75"/>
        <v>0</v>
      </c>
      <c r="BU71" s="132">
        <f t="shared" si="76"/>
        <v>0</v>
      </c>
      <c r="BV71" s="132">
        <f t="shared" si="77"/>
        <v>0</v>
      </c>
      <c r="BW71" s="132">
        <f t="shared" si="78"/>
        <v>0</v>
      </c>
      <c r="BX71" s="132">
        <f t="shared" si="79"/>
        <v>0</v>
      </c>
      <c r="BY71" s="132">
        <f t="shared" si="80"/>
        <v>0</v>
      </c>
      <c r="BZ71" s="161">
        <f t="shared" si="81"/>
        <v>0</v>
      </c>
      <c r="CA71" s="160">
        <f t="shared" si="82"/>
        <v>0</v>
      </c>
      <c r="CB71" s="160">
        <f t="shared" si="83"/>
        <v>0</v>
      </c>
      <c r="CC71" s="160">
        <f t="shared" si="84"/>
        <v>0</v>
      </c>
      <c r="CD71" s="160">
        <f t="shared" si="85"/>
        <v>0</v>
      </c>
      <c r="CE71" s="160">
        <f t="shared" si="86"/>
        <v>0</v>
      </c>
      <c r="CF71" s="132">
        <f t="shared" si="87"/>
        <v>0</v>
      </c>
      <c r="CG71" s="132">
        <f t="shared" si="88"/>
        <v>0</v>
      </c>
      <c r="CH71" s="132">
        <f t="shared" si="89"/>
        <v>0</v>
      </c>
      <c r="CI71" s="132">
        <f t="shared" si="90"/>
        <v>0</v>
      </c>
      <c r="CJ71" s="132">
        <f t="shared" si="91"/>
        <v>0</v>
      </c>
      <c r="CK71" s="129">
        <f t="shared" si="92"/>
        <v>0</v>
      </c>
      <c r="CL71" s="160">
        <f t="shared" si="93"/>
        <v>0</v>
      </c>
      <c r="CM71" s="160">
        <f t="shared" si="94"/>
        <v>0</v>
      </c>
      <c r="CN71" s="160">
        <f t="shared" si="95"/>
        <v>0</v>
      </c>
      <c r="CO71" s="160">
        <f t="shared" si="96"/>
        <v>0</v>
      </c>
      <c r="CP71" s="160">
        <f t="shared" si="97"/>
        <v>0</v>
      </c>
      <c r="CQ71" s="160">
        <f t="shared" si="98"/>
        <v>0</v>
      </c>
      <c r="CR71" s="130">
        <f t="shared" si="67"/>
        <v>0</v>
      </c>
      <c r="CS71" s="132">
        <f t="shared" si="67"/>
        <v>0</v>
      </c>
      <c r="CT71" s="132">
        <f t="shared" si="67"/>
        <v>0</v>
      </c>
      <c r="CU71" s="132">
        <f t="shared" si="67"/>
        <v>0</v>
      </c>
      <c r="CV71" s="132">
        <f t="shared" si="67"/>
        <v>0</v>
      </c>
      <c r="CW71" s="129">
        <f t="shared" si="67"/>
        <v>0</v>
      </c>
      <c r="CX71" s="160">
        <f t="shared" si="68"/>
        <v>0</v>
      </c>
      <c r="CY71" s="160">
        <f t="shared" si="68"/>
        <v>0</v>
      </c>
      <c r="CZ71" s="160">
        <f t="shared" si="68"/>
        <v>0</v>
      </c>
      <c r="DA71" s="160">
        <f t="shared" si="68"/>
        <v>0</v>
      </c>
      <c r="DB71" s="160">
        <f t="shared" si="68"/>
        <v>0</v>
      </c>
      <c r="DC71" s="160">
        <f t="shared" si="68"/>
        <v>0</v>
      </c>
      <c r="DD71" s="130">
        <f>IF(BF71=DD$2,'Result Entry'!G76,0)</f>
        <v>0</v>
      </c>
      <c r="DE71" s="132">
        <f>IF(BF71=DE$2,'Result Entry'!G76,0)</f>
        <v>0</v>
      </c>
      <c r="DF71" s="132">
        <f>IF(BF71=DF$2,'Result Entry'!G76,0)</f>
        <v>0</v>
      </c>
      <c r="DG71" s="132">
        <f>IF(BF71=DG$2,'Result Entry'!G76,0)</f>
        <v>0</v>
      </c>
      <c r="DH71" s="132">
        <f>IF(BF71=DH$2,'Result Entry'!G76,0)</f>
        <v>0</v>
      </c>
      <c r="DI71" s="132">
        <f>IF(BF71=DI$2,'Result Entry'!G76,0)</f>
        <v>0</v>
      </c>
      <c r="DJ71" s="162">
        <f>IF(BF71=DJ$2,'Result Entry'!FS76,0)</f>
        <v>0</v>
      </c>
      <c r="DK71" s="162">
        <f>IF(BF71=DK$2,'Result Entry'!FS76,0)</f>
        <v>0</v>
      </c>
      <c r="DL71" s="162">
        <f>IF(BF71=DL$2,'Result Entry'!FS76,0)</f>
        <v>0</v>
      </c>
      <c r="DM71" s="162">
        <f>IF(BF71=DM$2,'Result Entry'!FS76,0)</f>
        <v>0</v>
      </c>
      <c r="DN71" s="162">
        <f>IF(BF71=DN$2,'Result Entry'!FS76,0)</f>
        <v>0</v>
      </c>
      <c r="DO71" s="162">
        <f>IF(BF71=DO$2,'Result Entry'!FS76,0)</f>
        <v>0</v>
      </c>
    </row>
    <row r="72" spans="57:119" hidden="1">
      <c r="BE72" s="132">
        <f t="shared" si="99"/>
        <v>0</v>
      </c>
      <c r="BF72" s="132">
        <f>'Result Entry'!F77</f>
        <v>0</v>
      </c>
      <c r="BG72" s="132" t="str">
        <f>'Result Entry'!Y77</f>
        <v/>
      </c>
      <c r="BH72" s="132" t="str">
        <f>'Result Entry'!AM77</f>
        <v/>
      </c>
      <c r="BI72" s="132" t="str">
        <f>'Result Entry'!BD77</f>
        <v/>
      </c>
      <c r="BJ72" s="132" t="str">
        <f>'Result Entry'!BU77</f>
        <v/>
      </c>
      <c r="BK72" s="132" t="str">
        <f>'Result Entry'!CL77</f>
        <v/>
      </c>
      <c r="BL72" s="132" t="str">
        <f>'Result Entry'!DC77</f>
        <v/>
      </c>
      <c r="BM72" s="129" t="str">
        <f>'Result Entry'!DT77</f>
        <v/>
      </c>
      <c r="BN72" s="160">
        <f t="shared" si="69"/>
        <v>0</v>
      </c>
      <c r="BO72" s="160">
        <f t="shared" si="70"/>
        <v>0</v>
      </c>
      <c r="BP72" s="160">
        <f t="shared" si="71"/>
        <v>0</v>
      </c>
      <c r="BQ72" s="160">
        <f t="shared" si="72"/>
        <v>0</v>
      </c>
      <c r="BR72" s="160">
        <f t="shared" si="73"/>
        <v>0</v>
      </c>
      <c r="BS72" s="160">
        <f t="shared" si="74"/>
        <v>0</v>
      </c>
      <c r="BT72" s="132">
        <f t="shared" si="75"/>
        <v>0</v>
      </c>
      <c r="BU72" s="132">
        <f t="shared" si="76"/>
        <v>0</v>
      </c>
      <c r="BV72" s="132">
        <f t="shared" si="77"/>
        <v>0</v>
      </c>
      <c r="BW72" s="132">
        <f t="shared" si="78"/>
        <v>0</v>
      </c>
      <c r="BX72" s="132">
        <f t="shared" si="79"/>
        <v>0</v>
      </c>
      <c r="BY72" s="132">
        <f t="shared" si="80"/>
        <v>0</v>
      </c>
      <c r="BZ72" s="161">
        <f t="shared" si="81"/>
        <v>0</v>
      </c>
      <c r="CA72" s="160">
        <f t="shared" si="82"/>
        <v>0</v>
      </c>
      <c r="CB72" s="160">
        <f t="shared" si="83"/>
        <v>0</v>
      </c>
      <c r="CC72" s="160">
        <f t="shared" si="84"/>
        <v>0</v>
      </c>
      <c r="CD72" s="160">
        <f t="shared" si="85"/>
        <v>0</v>
      </c>
      <c r="CE72" s="160">
        <f t="shared" si="86"/>
        <v>0</v>
      </c>
      <c r="CF72" s="132">
        <f t="shared" si="87"/>
        <v>0</v>
      </c>
      <c r="CG72" s="132">
        <f t="shared" si="88"/>
        <v>0</v>
      </c>
      <c r="CH72" s="132">
        <f t="shared" si="89"/>
        <v>0</v>
      </c>
      <c r="CI72" s="132">
        <f t="shared" si="90"/>
        <v>0</v>
      </c>
      <c r="CJ72" s="132">
        <f t="shared" si="91"/>
        <v>0</v>
      </c>
      <c r="CK72" s="129">
        <f t="shared" si="92"/>
        <v>0</v>
      </c>
      <c r="CL72" s="160">
        <f t="shared" si="93"/>
        <v>0</v>
      </c>
      <c r="CM72" s="160">
        <f t="shared" si="94"/>
        <v>0</v>
      </c>
      <c r="CN72" s="160">
        <f t="shared" si="95"/>
        <v>0</v>
      </c>
      <c r="CO72" s="160">
        <f t="shared" si="96"/>
        <v>0</v>
      </c>
      <c r="CP72" s="160">
        <f t="shared" si="97"/>
        <v>0</v>
      </c>
      <c r="CQ72" s="160">
        <f t="shared" si="98"/>
        <v>0</v>
      </c>
      <c r="CR72" s="130">
        <f t="shared" si="67"/>
        <v>0</v>
      </c>
      <c r="CS72" s="132">
        <f t="shared" si="67"/>
        <v>0</v>
      </c>
      <c r="CT72" s="132">
        <f t="shared" si="67"/>
        <v>0</v>
      </c>
      <c r="CU72" s="132">
        <f t="shared" si="67"/>
        <v>0</v>
      </c>
      <c r="CV72" s="132">
        <f t="shared" si="67"/>
        <v>0</v>
      </c>
      <c r="CW72" s="129">
        <f t="shared" si="67"/>
        <v>0</v>
      </c>
      <c r="CX72" s="160">
        <f t="shared" si="68"/>
        <v>0</v>
      </c>
      <c r="CY72" s="160">
        <f t="shared" si="68"/>
        <v>0</v>
      </c>
      <c r="CZ72" s="160">
        <f t="shared" si="68"/>
        <v>0</v>
      </c>
      <c r="DA72" s="160">
        <f t="shared" si="68"/>
        <v>0</v>
      </c>
      <c r="DB72" s="160">
        <f t="shared" si="68"/>
        <v>0</v>
      </c>
      <c r="DC72" s="160">
        <f t="shared" si="68"/>
        <v>0</v>
      </c>
      <c r="DD72" s="130">
        <f>IF(BF72=DD$2,'Result Entry'!G77,0)</f>
        <v>0</v>
      </c>
      <c r="DE72" s="132">
        <f>IF(BF72=DE$2,'Result Entry'!G77,0)</f>
        <v>0</v>
      </c>
      <c r="DF72" s="132">
        <f>IF(BF72=DF$2,'Result Entry'!G77,0)</f>
        <v>0</v>
      </c>
      <c r="DG72" s="132">
        <f>IF(BF72=DG$2,'Result Entry'!G77,0)</f>
        <v>0</v>
      </c>
      <c r="DH72" s="132">
        <f>IF(BF72=DH$2,'Result Entry'!G77,0)</f>
        <v>0</v>
      </c>
      <c r="DI72" s="132">
        <f>IF(BF72=DI$2,'Result Entry'!G77,0)</f>
        <v>0</v>
      </c>
      <c r="DJ72" s="162">
        <f>IF(BF72=DJ$2,'Result Entry'!FS77,0)</f>
        <v>0</v>
      </c>
      <c r="DK72" s="162">
        <f>IF(BF72=DK$2,'Result Entry'!FS77,0)</f>
        <v>0</v>
      </c>
      <c r="DL72" s="162">
        <f>IF(BF72=DL$2,'Result Entry'!FS77,0)</f>
        <v>0</v>
      </c>
      <c r="DM72" s="162">
        <f>IF(BF72=DM$2,'Result Entry'!FS77,0)</f>
        <v>0</v>
      </c>
      <c r="DN72" s="162">
        <f>IF(BF72=DN$2,'Result Entry'!FS77,0)</f>
        <v>0</v>
      </c>
      <c r="DO72" s="162">
        <f>IF(BF72=DO$2,'Result Entry'!FS77,0)</f>
        <v>0</v>
      </c>
    </row>
    <row r="73" spans="57:119" hidden="1">
      <c r="BE73" s="132">
        <f t="shared" si="99"/>
        <v>0</v>
      </c>
      <c r="BF73" s="132">
        <f>'Result Entry'!F78</f>
        <v>0</v>
      </c>
      <c r="BG73" s="132" t="str">
        <f>'Result Entry'!Y78</f>
        <v/>
      </c>
      <c r="BH73" s="132" t="str">
        <f>'Result Entry'!AM78</f>
        <v/>
      </c>
      <c r="BI73" s="132" t="str">
        <f>'Result Entry'!BD78</f>
        <v/>
      </c>
      <c r="BJ73" s="132" t="str">
        <f>'Result Entry'!BU78</f>
        <v/>
      </c>
      <c r="BK73" s="132" t="str">
        <f>'Result Entry'!CL78</f>
        <v/>
      </c>
      <c r="BL73" s="132" t="str">
        <f>'Result Entry'!DC78</f>
        <v/>
      </c>
      <c r="BM73" s="129" t="str">
        <f>'Result Entry'!DT78</f>
        <v/>
      </c>
      <c r="BN73" s="160">
        <f t="shared" si="69"/>
        <v>0</v>
      </c>
      <c r="BO73" s="160">
        <f t="shared" si="70"/>
        <v>0</v>
      </c>
      <c r="BP73" s="160">
        <f t="shared" si="71"/>
        <v>0</v>
      </c>
      <c r="BQ73" s="160">
        <f t="shared" si="72"/>
        <v>0</v>
      </c>
      <c r="BR73" s="160">
        <f t="shared" si="73"/>
        <v>0</v>
      </c>
      <c r="BS73" s="160">
        <f t="shared" si="74"/>
        <v>0</v>
      </c>
      <c r="BT73" s="132">
        <f t="shared" si="75"/>
        <v>0</v>
      </c>
      <c r="BU73" s="132">
        <f t="shared" si="76"/>
        <v>0</v>
      </c>
      <c r="BV73" s="132">
        <f t="shared" si="77"/>
        <v>0</v>
      </c>
      <c r="BW73" s="132">
        <f t="shared" si="78"/>
        <v>0</v>
      </c>
      <c r="BX73" s="132">
        <f t="shared" si="79"/>
        <v>0</v>
      </c>
      <c r="BY73" s="132">
        <f t="shared" si="80"/>
        <v>0</v>
      </c>
      <c r="BZ73" s="161">
        <f t="shared" si="81"/>
        <v>0</v>
      </c>
      <c r="CA73" s="160">
        <f t="shared" si="82"/>
        <v>0</v>
      </c>
      <c r="CB73" s="160">
        <f t="shared" si="83"/>
        <v>0</v>
      </c>
      <c r="CC73" s="160">
        <f t="shared" si="84"/>
        <v>0</v>
      </c>
      <c r="CD73" s="160">
        <f t="shared" si="85"/>
        <v>0</v>
      </c>
      <c r="CE73" s="160">
        <f t="shared" si="86"/>
        <v>0</v>
      </c>
      <c r="CF73" s="132">
        <f t="shared" si="87"/>
        <v>0</v>
      </c>
      <c r="CG73" s="132">
        <f t="shared" si="88"/>
        <v>0</v>
      </c>
      <c r="CH73" s="132">
        <f t="shared" si="89"/>
        <v>0</v>
      </c>
      <c r="CI73" s="132">
        <f t="shared" si="90"/>
        <v>0</v>
      </c>
      <c r="CJ73" s="132">
        <f t="shared" si="91"/>
        <v>0</v>
      </c>
      <c r="CK73" s="129">
        <f t="shared" si="92"/>
        <v>0</v>
      </c>
      <c r="CL73" s="160">
        <f t="shared" si="93"/>
        <v>0</v>
      </c>
      <c r="CM73" s="160">
        <f t="shared" si="94"/>
        <v>0</v>
      </c>
      <c r="CN73" s="160">
        <f t="shared" si="95"/>
        <v>0</v>
      </c>
      <c r="CO73" s="160">
        <f t="shared" si="96"/>
        <v>0</v>
      </c>
      <c r="CP73" s="160">
        <f t="shared" si="97"/>
        <v>0</v>
      </c>
      <c r="CQ73" s="160">
        <f t="shared" si="98"/>
        <v>0</v>
      </c>
      <c r="CR73" s="130">
        <f t="shared" si="67"/>
        <v>0</v>
      </c>
      <c r="CS73" s="132">
        <f t="shared" si="67"/>
        <v>0</v>
      </c>
      <c r="CT73" s="132">
        <f t="shared" si="67"/>
        <v>0</v>
      </c>
      <c r="CU73" s="132">
        <f t="shared" si="67"/>
        <v>0</v>
      </c>
      <c r="CV73" s="132">
        <f t="shared" si="67"/>
        <v>0</v>
      </c>
      <c r="CW73" s="129">
        <f t="shared" si="67"/>
        <v>0</v>
      </c>
      <c r="CX73" s="160">
        <f t="shared" si="68"/>
        <v>0</v>
      </c>
      <c r="CY73" s="160">
        <f t="shared" si="68"/>
        <v>0</v>
      </c>
      <c r="CZ73" s="160">
        <f t="shared" si="68"/>
        <v>0</v>
      </c>
      <c r="DA73" s="160">
        <f t="shared" si="68"/>
        <v>0</v>
      </c>
      <c r="DB73" s="160">
        <f t="shared" si="68"/>
        <v>0</v>
      </c>
      <c r="DC73" s="160">
        <f t="shared" si="68"/>
        <v>0</v>
      </c>
      <c r="DD73" s="130">
        <f>IF(BF73=DD$2,'Result Entry'!G78,0)</f>
        <v>0</v>
      </c>
      <c r="DE73" s="132">
        <f>IF(BF73=DE$2,'Result Entry'!G78,0)</f>
        <v>0</v>
      </c>
      <c r="DF73" s="132">
        <f>IF(BF73=DF$2,'Result Entry'!G78,0)</f>
        <v>0</v>
      </c>
      <c r="DG73" s="132">
        <f>IF(BF73=DG$2,'Result Entry'!G78,0)</f>
        <v>0</v>
      </c>
      <c r="DH73" s="132">
        <f>IF(BF73=DH$2,'Result Entry'!G78,0)</f>
        <v>0</v>
      </c>
      <c r="DI73" s="132">
        <f>IF(BF73=DI$2,'Result Entry'!G78,0)</f>
        <v>0</v>
      </c>
      <c r="DJ73" s="162">
        <f>IF(BF73=DJ$2,'Result Entry'!FS78,0)</f>
        <v>0</v>
      </c>
      <c r="DK73" s="162">
        <f>IF(BF73=DK$2,'Result Entry'!FS78,0)</f>
        <v>0</v>
      </c>
      <c r="DL73" s="162">
        <f>IF(BF73=DL$2,'Result Entry'!FS78,0)</f>
        <v>0</v>
      </c>
      <c r="DM73" s="162">
        <f>IF(BF73=DM$2,'Result Entry'!FS78,0)</f>
        <v>0</v>
      </c>
      <c r="DN73" s="162">
        <f>IF(BF73=DN$2,'Result Entry'!FS78,0)</f>
        <v>0</v>
      </c>
      <c r="DO73" s="162">
        <f>IF(BF73=DO$2,'Result Entry'!FS78,0)</f>
        <v>0</v>
      </c>
    </row>
    <row r="74" spans="57:119" hidden="1">
      <c r="BE74" s="132">
        <f t="shared" si="99"/>
        <v>0</v>
      </c>
      <c r="BF74" s="132">
        <f>'Result Entry'!F79</f>
        <v>0</v>
      </c>
      <c r="BG74" s="132" t="str">
        <f>'Result Entry'!Y79</f>
        <v/>
      </c>
      <c r="BH74" s="132" t="str">
        <f>'Result Entry'!AM79</f>
        <v/>
      </c>
      <c r="BI74" s="132" t="str">
        <f>'Result Entry'!BD79</f>
        <v/>
      </c>
      <c r="BJ74" s="132" t="str">
        <f>'Result Entry'!BU79</f>
        <v/>
      </c>
      <c r="BK74" s="132" t="str">
        <f>'Result Entry'!CL79</f>
        <v/>
      </c>
      <c r="BL74" s="132" t="str">
        <f>'Result Entry'!DC79</f>
        <v/>
      </c>
      <c r="BM74" s="129" t="str">
        <f>'Result Entry'!DT79</f>
        <v/>
      </c>
      <c r="BN74" s="160">
        <f t="shared" si="69"/>
        <v>0</v>
      </c>
      <c r="BO74" s="160">
        <f t="shared" si="70"/>
        <v>0</v>
      </c>
      <c r="BP74" s="160">
        <f t="shared" si="71"/>
        <v>0</v>
      </c>
      <c r="BQ74" s="160">
        <f t="shared" si="72"/>
        <v>0</v>
      </c>
      <c r="BR74" s="160">
        <f t="shared" si="73"/>
        <v>0</v>
      </c>
      <c r="BS74" s="160">
        <f t="shared" si="74"/>
        <v>0</v>
      </c>
      <c r="BT74" s="132">
        <f t="shared" si="75"/>
        <v>0</v>
      </c>
      <c r="BU74" s="132">
        <f t="shared" si="76"/>
        <v>0</v>
      </c>
      <c r="BV74" s="132">
        <f t="shared" si="77"/>
        <v>0</v>
      </c>
      <c r="BW74" s="132">
        <f t="shared" si="78"/>
        <v>0</v>
      </c>
      <c r="BX74" s="132">
        <f t="shared" si="79"/>
        <v>0</v>
      </c>
      <c r="BY74" s="132">
        <f t="shared" si="80"/>
        <v>0</v>
      </c>
      <c r="BZ74" s="161">
        <f t="shared" si="81"/>
        <v>0</v>
      </c>
      <c r="CA74" s="160">
        <f t="shared" si="82"/>
        <v>0</v>
      </c>
      <c r="CB74" s="160">
        <f t="shared" si="83"/>
        <v>0</v>
      </c>
      <c r="CC74" s="160">
        <f t="shared" si="84"/>
        <v>0</v>
      </c>
      <c r="CD74" s="160">
        <f t="shared" si="85"/>
        <v>0</v>
      </c>
      <c r="CE74" s="160">
        <f t="shared" si="86"/>
        <v>0</v>
      </c>
      <c r="CF74" s="132">
        <f t="shared" si="87"/>
        <v>0</v>
      </c>
      <c r="CG74" s="132">
        <f t="shared" si="88"/>
        <v>0</v>
      </c>
      <c r="CH74" s="132">
        <f t="shared" si="89"/>
        <v>0</v>
      </c>
      <c r="CI74" s="132">
        <f t="shared" si="90"/>
        <v>0</v>
      </c>
      <c r="CJ74" s="132">
        <f t="shared" si="91"/>
        <v>0</v>
      </c>
      <c r="CK74" s="129">
        <f t="shared" si="92"/>
        <v>0</v>
      </c>
      <c r="CL74" s="160">
        <f t="shared" si="93"/>
        <v>0</v>
      </c>
      <c r="CM74" s="160">
        <f t="shared" si="94"/>
        <v>0</v>
      </c>
      <c r="CN74" s="160">
        <f t="shared" si="95"/>
        <v>0</v>
      </c>
      <c r="CO74" s="160">
        <f t="shared" si="96"/>
        <v>0</v>
      </c>
      <c r="CP74" s="160">
        <f t="shared" si="97"/>
        <v>0</v>
      </c>
      <c r="CQ74" s="160">
        <f t="shared" si="98"/>
        <v>0</v>
      </c>
      <c r="CR74" s="130">
        <f t="shared" si="67"/>
        <v>0</v>
      </c>
      <c r="CS74" s="132">
        <f t="shared" si="67"/>
        <v>0</v>
      </c>
      <c r="CT74" s="132">
        <f t="shared" si="67"/>
        <v>0</v>
      </c>
      <c r="CU74" s="132">
        <f t="shared" si="67"/>
        <v>0</v>
      </c>
      <c r="CV74" s="132">
        <f t="shared" si="67"/>
        <v>0</v>
      </c>
      <c r="CW74" s="129">
        <f t="shared" si="67"/>
        <v>0</v>
      </c>
      <c r="CX74" s="160">
        <f t="shared" si="68"/>
        <v>0</v>
      </c>
      <c r="CY74" s="160">
        <f t="shared" si="68"/>
        <v>0</v>
      </c>
      <c r="CZ74" s="160">
        <f t="shared" si="68"/>
        <v>0</v>
      </c>
      <c r="DA74" s="160">
        <f t="shared" si="68"/>
        <v>0</v>
      </c>
      <c r="DB74" s="160">
        <f t="shared" si="68"/>
        <v>0</v>
      </c>
      <c r="DC74" s="160">
        <f t="shared" si="68"/>
        <v>0</v>
      </c>
      <c r="DD74" s="130">
        <f>IF(BF74=DD$2,'Result Entry'!G79,0)</f>
        <v>0</v>
      </c>
      <c r="DE74" s="132">
        <f>IF(BF74=DE$2,'Result Entry'!G79,0)</f>
        <v>0</v>
      </c>
      <c r="DF74" s="132">
        <f>IF(BF74=DF$2,'Result Entry'!G79,0)</f>
        <v>0</v>
      </c>
      <c r="DG74" s="132">
        <f>IF(BF74=DG$2,'Result Entry'!G79,0)</f>
        <v>0</v>
      </c>
      <c r="DH74" s="132">
        <f>IF(BF74=DH$2,'Result Entry'!G79,0)</f>
        <v>0</v>
      </c>
      <c r="DI74" s="132">
        <f>IF(BF74=DI$2,'Result Entry'!G79,0)</f>
        <v>0</v>
      </c>
      <c r="DJ74" s="162">
        <f>IF(BF74=DJ$2,'Result Entry'!FS79,0)</f>
        <v>0</v>
      </c>
      <c r="DK74" s="162">
        <f>IF(BF74=DK$2,'Result Entry'!FS79,0)</f>
        <v>0</v>
      </c>
      <c r="DL74" s="162">
        <f>IF(BF74=DL$2,'Result Entry'!FS79,0)</f>
        <v>0</v>
      </c>
      <c r="DM74" s="162">
        <f>IF(BF74=DM$2,'Result Entry'!FS79,0)</f>
        <v>0</v>
      </c>
      <c r="DN74" s="162">
        <f>IF(BF74=DN$2,'Result Entry'!FS79,0)</f>
        <v>0</v>
      </c>
      <c r="DO74" s="162">
        <f>IF(BF74=DO$2,'Result Entry'!FS79,0)</f>
        <v>0</v>
      </c>
    </row>
    <row r="75" spans="57:119" hidden="1">
      <c r="BE75" s="132">
        <f t="shared" si="99"/>
        <v>0</v>
      </c>
      <c r="BF75" s="132">
        <f>'Result Entry'!F80</f>
        <v>0</v>
      </c>
      <c r="BG75" s="132" t="str">
        <f>'Result Entry'!Y80</f>
        <v/>
      </c>
      <c r="BH75" s="132" t="str">
        <f>'Result Entry'!AM80</f>
        <v/>
      </c>
      <c r="BI75" s="132" t="str">
        <f>'Result Entry'!BD80</f>
        <v/>
      </c>
      <c r="BJ75" s="132" t="str">
        <f>'Result Entry'!BU80</f>
        <v/>
      </c>
      <c r="BK75" s="132" t="str">
        <f>'Result Entry'!CL80</f>
        <v/>
      </c>
      <c r="BL75" s="132" t="str">
        <f>'Result Entry'!DC80</f>
        <v/>
      </c>
      <c r="BM75" s="129" t="str">
        <f>'Result Entry'!DT80</f>
        <v/>
      </c>
      <c r="BN75" s="160">
        <f t="shared" si="69"/>
        <v>0</v>
      </c>
      <c r="BO75" s="160">
        <f t="shared" si="70"/>
        <v>0</v>
      </c>
      <c r="BP75" s="160">
        <f t="shared" si="71"/>
        <v>0</v>
      </c>
      <c r="BQ75" s="160">
        <f t="shared" si="72"/>
        <v>0</v>
      </c>
      <c r="BR75" s="160">
        <f t="shared" si="73"/>
        <v>0</v>
      </c>
      <c r="BS75" s="160">
        <f t="shared" si="74"/>
        <v>0</v>
      </c>
      <c r="BT75" s="132">
        <f t="shared" si="75"/>
        <v>0</v>
      </c>
      <c r="BU75" s="132">
        <f t="shared" si="76"/>
        <v>0</v>
      </c>
      <c r="BV75" s="132">
        <f t="shared" si="77"/>
        <v>0</v>
      </c>
      <c r="BW75" s="132">
        <f t="shared" si="78"/>
        <v>0</v>
      </c>
      <c r="BX75" s="132">
        <f t="shared" si="79"/>
        <v>0</v>
      </c>
      <c r="BY75" s="132">
        <f t="shared" si="80"/>
        <v>0</v>
      </c>
      <c r="BZ75" s="161">
        <f t="shared" si="81"/>
        <v>0</v>
      </c>
      <c r="CA75" s="160">
        <f t="shared" si="82"/>
        <v>0</v>
      </c>
      <c r="CB75" s="160">
        <f t="shared" si="83"/>
        <v>0</v>
      </c>
      <c r="CC75" s="160">
        <f t="shared" si="84"/>
        <v>0</v>
      </c>
      <c r="CD75" s="160">
        <f t="shared" si="85"/>
        <v>0</v>
      </c>
      <c r="CE75" s="160">
        <f t="shared" si="86"/>
        <v>0</v>
      </c>
      <c r="CF75" s="132">
        <f t="shared" si="87"/>
        <v>0</v>
      </c>
      <c r="CG75" s="132">
        <f t="shared" si="88"/>
        <v>0</v>
      </c>
      <c r="CH75" s="132">
        <f t="shared" si="89"/>
        <v>0</v>
      </c>
      <c r="CI75" s="132">
        <f t="shared" si="90"/>
        <v>0</v>
      </c>
      <c r="CJ75" s="132">
        <f t="shared" si="91"/>
        <v>0</v>
      </c>
      <c r="CK75" s="129">
        <f t="shared" si="92"/>
        <v>0</v>
      </c>
      <c r="CL75" s="160">
        <f t="shared" si="93"/>
        <v>0</v>
      </c>
      <c r="CM75" s="160">
        <f t="shared" si="94"/>
        <v>0</v>
      </c>
      <c r="CN75" s="160">
        <f t="shared" si="95"/>
        <v>0</v>
      </c>
      <c r="CO75" s="160">
        <f t="shared" si="96"/>
        <v>0</v>
      </c>
      <c r="CP75" s="160">
        <f t="shared" si="97"/>
        <v>0</v>
      </c>
      <c r="CQ75" s="160">
        <f t="shared" si="98"/>
        <v>0</v>
      </c>
      <c r="CR75" s="130">
        <f t="shared" si="67"/>
        <v>0</v>
      </c>
      <c r="CS75" s="132">
        <f t="shared" si="67"/>
        <v>0</v>
      </c>
      <c r="CT75" s="132">
        <f t="shared" si="67"/>
        <v>0</v>
      </c>
      <c r="CU75" s="132">
        <f t="shared" si="67"/>
        <v>0</v>
      </c>
      <c r="CV75" s="132">
        <f t="shared" si="67"/>
        <v>0</v>
      </c>
      <c r="CW75" s="129">
        <f t="shared" si="67"/>
        <v>0</v>
      </c>
      <c r="CX75" s="160">
        <f t="shared" si="68"/>
        <v>0</v>
      </c>
      <c r="CY75" s="160">
        <f t="shared" si="68"/>
        <v>0</v>
      </c>
      <c r="CZ75" s="160">
        <f t="shared" si="68"/>
        <v>0</v>
      </c>
      <c r="DA75" s="160">
        <f t="shared" si="68"/>
        <v>0</v>
      </c>
      <c r="DB75" s="160">
        <f t="shared" si="68"/>
        <v>0</v>
      </c>
      <c r="DC75" s="160">
        <f t="shared" si="68"/>
        <v>0</v>
      </c>
      <c r="DD75" s="130">
        <f>IF(BF75=DD$2,'Result Entry'!G80,0)</f>
        <v>0</v>
      </c>
      <c r="DE75" s="132">
        <f>IF(BF75=DE$2,'Result Entry'!G80,0)</f>
        <v>0</v>
      </c>
      <c r="DF75" s="132">
        <f>IF(BF75=DF$2,'Result Entry'!G80,0)</f>
        <v>0</v>
      </c>
      <c r="DG75" s="132">
        <f>IF(BF75=DG$2,'Result Entry'!G80,0)</f>
        <v>0</v>
      </c>
      <c r="DH75" s="132">
        <f>IF(BF75=DH$2,'Result Entry'!G80,0)</f>
        <v>0</v>
      </c>
      <c r="DI75" s="132">
        <f>IF(BF75=DI$2,'Result Entry'!G80,0)</f>
        <v>0</v>
      </c>
      <c r="DJ75" s="162">
        <f>IF(BF75=DJ$2,'Result Entry'!FS80,0)</f>
        <v>0</v>
      </c>
      <c r="DK75" s="162">
        <f>IF(BF75=DK$2,'Result Entry'!FS80,0)</f>
        <v>0</v>
      </c>
      <c r="DL75" s="162">
        <f>IF(BF75=DL$2,'Result Entry'!FS80,0)</f>
        <v>0</v>
      </c>
      <c r="DM75" s="162">
        <f>IF(BF75=DM$2,'Result Entry'!FS80,0)</f>
        <v>0</v>
      </c>
      <c r="DN75" s="162">
        <f>IF(BF75=DN$2,'Result Entry'!FS80,0)</f>
        <v>0</v>
      </c>
      <c r="DO75" s="162">
        <f>IF(BF75=DO$2,'Result Entry'!FS80,0)</f>
        <v>0</v>
      </c>
    </row>
    <row r="76" spans="57:119" hidden="1">
      <c r="BE76" s="132">
        <f t="shared" si="99"/>
        <v>0</v>
      </c>
      <c r="BF76" s="132">
        <f>'Result Entry'!F81</f>
        <v>0</v>
      </c>
      <c r="BG76" s="132" t="str">
        <f>'Result Entry'!Y81</f>
        <v/>
      </c>
      <c r="BH76" s="132" t="str">
        <f>'Result Entry'!AM81</f>
        <v/>
      </c>
      <c r="BI76" s="132" t="str">
        <f>'Result Entry'!BD81</f>
        <v/>
      </c>
      <c r="BJ76" s="132" t="str">
        <f>'Result Entry'!BU81</f>
        <v/>
      </c>
      <c r="BK76" s="132" t="str">
        <f>'Result Entry'!CL81</f>
        <v/>
      </c>
      <c r="BL76" s="132" t="str">
        <f>'Result Entry'!DC81</f>
        <v/>
      </c>
      <c r="BM76" s="129" t="str">
        <f>'Result Entry'!DT81</f>
        <v/>
      </c>
      <c r="BN76" s="160">
        <f t="shared" si="69"/>
        <v>0</v>
      </c>
      <c r="BO76" s="160">
        <f t="shared" si="70"/>
        <v>0</v>
      </c>
      <c r="BP76" s="160">
        <f t="shared" si="71"/>
        <v>0</v>
      </c>
      <c r="BQ76" s="160">
        <f t="shared" si="72"/>
        <v>0</v>
      </c>
      <c r="BR76" s="160">
        <f t="shared" si="73"/>
        <v>0</v>
      </c>
      <c r="BS76" s="160">
        <f t="shared" si="74"/>
        <v>0</v>
      </c>
      <c r="BT76" s="132">
        <f t="shared" si="75"/>
        <v>0</v>
      </c>
      <c r="BU76" s="132">
        <f t="shared" si="76"/>
        <v>0</v>
      </c>
      <c r="BV76" s="132">
        <f t="shared" si="77"/>
        <v>0</v>
      </c>
      <c r="BW76" s="132">
        <f t="shared" si="78"/>
        <v>0</v>
      </c>
      <c r="BX76" s="132">
        <f t="shared" si="79"/>
        <v>0</v>
      </c>
      <c r="BY76" s="132">
        <f t="shared" si="80"/>
        <v>0</v>
      </c>
      <c r="BZ76" s="161">
        <f t="shared" si="81"/>
        <v>0</v>
      </c>
      <c r="CA76" s="160">
        <f t="shared" si="82"/>
        <v>0</v>
      </c>
      <c r="CB76" s="160">
        <f t="shared" si="83"/>
        <v>0</v>
      </c>
      <c r="CC76" s="160">
        <f t="shared" si="84"/>
        <v>0</v>
      </c>
      <c r="CD76" s="160">
        <f t="shared" si="85"/>
        <v>0</v>
      </c>
      <c r="CE76" s="160">
        <f t="shared" si="86"/>
        <v>0</v>
      </c>
      <c r="CF76" s="132">
        <f t="shared" si="87"/>
        <v>0</v>
      </c>
      <c r="CG76" s="132">
        <f t="shared" si="88"/>
        <v>0</v>
      </c>
      <c r="CH76" s="132">
        <f t="shared" si="89"/>
        <v>0</v>
      </c>
      <c r="CI76" s="132">
        <f t="shared" si="90"/>
        <v>0</v>
      </c>
      <c r="CJ76" s="132">
        <f t="shared" si="91"/>
        <v>0</v>
      </c>
      <c r="CK76" s="129">
        <f t="shared" si="92"/>
        <v>0</v>
      </c>
      <c r="CL76" s="160">
        <f t="shared" si="93"/>
        <v>0</v>
      </c>
      <c r="CM76" s="160">
        <f t="shared" si="94"/>
        <v>0</v>
      </c>
      <c r="CN76" s="160">
        <f t="shared" si="95"/>
        <v>0</v>
      </c>
      <c r="CO76" s="160">
        <f t="shared" si="96"/>
        <v>0</v>
      </c>
      <c r="CP76" s="160">
        <f t="shared" si="97"/>
        <v>0</v>
      </c>
      <c r="CQ76" s="160">
        <f t="shared" si="98"/>
        <v>0</v>
      </c>
      <c r="CR76" s="130">
        <f t="shared" si="67"/>
        <v>0</v>
      </c>
      <c r="CS76" s="132">
        <f t="shared" si="67"/>
        <v>0</v>
      </c>
      <c r="CT76" s="132">
        <f t="shared" si="67"/>
        <v>0</v>
      </c>
      <c r="CU76" s="132">
        <f t="shared" si="67"/>
        <v>0</v>
      </c>
      <c r="CV76" s="132">
        <f t="shared" si="67"/>
        <v>0</v>
      </c>
      <c r="CW76" s="129">
        <f t="shared" si="67"/>
        <v>0</v>
      </c>
      <c r="CX76" s="160">
        <f t="shared" si="68"/>
        <v>0</v>
      </c>
      <c r="CY76" s="160">
        <f t="shared" si="68"/>
        <v>0</v>
      </c>
      <c r="CZ76" s="160">
        <f t="shared" si="68"/>
        <v>0</v>
      </c>
      <c r="DA76" s="160">
        <f t="shared" si="68"/>
        <v>0</v>
      </c>
      <c r="DB76" s="160">
        <f t="shared" si="68"/>
        <v>0</v>
      </c>
      <c r="DC76" s="160">
        <f t="shared" si="68"/>
        <v>0</v>
      </c>
      <c r="DD76" s="130">
        <f>IF(BF76=DD$2,'Result Entry'!G81,0)</f>
        <v>0</v>
      </c>
      <c r="DE76" s="132">
        <f>IF(BF76=DE$2,'Result Entry'!G81,0)</f>
        <v>0</v>
      </c>
      <c r="DF76" s="132">
        <f>IF(BF76=DF$2,'Result Entry'!G81,0)</f>
        <v>0</v>
      </c>
      <c r="DG76" s="132">
        <f>IF(BF76=DG$2,'Result Entry'!G81,0)</f>
        <v>0</v>
      </c>
      <c r="DH76" s="132">
        <f>IF(BF76=DH$2,'Result Entry'!G81,0)</f>
        <v>0</v>
      </c>
      <c r="DI76" s="132">
        <f>IF(BF76=DI$2,'Result Entry'!G81,0)</f>
        <v>0</v>
      </c>
      <c r="DJ76" s="162">
        <f>IF(BF76=DJ$2,'Result Entry'!FS81,0)</f>
        <v>0</v>
      </c>
      <c r="DK76" s="162">
        <f>IF(BF76=DK$2,'Result Entry'!FS81,0)</f>
        <v>0</v>
      </c>
      <c r="DL76" s="162">
        <f>IF(BF76=DL$2,'Result Entry'!FS81,0)</f>
        <v>0</v>
      </c>
      <c r="DM76" s="162">
        <f>IF(BF76=DM$2,'Result Entry'!FS81,0)</f>
        <v>0</v>
      </c>
      <c r="DN76" s="162">
        <f>IF(BF76=DN$2,'Result Entry'!FS81,0)</f>
        <v>0</v>
      </c>
      <c r="DO76" s="162">
        <f>IF(BF76=DO$2,'Result Entry'!FS81,0)</f>
        <v>0</v>
      </c>
    </row>
    <row r="77" spans="57:119" hidden="1">
      <c r="BE77" s="132">
        <f t="shared" si="99"/>
        <v>0</v>
      </c>
      <c r="BF77" s="132">
        <f>'Result Entry'!F82</f>
        <v>0</v>
      </c>
      <c r="BG77" s="132" t="str">
        <f>'Result Entry'!Y82</f>
        <v/>
      </c>
      <c r="BH77" s="132" t="str">
        <f>'Result Entry'!AM82</f>
        <v/>
      </c>
      <c r="BI77" s="132" t="str">
        <f>'Result Entry'!BD82</f>
        <v/>
      </c>
      <c r="BJ77" s="132" t="str">
        <f>'Result Entry'!BU82</f>
        <v/>
      </c>
      <c r="BK77" s="132" t="str">
        <f>'Result Entry'!CL82</f>
        <v/>
      </c>
      <c r="BL77" s="132" t="str">
        <f>'Result Entry'!DC82</f>
        <v/>
      </c>
      <c r="BM77" s="129" t="str">
        <f>'Result Entry'!DT82</f>
        <v/>
      </c>
      <c r="BN77" s="160">
        <f t="shared" si="69"/>
        <v>0</v>
      </c>
      <c r="BO77" s="160">
        <f t="shared" si="70"/>
        <v>0</v>
      </c>
      <c r="BP77" s="160">
        <f t="shared" si="71"/>
        <v>0</v>
      </c>
      <c r="BQ77" s="160">
        <f t="shared" si="72"/>
        <v>0</v>
      </c>
      <c r="BR77" s="160">
        <f t="shared" si="73"/>
        <v>0</v>
      </c>
      <c r="BS77" s="160">
        <f t="shared" si="74"/>
        <v>0</v>
      </c>
      <c r="BT77" s="132">
        <f t="shared" si="75"/>
        <v>0</v>
      </c>
      <c r="BU77" s="132">
        <f t="shared" si="76"/>
        <v>0</v>
      </c>
      <c r="BV77" s="132">
        <f t="shared" si="77"/>
        <v>0</v>
      </c>
      <c r="BW77" s="132">
        <f t="shared" si="78"/>
        <v>0</v>
      </c>
      <c r="BX77" s="132">
        <f t="shared" si="79"/>
        <v>0</v>
      </c>
      <c r="BY77" s="132">
        <f t="shared" si="80"/>
        <v>0</v>
      </c>
      <c r="BZ77" s="161">
        <f t="shared" si="81"/>
        <v>0</v>
      </c>
      <c r="CA77" s="160">
        <f t="shared" si="82"/>
        <v>0</v>
      </c>
      <c r="CB77" s="160">
        <f t="shared" si="83"/>
        <v>0</v>
      </c>
      <c r="CC77" s="160">
        <f t="shared" si="84"/>
        <v>0</v>
      </c>
      <c r="CD77" s="160">
        <f t="shared" si="85"/>
        <v>0</v>
      </c>
      <c r="CE77" s="160">
        <f t="shared" si="86"/>
        <v>0</v>
      </c>
      <c r="CF77" s="132">
        <f t="shared" si="87"/>
        <v>0</v>
      </c>
      <c r="CG77" s="132">
        <f t="shared" si="88"/>
        <v>0</v>
      </c>
      <c r="CH77" s="132">
        <f t="shared" si="89"/>
        <v>0</v>
      </c>
      <c r="CI77" s="132">
        <f t="shared" si="90"/>
        <v>0</v>
      </c>
      <c r="CJ77" s="132">
        <f t="shared" si="91"/>
        <v>0</v>
      </c>
      <c r="CK77" s="129">
        <f t="shared" si="92"/>
        <v>0</v>
      </c>
      <c r="CL77" s="160">
        <f t="shared" si="93"/>
        <v>0</v>
      </c>
      <c r="CM77" s="160">
        <f t="shared" si="94"/>
        <v>0</v>
      </c>
      <c r="CN77" s="160">
        <f t="shared" si="95"/>
        <v>0</v>
      </c>
      <c r="CO77" s="160">
        <f t="shared" si="96"/>
        <v>0</v>
      </c>
      <c r="CP77" s="160">
        <f t="shared" si="97"/>
        <v>0</v>
      </c>
      <c r="CQ77" s="160">
        <f t="shared" si="98"/>
        <v>0</v>
      </c>
      <c r="CR77" s="130">
        <f t="shared" si="67"/>
        <v>0</v>
      </c>
      <c r="CS77" s="132">
        <f t="shared" si="67"/>
        <v>0</v>
      </c>
      <c r="CT77" s="132">
        <f t="shared" si="67"/>
        <v>0</v>
      </c>
      <c r="CU77" s="132">
        <f t="shared" si="67"/>
        <v>0</v>
      </c>
      <c r="CV77" s="132">
        <f t="shared" si="67"/>
        <v>0</v>
      </c>
      <c r="CW77" s="129">
        <f t="shared" si="67"/>
        <v>0</v>
      </c>
      <c r="CX77" s="160">
        <f t="shared" si="68"/>
        <v>0</v>
      </c>
      <c r="CY77" s="160">
        <f t="shared" si="68"/>
        <v>0</v>
      </c>
      <c r="CZ77" s="160">
        <f t="shared" si="68"/>
        <v>0</v>
      </c>
      <c r="DA77" s="160">
        <f t="shared" si="68"/>
        <v>0</v>
      </c>
      <c r="DB77" s="160">
        <f t="shared" si="68"/>
        <v>0</v>
      </c>
      <c r="DC77" s="160">
        <f t="shared" si="68"/>
        <v>0</v>
      </c>
      <c r="DD77" s="130">
        <f>IF(BF77=DD$2,'Result Entry'!G82,0)</f>
        <v>0</v>
      </c>
      <c r="DE77" s="132">
        <f>IF(BF77=DE$2,'Result Entry'!G82,0)</f>
        <v>0</v>
      </c>
      <c r="DF77" s="132">
        <f>IF(BF77=DF$2,'Result Entry'!G82,0)</f>
        <v>0</v>
      </c>
      <c r="DG77" s="132">
        <f>IF(BF77=DG$2,'Result Entry'!G82,0)</f>
        <v>0</v>
      </c>
      <c r="DH77" s="132">
        <f>IF(BF77=DH$2,'Result Entry'!G82,0)</f>
        <v>0</v>
      </c>
      <c r="DI77" s="132">
        <f>IF(BF77=DI$2,'Result Entry'!G82,0)</f>
        <v>0</v>
      </c>
      <c r="DJ77" s="162">
        <f>IF(BF77=DJ$2,'Result Entry'!FS82,0)</f>
        <v>0</v>
      </c>
      <c r="DK77" s="162">
        <f>IF(BF77=DK$2,'Result Entry'!FS82,0)</f>
        <v>0</v>
      </c>
      <c r="DL77" s="162">
        <f>IF(BF77=DL$2,'Result Entry'!FS82,0)</f>
        <v>0</v>
      </c>
      <c r="DM77" s="162">
        <f>IF(BF77=DM$2,'Result Entry'!FS82,0)</f>
        <v>0</v>
      </c>
      <c r="DN77" s="162">
        <f>IF(BF77=DN$2,'Result Entry'!FS82,0)</f>
        <v>0</v>
      </c>
      <c r="DO77" s="162">
        <f>IF(BF77=DO$2,'Result Entry'!FS82,0)</f>
        <v>0</v>
      </c>
    </row>
    <row r="78" spans="57:119" hidden="1">
      <c r="BE78" s="132">
        <f t="shared" si="99"/>
        <v>0</v>
      </c>
      <c r="BF78" s="132">
        <f>'Result Entry'!F83</f>
        <v>0</v>
      </c>
      <c r="BG78" s="132" t="str">
        <f>'Result Entry'!Y83</f>
        <v/>
      </c>
      <c r="BH78" s="132" t="str">
        <f>'Result Entry'!AM83</f>
        <v/>
      </c>
      <c r="BI78" s="132" t="str">
        <f>'Result Entry'!BD83</f>
        <v/>
      </c>
      <c r="BJ78" s="132" t="str">
        <f>'Result Entry'!BU83</f>
        <v/>
      </c>
      <c r="BK78" s="132" t="str">
        <f>'Result Entry'!CL83</f>
        <v/>
      </c>
      <c r="BL78" s="132" t="str">
        <f>'Result Entry'!DC83</f>
        <v/>
      </c>
      <c r="BM78" s="129" t="str">
        <f>'Result Entry'!DT83</f>
        <v/>
      </c>
      <c r="BN78" s="160">
        <f t="shared" si="69"/>
        <v>0</v>
      </c>
      <c r="BO78" s="160">
        <f t="shared" si="70"/>
        <v>0</v>
      </c>
      <c r="BP78" s="160">
        <f t="shared" si="71"/>
        <v>0</v>
      </c>
      <c r="BQ78" s="160">
        <f t="shared" si="72"/>
        <v>0</v>
      </c>
      <c r="BR78" s="160">
        <f t="shared" si="73"/>
        <v>0</v>
      </c>
      <c r="BS78" s="160">
        <f t="shared" si="74"/>
        <v>0</v>
      </c>
      <c r="BT78" s="132">
        <f t="shared" si="75"/>
        <v>0</v>
      </c>
      <c r="BU78" s="132">
        <f t="shared" si="76"/>
        <v>0</v>
      </c>
      <c r="BV78" s="132">
        <f t="shared" si="77"/>
        <v>0</v>
      </c>
      <c r="BW78" s="132">
        <f t="shared" si="78"/>
        <v>0</v>
      </c>
      <c r="BX78" s="132">
        <f t="shared" si="79"/>
        <v>0</v>
      </c>
      <c r="BY78" s="132">
        <f t="shared" si="80"/>
        <v>0</v>
      </c>
      <c r="BZ78" s="161">
        <f t="shared" si="81"/>
        <v>0</v>
      </c>
      <c r="CA78" s="160">
        <f t="shared" si="82"/>
        <v>0</v>
      </c>
      <c r="CB78" s="160">
        <f t="shared" si="83"/>
        <v>0</v>
      </c>
      <c r="CC78" s="160">
        <f t="shared" si="84"/>
        <v>0</v>
      </c>
      <c r="CD78" s="160">
        <f t="shared" si="85"/>
        <v>0</v>
      </c>
      <c r="CE78" s="160">
        <f t="shared" si="86"/>
        <v>0</v>
      </c>
      <c r="CF78" s="132">
        <f t="shared" si="87"/>
        <v>0</v>
      </c>
      <c r="CG78" s="132">
        <f t="shared" si="88"/>
        <v>0</v>
      </c>
      <c r="CH78" s="132">
        <f t="shared" si="89"/>
        <v>0</v>
      </c>
      <c r="CI78" s="132">
        <f t="shared" si="90"/>
        <v>0</v>
      </c>
      <c r="CJ78" s="132">
        <f t="shared" si="91"/>
        <v>0</v>
      </c>
      <c r="CK78" s="129">
        <f t="shared" si="92"/>
        <v>0</v>
      </c>
      <c r="CL78" s="160">
        <f t="shared" si="93"/>
        <v>0</v>
      </c>
      <c r="CM78" s="160">
        <f t="shared" si="94"/>
        <v>0</v>
      </c>
      <c r="CN78" s="160">
        <f t="shared" si="95"/>
        <v>0</v>
      </c>
      <c r="CO78" s="160">
        <f t="shared" si="96"/>
        <v>0</v>
      </c>
      <c r="CP78" s="160">
        <f t="shared" si="97"/>
        <v>0</v>
      </c>
      <c r="CQ78" s="160">
        <f t="shared" si="98"/>
        <v>0</v>
      </c>
      <c r="CR78" s="130">
        <f t="shared" si="67"/>
        <v>0</v>
      </c>
      <c r="CS78" s="132">
        <f t="shared" si="67"/>
        <v>0</v>
      </c>
      <c r="CT78" s="132">
        <f t="shared" si="67"/>
        <v>0</v>
      </c>
      <c r="CU78" s="132">
        <f t="shared" si="67"/>
        <v>0</v>
      </c>
      <c r="CV78" s="132">
        <f t="shared" si="67"/>
        <v>0</v>
      </c>
      <c r="CW78" s="129">
        <f t="shared" si="67"/>
        <v>0</v>
      </c>
      <c r="CX78" s="160">
        <f t="shared" si="68"/>
        <v>0</v>
      </c>
      <c r="CY78" s="160">
        <f t="shared" si="68"/>
        <v>0</v>
      </c>
      <c r="CZ78" s="160">
        <f t="shared" si="68"/>
        <v>0</v>
      </c>
      <c r="DA78" s="160">
        <f t="shared" si="68"/>
        <v>0</v>
      </c>
      <c r="DB78" s="160">
        <f t="shared" si="68"/>
        <v>0</v>
      </c>
      <c r="DC78" s="160">
        <f t="shared" si="68"/>
        <v>0</v>
      </c>
      <c r="DD78" s="130">
        <f>IF(BF78=DD$2,'Result Entry'!G83,0)</f>
        <v>0</v>
      </c>
      <c r="DE78" s="132">
        <f>IF(BF78=DE$2,'Result Entry'!G83,0)</f>
        <v>0</v>
      </c>
      <c r="DF78" s="132">
        <f>IF(BF78=DF$2,'Result Entry'!G83,0)</f>
        <v>0</v>
      </c>
      <c r="DG78" s="132">
        <f>IF(BF78=DG$2,'Result Entry'!G83,0)</f>
        <v>0</v>
      </c>
      <c r="DH78" s="132">
        <f>IF(BF78=DH$2,'Result Entry'!G83,0)</f>
        <v>0</v>
      </c>
      <c r="DI78" s="132">
        <f>IF(BF78=DI$2,'Result Entry'!G83,0)</f>
        <v>0</v>
      </c>
      <c r="DJ78" s="162">
        <f>IF(BF78=DJ$2,'Result Entry'!FS83,0)</f>
        <v>0</v>
      </c>
      <c r="DK78" s="162">
        <f>IF(BF78=DK$2,'Result Entry'!FS83,0)</f>
        <v>0</v>
      </c>
      <c r="DL78" s="162">
        <f>IF(BF78=DL$2,'Result Entry'!FS83,0)</f>
        <v>0</v>
      </c>
      <c r="DM78" s="162">
        <f>IF(BF78=DM$2,'Result Entry'!FS83,0)</f>
        <v>0</v>
      </c>
      <c r="DN78" s="162">
        <f>IF(BF78=DN$2,'Result Entry'!FS83,0)</f>
        <v>0</v>
      </c>
      <c r="DO78" s="162">
        <f>IF(BF78=DO$2,'Result Entry'!FS83,0)</f>
        <v>0</v>
      </c>
    </row>
    <row r="79" spans="57:119" hidden="1">
      <c r="BE79" s="132">
        <f t="shared" si="99"/>
        <v>0</v>
      </c>
      <c r="BF79" s="132">
        <f>'Result Entry'!F84</f>
        <v>0</v>
      </c>
      <c r="BG79" s="132" t="str">
        <f>'Result Entry'!Y84</f>
        <v/>
      </c>
      <c r="BH79" s="132" t="str">
        <f>'Result Entry'!AM84</f>
        <v/>
      </c>
      <c r="BI79" s="132" t="str">
        <f>'Result Entry'!BD84</f>
        <v/>
      </c>
      <c r="BJ79" s="132" t="str">
        <f>'Result Entry'!BU84</f>
        <v/>
      </c>
      <c r="BK79" s="132" t="str">
        <f>'Result Entry'!CL84</f>
        <v/>
      </c>
      <c r="BL79" s="132" t="str">
        <f>'Result Entry'!DC84</f>
        <v/>
      </c>
      <c r="BM79" s="129" t="str">
        <f>'Result Entry'!DT84</f>
        <v/>
      </c>
      <c r="BN79" s="160">
        <f t="shared" si="69"/>
        <v>0</v>
      </c>
      <c r="BO79" s="160">
        <f t="shared" si="70"/>
        <v>0</v>
      </c>
      <c r="BP79" s="160">
        <f t="shared" si="71"/>
        <v>0</v>
      </c>
      <c r="BQ79" s="160">
        <f t="shared" si="72"/>
        <v>0</v>
      </c>
      <c r="BR79" s="160">
        <f t="shared" si="73"/>
        <v>0</v>
      </c>
      <c r="BS79" s="160">
        <f t="shared" si="74"/>
        <v>0</v>
      </c>
      <c r="BT79" s="132">
        <f t="shared" si="75"/>
        <v>0</v>
      </c>
      <c r="BU79" s="132">
        <f t="shared" si="76"/>
        <v>0</v>
      </c>
      <c r="BV79" s="132">
        <f t="shared" si="77"/>
        <v>0</v>
      </c>
      <c r="BW79" s="132">
        <f t="shared" si="78"/>
        <v>0</v>
      </c>
      <c r="BX79" s="132">
        <f t="shared" si="79"/>
        <v>0</v>
      </c>
      <c r="BY79" s="132">
        <f t="shared" si="80"/>
        <v>0</v>
      </c>
      <c r="BZ79" s="161">
        <f t="shared" si="81"/>
        <v>0</v>
      </c>
      <c r="CA79" s="160">
        <f t="shared" si="82"/>
        <v>0</v>
      </c>
      <c r="CB79" s="160">
        <f t="shared" si="83"/>
        <v>0</v>
      </c>
      <c r="CC79" s="160">
        <f t="shared" si="84"/>
        <v>0</v>
      </c>
      <c r="CD79" s="160">
        <f t="shared" si="85"/>
        <v>0</v>
      </c>
      <c r="CE79" s="160">
        <f t="shared" si="86"/>
        <v>0</v>
      </c>
      <c r="CF79" s="132">
        <f t="shared" si="87"/>
        <v>0</v>
      </c>
      <c r="CG79" s="132">
        <f t="shared" si="88"/>
        <v>0</v>
      </c>
      <c r="CH79" s="132">
        <f t="shared" si="89"/>
        <v>0</v>
      </c>
      <c r="CI79" s="132">
        <f t="shared" si="90"/>
        <v>0</v>
      </c>
      <c r="CJ79" s="132">
        <f t="shared" si="91"/>
        <v>0</v>
      </c>
      <c r="CK79" s="129">
        <f t="shared" si="92"/>
        <v>0</v>
      </c>
      <c r="CL79" s="160">
        <f t="shared" si="93"/>
        <v>0</v>
      </c>
      <c r="CM79" s="160">
        <f t="shared" si="94"/>
        <v>0</v>
      </c>
      <c r="CN79" s="160">
        <f t="shared" si="95"/>
        <v>0</v>
      </c>
      <c r="CO79" s="160">
        <f t="shared" si="96"/>
        <v>0</v>
      </c>
      <c r="CP79" s="160">
        <f t="shared" si="97"/>
        <v>0</v>
      </c>
      <c r="CQ79" s="160">
        <f t="shared" si="98"/>
        <v>0</v>
      </c>
      <c r="CR79" s="130">
        <f t="shared" si="67"/>
        <v>0</v>
      </c>
      <c r="CS79" s="132">
        <f t="shared" si="67"/>
        <v>0</v>
      </c>
      <c r="CT79" s="132">
        <f t="shared" si="67"/>
        <v>0</v>
      </c>
      <c r="CU79" s="132">
        <f t="shared" si="67"/>
        <v>0</v>
      </c>
      <c r="CV79" s="132">
        <f t="shared" si="67"/>
        <v>0</v>
      </c>
      <c r="CW79" s="129">
        <f t="shared" si="67"/>
        <v>0</v>
      </c>
      <c r="CX79" s="160">
        <f t="shared" si="68"/>
        <v>0</v>
      </c>
      <c r="CY79" s="160">
        <f t="shared" si="68"/>
        <v>0</v>
      </c>
      <c r="CZ79" s="160">
        <f t="shared" si="68"/>
        <v>0</v>
      </c>
      <c r="DA79" s="160">
        <f t="shared" si="68"/>
        <v>0</v>
      </c>
      <c r="DB79" s="160">
        <f t="shared" si="68"/>
        <v>0</v>
      </c>
      <c r="DC79" s="160">
        <f t="shared" si="68"/>
        <v>0</v>
      </c>
      <c r="DD79" s="130">
        <f>IF(BF79=DD$2,'Result Entry'!G84,0)</f>
        <v>0</v>
      </c>
      <c r="DE79" s="132">
        <f>IF(BF79=DE$2,'Result Entry'!G84,0)</f>
        <v>0</v>
      </c>
      <c r="DF79" s="132">
        <f>IF(BF79=DF$2,'Result Entry'!G84,0)</f>
        <v>0</v>
      </c>
      <c r="DG79" s="132">
        <f>IF(BF79=DG$2,'Result Entry'!G84,0)</f>
        <v>0</v>
      </c>
      <c r="DH79" s="132">
        <f>IF(BF79=DH$2,'Result Entry'!G84,0)</f>
        <v>0</v>
      </c>
      <c r="DI79" s="132">
        <f>IF(BF79=DI$2,'Result Entry'!G84,0)</f>
        <v>0</v>
      </c>
      <c r="DJ79" s="162">
        <f>IF(BF79=DJ$2,'Result Entry'!FS84,0)</f>
        <v>0</v>
      </c>
      <c r="DK79" s="162">
        <f>IF(BF79=DK$2,'Result Entry'!FS84,0)</f>
        <v>0</v>
      </c>
      <c r="DL79" s="162">
        <f>IF(BF79=DL$2,'Result Entry'!FS84,0)</f>
        <v>0</v>
      </c>
      <c r="DM79" s="162">
        <f>IF(BF79=DM$2,'Result Entry'!FS84,0)</f>
        <v>0</v>
      </c>
      <c r="DN79" s="162">
        <f>IF(BF79=DN$2,'Result Entry'!FS84,0)</f>
        <v>0</v>
      </c>
      <c r="DO79" s="162">
        <f>IF(BF79=DO$2,'Result Entry'!FS84,0)</f>
        <v>0</v>
      </c>
    </row>
    <row r="80" spans="57:119" hidden="1">
      <c r="BE80" s="132">
        <f t="shared" si="99"/>
        <v>0</v>
      </c>
      <c r="BF80" s="132">
        <f>'Result Entry'!F85</f>
        <v>0</v>
      </c>
      <c r="BG80" s="132" t="str">
        <f>'Result Entry'!Y85</f>
        <v/>
      </c>
      <c r="BH80" s="132" t="str">
        <f>'Result Entry'!AM85</f>
        <v/>
      </c>
      <c r="BI80" s="132" t="str">
        <f>'Result Entry'!BD85</f>
        <v/>
      </c>
      <c r="BJ80" s="132" t="str">
        <f>'Result Entry'!BU85</f>
        <v/>
      </c>
      <c r="BK80" s="132" t="str">
        <f>'Result Entry'!CL85</f>
        <v/>
      </c>
      <c r="BL80" s="132" t="str">
        <f>'Result Entry'!DC85</f>
        <v/>
      </c>
      <c r="BM80" s="129" t="str">
        <f>'Result Entry'!DT85</f>
        <v/>
      </c>
      <c r="BN80" s="160">
        <f t="shared" si="69"/>
        <v>0</v>
      </c>
      <c r="BO80" s="160">
        <f t="shared" si="70"/>
        <v>0</v>
      </c>
      <c r="BP80" s="160">
        <f t="shared" si="71"/>
        <v>0</v>
      </c>
      <c r="BQ80" s="160">
        <f t="shared" si="72"/>
        <v>0</v>
      </c>
      <c r="BR80" s="160">
        <f t="shared" si="73"/>
        <v>0</v>
      </c>
      <c r="BS80" s="160">
        <f t="shared" si="74"/>
        <v>0</v>
      </c>
      <c r="BT80" s="132">
        <f t="shared" si="75"/>
        <v>0</v>
      </c>
      <c r="BU80" s="132">
        <f t="shared" si="76"/>
        <v>0</v>
      </c>
      <c r="BV80" s="132">
        <f t="shared" si="77"/>
        <v>0</v>
      </c>
      <c r="BW80" s="132">
        <f t="shared" si="78"/>
        <v>0</v>
      </c>
      <c r="BX80" s="132">
        <f t="shared" si="79"/>
        <v>0</v>
      </c>
      <c r="BY80" s="132">
        <f t="shared" si="80"/>
        <v>0</v>
      </c>
      <c r="BZ80" s="161">
        <f t="shared" si="81"/>
        <v>0</v>
      </c>
      <c r="CA80" s="160">
        <f t="shared" si="82"/>
        <v>0</v>
      </c>
      <c r="CB80" s="160">
        <f t="shared" si="83"/>
        <v>0</v>
      </c>
      <c r="CC80" s="160">
        <f t="shared" si="84"/>
        <v>0</v>
      </c>
      <c r="CD80" s="160">
        <f t="shared" si="85"/>
        <v>0</v>
      </c>
      <c r="CE80" s="160">
        <f t="shared" si="86"/>
        <v>0</v>
      </c>
      <c r="CF80" s="132">
        <f t="shared" si="87"/>
        <v>0</v>
      </c>
      <c r="CG80" s="132">
        <f t="shared" si="88"/>
        <v>0</v>
      </c>
      <c r="CH80" s="132">
        <f t="shared" si="89"/>
        <v>0</v>
      </c>
      <c r="CI80" s="132">
        <f t="shared" si="90"/>
        <v>0</v>
      </c>
      <c r="CJ80" s="132">
        <f t="shared" si="91"/>
        <v>0</v>
      </c>
      <c r="CK80" s="129">
        <f t="shared" si="92"/>
        <v>0</v>
      </c>
      <c r="CL80" s="160">
        <f t="shared" si="93"/>
        <v>0</v>
      </c>
      <c r="CM80" s="160">
        <f t="shared" si="94"/>
        <v>0</v>
      </c>
      <c r="CN80" s="160">
        <f t="shared" si="95"/>
        <v>0</v>
      </c>
      <c r="CO80" s="160">
        <f t="shared" si="96"/>
        <v>0</v>
      </c>
      <c r="CP80" s="160">
        <f t="shared" si="97"/>
        <v>0</v>
      </c>
      <c r="CQ80" s="160">
        <f t="shared" si="98"/>
        <v>0</v>
      </c>
      <c r="CR80" s="130">
        <f t="shared" si="67"/>
        <v>0</v>
      </c>
      <c r="CS80" s="132">
        <f t="shared" si="67"/>
        <v>0</v>
      </c>
      <c r="CT80" s="132">
        <f t="shared" si="67"/>
        <v>0</v>
      </c>
      <c r="CU80" s="132">
        <f t="shared" si="67"/>
        <v>0</v>
      </c>
      <c r="CV80" s="132">
        <f t="shared" si="67"/>
        <v>0</v>
      </c>
      <c r="CW80" s="129">
        <f t="shared" si="67"/>
        <v>0</v>
      </c>
      <c r="CX80" s="160">
        <f t="shared" si="68"/>
        <v>0</v>
      </c>
      <c r="CY80" s="160">
        <f t="shared" si="68"/>
        <v>0</v>
      </c>
      <c r="CZ80" s="160">
        <f t="shared" si="68"/>
        <v>0</v>
      </c>
      <c r="DA80" s="160">
        <f t="shared" si="68"/>
        <v>0</v>
      </c>
      <c r="DB80" s="160">
        <f t="shared" si="68"/>
        <v>0</v>
      </c>
      <c r="DC80" s="160">
        <f t="shared" si="68"/>
        <v>0</v>
      </c>
      <c r="DD80" s="130">
        <f>IF(BF80=DD$2,'Result Entry'!G85,0)</f>
        <v>0</v>
      </c>
      <c r="DE80" s="132">
        <f>IF(BF80=DE$2,'Result Entry'!G85,0)</f>
        <v>0</v>
      </c>
      <c r="DF80" s="132">
        <f>IF(BF80=DF$2,'Result Entry'!G85,0)</f>
        <v>0</v>
      </c>
      <c r="DG80" s="132">
        <f>IF(BF80=DG$2,'Result Entry'!G85,0)</f>
        <v>0</v>
      </c>
      <c r="DH80" s="132">
        <f>IF(BF80=DH$2,'Result Entry'!G85,0)</f>
        <v>0</v>
      </c>
      <c r="DI80" s="132">
        <f>IF(BF80=DI$2,'Result Entry'!G85,0)</f>
        <v>0</v>
      </c>
      <c r="DJ80" s="162">
        <f>IF(BF80=DJ$2,'Result Entry'!FS85,0)</f>
        <v>0</v>
      </c>
      <c r="DK80" s="162">
        <f>IF(BF80=DK$2,'Result Entry'!FS85,0)</f>
        <v>0</v>
      </c>
      <c r="DL80" s="162">
        <f>IF(BF80=DL$2,'Result Entry'!FS85,0)</f>
        <v>0</v>
      </c>
      <c r="DM80" s="162">
        <f>IF(BF80=DM$2,'Result Entry'!FS85,0)</f>
        <v>0</v>
      </c>
      <c r="DN80" s="162">
        <f>IF(BF80=DN$2,'Result Entry'!FS85,0)</f>
        <v>0</v>
      </c>
      <c r="DO80" s="162">
        <f>IF(BF80=DO$2,'Result Entry'!FS85,0)</f>
        <v>0</v>
      </c>
    </row>
    <row r="81" spans="57:119" hidden="1">
      <c r="BE81" s="132">
        <f t="shared" si="99"/>
        <v>0</v>
      </c>
      <c r="BF81" s="132">
        <f>'Result Entry'!F86</f>
        <v>0</v>
      </c>
      <c r="BG81" s="132" t="str">
        <f>'Result Entry'!Y86</f>
        <v/>
      </c>
      <c r="BH81" s="132" t="str">
        <f>'Result Entry'!AM86</f>
        <v/>
      </c>
      <c r="BI81" s="132" t="str">
        <f>'Result Entry'!BD86</f>
        <v/>
      </c>
      <c r="BJ81" s="132" t="str">
        <f>'Result Entry'!BU86</f>
        <v/>
      </c>
      <c r="BK81" s="132" t="str">
        <f>'Result Entry'!CL86</f>
        <v/>
      </c>
      <c r="BL81" s="132" t="str">
        <f>'Result Entry'!DC86</f>
        <v/>
      </c>
      <c r="BM81" s="129" t="str">
        <f>'Result Entry'!DT86</f>
        <v/>
      </c>
      <c r="BN81" s="160">
        <f t="shared" si="69"/>
        <v>0</v>
      </c>
      <c r="BO81" s="160">
        <f t="shared" si="70"/>
        <v>0</v>
      </c>
      <c r="BP81" s="160">
        <f t="shared" si="71"/>
        <v>0</v>
      </c>
      <c r="BQ81" s="160">
        <f t="shared" si="72"/>
        <v>0</v>
      </c>
      <c r="BR81" s="160">
        <f t="shared" si="73"/>
        <v>0</v>
      </c>
      <c r="BS81" s="160">
        <f t="shared" si="74"/>
        <v>0</v>
      </c>
      <c r="BT81" s="132">
        <f t="shared" si="75"/>
        <v>0</v>
      </c>
      <c r="BU81" s="132">
        <f t="shared" si="76"/>
        <v>0</v>
      </c>
      <c r="BV81" s="132">
        <f t="shared" si="77"/>
        <v>0</v>
      </c>
      <c r="BW81" s="132">
        <f t="shared" si="78"/>
        <v>0</v>
      </c>
      <c r="BX81" s="132">
        <f t="shared" si="79"/>
        <v>0</v>
      </c>
      <c r="BY81" s="132">
        <f t="shared" si="80"/>
        <v>0</v>
      </c>
      <c r="BZ81" s="161">
        <f t="shared" si="81"/>
        <v>0</v>
      </c>
      <c r="CA81" s="160">
        <f t="shared" si="82"/>
        <v>0</v>
      </c>
      <c r="CB81" s="160">
        <f t="shared" si="83"/>
        <v>0</v>
      </c>
      <c r="CC81" s="160">
        <f t="shared" si="84"/>
        <v>0</v>
      </c>
      <c r="CD81" s="160">
        <f t="shared" si="85"/>
        <v>0</v>
      </c>
      <c r="CE81" s="160">
        <f t="shared" si="86"/>
        <v>0</v>
      </c>
      <c r="CF81" s="132">
        <f t="shared" si="87"/>
        <v>0</v>
      </c>
      <c r="CG81" s="132">
        <f t="shared" si="88"/>
        <v>0</v>
      </c>
      <c r="CH81" s="132">
        <f t="shared" si="89"/>
        <v>0</v>
      </c>
      <c r="CI81" s="132">
        <f t="shared" si="90"/>
        <v>0</v>
      </c>
      <c r="CJ81" s="132">
        <f t="shared" si="91"/>
        <v>0</v>
      </c>
      <c r="CK81" s="129">
        <f t="shared" si="92"/>
        <v>0</v>
      </c>
      <c r="CL81" s="160">
        <f t="shared" si="93"/>
        <v>0</v>
      </c>
      <c r="CM81" s="160">
        <f t="shared" si="94"/>
        <v>0</v>
      </c>
      <c r="CN81" s="160">
        <f t="shared" si="95"/>
        <v>0</v>
      </c>
      <c r="CO81" s="160">
        <f t="shared" si="96"/>
        <v>0</v>
      </c>
      <c r="CP81" s="160">
        <f t="shared" si="97"/>
        <v>0</v>
      </c>
      <c r="CQ81" s="160">
        <f t="shared" si="98"/>
        <v>0</v>
      </c>
      <c r="CR81" s="130">
        <f t="shared" si="67"/>
        <v>0</v>
      </c>
      <c r="CS81" s="132">
        <f t="shared" si="67"/>
        <v>0</v>
      </c>
      <c r="CT81" s="132">
        <f t="shared" si="67"/>
        <v>0</v>
      </c>
      <c r="CU81" s="132">
        <f t="shared" si="67"/>
        <v>0</v>
      </c>
      <c r="CV81" s="132">
        <f t="shared" si="67"/>
        <v>0</v>
      </c>
      <c r="CW81" s="129">
        <f t="shared" si="67"/>
        <v>0</v>
      </c>
      <c r="CX81" s="160">
        <f t="shared" si="68"/>
        <v>0</v>
      </c>
      <c r="CY81" s="160">
        <f t="shared" si="68"/>
        <v>0</v>
      </c>
      <c r="CZ81" s="160">
        <f t="shared" si="68"/>
        <v>0</v>
      </c>
      <c r="DA81" s="160">
        <f t="shared" si="68"/>
        <v>0</v>
      </c>
      <c r="DB81" s="160">
        <f t="shared" si="68"/>
        <v>0</v>
      </c>
      <c r="DC81" s="160">
        <f t="shared" si="68"/>
        <v>0</v>
      </c>
      <c r="DD81" s="130">
        <f>IF(BF81=DD$2,'Result Entry'!G86,0)</f>
        <v>0</v>
      </c>
      <c r="DE81" s="132">
        <f>IF(BF81=DE$2,'Result Entry'!G86,0)</f>
        <v>0</v>
      </c>
      <c r="DF81" s="132">
        <f>IF(BF81=DF$2,'Result Entry'!G86,0)</f>
        <v>0</v>
      </c>
      <c r="DG81" s="132">
        <f>IF(BF81=DG$2,'Result Entry'!G86,0)</f>
        <v>0</v>
      </c>
      <c r="DH81" s="132">
        <f>IF(BF81=DH$2,'Result Entry'!G86,0)</f>
        <v>0</v>
      </c>
      <c r="DI81" s="132">
        <f>IF(BF81=DI$2,'Result Entry'!G86,0)</f>
        <v>0</v>
      </c>
      <c r="DJ81" s="162">
        <f>IF(BF81=DJ$2,'Result Entry'!FS86,0)</f>
        <v>0</v>
      </c>
      <c r="DK81" s="162">
        <f>IF(BF81=DK$2,'Result Entry'!FS86,0)</f>
        <v>0</v>
      </c>
      <c r="DL81" s="162">
        <f>IF(BF81=DL$2,'Result Entry'!FS86,0)</f>
        <v>0</v>
      </c>
      <c r="DM81" s="162">
        <f>IF(BF81=DM$2,'Result Entry'!FS86,0)</f>
        <v>0</v>
      </c>
      <c r="DN81" s="162">
        <f>IF(BF81=DN$2,'Result Entry'!FS86,0)</f>
        <v>0</v>
      </c>
      <c r="DO81" s="162">
        <f>IF(BF81=DO$2,'Result Entry'!FS86,0)</f>
        <v>0</v>
      </c>
    </row>
    <row r="82" spans="57:119" hidden="1">
      <c r="BE82" s="132">
        <f t="shared" si="99"/>
        <v>0</v>
      </c>
      <c r="BF82" s="132">
        <f>'Result Entry'!F87</f>
        <v>0</v>
      </c>
      <c r="BG82" s="132" t="str">
        <f>'Result Entry'!Y87</f>
        <v/>
      </c>
      <c r="BH82" s="132" t="str">
        <f>'Result Entry'!AM87</f>
        <v/>
      </c>
      <c r="BI82" s="132" t="str">
        <f>'Result Entry'!BD87</f>
        <v/>
      </c>
      <c r="BJ82" s="132" t="str">
        <f>'Result Entry'!BU87</f>
        <v/>
      </c>
      <c r="BK82" s="132" t="str">
        <f>'Result Entry'!CL87</f>
        <v/>
      </c>
      <c r="BL82" s="132" t="str">
        <f>'Result Entry'!DC87</f>
        <v/>
      </c>
      <c r="BM82" s="129" t="str">
        <f>'Result Entry'!DT87</f>
        <v/>
      </c>
      <c r="BN82" s="160">
        <f t="shared" si="69"/>
        <v>0</v>
      </c>
      <c r="BO82" s="160">
        <f t="shared" si="70"/>
        <v>0</v>
      </c>
      <c r="BP82" s="160">
        <f t="shared" si="71"/>
        <v>0</v>
      </c>
      <c r="BQ82" s="160">
        <f t="shared" si="72"/>
        <v>0</v>
      </c>
      <c r="BR82" s="160">
        <f t="shared" si="73"/>
        <v>0</v>
      </c>
      <c r="BS82" s="160">
        <f t="shared" si="74"/>
        <v>0</v>
      </c>
      <c r="BT82" s="132">
        <f t="shared" si="75"/>
        <v>0</v>
      </c>
      <c r="BU82" s="132">
        <f t="shared" si="76"/>
        <v>0</v>
      </c>
      <c r="BV82" s="132">
        <f t="shared" si="77"/>
        <v>0</v>
      </c>
      <c r="BW82" s="132">
        <f t="shared" si="78"/>
        <v>0</v>
      </c>
      <c r="BX82" s="132">
        <f t="shared" si="79"/>
        <v>0</v>
      </c>
      <c r="BY82" s="132">
        <f t="shared" si="80"/>
        <v>0</v>
      </c>
      <c r="BZ82" s="161">
        <f t="shared" si="81"/>
        <v>0</v>
      </c>
      <c r="CA82" s="160">
        <f t="shared" si="82"/>
        <v>0</v>
      </c>
      <c r="CB82" s="160">
        <f t="shared" si="83"/>
        <v>0</v>
      </c>
      <c r="CC82" s="160">
        <f t="shared" si="84"/>
        <v>0</v>
      </c>
      <c r="CD82" s="160">
        <f t="shared" si="85"/>
        <v>0</v>
      </c>
      <c r="CE82" s="160">
        <f t="shared" si="86"/>
        <v>0</v>
      </c>
      <c r="CF82" s="132">
        <f t="shared" si="87"/>
        <v>0</v>
      </c>
      <c r="CG82" s="132">
        <f t="shared" si="88"/>
        <v>0</v>
      </c>
      <c r="CH82" s="132">
        <f t="shared" si="89"/>
        <v>0</v>
      </c>
      <c r="CI82" s="132">
        <f t="shared" si="90"/>
        <v>0</v>
      </c>
      <c r="CJ82" s="132">
        <f t="shared" si="91"/>
        <v>0</v>
      </c>
      <c r="CK82" s="129">
        <f t="shared" si="92"/>
        <v>0</v>
      </c>
      <c r="CL82" s="160">
        <f t="shared" si="93"/>
        <v>0</v>
      </c>
      <c r="CM82" s="160">
        <f t="shared" si="94"/>
        <v>0</v>
      </c>
      <c r="CN82" s="160">
        <f t="shared" si="95"/>
        <v>0</v>
      </c>
      <c r="CO82" s="160">
        <f t="shared" si="96"/>
        <v>0</v>
      </c>
      <c r="CP82" s="160">
        <f t="shared" si="97"/>
        <v>0</v>
      </c>
      <c r="CQ82" s="160">
        <f t="shared" si="98"/>
        <v>0</v>
      </c>
      <c r="CR82" s="130">
        <f t="shared" si="67"/>
        <v>0</v>
      </c>
      <c r="CS82" s="132">
        <f t="shared" si="67"/>
        <v>0</v>
      </c>
      <c r="CT82" s="132">
        <f t="shared" si="67"/>
        <v>0</v>
      </c>
      <c r="CU82" s="132">
        <f t="shared" si="67"/>
        <v>0</v>
      </c>
      <c r="CV82" s="132">
        <f t="shared" si="67"/>
        <v>0</v>
      </c>
      <c r="CW82" s="129">
        <f t="shared" si="67"/>
        <v>0</v>
      </c>
      <c r="CX82" s="160">
        <f t="shared" si="68"/>
        <v>0</v>
      </c>
      <c r="CY82" s="160">
        <f t="shared" si="68"/>
        <v>0</v>
      </c>
      <c r="CZ82" s="160">
        <f t="shared" si="68"/>
        <v>0</v>
      </c>
      <c r="DA82" s="160">
        <f t="shared" si="68"/>
        <v>0</v>
      </c>
      <c r="DB82" s="160">
        <f t="shared" si="68"/>
        <v>0</v>
      </c>
      <c r="DC82" s="160">
        <f t="shared" si="68"/>
        <v>0</v>
      </c>
      <c r="DD82" s="130">
        <f>IF(BF82=DD$2,'Result Entry'!G87,0)</f>
        <v>0</v>
      </c>
      <c r="DE82" s="132">
        <f>IF(BF82=DE$2,'Result Entry'!G87,0)</f>
        <v>0</v>
      </c>
      <c r="DF82" s="132">
        <f>IF(BF82=DF$2,'Result Entry'!G87,0)</f>
        <v>0</v>
      </c>
      <c r="DG82" s="132">
        <f>IF(BF82=DG$2,'Result Entry'!G87,0)</f>
        <v>0</v>
      </c>
      <c r="DH82" s="132">
        <f>IF(BF82=DH$2,'Result Entry'!G87,0)</f>
        <v>0</v>
      </c>
      <c r="DI82" s="132">
        <f>IF(BF82=DI$2,'Result Entry'!G87,0)</f>
        <v>0</v>
      </c>
      <c r="DJ82" s="162">
        <f>IF(BF82=DJ$2,'Result Entry'!FS87,0)</f>
        <v>0</v>
      </c>
      <c r="DK82" s="162">
        <f>IF(BF82=DK$2,'Result Entry'!FS87,0)</f>
        <v>0</v>
      </c>
      <c r="DL82" s="162">
        <f>IF(BF82=DL$2,'Result Entry'!FS87,0)</f>
        <v>0</v>
      </c>
      <c r="DM82" s="162">
        <f>IF(BF82=DM$2,'Result Entry'!FS87,0)</f>
        <v>0</v>
      </c>
      <c r="DN82" s="162">
        <f>IF(BF82=DN$2,'Result Entry'!FS87,0)</f>
        <v>0</v>
      </c>
      <c r="DO82" s="162">
        <f>IF(BF82=DO$2,'Result Entry'!FS87,0)</f>
        <v>0</v>
      </c>
    </row>
    <row r="83" spans="57:119" hidden="1">
      <c r="BE83" s="132">
        <f t="shared" si="99"/>
        <v>0</v>
      </c>
      <c r="BF83" s="132">
        <f>'Result Entry'!F88</f>
        <v>0</v>
      </c>
      <c r="BG83" s="132" t="str">
        <f>'Result Entry'!Y88</f>
        <v/>
      </c>
      <c r="BH83" s="132" t="str">
        <f>'Result Entry'!AM88</f>
        <v/>
      </c>
      <c r="BI83" s="132" t="str">
        <f>'Result Entry'!BD88</f>
        <v/>
      </c>
      <c r="BJ83" s="132" t="str">
        <f>'Result Entry'!BU88</f>
        <v/>
      </c>
      <c r="BK83" s="132" t="str">
        <f>'Result Entry'!CL88</f>
        <v/>
      </c>
      <c r="BL83" s="132" t="str">
        <f>'Result Entry'!DC88</f>
        <v/>
      </c>
      <c r="BM83" s="129" t="str">
        <f>'Result Entry'!DT88</f>
        <v/>
      </c>
      <c r="BN83" s="160">
        <f t="shared" si="69"/>
        <v>0</v>
      </c>
      <c r="BO83" s="160">
        <f t="shared" si="70"/>
        <v>0</v>
      </c>
      <c r="BP83" s="160">
        <f t="shared" si="71"/>
        <v>0</v>
      </c>
      <c r="BQ83" s="160">
        <f t="shared" si="72"/>
        <v>0</v>
      </c>
      <c r="BR83" s="160">
        <f t="shared" si="73"/>
        <v>0</v>
      </c>
      <c r="BS83" s="160">
        <f t="shared" si="74"/>
        <v>0</v>
      </c>
      <c r="BT83" s="132">
        <f t="shared" si="75"/>
        <v>0</v>
      </c>
      <c r="BU83" s="132">
        <f t="shared" si="76"/>
        <v>0</v>
      </c>
      <c r="BV83" s="132">
        <f t="shared" si="77"/>
        <v>0</v>
      </c>
      <c r="BW83" s="132">
        <f t="shared" si="78"/>
        <v>0</v>
      </c>
      <c r="BX83" s="132">
        <f t="shared" si="79"/>
        <v>0</v>
      </c>
      <c r="BY83" s="132">
        <f t="shared" si="80"/>
        <v>0</v>
      </c>
      <c r="BZ83" s="161">
        <f t="shared" si="81"/>
        <v>0</v>
      </c>
      <c r="CA83" s="160">
        <f t="shared" si="82"/>
        <v>0</v>
      </c>
      <c r="CB83" s="160">
        <f t="shared" si="83"/>
        <v>0</v>
      </c>
      <c r="CC83" s="160">
        <f t="shared" si="84"/>
        <v>0</v>
      </c>
      <c r="CD83" s="160">
        <f t="shared" si="85"/>
        <v>0</v>
      </c>
      <c r="CE83" s="160">
        <f t="shared" si="86"/>
        <v>0</v>
      </c>
      <c r="CF83" s="132">
        <f t="shared" si="87"/>
        <v>0</v>
      </c>
      <c r="CG83" s="132">
        <f t="shared" si="88"/>
        <v>0</v>
      </c>
      <c r="CH83" s="132">
        <f t="shared" si="89"/>
        <v>0</v>
      </c>
      <c r="CI83" s="132">
        <f t="shared" si="90"/>
        <v>0</v>
      </c>
      <c r="CJ83" s="132">
        <f t="shared" si="91"/>
        <v>0</v>
      </c>
      <c r="CK83" s="129">
        <f t="shared" si="92"/>
        <v>0</v>
      </c>
      <c r="CL83" s="160">
        <f t="shared" si="93"/>
        <v>0</v>
      </c>
      <c r="CM83" s="160">
        <f t="shared" si="94"/>
        <v>0</v>
      </c>
      <c r="CN83" s="160">
        <f t="shared" si="95"/>
        <v>0</v>
      </c>
      <c r="CO83" s="160">
        <f t="shared" si="96"/>
        <v>0</v>
      </c>
      <c r="CP83" s="160">
        <f t="shared" si="97"/>
        <v>0</v>
      </c>
      <c r="CQ83" s="160">
        <f t="shared" si="98"/>
        <v>0</v>
      </c>
      <c r="CR83" s="130">
        <f t="shared" si="67"/>
        <v>0</v>
      </c>
      <c r="CS83" s="132">
        <f t="shared" si="67"/>
        <v>0</v>
      </c>
      <c r="CT83" s="132">
        <f t="shared" si="67"/>
        <v>0</v>
      </c>
      <c r="CU83" s="132">
        <f t="shared" si="67"/>
        <v>0</v>
      </c>
      <c r="CV83" s="132">
        <f t="shared" si="67"/>
        <v>0</v>
      </c>
      <c r="CW83" s="129">
        <f t="shared" si="67"/>
        <v>0</v>
      </c>
      <c r="CX83" s="160">
        <f t="shared" si="68"/>
        <v>0</v>
      </c>
      <c r="CY83" s="160">
        <f t="shared" si="68"/>
        <v>0</v>
      </c>
      <c r="CZ83" s="160">
        <f t="shared" si="68"/>
        <v>0</v>
      </c>
      <c r="DA83" s="160">
        <f t="shared" si="68"/>
        <v>0</v>
      </c>
      <c r="DB83" s="160">
        <f t="shared" si="68"/>
        <v>0</v>
      </c>
      <c r="DC83" s="160">
        <f t="shared" si="68"/>
        <v>0</v>
      </c>
      <c r="DD83" s="130">
        <f>IF(BF83=DD$2,'Result Entry'!G88,0)</f>
        <v>0</v>
      </c>
      <c r="DE83" s="132">
        <f>IF(BF83=DE$2,'Result Entry'!G88,0)</f>
        <v>0</v>
      </c>
      <c r="DF83" s="132">
        <f>IF(BF83=DF$2,'Result Entry'!G88,0)</f>
        <v>0</v>
      </c>
      <c r="DG83" s="132">
        <f>IF(BF83=DG$2,'Result Entry'!G88,0)</f>
        <v>0</v>
      </c>
      <c r="DH83" s="132">
        <f>IF(BF83=DH$2,'Result Entry'!G88,0)</f>
        <v>0</v>
      </c>
      <c r="DI83" s="132">
        <f>IF(BF83=DI$2,'Result Entry'!G88,0)</f>
        <v>0</v>
      </c>
      <c r="DJ83" s="162">
        <f>IF(BF83=DJ$2,'Result Entry'!FS88,0)</f>
        <v>0</v>
      </c>
      <c r="DK83" s="162">
        <f>IF(BF83=DK$2,'Result Entry'!FS88,0)</f>
        <v>0</v>
      </c>
      <c r="DL83" s="162">
        <f>IF(BF83=DL$2,'Result Entry'!FS88,0)</f>
        <v>0</v>
      </c>
      <c r="DM83" s="162">
        <f>IF(BF83=DM$2,'Result Entry'!FS88,0)</f>
        <v>0</v>
      </c>
      <c r="DN83" s="162">
        <f>IF(BF83=DN$2,'Result Entry'!FS88,0)</f>
        <v>0</v>
      </c>
      <c r="DO83" s="162">
        <f>IF(BF83=DO$2,'Result Entry'!FS88,0)</f>
        <v>0</v>
      </c>
    </row>
    <row r="84" spans="57:119" hidden="1">
      <c r="BE84" s="132">
        <f t="shared" si="99"/>
        <v>0</v>
      </c>
      <c r="BF84" s="132">
        <f>'Result Entry'!F89</f>
        <v>0</v>
      </c>
      <c r="BG84" s="132" t="str">
        <f>'Result Entry'!Y89</f>
        <v/>
      </c>
      <c r="BH84" s="132" t="str">
        <f>'Result Entry'!AM89</f>
        <v/>
      </c>
      <c r="BI84" s="132" t="str">
        <f>'Result Entry'!BD89</f>
        <v/>
      </c>
      <c r="BJ84" s="132" t="str">
        <f>'Result Entry'!BU89</f>
        <v/>
      </c>
      <c r="BK84" s="132" t="str">
        <f>'Result Entry'!CL89</f>
        <v/>
      </c>
      <c r="BL84" s="132" t="str">
        <f>'Result Entry'!DC89</f>
        <v/>
      </c>
      <c r="BM84" s="129" t="str">
        <f>'Result Entry'!DT89</f>
        <v/>
      </c>
      <c r="BN84" s="160">
        <f t="shared" si="69"/>
        <v>0</v>
      </c>
      <c r="BO84" s="160">
        <f t="shared" si="70"/>
        <v>0</v>
      </c>
      <c r="BP84" s="160">
        <f t="shared" si="71"/>
        <v>0</v>
      </c>
      <c r="BQ84" s="160">
        <f t="shared" si="72"/>
        <v>0</v>
      </c>
      <c r="BR84" s="160">
        <f t="shared" si="73"/>
        <v>0</v>
      </c>
      <c r="BS84" s="160">
        <f t="shared" si="74"/>
        <v>0</v>
      </c>
      <c r="BT84" s="132">
        <f t="shared" si="75"/>
        <v>0</v>
      </c>
      <c r="BU84" s="132">
        <f t="shared" si="76"/>
        <v>0</v>
      </c>
      <c r="BV84" s="132">
        <f t="shared" si="77"/>
        <v>0</v>
      </c>
      <c r="BW84" s="132">
        <f t="shared" si="78"/>
        <v>0</v>
      </c>
      <c r="BX84" s="132">
        <f t="shared" si="79"/>
        <v>0</v>
      </c>
      <c r="BY84" s="132">
        <f t="shared" si="80"/>
        <v>0</v>
      </c>
      <c r="BZ84" s="161">
        <f t="shared" si="81"/>
        <v>0</v>
      </c>
      <c r="CA84" s="160">
        <f t="shared" si="82"/>
        <v>0</v>
      </c>
      <c r="CB84" s="160">
        <f t="shared" si="83"/>
        <v>0</v>
      </c>
      <c r="CC84" s="160">
        <f t="shared" si="84"/>
        <v>0</v>
      </c>
      <c r="CD84" s="160">
        <f t="shared" si="85"/>
        <v>0</v>
      </c>
      <c r="CE84" s="160">
        <f t="shared" si="86"/>
        <v>0</v>
      </c>
      <c r="CF84" s="132">
        <f t="shared" si="87"/>
        <v>0</v>
      </c>
      <c r="CG84" s="132">
        <f t="shared" si="88"/>
        <v>0</v>
      </c>
      <c r="CH84" s="132">
        <f t="shared" si="89"/>
        <v>0</v>
      </c>
      <c r="CI84" s="132">
        <f t="shared" si="90"/>
        <v>0</v>
      </c>
      <c r="CJ84" s="132">
        <f t="shared" si="91"/>
        <v>0</v>
      </c>
      <c r="CK84" s="129">
        <f t="shared" si="92"/>
        <v>0</v>
      </c>
      <c r="CL84" s="160">
        <f t="shared" si="93"/>
        <v>0</v>
      </c>
      <c r="CM84" s="160">
        <f t="shared" si="94"/>
        <v>0</v>
      </c>
      <c r="CN84" s="160">
        <f t="shared" si="95"/>
        <v>0</v>
      </c>
      <c r="CO84" s="160">
        <f t="shared" si="96"/>
        <v>0</v>
      </c>
      <c r="CP84" s="160">
        <f t="shared" si="97"/>
        <v>0</v>
      </c>
      <c r="CQ84" s="160">
        <f t="shared" si="98"/>
        <v>0</v>
      </c>
      <c r="CR84" s="130">
        <f t="shared" si="67"/>
        <v>0</v>
      </c>
      <c r="CS84" s="132">
        <f t="shared" si="67"/>
        <v>0</v>
      </c>
      <c r="CT84" s="132">
        <f t="shared" si="67"/>
        <v>0</v>
      </c>
      <c r="CU84" s="132">
        <f t="shared" si="67"/>
        <v>0</v>
      </c>
      <c r="CV84" s="132">
        <f t="shared" si="67"/>
        <v>0</v>
      </c>
      <c r="CW84" s="129">
        <f t="shared" si="67"/>
        <v>0</v>
      </c>
      <c r="CX84" s="160">
        <f t="shared" si="68"/>
        <v>0</v>
      </c>
      <c r="CY84" s="160">
        <f t="shared" si="68"/>
        <v>0</v>
      </c>
      <c r="CZ84" s="160">
        <f t="shared" si="68"/>
        <v>0</v>
      </c>
      <c r="DA84" s="160">
        <f t="shared" si="68"/>
        <v>0</v>
      </c>
      <c r="DB84" s="160">
        <f t="shared" si="68"/>
        <v>0</v>
      </c>
      <c r="DC84" s="160">
        <f t="shared" si="68"/>
        <v>0</v>
      </c>
      <c r="DD84" s="130">
        <f>IF(BF84=DD$2,'Result Entry'!G89,0)</f>
        <v>0</v>
      </c>
      <c r="DE84" s="132">
        <f>IF(BF84=DE$2,'Result Entry'!G89,0)</f>
        <v>0</v>
      </c>
      <c r="DF84" s="132">
        <f>IF(BF84=DF$2,'Result Entry'!G89,0)</f>
        <v>0</v>
      </c>
      <c r="DG84" s="132">
        <f>IF(BF84=DG$2,'Result Entry'!G89,0)</f>
        <v>0</v>
      </c>
      <c r="DH84" s="132">
        <f>IF(BF84=DH$2,'Result Entry'!G89,0)</f>
        <v>0</v>
      </c>
      <c r="DI84" s="132">
        <f>IF(BF84=DI$2,'Result Entry'!G89,0)</f>
        <v>0</v>
      </c>
      <c r="DJ84" s="162">
        <f>IF(BF84=DJ$2,'Result Entry'!FS89,0)</f>
        <v>0</v>
      </c>
      <c r="DK84" s="162">
        <f>IF(BF84=DK$2,'Result Entry'!FS89,0)</f>
        <v>0</v>
      </c>
      <c r="DL84" s="162">
        <f>IF(BF84=DL$2,'Result Entry'!FS89,0)</f>
        <v>0</v>
      </c>
      <c r="DM84" s="162">
        <f>IF(BF84=DM$2,'Result Entry'!FS89,0)</f>
        <v>0</v>
      </c>
      <c r="DN84" s="162">
        <f>IF(BF84=DN$2,'Result Entry'!FS89,0)</f>
        <v>0</v>
      </c>
      <c r="DO84" s="162">
        <f>IF(BF84=DO$2,'Result Entry'!FS89,0)</f>
        <v>0</v>
      </c>
    </row>
    <row r="85" spans="57:119" hidden="1">
      <c r="BE85" s="132">
        <f t="shared" si="99"/>
        <v>0</v>
      </c>
      <c r="BF85" s="132">
        <f>'Result Entry'!F90</f>
        <v>0</v>
      </c>
      <c r="BG85" s="132" t="str">
        <f>'Result Entry'!Y90</f>
        <v/>
      </c>
      <c r="BH85" s="132" t="str">
        <f>'Result Entry'!AM90</f>
        <v/>
      </c>
      <c r="BI85" s="132" t="str">
        <f>'Result Entry'!BD90</f>
        <v/>
      </c>
      <c r="BJ85" s="132" t="str">
        <f>'Result Entry'!BU90</f>
        <v/>
      </c>
      <c r="BK85" s="132" t="str">
        <f>'Result Entry'!CL90</f>
        <v/>
      </c>
      <c r="BL85" s="132" t="str">
        <f>'Result Entry'!DC90</f>
        <v/>
      </c>
      <c r="BM85" s="129" t="str">
        <f>'Result Entry'!DT90</f>
        <v/>
      </c>
      <c r="BN85" s="160">
        <f t="shared" si="69"/>
        <v>0</v>
      </c>
      <c r="BO85" s="160">
        <f t="shared" si="70"/>
        <v>0</v>
      </c>
      <c r="BP85" s="160">
        <f t="shared" si="71"/>
        <v>0</v>
      </c>
      <c r="BQ85" s="160">
        <f t="shared" si="72"/>
        <v>0</v>
      </c>
      <c r="BR85" s="160">
        <f t="shared" si="73"/>
        <v>0</v>
      </c>
      <c r="BS85" s="160">
        <f t="shared" si="74"/>
        <v>0</v>
      </c>
      <c r="BT85" s="132">
        <f t="shared" si="75"/>
        <v>0</v>
      </c>
      <c r="BU85" s="132">
        <f t="shared" si="76"/>
        <v>0</v>
      </c>
      <c r="BV85" s="132">
        <f t="shared" si="77"/>
        <v>0</v>
      </c>
      <c r="BW85" s="132">
        <f t="shared" si="78"/>
        <v>0</v>
      </c>
      <c r="BX85" s="132">
        <f t="shared" si="79"/>
        <v>0</v>
      </c>
      <c r="BY85" s="132">
        <f t="shared" si="80"/>
        <v>0</v>
      </c>
      <c r="BZ85" s="161">
        <f t="shared" si="81"/>
        <v>0</v>
      </c>
      <c r="CA85" s="160">
        <f t="shared" si="82"/>
        <v>0</v>
      </c>
      <c r="CB85" s="160">
        <f t="shared" si="83"/>
        <v>0</v>
      </c>
      <c r="CC85" s="160">
        <f t="shared" si="84"/>
        <v>0</v>
      </c>
      <c r="CD85" s="160">
        <f t="shared" si="85"/>
        <v>0</v>
      </c>
      <c r="CE85" s="160">
        <f t="shared" si="86"/>
        <v>0</v>
      </c>
      <c r="CF85" s="132">
        <f t="shared" si="87"/>
        <v>0</v>
      </c>
      <c r="CG85" s="132">
        <f t="shared" si="88"/>
        <v>0</v>
      </c>
      <c r="CH85" s="132">
        <f t="shared" si="89"/>
        <v>0</v>
      </c>
      <c r="CI85" s="132">
        <f t="shared" si="90"/>
        <v>0</v>
      </c>
      <c r="CJ85" s="132">
        <f t="shared" si="91"/>
        <v>0</v>
      </c>
      <c r="CK85" s="129">
        <f t="shared" si="92"/>
        <v>0</v>
      </c>
      <c r="CL85" s="160">
        <f t="shared" si="93"/>
        <v>0</v>
      </c>
      <c r="CM85" s="160">
        <f t="shared" si="94"/>
        <v>0</v>
      </c>
      <c r="CN85" s="160">
        <f t="shared" si="95"/>
        <v>0</v>
      </c>
      <c r="CO85" s="160">
        <f t="shared" si="96"/>
        <v>0</v>
      </c>
      <c r="CP85" s="160">
        <f t="shared" si="97"/>
        <v>0</v>
      </c>
      <c r="CQ85" s="160">
        <f t="shared" si="98"/>
        <v>0</v>
      </c>
      <c r="CR85" s="130">
        <f t="shared" si="67"/>
        <v>0</v>
      </c>
      <c r="CS85" s="132">
        <f t="shared" si="67"/>
        <v>0</v>
      </c>
      <c r="CT85" s="132">
        <f t="shared" si="67"/>
        <v>0</v>
      </c>
      <c r="CU85" s="132">
        <f t="shared" si="67"/>
        <v>0</v>
      </c>
      <c r="CV85" s="132">
        <f t="shared" si="67"/>
        <v>0</v>
      </c>
      <c r="CW85" s="129">
        <f t="shared" si="67"/>
        <v>0</v>
      </c>
      <c r="CX85" s="160">
        <f t="shared" si="68"/>
        <v>0</v>
      </c>
      <c r="CY85" s="160">
        <f t="shared" si="68"/>
        <v>0</v>
      </c>
      <c r="CZ85" s="160">
        <f t="shared" si="68"/>
        <v>0</v>
      </c>
      <c r="DA85" s="160">
        <f t="shared" si="68"/>
        <v>0</v>
      </c>
      <c r="DB85" s="160">
        <f t="shared" si="68"/>
        <v>0</v>
      </c>
      <c r="DC85" s="160">
        <f t="shared" si="68"/>
        <v>0</v>
      </c>
      <c r="DD85" s="130">
        <f>IF(BF85=DD$2,'Result Entry'!G90,0)</f>
        <v>0</v>
      </c>
      <c r="DE85" s="132">
        <f>IF(BF85=DE$2,'Result Entry'!G90,0)</f>
        <v>0</v>
      </c>
      <c r="DF85" s="132">
        <f>IF(BF85=DF$2,'Result Entry'!G90,0)</f>
        <v>0</v>
      </c>
      <c r="DG85" s="132">
        <f>IF(BF85=DG$2,'Result Entry'!G90,0)</f>
        <v>0</v>
      </c>
      <c r="DH85" s="132">
        <f>IF(BF85=DH$2,'Result Entry'!G90,0)</f>
        <v>0</v>
      </c>
      <c r="DI85" s="132">
        <f>IF(BF85=DI$2,'Result Entry'!G90,0)</f>
        <v>0</v>
      </c>
      <c r="DJ85" s="162">
        <f>IF(BF85=DJ$2,'Result Entry'!FS90,0)</f>
        <v>0</v>
      </c>
      <c r="DK85" s="162">
        <f>IF(BF85=DK$2,'Result Entry'!FS90,0)</f>
        <v>0</v>
      </c>
      <c r="DL85" s="162">
        <f>IF(BF85=DL$2,'Result Entry'!FS90,0)</f>
        <v>0</v>
      </c>
      <c r="DM85" s="162">
        <f>IF(BF85=DM$2,'Result Entry'!FS90,0)</f>
        <v>0</v>
      </c>
      <c r="DN85" s="162">
        <f>IF(BF85=DN$2,'Result Entry'!FS90,0)</f>
        <v>0</v>
      </c>
      <c r="DO85" s="162">
        <f>IF(BF85=DO$2,'Result Entry'!FS90,0)</f>
        <v>0</v>
      </c>
    </row>
    <row r="86" spans="57:119" hidden="1">
      <c r="BE86" s="132">
        <f t="shared" si="99"/>
        <v>0</v>
      </c>
      <c r="BF86" s="132">
        <f>'Result Entry'!F91</f>
        <v>0</v>
      </c>
      <c r="BG86" s="132" t="str">
        <f>'Result Entry'!Y91</f>
        <v/>
      </c>
      <c r="BH86" s="132" t="str">
        <f>'Result Entry'!AM91</f>
        <v/>
      </c>
      <c r="BI86" s="132" t="str">
        <f>'Result Entry'!BD91</f>
        <v/>
      </c>
      <c r="BJ86" s="132" t="str">
        <f>'Result Entry'!BU91</f>
        <v/>
      </c>
      <c r="BK86" s="132" t="str">
        <f>'Result Entry'!CL91</f>
        <v/>
      </c>
      <c r="BL86" s="132" t="str">
        <f>'Result Entry'!DC91</f>
        <v/>
      </c>
      <c r="BM86" s="129" t="str">
        <f>'Result Entry'!DT91</f>
        <v/>
      </c>
      <c r="BN86" s="160">
        <f t="shared" si="69"/>
        <v>0</v>
      </c>
      <c r="BO86" s="160">
        <f t="shared" si="70"/>
        <v>0</v>
      </c>
      <c r="BP86" s="160">
        <f t="shared" si="71"/>
        <v>0</v>
      </c>
      <c r="BQ86" s="160">
        <f t="shared" si="72"/>
        <v>0</v>
      </c>
      <c r="BR86" s="160">
        <f t="shared" si="73"/>
        <v>0</v>
      </c>
      <c r="BS86" s="160">
        <f t="shared" si="74"/>
        <v>0</v>
      </c>
      <c r="BT86" s="132">
        <f t="shared" si="75"/>
        <v>0</v>
      </c>
      <c r="BU86" s="132">
        <f t="shared" si="76"/>
        <v>0</v>
      </c>
      <c r="BV86" s="132">
        <f t="shared" si="77"/>
        <v>0</v>
      </c>
      <c r="BW86" s="132">
        <f t="shared" si="78"/>
        <v>0</v>
      </c>
      <c r="BX86" s="132">
        <f t="shared" si="79"/>
        <v>0</v>
      </c>
      <c r="BY86" s="132">
        <f t="shared" si="80"/>
        <v>0</v>
      </c>
      <c r="BZ86" s="161">
        <f t="shared" si="81"/>
        <v>0</v>
      </c>
      <c r="CA86" s="160">
        <f t="shared" si="82"/>
        <v>0</v>
      </c>
      <c r="CB86" s="160">
        <f t="shared" si="83"/>
        <v>0</v>
      </c>
      <c r="CC86" s="160">
        <f t="shared" si="84"/>
        <v>0</v>
      </c>
      <c r="CD86" s="160">
        <f t="shared" si="85"/>
        <v>0</v>
      </c>
      <c r="CE86" s="160">
        <f t="shared" si="86"/>
        <v>0</v>
      </c>
      <c r="CF86" s="132">
        <f t="shared" si="87"/>
        <v>0</v>
      </c>
      <c r="CG86" s="132">
        <f t="shared" si="88"/>
        <v>0</v>
      </c>
      <c r="CH86" s="132">
        <f t="shared" si="89"/>
        <v>0</v>
      </c>
      <c r="CI86" s="132">
        <f t="shared" si="90"/>
        <v>0</v>
      </c>
      <c r="CJ86" s="132">
        <f t="shared" si="91"/>
        <v>0</v>
      </c>
      <c r="CK86" s="129">
        <f t="shared" si="92"/>
        <v>0</v>
      </c>
      <c r="CL86" s="160">
        <f t="shared" si="93"/>
        <v>0</v>
      </c>
      <c r="CM86" s="160">
        <f t="shared" si="94"/>
        <v>0</v>
      </c>
      <c r="CN86" s="160">
        <f t="shared" si="95"/>
        <v>0</v>
      </c>
      <c r="CO86" s="160">
        <f t="shared" si="96"/>
        <v>0</v>
      </c>
      <c r="CP86" s="160">
        <f t="shared" si="97"/>
        <v>0</v>
      </c>
      <c r="CQ86" s="160">
        <f t="shared" si="98"/>
        <v>0</v>
      </c>
      <c r="CR86" s="130">
        <f t="shared" si="67"/>
        <v>0</v>
      </c>
      <c r="CS86" s="132">
        <f t="shared" si="67"/>
        <v>0</v>
      </c>
      <c r="CT86" s="132">
        <f t="shared" si="67"/>
        <v>0</v>
      </c>
      <c r="CU86" s="132">
        <f t="shared" si="67"/>
        <v>0</v>
      </c>
      <c r="CV86" s="132">
        <f t="shared" si="67"/>
        <v>0</v>
      </c>
      <c r="CW86" s="129">
        <f t="shared" si="67"/>
        <v>0</v>
      </c>
      <c r="CX86" s="160">
        <f t="shared" si="68"/>
        <v>0</v>
      </c>
      <c r="CY86" s="160">
        <f t="shared" si="68"/>
        <v>0</v>
      </c>
      <c r="CZ86" s="160">
        <f t="shared" si="68"/>
        <v>0</v>
      </c>
      <c r="DA86" s="160">
        <f t="shared" si="68"/>
        <v>0</v>
      </c>
      <c r="DB86" s="160">
        <f t="shared" si="68"/>
        <v>0</v>
      </c>
      <c r="DC86" s="160">
        <f t="shared" si="68"/>
        <v>0</v>
      </c>
      <c r="DD86" s="130">
        <f>IF(BF86=DD$2,'Result Entry'!G91,0)</f>
        <v>0</v>
      </c>
      <c r="DE86" s="132">
        <f>IF(BF86=DE$2,'Result Entry'!G91,0)</f>
        <v>0</v>
      </c>
      <c r="DF86" s="132">
        <f>IF(BF86=DF$2,'Result Entry'!G91,0)</f>
        <v>0</v>
      </c>
      <c r="DG86" s="132">
        <f>IF(BF86=DG$2,'Result Entry'!G91,0)</f>
        <v>0</v>
      </c>
      <c r="DH86" s="132">
        <f>IF(BF86=DH$2,'Result Entry'!G91,0)</f>
        <v>0</v>
      </c>
      <c r="DI86" s="132">
        <f>IF(BF86=DI$2,'Result Entry'!G91,0)</f>
        <v>0</v>
      </c>
      <c r="DJ86" s="162">
        <f>IF(BF86=DJ$2,'Result Entry'!FS91,0)</f>
        <v>0</v>
      </c>
      <c r="DK86" s="162">
        <f>IF(BF86=DK$2,'Result Entry'!FS91,0)</f>
        <v>0</v>
      </c>
      <c r="DL86" s="162">
        <f>IF(BF86=DL$2,'Result Entry'!FS91,0)</f>
        <v>0</v>
      </c>
      <c r="DM86" s="162">
        <f>IF(BF86=DM$2,'Result Entry'!FS91,0)</f>
        <v>0</v>
      </c>
      <c r="DN86" s="162">
        <f>IF(BF86=DN$2,'Result Entry'!FS91,0)</f>
        <v>0</v>
      </c>
      <c r="DO86" s="162">
        <f>IF(BF86=DO$2,'Result Entry'!FS91,0)</f>
        <v>0</v>
      </c>
    </row>
    <row r="87" spans="57:119" hidden="1">
      <c r="BE87" s="132">
        <f t="shared" si="99"/>
        <v>0</v>
      </c>
      <c r="BF87" s="132">
        <f>'Result Entry'!F92</f>
        <v>0</v>
      </c>
      <c r="BG87" s="132" t="str">
        <f>'Result Entry'!Y92</f>
        <v/>
      </c>
      <c r="BH87" s="132" t="str">
        <f>'Result Entry'!AM92</f>
        <v/>
      </c>
      <c r="BI87" s="132" t="str">
        <f>'Result Entry'!BD92</f>
        <v/>
      </c>
      <c r="BJ87" s="132" t="str">
        <f>'Result Entry'!BU92</f>
        <v/>
      </c>
      <c r="BK87" s="132" t="str">
        <f>'Result Entry'!CL92</f>
        <v/>
      </c>
      <c r="BL87" s="132" t="str">
        <f>'Result Entry'!DC92</f>
        <v/>
      </c>
      <c r="BM87" s="129" t="str">
        <f>'Result Entry'!DT92</f>
        <v/>
      </c>
      <c r="BN87" s="160">
        <f t="shared" si="69"/>
        <v>0</v>
      </c>
      <c r="BO87" s="160">
        <f t="shared" si="70"/>
        <v>0</v>
      </c>
      <c r="BP87" s="160">
        <f t="shared" si="71"/>
        <v>0</v>
      </c>
      <c r="BQ87" s="160">
        <f t="shared" si="72"/>
        <v>0</v>
      </c>
      <c r="BR87" s="160">
        <f t="shared" si="73"/>
        <v>0</v>
      </c>
      <c r="BS87" s="160">
        <f t="shared" si="74"/>
        <v>0</v>
      </c>
      <c r="BT87" s="132">
        <f t="shared" si="75"/>
        <v>0</v>
      </c>
      <c r="BU87" s="132">
        <f t="shared" si="76"/>
        <v>0</v>
      </c>
      <c r="BV87" s="132">
        <f t="shared" si="77"/>
        <v>0</v>
      </c>
      <c r="BW87" s="132">
        <f t="shared" si="78"/>
        <v>0</v>
      </c>
      <c r="BX87" s="132">
        <f t="shared" si="79"/>
        <v>0</v>
      </c>
      <c r="BY87" s="132">
        <f t="shared" si="80"/>
        <v>0</v>
      </c>
      <c r="BZ87" s="161">
        <f t="shared" si="81"/>
        <v>0</v>
      </c>
      <c r="CA87" s="160">
        <f t="shared" si="82"/>
        <v>0</v>
      </c>
      <c r="CB87" s="160">
        <f t="shared" si="83"/>
        <v>0</v>
      </c>
      <c r="CC87" s="160">
        <f t="shared" si="84"/>
        <v>0</v>
      </c>
      <c r="CD87" s="160">
        <f t="shared" si="85"/>
        <v>0</v>
      </c>
      <c r="CE87" s="160">
        <f t="shared" si="86"/>
        <v>0</v>
      </c>
      <c r="CF87" s="132">
        <f t="shared" si="87"/>
        <v>0</v>
      </c>
      <c r="CG87" s="132">
        <f t="shared" si="88"/>
        <v>0</v>
      </c>
      <c r="CH87" s="132">
        <f t="shared" si="89"/>
        <v>0</v>
      </c>
      <c r="CI87" s="132">
        <f t="shared" si="90"/>
        <v>0</v>
      </c>
      <c r="CJ87" s="132">
        <f t="shared" si="91"/>
        <v>0</v>
      </c>
      <c r="CK87" s="129">
        <f t="shared" si="92"/>
        <v>0</v>
      </c>
      <c r="CL87" s="160">
        <f t="shared" si="93"/>
        <v>0</v>
      </c>
      <c r="CM87" s="160">
        <f t="shared" si="94"/>
        <v>0</v>
      </c>
      <c r="CN87" s="160">
        <f t="shared" si="95"/>
        <v>0</v>
      </c>
      <c r="CO87" s="160">
        <f t="shared" si="96"/>
        <v>0</v>
      </c>
      <c r="CP87" s="160">
        <f t="shared" si="97"/>
        <v>0</v>
      </c>
      <c r="CQ87" s="160">
        <f t="shared" si="98"/>
        <v>0</v>
      </c>
      <c r="CR87" s="130">
        <f t="shared" si="67"/>
        <v>0</v>
      </c>
      <c r="CS87" s="132">
        <f t="shared" si="67"/>
        <v>0</v>
      </c>
      <c r="CT87" s="132">
        <f t="shared" si="67"/>
        <v>0</v>
      </c>
      <c r="CU87" s="132">
        <f t="shared" si="67"/>
        <v>0</v>
      </c>
      <c r="CV87" s="132">
        <f t="shared" si="67"/>
        <v>0</v>
      </c>
      <c r="CW87" s="129">
        <f t="shared" si="67"/>
        <v>0</v>
      </c>
      <c r="CX87" s="160">
        <f t="shared" si="68"/>
        <v>0</v>
      </c>
      <c r="CY87" s="160">
        <f t="shared" si="68"/>
        <v>0</v>
      </c>
      <c r="CZ87" s="160">
        <f t="shared" si="68"/>
        <v>0</v>
      </c>
      <c r="DA87" s="160">
        <f t="shared" si="68"/>
        <v>0</v>
      </c>
      <c r="DB87" s="160">
        <f t="shared" si="68"/>
        <v>0</v>
      </c>
      <c r="DC87" s="160">
        <f t="shared" si="68"/>
        <v>0</v>
      </c>
      <c r="DD87" s="130">
        <f>IF(BF87=DD$2,'Result Entry'!G92,0)</f>
        <v>0</v>
      </c>
      <c r="DE87" s="132">
        <f>IF(BF87=DE$2,'Result Entry'!G92,0)</f>
        <v>0</v>
      </c>
      <c r="DF87" s="132">
        <f>IF(BF87=DF$2,'Result Entry'!G92,0)</f>
        <v>0</v>
      </c>
      <c r="DG87" s="132">
        <f>IF(BF87=DG$2,'Result Entry'!G92,0)</f>
        <v>0</v>
      </c>
      <c r="DH87" s="132">
        <f>IF(BF87=DH$2,'Result Entry'!G92,0)</f>
        <v>0</v>
      </c>
      <c r="DI87" s="132">
        <f>IF(BF87=DI$2,'Result Entry'!G92,0)</f>
        <v>0</v>
      </c>
      <c r="DJ87" s="162">
        <f>IF(BF87=DJ$2,'Result Entry'!FS92,0)</f>
        <v>0</v>
      </c>
      <c r="DK87" s="162">
        <f>IF(BF87=DK$2,'Result Entry'!FS92,0)</f>
        <v>0</v>
      </c>
      <c r="DL87" s="162">
        <f>IF(BF87=DL$2,'Result Entry'!FS92,0)</f>
        <v>0</v>
      </c>
      <c r="DM87" s="162">
        <f>IF(BF87=DM$2,'Result Entry'!FS92,0)</f>
        <v>0</v>
      </c>
      <c r="DN87" s="162">
        <f>IF(BF87=DN$2,'Result Entry'!FS92,0)</f>
        <v>0</v>
      </c>
      <c r="DO87" s="162">
        <f>IF(BF87=DO$2,'Result Entry'!FS92,0)</f>
        <v>0</v>
      </c>
    </row>
    <row r="88" spans="57:119" hidden="1">
      <c r="BE88" s="132">
        <f t="shared" si="99"/>
        <v>0</v>
      </c>
      <c r="BF88" s="132">
        <f>'Result Entry'!F93</f>
        <v>0</v>
      </c>
      <c r="BG88" s="132" t="str">
        <f>'Result Entry'!Y93</f>
        <v/>
      </c>
      <c r="BH88" s="132" t="str">
        <f>'Result Entry'!AM93</f>
        <v/>
      </c>
      <c r="BI88" s="132" t="str">
        <f>'Result Entry'!BD93</f>
        <v/>
      </c>
      <c r="BJ88" s="132" t="str">
        <f>'Result Entry'!BU93</f>
        <v/>
      </c>
      <c r="BK88" s="132" t="str">
        <f>'Result Entry'!CL93</f>
        <v/>
      </c>
      <c r="BL88" s="132" t="str">
        <f>'Result Entry'!DC93</f>
        <v/>
      </c>
      <c r="BM88" s="129" t="str">
        <f>'Result Entry'!DT93</f>
        <v/>
      </c>
      <c r="BN88" s="160">
        <f t="shared" si="69"/>
        <v>0</v>
      </c>
      <c r="BO88" s="160">
        <f t="shared" si="70"/>
        <v>0</v>
      </c>
      <c r="BP88" s="160">
        <f t="shared" si="71"/>
        <v>0</v>
      </c>
      <c r="BQ88" s="160">
        <f t="shared" si="72"/>
        <v>0</v>
      </c>
      <c r="BR88" s="160">
        <f t="shared" si="73"/>
        <v>0</v>
      </c>
      <c r="BS88" s="160">
        <f t="shared" si="74"/>
        <v>0</v>
      </c>
      <c r="BT88" s="132">
        <f t="shared" si="75"/>
        <v>0</v>
      </c>
      <c r="BU88" s="132">
        <f t="shared" si="76"/>
        <v>0</v>
      </c>
      <c r="BV88" s="132">
        <f t="shared" si="77"/>
        <v>0</v>
      </c>
      <c r="BW88" s="132">
        <f t="shared" si="78"/>
        <v>0</v>
      </c>
      <c r="BX88" s="132">
        <f t="shared" si="79"/>
        <v>0</v>
      </c>
      <c r="BY88" s="132">
        <f t="shared" si="80"/>
        <v>0</v>
      </c>
      <c r="BZ88" s="161">
        <f t="shared" si="81"/>
        <v>0</v>
      </c>
      <c r="CA88" s="160">
        <f t="shared" si="82"/>
        <v>0</v>
      </c>
      <c r="CB88" s="160">
        <f t="shared" si="83"/>
        <v>0</v>
      </c>
      <c r="CC88" s="160">
        <f t="shared" si="84"/>
        <v>0</v>
      </c>
      <c r="CD88" s="160">
        <f t="shared" si="85"/>
        <v>0</v>
      </c>
      <c r="CE88" s="160">
        <f t="shared" si="86"/>
        <v>0</v>
      </c>
      <c r="CF88" s="132">
        <f t="shared" si="87"/>
        <v>0</v>
      </c>
      <c r="CG88" s="132">
        <f t="shared" si="88"/>
        <v>0</v>
      </c>
      <c r="CH88" s="132">
        <f t="shared" si="89"/>
        <v>0</v>
      </c>
      <c r="CI88" s="132">
        <f t="shared" si="90"/>
        <v>0</v>
      </c>
      <c r="CJ88" s="132">
        <f t="shared" si="91"/>
        <v>0</v>
      </c>
      <c r="CK88" s="129">
        <f t="shared" si="92"/>
        <v>0</v>
      </c>
      <c r="CL88" s="160">
        <f t="shared" si="93"/>
        <v>0</v>
      </c>
      <c r="CM88" s="160">
        <f t="shared" si="94"/>
        <v>0</v>
      </c>
      <c r="CN88" s="160">
        <f t="shared" si="95"/>
        <v>0</v>
      </c>
      <c r="CO88" s="160">
        <f t="shared" si="96"/>
        <v>0</v>
      </c>
      <c r="CP88" s="160">
        <f t="shared" si="97"/>
        <v>0</v>
      </c>
      <c r="CQ88" s="160">
        <f t="shared" si="98"/>
        <v>0</v>
      </c>
      <c r="CR88" s="130">
        <f t="shared" si="67"/>
        <v>0</v>
      </c>
      <c r="CS88" s="132">
        <f t="shared" si="67"/>
        <v>0</v>
      </c>
      <c r="CT88" s="132">
        <f t="shared" si="67"/>
        <v>0</v>
      </c>
      <c r="CU88" s="132">
        <f t="shared" si="67"/>
        <v>0</v>
      </c>
      <c r="CV88" s="132">
        <f t="shared" si="67"/>
        <v>0</v>
      </c>
      <c r="CW88" s="129">
        <f t="shared" si="67"/>
        <v>0</v>
      </c>
      <c r="CX88" s="160">
        <f t="shared" si="68"/>
        <v>0</v>
      </c>
      <c r="CY88" s="160">
        <f t="shared" si="68"/>
        <v>0</v>
      </c>
      <c r="CZ88" s="160">
        <f t="shared" si="68"/>
        <v>0</v>
      </c>
      <c r="DA88" s="160">
        <f t="shared" si="68"/>
        <v>0</v>
      </c>
      <c r="DB88" s="160">
        <f t="shared" si="68"/>
        <v>0</v>
      </c>
      <c r="DC88" s="160">
        <f t="shared" si="68"/>
        <v>0</v>
      </c>
      <c r="DD88" s="130">
        <f>IF(BF88=DD$2,'Result Entry'!G93,0)</f>
        <v>0</v>
      </c>
      <c r="DE88" s="132">
        <f>IF(BF88=DE$2,'Result Entry'!G93,0)</f>
        <v>0</v>
      </c>
      <c r="DF88" s="132">
        <f>IF(BF88=DF$2,'Result Entry'!G93,0)</f>
        <v>0</v>
      </c>
      <c r="DG88" s="132">
        <f>IF(BF88=DG$2,'Result Entry'!G93,0)</f>
        <v>0</v>
      </c>
      <c r="DH88" s="132">
        <f>IF(BF88=DH$2,'Result Entry'!G93,0)</f>
        <v>0</v>
      </c>
      <c r="DI88" s="132">
        <f>IF(BF88=DI$2,'Result Entry'!G93,0)</f>
        <v>0</v>
      </c>
      <c r="DJ88" s="162">
        <f>IF(BF88=DJ$2,'Result Entry'!FS93,0)</f>
        <v>0</v>
      </c>
      <c r="DK88" s="162">
        <f>IF(BF88=DK$2,'Result Entry'!FS93,0)</f>
        <v>0</v>
      </c>
      <c r="DL88" s="162">
        <f>IF(BF88=DL$2,'Result Entry'!FS93,0)</f>
        <v>0</v>
      </c>
      <c r="DM88" s="162">
        <f>IF(BF88=DM$2,'Result Entry'!FS93,0)</f>
        <v>0</v>
      </c>
      <c r="DN88" s="162">
        <f>IF(BF88=DN$2,'Result Entry'!FS93,0)</f>
        <v>0</v>
      </c>
      <c r="DO88" s="162">
        <f>IF(BF88=DO$2,'Result Entry'!FS93,0)</f>
        <v>0</v>
      </c>
    </row>
    <row r="89" spans="57:119" hidden="1">
      <c r="BE89" s="132">
        <f t="shared" si="99"/>
        <v>0</v>
      </c>
      <c r="BF89" s="132">
        <f>'Result Entry'!F94</f>
        <v>0</v>
      </c>
      <c r="BG89" s="132" t="str">
        <f>'Result Entry'!Y94</f>
        <v/>
      </c>
      <c r="BH89" s="132" t="str">
        <f>'Result Entry'!AM94</f>
        <v/>
      </c>
      <c r="BI89" s="132" t="str">
        <f>'Result Entry'!BD94</f>
        <v/>
      </c>
      <c r="BJ89" s="132" t="str">
        <f>'Result Entry'!BU94</f>
        <v/>
      </c>
      <c r="BK89" s="132" t="str">
        <f>'Result Entry'!CL94</f>
        <v/>
      </c>
      <c r="BL89" s="132" t="str">
        <f>'Result Entry'!DC94</f>
        <v/>
      </c>
      <c r="BM89" s="129" t="str">
        <f>'Result Entry'!DT94</f>
        <v/>
      </c>
      <c r="BN89" s="160">
        <f t="shared" si="69"/>
        <v>0</v>
      </c>
      <c r="BO89" s="160">
        <f t="shared" si="70"/>
        <v>0</v>
      </c>
      <c r="BP89" s="160">
        <f t="shared" si="71"/>
        <v>0</v>
      </c>
      <c r="BQ89" s="160">
        <f t="shared" si="72"/>
        <v>0</v>
      </c>
      <c r="BR89" s="160">
        <f t="shared" si="73"/>
        <v>0</v>
      </c>
      <c r="BS89" s="160">
        <f t="shared" si="74"/>
        <v>0</v>
      </c>
      <c r="BT89" s="132">
        <f t="shared" si="75"/>
        <v>0</v>
      </c>
      <c r="BU89" s="132">
        <f t="shared" si="76"/>
        <v>0</v>
      </c>
      <c r="BV89" s="132">
        <f t="shared" si="77"/>
        <v>0</v>
      </c>
      <c r="BW89" s="132">
        <f t="shared" si="78"/>
        <v>0</v>
      </c>
      <c r="BX89" s="132">
        <f t="shared" si="79"/>
        <v>0</v>
      </c>
      <c r="BY89" s="132">
        <f t="shared" si="80"/>
        <v>0</v>
      </c>
      <c r="BZ89" s="161">
        <f t="shared" si="81"/>
        <v>0</v>
      </c>
      <c r="CA89" s="160">
        <f t="shared" si="82"/>
        <v>0</v>
      </c>
      <c r="CB89" s="160">
        <f t="shared" si="83"/>
        <v>0</v>
      </c>
      <c r="CC89" s="160">
        <f t="shared" si="84"/>
        <v>0</v>
      </c>
      <c r="CD89" s="160">
        <f t="shared" si="85"/>
        <v>0</v>
      </c>
      <c r="CE89" s="160">
        <f t="shared" si="86"/>
        <v>0</v>
      </c>
      <c r="CF89" s="132">
        <f t="shared" si="87"/>
        <v>0</v>
      </c>
      <c r="CG89" s="132">
        <f t="shared" si="88"/>
        <v>0</v>
      </c>
      <c r="CH89" s="132">
        <f t="shared" si="89"/>
        <v>0</v>
      </c>
      <c r="CI89" s="132">
        <f t="shared" si="90"/>
        <v>0</v>
      </c>
      <c r="CJ89" s="132">
        <f t="shared" si="91"/>
        <v>0</v>
      </c>
      <c r="CK89" s="129">
        <f t="shared" si="92"/>
        <v>0</v>
      </c>
      <c r="CL89" s="160">
        <f t="shared" si="93"/>
        <v>0</v>
      </c>
      <c r="CM89" s="160">
        <f t="shared" si="94"/>
        <v>0</v>
      </c>
      <c r="CN89" s="160">
        <f t="shared" si="95"/>
        <v>0</v>
      </c>
      <c r="CO89" s="160">
        <f t="shared" si="96"/>
        <v>0</v>
      </c>
      <c r="CP89" s="160">
        <f t="shared" si="97"/>
        <v>0</v>
      </c>
      <c r="CQ89" s="160">
        <f t="shared" si="98"/>
        <v>0</v>
      </c>
      <c r="CR89" s="130">
        <f t="shared" si="67"/>
        <v>0</v>
      </c>
      <c r="CS89" s="132">
        <f t="shared" si="67"/>
        <v>0</v>
      </c>
      <c r="CT89" s="132">
        <f t="shared" si="67"/>
        <v>0</v>
      </c>
      <c r="CU89" s="132">
        <f t="shared" si="67"/>
        <v>0</v>
      </c>
      <c r="CV89" s="132">
        <f t="shared" si="67"/>
        <v>0</v>
      </c>
      <c r="CW89" s="129">
        <f t="shared" si="67"/>
        <v>0</v>
      </c>
      <c r="CX89" s="160">
        <f t="shared" si="68"/>
        <v>0</v>
      </c>
      <c r="CY89" s="160">
        <f t="shared" si="68"/>
        <v>0</v>
      </c>
      <c r="CZ89" s="160">
        <f t="shared" si="68"/>
        <v>0</v>
      </c>
      <c r="DA89" s="160">
        <f t="shared" si="68"/>
        <v>0</v>
      </c>
      <c r="DB89" s="160">
        <f t="shared" si="68"/>
        <v>0</v>
      </c>
      <c r="DC89" s="160">
        <f t="shared" si="68"/>
        <v>0</v>
      </c>
      <c r="DD89" s="130">
        <f>IF(BF89=DD$2,'Result Entry'!G94,0)</f>
        <v>0</v>
      </c>
      <c r="DE89" s="132">
        <f>IF(BF89=DE$2,'Result Entry'!G94,0)</f>
        <v>0</v>
      </c>
      <c r="DF89" s="132">
        <f>IF(BF89=DF$2,'Result Entry'!G94,0)</f>
        <v>0</v>
      </c>
      <c r="DG89" s="132">
        <f>IF(BF89=DG$2,'Result Entry'!G94,0)</f>
        <v>0</v>
      </c>
      <c r="DH89" s="132">
        <f>IF(BF89=DH$2,'Result Entry'!G94,0)</f>
        <v>0</v>
      </c>
      <c r="DI89" s="132">
        <f>IF(BF89=DI$2,'Result Entry'!G94,0)</f>
        <v>0</v>
      </c>
      <c r="DJ89" s="162">
        <f>IF(BF89=DJ$2,'Result Entry'!FS94,0)</f>
        <v>0</v>
      </c>
      <c r="DK89" s="162">
        <f>IF(BF89=DK$2,'Result Entry'!FS94,0)</f>
        <v>0</v>
      </c>
      <c r="DL89" s="162">
        <f>IF(BF89=DL$2,'Result Entry'!FS94,0)</f>
        <v>0</v>
      </c>
      <c r="DM89" s="162">
        <f>IF(BF89=DM$2,'Result Entry'!FS94,0)</f>
        <v>0</v>
      </c>
      <c r="DN89" s="162">
        <f>IF(BF89=DN$2,'Result Entry'!FS94,0)</f>
        <v>0</v>
      </c>
      <c r="DO89" s="162">
        <f>IF(BF89=DO$2,'Result Entry'!FS94,0)</f>
        <v>0</v>
      </c>
    </row>
    <row r="90" spans="57:119" hidden="1">
      <c r="BE90" s="132">
        <f t="shared" si="99"/>
        <v>0</v>
      </c>
      <c r="BF90" s="132">
        <f>'Result Entry'!F95</f>
        <v>0</v>
      </c>
      <c r="BG90" s="132" t="str">
        <f>'Result Entry'!Y95</f>
        <v/>
      </c>
      <c r="BH90" s="132" t="str">
        <f>'Result Entry'!AM95</f>
        <v/>
      </c>
      <c r="BI90" s="132" t="str">
        <f>'Result Entry'!BD95</f>
        <v/>
      </c>
      <c r="BJ90" s="132" t="str">
        <f>'Result Entry'!BU95</f>
        <v/>
      </c>
      <c r="BK90" s="132" t="str">
        <f>'Result Entry'!CL95</f>
        <v/>
      </c>
      <c r="BL90" s="132" t="str">
        <f>'Result Entry'!DC95</f>
        <v/>
      </c>
      <c r="BM90" s="129" t="str">
        <f>'Result Entry'!DT95</f>
        <v/>
      </c>
      <c r="BN90" s="160">
        <f t="shared" si="69"/>
        <v>0</v>
      </c>
      <c r="BO90" s="160">
        <f t="shared" si="70"/>
        <v>0</v>
      </c>
      <c r="BP90" s="160">
        <f t="shared" si="71"/>
        <v>0</v>
      </c>
      <c r="BQ90" s="160">
        <f t="shared" si="72"/>
        <v>0</v>
      </c>
      <c r="BR90" s="160">
        <f t="shared" si="73"/>
        <v>0</v>
      </c>
      <c r="BS90" s="160">
        <f t="shared" si="74"/>
        <v>0</v>
      </c>
      <c r="BT90" s="132">
        <f t="shared" si="75"/>
        <v>0</v>
      </c>
      <c r="BU90" s="132">
        <f t="shared" si="76"/>
        <v>0</v>
      </c>
      <c r="BV90" s="132">
        <f t="shared" si="77"/>
        <v>0</v>
      </c>
      <c r="BW90" s="132">
        <f t="shared" si="78"/>
        <v>0</v>
      </c>
      <c r="BX90" s="132">
        <f t="shared" si="79"/>
        <v>0</v>
      </c>
      <c r="BY90" s="132">
        <f t="shared" si="80"/>
        <v>0</v>
      </c>
      <c r="BZ90" s="161">
        <f t="shared" si="81"/>
        <v>0</v>
      </c>
      <c r="CA90" s="160">
        <f t="shared" si="82"/>
        <v>0</v>
      </c>
      <c r="CB90" s="160">
        <f t="shared" si="83"/>
        <v>0</v>
      </c>
      <c r="CC90" s="160">
        <f t="shared" si="84"/>
        <v>0</v>
      </c>
      <c r="CD90" s="160">
        <f t="shared" si="85"/>
        <v>0</v>
      </c>
      <c r="CE90" s="160">
        <f t="shared" si="86"/>
        <v>0</v>
      </c>
      <c r="CF90" s="132">
        <f t="shared" si="87"/>
        <v>0</v>
      </c>
      <c r="CG90" s="132">
        <f t="shared" si="88"/>
        <v>0</v>
      </c>
      <c r="CH90" s="132">
        <f t="shared" si="89"/>
        <v>0</v>
      </c>
      <c r="CI90" s="132">
        <f t="shared" si="90"/>
        <v>0</v>
      </c>
      <c r="CJ90" s="132">
        <f t="shared" si="91"/>
        <v>0</v>
      </c>
      <c r="CK90" s="129">
        <f t="shared" si="92"/>
        <v>0</v>
      </c>
      <c r="CL90" s="160">
        <f t="shared" si="93"/>
        <v>0</v>
      </c>
      <c r="CM90" s="160">
        <f t="shared" si="94"/>
        <v>0</v>
      </c>
      <c r="CN90" s="160">
        <f t="shared" si="95"/>
        <v>0</v>
      </c>
      <c r="CO90" s="160">
        <f t="shared" si="96"/>
        <v>0</v>
      </c>
      <c r="CP90" s="160">
        <f t="shared" si="97"/>
        <v>0</v>
      </c>
      <c r="CQ90" s="160">
        <f t="shared" si="98"/>
        <v>0</v>
      </c>
      <c r="CR90" s="130">
        <f t="shared" si="67"/>
        <v>0</v>
      </c>
      <c r="CS90" s="132">
        <f t="shared" si="67"/>
        <v>0</v>
      </c>
      <c r="CT90" s="132">
        <f t="shared" si="67"/>
        <v>0</v>
      </c>
      <c r="CU90" s="132">
        <f t="shared" si="67"/>
        <v>0</v>
      </c>
      <c r="CV90" s="132">
        <f t="shared" si="67"/>
        <v>0</v>
      </c>
      <c r="CW90" s="129">
        <f t="shared" si="67"/>
        <v>0</v>
      </c>
      <c r="CX90" s="160">
        <f t="shared" si="68"/>
        <v>0</v>
      </c>
      <c r="CY90" s="160">
        <f t="shared" si="68"/>
        <v>0</v>
      </c>
      <c r="CZ90" s="160">
        <f t="shared" si="68"/>
        <v>0</v>
      </c>
      <c r="DA90" s="160">
        <f t="shared" si="68"/>
        <v>0</v>
      </c>
      <c r="DB90" s="160">
        <f t="shared" si="68"/>
        <v>0</v>
      </c>
      <c r="DC90" s="160">
        <f t="shared" si="68"/>
        <v>0</v>
      </c>
      <c r="DD90" s="130">
        <f>IF(BF90=DD$2,'Result Entry'!G95,0)</f>
        <v>0</v>
      </c>
      <c r="DE90" s="132">
        <f>IF(BF90=DE$2,'Result Entry'!G95,0)</f>
        <v>0</v>
      </c>
      <c r="DF90" s="132">
        <f>IF(BF90=DF$2,'Result Entry'!G95,0)</f>
        <v>0</v>
      </c>
      <c r="DG90" s="132">
        <f>IF(BF90=DG$2,'Result Entry'!G95,0)</f>
        <v>0</v>
      </c>
      <c r="DH90" s="132">
        <f>IF(BF90=DH$2,'Result Entry'!G95,0)</f>
        <v>0</v>
      </c>
      <c r="DI90" s="132">
        <f>IF(BF90=DI$2,'Result Entry'!G95,0)</f>
        <v>0</v>
      </c>
      <c r="DJ90" s="162">
        <f>IF(BF90=DJ$2,'Result Entry'!FS95,0)</f>
        <v>0</v>
      </c>
      <c r="DK90" s="162">
        <f>IF(BF90=DK$2,'Result Entry'!FS95,0)</f>
        <v>0</v>
      </c>
      <c r="DL90" s="162">
        <f>IF(BF90=DL$2,'Result Entry'!FS95,0)</f>
        <v>0</v>
      </c>
      <c r="DM90" s="162">
        <f>IF(BF90=DM$2,'Result Entry'!FS95,0)</f>
        <v>0</v>
      </c>
      <c r="DN90" s="162">
        <f>IF(BF90=DN$2,'Result Entry'!FS95,0)</f>
        <v>0</v>
      </c>
      <c r="DO90" s="162">
        <f>IF(BF90=DO$2,'Result Entry'!FS95,0)</f>
        <v>0</v>
      </c>
    </row>
    <row r="91" spans="57:119" hidden="1">
      <c r="BE91" s="132">
        <f t="shared" si="99"/>
        <v>0</v>
      </c>
      <c r="BF91" s="132">
        <f>'Result Entry'!F96</f>
        <v>0</v>
      </c>
      <c r="BG91" s="132" t="str">
        <f>'Result Entry'!Y96</f>
        <v/>
      </c>
      <c r="BH91" s="132" t="str">
        <f>'Result Entry'!AM96</f>
        <v/>
      </c>
      <c r="BI91" s="132" t="str">
        <f>'Result Entry'!BD96</f>
        <v/>
      </c>
      <c r="BJ91" s="132" t="str">
        <f>'Result Entry'!BU96</f>
        <v/>
      </c>
      <c r="BK91" s="132" t="str">
        <f>'Result Entry'!CL96</f>
        <v/>
      </c>
      <c r="BL91" s="132" t="str">
        <f>'Result Entry'!DC96</f>
        <v/>
      </c>
      <c r="BM91" s="129" t="str">
        <f>'Result Entry'!DT96</f>
        <v/>
      </c>
      <c r="BN91" s="160">
        <f t="shared" si="69"/>
        <v>0</v>
      </c>
      <c r="BO91" s="160">
        <f t="shared" si="70"/>
        <v>0</v>
      </c>
      <c r="BP91" s="160">
        <f t="shared" si="71"/>
        <v>0</v>
      </c>
      <c r="BQ91" s="160">
        <f t="shared" si="72"/>
        <v>0</v>
      </c>
      <c r="BR91" s="160">
        <f t="shared" si="73"/>
        <v>0</v>
      </c>
      <c r="BS91" s="160">
        <f t="shared" si="74"/>
        <v>0</v>
      </c>
      <c r="BT91" s="132">
        <f t="shared" si="75"/>
        <v>0</v>
      </c>
      <c r="BU91" s="132">
        <f t="shared" si="76"/>
        <v>0</v>
      </c>
      <c r="BV91" s="132">
        <f t="shared" si="77"/>
        <v>0</v>
      </c>
      <c r="BW91" s="132">
        <f t="shared" si="78"/>
        <v>0</v>
      </c>
      <c r="BX91" s="132">
        <f t="shared" si="79"/>
        <v>0</v>
      </c>
      <c r="BY91" s="132">
        <f t="shared" si="80"/>
        <v>0</v>
      </c>
      <c r="BZ91" s="161">
        <f t="shared" si="81"/>
        <v>0</v>
      </c>
      <c r="CA91" s="160">
        <f t="shared" si="82"/>
        <v>0</v>
      </c>
      <c r="CB91" s="160">
        <f t="shared" si="83"/>
        <v>0</v>
      </c>
      <c r="CC91" s="160">
        <f t="shared" si="84"/>
        <v>0</v>
      </c>
      <c r="CD91" s="160">
        <f t="shared" si="85"/>
        <v>0</v>
      </c>
      <c r="CE91" s="160">
        <f t="shared" si="86"/>
        <v>0</v>
      </c>
      <c r="CF91" s="132">
        <f t="shared" si="87"/>
        <v>0</v>
      </c>
      <c r="CG91" s="132">
        <f t="shared" si="88"/>
        <v>0</v>
      </c>
      <c r="CH91" s="132">
        <f t="shared" si="89"/>
        <v>0</v>
      </c>
      <c r="CI91" s="132">
        <f t="shared" si="90"/>
        <v>0</v>
      </c>
      <c r="CJ91" s="132">
        <f t="shared" si="91"/>
        <v>0</v>
      </c>
      <c r="CK91" s="129">
        <f t="shared" si="92"/>
        <v>0</v>
      </c>
      <c r="CL91" s="160">
        <f t="shared" si="93"/>
        <v>0</v>
      </c>
      <c r="CM91" s="160">
        <f t="shared" si="94"/>
        <v>0</v>
      </c>
      <c r="CN91" s="160">
        <f t="shared" si="95"/>
        <v>0</v>
      </c>
      <c r="CO91" s="160">
        <f t="shared" si="96"/>
        <v>0</v>
      </c>
      <c r="CP91" s="160">
        <f t="shared" si="97"/>
        <v>0</v>
      </c>
      <c r="CQ91" s="160">
        <f t="shared" si="98"/>
        <v>0</v>
      </c>
      <c r="CR91" s="130">
        <f t="shared" si="67"/>
        <v>0</v>
      </c>
      <c r="CS91" s="132">
        <f t="shared" si="67"/>
        <v>0</v>
      </c>
      <c r="CT91" s="132">
        <f t="shared" si="67"/>
        <v>0</v>
      </c>
      <c r="CU91" s="132">
        <f t="shared" si="67"/>
        <v>0</v>
      </c>
      <c r="CV91" s="132">
        <f t="shared" si="67"/>
        <v>0</v>
      </c>
      <c r="CW91" s="129">
        <f t="shared" si="67"/>
        <v>0</v>
      </c>
      <c r="CX91" s="160">
        <f t="shared" si="68"/>
        <v>0</v>
      </c>
      <c r="CY91" s="160">
        <f t="shared" si="68"/>
        <v>0</v>
      </c>
      <c r="CZ91" s="160">
        <f t="shared" si="68"/>
        <v>0</v>
      </c>
      <c r="DA91" s="160">
        <f t="shared" si="68"/>
        <v>0</v>
      </c>
      <c r="DB91" s="160">
        <f t="shared" si="68"/>
        <v>0</v>
      </c>
      <c r="DC91" s="160">
        <f t="shared" si="68"/>
        <v>0</v>
      </c>
      <c r="DD91" s="130">
        <f>IF(BF91=DD$2,'Result Entry'!G96,0)</f>
        <v>0</v>
      </c>
      <c r="DE91" s="132">
        <f>IF(BF91=DE$2,'Result Entry'!G96,0)</f>
        <v>0</v>
      </c>
      <c r="DF91" s="132">
        <f>IF(BF91=DF$2,'Result Entry'!G96,0)</f>
        <v>0</v>
      </c>
      <c r="DG91" s="132">
        <f>IF(BF91=DG$2,'Result Entry'!G96,0)</f>
        <v>0</v>
      </c>
      <c r="DH91" s="132">
        <f>IF(BF91=DH$2,'Result Entry'!G96,0)</f>
        <v>0</v>
      </c>
      <c r="DI91" s="132">
        <f>IF(BF91=DI$2,'Result Entry'!G96,0)</f>
        <v>0</v>
      </c>
      <c r="DJ91" s="162">
        <f>IF(BF91=DJ$2,'Result Entry'!FS96,0)</f>
        <v>0</v>
      </c>
      <c r="DK91" s="162">
        <f>IF(BF91=DK$2,'Result Entry'!FS96,0)</f>
        <v>0</v>
      </c>
      <c r="DL91" s="162">
        <f>IF(BF91=DL$2,'Result Entry'!FS96,0)</f>
        <v>0</v>
      </c>
      <c r="DM91" s="162">
        <f>IF(BF91=DM$2,'Result Entry'!FS96,0)</f>
        <v>0</v>
      </c>
      <c r="DN91" s="162">
        <f>IF(BF91=DN$2,'Result Entry'!FS96,0)</f>
        <v>0</v>
      </c>
      <c r="DO91" s="162">
        <f>IF(BF91=DO$2,'Result Entry'!FS96,0)</f>
        <v>0</v>
      </c>
    </row>
    <row r="92" spans="57:119" hidden="1">
      <c r="BE92" s="132">
        <f t="shared" si="99"/>
        <v>0</v>
      </c>
      <c r="BF92" s="132">
        <f>'Result Entry'!F97</f>
        <v>0</v>
      </c>
      <c r="BG92" s="132" t="str">
        <f>'Result Entry'!Y97</f>
        <v/>
      </c>
      <c r="BH92" s="132" t="str">
        <f>'Result Entry'!AM97</f>
        <v/>
      </c>
      <c r="BI92" s="132" t="str">
        <f>'Result Entry'!BD97</f>
        <v/>
      </c>
      <c r="BJ92" s="132" t="str">
        <f>'Result Entry'!BU97</f>
        <v/>
      </c>
      <c r="BK92" s="132" t="str">
        <f>'Result Entry'!CL97</f>
        <v/>
      </c>
      <c r="BL92" s="132" t="str">
        <f>'Result Entry'!DC97</f>
        <v/>
      </c>
      <c r="BM92" s="129" t="str">
        <f>'Result Entry'!DT97</f>
        <v/>
      </c>
      <c r="BN92" s="160">
        <f t="shared" si="69"/>
        <v>0</v>
      </c>
      <c r="BO92" s="160">
        <f t="shared" si="70"/>
        <v>0</v>
      </c>
      <c r="BP92" s="160">
        <f t="shared" si="71"/>
        <v>0</v>
      </c>
      <c r="BQ92" s="160">
        <f t="shared" si="72"/>
        <v>0</v>
      </c>
      <c r="BR92" s="160">
        <f t="shared" si="73"/>
        <v>0</v>
      </c>
      <c r="BS92" s="160">
        <f t="shared" si="74"/>
        <v>0</v>
      </c>
      <c r="BT92" s="132">
        <f t="shared" si="75"/>
        <v>0</v>
      </c>
      <c r="BU92" s="132">
        <f t="shared" si="76"/>
        <v>0</v>
      </c>
      <c r="BV92" s="132">
        <f t="shared" si="77"/>
        <v>0</v>
      </c>
      <c r="BW92" s="132">
        <f t="shared" si="78"/>
        <v>0</v>
      </c>
      <c r="BX92" s="132">
        <f t="shared" si="79"/>
        <v>0</v>
      </c>
      <c r="BY92" s="132">
        <f t="shared" si="80"/>
        <v>0</v>
      </c>
      <c r="BZ92" s="161">
        <f t="shared" si="81"/>
        <v>0</v>
      </c>
      <c r="CA92" s="160">
        <f t="shared" si="82"/>
        <v>0</v>
      </c>
      <c r="CB92" s="160">
        <f t="shared" si="83"/>
        <v>0</v>
      </c>
      <c r="CC92" s="160">
        <f t="shared" si="84"/>
        <v>0</v>
      </c>
      <c r="CD92" s="160">
        <f t="shared" si="85"/>
        <v>0</v>
      </c>
      <c r="CE92" s="160">
        <f t="shared" si="86"/>
        <v>0</v>
      </c>
      <c r="CF92" s="132">
        <f t="shared" si="87"/>
        <v>0</v>
      </c>
      <c r="CG92" s="132">
        <f t="shared" si="88"/>
        <v>0</v>
      </c>
      <c r="CH92" s="132">
        <f t="shared" si="89"/>
        <v>0</v>
      </c>
      <c r="CI92" s="132">
        <f t="shared" si="90"/>
        <v>0</v>
      </c>
      <c r="CJ92" s="132">
        <f t="shared" si="91"/>
        <v>0</v>
      </c>
      <c r="CK92" s="129">
        <f t="shared" si="92"/>
        <v>0</v>
      </c>
      <c r="CL92" s="160">
        <f t="shared" si="93"/>
        <v>0</v>
      </c>
      <c r="CM92" s="160">
        <f t="shared" si="94"/>
        <v>0</v>
      </c>
      <c r="CN92" s="160">
        <f t="shared" si="95"/>
        <v>0</v>
      </c>
      <c r="CO92" s="160">
        <f t="shared" si="96"/>
        <v>0</v>
      </c>
      <c r="CP92" s="160">
        <f t="shared" si="97"/>
        <v>0</v>
      </c>
      <c r="CQ92" s="160">
        <f t="shared" si="98"/>
        <v>0</v>
      </c>
      <c r="CR92" s="130">
        <f t="shared" si="67"/>
        <v>0</v>
      </c>
      <c r="CS92" s="132">
        <f t="shared" si="67"/>
        <v>0</v>
      </c>
      <c r="CT92" s="132">
        <f t="shared" si="67"/>
        <v>0</v>
      </c>
      <c r="CU92" s="132">
        <f t="shared" si="67"/>
        <v>0</v>
      </c>
      <c r="CV92" s="132">
        <f t="shared" si="67"/>
        <v>0</v>
      </c>
      <c r="CW92" s="129">
        <f t="shared" si="67"/>
        <v>0</v>
      </c>
      <c r="CX92" s="160">
        <f t="shared" si="68"/>
        <v>0</v>
      </c>
      <c r="CY92" s="160">
        <f t="shared" si="68"/>
        <v>0</v>
      </c>
      <c r="CZ92" s="160">
        <f t="shared" si="68"/>
        <v>0</v>
      </c>
      <c r="DA92" s="160">
        <f t="shared" si="68"/>
        <v>0</v>
      </c>
      <c r="DB92" s="160">
        <f t="shared" si="68"/>
        <v>0</v>
      </c>
      <c r="DC92" s="160">
        <f t="shared" si="68"/>
        <v>0</v>
      </c>
      <c r="DD92" s="130">
        <f>IF(BF92=DD$2,'Result Entry'!G97,0)</f>
        <v>0</v>
      </c>
      <c r="DE92" s="132">
        <f>IF(BF92=DE$2,'Result Entry'!G97,0)</f>
        <v>0</v>
      </c>
      <c r="DF92" s="132">
        <f>IF(BF92=DF$2,'Result Entry'!G97,0)</f>
        <v>0</v>
      </c>
      <c r="DG92" s="132">
        <f>IF(BF92=DG$2,'Result Entry'!G97,0)</f>
        <v>0</v>
      </c>
      <c r="DH92" s="132">
        <f>IF(BF92=DH$2,'Result Entry'!G97,0)</f>
        <v>0</v>
      </c>
      <c r="DI92" s="132">
        <f>IF(BF92=DI$2,'Result Entry'!G97,0)</f>
        <v>0</v>
      </c>
      <c r="DJ92" s="162">
        <f>IF(BF92=DJ$2,'Result Entry'!FS97,0)</f>
        <v>0</v>
      </c>
      <c r="DK92" s="162">
        <f>IF(BF92=DK$2,'Result Entry'!FS97,0)</f>
        <v>0</v>
      </c>
      <c r="DL92" s="162">
        <f>IF(BF92=DL$2,'Result Entry'!FS97,0)</f>
        <v>0</v>
      </c>
      <c r="DM92" s="162">
        <f>IF(BF92=DM$2,'Result Entry'!FS97,0)</f>
        <v>0</v>
      </c>
      <c r="DN92" s="162">
        <f>IF(BF92=DN$2,'Result Entry'!FS97,0)</f>
        <v>0</v>
      </c>
      <c r="DO92" s="162">
        <f>IF(BF92=DO$2,'Result Entry'!FS97,0)</f>
        <v>0</v>
      </c>
    </row>
    <row r="93" spans="57:119" hidden="1">
      <c r="BE93" s="132">
        <f t="shared" si="99"/>
        <v>0</v>
      </c>
      <c r="BF93" s="132">
        <f>'Result Entry'!F98</f>
        <v>0</v>
      </c>
      <c r="BG93" s="132" t="str">
        <f>'Result Entry'!Y98</f>
        <v/>
      </c>
      <c r="BH93" s="132" t="str">
        <f>'Result Entry'!AM98</f>
        <v/>
      </c>
      <c r="BI93" s="132" t="str">
        <f>'Result Entry'!BD98</f>
        <v/>
      </c>
      <c r="BJ93" s="132" t="str">
        <f>'Result Entry'!BU98</f>
        <v/>
      </c>
      <c r="BK93" s="132" t="str">
        <f>'Result Entry'!CL98</f>
        <v/>
      </c>
      <c r="BL93" s="132" t="str">
        <f>'Result Entry'!DC98</f>
        <v/>
      </c>
      <c r="BM93" s="129" t="str">
        <f>'Result Entry'!DT98</f>
        <v/>
      </c>
      <c r="BN93" s="160">
        <f t="shared" si="69"/>
        <v>0</v>
      </c>
      <c r="BO93" s="160">
        <f t="shared" si="70"/>
        <v>0</v>
      </c>
      <c r="BP93" s="160">
        <f t="shared" si="71"/>
        <v>0</v>
      </c>
      <c r="BQ93" s="160">
        <f t="shared" si="72"/>
        <v>0</v>
      </c>
      <c r="BR93" s="160">
        <f t="shared" si="73"/>
        <v>0</v>
      </c>
      <c r="BS93" s="160">
        <f t="shared" si="74"/>
        <v>0</v>
      </c>
      <c r="BT93" s="132">
        <f t="shared" si="75"/>
        <v>0</v>
      </c>
      <c r="BU93" s="132">
        <f t="shared" si="76"/>
        <v>0</v>
      </c>
      <c r="BV93" s="132">
        <f t="shared" si="77"/>
        <v>0</v>
      </c>
      <c r="BW93" s="132">
        <f t="shared" si="78"/>
        <v>0</v>
      </c>
      <c r="BX93" s="132">
        <f t="shared" si="79"/>
        <v>0</v>
      </c>
      <c r="BY93" s="132">
        <f t="shared" si="80"/>
        <v>0</v>
      </c>
      <c r="BZ93" s="161">
        <f t="shared" si="81"/>
        <v>0</v>
      </c>
      <c r="CA93" s="160">
        <f t="shared" si="82"/>
        <v>0</v>
      </c>
      <c r="CB93" s="160">
        <f t="shared" si="83"/>
        <v>0</v>
      </c>
      <c r="CC93" s="160">
        <f t="shared" si="84"/>
        <v>0</v>
      </c>
      <c r="CD93" s="160">
        <f t="shared" si="85"/>
        <v>0</v>
      </c>
      <c r="CE93" s="160">
        <f t="shared" si="86"/>
        <v>0</v>
      </c>
      <c r="CF93" s="132">
        <f t="shared" si="87"/>
        <v>0</v>
      </c>
      <c r="CG93" s="132">
        <f t="shared" si="88"/>
        <v>0</v>
      </c>
      <c r="CH93" s="132">
        <f t="shared" si="89"/>
        <v>0</v>
      </c>
      <c r="CI93" s="132">
        <f t="shared" si="90"/>
        <v>0</v>
      </c>
      <c r="CJ93" s="132">
        <f t="shared" si="91"/>
        <v>0</v>
      </c>
      <c r="CK93" s="129">
        <f t="shared" si="92"/>
        <v>0</v>
      </c>
      <c r="CL93" s="160">
        <f t="shared" si="93"/>
        <v>0</v>
      </c>
      <c r="CM93" s="160">
        <f t="shared" si="94"/>
        <v>0</v>
      </c>
      <c r="CN93" s="160">
        <f t="shared" si="95"/>
        <v>0</v>
      </c>
      <c r="CO93" s="160">
        <f t="shared" si="96"/>
        <v>0</v>
      </c>
      <c r="CP93" s="160">
        <f t="shared" si="97"/>
        <v>0</v>
      </c>
      <c r="CQ93" s="160">
        <f t="shared" si="98"/>
        <v>0</v>
      </c>
      <c r="CR93" s="130">
        <f t="shared" si="67"/>
        <v>0</v>
      </c>
      <c r="CS93" s="132">
        <f t="shared" si="67"/>
        <v>0</v>
      </c>
      <c r="CT93" s="132">
        <f t="shared" si="67"/>
        <v>0</v>
      </c>
      <c r="CU93" s="132">
        <f t="shared" si="67"/>
        <v>0</v>
      </c>
      <c r="CV93" s="132">
        <f t="shared" si="67"/>
        <v>0</v>
      </c>
      <c r="CW93" s="129">
        <f t="shared" si="67"/>
        <v>0</v>
      </c>
      <c r="CX93" s="160">
        <f t="shared" si="68"/>
        <v>0</v>
      </c>
      <c r="CY93" s="160">
        <f t="shared" si="68"/>
        <v>0</v>
      </c>
      <c r="CZ93" s="160">
        <f t="shared" si="68"/>
        <v>0</v>
      </c>
      <c r="DA93" s="160">
        <f t="shared" si="68"/>
        <v>0</v>
      </c>
      <c r="DB93" s="160">
        <f t="shared" si="68"/>
        <v>0</v>
      </c>
      <c r="DC93" s="160">
        <f t="shared" si="68"/>
        <v>0</v>
      </c>
      <c r="DD93" s="130">
        <f>IF(BF93=DD$2,'Result Entry'!G98,0)</f>
        <v>0</v>
      </c>
      <c r="DE93" s="132">
        <f>IF(BF93=DE$2,'Result Entry'!G98,0)</f>
        <v>0</v>
      </c>
      <c r="DF93" s="132">
        <f>IF(BF93=DF$2,'Result Entry'!G98,0)</f>
        <v>0</v>
      </c>
      <c r="DG93" s="132">
        <f>IF(BF93=DG$2,'Result Entry'!G98,0)</f>
        <v>0</v>
      </c>
      <c r="DH93" s="132">
        <f>IF(BF93=DH$2,'Result Entry'!G98,0)</f>
        <v>0</v>
      </c>
      <c r="DI93" s="132">
        <f>IF(BF93=DI$2,'Result Entry'!G98,0)</f>
        <v>0</v>
      </c>
      <c r="DJ93" s="162">
        <f>IF(BF93=DJ$2,'Result Entry'!FS98,0)</f>
        <v>0</v>
      </c>
      <c r="DK93" s="162">
        <f>IF(BF93=DK$2,'Result Entry'!FS98,0)</f>
        <v>0</v>
      </c>
      <c r="DL93" s="162">
        <f>IF(BF93=DL$2,'Result Entry'!FS98,0)</f>
        <v>0</v>
      </c>
      <c r="DM93" s="162">
        <f>IF(BF93=DM$2,'Result Entry'!FS98,0)</f>
        <v>0</v>
      </c>
      <c r="DN93" s="162">
        <f>IF(BF93=DN$2,'Result Entry'!FS98,0)</f>
        <v>0</v>
      </c>
      <c r="DO93" s="162">
        <f>IF(BF93=DO$2,'Result Entry'!FS98,0)</f>
        <v>0</v>
      </c>
    </row>
    <row r="94" spans="57:119" hidden="1">
      <c r="BE94" s="132">
        <f t="shared" si="99"/>
        <v>0</v>
      </c>
      <c r="BF94" s="132">
        <f>'Result Entry'!F99</f>
        <v>0</v>
      </c>
      <c r="BG94" s="132" t="str">
        <f>'Result Entry'!Y99</f>
        <v/>
      </c>
      <c r="BH94" s="132" t="str">
        <f>'Result Entry'!AM99</f>
        <v/>
      </c>
      <c r="BI94" s="132" t="str">
        <f>'Result Entry'!BD99</f>
        <v/>
      </c>
      <c r="BJ94" s="132" t="str">
        <f>'Result Entry'!BU99</f>
        <v/>
      </c>
      <c r="BK94" s="132" t="str">
        <f>'Result Entry'!CL99</f>
        <v/>
      </c>
      <c r="BL94" s="132" t="str">
        <f>'Result Entry'!DC99</f>
        <v/>
      </c>
      <c r="BM94" s="129" t="str">
        <f>'Result Entry'!DT99</f>
        <v/>
      </c>
      <c r="BN94" s="160">
        <f t="shared" si="69"/>
        <v>0</v>
      </c>
      <c r="BO94" s="160">
        <f t="shared" si="70"/>
        <v>0</v>
      </c>
      <c r="BP94" s="160">
        <f t="shared" si="71"/>
        <v>0</v>
      </c>
      <c r="BQ94" s="160">
        <f t="shared" si="72"/>
        <v>0</v>
      </c>
      <c r="BR94" s="160">
        <f t="shared" si="73"/>
        <v>0</v>
      </c>
      <c r="BS94" s="160">
        <f t="shared" si="74"/>
        <v>0</v>
      </c>
      <c r="BT94" s="132">
        <f t="shared" si="75"/>
        <v>0</v>
      </c>
      <c r="BU94" s="132">
        <f t="shared" si="76"/>
        <v>0</v>
      </c>
      <c r="BV94" s="132">
        <f t="shared" si="77"/>
        <v>0</v>
      </c>
      <c r="BW94" s="132">
        <f t="shared" si="78"/>
        <v>0</v>
      </c>
      <c r="BX94" s="132">
        <f t="shared" si="79"/>
        <v>0</v>
      </c>
      <c r="BY94" s="132">
        <f t="shared" si="80"/>
        <v>0</v>
      </c>
      <c r="BZ94" s="161">
        <f t="shared" si="81"/>
        <v>0</v>
      </c>
      <c r="CA94" s="160">
        <f t="shared" si="82"/>
        <v>0</v>
      </c>
      <c r="CB94" s="160">
        <f t="shared" si="83"/>
        <v>0</v>
      </c>
      <c r="CC94" s="160">
        <f t="shared" si="84"/>
        <v>0</v>
      </c>
      <c r="CD94" s="160">
        <f t="shared" si="85"/>
        <v>0</v>
      </c>
      <c r="CE94" s="160">
        <f t="shared" si="86"/>
        <v>0</v>
      </c>
      <c r="CF94" s="132">
        <f t="shared" si="87"/>
        <v>0</v>
      </c>
      <c r="CG94" s="132">
        <f t="shared" si="88"/>
        <v>0</v>
      </c>
      <c r="CH94" s="132">
        <f t="shared" si="89"/>
        <v>0</v>
      </c>
      <c r="CI94" s="132">
        <f t="shared" si="90"/>
        <v>0</v>
      </c>
      <c r="CJ94" s="132">
        <f t="shared" si="91"/>
        <v>0</v>
      </c>
      <c r="CK94" s="129">
        <f t="shared" si="92"/>
        <v>0</v>
      </c>
      <c r="CL94" s="160">
        <f t="shared" si="93"/>
        <v>0</v>
      </c>
      <c r="CM94" s="160">
        <f t="shared" si="94"/>
        <v>0</v>
      </c>
      <c r="CN94" s="160">
        <f t="shared" si="95"/>
        <v>0</v>
      </c>
      <c r="CO94" s="160">
        <f t="shared" si="96"/>
        <v>0</v>
      </c>
      <c r="CP94" s="160">
        <f t="shared" si="97"/>
        <v>0</v>
      </c>
      <c r="CQ94" s="160">
        <f t="shared" si="98"/>
        <v>0</v>
      </c>
      <c r="CR94" s="130">
        <f t="shared" si="67"/>
        <v>0</v>
      </c>
      <c r="CS94" s="132">
        <f t="shared" si="67"/>
        <v>0</v>
      </c>
      <c r="CT94" s="132">
        <f t="shared" si="67"/>
        <v>0</v>
      </c>
      <c r="CU94" s="132">
        <f t="shared" si="67"/>
        <v>0</v>
      </c>
      <c r="CV94" s="132">
        <f t="shared" si="67"/>
        <v>0</v>
      </c>
      <c r="CW94" s="129">
        <f t="shared" si="67"/>
        <v>0</v>
      </c>
      <c r="CX94" s="160">
        <f t="shared" si="68"/>
        <v>0</v>
      </c>
      <c r="CY94" s="160">
        <f t="shared" si="68"/>
        <v>0</v>
      </c>
      <c r="CZ94" s="160">
        <f t="shared" si="68"/>
        <v>0</v>
      </c>
      <c r="DA94" s="160">
        <f t="shared" si="68"/>
        <v>0</v>
      </c>
      <c r="DB94" s="160">
        <f t="shared" si="68"/>
        <v>0</v>
      </c>
      <c r="DC94" s="160">
        <f t="shared" si="68"/>
        <v>0</v>
      </c>
      <c r="DD94" s="130">
        <f>IF(BF94=DD$2,'Result Entry'!G99,0)</f>
        <v>0</v>
      </c>
      <c r="DE94" s="132">
        <f>IF(BF94=DE$2,'Result Entry'!G99,0)</f>
        <v>0</v>
      </c>
      <c r="DF94" s="132">
        <f>IF(BF94=DF$2,'Result Entry'!G99,0)</f>
        <v>0</v>
      </c>
      <c r="DG94" s="132">
        <f>IF(BF94=DG$2,'Result Entry'!G99,0)</f>
        <v>0</v>
      </c>
      <c r="DH94" s="132">
        <f>IF(BF94=DH$2,'Result Entry'!G99,0)</f>
        <v>0</v>
      </c>
      <c r="DI94" s="132">
        <f>IF(BF94=DI$2,'Result Entry'!G99,0)</f>
        <v>0</v>
      </c>
      <c r="DJ94" s="162">
        <f>IF(BF94=DJ$2,'Result Entry'!FS99,0)</f>
        <v>0</v>
      </c>
      <c r="DK94" s="162">
        <f>IF(BF94=DK$2,'Result Entry'!FS99,0)</f>
        <v>0</v>
      </c>
      <c r="DL94" s="162">
        <f>IF(BF94=DL$2,'Result Entry'!FS99,0)</f>
        <v>0</v>
      </c>
      <c r="DM94" s="162">
        <f>IF(BF94=DM$2,'Result Entry'!FS99,0)</f>
        <v>0</v>
      </c>
      <c r="DN94" s="162">
        <f>IF(BF94=DN$2,'Result Entry'!FS99,0)</f>
        <v>0</v>
      </c>
      <c r="DO94" s="162">
        <f>IF(BF94=DO$2,'Result Entry'!FS99,0)</f>
        <v>0</v>
      </c>
    </row>
    <row r="95" spans="57:119" hidden="1">
      <c r="BE95" s="132">
        <f t="shared" si="99"/>
        <v>0</v>
      </c>
      <c r="BF95" s="132">
        <f>'Result Entry'!F100</f>
        <v>0</v>
      </c>
      <c r="BG95" s="132" t="str">
        <f>'Result Entry'!Y100</f>
        <v/>
      </c>
      <c r="BH95" s="132" t="str">
        <f>'Result Entry'!AM100</f>
        <v/>
      </c>
      <c r="BI95" s="132" t="str">
        <f>'Result Entry'!BD100</f>
        <v/>
      </c>
      <c r="BJ95" s="132" t="str">
        <f>'Result Entry'!BU100</f>
        <v/>
      </c>
      <c r="BK95" s="132" t="str">
        <f>'Result Entry'!CL100</f>
        <v/>
      </c>
      <c r="BL95" s="132" t="str">
        <f>'Result Entry'!DC100</f>
        <v/>
      </c>
      <c r="BM95" s="129" t="str">
        <f>'Result Entry'!DT100</f>
        <v/>
      </c>
      <c r="BN95" s="160">
        <f t="shared" si="69"/>
        <v>0</v>
      </c>
      <c r="BO95" s="160">
        <f t="shared" si="70"/>
        <v>0</v>
      </c>
      <c r="BP95" s="160">
        <f t="shared" si="71"/>
        <v>0</v>
      </c>
      <c r="BQ95" s="160">
        <f t="shared" si="72"/>
        <v>0</v>
      </c>
      <c r="BR95" s="160">
        <f t="shared" si="73"/>
        <v>0</v>
      </c>
      <c r="BS95" s="160">
        <f t="shared" si="74"/>
        <v>0</v>
      </c>
      <c r="BT95" s="132">
        <f t="shared" si="75"/>
        <v>0</v>
      </c>
      <c r="BU95" s="132">
        <f t="shared" si="76"/>
        <v>0</v>
      </c>
      <c r="BV95" s="132">
        <f t="shared" si="77"/>
        <v>0</v>
      </c>
      <c r="BW95" s="132">
        <f t="shared" si="78"/>
        <v>0</v>
      </c>
      <c r="BX95" s="132">
        <f t="shared" si="79"/>
        <v>0</v>
      </c>
      <c r="BY95" s="132">
        <f t="shared" si="80"/>
        <v>0</v>
      </c>
      <c r="BZ95" s="161">
        <f t="shared" si="81"/>
        <v>0</v>
      </c>
      <c r="CA95" s="160">
        <f t="shared" si="82"/>
        <v>0</v>
      </c>
      <c r="CB95" s="160">
        <f t="shared" si="83"/>
        <v>0</v>
      </c>
      <c r="CC95" s="160">
        <f t="shared" si="84"/>
        <v>0</v>
      </c>
      <c r="CD95" s="160">
        <f t="shared" si="85"/>
        <v>0</v>
      </c>
      <c r="CE95" s="160">
        <f t="shared" si="86"/>
        <v>0</v>
      </c>
      <c r="CF95" s="132">
        <f t="shared" si="87"/>
        <v>0</v>
      </c>
      <c r="CG95" s="132">
        <f t="shared" si="88"/>
        <v>0</v>
      </c>
      <c r="CH95" s="132">
        <f t="shared" si="89"/>
        <v>0</v>
      </c>
      <c r="CI95" s="132">
        <f t="shared" si="90"/>
        <v>0</v>
      </c>
      <c r="CJ95" s="132">
        <f t="shared" si="91"/>
        <v>0</v>
      </c>
      <c r="CK95" s="129">
        <f t="shared" si="92"/>
        <v>0</v>
      </c>
      <c r="CL95" s="160">
        <f t="shared" si="93"/>
        <v>0</v>
      </c>
      <c r="CM95" s="160">
        <f t="shared" si="94"/>
        <v>0</v>
      </c>
      <c r="CN95" s="160">
        <f t="shared" si="95"/>
        <v>0</v>
      </c>
      <c r="CO95" s="160">
        <f t="shared" si="96"/>
        <v>0</v>
      </c>
      <c r="CP95" s="160">
        <f t="shared" si="97"/>
        <v>0</v>
      </c>
      <c r="CQ95" s="160">
        <f t="shared" si="98"/>
        <v>0</v>
      </c>
      <c r="CR95" s="130">
        <f t="shared" si="67"/>
        <v>0</v>
      </c>
      <c r="CS95" s="132">
        <f t="shared" si="67"/>
        <v>0</v>
      </c>
      <c r="CT95" s="132">
        <f t="shared" si="67"/>
        <v>0</v>
      </c>
      <c r="CU95" s="132">
        <f t="shared" si="67"/>
        <v>0</v>
      </c>
      <c r="CV95" s="132">
        <f t="shared" si="67"/>
        <v>0</v>
      </c>
      <c r="CW95" s="129">
        <f t="shared" si="67"/>
        <v>0</v>
      </c>
      <c r="CX95" s="160">
        <f t="shared" si="68"/>
        <v>0</v>
      </c>
      <c r="CY95" s="160">
        <f t="shared" si="68"/>
        <v>0</v>
      </c>
      <c r="CZ95" s="160">
        <f t="shared" si="68"/>
        <v>0</v>
      </c>
      <c r="DA95" s="160">
        <f t="shared" si="68"/>
        <v>0</v>
      </c>
      <c r="DB95" s="160">
        <f t="shared" si="68"/>
        <v>0</v>
      </c>
      <c r="DC95" s="160">
        <f t="shared" si="68"/>
        <v>0</v>
      </c>
      <c r="DD95" s="130">
        <f>IF(BF95=DD$2,'Result Entry'!G100,0)</f>
        <v>0</v>
      </c>
      <c r="DE95" s="132">
        <f>IF(BF95=DE$2,'Result Entry'!G100,0)</f>
        <v>0</v>
      </c>
      <c r="DF95" s="132">
        <f>IF(BF95=DF$2,'Result Entry'!G100,0)</f>
        <v>0</v>
      </c>
      <c r="DG95" s="132">
        <f>IF(BF95=DG$2,'Result Entry'!G100,0)</f>
        <v>0</v>
      </c>
      <c r="DH95" s="132">
        <f>IF(BF95=DH$2,'Result Entry'!G100,0)</f>
        <v>0</v>
      </c>
      <c r="DI95" s="132">
        <f>IF(BF95=DI$2,'Result Entry'!G100,0)</f>
        <v>0</v>
      </c>
      <c r="DJ95" s="162">
        <f>IF(BF95=DJ$2,'Result Entry'!FS100,0)</f>
        <v>0</v>
      </c>
      <c r="DK95" s="162">
        <f>IF(BF95=DK$2,'Result Entry'!FS100,0)</f>
        <v>0</v>
      </c>
      <c r="DL95" s="162">
        <f>IF(BF95=DL$2,'Result Entry'!FS100,0)</f>
        <v>0</v>
      </c>
      <c r="DM95" s="162">
        <f>IF(BF95=DM$2,'Result Entry'!FS100,0)</f>
        <v>0</v>
      </c>
      <c r="DN95" s="162">
        <f>IF(BF95=DN$2,'Result Entry'!FS100,0)</f>
        <v>0</v>
      </c>
      <c r="DO95" s="162">
        <f>IF(BF95=DO$2,'Result Entry'!FS100,0)</f>
        <v>0</v>
      </c>
    </row>
    <row r="96" spans="57:119" hidden="1">
      <c r="BE96" s="132">
        <f t="shared" si="99"/>
        <v>0</v>
      </c>
      <c r="BF96" s="132">
        <f>'Result Entry'!F101</f>
        <v>0</v>
      </c>
      <c r="BG96" s="132" t="str">
        <f>'Result Entry'!Y101</f>
        <v/>
      </c>
      <c r="BH96" s="132" t="str">
        <f>'Result Entry'!AM101</f>
        <v/>
      </c>
      <c r="BI96" s="132" t="str">
        <f>'Result Entry'!BD101</f>
        <v/>
      </c>
      <c r="BJ96" s="132" t="str">
        <f>'Result Entry'!BU101</f>
        <v/>
      </c>
      <c r="BK96" s="132" t="str">
        <f>'Result Entry'!CL101</f>
        <v/>
      </c>
      <c r="BL96" s="132" t="str">
        <f>'Result Entry'!DC101</f>
        <v/>
      </c>
      <c r="BM96" s="129" t="str">
        <f>'Result Entry'!DT101</f>
        <v/>
      </c>
      <c r="BN96" s="160">
        <f t="shared" si="69"/>
        <v>0</v>
      </c>
      <c r="BO96" s="160">
        <f t="shared" si="70"/>
        <v>0</v>
      </c>
      <c r="BP96" s="160">
        <f t="shared" si="71"/>
        <v>0</v>
      </c>
      <c r="BQ96" s="160">
        <f t="shared" si="72"/>
        <v>0</v>
      </c>
      <c r="BR96" s="160">
        <f t="shared" si="73"/>
        <v>0</v>
      </c>
      <c r="BS96" s="160">
        <f t="shared" si="74"/>
        <v>0</v>
      </c>
      <c r="BT96" s="132">
        <f t="shared" si="75"/>
        <v>0</v>
      </c>
      <c r="BU96" s="132">
        <f t="shared" si="76"/>
        <v>0</v>
      </c>
      <c r="BV96" s="132">
        <f t="shared" si="77"/>
        <v>0</v>
      </c>
      <c r="BW96" s="132">
        <f t="shared" si="78"/>
        <v>0</v>
      </c>
      <c r="BX96" s="132">
        <f t="shared" si="79"/>
        <v>0</v>
      </c>
      <c r="BY96" s="132">
        <f t="shared" si="80"/>
        <v>0</v>
      </c>
      <c r="BZ96" s="161">
        <f t="shared" si="81"/>
        <v>0</v>
      </c>
      <c r="CA96" s="160">
        <f t="shared" si="82"/>
        <v>0</v>
      </c>
      <c r="CB96" s="160">
        <f t="shared" si="83"/>
        <v>0</v>
      </c>
      <c r="CC96" s="160">
        <f t="shared" si="84"/>
        <v>0</v>
      </c>
      <c r="CD96" s="160">
        <f t="shared" si="85"/>
        <v>0</v>
      </c>
      <c r="CE96" s="160">
        <f t="shared" si="86"/>
        <v>0</v>
      </c>
      <c r="CF96" s="132">
        <f t="shared" si="87"/>
        <v>0</v>
      </c>
      <c r="CG96" s="132">
        <f t="shared" si="88"/>
        <v>0</v>
      </c>
      <c r="CH96" s="132">
        <f t="shared" si="89"/>
        <v>0</v>
      </c>
      <c r="CI96" s="132">
        <f t="shared" si="90"/>
        <v>0</v>
      </c>
      <c r="CJ96" s="132">
        <f t="shared" si="91"/>
        <v>0</v>
      </c>
      <c r="CK96" s="129">
        <f t="shared" si="92"/>
        <v>0</v>
      </c>
      <c r="CL96" s="160">
        <f t="shared" si="93"/>
        <v>0</v>
      </c>
      <c r="CM96" s="160">
        <f t="shared" si="94"/>
        <v>0</v>
      </c>
      <c r="CN96" s="160">
        <f t="shared" si="95"/>
        <v>0</v>
      </c>
      <c r="CO96" s="160">
        <f t="shared" si="96"/>
        <v>0</v>
      </c>
      <c r="CP96" s="160">
        <f t="shared" si="97"/>
        <v>0</v>
      </c>
      <c r="CQ96" s="160">
        <f t="shared" si="98"/>
        <v>0</v>
      </c>
      <c r="CR96" s="130">
        <f t="shared" si="67"/>
        <v>0</v>
      </c>
      <c r="CS96" s="132">
        <f t="shared" si="67"/>
        <v>0</v>
      </c>
      <c r="CT96" s="132">
        <f t="shared" si="67"/>
        <v>0</v>
      </c>
      <c r="CU96" s="132">
        <f t="shared" si="67"/>
        <v>0</v>
      </c>
      <c r="CV96" s="132">
        <f t="shared" si="67"/>
        <v>0</v>
      </c>
      <c r="CW96" s="129">
        <f t="shared" si="67"/>
        <v>0</v>
      </c>
      <c r="CX96" s="160">
        <f t="shared" si="68"/>
        <v>0</v>
      </c>
      <c r="CY96" s="160">
        <f t="shared" si="68"/>
        <v>0</v>
      </c>
      <c r="CZ96" s="160">
        <f t="shared" si="68"/>
        <v>0</v>
      </c>
      <c r="DA96" s="160">
        <f t="shared" si="68"/>
        <v>0</v>
      </c>
      <c r="DB96" s="160">
        <f t="shared" si="68"/>
        <v>0</v>
      </c>
      <c r="DC96" s="160">
        <f t="shared" si="68"/>
        <v>0</v>
      </c>
      <c r="DD96" s="130">
        <f>IF(BF96=DD$2,'Result Entry'!G101,0)</f>
        <v>0</v>
      </c>
      <c r="DE96" s="132">
        <f>IF(BF96=DE$2,'Result Entry'!G101,0)</f>
        <v>0</v>
      </c>
      <c r="DF96" s="132">
        <f>IF(BF96=DF$2,'Result Entry'!G101,0)</f>
        <v>0</v>
      </c>
      <c r="DG96" s="132">
        <f>IF(BF96=DG$2,'Result Entry'!G101,0)</f>
        <v>0</v>
      </c>
      <c r="DH96" s="132">
        <f>IF(BF96=DH$2,'Result Entry'!G101,0)</f>
        <v>0</v>
      </c>
      <c r="DI96" s="132">
        <f>IF(BF96=DI$2,'Result Entry'!G101,0)</f>
        <v>0</v>
      </c>
      <c r="DJ96" s="162">
        <f>IF(BF96=DJ$2,'Result Entry'!FS101,0)</f>
        <v>0</v>
      </c>
      <c r="DK96" s="162">
        <f>IF(BF96=DK$2,'Result Entry'!FS101,0)</f>
        <v>0</v>
      </c>
      <c r="DL96" s="162">
        <f>IF(BF96=DL$2,'Result Entry'!FS101,0)</f>
        <v>0</v>
      </c>
      <c r="DM96" s="162">
        <f>IF(BF96=DM$2,'Result Entry'!FS101,0)</f>
        <v>0</v>
      </c>
      <c r="DN96" s="162">
        <f>IF(BF96=DN$2,'Result Entry'!FS101,0)</f>
        <v>0</v>
      </c>
      <c r="DO96" s="162">
        <f>IF(BF96=DO$2,'Result Entry'!FS101,0)</f>
        <v>0</v>
      </c>
    </row>
    <row r="97" spans="57:119" hidden="1">
      <c r="BE97" s="132">
        <f t="shared" si="99"/>
        <v>0</v>
      </c>
      <c r="BF97" s="132">
        <f>'Result Entry'!F102</f>
        <v>0</v>
      </c>
      <c r="BG97" s="132" t="str">
        <f>'Result Entry'!Y102</f>
        <v/>
      </c>
      <c r="BH97" s="132" t="str">
        <f>'Result Entry'!AM102</f>
        <v/>
      </c>
      <c r="BI97" s="132" t="str">
        <f>'Result Entry'!BD102</f>
        <v/>
      </c>
      <c r="BJ97" s="132" t="str">
        <f>'Result Entry'!BU102</f>
        <v/>
      </c>
      <c r="BK97" s="132" t="str">
        <f>'Result Entry'!CL102</f>
        <v/>
      </c>
      <c r="BL97" s="132" t="str">
        <f>'Result Entry'!DC102</f>
        <v/>
      </c>
      <c r="BM97" s="129" t="str">
        <f>'Result Entry'!DT102</f>
        <v/>
      </c>
      <c r="BN97" s="160">
        <f t="shared" si="69"/>
        <v>0</v>
      </c>
      <c r="BO97" s="160">
        <f t="shared" si="70"/>
        <v>0</v>
      </c>
      <c r="BP97" s="160">
        <f t="shared" si="71"/>
        <v>0</v>
      </c>
      <c r="BQ97" s="160">
        <f t="shared" si="72"/>
        <v>0</v>
      </c>
      <c r="BR97" s="160">
        <f t="shared" si="73"/>
        <v>0</v>
      </c>
      <c r="BS97" s="160">
        <f t="shared" si="74"/>
        <v>0</v>
      </c>
      <c r="BT97" s="132">
        <f t="shared" si="75"/>
        <v>0</v>
      </c>
      <c r="BU97" s="132">
        <f t="shared" si="76"/>
        <v>0</v>
      </c>
      <c r="BV97" s="132">
        <f t="shared" si="77"/>
        <v>0</v>
      </c>
      <c r="BW97" s="132">
        <f t="shared" si="78"/>
        <v>0</v>
      </c>
      <c r="BX97" s="132">
        <f t="shared" si="79"/>
        <v>0</v>
      </c>
      <c r="BY97" s="132">
        <f t="shared" si="80"/>
        <v>0</v>
      </c>
      <c r="BZ97" s="161">
        <f t="shared" si="81"/>
        <v>0</v>
      </c>
      <c r="CA97" s="160">
        <f t="shared" si="82"/>
        <v>0</v>
      </c>
      <c r="CB97" s="160">
        <f t="shared" si="83"/>
        <v>0</v>
      </c>
      <c r="CC97" s="160">
        <f t="shared" si="84"/>
        <v>0</v>
      </c>
      <c r="CD97" s="160">
        <f t="shared" si="85"/>
        <v>0</v>
      </c>
      <c r="CE97" s="160">
        <f t="shared" si="86"/>
        <v>0</v>
      </c>
      <c r="CF97" s="132">
        <f t="shared" si="87"/>
        <v>0</v>
      </c>
      <c r="CG97" s="132">
        <f t="shared" si="88"/>
        <v>0</v>
      </c>
      <c r="CH97" s="132">
        <f t="shared" si="89"/>
        <v>0</v>
      </c>
      <c r="CI97" s="132">
        <f t="shared" si="90"/>
        <v>0</v>
      </c>
      <c r="CJ97" s="132">
        <f t="shared" si="91"/>
        <v>0</v>
      </c>
      <c r="CK97" s="129">
        <f t="shared" si="92"/>
        <v>0</v>
      </c>
      <c r="CL97" s="160">
        <f t="shared" si="93"/>
        <v>0</v>
      </c>
      <c r="CM97" s="160">
        <f t="shared" si="94"/>
        <v>0</v>
      </c>
      <c r="CN97" s="160">
        <f t="shared" si="95"/>
        <v>0</v>
      </c>
      <c r="CO97" s="160">
        <f t="shared" si="96"/>
        <v>0</v>
      </c>
      <c r="CP97" s="160">
        <f t="shared" si="97"/>
        <v>0</v>
      </c>
      <c r="CQ97" s="160">
        <f t="shared" si="98"/>
        <v>0</v>
      </c>
      <c r="CR97" s="130">
        <f t="shared" si="67"/>
        <v>0</v>
      </c>
      <c r="CS97" s="132">
        <f t="shared" si="67"/>
        <v>0</v>
      </c>
      <c r="CT97" s="132">
        <f t="shared" si="67"/>
        <v>0</v>
      </c>
      <c r="CU97" s="132">
        <f t="shared" si="67"/>
        <v>0</v>
      </c>
      <c r="CV97" s="132">
        <f t="shared" si="67"/>
        <v>0</v>
      </c>
      <c r="CW97" s="129">
        <f t="shared" si="67"/>
        <v>0</v>
      </c>
      <c r="CX97" s="160">
        <f t="shared" si="68"/>
        <v>0</v>
      </c>
      <c r="CY97" s="160">
        <f t="shared" si="68"/>
        <v>0</v>
      </c>
      <c r="CZ97" s="160">
        <f t="shared" si="68"/>
        <v>0</v>
      </c>
      <c r="DA97" s="160">
        <f t="shared" si="68"/>
        <v>0</v>
      </c>
      <c r="DB97" s="160">
        <f t="shared" si="68"/>
        <v>0</v>
      </c>
      <c r="DC97" s="160">
        <f t="shared" si="68"/>
        <v>0</v>
      </c>
      <c r="DD97" s="130">
        <f>IF(BF97=DD$2,'Result Entry'!G102,0)</f>
        <v>0</v>
      </c>
      <c r="DE97" s="132">
        <f>IF(BF97=DE$2,'Result Entry'!G102,0)</f>
        <v>0</v>
      </c>
      <c r="DF97" s="132">
        <f>IF(BF97=DF$2,'Result Entry'!G102,0)</f>
        <v>0</v>
      </c>
      <c r="DG97" s="132">
        <f>IF(BF97=DG$2,'Result Entry'!G102,0)</f>
        <v>0</v>
      </c>
      <c r="DH97" s="132">
        <f>IF(BF97=DH$2,'Result Entry'!G102,0)</f>
        <v>0</v>
      </c>
      <c r="DI97" s="132">
        <f>IF(BF97=DI$2,'Result Entry'!G102,0)</f>
        <v>0</v>
      </c>
      <c r="DJ97" s="162">
        <f>IF(BF97=DJ$2,'Result Entry'!FS102,0)</f>
        <v>0</v>
      </c>
      <c r="DK97" s="162">
        <f>IF(BF97=DK$2,'Result Entry'!FS102,0)</f>
        <v>0</v>
      </c>
      <c r="DL97" s="162">
        <f>IF(BF97=DL$2,'Result Entry'!FS102,0)</f>
        <v>0</v>
      </c>
      <c r="DM97" s="162">
        <f>IF(BF97=DM$2,'Result Entry'!FS102,0)</f>
        <v>0</v>
      </c>
      <c r="DN97" s="162">
        <f>IF(BF97=DN$2,'Result Entry'!FS102,0)</f>
        <v>0</v>
      </c>
      <c r="DO97" s="162">
        <f>IF(BF97=DO$2,'Result Entry'!FS102,0)</f>
        <v>0</v>
      </c>
    </row>
    <row r="98" spans="57:119" hidden="1">
      <c r="BE98" s="132">
        <f t="shared" si="99"/>
        <v>0</v>
      </c>
      <c r="BF98" s="132">
        <f>'Result Entry'!F103</f>
        <v>0</v>
      </c>
      <c r="BG98" s="132" t="str">
        <f>'Result Entry'!Y103</f>
        <v/>
      </c>
      <c r="BH98" s="132" t="str">
        <f>'Result Entry'!AM103</f>
        <v/>
      </c>
      <c r="BI98" s="132" t="str">
        <f>'Result Entry'!BD103</f>
        <v/>
      </c>
      <c r="BJ98" s="132" t="str">
        <f>'Result Entry'!BU103</f>
        <v/>
      </c>
      <c r="BK98" s="132" t="str">
        <f>'Result Entry'!CL103</f>
        <v/>
      </c>
      <c r="BL98" s="132" t="str">
        <f>'Result Entry'!DC103</f>
        <v/>
      </c>
      <c r="BM98" s="129" t="str">
        <f>'Result Entry'!DT103</f>
        <v/>
      </c>
      <c r="BN98" s="160">
        <f t="shared" si="69"/>
        <v>0</v>
      </c>
      <c r="BO98" s="160">
        <f t="shared" si="70"/>
        <v>0</v>
      </c>
      <c r="BP98" s="160">
        <f t="shared" si="71"/>
        <v>0</v>
      </c>
      <c r="BQ98" s="160">
        <f t="shared" si="72"/>
        <v>0</v>
      </c>
      <c r="BR98" s="160">
        <f t="shared" si="73"/>
        <v>0</v>
      </c>
      <c r="BS98" s="160">
        <f t="shared" si="74"/>
        <v>0</v>
      </c>
      <c r="BT98" s="132">
        <f t="shared" si="75"/>
        <v>0</v>
      </c>
      <c r="BU98" s="132">
        <f t="shared" si="76"/>
        <v>0</v>
      </c>
      <c r="BV98" s="132">
        <f t="shared" si="77"/>
        <v>0</v>
      </c>
      <c r="BW98" s="132">
        <f t="shared" si="78"/>
        <v>0</v>
      </c>
      <c r="BX98" s="132">
        <f t="shared" si="79"/>
        <v>0</v>
      </c>
      <c r="BY98" s="132">
        <f t="shared" si="80"/>
        <v>0</v>
      </c>
      <c r="BZ98" s="161">
        <f t="shared" si="81"/>
        <v>0</v>
      </c>
      <c r="CA98" s="160">
        <f t="shared" si="82"/>
        <v>0</v>
      </c>
      <c r="CB98" s="160">
        <f t="shared" si="83"/>
        <v>0</v>
      </c>
      <c r="CC98" s="160">
        <f t="shared" si="84"/>
        <v>0</v>
      </c>
      <c r="CD98" s="160">
        <f t="shared" si="85"/>
        <v>0</v>
      </c>
      <c r="CE98" s="160">
        <f t="shared" si="86"/>
        <v>0</v>
      </c>
      <c r="CF98" s="132">
        <f t="shared" si="87"/>
        <v>0</v>
      </c>
      <c r="CG98" s="132">
        <f t="shared" si="88"/>
        <v>0</v>
      </c>
      <c r="CH98" s="132">
        <f t="shared" si="89"/>
        <v>0</v>
      </c>
      <c r="CI98" s="132">
        <f t="shared" si="90"/>
        <v>0</v>
      </c>
      <c r="CJ98" s="132">
        <f t="shared" si="91"/>
        <v>0</v>
      </c>
      <c r="CK98" s="129">
        <f t="shared" si="92"/>
        <v>0</v>
      </c>
      <c r="CL98" s="160">
        <f t="shared" si="93"/>
        <v>0</v>
      </c>
      <c r="CM98" s="160">
        <f t="shared" si="94"/>
        <v>0</v>
      </c>
      <c r="CN98" s="160">
        <f t="shared" si="95"/>
        <v>0</v>
      </c>
      <c r="CO98" s="160">
        <f t="shared" si="96"/>
        <v>0</v>
      </c>
      <c r="CP98" s="160">
        <f t="shared" si="97"/>
        <v>0</v>
      </c>
      <c r="CQ98" s="160">
        <f t="shared" si="98"/>
        <v>0</v>
      </c>
      <c r="CR98" s="130">
        <f t="shared" si="67"/>
        <v>0</v>
      </c>
      <c r="CS98" s="132">
        <f t="shared" si="67"/>
        <v>0</v>
      </c>
      <c r="CT98" s="132">
        <f t="shared" si="67"/>
        <v>0</v>
      </c>
      <c r="CU98" s="132">
        <f t="shared" si="67"/>
        <v>0</v>
      </c>
      <c r="CV98" s="132">
        <f t="shared" si="67"/>
        <v>0</v>
      </c>
      <c r="CW98" s="129">
        <f t="shared" si="67"/>
        <v>0</v>
      </c>
      <c r="CX98" s="160">
        <f t="shared" si="68"/>
        <v>0</v>
      </c>
      <c r="CY98" s="160">
        <f t="shared" si="68"/>
        <v>0</v>
      </c>
      <c r="CZ98" s="160">
        <f t="shared" si="68"/>
        <v>0</v>
      </c>
      <c r="DA98" s="160">
        <f t="shared" si="68"/>
        <v>0</v>
      </c>
      <c r="DB98" s="160">
        <f t="shared" si="68"/>
        <v>0</v>
      </c>
      <c r="DC98" s="160">
        <f t="shared" si="68"/>
        <v>0</v>
      </c>
      <c r="DD98" s="130">
        <f>IF(BF98=DD$2,'Result Entry'!G103,0)</f>
        <v>0</v>
      </c>
      <c r="DE98" s="132">
        <f>IF(BF98=DE$2,'Result Entry'!G103,0)</f>
        <v>0</v>
      </c>
      <c r="DF98" s="132">
        <f>IF(BF98=DF$2,'Result Entry'!G103,0)</f>
        <v>0</v>
      </c>
      <c r="DG98" s="132">
        <f>IF(BF98=DG$2,'Result Entry'!G103,0)</f>
        <v>0</v>
      </c>
      <c r="DH98" s="132">
        <f>IF(BF98=DH$2,'Result Entry'!G103,0)</f>
        <v>0</v>
      </c>
      <c r="DI98" s="132">
        <f>IF(BF98=DI$2,'Result Entry'!G103,0)</f>
        <v>0</v>
      </c>
      <c r="DJ98" s="162">
        <f>IF(BF98=DJ$2,'Result Entry'!FS103,0)</f>
        <v>0</v>
      </c>
      <c r="DK98" s="162">
        <f>IF(BF98=DK$2,'Result Entry'!FS103,0)</f>
        <v>0</v>
      </c>
      <c r="DL98" s="162">
        <f>IF(BF98=DL$2,'Result Entry'!FS103,0)</f>
        <v>0</v>
      </c>
      <c r="DM98" s="162">
        <f>IF(BF98=DM$2,'Result Entry'!FS103,0)</f>
        <v>0</v>
      </c>
      <c r="DN98" s="162">
        <f>IF(BF98=DN$2,'Result Entry'!FS103,0)</f>
        <v>0</v>
      </c>
      <c r="DO98" s="162">
        <f>IF(BF98=DO$2,'Result Entry'!FS103,0)</f>
        <v>0</v>
      </c>
    </row>
    <row r="99" spans="57:119" hidden="1">
      <c r="BE99" s="132">
        <f t="shared" si="99"/>
        <v>0</v>
      </c>
      <c r="BF99" s="132">
        <f>'Result Entry'!F104</f>
        <v>0</v>
      </c>
      <c r="BG99" s="132" t="str">
        <f>'Result Entry'!Y104</f>
        <v/>
      </c>
      <c r="BH99" s="132" t="str">
        <f>'Result Entry'!AM104</f>
        <v/>
      </c>
      <c r="BI99" s="132" t="str">
        <f>'Result Entry'!BD104</f>
        <v/>
      </c>
      <c r="BJ99" s="132" t="str">
        <f>'Result Entry'!BU104</f>
        <v/>
      </c>
      <c r="BK99" s="132" t="str">
        <f>'Result Entry'!CL104</f>
        <v/>
      </c>
      <c r="BL99" s="132" t="str">
        <f>'Result Entry'!DC104</f>
        <v/>
      </c>
      <c r="BM99" s="129" t="str">
        <f>'Result Entry'!DT104</f>
        <v/>
      </c>
      <c r="BN99" s="160">
        <f t="shared" si="69"/>
        <v>0</v>
      </c>
      <c r="BO99" s="160">
        <f t="shared" si="70"/>
        <v>0</v>
      </c>
      <c r="BP99" s="160">
        <f t="shared" si="71"/>
        <v>0</v>
      </c>
      <c r="BQ99" s="160">
        <f t="shared" si="72"/>
        <v>0</v>
      </c>
      <c r="BR99" s="160">
        <f t="shared" si="73"/>
        <v>0</v>
      </c>
      <c r="BS99" s="160">
        <f t="shared" si="74"/>
        <v>0</v>
      </c>
      <c r="BT99" s="132">
        <f t="shared" si="75"/>
        <v>0</v>
      </c>
      <c r="BU99" s="132">
        <f t="shared" si="76"/>
        <v>0</v>
      </c>
      <c r="BV99" s="132">
        <f t="shared" si="77"/>
        <v>0</v>
      </c>
      <c r="BW99" s="132">
        <f t="shared" si="78"/>
        <v>0</v>
      </c>
      <c r="BX99" s="132">
        <f t="shared" si="79"/>
        <v>0</v>
      </c>
      <c r="BY99" s="132">
        <f t="shared" si="80"/>
        <v>0</v>
      </c>
      <c r="BZ99" s="161">
        <f t="shared" si="81"/>
        <v>0</v>
      </c>
      <c r="CA99" s="160">
        <f t="shared" si="82"/>
        <v>0</v>
      </c>
      <c r="CB99" s="160">
        <f t="shared" si="83"/>
        <v>0</v>
      </c>
      <c r="CC99" s="160">
        <f t="shared" si="84"/>
        <v>0</v>
      </c>
      <c r="CD99" s="160">
        <f t="shared" si="85"/>
        <v>0</v>
      </c>
      <c r="CE99" s="160">
        <f t="shared" si="86"/>
        <v>0</v>
      </c>
      <c r="CF99" s="132">
        <f t="shared" si="87"/>
        <v>0</v>
      </c>
      <c r="CG99" s="132">
        <f t="shared" si="88"/>
        <v>0</v>
      </c>
      <c r="CH99" s="132">
        <f t="shared" si="89"/>
        <v>0</v>
      </c>
      <c r="CI99" s="132">
        <f t="shared" si="90"/>
        <v>0</v>
      </c>
      <c r="CJ99" s="132">
        <f t="shared" si="91"/>
        <v>0</v>
      </c>
      <c r="CK99" s="129">
        <f t="shared" si="92"/>
        <v>0</v>
      </c>
      <c r="CL99" s="160">
        <f t="shared" si="93"/>
        <v>0</v>
      </c>
      <c r="CM99" s="160">
        <f t="shared" si="94"/>
        <v>0</v>
      </c>
      <c r="CN99" s="160">
        <f t="shared" si="95"/>
        <v>0</v>
      </c>
      <c r="CO99" s="160">
        <f t="shared" si="96"/>
        <v>0</v>
      </c>
      <c r="CP99" s="160">
        <f t="shared" si="97"/>
        <v>0</v>
      </c>
      <c r="CQ99" s="160">
        <f t="shared" si="98"/>
        <v>0</v>
      </c>
      <c r="CR99" s="130">
        <f t="shared" si="67"/>
        <v>0</v>
      </c>
      <c r="CS99" s="132">
        <f t="shared" si="67"/>
        <v>0</v>
      </c>
      <c r="CT99" s="132">
        <f t="shared" si="67"/>
        <v>0</v>
      </c>
      <c r="CU99" s="132">
        <f t="shared" si="67"/>
        <v>0</v>
      </c>
      <c r="CV99" s="132">
        <f t="shared" si="67"/>
        <v>0</v>
      </c>
      <c r="CW99" s="129">
        <f t="shared" si="67"/>
        <v>0</v>
      </c>
      <c r="CX99" s="160">
        <f t="shared" si="68"/>
        <v>0</v>
      </c>
      <c r="CY99" s="160">
        <f t="shared" si="68"/>
        <v>0</v>
      </c>
      <c r="CZ99" s="160">
        <f t="shared" si="68"/>
        <v>0</v>
      </c>
      <c r="DA99" s="160">
        <f t="shared" si="68"/>
        <v>0</v>
      </c>
      <c r="DB99" s="160">
        <f t="shared" si="68"/>
        <v>0</v>
      </c>
      <c r="DC99" s="160">
        <f t="shared" si="68"/>
        <v>0</v>
      </c>
      <c r="DD99" s="130">
        <f>IF(BF99=DD$2,'Result Entry'!G104,0)</f>
        <v>0</v>
      </c>
      <c r="DE99" s="132">
        <f>IF(BF99=DE$2,'Result Entry'!G104,0)</f>
        <v>0</v>
      </c>
      <c r="DF99" s="132">
        <f>IF(BF99=DF$2,'Result Entry'!G104,0)</f>
        <v>0</v>
      </c>
      <c r="DG99" s="132">
        <f>IF(BF99=DG$2,'Result Entry'!G104,0)</f>
        <v>0</v>
      </c>
      <c r="DH99" s="132">
        <f>IF(BF99=DH$2,'Result Entry'!G104,0)</f>
        <v>0</v>
      </c>
      <c r="DI99" s="132">
        <f>IF(BF99=DI$2,'Result Entry'!G104,0)</f>
        <v>0</v>
      </c>
      <c r="DJ99" s="162">
        <f>IF(BF99=DJ$2,'Result Entry'!FS104,0)</f>
        <v>0</v>
      </c>
      <c r="DK99" s="162">
        <f>IF(BF99=DK$2,'Result Entry'!FS104,0)</f>
        <v>0</v>
      </c>
      <c r="DL99" s="162">
        <f>IF(BF99=DL$2,'Result Entry'!FS104,0)</f>
        <v>0</v>
      </c>
      <c r="DM99" s="162">
        <f>IF(BF99=DM$2,'Result Entry'!FS104,0)</f>
        <v>0</v>
      </c>
      <c r="DN99" s="162">
        <f>IF(BF99=DN$2,'Result Entry'!FS104,0)</f>
        <v>0</v>
      </c>
      <c r="DO99" s="162">
        <f>IF(BF99=DO$2,'Result Entry'!FS104,0)</f>
        <v>0</v>
      </c>
    </row>
    <row r="100" spans="57:119" hidden="1">
      <c r="BE100" s="132">
        <f t="shared" si="99"/>
        <v>0</v>
      </c>
      <c r="BF100" s="132">
        <f>'Result Entry'!F105</f>
        <v>0</v>
      </c>
      <c r="BG100" s="132" t="str">
        <f>'Result Entry'!Y105</f>
        <v/>
      </c>
      <c r="BH100" s="132" t="str">
        <f>'Result Entry'!AM105</f>
        <v/>
      </c>
      <c r="BI100" s="132" t="str">
        <f>'Result Entry'!BD105</f>
        <v/>
      </c>
      <c r="BJ100" s="132" t="str">
        <f>'Result Entry'!BU105</f>
        <v/>
      </c>
      <c r="BK100" s="132" t="str">
        <f>'Result Entry'!CL105</f>
        <v/>
      </c>
      <c r="BL100" s="132" t="str">
        <f>'Result Entry'!DC105</f>
        <v/>
      </c>
      <c r="BM100" s="129" t="str">
        <f>'Result Entry'!DT105</f>
        <v/>
      </c>
      <c r="BN100" s="160">
        <f t="shared" si="69"/>
        <v>0</v>
      </c>
      <c r="BO100" s="160">
        <f t="shared" si="70"/>
        <v>0</v>
      </c>
      <c r="BP100" s="160">
        <f t="shared" si="71"/>
        <v>0</v>
      </c>
      <c r="BQ100" s="160">
        <f t="shared" si="72"/>
        <v>0</v>
      </c>
      <c r="BR100" s="160">
        <f t="shared" si="73"/>
        <v>0</v>
      </c>
      <c r="BS100" s="160">
        <f t="shared" si="74"/>
        <v>0</v>
      </c>
      <c r="BT100" s="132">
        <f t="shared" si="75"/>
        <v>0</v>
      </c>
      <c r="BU100" s="132">
        <f t="shared" si="76"/>
        <v>0</v>
      </c>
      <c r="BV100" s="132">
        <f t="shared" si="77"/>
        <v>0</v>
      </c>
      <c r="BW100" s="132">
        <f t="shared" si="78"/>
        <v>0</v>
      </c>
      <c r="BX100" s="132">
        <f t="shared" si="79"/>
        <v>0</v>
      </c>
      <c r="BY100" s="132">
        <f t="shared" si="80"/>
        <v>0</v>
      </c>
      <c r="BZ100" s="161">
        <f t="shared" si="81"/>
        <v>0</v>
      </c>
      <c r="CA100" s="160">
        <f t="shared" si="82"/>
        <v>0</v>
      </c>
      <c r="CB100" s="160">
        <f t="shared" si="83"/>
        <v>0</v>
      </c>
      <c r="CC100" s="160">
        <f t="shared" si="84"/>
        <v>0</v>
      </c>
      <c r="CD100" s="160">
        <f t="shared" si="85"/>
        <v>0</v>
      </c>
      <c r="CE100" s="160">
        <f t="shared" si="86"/>
        <v>0</v>
      </c>
      <c r="CF100" s="132">
        <f t="shared" si="87"/>
        <v>0</v>
      </c>
      <c r="CG100" s="132">
        <f t="shared" si="88"/>
        <v>0</v>
      </c>
      <c r="CH100" s="132">
        <f t="shared" si="89"/>
        <v>0</v>
      </c>
      <c r="CI100" s="132">
        <f t="shared" si="90"/>
        <v>0</v>
      </c>
      <c r="CJ100" s="132">
        <f t="shared" si="91"/>
        <v>0</v>
      </c>
      <c r="CK100" s="129">
        <f t="shared" si="92"/>
        <v>0</v>
      </c>
      <c r="CL100" s="160">
        <f t="shared" si="93"/>
        <v>0</v>
      </c>
      <c r="CM100" s="160">
        <f t="shared" si="94"/>
        <v>0</v>
      </c>
      <c r="CN100" s="160">
        <f t="shared" si="95"/>
        <v>0</v>
      </c>
      <c r="CO100" s="160">
        <f t="shared" si="96"/>
        <v>0</v>
      </c>
      <c r="CP100" s="160">
        <f t="shared" si="97"/>
        <v>0</v>
      </c>
      <c r="CQ100" s="160">
        <f t="shared" si="98"/>
        <v>0</v>
      </c>
      <c r="CR100" s="130">
        <f t="shared" si="67"/>
        <v>0</v>
      </c>
      <c r="CS100" s="132">
        <f t="shared" si="67"/>
        <v>0</v>
      </c>
      <c r="CT100" s="132">
        <f t="shared" si="67"/>
        <v>0</v>
      </c>
      <c r="CU100" s="132">
        <f t="shared" si="67"/>
        <v>0</v>
      </c>
      <c r="CV100" s="132">
        <f t="shared" si="67"/>
        <v>0</v>
      </c>
      <c r="CW100" s="129">
        <f t="shared" si="67"/>
        <v>0</v>
      </c>
      <c r="CX100" s="160">
        <f t="shared" si="68"/>
        <v>0</v>
      </c>
      <c r="CY100" s="160">
        <f t="shared" si="68"/>
        <v>0</v>
      </c>
      <c r="CZ100" s="160">
        <f t="shared" si="68"/>
        <v>0</v>
      </c>
      <c r="DA100" s="160">
        <f t="shared" si="68"/>
        <v>0</v>
      </c>
      <c r="DB100" s="160">
        <f t="shared" si="68"/>
        <v>0</v>
      </c>
      <c r="DC100" s="160">
        <f t="shared" si="68"/>
        <v>0</v>
      </c>
      <c r="DD100" s="130">
        <f>IF(BF100=DD$2,'Result Entry'!G105,0)</f>
        <v>0</v>
      </c>
      <c r="DE100" s="132">
        <f>IF(BF100=DE$2,'Result Entry'!G105,0)</f>
        <v>0</v>
      </c>
      <c r="DF100" s="132">
        <f>IF(BF100=DF$2,'Result Entry'!G105,0)</f>
        <v>0</v>
      </c>
      <c r="DG100" s="132">
        <f>IF(BF100=DG$2,'Result Entry'!G105,0)</f>
        <v>0</v>
      </c>
      <c r="DH100" s="132">
        <f>IF(BF100=DH$2,'Result Entry'!G105,0)</f>
        <v>0</v>
      </c>
      <c r="DI100" s="132">
        <f>IF(BF100=DI$2,'Result Entry'!G105,0)</f>
        <v>0</v>
      </c>
      <c r="DJ100" s="162">
        <f>IF(BF100=DJ$2,'Result Entry'!FS105,0)</f>
        <v>0</v>
      </c>
      <c r="DK100" s="162">
        <f>IF(BF100=DK$2,'Result Entry'!FS105,0)</f>
        <v>0</v>
      </c>
      <c r="DL100" s="162">
        <f>IF(BF100=DL$2,'Result Entry'!FS105,0)</f>
        <v>0</v>
      </c>
      <c r="DM100" s="162">
        <f>IF(BF100=DM$2,'Result Entry'!FS105,0)</f>
        <v>0</v>
      </c>
      <c r="DN100" s="162">
        <f>IF(BF100=DN$2,'Result Entry'!FS105,0)</f>
        <v>0</v>
      </c>
      <c r="DO100" s="162">
        <f>IF(BF100=DO$2,'Result Entry'!FS105,0)</f>
        <v>0</v>
      </c>
    </row>
    <row r="101" spans="57:119" hidden="1">
      <c r="BE101" s="132">
        <f t="shared" si="99"/>
        <v>0</v>
      </c>
      <c r="BF101" s="132">
        <f>'Result Entry'!F106</f>
        <v>0</v>
      </c>
      <c r="BG101" s="132" t="str">
        <f>'Result Entry'!Y106</f>
        <v/>
      </c>
      <c r="BH101" s="132" t="str">
        <f>'Result Entry'!AM106</f>
        <v/>
      </c>
      <c r="BI101" s="132" t="str">
        <f>'Result Entry'!BD106</f>
        <v/>
      </c>
      <c r="BJ101" s="132" t="str">
        <f>'Result Entry'!BU106</f>
        <v/>
      </c>
      <c r="BK101" s="132" t="str">
        <f>'Result Entry'!CL106</f>
        <v/>
      </c>
      <c r="BL101" s="132" t="str">
        <f>'Result Entry'!DC106</f>
        <v/>
      </c>
      <c r="BM101" s="129" t="str">
        <f>'Result Entry'!DT106</f>
        <v/>
      </c>
      <c r="BN101" s="160">
        <f t="shared" si="69"/>
        <v>0</v>
      </c>
      <c r="BO101" s="160">
        <f t="shared" si="70"/>
        <v>0</v>
      </c>
      <c r="BP101" s="160">
        <f t="shared" si="71"/>
        <v>0</v>
      </c>
      <c r="BQ101" s="160">
        <f t="shared" si="72"/>
        <v>0</v>
      </c>
      <c r="BR101" s="160">
        <f t="shared" si="73"/>
        <v>0</v>
      </c>
      <c r="BS101" s="160">
        <f t="shared" si="74"/>
        <v>0</v>
      </c>
      <c r="BT101" s="132">
        <f t="shared" si="75"/>
        <v>0</v>
      </c>
      <c r="BU101" s="132">
        <f t="shared" si="76"/>
        <v>0</v>
      </c>
      <c r="BV101" s="132">
        <f t="shared" si="77"/>
        <v>0</v>
      </c>
      <c r="BW101" s="132">
        <f t="shared" si="78"/>
        <v>0</v>
      </c>
      <c r="BX101" s="132">
        <f t="shared" si="79"/>
        <v>0</v>
      </c>
      <c r="BY101" s="132">
        <f t="shared" si="80"/>
        <v>0</v>
      </c>
      <c r="BZ101" s="161">
        <f t="shared" si="81"/>
        <v>0</v>
      </c>
      <c r="CA101" s="160">
        <f t="shared" si="82"/>
        <v>0</v>
      </c>
      <c r="CB101" s="160">
        <f t="shared" si="83"/>
        <v>0</v>
      </c>
      <c r="CC101" s="160">
        <f t="shared" si="84"/>
        <v>0</v>
      </c>
      <c r="CD101" s="160">
        <f t="shared" si="85"/>
        <v>0</v>
      </c>
      <c r="CE101" s="160">
        <f t="shared" si="86"/>
        <v>0</v>
      </c>
      <c r="CF101" s="132">
        <f t="shared" si="87"/>
        <v>0</v>
      </c>
      <c r="CG101" s="132">
        <f t="shared" si="88"/>
        <v>0</v>
      </c>
      <c r="CH101" s="132">
        <f t="shared" si="89"/>
        <v>0</v>
      </c>
      <c r="CI101" s="132">
        <f t="shared" si="90"/>
        <v>0</v>
      </c>
      <c r="CJ101" s="132">
        <f t="shared" si="91"/>
        <v>0</v>
      </c>
      <c r="CK101" s="129">
        <f t="shared" si="92"/>
        <v>0</v>
      </c>
      <c r="CL101" s="160">
        <f t="shared" si="93"/>
        <v>0</v>
      </c>
      <c r="CM101" s="160">
        <f t="shared" si="94"/>
        <v>0</v>
      </c>
      <c r="CN101" s="160">
        <f t="shared" si="95"/>
        <v>0</v>
      </c>
      <c r="CO101" s="160">
        <f t="shared" si="96"/>
        <v>0</v>
      </c>
      <c r="CP101" s="160">
        <f t="shared" si="97"/>
        <v>0</v>
      </c>
      <c r="CQ101" s="160">
        <f t="shared" si="98"/>
        <v>0</v>
      </c>
      <c r="CR101" s="130">
        <f t="shared" si="67"/>
        <v>0</v>
      </c>
      <c r="CS101" s="132">
        <f t="shared" si="67"/>
        <v>0</v>
      </c>
      <c r="CT101" s="132">
        <f t="shared" si="67"/>
        <v>0</v>
      </c>
      <c r="CU101" s="132">
        <f t="shared" si="67"/>
        <v>0</v>
      </c>
      <c r="CV101" s="132">
        <f t="shared" si="67"/>
        <v>0</v>
      </c>
      <c r="CW101" s="129">
        <f t="shared" si="67"/>
        <v>0</v>
      </c>
      <c r="CX101" s="160">
        <f t="shared" si="68"/>
        <v>0</v>
      </c>
      <c r="CY101" s="160">
        <f t="shared" si="68"/>
        <v>0</v>
      </c>
      <c r="CZ101" s="160">
        <f t="shared" si="68"/>
        <v>0</v>
      </c>
      <c r="DA101" s="160">
        <f t="shared" si="68"/>
        <v>0</v>
      </c>
      <c r="DB101" s="160">
        <f t="shared" si="68"/>
        <v>0</v>
      </c>
      <c r="DC101" s="160">
        <f t="shared" si="68"/>
        <v>0</v>
      </c>
      <c r="DD101" s="130">
        <f>IF(BF101=DD$2,'Result Entry'!G106,0)</f>
        <v>0</v>
      </c>
      <c r="DE101" s="132">
        <f>IF(BF101=DE$2,'Result Entry'!G106,0)</f>
        <v>0</v>
      </c>
      <c r="DF101" s="132">
        <f>IF(BF101=DF$2,'Result Entry'!G106,0)</f>
        <v>0</v>
      </c>
      <c r="DG101" s="132">
        <f>IF(BF101=DG$2,'Result Entry'!G106,0)</f>
        <v>0</v>
      </c>
      <c r="DH101" s="132">
        <f>IF(BF101=DH$2,'Result Entry'!G106,0)</f>
        <v>0</v>
      </c>
      <c r="DI101" s="132">
        <f>IF(BF101=DI$2,'Result Entry'!G106,0)</f>
        <v>0</v>
      </c>
      <c r="DJ101" s="162">
        <f>IF(BF101=DJ$2,'Result Entry'!FS106,0)</f>
        <v>0</v>
      </c>
      <c r="DK101" s="162">
        <f>IF(BF101=DK$2,'Result Entry'!FS106,0)</f>
        <v>0</v>
      </c>
      <c r="DL101" s="162">
        <f>IF(BF101=DL$2,'Result Entry'!FS106,0)</f>
        <v>0</v>
      </c>
      <c r="DM101" s="162">
        <f>IF(BF101=DM$2,'Result Entry'!FS106,0)</f>
        <v>0</v>
      </c>
      <c r="DN101" s="162">
        <f>IF(BF101=DN$2,'Result Entry'!FS106,0)</f>
        <v>0</v>
      </c>
      <c r="DO101" s="162">
        <f>IF(BF101=DO$2,'Result Entry'!FS106,0)</f>
        <v>0</v>
      </c>
    </row>
    <row r="102" spans="57:119" hidden="1">
      <c r="BE102" s="132">
        <f t="shared" si="99"/>
        <v>0</v>
      </c>
      <c r="BF102" s="132">
        <f>'Result Entry'!F107</f>
        <v>0</v>
      </c>
      <c r="BG102" s="132" t="str">
        <f>'Result Entry'!Y107</f>
        <v/>
      </c>
      <c r="BH102" s="132" t="str">
        <f>'Result Entry'!AM107</f>
        <v/>
      </c>
      <c r="BI102" s="132" t="str">
        <f>'Result Entry'!BD107</f>
        <v/>
      </c>
      <c r="BJ102" s="132" t="str">
        <f>'Result Entry'!BU107</f>
        <v/>
      </c>
      <c r="BK102" s="132" t="str">
        <f>'Result Entry'!CL107</f>
        <v/>
      </c>
      <c r="BL102" s="132" t="str">
        <f>'Result Entry'!DC107</f>
        <v/>
      </c>
      <c r="BM102" s="129" t="str">
        <f>'Result Entry'!DT107</f>
        <v/>
      </c>
      <c r="BN102" s="160">
        <f t="shared" si="69"/>
        <v>0</v>
      </c>
      <c r="BO102" s="160">
        <f t="shared" si="70"/>
        <v>0</v>
      </c>
      <c r="BP102" s="160">
        <f t="shared" si="71"/>
        <v>0</v>
      </c>
      <c r="BQ102" s="160">
        <f t="shared" si="72"/>
        <v>0</v>
      </c>
      <c r="BR102" s="160">
        <f t="shared" si="73"/>
        <v>0</v>
      </c>
      <c r="BS102" s="160">
        <f t="shared" si="74"/>
        <v>0</v>
      </c>
      <c r="BT102" s="132">
        <f t="shared" si="75"/>
        <v>0</v>
      </c>
      <c r="BU102" s="132">
        <f t="shared" si="76"/>
        <v>0</v>
      </c>
      <c r="BV102" s="132">
        <f t="shared" si="77"/>
        <v>0</v>
      </c>
      <c r="BW102" s="132">
        <f t="shared" si="78"/>
        <v>0</v>
      </c>
      <c r="BX102" s="132">
        <f t="shared" si="79"/>
        <v>0</v>
      </c>
      <c r="BY102" s="132">
        <f t="shared" si="80"/>
        <v>0</v>
      </c>
      <c r="BZ102" s="161">
        <f t="shared" si="81"/>
        <v>0</v>
      </c>
      <c r="CA102" s="160">
        <f t="shared" si="82"/>
        <v>0</v>
      </c>
      <c r="CB102" s="160">
        <f t="shared" si="83"/>
        <v>0</v>
      </c>
      <c r="CC102" s="160">
        <f t="shared" si="84"/>
        <v>0</v>
      </c>
      <c r="CD102" s="160">
        <f t="shared" si="85"/>
        <v>0</v>
      </c>
      <c r="CE102" s="160">
        <f t="shared" si="86"/>
        <v>0</v>
      </c>
      <c r="CF102" s="132">
        <f t="shared" si="87"/>
        <v>0</v>
      </c>
      <c r="CG102" s="132">
        <f t="shared" si="88"/>
        <v>0</v>
      </c>
      <c r="CH102" s="132">
        <f t="shared" si="89"/>
        <v>0</v>
      </c>
      <c r="CI102" s="132">
        <f t="shared" si="90"/>
        <v>0</v>
      </c>
      <c r="CJ102" s="132">
        <f t="shared" si="91"/>
        <v>0</v>
      </c>
      <c r="CK102" s="129">
        <f t="shared" si="92"/>
        <v>0</v>
      </c>
      <c r="CL102" s="160">
        <f t="shared" si="93"/>
        <v>0</v>
      </c>
      <c r="CM102" s="160">
        <f t="shared" si="94"/>
        <v>0</v>
      </c>
      <c r="CN102" s="160">
        <f t="shared" si="95"/>
        <v>0</v>
      </c>
      <c r="CO102" s="160">
        <f t="shared" si="96"/>
        <v>0</v>
      </c>
      <c r="CP102" s="160">
        <f t="shared" si="97"/>
        <v>0</v>
      </c>
      <c r="CQ102" s="160">
        <f t="shared" si="98"/>
        <v>0</v>
      </c>
      <c r="CR102" s="130">
        <f t="shared" si="67"/>
        <v>0</v>
      </c>
      <c r="CS102" s="132">
        <f t="shared" si="67"/>
        <v>0</v>
      </c>
      <c r="CT102" s="132">
        <f t="shared" si="67"/>
        <v>0</v>
      </c>
      <c r="CU102" s="132">
        <f t="shared" si="67"/>
        <v>0</v>
      </c>
      <c r="CV102" s="132">
        <f t="shared" si="67"/>
        <v>0</v>
      </c>
      <c r="CW102" s="129">
        <f t="shared" si="67"/>
        <v>0</v>
      </c>
      <c r="CX102" s="160">
        <f t="shared" si="68"/>
        <v>0</v>
      </c>
      <c r="CY102" s="160">
        <f t="shared" si="68"/>
        <v>0</v>
      </c>
      <c r="CZ102" s="160">
        <f t="shared" si="68"/>
        <v>0</v>
      </c>
      <c r="DA102" s="160">
        <f t="shared" si="68"/>
        <v>0</v>
      </c>
      <c r="DB102" s="160">
        <f t="shared" si="68"/>
        <v>0</v>
      </c>
      <c r="DC102" s="160">
        <f t="shared" si="68"/>
        <v>0</v>
      </c>
      <c r="DD102" s="130">
        <f>IF(BF102=DD$2,'Result Entry'!G107,0)</f>
        <v>0</v>
      </c>
      <c r="DE102" s="132">
        <f>IF(BF102=DE$2,'Result Entry'!G107,0)</f>
        <v>0</v>
      </c>
      <c r="DF102" s="132">
        <f>IF(BF102=DF$2,'Result Entry'!G107,0)</f>
        <v>0</v>
      </c>
      <c r="DG102" s="132">
        <f>IF(BF102=DG$2,'Result Entry'!G107,0)</f>
        <v>0</v>
      </c>
      <c r="DH102" s="132">
        <f>IF(BF102=DH$2,'Result Entry'!G107,0)</f>
        <v>0</v>
      </c>
      <c r="DI102" s="132">
        <f>IF(BF102=DI$2,'Result Entry'!G107,0)</f>
        <v>0</v>
      </c>
      <c r="DJ102" s="162">
        <f>IF(BF102=DJ$2,'Result Entry'!FS107,0)</f>
        <v>0</v>
      </c>
      <c r="DK102" s="162">
        <f>IF(BF102=DK$2,'Result Entry'!FS107,0)</f>
        <v>0</v>
      </c>
      <c r="DL102" s="162">
        <f>IF(BF102=DL$2,'Result Entry'!FS107,0)</f>
        <v>0</v>
      </c>
      <c r="DM102" s="162">
        <f>IF(BF102=DM$2,'Result Entry'!FS107,0)</f>
        <v>0</v>
      </c>
      <c r="DN102" s="162">
        <f>IF(BF102=DN$2,'Result Entry'!FS107,0)</f>
        <v>0</v>
      </c>
      <c r="DO102" s="162">
        <f>IF(BF102=DO$2,'Result Entry'!FS107,0)</f>
        <v>0</v>
      </c>
    </row>
    <row r="103" spans="57:119" ht="15.75" hidden="1" thickBot="1">
      <c r="BE103" s="172">
        <f t="shared" si="99"/>
        <v>0</v>
      </c>
      <c r="BF103" s="172">
        <f>'Result Entry'!F108</f>
        <v>0</v>
      </c>
      <c r="BG103" s="172" t="str">
        <f>'Result Entry'!Y108</f>
        <v/>
      </c>
      <c r="BH103" s="172" t="str">
        <f>'Result Entry'!AM108</f>
        <v/>
      </c>
      <c r="BI103" s="172" t="str">
        <f>'Result Entry'!BD108</f>
        <v/>
      </c>
      <c r="BJ103" s="172" t="str">
        <f>'Result Entry'!BU108</f>
        <v/>
      </c>
      <c r="BK103" s="172" t="str">
        <f>'Result Entry'!CL108</f>
        <v/>
      </c>
      <c r="BL103" s="172" t="str">
        <f>'Result Entry'!DC108</f>
        <v/>
      </c>
      <c r="BM103" s="150" t="str">
        <f>'Result Entry'!DT108</f>
        <v/>
      </c>
      <c r="BN103" s="173">
        <f t="shared" si="69"/>
        <v>0</v>
      </c>
      <c r="BO103" s="173">
        <f t="shared" si="70"/>
        <v>0</v>
      </c>
      <c r="BP103" s="173">
        <f t="shared" si="71"/>
        <v>0</v>
      </c>
      <c r="BQ103" s="173">
        <f t="shared" si="72"/>
        <v>0</v>
      </c>
      <c r="BR103" s="173">
        <f t="shared" si="73"/>
        <v>0</v>
      </c>
      <c r="BS103" s="173">
        <f t="shared" si="74"/>
        <v>0</v>
      </c>
      <c r="BT103" s="172">
        <f t="shared" si="75"/>
        <v>0</v>
      </c>
      <c r="BU103" s="172">
        <f t="shared" si="76"/>
        <v>0</v>
      </c>
      <c r="BV103" s="172">
        <f t="shared" si="77"/>
        <v>0</v>
      </c>
      <c r="BW103" s="172">
        <f t="shared" si="78"/>
        <v>0</v>
      </c>
      <c r="BX103" s="172">
        <f t="shared" si="79"/>
        <v>0</v>
      </c>
      <c r="BY103" s="172">
        <f t="shared" si="80"/>
        <v>0</v>
      </c>
      <c r="BZ103" s="174">
        <f t="shared" si="81"/>
        <v>0</v>
      </c>
      <c r="CA103" s="173">
        <f t="shared" si="82"/>
        <v>0</v>
      </c>
      <c r="CB103" s="173">
        <f t="shared" si="83"/>
        <v>0</v>
      </c>
      <c r="CC103" s="173">
        <f t="shared" si="84"/>
        <v>0</v>
      </c>
      <c r="CD103" s="173">
        <f t="shared" si="85"/>
        <v>0</v>
      </c>
      <c r="CE103" s="173">
        <f t="shared" si="86"/>
        <v>0</v>
      </c>
      <c r="CF103" s="172">
        <f t="shared" si="87"/>
        <v>0</v>
      </c>
      <c r="CG103" s="172">
        <f t="shared" si="88"/>
        <v>0</v>
      </c>
      <c r="CH103" s="172">
        <f t="shared" si="89"/>
        <v>0</v>
      </c>
      <c r="CI103" s="172">
        <f t="shared" si="90"/>
        <v>0</v>
      </c>
      <c r="CJ103" s="172">
        <f t="shared" si="91"/>
        <v>0</v>
      </c>
      <c r="CK103" s="150">
        <f t="shared" si="92"/>
        <v>0</v>
      </c>
      <c r="CL103" s="173">
        <f t="shared" si="93"/>
        <v>0</v>
      </c>
      <c r="CM103" s="173">
        <f t="shared" si="94"/>
        <v>0</v>
      </c>
      <c r="CN103" s="173">
        <f t="shared" si="95"/>
        <v>0</v>
      </c>
      <c r="CO103" s="173">
        <f t="shared" si="96"/>
        <v>0</v>
      </c>
      <c r="CP103" s="173">
        <f t="shared" si="97"/>
        <v>0</v>
      </c>
      <c r="CQ103" s="173">
        <f t="shared" si="98"/>
        <v>0</v>
      </c>
      <c r="CR103" s="175">
        <f t="shared" si="67"/>
        <v>0</v>
      </c>
      <c r="CS103" s="172">
        <f t="shared" si="67"/>
        <v>0</v>
      </c>
      <c r="CT103" s="172">
        <f t="shared" si="67"/>
        <v>0</v>
      </c>
      <c r="CU103" s="172">
        <f t="shared" si="67"/>
        <v>0</v>
      </c>
      <c r="CV103" s="172">
        <f t="shared" si="67"/>
        <v>0</v>
      </c>
      <c r="CW103" s="150">
        <f t="shared" si="67"/>
        <v>0</v>
      </c>
      <c r="CX103" s="173">
        <f t="shared" si="68"/>
        <v>0</v>
      </c>
      <c r="CY103" s="173">
        <f t="shared" si="68"/>
        <v>0</v>
      </c>
      <c r="CZ103" s="173">
        <f t="shared" si="68"/>
        <v>0</v>
      </c>
      <c r="DA103" s="173">
        <f t="shared" si="68"/>
        <v>0</v>
      </c>
      <c r="DB103" s="173">
        <f t="shared" si="68"/>
        <v>0</v>
      </c>
      <c r="DC103" s="173">
        <f t="shared" si="68"/>
        <v>0</v>
      </c>
      <c r="DD103" s="130">
        <f>IF(BF103=DD$2,'Result Entry'!G108,0)</f>
        <v>0</v>
      </c>
      <c r="DE103" s="132">
        <f>IF(BF103=DE$2,'Result Entry'!G108,0)</f>
        <v>0</v>
      </c>
      <c r="DF103" s="132">
        <f>IF(BF103=DF$2,'Result Entry'!G108,0)</f>
        <v>0</v>
      </c>
      <c r="DG103" s="132">
        <f>IF(BF103=DG$2,'Result Entry'!G108,0)</f>
        <v>0</v>
      </c>
      <c r="DH103" s="132">
        <f>IF(BF103=DH$2,'Result Entry'!G108,0)</f>
        <v>0</v>
      </c>
      <c r="DI103" s="132">
        <f>IF(BF103=DI$2,'Result Entry'!G108,0)</f>
        <v>0</v>
      </c>
      <c r="DJ103" s="162">
        <f>IF(BF103=DJ$2,'Result Entry'!FS108,0)</f>
        <v>0</v>
      </c>
      <c r="DK103" s="162">
        <f>IF(BF103=DK$2,'Result Entry'!FS108,0)</f>
        <v>0</v>
      </c>
      <c r="DL103" s="162">
        <f>IF(BF103=DL$2,'Result Entry'!FS108,0)</f>
        <v>0</v>
      </c>
      <c r="DM103" s="162">
        <f>IF(BF103=DM$2,'Result Entry'!FS108,0)</f>
        <v>0</v>
      </c>
      <c r="DN103" s="162">
        <f>IF(BF103=DN$2,'Result Entry'!FS108,0)</f>
        <v>0</v>
      </c>
      <c r="DO103" s="162">
        <f>IF(BF103=DO$2,'Result Entry'!FS108,0)</f>
        <v>0</v>
      </c>
    </row>
    <row r="104" spans="57:119" hidden="1">
      <c r="BE104" s="2020" t="s">
        <v>203</v>
      </c>
      <c r="BF104" s="2021"/>
      <c r="BG104" s="2021"/>
      <c r="BH104" s="2021"/>
      <c r="BI104" s="2021"/>
      <c r="BJ104" s="2021"/>
      <c r="BK104" s="2021"/>
      <c r="BL104" s="2021"/>
      <c r="BM104" s="2021"/>
      <c r="BN104" s="176">
        <f>COUNTIF(BN$3:BN$103,"d")</f>
        <v>0</v>
      </c>
      <c r="BO104" s="176">
        <f t="shared" ref="BO104:DC104" si="100">COUNTIF(BO$3:BO$103,"d")</f>
        <v>0</v>
      </c>
      <c r="BP104" s="176">
        <f t="shared" si="100"/>
        <v>0</v>
      </c>
      <c r="BQ104" s="176">
        <f t="shared" si="100"/>
        <v>0</v>
      </c>
      <c r="BR104" s="176">
        <f t="shared" si="100"/>
        <v>0</v>
      </c>
      <c r="BS104" s="176">
        <f t="shared" si="100"/>
        <v>0</v>
      </c>
      <c r="BT104" s="177">
        <f t="shared" si="100"/>
        <v>0</v>
      </c>
      <c r="BU104" s="177">
        <f t="shared" si="100"/>
        <v>0</v>
      </c>
      <c r="BV104" s="177">
        <f t="shared" si="100"/>
        <v>0</v>
      </c>
      <c r="BW104" s="177">
        <f t="shared" si="100"/>
        <v>0</v>
      </c>
      <c r="BX104" s="177">
        <f t="shared" si="100"/>
        <v>0</v>
      </c>
      <c r="BY104" s="177">
        <f t="shared" si="100"/>
        <v>0</v>
      </c>
      <c r="BZ104" s="176">
        <f t="shared" si="100"/>
        <v>0</v>
      </c>
      <c r="CA104" s="176">
        <f t="shared" si="100"/>
        <v>0</v>
      </c>
      <c r="CB104" s="176">
        <f t="shared" si="100"/>
        <v>0</v>
      </c>
      <c r="CC104" s="176">
        <f t="shared" si="100"/>
        <v>2</v>
      </c>
      <c r="CD104" s="176">
        <f t="shared" si="100"/>
        <v>0</v>
      </c>
      <c r="CE104" s="176">
        <f t="shared" si="100"/>
        <v>0</v>
      </c>
      <c r="CF104" s="177">
        <f t="shared" si="100"/>
        <v>0</v>
      </c>
      <c r="CG104" s="177">
        <f t="shared" si="100"/>
        <v>0</v>
      </c>
      <c r="CH104" s="177">
        <f t="shared" si="100"/>
        <v>1</v>
      </c>
      <c r="CI104" s="177">
        <f t="shared" si="100"/>
        <v>2</v>
      </c>
      <c r="CJ104" s="177">
        <f t="shared" si="100"/>
        <v>0</v>
      </c>
      <c r="CK104" s="177">
        <f t="shared" si="100"/>
        <v>0</v>
      </c>
      <c r="CL104" s="176">
        <f t="shared" si="100"/>
        <v>0</v>
      </c>
      <c r="CM104" s="176">
        <f t="shared" si="100"/>
        <v>0</v>
      </c>
      <c r="CN104" s="176">
        <f t="shared" si="100"/>
        <v>0</v>
      </c>
      <c r="CO104" s="176">
        <f t="shared" si="100"/>
        <v>2</v>
      </c>
      <c r="CP104" s="176">
        <f t="shared" si="100"/>
        <v>0</v>
      </c>
      <c r="CQ104" s="176">
        <f t="shared" si="100"/>
        <v>0</v>
      </c>
      <c r="CR104" s="177">
        <f t="shared" si="100"/>
        <v>0</v>
      </c>
      <c r="CS104" s="177">
        <f t="shared" si="100"/>
        <v>0</v>
      </c>
      <c r="CT104" s="177">
        <f t="shared" si="100"/>
        <v>0</v>
      </c>
      <c r="CU104" s="177">
        <f t="shared" si="100"/>
        <v>0</v>
      </c>
      <c r="CV104" s="177">
        <f t="shared" si="100"/>
        <v>0</v>
      </c>
      <c r="CW104" s="177">
        <f t="shared" si="100"/>
        <v>0</v>
      </c>
      <c r="CX104" s="176">
        <f t="shared" si="100"/>
        <v>0</v>
      </c>
      <c r="CY104" s="176">
        <f t="shared" si="100"/>
        <v>0</v>
      </c>
      <c r="CZ104" s="176">
        <f t="shared" si="100"/>
        <v>0</v>
      </c>
      <c r="DA104" s="176">
        <f t="shared" si="100"/>
        <v>0</v>
      </c>
      <c r="DB104" s="176">
        <f t="shared" si="100"/>
        <v>0</v>
      </c>
      <c r="DC104" s="178">
        <f t="shared" si="100"/>
        <v>0</v>
      </c>
      <c r="DD104" s="18">
        <f t="shared" ref="DD104:DI104" si="101">COUNTIF(DD$3:DD$103,"NSO")</f>
        <v>1</v>
      </c>
      <c r="DE104" s="18">
        <f t="shared" si="101"/>
        <v>0</v>
      </c>
      <c r="DF104" s="18">
        <f t="shared" si="101"/>
        <v>0</v>
      </c>
      <c r="DG104" s="18">
        <f t="shared" si="101"/>
        <v>0</v>
      </c>
      <c r="DH104" s="18">
        <f t="shared" si="101"/>
        <v>0</v>
      </c>
      <c r="DI104" s="18">
        <f t="shared" si="101"/>
        <v>0</v>
      </c>
      <c r="DJ104" s="2033"/>
      <c r="DK104" s="2034"/>
      <c r="DL104" s="2034"/>
      <c r="DM104" s="2034"/>
      <c r="DN104" s="2034"/>
      <c r="DO104" s="2035"/>
    </row>
    <row r="105" spans="57:119" hidden="1">
      <c r="BE105" s="1987" t="s">
        <v>204</v>
      </c>
      <c r="BF105" s="1988"/>
      <c r="BG105" s="1988"/>
      <c r="BH105" s="1988"/>
      <c r="BI105" s="1988"/>
      <c r="BJ105" s="1988"/>
      <c r="BK105" s="1988"/>
      <c r="BL105" s="1988"/>
      <c r="BM105" s="1988"/>
      <c r="BN105" s="160">
        <f>COUNTIF(BN$3:BN$103,"I")</f>
        <v>0</v>
      </c>
      <c r="BO105" s="160">
        <f t="shared" ref="BO105:DC105" si="102">COUNTIF(BO$3:BO$103,"I")</f>
        <v>0</v>
      </c>
      <c r="BP105" s="160">
        <f t="shared" si="102"/>
        <v>0</v>
      </c>
      <c r="BQ105" s="160">
        <f t="shared" si="102"/>
        <v>0</v>
      </c>
      <c r="BR105" s="160">
        <f t="shared" si="102"/>
        <v>0</v>
      </c>
      <c r="BS105" s="160">
        <f t="shared" si="102"/>
        <v>0</v>
      </c>
      <c r="BT105" s="132">
        <f t="shared" si="102"/>
        <v>0</v>
      </c>
      <c r="BU105" s="132">
        <f t="shared" si="102"/>
        <v>0</v>
      </c>
      <c r="BV105" s="132">
        <f t="shared" si="102"/>
        <v>0</v>
      </c>
      <c r="BW105" s="132">
        <f t="shared" si="102"/>
        <v>0</v>
      </c>
      <c r="BX105" s="132">
        <f t="shared" si="102"/>
        <v>0</v>
      </c>
      <c r="BY105" s="132">
        <f t="shared" si="102"/>
        <v>0</v>
      </c>
      <c r="BZ105" s="160">
        <f t="shared" si="102"/>
        <v>0</v>
      </c>
      <c r="CA105" s="160">
        <f t="shared" si="102"/>
        <v>0</v>
      </c>
      <c r="CB105" s="160">
        <f t="shared" si="102"/>
        <v>1</v>
      </c>
      <c r="CC105" s="160">
        <f t="shared" si="102"/>
        <v>0</v>
      </c>
      <c r="CD105" s="160">
        <f t="shared" si="102"/>
        <v>0</v>
      </c>
      <c r="CE105" s="160">
        <f t="shared" si="102"/>
        <v>0</v>
      </c>
      <c r="CF105" s="132">
        <f t="shared" si="102"/>
        <v>0</v>
      </c>
      <c r="CG105" s="132">
        <f t="shared" si="102"/>
        <v>0</v>
      </c>
      <c r="CH105" s="132">
        <f t="shared" si="102"/>
        <v>0</v>
      </c>
      <c r="CI105" s="132">
        <f t="shared" si="102"/>
        <v>0</v>
      </c>
      <c r="CJ105" s="132">
        <f t="shared" si="102"/>
        <v>1</v>
      </c>
      <c r="CK105" s="132">
        <f t="shared" si="102"/>
        <v>0</v>
      </c>
      <c r="CL105" s="160">
        <f t="shared" si="102"/>
        <v>0</v>
      </c>
      <c r="CM105" s="160">
        <f t="shared" si="102"/>
        <v>0</v>
      </c>
      <c r="CN105" s="160">
        <f t="shared" si="102"/>
        <v>0</v>
      </c>
      <c r="CO105" s="160">
        <f t="shared" si="102"/>
        <v>0</v>
      </c>
      <c r="CP105" s="160">
        <f t="shared" si="102"/>
        <v>0</v>
      </c>
      <c r="CQ105" s="160">
        <f t="shared" si="102"/>
        <v>0</v>
      </c>
      <c r="CR105" s="132">
        <f t="shared" si="102"/>
        <v>0</v>
      </c>
      <c r="CS105" s="132">
        <f t="shared" si="102"/>
        <v>0</v>
      </c>
      <c r="CT105" s="132">
        <f t="shared" si="102"/>
        <v>1</v>
      </c>
      <c r="CU105" s="132">
        <f t="shared" si="102"/>
        <v>0</v>
      </c>
      <c r="CV105" s="132">
        <f t="shared" si="102"/>
        <v>0</v>
      </c>
      <c r="CW105" s="132">
        <f t="shared" si="102"/>
        <v>0</v>
      </c>
      <c r="CX105" s="160">
        <f t="shared" si="102"/>
        <v>0</v>
      </c>
      <c r="CY105" s="160">
        <f t="shared" si="102"/>
        <v>0</v>
      </c>
      <c r="CZ105" s="160">
        <f t="shared" si="102"/>
        <v>0</v>
      </c>
      <c r="DA105" s="160">
        <f t="shared" si="102"/>
        <v>0</v>
      </c>
      <c r="DB105" s="160">
        <f t="shared" si="102"/>
        <v>0</v>
      </c>
      <c r="DC105" s="179">
        <f t="shared" si="102"/>
        <v>0</v>
      </c>
      <c r="DJ105" s="180">
        <f t="shared" ref="DJ105:DO105" si="103">COUNTIF(DJ$3:DJ$103,"First")</f>
        <v>0</v>
      </c>
      <c r="DK105" s="180">
        <f t="shared" si="103"/>
        <v>0</v>
      </c>
      <c r="DL105" s="180">
        <f t="shared" si="103"/>
        <v>1</v>
      </c>
      <c r="DM105" s="180">
        <f t="shared" si="103"/>
        <v>1</v>
      </c>
      <c r="DN105" s="180">
        <f t="shared" si="103"/>
        <v>0</v>
      </c>
      <c r="DO105" s="180">
        <f t="shared" si="103"/>
        <v>0</v>
      </c>
    </row>
    <row r="106" spans="57:119" hidden="1">
      <c r="BE106" s="1987" t="s">
        <v>205</v>
      </c>
      <c r="BF106" s="1988"/>
      <c r="BG106" s="1988"/>
      <c r="BH106" s="1988"/>
      <c r="BI106" s="1988"/>
      <c r="BJ106" s="1988"/>
      <c r="BK106" s="1988"/>
      <c r="BL106" s="1988"/>
      <c r="BM106" s="1988"/>
      <c r="BN106" s="160">
        <f>COUNTIF(BN$3:BN$103,"II")</f>
        <v>0</v>
      </c>
      <c r="BO106" s="160">
        <f t="shared" ref="BO106:DC106" si="104">COUNTIF(BO$3:BO$103,"II")</f>
        <v>0</v>
      </c>
      <c r="BP106" s="160">
        <f t="shared" si="104"/>
        <v>0</v>
      </c>
      <c r="BQ106" s="160">
        <f t="shared" si="104"/>
        <v>0</v>
      </c>
      <c r="BR106" s="160">
        <f t="shared" si="104"/>
        <v>0</v>
      </c>
      <c r="BS106" s="160">
        <f t="shared" si="104"/>
        <v>0</v>
      </c>
      <c r="BT106" s="132">
        <f t="shared" si="104"/>
        <v>0</v>
      </c>
      <c r="BU106" s="132">
        <f t="shared" si="104"/>
        <v>0</v>
      </c>
      <c r="BV106" s="132">
        <f t="shared" si="104"/>
        <v>0</v>
      </c>
      <c r="BW106" s="132">
        <f t="shared" si="104"/>
        <v>1</v>
      </c>
      <c r="BX106" s="132">
        <f t="shared" si="104"/>
        <v>0</v>
      </c>
      <c r="BY106" s="132">
        <f t="shared" si="104"/>
        <v>0</v>
      </c>
      <c r="BZ106" s="160">
        <f t="shared" si="104"/>
        <v>0</v>
      </c>
      <c r="CA106" s="160">
        <f t="shared" si="104"/>
        <v>0</v>
      </c>
      <c r="CB106" s="160">
        <f t="shared" si="104"/>
        <v>0</v>
      </c>
      <c r="CC106" s="160">
        <f t="shared" si="104"/>
        <v>0</v>
      </c>
      <c r="CD106" s="160">
        <f t="shared" si="104"/>
        <v>0</v>
      </c>
      <c r="CE106" s="160">
        <f t="shared" si="104"/>
        <v>0</v>
      </c>
      <c r="CF106" s="132">
        <f t="shared" si="104"/>
        <v>0</v>
      </c>
      <c r="CG106" s="132">
        <f t="shared" si="104"/>
        <v>0</v>
      </c>
      <c r="CH106" s="132">
        <f t="shared" si="104"/>
        <v>0</v>
      </c>
      <c r="CI106" s="132">
        <f t="shared" si="104"/>
        <v>0</v>
      </c>
      <c r="CJ106" s="132">
        <f t="shared" si="104"/>
        <v>0</v>
      </c>
      <c r="CK106" s="132">
        <f t="shared" si="104"/>
        <v>0</v>
      </c>
      <c r="CL106" s="160">
        <f t="shared" si="104"/>
        <v>0</v>
      </c>
      <c r="CM106" s="160">
        <f t="shared" si="104"/>
        <v>0</v>
      </c>
      <c r="CN106" s="160">
        <f t="shared" si="104"/>
        <v>0</v>
      </c>
      <c r="CO106" s="160">
        <f t="shared" si="104"/>
        <v>0</v>
      </c>
      <c r="CP106" s="160">
        <f t="shared" si="104"/>
        <v>1</v>
      </c>
      <c r="CQ106" s="160">
        <f t="shared" si="104"/>
        <v>0</v>
      </c>
      <c r="CR106" s="132">
        <f t="shared" si="104"/>
        <v>0</v>
      </c>
      <c r="CS106" s="132">
        <f t="shared" si="104"/>
        <v>0</v>
      </c>
      <c r="CT106" s="132">
        <f t="shared" si="104"/>
        <v>0</v>
      </c>
      <c r="CU106" s="132">
        <f t="shared" si="104"/>
        <v>0</v>
      </c>
      <c r="CV106" s="132">
        <f t="shared" si="104"/>
        <v>0</v>
      </c>
      <c r="CW106" s="132">
        <f t="shared" si="104"/>
        <v>0</v>
      </c>
      <c r="CX106" s="160">
        <f t="shared" si="104"/>
        <v>0</v>
      </c>
      <c r="CY106" s="160">
        <f t="shared" si="104"/>
        <v>0</v>
      </c>
      <c r="CZ106" s="160">
        <f t="shared" si="104"/>
        <v>0</v>
      </c>
      <c r="DA106" s="160">
        <f t="shared" si="104"/>
        <v>0</v>
      </c>
      <c r="DB106" s="160">
        <f t="shared" si="104"/>
        <v>0</v>
      </c>
      <c r="DC106" s="179">
        <f t="shared" si="104"/>
        <v>0</v>
      </c>
      <c r="DJ106" s="180">
        <f t="shared" ref="DJ106:DO106" si="105">COUNTIF(DJ$3:DJ$103,"Second")</f>
        <v>0</v>
      </c>
      <c r="DK106" s="180">
        <f t="shared" si="105"/>
        <v>0</v>
      </c>
      <c r="DL106" s="180">
        <f t="shared" si="105"/>
        <v>0</v>
      </c>
      <c r="DM106" s="180">
        <f t="shared" si="105"/>
        <v>0</v>
      </c>
      <c r="DN106" s="180">
        <f t="shared" si="105"/>
        <v>1</v>
      </c>
      <c r="DO106" s="180">
        <f t="shared" si="105"/>
        <v>0</v>
      </c>
    </row>
    <row r="107" spans="57:119" hidden="1">
      <c r="BE107" s="1987" t="s">
        <v>206</v>
      </c>
      <c r="BF107" s="1988"/>
      <c r="BG107" s="1988"/>
      <c r="BH107" s="1988"/>
      <c r="BI107" s="1988"/>
      <c r="BJ107" s="1988"/>
      <c r="BK107" s="1988"/>
      <c r="BL107" s="1988"/>
      <c r="BM107" s="1988"/>
      <c r="BN107" s="160">
        <f>COUNTIF(BN$3:BN$103,"III")+COUNTIF(BN$3:BN$103,"G1")+COUNTIF(BN$3:BN$103,"g2")</f>
        <v>0</v>
      </c>
      <c r="BO107" s="160">
        <f t="shared" ref="BO107:DC107" si="106">COUNTIF(BO$3:BO$103,"III")+COUNTIF(BO$3:BO$103,"G1")+COUNTIF(BO$3:BO$103,"g2")</f>
        <v>0</v>
      </c>
      <c r="BP107" s="160">
        <f t="shared" si="106"/>
        <v>1</v>
      </c>
      <c r="BQ107" s="160">
        <f t="shared" si="106"/>
        <v>1</v>
      </c>
      <c r="BR107" s="160">
        <f t="shared" si="106"/>
        <v>1</v>
      </c>
      <c r="BS107" s="160">
        <f t="shared" si="106"/>
        <v>0</v>
      </c>
      <c r="BT107" s="132">
        <f t="shared" si="106"/>
        <v>0</v>
      </c>
      <c r="BU107" s="132">
        <f t="shared" si="106"/>
        <v>0</v>
      </c>
      <c r="BV107" s="132">
        <f t="shared" si="106"/>
        <v>1</v>
      </c>
      <c r="BW107" s="132">
        <f t="shared" si="106"/>
        <v>0</v>
      </c>
      <c r="BX107" s="132">
        <f t="shared" si="106"/>
        <v>1</v>
      </c>
      <c r="BY107" s="132">
        <f t="shared" si="106"/>
        <v>0</v>
      </c>
      <c r="BZ107" s="160">
        <f t="shared" si="106"/>
        <v>0</v>
      </c>
      <c r="CA107" s="160">
        <f t="shared" si="106"/>
        <v>0</v>
      </c>
      <c r="CB107" s="160">
        <f t="shared" si="106"/>
        <v>0</v>
      </c>
      <c r="CC107" s="160">
        <f t="shared" si="106"/>
        <v>0</v>
      </c>
      <c r="CD107" s="160">
        <f t="shared" si="106"/>
        <v>1</v>
      </c>
      <c r="CE107" s="160">
        <f t="shared" si="106"/>
        <v>0</v>
      </c>
      <c r="CF107" s="132">
        <f t="shared" si="106"/>
        <v>0</v>
      </c>
      <c r="CG107" s="132">
        <f t="shared" si="106"/>
        <v>0</v>
      </c>
      <c r="CH107" s="132">
        <f t="shared" si="106"/>
        <v>0</v>
      </c>
      <c r="CI107" s="132">
        <f t="shared" si="106"/>
        <v>0</v>
      </c>
      <c r="CJ107" s="132">
        <f t="shared" si="106"/>
        <v>0</v>
      </c>
      <c r="CK107" s="132">
        <f t="shared" si="106"/>
        <v>0</v>
      </c>
      <c r="CL107" s="160">
        <f t="shared" si="106"/>
        <v>0</v>
      </c>
      <c r="CM107" s="160">
        <f t="shared" si="106"/>
        <v>0</v>
      </c>
      <c r="CN107" s="160">
        <f t="shared" si="106"/>
        <v>0</v>
      </c>
      <c r="CO107" s="160">
        <f t="shared" si="106"/>
        <v>0</v>
      </c>
      <c r="CP107" s="160">
        <f t="shared" si="106"/>
        <v>0</v>
      </c>
      <c r="CQ107" s="160">
        <f t="shared" si="106"/>
        <v>0</v>
      </c>
      <c r="CR107" s="132">
        <f t="shared" si="106"/>
        <v>0</v>
      </c>
      <c r="CS107" s="132">
        <f t="shared" si="106"/>
        <v>0</v>
      </c>
      <c r="CT107" s="132">
        <f t="shared" si="106"/>
        <v>0</v>
      </c>
      <c r="CU107" s="132">
        <f t="shared" si="106"/>
        <v>0</v>
      </c>
      <c r="CV107" s="132">
        <f t="shared" si="106"/>
        <v>0</v>
      </c>
      <c r="CW107" s="132">
        <f t="shared" si="106"/>
        <v>0</v>
      </c>
      <c r="CX107" s="160">
        <f t="shared" si="106"/>
        <v>0</v>
      </c>
      <c r="CY107" s="160">
        <f t="shared" si="106"/>
        <v>0</v>
      </c>
      <c r="CZ107" s="160">
        <f t="shared" si="106"/>
        <v>0</v>
      </c>
      <c r="DA107" s="160">
        <f t="shared" si="106"/>
        <v>0</v>
      </c>
      <c r="DB107" s="160">
        <f t="shared" si="106"/>
        <v>0</v>
      </c>
      <c r="DC107" s="179">
        <f t="shared" si="106"/>
        <v>0</v>
      </c>
      <c r="DJ107" s="180">
        <f t="shared" ref="DJ107:DO107" si="107">COUNTIF(DJ$3:DJ$103,"Third")</f>
        <v>0</v>
      </c>
      <c r="DK107" s="180">
        <f t="shared" si="107"/>
        <v>0</v>
      </c>
      <c r="DL107" s="180">
        <f t="shared" si="107"/>
        <v>0</v>
      </c>
      <c r="DM107" s="180">
        <f t="shared" si="107"/>
        <v>0</v>
      </c>
      <c r="DN107" s="180">
        <f t="shared" si="107"/>
        <v>0</v>
      </c>
      <c r="DO107" s="180">
        <f t="shared" si="107"/>
        <v>0</v>
      </c>
    </row>
    <row r="108" spans="57:119" hidden="1">
      <c r="BE108" s="1987" t="s">
        <v>207</v>
      </c>
      <c r="BF108" s="1988"/>
      <c r="BG108" s="1988"/>
      <c r="BH108" s="1988"/>
      <c r="BI108" s="1988"/>
      <c r="BJ108" s="1988"/>
      <c r="BK108" s="1988"/>
      <c r="BL108" s="1988"/>
      <c r="BM108" s="1988"/>
      <c r="BN108" s="160">
        <f>COUNTIF(BN$3:BN$103,"S")</f>
        <v>0</v>
      </c>
      <c r="BO108" s="160">
        <f t="shared" ref="BO108:DC108" si="108">COUNTIF(BO$3:BO$103,"S")</f>
        <v>0</v>
      </c>
      <c r="BP108" s="160">
        <f t="shared" si="108"/>
        <v>0</v>
      </c>
      <c r="BQ108" s="160">
        <f t="shared" si="108"/>
        <v>0</v>
      </c>
      <c r="BR108" s="160">
        <f t="shared" si="108"/>
        <v>0</v>
      </c>
      <c r="BS108" s="160">
        <f t="shared" si="108"/>
        <v>0</v>
      </c>
      <c r="BT108" s="132">
        <f t="shared" si="108"/>
        <v>0</v>
      </c>
      <c r="BU108" s="132">
        <f t="shared" si="108"/>
        <v>0</v>
      </c>
      <c r="BV108" s="132">
        <f t="shared" si="108"/>
        <v>0</v>
      </c>
      <c r="BW108" s="132">
        <f t="shared" si="108"/>
        <v>0</v>
      </c>
      <c r="BX108" s="132">
        <f t="shared" si="108"/>
        <v>0</v>
      </c>
      <c r="BY108" s="132">
        <f t="shared" si="108"/>
        <v>0</v>
      </c>
      <c r="BZ108" s="160">
        <f t="shared" si="108"/>
        <v>0</v>
      </c>
      <c r="CA108" s="160">
        <f t="shared" si="108"/>
        <v>0</v>
      </c>
      <c r="CB108" s="160">
        <f t="shared" si="108"/>
        <v>0</v>
      </c>
      <c r="CC108" s="160">
        <f t="shared" si="108"/>
        <v>0</v>
      </c>
      <c r="CD108" s="160">
        <f t="shared" si="108"/>
        <v>0</v>
      </c>
      <c r="CE108" s="160">
        <f t="shared" si="108"/>
        <v>0</v>
      </c>
      <c r="CF108" s="132">
        <f t="shared" si="108"/>
        <v>0</v>
      </c>
      <c r="CG108" s="132">
        <f t="shared" si="108"/>
        <v>0</v>
      </c>
      <c r="CH108" s="132">
        <f t="shared" si="108"/>
        <v>0</v>
      </c>
      <c r="CI108" s="132">
        <f t="shared" si="108"/>
        <v>0</v>
      </c>
      <c r="CJ108" s="132">
        <f t="shared" si="108"/>
        <v>0</v>
      </c>
      <c r="CK108" s="132">
        <f t="shared" si="108"/>
        <v>0</v>
      </c>
      <c r="CL108" s="160">
        <f t="shared" si="108"/>
        <v>0</v>
      </c>
      <c r="CM108" s="160">
        <f t="shared" si="108"/>
        <v>0</v>
      </c>
      <c r="CN108" s="160">
        <f t="shared" si="108"/>
        <v>0</v>
      </c>
      <c r="CO108" s="160">
        <f t="shared" si="108"/>
        <v>0</v>
      </c>
      <c r="CP108" s="160">
        <f t="shared" si="108"/>
        <v>0</v>
      </c>
      <c r="CQ108" s="160">
        <f t="shared" si="108"/>
        <v>0</v>
      </c>
      <c r="CR108" s="132">
        <f t="shared" si="108"/>
        <v>0</v>
      </c>
      <c r="CS108" s="132">
        <f t="shared" si="108"/>
        <v>0</v>
      </c>
      <c r="CT108" s="132">
        <f t="shared" si="108"/>
        <v>0</v>
      </c>
      <c r="CU108" s="132">
        <f t="shared" si="108"/>
        <v>0</v>
      </c>
      <c r="CV108" s="132">
        <f t="shared" si="108"/>
        <v>0</v>
      </c>
      <c r="CW108" s="132">
        <f t="shared" si="108"/>
        <v>0</v>
      </c>
      <c r="CX108" s="160">
        <f t="shared" si="108"/>
        <v>0</v>
      </c>
      <c r="CY108" s="160">
        <f t="shared" si="108"/>
        <v>0</v>
      </c>
      <c r="CZ108" s="160">
        <f t="shared" si="108"/>
        <v>0</v>
      </c>
      <c r="DA108" s="160">
        <f t="shared" si="108"/>
        <v>0</v>
      </c>
      <c r="DB108" s="160">
        <f t="shared" si="108"/>
        <v>0</v>
      </c>
      <c r="DC108" s="179">
        <f t="shared" si="108"/>
        <v>0</v>
      </c>
      <c r="DJ108" s="180">
        <f>COUNTIF(DJ$3:DJ$103,"supp.")</f>
        <v>0</v>
      </c>
      <c r="DK108" s="180">
        <f t="shared" ref="DK108:DO108" si="109">COUNTIF(DK$3:DK$103,"supp.")</f>
        <v>0</v>
      </c>
      <c r="DL108" s="180">
        <f t="shared" si="109"/>
        <v>0</v>
      </c>
      <c r="DM108" s="180">
        <f t="shared" si="109"/>
        <v>0</v>
      </c>
      <c r="DN108" s="180">
        <f t="shared" si="109"/>
        <v>0</v>
      </c>
      <c r="DO108" s="180">
        <f t="shared" si="109"/>
        <v>0</v>
      </c>
    </row>
    <row r="109" spans="57:119" hidden="1">
      <c r="BE109" s="1987" t="s">
        <v>208</v>
      </c>
      <c r="BF109" s="1988"/>
      <c r="BG109" s="1988"/>
      <c r="BH109" s="1988"/>
      <c r="BI109" s="1988"/>
      <c r="BJ109" s="1988"/>
      <c r="BK109" s="1988"/>
      <c r="BL109" s="1988"/>
      <c r="BM109" s="1988"/>
      <c r="BN109" s="160">
        <f>COUNTIF(BN$3:BN$103,"F")+COUNTIF(BO$3:BO$102,"AB")</f>
        <v>0</v>
      </c>
      <c r="BO109" s="160">
        <f t="shared" ref="BO109:CP109" si="110">COUNTIF(BO$3:BO$103,"F")+COUNTIF(BP$3:BP$102,"AB")</f>
        <v>0</v>
      </c>
      <c r="BP109" s="160">
        <f t="shared" si="110"/>
        <v>0</v>
      </c>
      <c r="BQ109" s="160">
        <f t="shared" si="110"/>
        <v>1</v>
      </c>
      <c r="BR109" s="160">
        <f t="shared" si="110"/>
        <v>0</v>
      </c>
      <c r="BS109" s="160">
        <f t="shared" si="110"/>
        <v>0</v>
      </c>
      <c r="BT109" s="132">
        <f t="shared" si="110"/>
        <v>0</v>
      </c>
      <c r="BU109" s="132">
        <f t="shared" si="110"/>
        <v>0</v>
      </c>
      <c r="BV109" s="132">
        <f t="shared" si="110"/>
        <v>0</v>
      </c>
      <c r="BW109" s="132">
        <f t="shared" si="110"/>
        <v>1</v>
      </c>
      <c r="BX109" s="132">
        <f t="shared" si="110"/>
        <v>0</v>
      </c>
      <c r="BY109" s="132">
        <f t="shared" si="110"/>
        <v>0</v>
      </c>
      <c r="BZ109" s="160">
        <f t="shared" si="110"/>
        <v>0</v>
      </c>
      <c r="CA109" s="160">
        <f t="shared" si="110"/>
        <v>0</v>
      </c>
      <c r="CB109" s="160">
        <f t="shared" si="110"/>
        <v>0</v>
      </c>
      <c r="CC109" s="160">
        <f t="shared" si="110"/>
        <v>0</v>
      </c>
      <c r="CD109" s="160">
        <f t="shared" si="110"/>
        <v>0</v>
      </c>
      <c r="CE109" s="160">
        <f t="shared" si="110"/>
        <v>0</v>
      </c>
      <c r="CF109" s="132">
        <f t="shared" si="110"/>
        <v>0</v>
      </c>
      <c r="CG109" s="132">
        <f t="shared" si="110"/>
        <v>0</v>
      </c>
      <c r="CH109" s="132">
        <f t="shared" si="110"/>
        <v>0</v>
      </c>
      <c r="CI109" s="132">
        <f t="shared" si="110"/>
        <v>0</v>
      </c>
      <c r="CJ109" s="132">
        <f t="shared" si="110"/>
        <v>0</v>
      </c>
      <c r="CK109" s="132">
        <f t="shared" si="110"/>
        <v>0</v>
      </c>
      <c r="CL109" s="160">
        <f t="shared" si="110"/>
        <v>0</v>
      </c>
      <c r="CM109" s="160">
        <f t="shared" si="110"/>
        <v>0</v>
      </c>
      <c r="CN109" s="160">
        <f t="shared" si="110"/>
        <v>0</v>
      </c>
      <c r="CO109" s="160">
        <f t="shared" si="110"/>
        <v>0</v>
      </c>
      <c r="CP109" s="160">
        <f t="shared" si="110"/>
        <v>0</v>
      </c>
      <c r="CQ109" s="160">
        <f>COUNTIF(CQ$3:CQ$103,"F")+COUNTIF(DD$3:DD$102,"AB")</f>
        <v>0</v>
      </c>
      <c r="CR109" s="132">
        <f t="shared" ref="CR109" si="111">COUNTIF(CR$3:CR$103,"F")+COUNTIF(CS$3:CS$102,"AB")</f>
        <v>0</v>
      </c>
      <c r="CS109" s="132">
        <f t="shared" ref="CS109" si="112">COUNTIF(CS$3:CS$103,"F")+COUNTIF(CT$3:CT$102,"AB")</f>
        <v>0</v>
      </c>
      <c r="CT109" s="132">
        <f t="shared" ref="CT109" si="113">COUNTIF(CT$3:CT$103,"F")+COUNTIF(CU$3:CU$102,"AB")</f>
        <v>0</v>
      </c>
      <c r="CU109" s="132">
        <f t="shared" ref="CU109" si="114">COUNTIF(CU$3:CU$103,"F")+COUNTIF(CV$3:CV$102,"AB")</f>
        <v>0</v>
      </c>
      <c r="CV109" s="132">
        <f t="shared" ref="CV109" si="115">COUNTIF(CV$3:CV$103,"F")+COUNTIF(CW$3:CW$102,"AB")</f>
        <v>0</v>
      </c>
      <c r="CW109" s="132">
        <f>COUNTIF(CW$3:CW$103,"F")+COUNTIF(DJ$3:DJ$102,"AB")</f>
        <v>0</v>
      </c>
      <c r="CX109" s="160">
        <f t="shared" ref="CX109" si="116">COUNTIF(CX$3:CX$103,"F")+COUNTIF(CY$3:CY$102,"AB")</f>
        <v>0</v>
      </c>
      <c r="CY109" s="160">
        <f t="shared" ref="CY109" si="117">COUNTIF(CY$3:CY$103,"F")+COUNTIF(CZ$3:CZ$102,"AB")</f>
        <v>0</v>
      </c>
      <c r="CZ109" s="160">
        <f t="shared" ref="CZ109" si="118">COUNTIF(CZ$3:CZ$103,"F")+COUNTIF(DA$3:DA$102,"AB")</f>
        <v>0</v>
      </c>
      <c r="DA109" s="160">
        <f t="shared" ref="DA109" si="119">COUNTIF(DA$3:DA$103,"F")+COUNTIF(DB$3:DB$102,"AB")</f>
        <v>0</v>
      </c>
      <c r="DB109" s="160">
        <f t="shared" ref="DB109" si="120">COUNTIF(DB$3:DB$103,"F")+COUNTIF(DC$3:DC$102,"AB")</f>
        <v>0</v>
      </c>
      <c r="DC109" s="179">
        <f>COUNTIF(DC$3:DC$103,"F")+COUNTIF(DP$3:DP$102,"AB")</f>
        <v>0</v>
      </c>
      <c r="DJ109" s="180">
        <f t="shared" ref="DJ109:DO109" si="121">COUNTIF(DJ$3:DJ$103,"Failed")</f>
        <v>0</v>
      </c>
      <c r="DK109" s="180">
        <f t="shared" si="121"/>
        <v>0</v>
      </c>
      <c r="DL109" s="180">
        <f t="shared" si="121"/>
        <v>0</v>
      </c>
      <c r="DM109" s="180">
        <f t="shared" si="121"/>
        <v>1</v>
      </c>
      <c r="DN109" s="180">
        <f t="shared" si="121"/>
        <v>0</v>
      </c>
      <c r="DO109" s="180">
        <f t="shared" si="121"/>
        <v>0</v>
      </c>
    </row>
    <row r="110" spans="57:119" hidden="1">
      <c r="BE110" s="1989" t="s">
        <v>139</v>
      </c>
      <c r="BF110" s="1990"/>
      <c r="BG110" s="1990"/>
      <c r="BH110" s="1990"/>
      <c r="BI110" s="1990"/>
      <c r="BJ110" s="1990"/>
      <c r="BK110" s="1990"/>
      <c r="BL110" s="1990"/>
      <c r="BM110" s="1990"/>
      <c r="BN110" s="181">
        <f>SUM(BN104:BN109)</f>
        <v>0</v>
      </c>
      <c r="BO110" s="181">
        <f t="shared" ref="BO110:CQ110" si="122">SUM(BO104:BO109)</f>
        <v>0</v>
      </c>
      <c r="BP110" s="181">
        <f t="shared" si="122"/>
        <v>1</v>
      </c>
      <c r="BQ110" s="181">
        <f t="shared" si="122"/>
        <v>2</v>
      </c>
      <c r="BR110" s="181">
        <f t="shared" si="122"/>
        <v>1</v>
      </c>
      <c r="BS110" s="181">
        <f t="shared" si="122"/>
        <v>0</v>
      </c>
      <c r="BT110" s="182">
        <f t="shared" si="122"/>
        <v>0</v>
      </c>
      <c r="BU110" s="182">
        <f t="shared" si="122"/>
        <v>0</v>
      </c>
      <c r="BV110" s="182">
        <f t="shared" si="122"/>
        <v>1</v>
      </c>
      <c r="BW110" s="182">
        <f t="shared" si="122"/>
        <v>2</v>
      </c>
      <c r="BX110" s="182">
        <f t="shared" si="122"/>
        <v>1</v>
      </c>
      <c r="BY110" s="182">
        <f t="shared" si="122"/>
        <v>0</v>
      </c>
      <c r="BZ110" s="181">
        <f t="shared" si="122"/>
        <v>0</v>
      </c>
      <c r="CA110" s="181">
        <f t="shared" si="122"/>
        <v>0</v>
      </c>
      <c r="CB110" s="181">
        <f t="shared" si="122"/>
        <v>1</v>
      </c>
      <c r="CC110" s="181">
        <f t="shared" si="122"/>
        <v>2</v>
      </c>
      <c r="CD110" s="181">
        <f t="shared" si="122"/>
        <v>1</v>
      </c>
      <c r="CE110" s="181">
        <f t="shared" si="122"/>
        <v>0</v>
      </c>
      <c r="CF110" s="182">
        <f t="shared" si="122"/>
        <v>0</v>
      </c>
      <c r="CG110" s="182">
        <f t="shared" si="122"/>
        <v>0</v>
      </c>
      <c r="CH110" s="182">
        <f t="shared" si="122"/>
        <v>1</v>
      </c>
      <c r="CI110" s="182">
        <f t="shared" si="122"/>
        <v>2</v>
      </c>
      <c r="CJ110" s="182">
        <f t="shared" si="122"/>
        <v>1</v>
      </c>
      <c r="CK110" s="182">
        <f t="shared" si="122"/>
        <v>0</v>
      </c>
      <c r="CL110" s="181">
        <f t="shared" si="122"/>
        <v>0</v>
      </c>
      <c r="CM110" s="181">
        <f t="shared" si="122"/>
        <v>0</v>
      </c>
      <c r="CN110" s="181">
        <f t="shared" si="122"/>
        <v>0</v>
      </c>
      <c r="CO110" s="181">
        <f t="shared" si="122"/>
        <v>2</v>
      </c>
      <c r="CP110" s="181">
        <f t="shared" si="122"/>
        <v>1</v>
      </c>
      <c r="CQ110" s="181">
        <f t="shared" si="122"/>
        <v>0</v>
      </c>
      <c r="CR110" s="182">
        <f t="shared" ref="CR110:CW110" si="123">SUM(CR104:CR109)</f>
        <v>0</v>
      </c>
      <c r="CS110" s="182">
        <f t="shared" si="123"/>
        <v>0</v>
      </c>
      <c r="CT110" s="182">
        <f t="shared" si="123"/>
        <v>1</v>
      </c>
      <c r="CU110" s="182">
        <f t="shared" si="123"/>
        <v>0</v>
      </c>
      <c r="CV110" s="182">
        <f t="shared" si="123"/>
        <v>0</v>
      </c>
      <c r="CW110" s="182">
        <f t="shared" si="123"/>
        <v>0</v>
      </c>
      <c r="CX110" s="181">
        <f t="shared" ref="CX110:DC110" si="124">SUM(CX104:CX109)</f>
        <v>0</v>
      </c>
      <c r="CY110" s="181">
        <f t="shared" si="124"/>
        <v>0</v>
      </c>
      <c r="CZ110" s="181">
        <f t="shared" si="124"/>
        <v>0</v>
      </c>
      <c r="DA110" s="181">
        <f t="shared" si="124"/>
        <v>0</v>
      </c>
      <c r="DB110" s="181">
        <f t="shared" si="124"/>
        <v>0</v>
      </c>
      <c r="DC110" s="183">
        <f t="shared" si="124"/>
        <v>0</v>
      </c>
      <c r="DD110" s="184">
        <f t="shared" ref="DD110:DI110" si="125">SUM(DD104:DD109)</f>
        <v>1</v>
      </c>
      <c r="DE110" s="184">
        <f t="shared" si="125"/>
        <v>0</v>
      </c>
      <c r="DF110" s="184">
        <f t="shared" si="125"/>
        <v>0</v>
      </c>
      <c r="DG110" s="184">
        <f t="shared" si="125"/>
        <v>0</v>
      </c>
      <c r="DH110" s="184">
        <f t="shared" si="125"/>
        <v>0</v>
      </c>
      <c r="DI110" s="184">
        <f t="shared" si="125"/>
        <v>0</v>
      </c>
    </row>
    <row r="111" spans="57:119" hidden="1">
      <c r="BE111" s="1987" t="s">
        <v>210</v>
      </c>
      <c r="BF111" s="1988"/>
      <c r="BG111" s="1988"/>
      <c r="BH111" s="1988"/>
      <c r="BI111" s="1988"/>
      <c r="BJ111" s="1988"/>
      <c r="BK111" s="1988"/>
      <c r="BL111" s="1988"/>
      <c r="BM111" s="1988"/>
      <c r="BN111" s="160">
        <f t="shared" ref="BN111:BS111" si="126">DD$104</f>
        <v>1</v>
      </c>
      <c r="BO111" s="160">
        <f t="shared" si="126"/>
        <v>0</v>
      </c>
      <c r="BP111" s="160">
        <f t="shared" si="126"/>
        <v>0</v>
      </c>
      <c r="BQ111" s="160">
        <f t="shared" si="126"/>
        <v>0</v>
      </c>
      <c r="BR111" s="160">
        <f t="shared" si="126"/>
        <v>0</v>
      </c>
      <c r="BS111" s="160">
        <f t="shared" si="126"/>
        <v>0</v>
      </c>
      <c r="BT111" s="132">
        <f t="shared" ref="BT111:BY111" si="127">DD$104</f>
        <v>1</v>
      </c>
      <c r="BU111" s="132">
        <f t="shared" si="127"/>
        <v>0</v>
      </c>
      <c r="BV111" s="132">
        <f t="shared" si="127"/>
        <v>0</v>
      </c>
      <c r="BW111" s="132">
        <f t="shared" si="127"/>
        <v>0</v>
      </c>
      <c r="BX111" s="132">
        <f t="shared" si="127"/>
        <v>0</v>
      </c>
      <c r="BY111" s="132">
        <f t="shared" si="127"/>
        <v>0</v>
      </c>
      <c r="BZ111" s="160">
        <f t="shared" ref="BZ111:CE111" si="128">DD$104</f>
        <v>1</v>
      </c>
      <c r="CA111" s="160">
        <f t="shared" si="128"/>
        <v>0</v>
      </c>
      <c r="CB111" s="160">
        <f t="shared" si="128"/>
        <v>0</v>
      </c>
      <c r="CC111" s="160">
        <f t="shared" si="128"/>
        <v>0</v>
      </c>
      <c r="CD111" s="160">
        <f t="shared" si="128"/>
        <v>0</v>
      </c>
      <c r="CE111" s="160">
        <f t="shared" si="128"/>
        <v>0</v>
      </c>
      <c r="CF111" s="132">
        <f t="shared" ref="CF111:CK111" si="129">DD$104</f>
        <v>1</v>
      </c>
      <c r="CG111" s="132">
        <f t="shared" si="129"/>
        <v>0</v>
      </c>
      <c r="CH111" s="132">
        <f t="shared" si="129"/>
        <v>0</v>
      </c>
      <c r="CI111" s="132">
        <f t="shared" si="129"/>
        <v>0</v>
      </c>
      <c r="CJ111" s="132">
        <f t="shared" si="129"/>
        <v>0</v>
      </c>
      <c r="CK111" s="132">
        <f t="shared" si="129"/>
        <v>0</v>
      </c>
      <c r="CL111" s="160">
        <f t="shared" ref="CL111:CQ111" si="130">DD$104</f>
        <v>1</v>
      </c>
      <c r="CM111" s="160">
        <f t="shared" si="130"/>
        <v>0</v>
      </c>
      <c r="CN111" s="160">
        <f t="shared" si="130"/>
        <v>0</v>
      </c>
      <c r="CO111" s="160">
        <f t="shared" si="130"/>
        <v>0</v>
      </c>
      <c r="CP111" s="160">
        <f t="shared" si="130"/>
        <v>0</v>
      </c>
      <c r="CQ111" s="160">
        <f t="shared" si="130"/>
        <v>0</v>
      </c>
      <c r="CR111" s="132">
        <f t="shared" ref="CR111" si="131">DJ$104</f>
        <v>0</v>
      </c>
      <c r="CS111" s="132">
        <f t="shared" ref="CS111" si="132">DK$104</f>
        <v>0</v>
      </c>
      <c r="CT111" s="132">
        <f t="shared" ref="CT111" si="133">DL$104</f>
        <v>0</v>
      </c>
      <c r="CU111" s="132">
        <f t="shared" ref="CU111" si="134">DM$104</f>
        <v>0</v>
      </c>
      <c r="CV111" s="132">
        <f t="shared" ref="CV111" si="135">DN$104</f>
        <v>0</v>
      </c>
      <c r="CW111" s="132">
        <f t="shared" ref="CW111" si="136">DO$104</f>
        <v>0</v>
      </c>
      <c r="CX111" s="160">
        <f t="shared" ref="CX111" si="137">DP$104</f>
        <v>0</v>
      </c>
      <c r="CY111" s="160">
        <f t="shared" ref="CY111" si="138">DQ$104</f>
        <v>0</v>
      </c>
      <c r="CZ111" s="160">
        <f t="shared" ref="CZ111" si="139">DR$104</f>
        <v>0</v>
      </c>
      <c r="DA111" s="160">
        <f t="shared" ref="DA111" si="140">DS$104</f>
        <v>0</v>
      </c>
      <c r="DB111" s="160">
        <f t="shared" ref="DB111" si="141">DT$104</f>
        <v>0</v>
      </c>
      <c r="DC111" s="179">
        <f t="shared" ref="DC111" si="142">DU$104</f>
        <v>0</v>
      </c>
      <c r="DJ111" s="180">
        <f t="shared" ref="DJ111:DO111" si="143">COUNTIF(DJ$3:DJ$103,"NSO")</f>
        <v>1</v>
      </c>
      <c r="DK111" s="180">
        <f t="shared" si="143"/>
        <v>0</v>
      </c>
      <c r="DL111" s="180">
        <f t="shared" si="143"/>
        <v>0</v>
      </c>
      <c r="DM111" s="180">
        <f t="shared" si="143"/>
        <v>0</v>
      </c>
      <c r="DN111" s="180">
        <f t="shared" si="143"/>
        <v>0</v>
      </c>
      <c r="DO111" s="180">
        <f t="shared" si="143"/>
        <v>0</v>
      </c>
    </row>
    <row r="112" spans="57:119" ht="15.75" hidden="1" thickBot="1">
      <c r="BE112" s="2013"/>
      <c r="BF112" s="2014"/>
      <c r="BG112" s="2014"/>
      <c r="BH112" s="2014"/>
      <c r="BI112" s="2014"/>
      <c r="BJ112" s="2014"/>
      <c r="BK112" s="2014"/>
      <c r="BL112" s="186"/>
      <c r="BM112" s="186"/>
      <c r="BN112" s="187">
        <f>BN110+BN111</f>
        <v>1</v>
      </c>
      <c r="BO112" s="187">
        <f t="shared" ref="BO112:CQ112" si="144">BO110+BO111</f>
        <v>0</v>
      </c>
      <c r="BP112" s="187">
        <f t="shared" si="144"/>
        <v>1</v>
      </c>
      <c r="BQ112" s="187">
        <f t="shared" si="144"/>
        <v>2</v>
      </c>
      <c r="BR112" s="187">
        <f t="shared" si="144"/>
        <v>1</v>
      </c>
      <c r="BS112" s="187">
        <f t="shared" si="144"/>
        <v>0</v>
      </c>
      <c r="BT112" s="131">
        <f t="shared" si="144"/>
        <v>1</v>
      </c>
      <c r="BU112" s="131">
        <f t="shared" si="144"/>
        <v>0</v>
      </c>
      <c r="BV112" s="131">
        <f t="shared" si="144"/>
        <v>1</v>
      </c>
      <c r="BW112" s="131">
        <f t="shared" si="144"/>
        <v>2</v>
      </c>
      <c r="BX112" s="131">
        <f t="shared" si="144"/>
        <v>1</v>
      </c>
      <c r="BY112" s="131">
        <f t="shared" si="144"/>
        <v>0</v>
      </c>
      <c r="BZ112" s="187">
        <f t="shared" si="144"/>
        <v>1</v>
      </c>
      <c r="CA112" s="187">
        <f t="shared" si="144"/>
        <v>0</v>
      </c>
      <c r="CB112" s="187">
        <f t="shared" si="144"/>
        <v>1</v>
      </c>
      <c r="CC112" s="187">
        <f t="shared" si="144"/>
        <v>2</v>
      </c>
      <c r="CD112" s="187">
        <f t="shared" si="144"/>
        <v>1</v>
      </c>
      <c r="CE112" s="187">
        <f t="shared" si="144"/>
        <v>0</v>
      </c>
      <c r="CF112" s="131">
        <f t="shared" si="144"/>
        <v>1</v>
      </c>
      <c r="CG112" s="131">
        <f t="shared" si="144"/>
        <v>0</v>
      </c>
      <c r="CH112" s="131">
        <f t="shared" si="144"/>
        <v>1</v>
      </c>
      <c r="CI112" s="131">
        <f t="shared" si="144"/>
        <v>2</v>
      </c>
      <c r="CJ112" s="131">
        <f t="shared" si="144"/>
        <v>1</v>
      </c>
      <c r="CK112" s="131">
        <f t="shared" si="144"/>
        <v>0</v>
      </c>
      <c r="CL112" s="187">
        <f t="shared" si="144"/>
        <v>1</v>
      </c>
      <c r="CM112" s="187">
        <f t="shared" si="144"/>
        <v>0</v>
      </c>
      <c r="CN112" s="187">
        <f t="shared" si="144"/>
        <v>0</v>
      </c>
      <c r="CO112" s="187">
        <f t="shared" si="144"/>
        <v>2</v>
      </c>
      <c r="CP112" s="187">
        <f t="shared" si="144"/>
        <v>1</v>
      </c>
      <c r="CQ112" s="187">
        <f t="shared" si="144"/>
        <v>0</v>
      </c>
      <c r="CR112" s="131">
        <f t="shared" ref="CR112:CW112" si="145">CR110+CR111</f>
        <v>0</v>
      </c>
      <c r="CS112" s="131">
        <f t="shared" si="145"/>
        <v>0</v>
      </c>
      <c r="CT112" s="131">
        <f t="shared" si="145"/>
        <v>1</v>
      </c>
      <c r="CU112" s="131">
        <f t="shared" si="145"/>
        <v>0</v>
      </c>
      <c r="CV112" s="131">
        <f t="shared" si="145"/>
        <v>0</v>
      </c>
      <c r="CW112" s="131">
        <f t="shared" si="145"/>
        <v>0</v>
      </c>
      <c r="CX112" s="187">
        <f t="shared" ref="CX112:DC112" si="146">CX110+CX111</f>
        <v>0</v>
      </c>
      <c r="CY112" s="187">
        <f t="shared" si="146"/>
        <v>0</v>
      </c>
      <c r="CZ112" s="187">
        <f t="shared" si="146"/>
        <v>0</v>
      </c>
      <c r="DA112" s="187">
        <f t="shared" si="146"/>
        <v>0</v>
      </c>
      <c r="DB112" s="187">
        <f t="shared" si="146"/>
        <v>0</v>
      </c>
      <c r="DC112" s="188">
        <f t="shared" si="146"/>
        <v>0</v>
      </c>
      <c r="DJ112" s="189">
        <f t="shared" ref="DJ112:DO112" si="147">SUM(DJ105:DJ111)</f>
        <v>1</v>
      </c>
      <c r="DK112" s="189">
        <f t="shared" si="147"/>
        <v>0</v>
      </c>
      <c r="DL112" s="189">
        <f t="shared" si="147"/>
        <v>1</v>
      </c>
      <c r="DM112" s="189">
        <f t="shared" si="147"/>
        <v>2</v>
      </c>
      <c r="DN112" s="189">
        <f t="shared" si="147"/>
        <v>1</v>
      </c>
      <c r="DO112" s="189">
        <f t="shared" si="147"/>
        <v>0</v>
      </c>
    </row>
    <row r="113" spans="66:119" hidden="1">
      <c r="BN113" s="1997">
        <f>SUM(BN112:BS112)</f>
        <v>5</v>
      </c>
      <c r="BO113" s="1997"/>
      <c r="BP113" s="1997"/>
      <c r="BQ113" s="1997"/>
      <c r="BR113" s="1997"/>
      <c r="BS113" s="1997"/>
      <c r="BT113" s="1997">
        <f>SUM(BT112:BY112)</f>
        <v>5</v>
      </c>
      <c r="BU113" s="1997"/>
      <c r="BV113" s="1997"/>
      <c r="BW113" s="1997"/>
      <c r="BX113" s="1997"/>
      <c r="BY113" s="1997"/>
      <c r="BZ113" s="1997">
        <f>SUM(BZ112:CE112)</f>
        <v>5</v>
      </c>
      <c r="CA113" s="1997"/>
      <c r="CB113" s="1997"/>
      <c r="CC113" s="1997"/>
      <c r="CD113" s="1997"/>
      <c r="CE113" s="1997"/>
      <c r="CF113" s="1997">
        <f>SUM(CF112:CK112)</f>
        <v>5</v>
      </c>
      <c r="CG113" s="1997"/>
      <c r="CH113" s="1997"/>
      <c r="CI113" s="1997"/>
      <c r="CJ113" s="1997"/>
      <c r="CK113" s="1997"/>
      <c r="CL113" s="1997">
        <f>SUM(CL112:CQ112)</f>
        <v>4</v>
      </c>
      <c r="CM113" s="1997"/>
      <c r="CN113" s="1997"/>
      <c r="CO113" s="1997"/>
      <c r="CP113" s="1997"/>
      <c r="CQ113" s="1997"/>
      <c r="CR113" s="1997">
        <f>SUM(CR112:CW112)</f>
        <v>1</v>
      </c>
      <c r="CS113" s="1997"/>
      <c r="CT113" s="1997"/>
      <c r="CU113" s="1997"/>
      <c r="CV113" s="1997"/>
      <c r="CW113" s="1997"/>
      <c r="CX113" s="1997">
        <f>SUM(CX112:DC112)</f>
        <v>0</v>
      </c>
      <c r="CY113" s="1997"/>
      <c r="CZ113" s="1997"/>
      <c r="DA113" s="1997"/>
      <c r="DB113" s="1997"/>
      <c r="DC113" s="1997"/>
      <c r="DJ113" s="1997">
        <f>SUM(DJ112:DO112)</f>
        <v>5</v>
      </c>
      <c r="DK113" s="1997"/>
      <c r="DL113" s="1997"/>
      <c r="DM113" s="1997"/>
      <c r="DN113" s="1997"/>
      <c r="DO113" s="1997"/>
    </row>
  </sheetData>
  <sheetProtection formatColumns="0" formatRows="0"/>
  <mergeCells count="155">
    <mergeCell ref="A15:AK15"/>
    <mergeCell ref="A3:E3"/>
    <mergeCell ref="A16:E16"/>
    <mergeCell ref="F16:AK16"/>
    <mergeCell ref="AZ1:AZ26"/>
    <mergeCell ref="H26:L26"/>
    <mergeCell ref="M26:Q26"/>
    <mergeCell ref="R26:V26"/>
    <mergeCell ref="W26:AA26"/>
    <mergeCell ref="AB26:AF26"/>
    <mergeCell ref="AG26:AK26"/>
    <mergeCell ref="H25:L25"/>
    <mergeCell ref="M25:Q25"/>
    <mergeCell ref="R25:V25"/>
    <mergeCell ref="W25:AA25"/>
    <mergeCell ref="AB25:AF25"/>
    <mergeCell ref="AG25:AK25"/>
    <mergeCell ref="R23:V23"/>
    <mergeCell ref="W23:AA23"/>
    <mergeCell ref="AB23:AF23"/>
    <mergeCell ref="AG23:AK23"/>
    <mergeCell ref="H24:L24"/>
    <mergeCell ref="M24:Q24"/>
    <mergeCell ref="M20:Q20"/>
    <mergeCell ref="M21:Q21"/>
    <mergeCell ref="H23:L23"/>
    <mergeCell ref="M23:Q23"/>
    <mergeCell ref="R24:V24"/>
    <mergeCell ref="W24:AA24"/>
    <mergeCell ref="AB24:AF24"/>
    <mergeCell ref="AG24:AK24"/>
    <mergeCell ref="R21:V21"/>
    <mergeCell ref="W21:AA21"/>
    <mergeCell ref="AB21:AF21"/>
    <mergeCell ref="AG21:AK21"/>
    <mergeCell ref="H22:L22"/>
    <mergeCell ref="M22:Q22"/>
    <mergeCell ref="R22:V22"/>
    <mergeCell ref="W22:AA22"/>
    <mergeCell ref="AB22:AF22"/>
    <mergeCell ref="AG22:AK22"/>
    <mergeCell ref="DJ104:DO104"/>
    <mergeCell ref="DJ113:DO113"/>
    <mergeCell ref="A17:A19"/>
    <mergeCell ref="B17:B19"/>
    <mergeCell ref="C17:G19"/>
    <mergeCell ref="H17:L19"/>
    <mergeCell ref="M17:Q19"/>
    <mergeCell ref="R17:V19"/>
    <mergeCell ref="W17:AA19"/>
    <mergeCell ref="AB17:AF19"/>
    <mergeCell ref="AG17:AK19"/>
    <mergeCell ref="C20:G20"/>
    <mergeCell ref="C21:G21"/>
    <mergeCell ref="C22:G22"/>
    <mergeCell ref="C23:G23"/>
    <mergeCell ref="R20:V20"/>
    <mergeCell ref="W20:AA20"/>
    <mergeCell ref="AB20:AF20"/>
    <mergeCell ref="AG20:AK20"/>
    <mergeCell ref="C24:G24"/>
    <mergeCell ref="C25:G25"/>
    <mergeCell ref="C26:G26"/>
    <mergeCell ref="A26:B26"/>
    <mergeCell ref="H20:L20"/>
    <mergeCell ref="A14:B14"/>
    <mergeCell ref="DJ1:DO1"/>
    <mergeCell ref="AI5:AI6"/>
    <mergeCell ref="AJ5:AJ6"/>
    <mergeCell ref="A4:A6"/>
    <mergeCell ref="I5:I6"/>
    <mergeCell ref="AE4:AK4"/>
    <mergeCell ref="X4:AD4"/>
    <mergeCell ref="Q4:W4"/>
    <mergeCell ref="J4:P4"/>
    <mergeCell ref="C4:I4"/>
    <mergeCell ref="P5:P6"/>
    <mergeCell ref="AB5:AB6"/>
    <mergeCell ref="AC5:AC6"/>
    <mergeCell ref="AE5:AE6"/>
    <mergeCell ref="AF5:AF6"/>
    <mergeCell ref="AG5:AG6"/>
    <mergeCell ref="AH5:AH6"/>
    <mergeCell ref="AD5:AD6"/>
    <mergeCell ref="U5:U6"/>
    <mergeCell ref="V5:V6"/>
    <mergeCell ref="Z5:Z6"/>
    <mergeCell ref="AA5:AA6"/>
    <mergeCell ref="DD1:DI1"/>
    <mergeCell ref="BE112:BK112"/>
    <mergeCell ref="BN113:BS113"/>
    <mergeCell ref="BT113:BY113"/>
    <mergeCell ref="BZ113:CE113"/>
    <mergeCell ref="CF113:CK113"/>
    <mergeCell ref="CL113:CQ113"/>
    <mergeCell ref="BN1:BS1"/>
    <mergeCell ref="BT1:BY1"/>
    <mergeCell ref="BZ1:CE1"/>
    <mergeCell ref="CF1:CK1"/>
    <mergeCell ref="CL1:CQ1"/>
    <mergeCell ref="BE1:BM2"/>
    <mergeCell ref="BE104:BM104"/>
    <mergeCell ref="BE105:BM105"/>
    <mergeCell ref="BE106:BM106"/>
    <mergeCell ref="BE107:BM107"/>
    <mergeCell ref="BE108:BM108"/>
    <mergeCell ref="BE111:BM111"/>
    <mergeCell ref="CR1:CW1"/>
    <mergeCell ref="CR113:CW113"/>
    <mergeCell ref="CX1:DC1"/>
    <mergeCell ref="CX113:DC113"/>
    <mergeCell ref="A1:AY1"/>
    <mergeCell ref="A2:AY2"/>
    <mergeCell ref="F3:AY3"/>
    <mergeCell ref="AL16:AY26"/>
    <mergeCell ref="A27:AZ27"/>
    <mergeCell ref="AS4:AY4"/>
    <mergeCell ref="AS5:AS6"/>
    <mergeCell ref="AT5:AT6"/>
    <mergeCell ref="AU5:AU6"/>
    <mergeCell ref="AV5:AV6"/>
    <mergeCell ref="AW5:AW6"/>
    <mergeCell ref="AX5:AX6"/>
    <mergeCell ref="AY5:AY6"/>
    <mergeCell ref="AL4:AR4"/>
    <mergeCell ref="AL5:AL6"/>
    <mergeCell ref="AM5:AM6"/>
    <mergeCell ref="AN5:AN6"/>
    <mergeCell ref="H5:H6"/>
    <mergeCell ref="G5:G6"/>
    <mergeCell ref="AO5:AO6"/>
    <mergeCell ref="AP5:AP6"/>
    <mergeCell ref="AQ5:AQ6"/>
    <mergeCell ref="AR5:AR6"/>
    <mergeCell ref="D5:D6"/>
    <mergeCell ref="C5:C6"/>
    <mergeCell ref="J5:J6"/>
    <mergeCell ref="BE109:BM109"/>
    <mergeCell ref="BE110:BM110"/>
    <mergeCell ref="F5:F6"/>
    <mergeCell ref="E5:E6"/>
    <mergeCell ref="X5:X6"/>
    <mergeCell ref="Y5:Y6"/>
    <mergeCell ref="W5:W6"/>
    <mergeCell ref="N5:N6"/>
    <mergeCell ref="O5:O6"/>
    <mergeCell ref="Q5:Q6"/>
    <mergeCell ref="R5:R6"/>
    <mergeCell ref="S5:S6"/>
    <mergeCell ref="T5:T6"/>
    <mergeCell ref="K5:K6"/>
    <mergeCell ref="L5:L6"/>
    <mergeCell ref="M5:M6"/>
    <mergeCell ref="AK5:AK6"/>
    <mergeCell ref="H21:L21"/>
  </mergeCells>
  <conditionalFormatting sqref="C11:AK11 AM11:AR11 AT11:AY11">
    <cfRule type="cellIs" dxfId="190" priority="2" operator="greaterThan">
      <formula>0</formula>
    </cfRule>
  </conditionalFormatting>
  <conditionalFormatting sqref="C12:AK12 AM12:AR12 AT12:AY12">
    <cfRule type="cellIs" dxfId="189" priority="1" operator="greaterThan">
      <formula>0</formula>
    </cfRule>
  </conditionalFormatting>
  <pageMargins left="0.2" right="0.2" top="0.22" bottom="0.24" header="0.2" footer="0.2"/>
  <pageSetup paperSize="9" scale="65" orientation="landscape" r:id="rId1"/>
  <colBreaks count="1" manualBreakCount="1">
    <brk id="51" max="1048575" man="1"/>
  </colBreaks>
</worksheet>
</file>

<file path=xl/worksheets/sheet9.xml><?xml version="1.0" encoding="utf-8"?>
<worksheet xmlns="http://schemas.openxmlformats.org/spreadsheetml/2006/main" xmlns:r="http://schemas.openxmlformats.org/officeDocument/2006/relationships">
  <sheetPr>
    <tabColor rgb="FFFF0000"/>
  </sheetPr>
  <dimension ref="A1:AB390"/>
  <sheetViews>
    <sheetView workbookViewId="0">
      <selection activeCell="B8" sqref="A1:R1048576"/>
    </sheetView>
  </sheetViews>
  <sheetFormatPr defaultColWidth="0" defaultRowHeight="15" zeroHeight="1"/>
  <cols>
    <col min="1" max="1" width="2.140625" style="974" customWidth="1"/>
    <col min="2" max="2" width="3.7109375" style="974" customWidth="1"/>
    <col min="3" max="3" width="20.85546875" style="974" customWidth="1"/>
    <col min="4" max="17" width="8.5703125" style="974" customWidth="1"/>
    <col min="18" max="18" width="2.140625" style="974" customWidth="1"/>
    <col min="19" max="19" width="3.140625" customWidth="1"/>
    <col min="20" max="20" width="4.5703125" customWidth="1"/>
    <col min="21" max="21" width="9" customWidth="1"/>
    <col min="22" max="22" width="9.140625" customWidth="1"/>
    <col min="23" max="23" width="4" customWidth="1"/>
    <col min="24" max="24" width="7.42578125" hidden="1" customWidth="1"/>
    <col min="25" max="28" width="0" hidden="1" customWidth="1"/>
    <col min="29" max="16384" width="9.140625" hidden="1"/>
  </cols>
  <sheetData>
    <row r="1" spans="1:23" s="17" customFormat="1" ht="9.75" customHeight="1">
      <c r="A1" s="2211">
        <f>T5</f>
        <v>1</v>
      </c>
      <c r="B1" s="2211"/>
      <c r="C1" s="2211"/>
      <c r="D1" s="2211"/>
      <c r="E1" s="2211"/>
      <c r="F1" s="2211"/>
      <c r="G1" s="2211"/>
      <c r="H1" s="2211"/>
      <c r="I1" s="2211"/>
      <c r="J1" s="2211"/>
      <c r="K1" s="2211"/>
      <c r="L1" s="2211"/>
      <c r="M1" s="2211"/>
      <c r="N1" s="2211"/>
      <c r="O1" s="2211"/>
      <c r="P1" s="2211"/>
      <c r="Q1" s="2211"/>
      <c r="R1" s="2211"/>
      <c r="S1" s="2264"/>
      <c r="T1" s="2264"/>
      <c r="U1" s="2264"/>
      <c r="V1" s="2264"/>
      <c r="W1" s="2264"/>
    </row>
    <row r="2" spans="1:23" s="17" customFormat="1" ht="16.5" customHeight="1" thickBot="1">
      <c r="A2" s="2213"/>
      <c r="B2" s="2215" t="s">
        <v>50</v>
      </c>
      <c r="C2" s="2215"/>
      <c r="D2" s="2215"/>
      <c r="E2" s="2215"/>
      <c r="F2" s="2215"/>
      <c r="G2" s="2215"/>
      <c r="H2" s="2215"/>
      <c r="I2" s="2215"/>
      <c r="J2" s="2215"/>
      <c r="K2" s="2215"/>
      <c r="L2" s="2215"/>
      <c r="M2" s="2215"/>
      <c r="N2" s="2215"/>
      <c r="O2" s="2215"/>
      <c r="P2" s="2215"/>
      <c r="Q2" s="2215"/>
      <c r="R2" s="2216"/>
      <c r="S2" s="2264"/>
      <c r="T2" s="2264"/>
      <c r="U2" s="2264"/>
      <c r="V2" s="2264"/>
      <c r="W2" s="2264"/>
    </row>
    <row r="3" spans="1:23" s="17" customFormat="1" ht="62.25" customHeight="1">
      <c r="A3" s="2214"/>
      <c r="B3" s="2217">
        <v>108</v>
      </c>
      <c r="C3" s="902">
        <f>logo</f>
        <v>0</v>
      </c>
      <c r="D3" s="2219" t="str">
        <f>Master!$E$8</f>
        <v xml:space="preserve">Govt. Sr. Secondary School </v>
      </c>
      <c r="E3" s="2220"/>
      <c r="F3" s="2220"/>
      <c r="G3" s="2220"/>
      <c r="H3" s="2220"/>
      <c r="I3" s="2220"/>
      <c r="J3" s="2220"/>
      <c r="K3" s="2220"/>
      <c r="L3" s="2220"/>
      <c r="M3" s="2220"/>
      <c r="N3" s="2220"/>
      <c r="O3" s="2220"/>
      <c r="P3" s="2220"/>
      <c r="Q3" s="2221"/>
      <c r="R3" s="2216"/>
      <c r="S3" s="2265"/>
      <c r="T3" s="2266" t="s">
        <v>254</v>
      </c>
      <c r="U3" s="2266"/>
      <c r="V3" s="2266"/>
      <c r="W3" s="2265"/>
    </row>
    <row r="4" spans="1:23" s="17" customFormat="1" ht="33" customHeight="1" thickBot="1">
      <c r="A4" s="2214"/>
      <c r="B4" s="2218"/>
      <c r="C4" s="903"/>
      <c r="D4" s="2222" t="str">
        <f>Master!$E$11</f>
        <v>P.S.-Bapini (Jodhpur)</v>
      </c>
      <c r="E4" s="2222"/>
      <c r="F4" s="2222"/>
      <c r="G4" s="2222"/>
      <c r="H4" s="2222"/>
      <c r="I4" s="2222"/>
      <c r="J4" s="2222"/>
      <c r="K4" s="2222"/>
      <c r="L4" s="2222"/>
      <c r="M4" s="2222"/>
      <c r="N4" s="2222"/>
      <c r="O4" s="2222"/>
      <c r="P4" s="2222"/>
      <c r="Q4" s="2223"/>
      <c r="R4" s="2216"/>
      <c r="S4" s="2265"/>
      <c r="T4" s="2267"/>
      <c r="U4" s="2267"/>
      <c r="V4" s="2267"/>
      <c r="W4" s="2265"/>
    </row>
    <row r="5" spans="1:23" s="17" customFormat="1" ht="21.75" customHeight="1">
      <c r="A5" s="2214"/>
      <c r="B5" s="2224"/>
      <c r="C5" s="2226" t="s">
        <v>150</v>
      </c>
      <c r="D5" s="2227"/>
      <c r="E5" s="2227"/>
      <c r="F5" s="2227"/>
      <c r="G5" s="2227"/>
      <c r="H5" s="2228"/>
      <c r="I5" s="2232" t="s">
        <v>127</v>
      </c>
      <c r="J5" s="2233"/>
      <c r="K5" s="2233"/>
      <c r="L5" s="2236">
        <f>IF(OR(A1=0,A1=""),"",VLOOKUP(A1,'Result Entry'!$B$6:$K$108,6,0))</f>
        <v>1101</v>
      </c>
      <c r="M5" s="2237"/>
      <c r="N5" s="2240" t="s">
        <v>68</v>
      </c>
      <c r="O5" s="2241"/>
      <c r="P5" s="2242">
        <f>Master!$E$14</f>
        <v>8151106901</v>
      </c>
      <c r="Q5" s="2243"/>
      <c r="R5" s="2216"/>
      <c r="S5" s="2265"/>
      <c r="T5" s="2268">
        <v>1</v>
      </c>
      <c r="U5" s="2269"/>
      <c r="V5" s="2270"/>
      <c r="W5" s="2265"/>
    </row>
    <row r="6" spans="1:23" s="17" customFormat="1" ht="21.75" customHeight="1">
      <c r="A6" s="2214"/>
      <c r="B6" s="2225"/>
      <c r="C6" s="2226"/>
      <c r="D6" s="2227"/>
      <c r="E6" s="2227"/>
      <c r="F6" s="2227"/>
      <c r="G6" s="2227"/>
      <c r="H6" s="2228"/>
      <c r="I6" s="2232"/>
      <c r="J6" s="2233"/>
      <c r="K6" s="2233"/>
      <c r="L6" s="2236"/>
      <c r="M6" s="2237"/>
      <c r="N6" s="2244" t="s">
        <v>66</v>
      </c>
      <c r="O6" s="2245"/>
      <c r="P6" s="2246"/>
      <c r="Q6" s="2247"/>
      <c r="R6" s="2216"/>
      <c r="S6" s="2265"/>
      <c r="T6" s="2271"/>
      <c r="U6" s="2272"/>
      <c r="V6" s="2273"/>
      <c r="W6" s="2265"/>
    </row>
    <row r="7" spans="1:23" s="17" customFormat="1" ht="21.75" customHeight="1" thickBot="1">
      <c r="A7" s="2214"/>
      <c r="B7" s="2225"/>
      <c r="C7" s="2229"/>
      <c r="D7" s="2230"/>
      <c r="E7" s="2230"/>
      <c r="F7" s="2230"/>
      <c r="G7" s="2230"/>
      <c r="H7" s="2231"/>
      <c r="I7" s="2234"/>
      <c r="J7" s="2235"/>
      <c r="K7" s="2235"/>
      <c r="L7" s="2238"/>
      <c r="M7" s="2239"/>
      <c r="N7" s="2248" t="s">
        <v>51</v>
      </c>
      <c r="O7" s="2249"/>
      <c r="P7" s="2250" t="str">
        <f>Master!$E$6</f>
        <v>2023-24</v>
      </c>
      <c r="Q7" s="2251"/>
      <c r="R7" s="2216"/>
      <c r="S7" s="2265"/>
      <c r="T7" s="2274"/>
      <c r="U7" s="2275"/>
      <c r="V7" s="2276"/>
      <c r="W7" s="2265"/>
    </row>
    <row r="8" spans="1:23" s="17" customFormat="1" ht="32.25" customHeight="1" thickBot="1">
      <c r="A8" s="2214"/>
      <c r="B8" s="904" t="s">
        <v>69</v>
      </c>
      <c r="C8" s="2252" t="s">
        <v>20</v>
      </c>
      <c r="D8" s="2253"/>
      <c r="E8" s="2253"/>
      <c r="F8" s="2253"/>
      <c r="G8" s="2254"/>
      <c r="H8" s="905" t="s">
        <v>149</v>
      </c>
      <c r="I8" s="2255">
        <f>IF(OR(A1=0,A1=""),"",VLOOKUP($A1,'Result Entry'!$B$9:$FW$108,4,0))</f>
        <v>793</v>
      </c>
      <c r="J8" s="2255"/>
      <c r="K8" s="2255"/>
      <c r="L8" s="2255"/>
      <c r="M8" s="2255"/>
      <c r="N8" s="2255"/>
      <c r="O8" s="2255"/>
      <c r="P8" s="2255"/>
      <c r="Q8" s="2256"/>
      <c r="R8" s="2216"/>
      <c r="S8" s="2265"/>
      <c r="T8" s="2257" t="s">
        <v>253</v>
      </c>
      <c r="U8" s="2257"/>
      <c r="V8" s="2257"/>
      <c r="W8" s="2265"/>
    </row>
    <row r="9" spans="1:23" s="17" customFormat="1" ht="32.25" customHeight="1">
      <c r="A9" s="2214"/>
      <c r="B9" s="904" t="s">
        <v>69</v>
      </c>
      <c r="C9" s="2178" t="s">
        <v>22</v>
      </c>
      <c r="D9" s="2179"/>
      <c r="E9" s="2179"/>
      <c r="F9" s="2179"/>
      <c r="G9" s="2180"/>
      <c r="H9" s="906" t="s">
        <v>149</v>
      </c>
      <c r="I9" s="2181" t="str">
        <f>IF(OR(A1=0,A1=""),"",VLOOKUP($A1,'Result Entry'!$B$9:$FW$108,7,0))</f>
        <v>ABHISHEK</v>
      </c>
      <c r="J9" s="2181"/>
      <c r="K9" s="2181"/>
      <c r="L9" s="2181"/>
      <c r="M9" s="2181"/>
      <c r="N9" s="2181"/>
      <c r="O9" s="2181"/>
      <c r="P9" s="2181"/>
      <c r="Q9" s="2182"/>
      <c r="R9" s="2216"/>
      <c r="S9" s="2265"/>
      <c r="T9" s="2258">
        <f>IF(OR(T5=0,T5=""),"",T5+9)</f>
        <v>10</v>
      </c>
      <c r="U9" s="2259"/>
      <c r="V9" s="2260"/>
      <c r="W9" s="2265"/>
    </row>
    <row r="10" spans="1:23" s="17" customFormat="1" ht="32.25" customHeight="1" thickBot="1">
      <c r="A10" s="2214"/>
      <c r="B10" s="904" t="s">
        <v>69</v>
      </c>
      <c r="C10" s="2178" t="s">
        <v>23</v>
      </c>
      <c r="D10" s="2179"/>
      <c r="E10" s="2179"/>
      <c r="F10" s="2179"/>
      <c r="G10" s="2180"/>
      <c r="H10" s="906" t="s">
        <v>149</v>
      </c>
      <c r="I10" s="2181" t="str">
        <f>IF(OR(A1=0,A1=""),"",VLOOKUP($A1,'Result Entry'!$B$9:$FW$108,8,0))</f>
        <v>RAMU KHAN</v>
      </c>
      <c r="J10" s="2181"/>
      <c r="K10" s="2181"/>
      <c r="L10" s="2181"/>
      <c r="M10" s="2181"/>
      <c r="N10" s="2181"/>
      <c r="O10" s="2181"/>
      <c r="P10" s="2181"/>
      <c r="Q10" s="2182"/>
      <c r="R10" s="2216"/>
      <c r="S10" s="2265"/>
      <c r="T10" s="2261"/>
      <c r="U10" s="2262"/>
      <c r="V10" s="2263"/>
      <c r="W10" s="2265"/>
    </row>
    <row r="11" spans="1:23" s="17" customFormat="1" ht="32.25" customHeight="1">
      <c r="A11" s="2214"/>
      <c r="B11" s="904" t="s">
        <v>69</v>
      </c>
      <c r="C11" s="2178" t="s">
        <v>52</v>
      </c>
      <c r="D11" s="2179"/>
      <c r="E11" s="2179"/>
      <c r="F11" s="2179"/>
      <c r="G11" s="2180"/>
      <c r="H11" s="906" t="s">
        <v>149</v>
      </c>
      <c r="I11" s="2181" t="str">
        <f>IF(OR(A1=0,A1=""),"",VLOOKUP($A1,'Result Entry'!$B$9:$FW$108,9,0))</f>
        <v>SEEPA DEVI</v>
      </c>
      <c r="J11" s="2181"/>
      <c r="K11" s="2181"/>
      <c r="L11" s="2181"/>
      <c r="M11" s="2181"/>
      <c r="N11" s="2181"/>
      <c r="O11" s="2181"/>
      <c r="P11" s="2181"/>
      <c r="Q11" s="2182"/>
      <c r="R11" s="2216"/>
      <c r="S11" s="2265"/>
      <c r="T11" s="2265"/>
      <c r="U11" s="2265"/>
      <c r="V11" s="2265"/>
      <c r="W11" s="2265"/>
    </row>
    <row r="12" spans="1:23" s="17" customFormat="1" ht="32.25" customHeight="1">
      <c r="A12" s="2214"/>
      <c r="B12" s="904" t="s">
        <v>69</v>
      </c>
      <c r="C12" s="2178" t="s">
        <v>53</v>
      </c>
      <c r="D12" s="2179"/>
      <c r="E12" s="2179"/>
      <c r="F12" s="2179"/>
      <c r="G12" s="2180"/>
      <c r="H12" s="906" t="s">
        <v>149</v>
      </c>
      <c r="I12" s="2183" t="str">
        <f>IF(OR(A1=0,A1=""),"",CONCATENATE('Result Entry'!$G$4,'Result Entry'!$J$4))</f>
        <v>11(A)</v>
      </c>
      <c r="J12" s="2181"/>
      <c r="K12" s="2181"/>
      <c r="L12" s="2181"/>
      <c r="M12" s="2181"/>
      <c r="N12" s="2181"/>
      <c r="O12" s="2181"/>
      <c r="P12" s="2181"/>
      <c r="Q12" s="2182"/>
      <c r="R12" s="2216"/>
      <c r="S12" s="2265"/>
      <c r="T12" s="2265"/>
      <c r="U12" s="2265"/>
      <c r="V12" s="2265"/>
      <c r="W12" s="2265"/>
    </row>
    <row r="13" spans="1:23" s="17" customFormat="1" ht="32.25" customHeight="1" thickBot="1">
      <c r="A13" s="2214"/>
      <c r="B13" s="904" t="s">
        <v>69</v>
      </c>
      <c r="C13" s="2184" t="s">
        <v>25</v>
      </c>
      <c r="D13" s="2138"/>
      <c r="E13" s="2138"/>
      <c r="F13" s="2138"/>
      <c r="G13" s="2185"/>
      <c r="H13" s="907" t="s">
        <v>149</v>
      </c>
      <c r="I13" s="2186">
        <f>IF(OR(A1=0,A1=""),"",VLOOKUP($A1,'Result Entry'!$B$9:$FW$108,10,0))</f>
        <v>38555</v>
      </c>
      <c r="J13" s="2186"/>
      <c r="K13" s="2186"/>
      <c r="L13" s="2186"/>
      <c r="M13" s="2186"/>
      <c r="N13" s="2186"/>
      <c r="O13" s="2186"/>
      <c r="P13" s="2186"/>
      <c r="Q13" s="2187"/>
      <c r="R13" s="2216"/>
      <c r="S13" s="2265"/>
      <c r="T13" s="2265"/>
      <c r="U13" s="2265"/>
      <c r="V13" s="2265"/>
      <c r="W13" s="2265"/>
    </row>
    <row r="14" spans="1:23" s="17" customFormat="1" ht="33.75" customHeight="1">
      <c r="A14" s="2214"/>
      <c r="B14" s="904" t="s">
        <v>69</v>
      </c>
      <c r="C14" s="2188" t="s">
        <v>242</v>
      </c>
      <c r="D14" s="2189"/>
      <c r="E14" s="2192" t="s">
        <v>72</v>
      </c>
      <c r="F14" s="2194" t="s">
        <v>73</v>
      </c>
      <c r="G14" s="2194" t="s">
        <v>229</v>
      </c>
      <c r="H14" s="2196" t="s">
        <v>168</v>
      </c>
      <c r="I14" s="2198" t="s">
        <v>55</v>
      </c>
      <c r="J14" s="2199"/>
      <c r="K14" s="2199"/>
      <c r="L14" s="2200" t="s">
        <v>230</v>
      </c>
      <c r="M14" s="2202" t="s">
        <v>84</v>
      </c>
      <c r="N14" s="2202"/>
      <c r="O14" s="2203"/>
      <c r="P14" s="2204" t="s">
        <v>76</v>
      </c>
      <c r="Q14" s="2206" t="s">
        <v>98</v>
      </c>
      <c r="R14" s="2216"/>
      <c r="S14" s="2265"/>
      <c r="T14" s="2265"/>
      <c r="U14" s="2265"/>
      <c r="V14" s="2265"/>
      <c r="W14" s="2265"/>
    </row>
    <row r="15" spans="1:23" s="17" customFormat="1" ht="33.75" customHeight="1">
      <c r="A15" s="2214"/>
      <c r="B15" s="904" t="s">
        <v>69</v>
      </c>
      <c r="C15" s="2190"/>
      <c r="D15" s="2191"/>
      <c r="E15" s="2193"/>
      <c r="F15" s="2195"/>
      <c r="G15" s="2195"/>
      <c r="H15" s="2197"/>
      <c r="I15" s="908" t="s">
        <v>232</v>
      </c>
      <c r="J15" s="909" t="s">
        <v>86</v>
      </c>
      <c r="K15" s="910" t="s">
        <v>108</v>
      </c>
      <c r="L15" s="2201"/>
      <c r="M15" s="908" t="s">
        <v>232</v>
      </c>
      <c r="N15" s="909" t="s">
        <v>86</v>
      </c>
      <c r="O15" s="911" t="s">
        <v>109</v>
      </c>
      <c r="P15" s="2205"/>
      <c r="Q15" s="2207"/>
      <c r="R15" s="2216"/>
      <c r="S15" s="2265"/>
      <c r="T15" s="2265"/>
      <c r="U15" s="2265"/>
      <c r="V15" s="2265"/>
      <c r="W15" s="2265"/>
    </row>
    <row r="16" spans="1:23" s="194" customFormat="1" ht="20.25" customHeight="1" thickBot="1">
      <c r="A16" s="2214"/>
      <c r="B16" s="904" t="s">
        <v>69</v>
      </c>
      <c r="C16" s="2209" t="s">
        <v>56</v>
      </c>
      <c r="D16" s="2210"/>
      <c r="E16" s="912">
        <f>'Result Entry'!$L$7</f>
        <v>10</v>
      </c>
      <c r="F16" s="913">
        <f>'Result Entry'!$M$7</f>
        <v>10</v>
      </c>
      <c r="G16" s="913">
        <f>'Result Entry'!$N$7</f>
        <v>10</v>
      </c>
      <c r="H16" s="914">
        <f>SUM(E16:G16)</f>
        <v>30</v>
      </c>
      <c r="I16" s="915" t="s">
        <v>241</v>
      </c>
      <c r="J16" s="916" t="s">
        <v>241</v>
      </c>
      <c r="K16" s="917">
        <f>'Result Entry'!$P$7</f>
        <v>70</v>
      </c>
      <c r="L16" s="918">
        <f>SUM(H16,K16)</f>
        <v>100</v>
      </c>
      <c r="M16" s="915" t="s">
        <v>241</v>
      </c>
      <c r="N16" s="916" t="s">
        <v>241</v>
      </c>
      <c r="O16" s="919">
        <f>'Result Entry'!$R$7</f>
        <v>100</v>
      </c>
      <c r="P16" s="920">
        <f>SUM(L16,O16)</f>
        <v>200</v>
      </c>
      <c r="Q16" s="2208"/>
      <c r="R16" s="2216"/>
      <c r="S16" s="2265"/>
      <c r="T16" s="2265"/>
      <c r="U16" s="2265"/>
      <c r="V16" s="2265"/>
      <c r="W16" s="2265"/>
    </row>
    <row r="17" spans="1:28" s="52" customFormat="1" ht="28.5" customHeight="1">
      <c r="A17" s="2214"/>
      <c r="B17" s="904" t="s">
        <v>69</v>
      </c>
      <c r="C17" s="2162" t="str">
        <f>IF(OR(A1=0,A1=""),"",'Result Entry'!$L$3)</f>
        <v>HINDI Comp.</v>
      </c>
      <c r="D17" s="2163"/>
      <c r="E17" s="921">
        <f>IF(OR(A1=0,A1=""),"",IF($L5="TC",0,IF($L5="Nso",0,VLOOKUP($A1,'Result Entry'!$B$9:$FW$108,11,0))))</f>
        <v>8</v>
      </c>
      <c r="F17" s="922">
        <f>IF(OR(A1=0,A1=""),"",IF($L5="TC",0,IF($L5="Nso",0,VLOOKUP($A1,'Result Entry'!$B$9:$FW$108,12,0))))</f>
        <v>10</v>
      </c>
      <c r="G17" s="922">
        <f>IF(OR(A1=0,A1=""),"",IF($L5="TC",0,IF($L5="Nso",0,VLOOKUP($A1,'Result Entry'!$B$9:$FW$108,13,0))))</f>
        <v>5</v>
      </c>
      <c r="H17" s="923">
        <f>IF(OR(A1=0,A1=""),"",SUM(E17:G17))</f>
        <v>23</v>
      </c>
      <c r="I17" s="924" t="str">
        <f>CONCATENATE(X17,"/",'Result Entry'!$P$7)</f>
        <v>10/70</v>
      </c>
      <c r="J17" s="925" t="str">
        <f>IF(OR(A1=0,A1=""),"",IF(Y17=0,"--",CONCATENATE(Y17,"/")))</f>
        <v>--</v>
      </c>
      <c r="K17" s="926">
        <f>SUM(X17:Y17)</f>
        <v>10</v>
      </c>
      <c r="L17" s="927">
        <f>SUM(H17,K17)</f>
        <v>33</v>
      </c>
      <c r="M17" s="924" t="str">
        <f>CONCATENATE(Z17,"/",'Result Entry'!$R$7)</f>
        <v>40/100</v>
      </c>
      <c r="N17" s="925" t="str">
        <f>IF(AA17=0,"--",CONCATENATE(AA17,"/"))</f>
        <v>--</v>
      </c>
      <c r="O17" s="928">
        <f>SUM(Z17:AA17)</f>
        <v>40</v>
      </c>
      <c r="P17" s="929">
        <f>SUM(L17,O17)</f>
        <v>73</v>
      </c>
      <c r="Q17" s="930" t="str">
        <f>IF(OR(A1=0,A1=""),"",IF($L5="TC",0,IF($L5="Nso",0,VLOOKUP($A1,'Result Entry'!$B$9:$FW$108,24,0))))</f>
        <v>III</v>
      </c>
      <c r="R17" s="2216"/>
      <c r="S17" s="2265"/>
      <c r="T17" s="2265"/>
      <c r="U17" s="2265"/>
      <c r="V17" s="2265"/>
      <c r="W17" s="2265"/>
      <c r="X17" s="197">
        <f>IF(OR(A1=0,A1=""),"",IF($L5="TC",0,IF($L5="Nso",0,VLOOKUP($A1,'Result Entry'!$B$9:$FW$108,15,0))))</f>
        <v>10</v>
      </c>
      <c r="Y17" s="197">
        <v>0</v>
      </c>
      <c r="Z17" s="197">
        <f>IF(OR(A1=0,A1=""),"",IF($L5="TC",0,IF($L5="Nso",0,VLOOKUP($A1,'Result Entry'!$B$9:$FW$108,17,0))))</f>
        <v>40</v>
      </c>
      <c r="AA17" s="197">
        <v>0</v>
      </c>
    </row>
    <row r="18" spans="1:28" s="52" customFormat="1" ht="28.5" customHeight="1">
      <c r="A18" s="2214"/>
      <c r="B18" s="904" t="s">
        <v>69</v>
      </c>
      <c r="C18" s="2164" t="str">
        <f>IF(OR(A1=0,A1=""),"",'Result Entry'!$Z$3)</f>
        <v>ENGLISH Comp.</v>
      </c>
      <c r="D18" s="2165"/>
      <c r="E18" s="921">
        <f>IF(OR(A1=0,A1=""),"",IF($L5="TC",0,IF($L5="Nso",0,VLOOKUP($A1,'Result Entry'!$B$9:$FW$108,25,0))))</f>
        <v>2</v>
      </c>
      <c r="F18" s="922">
        <f>IF(OR(A1=0,A1=""),"",IF($L5="TC",0,IF($L5="Nso",0,VLOOKUP($A1,'Result Entry'!$B$9:$FW$108,26,0))))</f>
        <v>10</v>
      </c>
      <c r="G18" s="922">
        <f>IF(OR(A1=0,A1=""),"",IF($L5="TC",0,IF($L5="Nso",0,VLOOKUP($A1,'Result Entry'!$B$9:$FW$108,27,0))))</f>
        <v>5</v>
      </c>
      <c r="H18" s="931">
        <f>IF(OR(A1=0,A1=""),"",SUM(E18:G18))</f>
        <v>17</v>
      </c>
      <c r="I18" s="932" t="str">
        <f>CONCATENATE(X18,"/",'Result Entry'!$AD$7)</f>
        <v>40/70</v>
      </c>
      <c r="J18" s="933" t="str">
        <f>IF(OR(A1=0,A1=""),"",IF(Y18=0,"--",CONCATENATE(Y18,"/")))</f>
        <v>--</v>
      </c>
      <c r="K18" s="934">
        <f t="shared" ref="K18:K23" si="0">SUM(X18:Y18)</f>
        <v>40</v>
      </c>
      <c r="L18" s="935">
        <f t="shared" ref="L18:L23" si="1">SUM(H18,K18)</f>
        <v>57</v>
      </c>
      <c r="M18" s="932" t="str">
        <f>CONCATENATE(Z18,"/",'Result Entry'!$AF$7)</f>
        <v>40/100</v>
      </c>
      <c r="N18" s="933" t="str">
        <f>IF(AA18=0,"--",CONCATENATE(AA18,"/"))</f>
        <v>--</v>
      </c>
      <c r="O18" s="928">
        <f t="shared" ref="O18:O23" si="2">SUM(Z18:AA18)</f>
        <v>40</v>
      </c>
      <c r="P18" s="929">
        <f t="shared" ref="P18:P23" si="3">SUM(L18,O18)</f>
        <v>97</v>
      </c>
      <c r="Q18" s="930" t="str">
        <f>IF(OR(A1=0,A1=""),"",IF($L5="TC",0,IF($L5="Nso",0,VLOOKUP($A1,'Result Entry'!$B$9:$FW$108,38,0))))</f>
        <v>II</v>
      </c>
      <c r="R18" s="2216"/>
      <c r="S18" s="2265"/>
      <c r="T18" s="2265"/>
      <c r="U18" s="2265"/>
      <c r="V18" s="2265"/>
      <c r="W18" s="2265"/>
      <c r="X18" s="198">
        <f>IF(OR(A1=0,A1=""),"",IF($L5="TC",0,IF($L5="Nso",0,VLOOKUP($A1,'Result Entry'!$B$9:$FW$108,29,0))))</f>
        <v>40</v>
      </c>
      <c r="Y18" s="198">
        <v>0</v>
      </c>
      <c r="Z18" s="198">
        <f>IF(OR(A1=0,A1=""),"",IF($L5="TC",0,IF($L5="Nso",0,VLOOKUP($A1,'Result Entry'!$B$9:$FW$108,31,0))))</f>
        <v>40</v>
      </c>
      <c r="AA18" s="198">
        <v>0</v>
      </c>
    </row>
    <row r="19" spans="1:28" s="52" customFormat="1" ht="28.5" customHeight="1">
      <c r="A19" s="2214"/>
      <c r="B19" s="904" t="s">
        <v>69</v>
      </c>
      <c r="C19" s="2164" t="str">
        <f>IF(OR(A1=0,A1=""),"",IF(AB19&gt;=1,'Result Entry'!$AO$3,0))</f>
        <v>PHYSICS</v>
      </c>
      <c r="D19" s="2165"/>
      <c r="E19" s="921">
        <f>IF(OR(A1=0,A1=""),"",IF($L5="TC",0,IF($L5="Nso",0,VLOOKUP($A1,'Result Entry'!$B$9:$FW$108,40,0))))</f>
        <v>10</v>
      </c>
      <c r="F19" s="922">
        <f>IF(OR(A1=0,A1=""),"",IF($L5="TC",0,IF($L5="Nso",0,VLOOKUP($A1,'Result Entry'!$B$9:$FW$108,41,0))))</f>
        <v>10</v>
      </c>
      <c r="G19" s="922">
        <f>IF(OR(A1=0,A1=""),"",IF($L5="TC",0,IF($L5="Nso",0,VLOOKUP($A1,'Result Entry'!$B$9:$FW$108,42,0))))</f>
        <v>10</v>
      </c>
      <c r="H19" s="931">
        <f>IF(OR(A1=0,A1=""),"",SUM(E19:G19))</f>
        <v>30</v>
      </c>
      <c r="I19" s="932" t="str">
        <f>CONCATENATE(X19,"/",'Result Entry'!$AS$7)</f>
        <v>35/40</v>
      </c>
      <c r="J19" s="933" t="str">
        <f>IF(OR(A1=0,A1=""),"",IF(Y19=0,"--",CONCATENATE(Y19,"/",'Result Entry'!$AT$7)))</f>
        <v>25/30</v>
      </c>
      <c r="K19" s="934">
        <f t="shared" si="0"/>
        <v>60</v>
      </c>
      <c r="L19" s="935">
        <f t="shared" si="1"/>
        <v>90</v>
      </c>
      <c r="M19" s="932" t="str">
        <f>CONCATENATE(Z19,"/",'Result Entry'!$AW$7)</f>
        <v>100/100</v>
      </c>
      <c r="N19" s="933" t="str">
        <f>IF(AA19=0,"--",CONCATENATE(AA19,"/",'Result Entry'!$AX$7))</f>
        <v>--</v>
      </c>
      <c r="O19" s="928">
        <f t="shared" si="2"/>
        <v>100</v>
      </c>
      <c r="P19" s="929">
        <f t="shared" si="3"/>
        <v>190</v>
      </c>
      <c r="Q19" s="930" t="str">
        <f>IF(OR(A1=0,A1=""),"",IF($L5="TC",0,IF($L5="Nso",0,VLOOKUP($A1,'Result Entry'!$B$9:$FW$108,55,0))))</f>
        <v>D</v>
      </c>
      <c r="R19" s="2216"/>
      <c r="S19" s="2265"/>
      <c r="T19" s="2265"/>
      <c r="U19" s="2265"/>
      <c r="V19" s="2265"/>
      <c r="W19" s="2265"/>
      <c r="X19" s="198">
        <f>IF(OR(A1=0,A1=""),"",IF($L5="TC",0,IF($L5="Nso",0,VLOOKUP($A1,'Result Entry'!$B$9:$FW$108,44,0))))</f>
        <v>35</v>
      </c>
      <c r="Y19" s="198">
        <f>IF(OR(A1=0,A1=""),"",IF($L5="TC",0,IF($L5="Nso",0,VLOOKUP($A1,'Result Entry'!$B$9:$FW$108,45,0))))</f>
        <v>25</v>
      </c>
      <c r="Z19" s="198">
        <f>IF(OR(A1=0,A1=""),"",IF($L5="TC",0,IF($L5="Nso",0,VLOOKUP($A1,'Result Entry'!$B$9:$FW$108,48,0))))</f>
        <v>100</v>
      </c>
      <c r="AA19" s="198">
        <f>IF(OR(A1=0,A1=""),"",IF($L5="TC",0,IF($L5="Nso",0,VLOOKUP($A1,'Result Entry'!$B$9:$FW$108,49,0))))</f>
        <v>0</v>
      </c>
      <c r="AB19" s="198">
        <f>IF(OR(A1=0,A1=""),"",VLOOKUP($A1,'Result Entry'!$B$9:$FW$108,39,0))</f>
        <v>1</v>
      </c>
    </row>
    <row r="20" spans="1:28" s="52" customFormat="1" ht="28.5" customHeight="1">
      <c r="A20" s="2214"/>
      <c r="B20" s="904" t="s">
        <v>69</v>
      </c>
      <c r="C20" s="2164" t="str">
        <f>IF(OR(A1=0,A1=""),"",IF(AB20&gt;=1,'Result Entry'!$BF$3,0))</f>
        <v>CHEMISTRY</v>
      </c>
      <c r="D20" s="2165"/>
      <c r="E20" s="921">
        <f>IF(OR(A1=0,A1=""),"",IF($L5="TC",0,IF($L5="Nso",0,VLOOKUP($A1,'Result Entry'!$B$9:$FW$108,57,0))))</f>
        <v>10</v>
      </c>
      <c r="F20" s="922">
        <f>IF(OR(A1=0,A1=""),"",IF($L5="TC",0,IF($L5="Nso",0,VLOOKUP($A1,'Result Entry'!$B$9:$FW$108,58,0))))</f>
        <v>10</v>
      </c>
      <c r="G20" s="922">
        <f>IF(OR(A1=0,A1=""),"",IF($L5="TC",0,IF($L5="Nso",0,VLOOKUP($A1,'Result Entry'!$B$9:$FW$108,59,0))))</f>
        <v>10</v>
      </c>
      <c r="H20" s="931">
        <f>IF(OR(A1=0,A1=""),"",SUM(E20:G20))</f>
        <v>30</v>
      </c>
      <c r="I20" s="932" t="str">
        <f>CONCATENATE(X20,"/",'Result Entry'!$BJ$7)</f>
        <v>70/70</v>
      </c>
      <c r="J20" s="933" t="str">
        <f>IF(OR(A1=0,A1=""),"",IF(Y20=0,"--",CONCATENATE(Y20,"/",'Result Entry'!$BK$7)))</f>
        <v>--</v>
      </c>
      <c r="K20" s="934">
        <f t="shared" si="0"/>
        <v>70</v>
      </c>
      <c r="L20" s="935">
        <f t="shared" si="1"/>
        <v>100</v>
      </c>
      <c r="M20" s="932" t="str">
        <f>CONCATENATE(Z20,"/",'Result Entry'!$BN$7)</f>
        <v>100/100</v>
      </c>
      <c r="N20" s="933" t="str">
        <f>IF(AA20=0,"--",CONCATENATE(AA20,"/",'Result Entry'!$BO$7))</f>
        <v>--</v>
      </c>
      <c r="O20" s="928">
        <f t="shared" si="2"/>
        <v>100</v>
      </c>
      <c r="P20" s="929">
        <f t="shared" si="3"/>
        <v>200</v>
      </c>
      <c r="Q20" s="930" t="str">
        <f>IF(OR(A1=0,A1=""),"",IF($L5="TC",0,IF($L5="Nso",0,VLOOKUP($A1,'Result Entry'!$B$9:$FW$108,72,0))))</f>
        <v>D</v>
      </c>
      <c r="R20" s="2216"/>
      <c r="S20" s="2265"/>
      <c r="T20" s="2265"/>
      <c r="U20" s="2265"/>
      <c r="V20" s="2265"/>
      <c r="W20" s="2265"/>
      <c r="X20" s="198">
        <f>IF(OR(A1=0,A1=""),"",IF($L5="TC",0,IF($L5="Nso",0,VLOOKUP($A1,'Result Entry'!$B$9:$FW$108,61,0))))</f>
        <v>70</v>
      </c>
      <c r="Y20" s="198">
        <f>IF(OR(A1=0,A1=""),"",IF($L5="TC",0,IF($L5="Nso",0,VLOOKUP($A1,'Result Entry'!$B$9:$FW$108,62,0))))</f>
        <v>0</v>
      </c>
      <c r="Z20" s="198">
        <f>IF(OR(A1=0,A1=""),"",IF($L5="TC",0,IF($L5="Nso",0,VLOOKUP($A1,'Result Entry'!$B$9:$FW$108,65,0))))</f>
        <v>100</v>
      </c>
      <c r="AA20" s="198">
        <f>IF(OR(A1=0,A1=""),"",IF($L5="TC",0,IF($L5="Nso",0,VLOOKUP($A1,'Result Entry'!$B$9:$FW$108,66,0))))</f>
        <v>0</v>
      </c>
      <c r="AB20" s="198">
        <f>IF(OR(A1=0,A1=""),"",VLOOKUP($A1,'Result Entry'!$B$9:$FW$108,56,0))</f>
        <v>2</v>
      </c>
    </row>
    <row r="21" spans="1:28" s="52" customFormat="1" ht="28.5" customHeight="1">
      <c r="A21" s="2214"/>
      <c r="B21" s="904" t="s">
        <v>69</v>
      </c>
      <c r="C21" s="2166" t="str">
        <f>IF(OR(A1=0,A1=""),"",IF(AB21&gt;=1,'Result Entry'!$BW$3,0))</f>
        <v>BIOLOGY</v>
      </c>
      <c r="D21" s="2167"/>
      <c r="E21" s="936">
        <f>IF(OR(A1=0,A1=""),"",IF($L5="TC",0,IF($L5="Nso",0,VLOOKUP($A1,'Result Entry'!$B$9:$FW$108,74,0))))</f>
        <v>10</v>
      </c>
      <c r="F21" s="937">
        <f>IF(OR(A1=0,A1=""),"",IF($L5="TC",0,IF($L5="Nso",0,VLOOKUP($A1,'Result Entry'!$B$9:$FW$108,75,0))))</f>
        <v>10</v>
      </c>
      <c r="G21" s="937">
        <f>IF(OR(A1=0,A1=""),"",IF($L5="TC",0,IF($L5="Nso",0,VLOOKUP($A1,'Result Entry'!$B$9:$FW$108,76,0))))</f>
        <v>10</v>
      </c>
      <c r="H21" s="938">
        <f>IF(OR(A1=0,A1=""),"",SUM(E21:G21))</f>
        <v>30</v>
      </c>
      <c r="I21" s="939" t="str">
        <f>CONCATENATE(X21,"/",'Result Entry'!$CA$7)</f>
        <v>70/70</v>
      </c>
      <c r="J21" s="940" t="str">
        <f>IF(OR(A1=0,A1=""),"",IF(Y21=0,"--",CONCATENATE(Y21,"/",'Result Entry'!$CB$7)))</f>
        <v>--</v>
      </c>
      <c r="K21" s="941">
        <f t="shared" si="0"/>
        <v>70</v>
      </c>
      <c r="L21" s="942">
        <f t="shared" si="1"/>
        <v>100</v>
      </c>
      <c r="M21" s="939" t="str">
        <f>CONCATENATE(Z21,"/",'Result Entry'!$CE$7)</f>
        <v>100/100</v>
      </c>
      <c r="N21" s="940" t="str">
        <f>IF(AA21=0,"--",CONCATENATE(AA21,"/",'Result Entry'!$CF$7))</f>
        <v>--</v>
      </c>
      <c r="O21" s="943">
        <f t="shared" si="2"/>
        <v>100</v>
      </c>
      <c r="P21" s="944">
        <f t="shared" si="3"/>
        <v>200</v>
      </c>
      <c r="Q21" s="945" t="str">
        <f>IF(OR(A1=0,A1=""),"",IF($L5="TC",0,IF($L5="Nso",0,VLOOKUP($A1,'Result Entry'!$B$9:$FW$108,89,0))))</f>
        <v>D</v>
      </c>
      <c r="R21" s="2216"/>
      <c r="S21" s="2265"/>
      <c r="T21" s="2265"/>
      <c r="U21" s="2265"/>
      <c r="V21" s="2265"/>
      <c r="W21" s="2265"/>
      <c r="X21" s="125">
        <f>IF(OR(A1=0,A1=""),"",IF($L5="TC",0,IF($L5="Nso",0,VLOOKUP($A1,'Result Entry'!$B$9:$FW$108,78,0))))</f>
        <v>70</v>
      </c>
      <c r="Y21" s="125">
        <f>IF(OR(A1=0,A1=""),"",IF($L5="TC",0,IF($L5="Nso",0,VLOOKUP($A1,'Result Entry'!$B$9:$FW$108,79,0))))</f>
        <v>0</v>
      </c>
      <c r="Z21" s="125">
        <f>IF(OR(A1=0,A1=""),"",IF($L5="TC",0,IF($L5="Nso",0,VLOOKUP($A1,'Result Entry'!$B$9:$FW$108,82,0))))</f>
        <v>100</v>
      </c>
      <c r="AA21" s="125">
        <f>IF(OR(A1=0,A1=""),"",IF($L5="TC",0,IF($L5="Nso",0,VLOOKUP($A1,'Result Entry'!$B$9:$FW$108,83,0))))</f>
        <v>0</v>
      </c>
      <c r="AB21" s="125">
        <f>IF(OR(A1=0,A1=""),"",VLOOKUP($A1,'Result Entry'!$B$9:$FW$108,73,0))</f>
        <v>3</v>
      </c>
    </row>
    <row r="22" spans="1:28" s="52" customFormat="1" ht="28.5" customHeight="1">
      <c r="A22" s="2214"/>
      <c r="B22" s="904" t="s">
        <v>69</v>
      </c>
      <c r="C22" s="2168">
        <f>IF(OR(A1=0,A1=""),"",IF(AB22&gt;=1,'Result Entry'!$CN$3,0))</f>
        <v>0</v>
      </c>
      <c r="D22" s="2167"/>
      <c r="E22" s="946">
        <f>IF(OR(A1=0,A1=""),"",IF($L5="TC",0,IF($L5="Nso",0,VLOOKUP($A1,'Result Entry'!$B$9:$FW$108,91,0))))</f>
        <v>0</v>
      </c>
      <c r="F22" s="947">
        <f>IF(OR(A1=0,A1=""),"",IF($L5="TC",0,IF($L5="Nso",0,VLOOKUP($A1,'Result Entry'!$B$9:$FW$108,92,0))))</f>
        <v>0</v>
      </c>
      <c r="G22" s="947">
        <f>IF(OR(A1=0,A1=""),"",IF($L5="TC",0,IF($L5="Nso",0,VLOOKUP($A1,'Result Entry'!$B$9:$FW$108,93,0))))</f>
        <v>0</v>
      </c>
      <c r="H22" s="948">
        <f>IF(OR(A1=0,A1=""),"",SUM(E22:G22))</f>
        <v>0</v>
      </c>
      <c r="I22" s="949" t="str">
        <f>CONCATENATE(X22,"/",'Result Entry'!$CR$7)</f>
        <v>0/70</v>
      </c>
      <c r="J22" s="950" t="str">
        <f>IF(OR(A1=0,A1=""),"",IF(Y22=0,"--",CONCATENATE(Y22,"/",'Result Entry'!$CS$7)))</f>
        <v>--</v>
      </c>
      <c r="K22" s="951">
        <f t="shared" si="0"/>
        <v>0</v>
      </c>
      <c r="L22" s="952">
        <f t="shared" si="1"/>
        <v>0</v>
      </c>
      <c r="M22" s="949" t="str">
        <f>CONCATENATE(Z22,"/",'Result Entry'!$CV$7)</f>
        <v>0/100</v>
      </c>
      <c r="N22" s="950" t="str">
        <f>IF(AA22=0,"--",CONCATENATE(AA22,"/",'Result Entry'!$CW$7))</f>
        <v>--</v>
      </c>
      <c r="O22" s="953">
        <f t="shared" si="2"/>
        <v>0</v>
      </c>
      <c r="P22" s="954">
        <f t="shared" si="3"/>
        <v>0</v>
      </c>
      <c r="Q22" s="955" t="str">
        <f>IF(OR(A1=0,A1=""),"",IF($L5="TC",0,IF($L5="Nso",0,VLOOKUP($A1,'Result Entry'!$B$9:$FW$108,106,0))))</f>
        <v/>
      </c>
      <c r="R22" s="2216"/>
      <c r="S22" s="2265"/>
      <c r="T22" s="2265"/>
      <c r="U22" s="2265"/>
      <c r="V22" s="2265"/>
      <c r="W22" s="2265"/>
      <c r="X22" s="126">
        <f>IF(OR(A1=0,A1=""),"",IF($L5="TC",0,IF($L5="Nso",0,VLOOKUP($A1,'Result Entry'!$B$9:$FW$108,95,0))))</f>
        <v>0</v>
      </c>
      <c r="Y22" s="126">
        <f>IF(OR(A1=0,A1=""),"",IF($L5="TC",0,IF($L5="Nso",0,VLOOKUP($A1,'Result Entry'!$B$9:$FW$108,96,0))))</f>
        <v>0</v>
      </c>
      <c r="Z22" s="126">
        <f>IF(OR(A1=0,A1=""),"",IF($L5="TC",0,IF($L5="Nso",0,VLOOKUP($A1,'Result Entry'!$B$9:$FW$108,99,0))))</f>
        <v>0</v>
      </c>
      <c r="AA22" s="126">
        <f>IF(OR(A1=0,A1=""),"",IF($L5="TC",0,IF($L5="Nso",0,VLOOKUP($A1,'Result Entry'!$B$9:$FW$108,100,0))))</f>
        <v>0</v>
      </c>
      <c r="AB22" s="126">
        <f>IF(OR(A1=0,A1=""),"",VLOOKUP($A1,'Result Entry'!$B$9:$FW$108,90,0))</f>
        <v>0</v>
      </c>
    </row>
    <row r="23" spans="1:28" s="52" customFormat="1" ht="28.5" customHeight="1" thickBot="1">
      <c r="A23" s="2214"/>
      <c r="B23" s="904" t="s">
        <v>69</v>
      </c>
      <c r="C23" s="2166">
        <f>IF(OR(A1=0,A1=""),"",IF(AB23&gt;=1,'Result Entry'!$DE$3,0))</f>
        <v>0</v>
      </c>
      <c r="D23" s="2167"/>
      <c r="E23" s="956">
        <f>IF(OR(A1=0,A1=""),"",IF($L5="TC",0,IF($L5="Nso",0,VLOOKUP($A1,'Result Entry'!$B$9:$FW$108,108,0))))</f>
        <v>0</v>
      </c>
      <c r="F23" s="957">
        <f>IF(OR(A1=0,A1=""),"",IF($L5="TC",0,IF($L5="Nso",0,VLOOKUP($A1,'Result Entry'!$B$9:$FW$108,109,0))))</f>
        <v>0</v>
      </c>
      <c r="G23" s="957">
        <f>IF(OR(A1=0,A1=""),"",IF($L5="TC",0,IF($L5="Nso",0,VLOOKUP($A1,'Result Entry'!$B$9:$FW$108,110,0))))</f>
        <v>0</v>
      </c>
      <c r="H23" s="958">
        <f>IF(OR(A1=0,A1=""),"",SUM(E23:G23))</f>
        <v>0</v>
      </c>
      <c r="I23" s="959" t="str">
        <f>CONCATENATE(X23,"/",'Result Entry'!$DI$7)</f>
        <v>0/70</v>
      </c>
      <c r="J23" s="960" t="str">
        <f>IF(OR(A1=0,A1=""),"",IF(Y23=0,"--",CONCATENATE(Y23,"/",'Result Entry'!$DJ$7)))</f>
        <v>--</v>
      </c>
      <c r="K23" s="961">
        <f t="shared" si="0"/>
        <v>0</v>
      </c>
      <c r="L23" s="962">
        <f t="shared" si="1"/>
        <v>0</v>
      </c>
      <c r="M23" s="959" t="str">
        <f>CONCATENATE(Z23,"/",'Result Entry'!$DM$7)</f>
        <v>0/100</v>
      </c>
      <c r="N23" s="960" t="str">
        <f>IF(AA23=0,"--",CONCATENATE(AA23,"/",'Result Entry'!$DN$7))</f>
        <v>--</v>
      </c>
      <c r="O23" s="963">
        <f t="shared" si="2"/>
        <v>0</v>
      </c>
      <c r="P23" s="964">
        <f t="shared" si="3"/>
        <v>0</v>
      </c>
      <c r="Q23" s="930" t="str">
        <f>IF(OR(A1=0,A1=""),"",IF($L5="TC",0,IF($L5="Nso",0,VLOOKUP($A1,'Result Entry'!$B$9:$FW$108,123,0))))</f>
        <v/>
      </c>
      <c r="R23" s="2216"/>
      <c r="S23" s="2265"/>
      <c r="T23" s="2265"/>
      <c r="U23" s="2265"/>
      <c r="V23" s="2265"/>
      <c r="W23" s="2265"/>
      <c r="X23" s="199">
        <f>IF(OR(A1=0,A1=""),"",IF($L5="TC",0,IF($L5="Nso",0,VLOOKUP($A1,'Result Entry'!$B$9:$FW$108,112,0))))</f>
        <v>0</v>
      </c>
      <c r="Y23" s="199">
        <f>IF(OR(A1=0,A1=""),"",IF($L5="TC",0,IF($L5="Nso",0,VLOOKUP($A1,'Result Entry'!$B$9:$FW$108,113,0))))</f>
        <v>0</v>
      </c>
      <c r="Z23" s="199">
        <f>IF(OR(A1=0,A1=""),"",IF($L5="TC",0,IF($L5="Nso",0,VLOOKUP($A1,'Result Entry'!$B$9:$FW$108,116,0))))</f>
        <v>0</v>
      </c>
      <c r="AA23" s="199">
        <f>IF(OR(A1=0,A1=""),"",IF($L5="TC",0,IF($L5="Nso",0,VLOOKUP($A1,'Result Entry'!$B$9:$FW$108,117,0))))</f>
        <v>0</v>
      </c>
      <c r="AB23" s="199">
        <f>IF(OR(A1=0,A1=""),"",VLOOKUP($A1,'Result Entry'!$B$9:$FW$108,107,0))</f>
        <v>0</v>
      </c>
    </row>
    <row r="24" spans="1:28" s="17" customFormat="1" ht="33.75" customHeight="1">
      <c r="A24" s="2214"/>
      <c r="B24" s="904" t="s">
        <v>69</v>
      </c>
      <c r="C24" s="2169" t="s">
        <v>77</v>
      </c>
      <c r="D24" s="2170"/>
      <c r="E24" s="2171"/>
      <c r="F24" s="2175" t="s">
        <v>78</v>
      </c>
      <c r="G24" s="2176"/>
      <c r="H24" s="2177"/>
      <c r="I24" s="2145" t="s">
        <v>79</v>
      </c>
      <c r="J24" s="2146"/>
      <c r="K24" s="2147" t="s">
        <v>41</v>
      </c>
      <c r="L24" s="2148"/>
      <c r="M24" s="2147" t="s">
        <v>91</v>
      </c>
      <c r="N24" s="2149"/>
      <c r="O24" s="2150" t="s">
        <v>39</v>
      </c>
      <c r="P24" s="2149"/>
      <c r="Q24" s="965" t="s">
        <v>43</v>
      </c>
      <c r="R24" s="2216"/>
      <c r="S24" s="2265"/>
      <c r="T24" s="2265"/>
      <c r="U24" s="2265"/>
      <c r="V24" s="2265"/>
      <c r="W24" s="2265"/>
    </row>
    <row r="25" spans="1:28" s="17" customFormat="1" ht="33.75" customHeight="1" thickBot="1">
      <c r="A25" s="2214"/>
      <c r="B25" s="904" t="s">
        <v>69</v>
      </c>
      <c r="C25" s="2172"/>
      <c r="D25" s="2173"/>
      <c r="E25" s="2174"/>
      <c r="F25" s="2151">
        <f>IF(OR(A1=0,A1=""),"",IF($L5="TC",0,IF($L5="Nso",0,VLOOKUP($A1,'Result Entry'!$B$9:$FW$108,171,0))))</f>
        <v>1000</v>
      </c>
      <c r="G25" s="2152"/>
      <c r="H25" s="2153"/>
      <c r="I25" s="2154">
        <f>IF(OR(A1=0,A1=""),"",IF($L5="TC",0,IF($L5="Nso",0,VLOOKUP($A1,'Result Entry'!$B$9:$FW$108,172,0))))</f>
        <v>760</v>
      </c>
      <c r="J25" s="2155"/>
      <c r="K25" s="2156">
        <f>IF(OR(A1=0,A1=""),"",IF($L5="TC",0,IF($L5="Nso",0,VLOOKUP($A1,'Result Entry'!$B$9:$FW$108,173,0))))</f>
        <v>76</v>
      </c>
      <c r="L25" s="2157"/>
      <c r="M25" s="2158" t="str">
        <f>IF(OR(A1=0,A1=""),"",IF($L5="TC",0,IF($L5="Nso",0,VLOOKUP($A1,'Result Entry'!$B$9:$FW$108,174,0))))</f>
        <v>First</v>
      </c>
      <c r="N25" s="2159"/>
      <c r="O25" s="2160" t="str">
        <f>IF(OR(A1=0,A1=""),"",VLOOKUP($A1,'Result Entry'!$B$9:$FW$108,175,0))</f>
        <v>Passed</v>
      </c>
      <c r="P25" s="2161"/>
      <c r="Q25" s="966">
        <f>IF(OR(A1=0,A1=""),"",IF($L5="TC",0,IF($L5="Nso",0,VLOOKUP($A1,'Result Entry'!$B$9:$FW$108,177,0))))</f>
        <v>0.99999999999999856</v>
      </c>
      <c r="R25" s="2216"/>
      <c r="S25" s="2265"/>
      <c r="T25" s="2265"/>
      <c r="U25" s="2265"/>
      <c r="V25" s="2265"/>
      <c r="W25" s="2265"/>
    </row>
    <row r="26" spans="1:28" s="17" customFormat="1" ht="33.75" customHeight="1">
      <c r="A26" s="2214"/>
      <c r="B26" s="904" t="s">
        <v>69</v>
      </c>
      <c r="C26" s="2118" t="s">
        <v>58</v>
      </c>
      <c r="D26" s="2119"/>
      <c r="E26" s="2119"/>
      <c r="F26" s="2119"/>
      <c r="G26" s="2119"/>
      <c r="H26" s="2119"/>
      <c r="I26" s="2120"/>
      <c r="J26" s="2121" t="s">
        <v>59</v>
      </c>
      <c r="K26" s="2121"/>
      <c r="L26" s="2121"/>
      <c r="M26" s="2122"/>
      <c r="N26" s="2123">
        <f>IF(OR(A1=0,A1=""),"",VLOOKUP($A1,'Result Entry'!$B$9:$FW$108,168,0))</f>
        <v>362</v>
      </c>
      <c r="O26" s="2124"/>
      <c r="P26" s="2125" t="s">
        <v>37</v>
      </c>
      <c r="Q26" s="2126"/>
      <c r="R26" s="2216"/>
      <c r="S26" s="2265"/>
      <c r="T26" s="2265"/>
      <c r="U26" s="2265"/>
      <c r="V26" s="2265"/>
      <c r="W26" s="2265"/>
    </row>
    <row r="27" spans="1:28" s="17" customFormat="1" ht="33.75" customHeight="1" thickBot="1">
      <c r="A27" s="2214"/>
      <c r="B27" s="904" t="s">
        <v>69</v>
      </c>
      <c r="C27" s="2127" t="s">
        <v>242</v>
      </c>
      <c r="D27" s="2128"/>
      <c r="E27" s="2128"/>
      <c r="F27" s="2129" t="s">
        <v>157</v>
      </c>
      <c r="G27" s="2130"/>
      <c r="H27" s="2131"/>
      <c r="I27" s="967" t="s">
        <v>240</v>
      </c>
      <c r="J27" s="2135" t="s">
        <v>60</v>
      </c>
      <c r="K27" s="2135"/>
      <c r="L27" s="2135"/>
      <c r="M27" s="2136"/>
      <c r="N27" s="2137">
        <f>IF(OR(A1=0,A1=""),"",VLOOKUP($A1,'Result Entry'!$B$9:$FW$108,169,0))</f>
        <v>274</v>
      </c>
      <c r="O27" s="2138"/>
      <c r="P27" s="2139">
        <f>IF(OR(A1=0,A1=""),"",VLOOKUP($A1,'Result Entry'!$B$9:$FW$108,170,0))</f>
        <v>75.690607734806619</v>
      </c>
      <c r="Q27" s="2140"/>
      <c r="R27" s="2216"/>
      <c r="S27" s="2265"/>
      <c r="T27" s="2265"/>
      <c r="U27" s="2265"/>
      <c r="V27" s="2265"/>
      <c r="W27" s="2265"/>
    </row>
    <row r="28" spans="1:28" s="17" customFormat="1" ht="33.75" customHeight="1">
      <c r="A28" s="2214"/>
      <c r="B28" s="904" t="s">
        <v>69</v>
      </c>
      <c r="C28" s="2127"/>
      <c r="D28" s="2128"/>
      <c r="E28" s="2128"/>
      <c r="F28" s="2132"/>
      <c r="G28" s="2133"/>
      <c r="H28" s="2134"/>
      <c r="I28" s="968" t="s">
        <v>99</v>
      </c>
      <c r="J28" s="2141" t="s">
        <v>61</v>
      </c>
      <c r="K28" s="2141"/>
      <c r="L28" s="2141"/>
      <c r="M28" s="2142"/>
      <c r="N28" s="2143" t="str">
        <f>IF(OR(A1=0,A1=""),"",IF($L5="TC","Transferred",IF($L5="Nso","NameSeparated",VLOOKUP($A1,'Result Entry'!$B$9:$FW$108,178,0))))</f>
        <v>Very Good</v>
      </c>
      <c r="O28" s="2143"/>
      <c r="P28" s="2143"/>
      <c r="Q28" s="2144"/>
      <c r="R28" s="2216"/>
      <c r="S28" s="2265"/>
      <c r="T28" s="2265"/>
      <c r="U28" s="2265"/>
      <c r="V28" s="2265"/>
      <c r="W28" s="2265"/>
    </row>
    <row r="29" spans="1:28" s="17" customFormat="1" ht="33.75" customHeight="1">
      <c r="A29" s="2214"/>
      <c r="B29" s="904" t="s">
        <v>69</v>
      </c>
      <c r="C29" s="2104" t="str">
        <f>'Result Entry'!$DU$3</f>
        <v>Foundation Of Information Tech.</v>
      </c>
      <c r="D29" s="2105"/>
      <c r="E29" s="2106"/>
      <c r="F29" s="2069" t="str">
        <f>IF(OR(A1=0,A1=""),"",IF(OR($L5="TC",$L5="Nso"),"",VLOOKUP($A1,'Result Entry'!$B$9:$GS$108,196,0)))</f>
        <v>200/200</v>
      </c>
      <c r="G29" s="2069"/>
      <c r="H29" s="2069"/>
      <c r="I29" s="969" t="str">
        <f>IF(OR(A1=0,A1=""),"",IF(F29="","",VLOOKUP($A1,'Result Entry'!$B$9:$GS$108,137,0)))</f>
        <v>A</v>
      </c>
      <c r="J29" s="2107" t="s">
        <v>71</v>
      </c>
      <c r="K29" s="2107"/>
      <c r="L29" s="2107"/>
      <c r="M29" s="2108"/>
      <c r="N29" s="2109">
        <f>IF(OR(A1=0,A1=""),"",'Result Entry'!$T$2)</f>
        <v>45419</v>
      </c>
      <c r="O29" s="2110"/>
      <c r="P29" s="2110"/>
      <c r="Q29" s="2111"/>
      <c r="R29" s="2216"/>
      <c r="S29" s="2265"/>
      <c r="T29" s="2265"/>
      <c r="U29" s="2265"/>
      <c r="V29" s="2265"/>
      <c r="W29" s="2265"/>
    </row>
    <row r="30" spans="1:28" s="17" customFormat="1" ht="33.75" customHeight="1">
      <c r="A30" s="2214"/>
      <c r="B30" s="904" t="s">
        <v>69</v>
      </c>
      <c r="C30" s="2066" t="str">
        <f>'Result Entry'!$EI$3</f>
        <v>G.I.A.I.-II</v>
      </c>
      <c r="D30" s="2067"/>
      <c r="E30" s="2068"/>
      <c r="F30" s="2069" t="str">
        <f>IF(OR(A1=0,A1=""),"",IF(OR($L5="TC",$L5="Nso"),"",VLOOKUP($A1,'Result Entry'!$B$9:$GS$108,200,0)))</f>
        <v>94/200</v>
      </c>
      <c r="G30" s="2069"/>
      <c r="H30" s="2069"/>
      <c r="I30" s="969" t="str">
        <f>IF(OR(A1=0,A1=""),"",IF(F30="","",VLOOKUP($A1,'Result Entry'!$B$9:$GS$108,149,0)))</f>
        <v>C</v>
      </c>
      <c r="J30" s="2112"/>
      <c r="K30" s="2113"/>
      <c r="L30" s="2113"/>
      <c r="M30" s="2113"/>
      <c r="N30" s="2113"/>
      <c r="O30" s="2113"/>
      <c r="P30" s="2113"/>
      <c r="Q30" s="2114"/>
      <c r="R30" s="2216"/>
      <c r="S30" s="2265"/>
      <c r="T30" s="2265"/>
      <c r="U30" s="2265"/>
      <c r="V30" s="2265"/>
      <c r="W30" s="2265"/>
    </row>
    <row r="31" spans="1:28" s="17" customFormat="1" ht="33.75" customHeight="1">
      <c r="A31" s="2214"/>
      <c r="B31" s="904" t="s">
        <v>69</v>
      </c>
      <c r="C31" s="2066" t="str">
        <f>'Result Entry'!$EU$3</f>
        <v>SOC.SER.PLAN</v>
      </c>
      <c r="D31" s="2067"/>
      <c r="E31" s="2068"/>
      <c r="F31" s="2069" t="str">
        <f>IF(OR(A1=0,A1=""),"",IF(OR($L5="TC",$L5="Nso"),"",VLOOKUP($A1,'Result Entry'!$B$9:$HS$108,204,0)))</f>
        <v>129/200</v>
      </c>
      <c r="G31" s="2069"/>
      <c r="H31" s="2069"/>
      <c r="I31" s="969" t="str">
        <f>IF(OR(A1=0,A1=""),"",IF(F31="","",VLOOKUP($A1,'Result Entry'!$B$9:$GS$108,161,0)))</f>
        <v>B</v>
      </c>
      <c r="J31" s="2070" t="s">
        <v>174</v>
      </c>
      <c r="K31" s="2071"/>
      <c r="L31" s="2071"/>
      <c r="M31" s="2072"/>
      <c r="N31" s="2115"/>
      <c r="O31" s="2116"/>
      <c r="P31" s="2116"/>
      <c r="Q31" s="2117"/>
      <c r="R31" s="2216"/>
      <c r="S31" s="2265"/>
      <c r="T31" s="2265"/>
      <c r="U31" s="2265"/>
      <c r="V31" s="2265"/>
      <c r="W31" s="2265"/>
    </row>
    <row r="32" spans="1:28" s="17" customFormat="1" ht="33.75" customHeight="1" thickBot="1">
      <c r="A32" s="2214"/>
      <c r="B32" s="904" t="s">
        <v>69</v>
      </c>
      <c r="C32" s="2066" t="str">
        <f>'Result Entry'!$FG$3</f>
        <v>Jeewan Kaushal</v>
      </c>
      <c r="D32" s="2067"/>
      <c r="E32" s="2068"/>
      <c r="F32" s="2069" t="str">
        <f>IF(OR(A1=0,A1=""),"",IF(OR($L5="TC",$L5="Nso"),"",VLOOKUP($A1,'Result Entry'!$B$9:$HS$108,208,0)))</f>
        <v>55/100</v>
      </c>
      <c r="G32" s="2069"/>
      <c r="H32" s="2069"/>
      <c r="I32" s="969" t="str">
        <f>IF(OR(A1=0,A1=""),"",IF(F32="","",VLOOKUP($A1,'Result Entry'!$B$9:$HS$108,167,0)))</f>
        <v>C</v>
      </c>
      <c r="J32" s="2070" t="s">
        <v>148</v>
      </c>
      <c r="K32" s="2071"/>
      <c r="L32" s="2071"/>
      <c r="M32" s="2072"/>
      <c r="N32" s="2072"/>
      <c r="O32" s="2072"/>
      <c r="P32" s="2072"/>
      <c r="Q32" s="2073"/>
      <c r="R32" s="2216"/>
      <c r="S32" s="2265"/>
      <c r="T32" s="2265"/>
      <c r="U32" s="2265"/>
      <c r="V32" s="2265"/>
      <c r="W32" s="2265"/>
    </row>
    <row r="33" spans="1:23" s="17" customFormat="1" ht="33.75" customHeight="1">
      <c r="A33" s="2214"/>
      <c r="B33" s="904" t="s">
        <v>69</v>
      </c>
      <c r="C33" s="2074" t="s">
        <v>180</v>
      </c>
      <c r="D33" s="2075"/>
      <c r="E33" s="2076"/>
      <c r="F33" s="2083" t="s">
        <v>181</v>
      </c>
      <c r="G33" s="2084"/>
      <c r="H33" s="2085"/>
      <c r="I33" s="970" t="s">
        <v>30</v>
      </c>
      <c r="J33" s="2070" t="s">
        <v>175</v>
      </c>
      <c r="K33" s="2071"/>
      <c r="L33" s="2071"/>
      <c r="M33" s="2072"/>
      <c r="N33" s="2072"/>
      <c r="O33" s="2072"/>
      <c r="P33" s="2072"/>
      <c r="Q33" s="2073"/>
      <c r="R33" s="2216"/>
      <c r="S33" s="2265"/>
      <c r="T33" s="2265"/>
      <c r="U33" s="2265"/>
      <c r="V33" s="2265"/>
      <c r="W33" s="2265"/>
    </row>
    <row r="34" spans="1:23" s="17" customFormat="1" ht="33.75" customHeight="1">
      <c r="A34" s="2214"/>
      <c r="B34" s="904" t="s">
        <v>69</v>
      </c>
      <c r="C34" s="2077"/>
      <c r="D34" s="2078"/>
      <c r="E34" s="2079"/>
      <c r="F34" s="2086" t="s">
        <v>243</v>
      </c>
      <c r="G34" s="2087"/>
      <c r="H34" s="2088"/>
      <c r="I34" s="971" t="s">
        <v>62</v>
      </c>
      <c r="J34" s="2089" t="s">
        <v>67</v>
      </c>
      <c r="K34" s="2090"/>
      <c r="L34" s="2090"/>
      <c r="M34" s="2090"/>
      <c r="N34" s="2090"/>
      <c r="O34" s="2090"/>
      <c r="P34" s="2090"/>
      <c r="Q34" s="2091"/>
      <c r="R34" s="2216"/>
      <c r="S34" s="2265"/>
      <c r="T34" s="2265"/>
      <c r="U34" s="2265"/>
      <c r="V34" s="2265"/>
      <c r="W34" s="2265"/>
    </row>
    <row r="35" spans="1:23" s="17" customFormat="1" ht="33.75" customHeight="1">
      <c r="A35" s="2214"/>
      <c r="B35" s="904" t="s">
        <v>69</v>
      </c>
      <c r="C35" s="2077"/>
      <c r="D35" s="2078"/>
      <c r="E35" s="2079"/>
      <c r="F35" s="2086" t="s">
        <v>244</v>
      </c>
      <c r="G35" s="2087"/>
      <c r="H35" s="2088"/>
      <c r="I35" s="971" t="s">
        <v>63</v>
      </c>
      <c r="J35" s="2092"/>
      <c r="K35" s="2093"/>
      <c r="L35" s="2093"/>
      <c r="M35" s="2093"/>
      <c r="N35" s="2093"/>
      <c r="O35" s="2093"/>
      <c r="P35" s="2093"/>
      <c r="Q35" s="2094"/>
      <c r="R35" s="2216"/>
      <c r="S35" s="2265"/>
      <c r="T35" s="2265"/>
      <c r="U35" s="2265"/>
      <c r="V35" s="2265"/>
      <c r="W35" s="2265"/>
    </row>
    <row r="36" spans="1:23" s="17" customFormat="1" ht="33.75" customHeight="1">
      <c r="A36" s="2214"/>
      <c r="B36" s="904" t="s">
        <v>69</v>
      </c>
      <c r="C36" s="2077"/>
      <c r="D36" s="2078"/>
      <c r="E36" s="2079"/>
      <c r="F36" s="2086" t="s">
        <v>245</v>
      </c>
      <c r="G36" s="2087"/>
      <c r="H36" s="2088"/>
      <c r="I36" s="971" t="s">
        <v>65</v>
      </c>
      <c r="J36" s="2092"/>
      <c r="K36" s="2093"/>
      <c r="L36" s="2093"/>
      <c r="M36" s="2093"/>
      <c r="N36" s="2093"/>
      <c r="O36" s="2093"/>
      <c r="P36" s="2093"/>
      <c r="Q36" s="2094"/>
      <c r="R36" s="2216"/>
      <c r="S36" s="2265"/>
      <c r="T36" s="2265"/>
      <c r="U36" s="2265"/>
      <c r="V36" s="2265"/>
      <c r="W36" s="2265"/>
    </row>
    <row r="37" spans="1:23" s="17" customFormat="1" ht="33.75" customHeight="1">
      <c r="A37" s="2214"/>
      <c r="B37" s="904" t="s">
        <v>69</v>
      </c>
      <c r="C37" s="2077"/>
      <c r="D37" s="2078"/>
      <c r="E37" s="2079"/>
      <c r="F37" s="2086" t="s">
        <v>246</v>
      </c>
      <c r="G37" s="2087"/>
      <c r="H37" s="2088"/>
      <c r="I37" s="971" t="s">
        <v>64</v>
      </c>
      <c r="J37" s="2095" t="s">
        <v>80</v>
      </c>
      <c r="K37" s="2096"/>
      <c r="L37" s="2096"/>
      <c r="M37" s="2096"/>
      <c r="N37" s="2096"/>
      <c r="O37" s="2096"/>
      <c r="P37" s="2096"/>
      <c r="Q37" s="2097"/>
      <c r="R37" s="2216"/>
      <c r="S37" s="2265"/>
      <c r="T37" s="2265"/>
      <c r="U37" s="2265"/>
      <c r="V37" s="2265"/>
      <c r="W37" s="2265"/>
    </row>
    <row r="38" spans="1:23" s="17" customFormat="1" ht="33.75" customHeight="1" thickBot="1">
      <c r="A38" s="2214"/>
      <c r="B38" s="972" t="s">
        <v>69</v>
      </c>
      <c r="C38" s="2080"/>
      <c r="D38" s="2081"/>
      <c r="E38" s="2082"/>
      <c r="F38" s="2101"/>
      <c r="G38" s="2102"/>
      <c r="H38" s="2102"/>
      <c r="I38" s="2103"/>
      <c r="J38" s="2098"/>
      <c r="K38" s="2099"/>
      <c r="L38" s="2099"/>
      <c r="M38" s="2099"/>
      <c r="N38" s="2099"/>
      <c r="O38" s="2099"/>
      <c r="P38" s="2099"/>
      <c r="Q38" s="2100"/>
      <c r="R38" s="2216"/>
      <c r="S38" s="2265"/>
      <c r="T38" s="2265"/>
      <c r="U38" s="2265"/>
      <c r="V38" s="2265"/>
      <c r="W38" s="2265"/>
    </row>
    <row r="39" spans="1:23" s="43" customFormat="1" ht="48.75" customHeight="1">
      <c r="A39" s="973"/>
      <c r="B39" s="2065"/>
      <c r="C39" s="2065"/>
      <c r="D39" s="2065"/>
      <c r="E39" s="2065"/>
      <c r="F39" s="2065"/>
      <c r="G39" s="2065"/>
      <c r="H39" s="2065"/>
      <c r="I39" s="2065"/>
      <c r="J39" s="2065"/>
      <c r="K39" s="2065"/>
      <c r="L39" s="2065"/>
      <c r="M39" s="2065"/>
      <c r="N39" s="2065"/>
      <c r="O39" s="2065"/>
      <c r="P39" s="2065"/>
      <c r="Q39" s="2065"/>
      <c r="R39" s="2216"/>
      <c r="S39" s="2265"/>
      <c r="T39" s="2265"/>
      <c r="U39" s="2265"/>
      <c r="V39" s="2265"/>
      <c r="W39" s="2265"/>
    </row>
    <row r="40" spans="1:23" s="17" customFormat="1" ht="12" customHeight="1">
      <c r="A40" s="2211">
        <f>IF(OR(A1=0,A1=""),"",A1+1)</f>
        <v>2</v>
      </c>
      <c r="B40" s="2211"/>
      <c r="C40" s="2211"/>
      <c r="D40" s="2211"/>
      <c r="E40" s="2211"/>
      <c r="F40" s="2211"/>
      <c r="G40" s="2211"/>
      <c r="H40" s="2211"/>
      <c r="I40" s="2211"/>
      <c r="J40" s="2211"/>
      <c r="K40" s="2211"/>
      <c r="L40" s="2211"/>
      <c r="M40" s="2211"/>
      <c r="N40" s="2211"/>
      <c r="O40" s="2211"/>
      <c r="P40" s="2211"/>
      <c r="Q40" s="2211"/>
      <c r="R40" s="2211"/>
      <c r="S40" s="2212"/>
      <c r="T40" s="2212"/>
      <c r="U40" s="2212"/>
      <c r="V40" s="2212"/>
      <c r="W40" s="2212"/>
    </row>
    <row r="41" spans="1:23" s="17" customFormat="1" ht="16.5" customHeight="1" thickBot="1">
      <c r="A41" s="2213"/>
      <c r="B41" s="2215" t="s">
        <v>50</v>
      </c>
      <c r="C41" s="2215"/>
      <c r="D41" s="2215"/>
      <c r="E41" s="2215"/>
      <c r="F41" s="2215"/>
      <c r="G41" s="2215"/>
      <c r="H41" s="2215"/>
      <c r="I41" s="2215"/>
      <c r="J41" s="2215"/>
      <c r="K41" s="2215"/>
      <c r="L41" s="2215"/>
      <c r="M41" s="2215"/>
      <c r="N41" s="2215"/>
      <c r="O41" s="2215"/>
      <c r="P41" s="2215"/>
      <c r="Q41" s="2215"/>
      <c r="R41" s="2216"/>
      <c r="S41" s="2212"/>
      <c r="T41" s="2212"/>
      <c r="U41" s="2212"/>
      <c r="V41" s="2212"/>
      <c r="W41" s="2212"/>
    </row>
    <row r="42" spans="1:23" s="17" customFormat="1" ht="62.25" customHeight="1">
      <c r="A42" s="2214"/>
      <c r="B42" s="2217">
        <v>108</v>
      </c>
      <c r="C42" s="902">
        <f>logo</f>
        <v>0</v>
      </c>
      <c r="D42" s="2219" t="str">
        <f>Master!$E$8</f>
        <v xml:space="preserve">Govt. Sr. Secondary School </v>
      </c>
      <c r="E42" s="2220"/>
      <c r="F42" s="2220"/>
      <c r="G42" s="2220"/>
      <c r="H42" s="2220"/>
      <c r="I42" s="2220"/>
      <c r="J42" s="2220"/>
      <c r="K42" s="2220"/>
      <c r="L42" s="2220"/>
      <c r="M42" s="2220"/>
      <c r="N42" s="2220"/>
      <c r="O42" s="2220"/>
      <c r="P42" s="2220"/>
      <c r="Q42" s="2221"/>
      <c r="R42" s="2216"/>
      <c r="S42" s="2212"/>
      <c r="T42" s="2212"/>
      <c r="U42" s="2212"/>
      <c r="V42" s="2212"/>
      <c r="W42" s="2212"/>
    </row>
    <row r="43" spans="1:23" s="17" customFormat="1" ht="33" customHeight="1" thickBot="1">
      <c r="A43" s="2214"/>
      <c r="B43" s="2218"/>
      <c r="C43" s="903"/>
      <c r="D43" s="2222" t="str">
        <f>Master!$E$11</f>
        <v>P.S.-Bapini (Jodhpur)</v>
      </c>
      <c r="E43" s="2222"/>
      <c r="F43" s="2222"/>
      <c r="G43" s="2222"/>
      <c r="H43" s="2222"/>
      <c r="I43" s="2222"/>
      <c r="J43" s="2222"/>
      <c r="K43" s="2222"/>
      <c r="L43" s="2222"/>
      <c r="M43" s="2222"/>
      <c r="N43" s="2222"/>
      <c r="O43" s="2222"/>
      <c r="P43" s="2222"/>
      <c r="Q43" s="2223"/>
      <c r="R43" s="2216"/>
      <c r="S43" s="2212"/>
      <c r="T43" s="2212"/>
      <c r="U43" s="2212"/>
      <c r="V43" s="2212"/>
      <c r="W43" s="2212"/>
    </row>
    <row r="44" spans="1:23" s="17" customFormat="1" ht="21.75" customHeight="1">
      <c r="A44" s="2214"/>
      <c r="B44" s="2224"/>
      <c r="C44" s="2226" t="s">
        <v>150</v>
      </c>
      <c r="D44" s="2227"/>
      <c r="E44" s="2227"/>
      <c r="F44" s="2227"/>
      <c r="G44" s="2227"/>
      <c r="H44" s="2228"/>
      <c r="I44" s="2232" t="s">
        <v>127</v>
      </c>
      <c r="J44" s="2233"/>
      <c r="K44" s="2233"/>
      <c r="L44" s="2236">
        <f>IF(OR(A40=0,A40=""),"",VLOOKUP(A40,'Result Entry'!$B$6:$K$108,6,0))</f>
        <v>1102</v>
      </c>
      <c r="M44" s="2237"/>
      <c r="N44" s="2240" t="s">
        <v>68</v>
      </c>
      <c r="O44" s="2241"/>
      <c r="P44" s="2242">
        <f>Master!$E$14</f>
        <v>8151106901</v>
      </c>
      <c r="Q44" s="2243"/>
      <c r="R44" s="2216"/>
      <c r="S44" s="2212"/>
      <c r="T44" s="2212"/>
      <c r="U44" s="2212"/>
      <c r="V44" s="2212"/>
      <c r="W44" s="2212"/>
    </row>
    <row r="45" spans="1:23" s="17" customFormat="1" ht="21.75" customHeight="1">
      <c r="A45" s="2214"/>
      <c r="B45" s="2225"/>
      <c r="C45" s="2226"/>
      <c r="D45" s="2227"/>
      <c r="E45" s="2227"/>
      <c r="F45" s="2227"/>
      <c r="G45" s="2227"/>
      <c r="H45" s="2228"/>
      <c r="I45" s="2232"/>
      <c r="J45" s="2233"/>
      <c r="K45" s="2233"/>
      <c r="L45" s="2236"/>
      <c r="M45" s="2237"/>
      <c r="N45" s="2244" t="s">
        <v>66</v>
      </c>
      <c r="O45" s="2245"/>
      <c r="P45" s="2246"/>
      <c r="Q45" s="2247"/>
      <c r="R45" s="2216"/>
      <c r="S45" s="2212"/>
      <c r="T45" s="2212"/>
      <c r="U45" s="2212"/>
      <c r="V45" s="2212"/>
      <c r="W45" s="2212"/>
    </row>
    <row r="46" spans="1:23" s="17" customFormat="1" ht="21.75" customHeight="1" thickBot="1">
      <c r="A46" s="2214"/>
      <c r="B46" s="2225"/>
      <c r="C46" s="2229"/>
      <c r="D46" s="2230"/>
      <c r="E46" s="2230"/>
      <c r="F46" s="2230"/>
      <c r="G46" s="2230"/>
      <c r="H46" s="2231"/>
      <c r="I46" s="2234"/>
      <c r="J46" s="2235"/>
      <c r="K46" s="2235"/>
      <c r="L46" s="2238"/>
      <c r="M46" s="2239"/>
      <c r="N46" s="2248" t="s">
        <v>51</v>
      </c>
      <c r="O46" s="2249"/>
      <c r="P46" s="2250" t="str">
        <f>Master!$E$6</f>
        <v>2023-24</v>
      </c>
      <c r="Q46" s="2251"/>
      <c r="R46" s="2216"/>
      <c r="S46" s="2212"/>
      <c r="T46" s="2212"/>
      <c r="U46" s="2212"/>
      <c r="V46" s="2212"/>
      <c r="W46" s="2212"/>
    </row>
    <row r="47" spans="1:23" s="17" customFormat="1" ht="32.25" customHeight="1">
      <c r="A47" s="2214"/>
      <c r="B47" s="904" t="s">
        <v>69</v>
      </c>
      <c r="C47" s="2252" t="s">
        <v>20</v>
      </c>
      <c r="D47" s="2253"/>
      <c r="E47" s="2253"/>
      <c r="F47" s="2253"/>
      <c r="G47" s="2254"/>
      <c r="H47" s="905" t="s">
        <v>149</v>
      </c>
      <c r="I47" s="2255">
        <f>IF(OR(A40=0,A40=""),"",VLOOKUP($A40,'Result Entry'!$B$9:$FW$108,4,0))</f>
        <v>565</v>
      </c>
      <c r="J47" s="2255"/>
      <c r="K47" s="2255"/>
      <c r="L47" s="2255"/>
      <c r="M47" s="2255"/>
      <c r="N47" s="2255"/>
      <c r="O47" s="2255"/>
      <c r="P47" s="2255"/>
      <c r="Q47" s="2256"/>
      <c r="R47" s="2216"/>
      <c r="S47" s="2212"/>
      <c r="T47" s="2212"/>
      <c r="U47" s="2212"/>
      <c r="V47" s="2212"/>
      <c r="W47" s="2212"/>
    </row>
    <row r="48" spans="1:23" s="17" customFormat="1" ht="32.25" customHeight="1">
      <c r="A48" s="2214"/>
      <c r="B48" s="904" t="s">
        <v>69</v>
      </c>
      <c r="C48" s="2178" t="s">
        <v>22</v>
      </c>
      <c r="D48" s="2179"/>
      <c r="E48" s="2179"/>
      <c r="F48" s="2179"/>
      <c r="G48" s="2180"/>
      <c r="H48" s="906" t="s">
        <v>149</v>
      </c>
      <c r="I48" s="2181" t="str">
        <f>IF(OR(A40=0,A40=""),"",VLOOKUP($A40,'Result Entry'!$B$9:$FW$108,7,0))</f>
        <v>DASFS`</v>
      </c>
      <c r="J48" s="2181"/>
      <c r="K48" s="2181"/>
      <c r="L48" s="2181"/>
      <c r="M48" s="2181"/>
      <c r="N48" s="2181"/>
      <c r="O48" s="2181"/>
      <c r="P48" s="2181"/>
      <c r="Q48" s="2182"/>
      <c r="R48" s="2216"/>
      <c r="S48" s="2212"/>
      <c r="T48" s="2212"/>
      <c r="U48" s="2212"/>
      <c r="V48" s="2212"/>
      <c r="W48" s="2212"/>
    </row>
    <row r="49" spans="1:28" s="17" customFormat="1" ht="32.25" customHeight="1">
      <c r="A49" s="2214"/>
      <c r="B49" s="904" t="s">
        <v>69</v>
      </c>
      <c r="C49" s="2178" t="s">
        <v>23</v>
      </c>
      <c r="D49" s="2179"/>
      <c r="E49" s="2179"/>
      <c r="F49" s="2179"/>
      <c r="G49" s="2180"/>
      <c r="H49" s="906" t="s">
        <v>149</v>
      </c>
      <c r="I49" s="2181" t="str">
        <f>IF(OR(A40=0,A40=""),"",VLOOKUP($A40,'Result Entry'!$B$9:$FW$108,8,0))</f>
        <v>GBGHG</v>
      </c>
      <c r="J49" s="2181"/>
      <c r="K49" s="2181"/>
      <c r="L49" s="2181"/>
      <c r="M49" s="2181"/>
      <c r="N49" s="2181"/>
      <c r="O49" s="2181"/>
      <c r="P49" s="2181"/>
      <c r="Q49" s="2182"/>
      <c r="R49" s="2216"/>
      <c r="S49" s="2212"/>
      <c r="T49" s="2212"/>
      <c r="U49" s="2212"/>
      <c r="V49" s="2212"/>
      <c r="W49" s="2212"/>
    </row>
    <row r="50" spans="1:28" s="17" customFormat="1" ht="32.25" customHeight="1">
      <c r="A50" s="2214"/>
      <c r="B50" s="904" t="s">
        <v>69</v>
      </c>
      <c r="C50" s="2178" t="s">
        <v>52</v>
      </c>
      <c r="D50" s="2179"/>
      <c r="E50" s="2179"/>
      <c r="F50" s="2179"/>
      <c r="G50" s="2180"/>
      <c r="H50" s="906" t="s">
        <v>149</v>
      </c>
      <c r="I50" s="2181" t="str">
        <f>IF(OR(A40=0,A40=""),"",VLOOKUP($A40,'Result Entry'!$B$9:$FW$108,9,0))</f>
        <v>GHGHG</v>
      </c>
      <c r="J50" s="2181"/>
      <c r="K50" s="2181"/>
      <c r="L50" s="2181"/>
      <c r="M50" s="2181"/>
      <c r="N50" s="2181"/>
      <c r="O50" s="2181"/>
      <c r="P50" s="2181"/>
      <c r="Q50" s="2182"/>
      <c r="R50" s="2216"/>
      <c r="S50" s="2212"/>
      <c r="T50" s="2212"/>
      <c r="U50" s="2212"/>
      <c r="V50" s="2212"/>
      <c r="W50" s="2212"/>
    </row>
    <row r="51" spans="1:28" s="17" customFormat="1" ht="32.25" customHeight="1">
      <c r="A51" s="2214"/>
      <c r="B51" s="904" t="s">
        <v>69</v>
      </c>
      <c r="C51" s="2178" t="s">
        <v>53</v>
      </c>
      <c r="D51" s="2179"/>
      <c r="E51" s="2179"/>
      <c r="F51" s="2179"/>
      <c r="G51" s="2180"/>
      <c r="H51" s="906" t="s">
        <v>149</v>
      </c>
      <c r="I51" s="2183" t="str">
        <f>IF(OR(A40=0,A40=""),"",CONCATENATE('Result Entry'!$G$4,'Result Entry'!$J$4))</f>
        <v>11(A)</v>
      </c>
      <c r="J51" s="2181"/>
      <c r="K51" s="2181"/>
      <c r="L51" s="2181"/>
      <c r="M51" s="2181"/>
      <c r="N51" s="2181"/>
      <c r="O51" s="2181"/>
      <c r="P51" s="2181"/>
      <c r="Q51" s="2182"/>
      <c r="R51" s="2216"/>
      <c r="S51" s="2212"/>
      <c r="T51" s="2212"/>
      <c r="U51" s="2212"/>
      <c r="V51" s="2212"/>
      <c r="W51" s="2212"/>
    </row>
    <row r="52" spans="1:28" s="17" customFormat="1" ht="32.25" customHeight="1" thickBot="1">
      <c r="A52" s="2214"/>
      <c r="B52" s="904" t="s">
        <v>69</v>
      </c>
      <c r="C52" s="2184" t="s">
        <v>25</v>
      </c>
      <c r="D52" s="2138"/>
      <c r="E52" s="2138"/>
      <c r="F52" s="2138"/>
      <c r="G52" s="2185"/>
      <c r="H52" s="907" t="s">
        <v>149</v>
      </c>
      <c r="I52" s="2186">
        <f>IF(OR(A40=0,A40=""),"",VLOOKUP($A40,'Result Entry'!$B$9:$FW$108,10,0))</f>
        <v>38555</v>
      </c>
      <c r="J52" s="2186"/>
      <c r="K52" s="2186"/>
      <c r="L52" s="2186"/>
      <c r="M52" s="2186"/>
      <c r="N52" s="2186"/>
      <c r="O52" s="2186"/>
      <c r="P52" s="2186"/>
      <c r="Q52" s="2187"/>
      <c r="R52" s="2216"/>
      <c r="S52" s="2212"/>
      <c r="T52" s="2212"/>
      <c r="U52" s="2212"/>
      <c r="V52" s="2212"/>
      <c r="W52" s="2212"/>
    </row>
    <row r="53" spans="1:28" s="17" customFormat="1" ht="33.75" customHeight="1">
      <c r="A53" s="2214"/>
      <c r="B53" s="904" t="s">
        <v>69</v>
      </c>
      <c r="C53" s="2188" t="s">
        <v>242</v>
      </c>
      <c r="D53" s="2189"/>
      <c r="E53" s="2192" t="s">
        <v>72</v>
      </c>
      <c r="F53" s="2194" t="s">
        <v>73</v>
      </c>
      <c r="G53" s="2194" t="s">
        <v>229</v>
      </c>
      <c r="H53" s="2196" t="s">
        <v>168</v>
      </c>
      <c r="I53" s="2198" t="s">
        <v>55</v>
      </c>
      <c r="J53" s="2199"/>
      <c r="K53" s="2199"/>
      <c r="L53" s="2200" t="s">
        <v>230</v>
      </c>
      <c r="M53" s="2202" t="s">
        <v>84</v>
      </c>
      <c r="N53" s="2202"/>
      <c r="O53" s="2203"/>
      <c r="P53" s="2204" t="s">
        <v>76</v>
      </c>
      <c r="Q53" s="2206" t="s">
        <v>98</v>
      </c>
      <c r="R53" s="2216"/>
      <c r="S53" s="2212"/>
      <c r="T53" s="2212"/>
      <c r="U53" s="2212"/>
      <c r="V53" s="2212"/>
      <c r="W53" s="2212"/>
    </row>
    <row r="54" spans="1:28" s="17" customFormat="1" ht="33.75" customHeight="1">
      <c r="A54" s="2214"/>
      <c r="B54" s="904" t="s">
        <v>69</v>
      </c>
      <c r="C54" s="2190"/>
      <c r="D54" s="2191"/>
      <c r="E54" s="2193"/>
      <c r="F54" s="2195"/>
      <c r="G54" s="2195"/>
      <c r="H54" s="2197"/>
      <c r="I54" s="908" t="s">
        <v>232</v>
      </c>
      <c r="J54" s="909" t="s">
        <v>86</v>
      </c>
      <c r="K54" s="910" t="s">
        <v>108</v>
      </c>
      <c r="L54" s="2201"/>
      <c r="M54" s="908" t="s">
        <v>232</v>
      </c>
      <c r="N54" s="909" t="s">
        <v>86</v>
      </c>
      <c r="O54" s="911" t="s">
        <v>109</v>
      </c>
      <c r="P54" s="2205"/>
      <c r="Q54" s="2207"/>
      <c r="R54" s="2216"/>
      <c r="S54" s="2212"/>
      <c r="T54" s="2212"/>
      <c r="U54" s="2212"/>
      <c r="V54" s="2212"/>
      <c r="W54" s="2212"/>
    </row>
    <row r="55" spans="1:28" s="194" customFormat="1" ht="20.25" customHeight="1" thickBot="1">
      <c r="A55" s="2214"/>
      <c r="B55" s="904" t="s">
        <v>69</v>
      </c>
      <c r="C55" s="2209" t="s">
        <v>56</v>
      </c>
      <c r="D55" s="2210"/>
      <c r="E55" s="912">
        <f>'Result Entry'!$L$7</f>
        <v>10</v>
      </c>
      <c r="F55" s="913">
        <f>'Result Entry'!$M$7</f>
        <v>10</v>
      </c>
      <c r="G55" s="913">
        <f>'Result Entry'!$N$7</f>
        <v>10</v>
      </c>
      <c r="H55" s="914">
        <f>SUM(E55:G55)</f>
        <v>30</v>
      </c>
      <c r="I55" s="915" t="s">
        <v>241</v>
      </c>
      <c r="J55" s="916" t="s">
        <v>241</v>
      </c>
      <c r="K55" s="917">
        <f>'Result Entry'!$P$7</f>
        <v>70</v>
      </c>
      <c r="L55" s="918">
        <f>SUM(H55,K55)</f>
        <v>100</v>
      </c>
      <c r="M55" s="915" t="s">
        <v>241</v>
      </c>
      <c r="N55" s="916" t="s">
        <v>241</v>
      </c>
      <c r="O55" s="919">
        <f>'Result Entry'!$R$7</f>
        <v>100</v>
      </c>
      <c r="P55" s="920">
        <f>SUM(L55,O55)</f>
        <v>200</v>
      </c>
      <c r="Q55" s="2208"/>
      <c r="R55" s="2216"/>
      <c r="S55" s="2212"/>
      <c r="T55" s="2212"/>
      <c r="U55" s="2212"/>
      <c r="V55" s="2212"/>
      <c r="W55" s="2212"/>
    </row>
    <row r="56" spans="1:28" s="52" customFormat="1" ht="28.5" customHeight="1">
      <c r="A56" s="2214"/>
      <c r="B56" s="904" t="s">
        <v>69</v>
      </c>
      <c r="C56" s="2162" t="str">
        <f>IF(OR(A40=0,A40=""),"",'Result Entry'!$L$3)</f>
        <v>HINDI Comp.</v>
      </c>
      <c r="D56" s="2163"/>
      <c r="E56" s="921">
        <f>IF(OR(A40=0,A40=""),"",IF($L44="TC",0,IF($L44="Nso",0,VLOOKUP($A40,'Result Entry'!$B$9:$FW$108,11,0))))</f>
        <v>5</v>
      </c>
      <c r="F56" s="922">
        <f>IF(OR(A40=0,A40=""),"",IF($L44="TC",0,IF($L44="Nso",0,VLOOKUP($A40,'Result Entry'!$B$9:$FW$108,12,0))))</f>
        <v>10</v>
      </c>
      <c r="G56" s="922">
        <f>IF(OR(A40=0,A40=""),"",IF($L44="TC",0,IF($L44="Nso",0,VLOOKUP($A40,'Result Entry'!$B$9:$FW$108,13,0))))</f>
        <v>4</v>
      </c>
      <c r="H56" s="923">
        <f>IF(OR(A40=0,A40=""),"",SUM(E56:G56))</f>
        <v>19</v>
      </c>
      <c r="I56" s="924" t="str">
        <f>CONCATENATE(X56,"/",'Result Entry'!$P$7)</f>
        <v>10/70</v>
      </c>
      <c r="J56" s="925" t="str">
        <f>IF(OR(A40=0,A40=""),"",IF(Y56=0,"--",CONCATENATE(Y56,"/")))</f>
        <v>--</v>
      </c>
      <c r="K56" s="926">
        <f>SUM(X56:Y56)</f>
        <v>10</v>
      </c>
      <c r="L56" s="927">
        <f>SUM(H56,K56)</f>
        <v>29</v>
      </c>
      <c r="M56" s="924" t="str">
        <f>CONCATENATE(Z56,"/",'Result Entry'!$R$7)</f>
        <v>20/100</v>
      </c>
      <c r="N56" s="925" t="str">
        <f>IF(AA56=0,"--",CONCATENATE(AA56,"/"))</f>
        <v>--</v>
      </c>
      <c r="O56" s="928">
        <f>SUM(Z56:AA56)</f>
        <v>20</v>
      </c>
      <c r="P56" s="929">
        <f>SUM(L56,O56)</f>
        <v>49</v>
      </c>
      <c r="Q56" s="930" t="str">
        <f>IF(OR(A40=0,A40=""),"",IF($L44="TC",0,IF($L44="Nso",0,VLOOKUP($A40,'Result Entry'!$B$9:$FW$108,24,0))))</f>
        <v>F</v>
      </c>
      <c r="R56" s="2216"/>
      <c r="S56" s="2212"/>
      <c r="T56" s="2212"/>
      <c r="U56" s="2212"/>
      <c r="V56" s="2212"/>
      <c r="W56" s="2212"/>
      <c r="X56" s="197">
        <f>IF(OR(A40=0,A40=""),"",IF($L44="TC",0,IF($L44="Nso",0,VLOOKUP($A40,'Result Entry'!$B$9:$FW$108,15,0))))</f>
        <v>10</v>
      </c>
      <c r="Y56" s="197">
        <v>0</v>
      </c>
      <c r="Z56" s="197">
        <f>IF(OR(A40=0,A40=""),"",IF($L44="TC",0,IF($L44="Nso",0,VLOOKUP($A40,'Result Entry'!$B$9:$FW$108,17,0))))</f>
        <v>20</v>
      </c>
      <c r="AA56" s="197">
        <v>0</v>
      </c>
    </row>
    <row r="57" spans="1:28" s="52" customFormat="1" ht="28.5" customHeight="1">
      <c r="A57" s="2214"/>
      <c r="B57" s="904" t="s">
        <v>69</v>
      </c>
      <c r="C57" s="2164" t="str">
        <f>IF(OR(A40=0,A40=""),"",'Result Entry'!$Z$3)</f>
        <v>ENGLISH Comp.</v>
      </c>
      <c r="D57" s="2165"/>
      <c r="E57" s="921">
        <f>IF(OR(A40=0,A40=""),"",IF($L44="TC",0,IF($L44="Nso",0,VLOOKUP($A40,'Result Entry'!$B$9:$FW$108,25,0))))</f>
        <v>10</v>
      </c>
      <c r="F57" s="922">
        <f>IF(OR(A40=0,A40=""),"",IF($L44="TC",0,IF($L44="Nso",0,VLOOKUP($A40,'Result Entry'!$B$9:$FW$108,26,0))))</f>
        <v>10</v>
      </c>
      <c r="G57" s="922">
        <f>IF(OR(A40=0,A40=""),"",IF($L44="TC",0,IF($L44="Nso",0,VLOOKUP($A40,'Result Entry'!$B$9:$FW$108,27,0))))</f>
        <v>4</v>
      </c>
      <c r="H57" s="931">
        <f>IF(OR(A40=0,A40=""),"",SUM(E57:G57))</f>
        <v>24</v>
      </c>
      <c r="I57" s="932" t="str">
        <f>CONCATENATE(X57,"/",'Result Entry'!$AD$7)</f>
        <v>10/70</v>
      </c>
      <c r="J57" s="933" t="str">
        <f>IF(OR(A40=0,A40=""),"",IF(Y57=0,"--",CONCATENATE(Y57,"/")))</f>
        <v>--</v>
      </c>
      <c r="K57" s="934">
        <f t="shared" ref="K57:K62" si="4">SUM(X57:Y57)</f>
        <v>10</v>
      </c>
      <c r="L57" s="935">
        <f t="shared" ref="L57:L62" si="5">SUM(H57,K57)</f>
        <v>34</v>
      </c>
      <c r="M57" s="932" t="str">
        <f>CONCATENATE(Z57,"/",'Result Entry'!$AF$7)</f>
        <v>10/100</v>
      </c>
      <c r="N57" s="933" t="str">
        <f>IF(AA57=0,"--",CONCATENATE(AA57,"/"))</f>
        <v>--</v>
      </c>
      <c r="O57" s="928">
        <f t="shared" ref="O57:O62" si="6">SUM(Z57:AA57)</f>
        <v>10</v>
      </c>
      <c r="P57" s="929">
        <f t="shared" ref="P57:P62" si="7">SUM(L57,O57)</f>
        <v>44</v>
      </c>
      <c r="Q57" s="930" t="str">
        <f>IF(OR(A40=0,A40=""),"",IF($L44="TC",0,IF($L44="Nso",0,VLOOKUP($A40,'Result Entry'!$B$9:$FW$108,38,0))))</f>
        <v>F</v>
      </c>
      <c r="R57" s="2216"/>
      <c r="S57" s="2212"/>
      <c r="T57" s="2212"/>
      <c r="U57" s="2212"/>
      <c r="V57" s="2212"/>
      <c r="W57" s="2212"/>
      <c r="X57" s="198">
        <f>IF(OR(A40=0,A40=""),"",IF($L44="TC",0,IF($L44="Nso",0,VLOOKUP($A40,'Result Entry'!$B$9:$FW$108,29,0))))</f>
        <v>10</v>
      </c>
      <c r="Y57" s="198">
        <v>0</v>
      </c>
      <c r="Z57" s="198">
        <f>IF(OR(A40=0,A40=""),"",IF($L44="TC",0,IF($L44="Nso",0,VLOOKUP($A40,'Result Entry'!$B$9:$FW$108,31,0))))</f>
        <v>10</v>
      </c>
      <c r="AA57" s="198">
        <v>0</v>
      </c>
    </row>
    <row r="58" spans="1:28" s="52" customFormat="1" ht="28.5" customHeight="1">
      <c r="A58" s="2214"/>
      <c r="B58" s="904" t="s">
        <v>69</v>
      </c>
      <c r="C58" s="2164" t="str">
        <f>IF(OR(A40=0,A40=""),"",IF(AB58&gt;=1,'Result Entry'!$AO$3,0))</f>
        <v>PHYSICS</v>
      </c>
      <c r="D58" s="2165"/>
      <c r="E58" s="921">
        <f>IF(OR(A40=0,A40=""),"",IF($L44="TC",0,IF($L44="Nso",0,VLOOKUP($A40,'Result Entry'!$B$9:$FW$108,40,0))))</f>
        <v>10</v>
      </c>
      <c r="F58" s="922">
        <f>IF(OR(A40=0,A40=""),"",IF($L44="TC",0,IF($L44="Nso",0,VLOOKUP($A40,'Result Entry'!$B$9:$FW$108,41,0))))</f>
        <v>10</v>
      </c>
      <c r="G58" s="922">
        <f>IF(OR(A40=0,A40=""),"",IF($L44="TC",0,IF($L44="Nso",0,VLOOKUP($A40,'Result Entry'!$B$9:$FW$108,42,0))))</f>
        <v>10</v>
      </c>
      <c r="H58" s="931">
        <f>IF(OR(A40=0,A40=""),"",SUM(E58:G58))</f>
        <v>30</v>
      </c>
      <c r="I58" s="932" t="str">
        <f>CONCATENATE(X58,"/",'Result Entry'!$AS$7)</f>
        <v>70/40</v>
      </c>
      <c r="J58" s="933" t="str">
        <f>IF(OR(A40=0,A40=""),"",IF(Y58=0,"--",CONCATENATE(Y58,"/",'Result Entry'!$AT$7)))</f>
        <v>--</v>
      </c>
      <c r="K58" s="934">
        <f t="shared" si="4"/>
        <v>70</v>
      </c>
      <c r="L58" s="935">
        <f t="shared" si="5"/>
        <v>100</v>
      </c>
      <c r="M58" s="932" t="str">
        <f>CONCATENATE(Z58,"/",'Result Entry'!$AW$7)</f>
        <v>100/100</v>
      </c>
      <c r="N58" s="933" t="str">
        <f>IF(AA58=0,"--",CONCATENATE(AA58,"/",'Result Entry'!$AX$7))</f>
        <v>--</v>
      </c>
      <c r="O58" s="928">
        <f t="shared" si="6"/>
        <v>100</v>
      </c>
      <c r="P58" s="929">
        <f t="shared" si="7"/>
        <v>200</v>
      </c>
      <c r="Q58" s="930" t="str">
        <f>IF(OR(A40=0,A40=""),"",IF($L44="TC",0,IF($L44="Nso",0,VLOOKUP($A40,'Result Entry'!$B$9:$FW$108,55,0))))</f>
        <v>D</v>
      </c>
      <c r="R58" s="2216"/>
      <c r="S58" s="2212"/>
      <c r="T58" s="2212"/>
      <c r="U58" s="2212"/>
      <c r="V58" s="2212"/>
      <c r="W58" s="2212"/>
      <c r="X58" s="198">
        <f>IF(OR(A40=0,A40=""),"",IF($L44="TC",0,IF($L44="Nso",0,VLOOKUP($A40,'Result Entry'!$B$9:$FW$108,44,0))))</f>
        <v>70</v>
      </c>
      <c r="Y58" s="198">
        <f>IF(OR(A40=0,A40=""),"",IF($L44="TC",0,IF($L44="Nso",0,VLOOKUP($A40,'Result Entry'!$B$9:$FW$108,45,0))))</f>
        <v>0</v>
      </c>
      <c r="Z58" s="198">
        <f>IF(OR(A40=0,A40=""),"",IF($L44="TC",0,IF($L44="Nso",0,VLOOKUP($A40,'Result Entry'!$B$9:$FW$108,48,0))))</f>
        <v>100</v>
      </c>
      <c r="AA58" s="198">
        <f>IF(OR(A40=0,A40=""),"",IF($L44="TC",0,IF($L44="Nso",0,VLOOKUP($A40,'Result Entry'!$B$9:$FW$108,49,0))))</f>
        <v>0</v>
      </c>
      <c r="AB58" s="198">
        <f>IF(OR(A40=0,A40=""),"",VLOOKUP($A40,'Result Entry'!$B$9:$FW$108,39,0))</f>
        <v>1</v>
      </c>
    </row>
    <row r="59" spans="1:28" s="52" customFormat="1" ht="28.5" customHeight="1">
      <c r="A59" s="2214"/>
      <c r="B59" s="904" t="s">
        <v>69</v>
      </c>
      <c r="C59" s="2164" t="str">
        <f>IF(OR(A40=0,A40=""),"",IF(AB59&gt;=1,'Result Entry'!$BF$3,0))</f>
        <v>CHEMISTRY</v>
      </c>
      <c r="D59" s="2165"/>
      <c r="E59" s="921">
        <f>IF(OR(A40=0,A40=""),"",IF($L44="TC",0,IF($L44="Nso",0,VLOOKUP($A40,'Result Entry'!$B$9:$FW$108,57,0))))</f>
        <v>10</v>
      </c>
      <c r="F59" s="922">
        <f>IF(OR(A40=0,A40=""),"",IF($L44="TC",0,IF($L44="Nso",0,VLOOKUP($A40,'Result Entry'!$B$9:$FW$108,58,0))))</f>
        <v>10</v>
      </c>
      <c r="G59" s="922">
        <f>IF(OR(A40=0,A40=""),"",IF($L44="TC",0,IF($L44="Nso",0,VLOOKUP($A40,'Result Entry'!$B$9:$FW$108,59,0))))</f>
        <v>10</v>
      </c>
      <c r="H59" s="931">
        <f>IF(OR(A40=0,A40=""),"",SUM(E59:G59))</f>
        <v>30</v>
      </c>
      <c r="I59" s="932" t="str">
        <f>CONCATENATE(X59,"/",'Result Entry'!$BJ$7)</f>
        <v>70/70</v>
      </c>
      <c r="J59" s="933" t="str">
        <f>IF(OR(A40=0,A40=""),"",IF(Y59=0,"--",CONCATENATE(Y59,"/",'Result Entry'!$BK$7)))</f>
        <v>--</v>
      </c>
      <c r="K59" s="934">
        <f t="shared" si="4"/>
        <v>70</v>
      </c>
      <c r="L59" s="935">
        <f t="shared" si="5"/>
        <v>100</v>
      </c>
      <c r="M59" s="932" t="str">
        <f>CONCATENATE(Z59,"/",'Result Entry'!$BN$7)</f>
        <v>100/100</v>
      </c>
      <c r="N59" s="933" t="str">
        <f>IF(AA59=0,"--",CONCATENATE(AA59,"/",'Result Entry'!$BO$7))</f>
        <v>--</v>
      </c>
      <c r="O59" s="928">
        <f t="shared" si="6"/>
        <v>100</v>
      </c>
      <c r="P59" s="929">
        <f t="shared" si="7"/>
        <v>200</v>
      </c>
      <c r="Q59" s="930" t="str">
        <f>IF(OR(A40=0,A40=""),"",IF($L44="TC",0,IF($L44="Nso",0,VLOOKUP($A40,'Result Entry'!$B$9:$FW$108,72,0))))</f>
        <v>D</v>
      </c>
      <c r="R59" s="2216"/>
      <c r="S59" s="2212"/>
      <c r="T59" s="2212"/>
      <c r="U59" s="2212"/>
      <c r="V59" s="2212"/>
      <c r="W59" s="2212"/>
      <c r="X59" s="198">
        <f>IF(OR(A40=0,A40=""),"",IF($L44="TC",0,IF($L44="Nso",0,VLOOKUP($A40,'Result Entry'!$B$9:$FW$108,61,0))))</f>
        <v>70</v>
      </c>
      <c r="Y59" s="198">
        <f>IF(OR(A40=0,A40=""),"",IF($L44="TC",0,IF($L44="Nso",0,VLOOKUP($A40,'Result Entry'!$B$9:$FW$108,62,0))))</f>
        <v>0</v>
      </c>
      <c r="Z59" s="198">
        <f>IF(OR(A40=0,A40=""),"",IF($L44="TC",0,IF($L44="Nso",0,VLOOKUP($A40,'Result Entry'!$B$9:$FW$108,65,0))))</f>
        <v>100</v>
      </c>
      <c r="AA59" s="198">
        <f>IF(OR(A40=0,A40=""),"",IF($L44="TC",0,IF($L44="Nso",0,VLOOKUP($A40,'Result Entry'!$B$9:$FW$108,66,0))))</f>
        <v>0</v>
      </c>
      <c r="AB59" s="198">
        <f>IF(OR(A40=0,A40=""),"",VLOOKUP($A40,'Result Entry'!$B$9:$FW$108,56,0))</f>
        <v>2</v>
      </c>
    </row>
    <row r="60" spans="1:28" s="52" customFormat="1" ht="28.5" customHeight="1">
      <c r="A60" s="2214"/>
      <c r="B60" s="904" t="s">
        <v>69</v>
      </c>
      <c r="C60" s="2166" t="str">
        <f>IF(OR(A40=0,A40=""),"",IF(AB60&gt;=1,'Result Entry'!$BW$3,0))</f>
        <v>BIOLOGY</v>
      </c>
      <c r="D60" s="2167"/>
      <c r="E60" s="936">
        <f>IF(OR(A40=0,A40=""),"",IF($L44="TC",0,IF($L44="Nso",0,VLOOKUP($A40,'Result Entry'!$B$9:$FW$108,74,0))))</f>
        <v>10</v>
      </c>
      <c r="F60" s="937">
        <f>IF(OR(A40=0,A40=""),"",IF($L44="TC",0,IF($L44="Nso",0,VLOOKUP($A40,'Result Entry'!$B$9:$FW$108,75,0))))</f>
        <v>10</v>
      </c>
      <c r="G60" s="937">
        <f>IF(OR(A40=0,A40=""),"",IF($L44="TC",0,IF($L44="Nso",0,VLOOKUP($A40,'Result Entry'!$B$9:$FW$108,76,0))))</f>
        <v>10</v>
      </c>
      <c r="H60" s="938">
        <f>IF(OR(A40=0,A40=""),"",SUM(E60:G60))</f>
        <v>30</v>
      </c>
      <c r="I60" s="939" t="str">
        <f>CONCATENATE(X60,"/",'Result Entry'!$CA$7)</f>
        <v>70/70</v>
      </c>
      <c r="J60" s="940" t="str">
        <f>IF(OR(A40=0,A40=""),"",IF(Y60=0,"--",CONCATENATE(Y60,"/",'Result Entry'!$CB$7)))</f>
        <v>--</v>
      </c>
      <c r="K60" s="941">
        <f t="shared" si="4"/>
        <v>70</v>
      </c>
      <c r="L60" s="942">
        <f t="shared" si="5"/>
        <v>100</v>
      </c>
      <c r="M60" s="939" t="str">
        <f>CONCATENATE(Z60,"/",'Result Entry'!$CE$7)</f>
        <v>100/100</v>
      </c>
      <c r="N60" s="940" t="str">
        <f>IF(AA60=0,"--",CONCATENATE(AA60,"/",'Result Entry'!$CF$7))</f>
        <v>--</v>
      </c>
      <c r="O60" s="943">
        <f t="shared" si="6"/>
        <v>100</v>
      </c>
      <c r="P60" s="944">
        <f t="shared" si="7"/>
        <v>200</v>
      </c>
      <c r="Q60" s="945" t="str">
        <f>IF(OR(A40=0,A40=""),"",IF($L44="TC",0,IF($L44="Nso",0,VLOOKUP($A40,'Result Entry'!$B$9:$FW$108,89,0))))</f>
        <v>D</v>
      </c>
      <c r="R60" s="2216"/>
      <c r="S60" s="2212"/>
      <c r="T60" s="2212"/>
      <c r="U60" s="2212"/>
      <c r="V60" s="2212"/>
      <c r="W60" s="2212"/>
      <c r="X60" s="125">
        <f>IF(OR(A40=0,A40=""),"",IF($L44="TC",0,IF($L44="Nso",0,VLOOKUP($A40,'Result Entry'!$B$9:$FW$108,78,0))))</f>
        <v>70</v>
      </c>
      <c r="Y60" s="125">
        <f>IF(OR(A40=0,A40=""),"",IF($L44="TC",0,IF($L44="Nso",0,VLOOKUP($A40,'Result Entry'!$B$9:$FW$108,79,0))))</f>
        <v>0</v>
      </c>
      <c r="Z60" s="125">
        <f>IF(OR(A40=0,A40=""),"",IF($L44="TC",0,IF($L44="Nso",0,VLOOKUP($A40,'Result Entry'!$B$9:$FW$108,82,0))))</f>
        <v>100</v>
      </c>
      <c r="AA60" s="125">
        <f>IF(OR(A40=0,A40=""),"",IF($L44="TC",0,IF($L44="Nso",0,VLOOKUP($A40,'Result Entry'!$B$9:$FW$108,83,0))))</f>
        <v>0</v>
      </c>
      <c r="AB60" s="125">
        <f>IF(OR(A40=0,A40=""),"",VLOOKUP($A40,'Result Entry'!$B$9:$FW$108,73,0))</f>
        <v>3</v>
      </c>
    </row>
    <row r="61" spans="1:28" s="52" customFormat="1" ht="28.5" customHeight="1">
      <c r="A61" s="2214"/>
      <c r="B61" s="904" t="s">
        <v>69</v>
      </c>
      <c r="C61" s="2168">
        <f>IF(OR(A40=0,A40=""),"",IF(AB61&gt;=1,'Result Entry'!$CN$3,0))</f>
        <v>0</v>
      </c>
      <c r="D61" s="2167"/>
      <c r="E61" s="946">
        <f>IF(OR(A40=0,A40=""),"",IF($L44="TC",0,IF($L44="Nso",0,VLOOKUP($A40,'Result Entry'!$B$9:$FW$108,91,0))))</f>
        <v>0</v>
      </c>
      <c r="F61" s="947">
        <f>IF(OR(A40=0,A40=""),"",IF($L44="TC",0,IF($L44="Nso",0,VLOOKUP($A40,'Result Entry'!$B$9:$FW$108,92,0))))</f>
        <v>0</v>
      </c>
      <c r="G61" s="947">
        <f>IF(OR(A40=0,A40=""),"",IF($L44="TC",0,IF($L44="Nso",0,VLOOKUP($A40,'Result Entry'!$B$9:$FW$108,93,0))))</f>
        <v>0</v>
      </c>
      <c r="H61" s="948">
        <f>IF(OR(A40=0,A40=""),"",SUM(E61:G61))</f>
        <v>0</v>
      </c>
      <c r="I61" s="949" t="str">
        <f>CONCATENATE(X61,"/",'Result Entry'!$CR$7)</f>
        <v>0/70</v>
      </c>
      <c r="J61" s="950" t="str">
        <f>IF(OR(A40=0,A40=""),"",IF(Y61=0,"--",CONCATENATE(Y61,"/",'Result Entry'!$CS$7)))</f>
        <v>--</v>
      </c>
      <c r="K61" s="951">
        <f t="shared" si="4"/>
        <v>0</v>
      </c>
      <c r="L61" s="952">
        <f t="shared" si="5"/>
        <v>0</v>
      </c>
      <c r="M61" s="949" t="str">
        <f>CONCATENATE(Z61,"/",'Result Entry'!$CV$7)</f>
        <v>0/100</v>
      </c>
      <c r="N61" s="950" t="str">
        <f>IF(AA61=0,"--",CONCATENATE(AA61,"/",'Result Entry'!$CW$7))</f>
        <v>--</v>
      </c>
      <c r="O61" s="953">
        <f t="shared" si="6"/>
        <v>0</v>
      </c>
      <c r="P61" s="954">
        <f t="shared" si="7"/>
        <v>0</v>
      </c>
      <c r="Q61" s="955" t="str">
        <f>IF(OR(A40=0,A40=""),"",IF($L44="TC",0,IF($L44="Nso",0,VLOOKUP($A40,'Result Entry'!$B$9:$FW$108,106,0))))</f>
        <v/>
      </c>
      <c r="R61" s="2216"/>
      <c r="S61" s="2212"/>
      <c r="T61" s="2212"/>
      <c r="U61" s="2212"/>
      <c r="V61" s="2212"/>
      <c r="W61" s="2212"/>
      <c r="X61" s="126">
        <f>IF(OR(A40=0,A40=""),"",IF($L44="TC",0,IF($L44="Nso",0,VLOOKUP($A40,'Result Entry'!$B$9:$FW$108,95,0))))</f>
        <v>0</v>
      </c>
      <c r="Y61" s="126">
        <f>IF(OR(A40=0,A40=""),"",IF($L44="TC",0,IF($L44="Nso",0,VLOOKUP($A40,'Result Entry'!$B$9:$FW$108,96,0))))</f>
        <v>0</v>
      </c>
      <c r="Z61" s="126">
        <f>IF(OR(A40=0,A40=""),"",IF($L44="TC",0,IF($L44="Nso",0,VLOOKUP($A40,'Result Entry'!$B$9:$FW$108,99,0))))</f>
        <v>0</v>
      </c>
      <c r="AA61" s="126">
        <f>IF(OR(A40=0,A40=""),"",IF($L44="TC",0,IF($L44="Nso",0,VLOOKUP($A40,'Result Entry'!$B$9:$FW$108,100,0))))</f>
        <v>0</v>
      </c>
      <c r="AB61" s="126">
        <f>IF(OR(A40=0,A40=""),"",VLOOKUP($A40,'Result Entry'!$B$9:$FW$108,90,0))</f>
        <v>0</v>
      </c>
    </row>
    <row r="62" spans="1:28" s="52" customFormat="1" ht="28.5" customHeight="1" thickBot="1">
      <c r="A62" s="2214"/>
      <c r="B62" s="904" t="s">
        <v>69</v>
      </c>
      <c r="C62" s="2166">
        <f>IF(OR(A40=0,A40=""),"",IF(AB62&gt;=1,'Result Entry'!$DE$3,0))</f>
        <v>0</v>
      </c>
      <c r="D62" s="2167"/>
      <c r="E62" s="956">
        <f>IF(OR(A40=0,A40=""),"",IF($L44="TC",0,IF($L44="Nso",0,VLOOKUP($A40,'Result Entry'!$B$9:$FW$108,108,0))))</f>
        <v>0</v>
      </c>
      <c r="F62" s="957">
        <f>IF(OR(A40=0,A40=""),"",IF($L44="TC",0,IF($L44="Nso",0,VLOOKUP($A40,'Result Entry'!$B$9:$FW$108,109,0))))</f>
        <v>0</v>
      </c>
      <c r="G62" s="957">
        <f>IF(OR(A40=0,A40=""),"",IF($L44="TC",0,IF($L44="Nso",0,VLOOKUP($A40,'Result Entry'!$B$9:$FW$108,110,0))))</f>
        <v>0</v>
      </c>
      <c r="H62" s="958">
        <f>IF(OR(A40=0,A40=""),"",SUM(E62:G62))</f>
        <v>0</v>
      </c>
      <c r="I62" s="959" t="str">
        <f>CONCATENATE(X62,"/",'Result Entry'!$DI$7)</f>
        <v>0/70</v>
      </c>
      <c r="J62" s="960" t="str">
        <f>IF(OR(A40=0,A40=""),"",IF(Y62=0,"--",CONCATENATE(Y62,"/",'Result Entry'!$DJ$7)))</f>
        <v>--</v>
      </c>
      <c r="K62" s="961">
        <f t="shared" si="4"/>
        <v>0</v>
      </c>
      <c r="L62" s="962">
        <f t="shared" si="5"/>
        <v>0</v>
      </c>
      <c r="M62" s="959" t="str">
        <f>CONCATENATE(Z62,"/",'Result Entry'!$DM$7)</f>
        <v>0/100</v>
      </c>
      <c r="N62" s="960" t="str">
        <f>IF(AA62=0,"--",CONCATENATE(AA62,"/",'Result Entry'!$DN$7))</f>
        <v>--</v>
      </c>
      <c r="O62" s="963">
        <f t="shared" si="6"/>
        <v>0</v>
      </c>
      <c r="P62" s="964">
        <f t="shared" si="7"/>
        <v>0</v>
      </c>
      <c r="Q62" s="930" t="str">
        <f>IF(OR(A40=0,A40=""),"",IF($L44="TC",0,IF($L44="Nso",0,VLOOKUP($A40,'Result Entry'!$B$9:$FW$108,123,0))))</f>
        <v/>
      </c>
      <c r="R62" s="2216"/>
      <c r="S62" s="2212"/>
      <c r="T62" s="2212"/>
      <c r="U62" s="2212"/>
      <c r="V62" s="2212"/>
      <c r="W62" s="2212"/>
      <c r="X62" s="199">
        <f>IF(OR(A40=0,A40=""),"",IF($L44="TC",0,IF($L44="Nso",0,VLOOKUP($A40,'Result Entry'!$B$9:$FW$108,112,0))))</f>
        <v>0</v>
      </c>
      <c r="Y62" s="199">
        <f>IF(OR(A40=0,A40=""),"",IF($L44="TC",0,IF($L44="Nso",0,VLOOKUP($A40,'Result Entry'!$B$9:$FW$108,113,0))))</f>
        <v>0</v>
      </c>
      <c r="Z62" s="199">
        <f>IF(OR(A40=0,A40=""),"",IF($L44="TC",0,IF($L44="Nso",0,VLOOKUP($A40,'Result Entry'!$B$9:$FW$108,116,0))))</f>
        <v>0</v>
      </c>
      <c r="AA62" s="199">
        <f>IF(OR(A40=0,A40=""),"",IF($L44="TC",0,IF($L44="Nso",0,VLOOKUP($A40,'Result Entry'!$B$9:$FW$108,117,0))))</f>
        <v>0</v>
      </c>
      <c r="AB62" s="199">
        <f>IF(OR(A40=0,A40=""),"",VLOOKUP($A40,'Result Entry'!$B$9:$FW$108,107,0))</f>
        <v>0</v>
      </c>
    </row>
    <row r="63" spans="1:28" s="17" customFormat="1" ht="33.75" customHeight="1">
      <c r="A63" s="2214"/>
      <c r="B63" s="904" t="s">
        <v>69</v>
      </c>
      <c r="C63" s="2169" t="s">
        <v>77</v>
      </c>
      <c r="D63" s="2170"/>
      <c r="E63" s="2171"/>
      <c r="F63" s="2175" t="s">
        <v>78</v>
      </c>
      <c r="G63" s="2176"/>
      <c r="H63" s="2177"/>
      <c r="I63" s="2145" t="s">
        <v>79</v>
      </c>
      <c r="J63" s="2146"/>
      <c r="K63" s="2147" t="s">
        <v>41</v>
      </c>
      <c r="L63" s="2148"/>
      <c r="M63" s="2147" t="s">
        <v>91</v>
      </c>
      <c r="N63" s="2149"/>
      <c r="O63" s="2150" t="s">
        <v>39</v>
      </c>
      <c r="P63" s="2149"/>
      <c r="Q63" s="965" t="s">
        <v>43</v>
      </c>
      <c r="R63" s="2216"/>
      <c r="S63" s="2212"/>
      <c r="T63" s="2212"/>
      <c r="U63" s="2212"/>
      <c r="V63" s="2212"/>
      <c r="W63" s="2212"/>
    </row>
    <row r="64" spans="1:28" s="17" customFormat="1" ht="33.75" customHeight="1" thickBot="1">
      <c r="A64" s="2214"/>
      <c r="B64" s="904" t="s">
        <v>69</v>
      </c>
      <c r="C64" s="2172"/>
      <c r="D64" s="2173"/>
      <c r="E64" s="2174"/>
      <c r="F64" s="2151">
        <f>IF(OR(A40=0,A40=""),"",IF($L44="TC",0,IF($L44="Nso",0,VLOOKUP($A40,'Result Entry'!$B$9:$FW$108,171,0))))</f>
        <v>1000</v>
      </c>
      <c r="G64" s="2152"/>
      <c r="H64" s="2153"/>
      <c r="I64" s="2154">
        <f>IF(OR(A40=0,A40=""),"",IF($L44="TC",0,IF($L44="Nso",0,VLOOKUP($A40,'Result Entry'!$B$9:$FW$108,172,0))))</f>
        <v>693</v>
      </c>
      <c r="J64" s="2155"/>
      <c r="K64" s="2156">
        <f>IF(OR(A40=0,A40=""),"",IF($L44="TC",0,IF($L44="Nso",0,VLOOKUP($A40,'Result Entry'!$B$9:$FW$108,173,0))))</f>
        <v>0</v>
      </c>
      <c r="L64" s="2157"/>
      <c r="M64" s="2158" t="str">
        <f>IF(OR(A40=0,A40=""),"",IF($L44="TC",0,IF($L44="Nso",0,VLOOKUP($A40,'Result Entry'!$B$9:$FW$108,174,0))))</f>
        <v>FAILED</v>
      </c>
      <c r="N64" s="2159"/>
      <c r="O64" s="2160" t="str">
        <f>IF(OR(A40=0,A40=""),"",VLOOKUP($A40,'Result Entry'!$B$9:$FW$108,175,0))</f>
        <v>FAILED</v>
      </c>
      <c r="P64" s="2161"/>
      <c r="Q64" s="966" t="str">
        <f>IF(OR(A40=0,A40=""),"",IF($L44="TC",0,IF($L44="Nso",0,VLOOKUP($A40,'Result Entry'!$B$9:$FW$108,177,0))))</f>
        <v/>
      </c>
      <c r="R64" s="2216"/>
      <c r="S64" s="2212"/>
      <c r="T64" s="2212"/>
      <c r="U64" s="2212"/>
      <c r="V64" s="2212"/>
      <c r="W64" s="2212"/>
    </row>
    <row r="65" spans="1:23" s="17" customFormat="1" ht="33.75" customHeight="1">
      <c r="A65" s="2214"/>
      <c r="B65" s="904" t="s">
        <v>69</v>
      </c>
      <c r="C65" s="2118" t="s">
        <v>58</v>
      </c>
      <c r="D65" s="2119"/>
      <c r="E65" s="2119"/>
      <c r="F65" s="2119"/>
      <c r="G65" s="2119"/>
      <c r="H65" s="2119"/>
      <c r="I65" s="2120"/>
      <c r="J65" s="2121" t="s">
        <v>59</v>
      </c>
      <c r="K65" s="2121"/>
      <c r="L65" s="2121"/>
      <c r="M65" s="2122"/>
      <c r="N65" s="2123">
        <f>IF(OR(A40=0,A40=""),"",VLOOKUP($A40,'Result Entry'!$B$9:$FW$108,168,0))</f>
        <v>362</v>
      </c>
      <c r="O65" s="2124"/>
      <c r="P65" s="2125" t="s">
        <v>37</v>
      </c>
      <c r="Q65" s="2126"/>
      <c r="R65" s="2216"/>
      <c r="S65" s="2212"/>
      <c r="T65" s="2212"/>
      <c r="U65" s="2212"/>
      <c r="V65" s="2212"/>
      <c r="W65" s="2212"/>
    </row>
    <row r="66" spans="1:23" s="17" customFormat="1" ht="33.75" customHeight="1" thickBot="1">
      <c r="A66" s="2214"/>
      <c r="B66" s="904" t="s">
        <v>69</v>
      </c>
      <c r="C66" s="2127" t="s">
        <v>242</v>
      </c>
      <c r="D66" s="2128"/>
      <c r="E66" s="2128"/>
      <c r="F66" s="2129" t="s">
        <v>157</v>
      </c>
      <c r="G66" s="2130"/>
      <c r="H66" s="2131"/>
      <c r="I66" s="967" t="s">
        <v>240</v>
      </c>
      <c r="J66" s="2135" t="s">
        <v>60</v>
      </c>
      <c r="K66" s="2135"/>
      <c r="L66" s="2135"/>
      <c r="M66" s="2136"/>
      <c r="N66" s="2137">
        <f>IF(OR(A40=0,A40=""),"",VLOOKUP($A40,'Result Entry'!$B$9:$FW$108,169,0))</f>
        <v>275</v>
      </c>
      <c r="O66" s="2138"/>
      <c r="P66" s="2139">
        <f>IF(OR(A40=0,A40=""),"",VLOOKUP($A40,'Result Entry'!$B$9:$FW$108,170,0))</f>
        <v>75.966850828729278</v>
      </c>
      <c r="Q66" s="2140"/>
      <c r="R66" s="2216"/>
      <c r="S66" s="2212"/>
      <c r="T66" s="2212"/>
      <c r="U66" s="2212"/>
      <c r="V66" s="2212"/>
      <c r="W66" s="2212"/>
    </row>
    <row r="67" spans="1:23" s="17" customFormat="1" ht="33.75" customHeight="1">
      <c r="A67" s="2214"/>
      <c r="B67" s="904" t="s">
        <v>69</v>
      </c>
      <c r="C67" s="2127"/>
      <c r="D67" s="2128"/>
      <c r="E67" s="2128"/>
      <c r="F67" s="2132"/>
      <c r="G67" s="2133"/>
      <c r="H67" s="2134"/>
      <c r="I67" s="968" t="s">
        <v>99</v>
      </c>
      <c r="J67" s="2141" t="s">
        <v>61</v>
      </c>
      <c r="K67" s="2141"/>
      <c r="L67" s="2141"/>
      <c r="M67" s="2142"/>
      <c r="N67" s="2143" t="str">
        <f>IF(OR(A40=0,A40=""),"",IF($L44="TC","Transferred",IF($L44="Nso","NameSeparated",VLOOKUP($A40,'Result Entry'!$B$9:$FW$108,178,0))))</f>
        <v>Need Improvement</v>
      </c>
      <c r="O67" s="2143"/>
      <c r="P67" s="2143"/>
      <c r="Q67" s="2144"/>
      <c r="R67" s="2216"/>
      <c r="S67" s="2212"/>
      <c r="T67" s="2212"/>
      <c r="U67" s="2212"/>
      <c r="V67" s="2212"/>
      <c r="W67" s="2212"/>
    </row>
    <row r="68" spans="1:23" s="17" customFormat="1" ht="33.75" customHeight="1">
      <c r="A68" s="2214"/>
      <c r="B68" s="904" t="s">
        <v>69</v>
      </c>
      <c r="C68" s="2104" t="str">
        <f>'Result Entry'!$DU$3</f>
        <v>Foundation Of Information Tech.</v>
      </c>
      <c r="D68" s="2105"/>
      <c r="E68" s="2106"/>
      <c r="F68" s="2069" t="str">
        <f>IF(OR(A40=0,A40=""),"",IF(OR($L44="TC",$L44="Nso"),"",VLOOKUP($A40,'Result Entry'!$B$9:$GS$108,196,0)))</f>
        <v>200/200</v>
      </c>
      <c r="G68" s="2069"/>
      <c r="H68" s="2069"/>
      <c r="I68" s="969" t="str">
        <f>IF(OR(A40=0,A40=""),"",IF(F68="","",VLOOKUP($A40,'Result Entry'!$B$9:$GS$108,137,0)))</f>
        <v>A</v>
      </c>
      <c r="J68" s="2107" t="s">
        <v>71</v>
      </c>
      <c r="K68" s="2107"/>
      <c r="L68" s="2107"/>
      <c r="M68" s="2108"/>
      <c r="N68" s="2109">
        <f>IF(OR(A40=0,A40=""),"",'Result Entry'!$T$2)</f>
        <v>45419</v>
      </c>
      <c r="O68" s="2110"/>
      <c r="P68" s="2110"/>
      <c r="Q68" s="2111"/>
      <c r="R68" s="2216"/>
      <c r="S68" s="2212"/>
      <c r="T68" s="2212"/>
      <c r="U68" s="2212"/>
      <c r="V68" s="2212"/>
      <c r="W68" s="2212"/>
    </row>
    <row r="69" spans="1:23" s="17" customFormat="1" ht="33.75" customHeight="1">
      <c r="A69" s="2214"/>
      <c r="B69" s="904" t="s">
        <v>69</v>
      </c>
      <c r="C69" s="2066" t="str">
        <f>'Result Entry'!$EI$3</f>
        <v>G.I.A.I.-II</v>
      </c>
      <c r="D69" s="2067"/>
      <c r="E69" s="2068"/>
      <c r="F69" s="2069" t="str">
        <f>IF(OR(A40=0,A40=""),"",IF(OR($L44="TC",$L44="Nso"),"",VLOOKUP($A40,'Result Entry'!$B$9:$GS$108,200,0)))</f>
        <v>88/200</v>
      </c>
      <c r="G69" s="2069"/>
      <c r="H69" s="2069"/>
      <c r="I69" s="969" t="str">
        <f>IF(OR(A40=0,A40=""),"",IF(F69="","",VLOOKUP($A40,'Result Entry'!$B$9:$GS$108,149,0)))</f>
        <v>C</v>
      </c>
      <c r="J69" s="2112"/>
      <c r="K69" s="2113"/>
      <c r="L69" s="2113"/>
      <c r="M69" s="2113"/>
      <c r="N69" s="2113"/>
      <c r="O69" s="2113"/>
      <c r="P69" s="2113"/>
      <c r="Q69" s="2114"/>
      <c r="R69" s="2216"/>
      <c r="S69" s="2212"/>
      <c r="T69" s="2212"/>
      <c r="U69" s="2212"/>
      <c r="V69" s="2212"/>
      <c r="W69" s="2212"/>
    </row>
    <row r="70" spans="1:23" s="17" customFormat="1" ht="33.75" customHeight="1">
      <c r="A70" s="2214"/>
      <c r="B70" s="904" t="s">
        <v>69</v>
      </c>
      <c r="C70" s="2066" t="str">
        <f>'Result Entry'!$EU$3</f>
        <v>SOC.SER.PLAN</v>
      </c>
      <c r="D70" s="2067"/>
      <c r="E70" s="2068"/>
      <c r="F70" s="2069" t="str">
        <f>IF(OR(A40=0,A40=""),"",IF(OR($L44="TC",$L44="Nso"),"",VLOOKUP($A40,'Result Entry'!$B$9:$HS$108,204,0)))</f>
        <v>80/200</v>
      </c>
      <c r="G70" s="2069"/>
      <c r="H70" s="2069"/>
      <c r="I70" s="969" t="str">
        <f>IF(OR(A40=0,A40=""),"",IF(F70="","",VLOOKUP($A40,'Result Entry'!$B$9:$GS$108,161,0)))</f>
        <v>C</v>
      </c>
      <c r="J70" s="2070" t="s">
        <v>174</v>
      </c>
      <c r="K70" s="2071"/>
      <c r="L70" s="2071"/>
      <c r="M70" s="2072"/>
      <c r="N70" s="2115"/>
      <c r="O70" s="2116"/>
      <c r="P70" s="2116"/>
      <c r="Q70" s="2117"/>
      <c r="R70" s="2216"/>
      <c r="S70" s="2212"/>
      <c r="T70" s="2212"/>
      <c r="U70" s="2212"/>
      <c r="V70" s="2212"/>
      <c r="W70" s="2212"/>
    </row>
    <row r="71" spans="1:23" s="17" customFormat="1" ht="33.75" customHeight="1" thickBot="1">
      <c r="A71" s="2214"/>
      <c r="B71" s="904" t="s">
        <v>69</v>
      </c>
      <c r="C71" s="2066" t="str">
        <f>'Result Entry'!$FG$3</f>
        <v>Jeewan Kaushal</v>
      </c>
      <c r="D71" s="2067"/>
      <c r="E71" s="2068"/>
      <c r="F71" s="2069" t="str">
        <f>IF(OR(A40=0,A40=""),"",IF(OR($L44="TC",$L44="Nso"),"",VLOOKUP($A40,'Result Entry'!$B$9:$HS$108,208,0)))</f>
        <v>0/100</v>
      </c>
      <c r="G71" s="2069"/>
      <c r="H71" s="2069"/>
      <c r="I71" s="969">
        <f>IF(OR(A40=0,A40=""),"",IF(F71="","",VLOOKUP($A40,'Result Entry'!$B$9:$HS$108,167,0)))</f>
        <v>0</v>
      </c>
      <c r="J71" s="2070" t="s">
        <v>148</v>
      </c>
      <c r="K71" s="2071"/>
      <c r="L71" s="2071"/>
      <c r="M71" s="2072"/>
      <c r="N71" s="2072"/>
      <c r="O71" s="2072"/>
      <c r="P71" s="2072"/>
      <c r="Q71" s="2073"/>
      <c r="R71" s="2216"/>
      <c r="S71" s="2212"/>
      <c r="T71" s="2212"/>
      <c r="U71" s="2212"/>
      <c r="V71" s="2212"/>
      <c r="W71" s="2212"/>
    </row>
    <row r="72" spans="1:23" s="17" customFormat="1" ht="33.75" customHeight="1">
      <c r="A72" s="2214"/>
      <c r="B72" s="904" t="s">
        <v>69</v>
      </c>
      <c r="C72" s="2074" t="s">
        <v>180</v>
      </c>
      <c r="D72" s="2075"/>
      <c r="E72" s="2076"/>
      <c r="F72" s="2083" t="s">
        <v>181</v>
      </c>
      <c r="G72" s="2084"/>
      <c r="H72" s="2085"/>
      <c r="I72" s="970" t="s">
        <v>30</v>
      </c>
      <c r="J72" s="2070" t="s">
        <v>175</v>
      </c>
      <c r="K72" s="2071"/>
      <c r="L72" s="2071"/>
      <c r="M72" s="2072"/>
      <c r="N72" s="2072"/>
      <c r="O72" s="2072"/>
      <c r="P72" s="2072"/>
      <c r="Q72" s="2073"/>
      <c r="R72" s="2216"/>
      <c r="S72" s="2212"/>
      <c r="T72" s="2212"/>
      <c r="U72" s="2212"/>
      <c r="V72" s="2212"/>
      <c r="W72" s="2212"/>
    </row>
    <row r="73" spans="1:23" s="17" customFormat="1" ht="33.75" customHeight="1">
      <c r="A73" s="2214"/>
      <c r="B73" s="904" t="s">
        <v>69</v>
      </c>
      <c r="C73" s="2077"/>
      <c r="D73" s="2078"/>
      <c r="E73" s="2079"/>
      <c r="F73" s="2086" t="s">
        <v>243</v>
      </c>
      <c r="G73" s="2087"/>
      <c r="H73" s="2088"/>
      <c r="I73" s="971" t="s">
        <v>62</v>
      </c>
      <c r="J73" s="2089" t="s">
        <v>67</v>
      </c>
      <c r="K73" s="2090"/>
      <c r="L73" s="2090"/>
      <c r="M73" s="2090"/>
      <c r="N73" s="2090"/>
      <c r="O73" s="2090"/>
      <c r="P73" s="2090"/>
      <c r="Q73" s="2091"/>
      <c r="R73" s="2216"/>
      <c r="S73" s="2212"/>
      <c r="T73" s="2212"/>
      <c r="U73" s="2212"/>
      <c r="V73" s="2212"/>
      <c r="W73" s="2212"/>
    </row>
    <row r="74" spans="1:23" s="17" customFormat="1" ht="33.75" customHeight="1">
      <c r="A74" s="2214"/>
      <c r="B74" s="904" t="s">
        <v>69</v>
      </c>
      <c r="C74" s="2077"/>
      <c r="D74" s="2078"/>
      <c r="E74" s="2079"/>
      <c r="F74" s="2086" t="s">
        <v>244</v>
      </c>
      <c r="G74" s="2087"/>
      <c r="H74" s="2088"/>
      <c r="I74" s="971" t="s">
        <v>63</v>
      </c>
      <c r="J74" s="2092"/>
      <c r="K74" s="2093"/>
      <c r="L74" s="2093"/>
      <c r="M74" s="2093"/>
      <c r="N74" s="2093"/>
      <c r="O74" s="2093"/>
      <c r="P74" s="2093"/>
      <c r="Q74" s="2094"/>
      <c r="R74" s="2216"/>
      <c r="S74" s="2212"/>
      <c r="T74" s="2212"/>
      <c r="U74" s="2212"/>
      <c r="V74" s="2212"/>
      <c r="W74" s="2212"/>
    </row>
    <row r="75" spans="1:23" s="17" customFormat="1" ht="33.75" customHeight="1">
      <c r="A75" s="2214"/>
      <c r="B75" s="904" t="s">
        <v>69</v>
      </c>
      <c r="C75" s="2077"/>
      <c r="D75" s="2078"/>
      <c r="E75" s="2079"/>
      <c r="F75" s="2086" t="s">
        <v>245</v>
      </c>
      <c r="G75" s="2087"/>
      <c r="H75" s="2088"/>
      <c r="I75" s="971" t="s">
        <v>65</v>
      </c>
      <c r="J75" s="2092"/>
      <c r="K75" s="2093"/>
      <c r="L75" s="2093"/>
      <c r="M75" s="2093"/>
      <c r="N75" s="2093"/>
      <c r="O75" s="2093"/>
      <c r="P75" s="2093"/>
      <c r="Q75" s="2094"/>
      <c r="R75" s="2216"/>
      <c r="S75" s="2212"/>
      <c r="T75" s="2212"/>
      <c r="U75" s="2212"/>
      <c r="V75" s="2212"/>
      <c r="W75" s="2212"/>
    </row>
    <row r="76" spans="1:23" s="17" customFormat="1" ht="33.75" customHeight="1">
      <c r="A76" s="2214"/>
      <c r="B76" s="904" t="s">
        <v>69</v>
      </c>
      <c r="C76" s="2077"/>
      <c r="D76" s="2078"/>
      <c r="E76" s="2079"/>
      <c r="F76" s="2086" t="s">
        <v>246</v>
      </c>
      <c r="G76" s="2087"/>
      <c r="H76" s="2088"/>
      <c r="I76" s="971" t="s">
        <v>64</v>
      </c>
      <c r="J76" s="2095" t="s">
        <v>80</v>
      </c>
      <c r="K76" s="2096"/>
      <c r="L76" s="2096"/>
      <c r="M76" s="2096"/>
      <c r="N76" s="2096"/>
      <c r="O76" s="2096"/>
      <c r="P76" s="2096"/>
      <c r="Q76" s="2097"/>
      <c r="R76" s="2216"/>
      <c r="S76" s="2212"/>
      <c r="T76" s="2212"/>
      <c r="U76" s="2212"/>
      <c r="V76" s="2212"/>
      <c r="W76" s="2212"/>
    </row>
    <row r="77" spans="1:23" s="17" customFormat="1" ht="33.75" customHeight="1" thickBot="1">
      <c r="A77" s="2214"/>
      <c r="B77" s="972" t="s">
        <v>69</v>
      </c>
      <c r="C77" s="2080"/>
      <c r="D77" s="2081"/>
      <c r="E77" s="2082"/>
      <c r="F77" s="2101"/>
      <c r="G77" s="2102"/>
      <c r="H77" s="2102"/>
      <c r="I77" s="2103"/>
      <c r="J77" s="2098"/>
      <c r="K77" s="2099"/>
      <c r="L77" s="2099"/>
      <c r="M77" s="2099"/>
      <c r="N77" s="2099"/>
      <c r="O77" s="2099"/>
      <c r="P77" s="2099"/>
      <c r="Q77" s="2100"/>
      <c r="R77" s="2216"/>
      <c r="S77" s="2212"/>
      <c r="T77" s="2212"/>
      <c r="U77" s="2212"/>
      <c r="V77" s="2212"/>
      <c r="W77" s="2212"/>
    </row>
    <row r="78" spans="1:23" s="43" customFormat="1" ht="48.75" customHeight="1">
      <c r="A78" s="973"/>
      <c r="B78" s="2065"/>
      <c r="C78" s="2065"/>
      <c r="D78" s="2065"/>
      <c r="E78" s="2065"/>
      <c r="F78" s="2065"/>
      <c r="G78" s="2065"/>
      <c r="H78" s="2065"/>
      <c r="I78" s="2065"/>
      <c r="J78" s="2065"/>
      <c r="K78" s="2065"/>
      <c r="L78" s="2065"/>
      <c r="M78" s="2065"/>
      <c r="N78" s="2065"/>
      <c r="O78" s="2065"/>
      <c r="P78" s="2065"/>
      <c r="Q78" s="2065"/>
      <c r="R78" s="2216"/>
      <c r="S78" s="2212"/>
      <c r="T78" s="2212"/>
      <c r="U78" s="2212"/>
      <c r="V78" s="2212"/>
      <c r="W78" s="2212"/>
    </row>
    <row r="79" spans="1:23" s="17" customFormat="1" ht="12" customHeight="1">
      <c r="A79" s="2211">
        <f>IF(OR(A40=0,A40=""),"",A40+1)</f>
        <v>3</v>
      </c>
      <c r="B79" s="2211"/>
      <c r="C79" s="2211"/>
      <c r="D79" s="2211"/>
      <c r="E79" s="2211"/>
      <c r="F79" s="2211"/>
      <c r="G79" s="2211"/>
      <c r="H79" s="2211"/>
      <c r="I79" s="2211"/>
      <c r="J79" s="2211"/>
      <c r="K79" s="2211"/>
      <c r="L79" s="2211"/>
      <c r="M79" s="2211"/>
      <c r="N79" s="2211"/>
      <c r="O79" s="2211"/>
      <c r="P79" s="2211"/>
      <c r="Q79" s="2211"/>
      <c r="R79" s="2211"/>
      <c r="S79" s="2212"/>
      <c r="T79" s="2212"/>
      <c r="U79" s="2212"/>
      <c r="V79" s="2212"/>
      <c r="W79" s="2212"/>
    </row>
    <row r="80" spans="1:23" s="17" customFormat="1" ht="16.5" customHeight="1" thickBot="1">
      <c r="A80" s="2213"/>
      <c r="B80" s="2215" t="s">
        <v>50</v>
      </c>
      <c r="C80" s="2215"/>
      <c r="D80" s="2215"/>
      <c r="E80" s="2215"/>
      <c r="F80" s="2215"/>
      <c r="G80" s="2215"/>
      <c r="H80" s="2215"/>
      <c r="I80" s="2215"/>
      <c r="J80" s="2215"/>
      <c r="K80" s="2215"/>
      <c r="L80" s="2215"/>
      <c r="M80" s="2215"/>
      <c r="N80" s="2215"/>
      <c r="O80" s="2215"/>
      <c r="P80" s="2215"/>
      <c r="Q80" s="2215"/>
      <c r="R80" s="2216"/>
      <c r="S80" s="2212"/>
      <c r="T80" s="2212"/>
      <c r="U80" s="2212"/>
      <c r="V80" s="2212"/>
      <c r="W80" s="2212"/>
    </row>
    <row r="81" spans="1:27" s="17" customFormat="1" ht="62.25" customHeight="1">
      <c r="A81" s="2214"/>
      <c r="B81" s="2217">
        <v>108</v>
      </c>
      <c r="C81" s="902">
        <f>logo</f>
        <v>0</v>
      </c>
      <c r="D81" s="2219" t="str">
        <f>Master!$E$8</f>
        <v xml:space="preserve">Govt. Sr. Secondary School </v>
      </c>
      <c r="E81" s="2220"/>
      <c r="F81" s="2220"/>
      <c r="G81" s="2220"/>
      <c r="H81" s="2220"/>
      <c r="I81" s="2220"/>
      <c r="J81" s="2220"/>
      <c r="K81" s="2220"/>
      <c r="L81" s="2220"/>
      <c r="M81" s="2220"/>
      <c r="N81" s="2220"/>
      <c r="O81" s="2220"/>
      <c r="P81" s="2220"/>
      <c r="Q81" s="2221"/>
      <c r="R81" s="2216"/>
      <c r="S81" s="2212"/>
      <c r="T81" s="2212"/>
      <c r="U81" s="2212"/>
      <c r="V81" s="2212"/>
      <c r="W81" s="2212"/>
    </row>
    <row r="82" spans="1:27" s="17" customFormat="1" ht="33" customHeight="1" thickBot="1">
      <c r="A82" s="2214"/>
      <c r="B82" s="2218"/>
      <c r="C82" s="903"/>
      <c r="D82" s="2222" t="str">
        <f>Master!$E$11</f>
        <v>P.S.-Bapini (Jodhpur)</v>
      </c>
      <c r="E82" s="2222"/>
      <c r="F82" s="2222"/>
      <c r="G82" s="2222"/>
      <c r="H82" s="2222"/>
      <c r="I82" s="2222"/>
      <c r="J82" s="2222"/>
      <c r="K82" s="2222"/>
      <c r="L82" s="2222"/>
      <c r="M82" s="2222"/>
      <c r="N82" s="2222"/>
      <c r="O82" s="2222"/>
      <c r="P82" s="2222"/>
      <c r="Q82" s="2223"/>
      <c r="R82" s="2216"/>
      <c r="S82" s="2212"/>
      <c r="T82" s="2212"/>
      <c r="U82" s="2212"/>
      <c r="V82" s="2212"/>
      <c r="W82" s="2212"/>
    </row>
    <row r="83" spans="1:27" s="17" customFormat="1" ht="21.75" customHeight="1">
      <c r="A83" s="2214"/>
      <c r="B83" s="2224"/>
      <c r="C83" s="2226" t="s">
        <v>150</v>
      </c>
      <c r="D83" s="2227"/>
      <c r="E83" s="2227"/>
      <c r="F83" s="2227"/>
      <c r="G83" s="2227"/>
      <c r="H83" s="2228"/>
      <c r="I83" s="2232" t="s">
        <v>127</v>
      </c>
      <c r="J83" s="2233"/>
      <c r="K83" s="2233"/>
      <c r="L83" s="2236">
        <f>IF(OR(A79=0,A79=""),"",VLOOKUP(A79,'Result Entry'!$B$6:$K$108,6,0))</f>
        <v>1103</v>
      </c>
      <c r="M83" s="2237"/>
      <c r="N83" s="2240" t="s">
        <v>68</v>
      </c>
      <c r="O83" s="2241"/>
      <c r="P83" s="2242">
        <f>Master!$E$14</f>
        <v>8151106901</v>
      </c>
      <c r="Q83" s="2243"/>
      <c r="R83" s="2216"/>
      <c r="S83" s="2212"/>
      <c r="T83" s="2212"/>
      <c r="U83" s="2212"/>
      <c r="V83" s="2212"/>
      <c r="W83" s="2212"/>
    </row>
    <row r="84" spans="1:27" s="17" customFormat="1" ht="21.75" customHeight="1">
      <c r="A84" s="2214"/>
      <c r="B84" s="2225"/>
      <c r="C84" s="2226"/>
      <c r="D84" s="2227"/>
      <c r="E84" s="2227"/>
      <c r="F84" s="2227"/>
      <c r="G84" s="2227"/>
      <c r="H84" s="2228"/>
      <c r="I84" s="2232"/>
      <c r="J84" s="2233"/>
      <c r="K84" s="2233"/>
      <c r="L84" s="2236"/>
      <c r="M84" s="2237"/>
      <c r="N84" s="2244" t="s">
        <v>66</v>
      </c>
      <c r="O84" s="2245"/>
      <c r="P84" s="2246"/>
      <c r="Q84" s="2247"/>
      <c r="R84" s="2216"/>
      <c r="S84" s="2212"/>
      <c r="T84" s="2212"/>
      <c r="U84" s="2212"/>
      <c r="V84" s="2212"/>
      <c r="W84" s="2212"/>
    </row>
    <row r="85" spans="1:27" s="17" customFormat="1" ht="21.75" customHeight="1" thickBot="1">
      <c r="A85" s="2214"/>
      <c r="B85" s="2225"/>
      <c r="C85" s="2229"/>
      <c r="D85" s="2230"/>
      <c r="E85" s="2230"/>
      <c r="F85" s="2230"/>
      <c r="G85" s="2230"/>
      <c r="H85" s="2231"/>
      <c r="I85" s="2234"/>
      <c r="J85" s="2235"/>
      <c r="K85" s="2235"/>
      <c r="L85" s="2238"/>
      <c r="M85" s="2239"/>
      <c r="N85" s="2248" t="s">
        <v>51</v>
      </c>
      <c r="O85" s="2249"/>
      <c r="P85" s="2250" t="str">
        <f>Master!$E$6</f>
        <v>2023-24</v>
      </c>
      <c r="Q85" s="2251"/>
      <c r="R85" s="2216"/>
      <c r="S85" s="2212"/>
      <c r="T85" s="2212"/>
      <c r="U85" s="2212"/>
      <c r="V85" s="2212"/>
      <c r="W85" s="2212"/>
    </row>
    <row r="86" spans="1:27" s="17" customFormat="1" ht="32.25" customHeight="1">
      <c r="A86" s="2214"/>
      <c r="B86" s="904" t="s">
        <v>69</v>
      </c>
      <c r="C86" s="2252" t="s">
        <v>20</v>
      </c>
      <c r="D86" s="2253"/>
      <c r="E86" s="2253"/>
      <c r="F86" s="2253"/>
      <c r="G86" s="2254"/>
      <c r="H86" s="905" t="s">
        <v>149</v>
      </c>
      <c r="I86" s="2255">
        <f>IF(OR(A79=0,A79=""),"",VLOOKUP($A79,'Result Entry'!$B$9:$FW$108,4,0))</f>
        <v>123</v>
      </c>
      <c r="J86" s="2255"/>
      <c r="K86" s="2255"/>
      <c r="L86" s="2255"/>
      <c r="M86" s="2255"/>
      <c r="N86" s="2255"/>
      <c r="O86" s="2255"/>
      <c r="P86" s="2255"/>
      <c r="Q86" s="2256"/>
      <c r="R86" s="2216"/>
      <c r="S86" s="2212"/>
      <c r="T86" s="2212"/>
      <c r="U86" s="2212"/>
      <c r="V86" s="2212"/>
      <c r="W86" s="2212"/>
    </row>
    <row r="87" spans="1:27" s="17" customFormat="1" ht="32.25" customHeight="1">
      <c r="A87" s="2214"/>
      <c r="B87" s="904" t="s">
        <v>69</v>
      </c>
      <c r="C87" s="2178" t="s">
        <v>22</v>
      </c>
      <c r="D87" s="2179"/>
      <c r="E87" s="2179"/>
      <c r="F87" s="2179"/>
      <c r="G87" s="2180"/>
      <c r="H87" s="906" t="s">
        <v>149</v>
      </c>
      <c r="I87" s="2181" t="str">
        <f>IF(OR(A79=0,A79=""),"",VLOOKUP($A79,'Result Entry'!$B$9:$FW$108,7,0))</f>
        <v>JHGBHJ</v>
      </c>
      <c r="J87" s="2181"/>
      <c r="K87" s="2181"/>
      <c r="L87" s="2181"/>
      <c r="M87" s="2181"/>
      <c r="N87" s="2181"/>
      <c r="O87" s="2181"/>
      <c r="P87" s="2181"/>
      <c r="Q87" s="2182"/>
      <c r="R87" s="2216"/>
      <c r="S87" s="2212"/>
      <c r="T87" s="2212"/>
      <c r="U87" s="2212"/>
      <c r="V87" s="2212"/>
      <c r="W87" s="2212"/>
    </row>
    <row r="88" spans="1:27" s="17" customFormat="1" ht="32.25" customHeight="1">
      <c r="A88" s="2214"/>
      <c r="B88" s="904" t="s">
        <v>69</v>
      </c>
      <c r="C88" s="2178" t="s">
        <v>23</v>
      </c>
      <c r="D88" s="2179"/>
      <c r="E88" s="2179"/>
      <c r="F88" s="2179"/>
      <c r="G88" s="2180"/>
      <c r="H88" s="906" t="s">
        <v>149</v>
      </c>
      <c r="I88" s="2181" t="str">
        <f>IF(OR(A79=0,A79=""),"",VLOOKUP($A79,'Result Entry'!$B$9:$FW$108,8,0))</f>
        <v>HB</v>
      </c>
      <c r="J88" s="2181"/>
      <c r="K88" s="2181"/>
      <c r="L88" s="2181"/>
      <c r="M88" s="2181"/>
      <c r="N88" s="2181"/>
      <c r="O88" s="2181"/>
      <c r="P88" s="2181"/>
      <c r="Q88" s="2182"/>
      <c r="R88" s="2216"/>
      <c r="S88" s="2212"/>
      <c r="T88" s="2212"/>
      <c r="U88" s="2212"/>
      <c r="V88" s="2212"/>
      <c r="W88" s="2212"/>
    </row>
    <row r="89" spans="1:27" s="17" customFormat="1" ht="32.25" customHeight="1">
      <c r="A89" s="2214"/>
      <c r="B89" s="904" t="s">
        <v>69</v>
      </c>
      <c r="C89" s="2178" t="s">
        <v>52</v>
      </c>
      <c r="D89" s="2179"/>
      <c r="E89" s="2179"/>
      <c r="F89" s="2179"/>
      <c r="G89" s="2180"/>
      <c r="H89" s="906" t="s">
        <v>149</v>
      </c>
      <c r="I89" s="2181" t="str">
        <f>IF(OR(A79=0,A79=""),"",VLOOKUP($A79,'Result Entry'!$B$9:$FW$108,9,0))</f>
        <v>BJH</v>
      </c>
      <c r="J89" s="2181"/>
      <c r="K89" s="2181"/>
      <c r="L89" s="2181"/>
      <c r="M89" s="2181"/>
      <c r="N89" s="2181"/>
      <c r="O89" s="2181"/>
      <c r="P89" s="2181"/>
      <c r="Q89" s="2182"/>
      <c r="R89" s="2216"/>
      <c r="S89" s="2212"/>
      <c r="T89" s="2212"/>
      <c r="U89" s="2212"/>
      <c r="V89" s="2212"/>
      <c r="W89" s="2212"/>
    </row>
    <row r="90" spans="1:27" s="17" customFormat="1" ht="32.25" customHeight="1">
      <c r="A90" s="2214"/>
      <c r="B90" s="904" t="s">
        <v>69</v>
      </c>
      <c r="C90" s="2178" t="s">
        <v>53</v>
      </c>
      <c r="D90" s="2179"/>
      <c r="E90" s="2179"/>
      <c r="F90" s="2179"/>
      <c r="G90" s="2180"/>
      <c r="H90" s="906" t="s">
        <v>149</v>
      </c>
      <c r="I90" s="2183" t="str">
        <f>IF(OR(A79=0,A79=""),"",CONCATENATE('Result Entry'!$G$4,'Result Entry'!$J$4))</f>
        <v>11(A)</v>
      </c>
      <c r="J90" s="2181"/>
      <c r="K90" s="2181"/>
      <c r="L90" s="2181"/>
      <c r="M90" s="2181"/>
      <c r="N90" s="2181"/>
      <c r="O90" s="2181"/>
      <c r="P90" s="2181"/>
      <c r="Q90" s="2182"/>
      <c r="R90" s="2216"/>
      <c r="S90" s="2212"/>
      <c r="T90" s="2212"/>
      <c r="U90" s="2212"/>
      <c r="V90" s="2212"/>
      <c r="W90" s="2212"/>
    </row>
    <row r="91" spans="1:27" s="17" customFormat="1" ht="32.25" customHeight="1" thickBot="1">
      <c r="A91" s="2214"/>
      <c r="B91" s="904" t="s">
        <v>69</v>
      </c>
      <c r="C91" s="2184" t="s">
        <v>25</v>
      </c>
      <c r="D91" s="2138"/>
      <c r="E91" s="2138"/>
      <c r="F91" s="2138"/>
      <c r="G91" s="2185"/>
      <c r="H91" s="907" t="s">
        <v>149</v>
      </c>
      <c r="I91" s="2186">
        <f>IF(OR(A79=0,A79=""),"",VLOOKUP($A79,'Result Entry'!$B$9:$FW$108,10,0))</f>
        <v>0</v>
      </c>
      <c r="J91" s="2186"/>
      <c r="K91" s="2186"/>
      <c r="L91" s="2186"/>
      <c r="M91" s="2186"/>
      <c r="N91" s="2186"/>
      <c r="O91" s="2186"/>
      <c r="P91" s="2186"/>
      <c r="Q91" s="2187"/>
      <c r="R91" s="2216"/>
      <c r="S91" s="2212"/>
      <c r="T91" s="2212"/>
      <c r="U91" s="2212"/>
      <c r="V91" s="2212"/>
      <c r="W91" s="2212"/>
    </row>
    <row r="92" spans="1:27" s="17" customFormat="1" ht="33.75" customHeight="1">
      <c r="A92" s="2214"/>
      <c r="B92" s="904" t="s">
        <v>69</v>
      </c>
      <c r="C92" s="2188" t="s">
        <v>242</v>
      </c>
      <c r="D92" s="2189"/>
      <c r="E92" s="2192" t="s">
        <v>72</v>
      </c>
      <c r="F92" s="2194" t="s">
        <v>73</v>
      </c>
      <c r="G92" s="2194" t="s">
        <v>229</v>
      </c>
      <c r="H92" s="2196" t="s">
        <v>168</v>
      </c>
      <c r="I92" s="2198" t="s">
        <v>55</v>
      </c>
      <c r="J92" s="2199"/>
      <c r="K92" s="2199"/>
      <c r="L92" s="2200" t="s">
        <v>230</v>
      </c>
      <c r="M92" s="2202" t="s">
        <v>84</v>
      </c>
      <c r="N92" s="2202"/>
      <c r="O92" s="2203"/>
      <c r="P92" s="2204" t="s">
        <v>76</v>
      </c>
      <c r="Q92" s="2206" t="s">
        <v>98</v>
      </c>
      <c r="R92" s="2216"/>
      <c r="S92" s="2212"/>
      <c r="T92" s="2212"/>
      <c r="U92" s="2212"/>
      <c r="V92" s="2212"/>
      <c r="W92" s="2212"/>
    </row>
    <row r="93" spans="1:27" s="17" customFormat="1" ht="33.75" customHeight="1">
      <c r="A93" s="2214"/>
      <c r="B93" s="904" t="s">
        <v>69</v>
      </c>
      <c r="C93" s="2190"/>
      <c r="D93" s="2191"/>
      <c r="E93" s="2193"/>
      <c r="F93" s="2195"/>
      <c r="G93" s="2195"/>
      <c r="H93" s="2197"/>
      <c r="I93" s="908" t="s">
        <v>232</v>
      </c>
      <c r="J93" s="909" t="s">
        <v>86</v>
      </c>
      <c r="K93" s="910" t="s">
        <v>108</v>
      </c>
      <c r="L93" s="2201"/>
      <c r="M93" s="908" t="s">
        <v>232</v>
      </c>
      <c r="N93" s="909" t="s">
        <v>86</v>
      </c>
      <c r="O93" s="911" t="s">
        <v>109</v>
      </c>
      <c r="P93" s="2205"/>
      <c r="Q93" s="2207"/>
      <c r="R93" s="2216"/>
      <c r="S93" s="2212"/>
      <c r="T93" s="2212"/>
      <c r="U93" s="2212"/>
      <c r="V93" s="2212"/>
      <c r="W93" s="2212"/>
    </row>
    <row r="94" spans="1:27" s="194" customFormat="1" ht="20.25" customHeight="1" thickBot="1">
      <c r="A94" s="2214"/>
      <c r="B94" s="904" t="s">
        <v>69</v>
      </c>
      <c r="C94" s="2209" t="s">
        <v>56</v>
      </c>
      <c r="D94" s="2210"/>
      <c r="E94" s="912">
        <f>'Result Entry'!$L$7</f>
        <v>10</v>
      </c>
      <c r="F94" s="913">
        <f>'Result Entry'!$M$7</f>
        <v>10</v>
      </c>
      <c r="G94" s="913">
        <f>'Result Entry'!$N$7</f>
        <v>10</v>
      </c>
      <c r="H94" s="914">
        <f>SUM(E94:G94)</f>
        <v>30</v>
      </c>
      <c r="I94" s="915" t="s">
        <v>241</v>
      </c>
      <c r="J94" s="916" t="s">
        <v>241</v>
      </c>
      <c r="K94" s="917">
        <f>'Result Entry'!$P$7</f>
        <v>70</v>
      </c>
      <c r="L94" s="918">
        <f>SUM(H94,K94)</f>
        <v>100</v>
      </c>
      <c r="M94" s="915" t="s">
        <v>241</v>
      </c>
      <c r="N94" s="916" t="s">
        <v>241</v>
      </c>
      <c r="O94" s="919">
        <f>'Result Entry'!$R$7</f>
        <v>100</v>
      </c>
      <c r="P94" s="920">
        <f>SUM(L94,O94)</f>
        <v>200</v>
      </c>
      <c r="Q94" s="2208"/>
      <c r="R94" s="2216"/>
      <c r="S94" s="2212"/>
      <c r="T94" s="2212"/>
      <c r="U94" s="2212"/>
      <c r="V94" s="2212"/>
      <c r="W94" s="2212"/>
    </row>
    <row r="95" spans="1:27" s="52" customFormat="1" ht="28.5" customHeight="1">
      <c r="A95" s="2214"/>
      <c r="B95" s="904" t="s">
        <v>69</v>
      </c>
      <c r="C95" s="2162" t="str">
        <f>IF(OR(A79=0,A79=""),"",'Result Entry'!$L$3)</f>
        <v>HINDI Comp.</v>
      </c>
      <c r="D95" s="2163"/>
      <c r="E95" s="921">
        <f>IF(OR(A79=0,A79=""),"",IF($L83="TC",0,IF($L83="Nso",0,VLOOKUP($A79,'Result Entry'!$B$9:$FW$108,11,0))))</f>
        <v>10</v>
      </c>
      <c r="F95" s="922">
        <f>IF(OR(A79=0,A79=""),"",IF($L83="TC",0,IF($L83="Nso",0,VLOOKUP($A79,'Result Entry'!$B$9:$FW$108,12,0))))</f>
        <v>11</v>
      </c>
      <c r="G95" s="922">
        <f>IF(OR(A79=0,A79=""),"",IF($L83="TC",0,IF($L83="Nso",0,VLOOKUP($A79,'Result Entry'!$B$9:$FW$108,13,0))))</f>
        <v>2</v>
      </c>
      <c r="H95" s="923">
        <f>IF(OR(A79=0,A79=""),"",SUM(E95:G95))</f>
        <v>23</v>
      </c>
      <c r="I95" s="924" t="str">
        <f>CONCATENATE(X95,"/",'Result Entry'!$P$7)</f>
        <v>8/70</v>
      </c>
      <c r="J95" s="925" t="str">
        <f>IF(OR(A79=0,A79=""),"",IF(Y95=0,"--",CONCATENATE(Y95,"/")))</f>
        <v>--</v>
      </c>
      <c r="K95" s="926">
        <f>SUM(X95:Y95)</f>
        <v>8</v>
      </c>
      <c r="L95" s="927">
        <f>SUM(H95,K95)</f>
        <v>31</v>
      </c>
      <c r="M95" s="924" t="str">
        <f>CONCATENATE(Z95,"/",'Result Entry'!$R$7)</f>
        <v>45/100</v>
      </c>
      <c r="N95" s="925" t="str">
        <f>IF(AA95=0,"--",CONCATENATE(AA95,"/"))</f>
        <v>--</v>
      </c>
      <c r="O95" s="928">
        <f>SUM(Z95:AA95)</f>
        <v>45</v>
      </c>
      <c r="P95" s="929">
        <f>SUM(L95,O95)</f>
        <v>76</v>
      </c>
      <c r="Q95" s="930" t="str">
        <f>IF(OR(A79=0,A79=""),"",IF($L83="TC",0,IF($L83="Nso",0,VLOOKUP($A79,'Result Entry'!$B$9:$FW$108,24,0))))</f>
        <v>III</v>
      </c>
      <c r="R95" s="2216"/>
      <c r="S95" s="2212"/>
      <c r="T95" s="2212"/>
      <c r="U95" s="2212"/>
      <c r="V95" s="2212"/>
      <c r="W95" s="2212"/>
      <c r="X95" s="197">
        <f>IF(OR(A79=0,A79=""),"",IF($L83="TC",0,IF($L83="Nso",0,VLOOKUP($A79,'Result Entry'!$B$9:$FW$108,15,0))))</f>
        <v>8</v>
      </c>
      <c r="Y95" s="197">
        <v>0</v>
      </c>
      <c r="Z95" s="197">
        <f>IF(OR(A79=0,A79=""),"",IF($L83="TC",0,IF($L83="Nso",0,VLOOKUP($A79,'Result Entry'!$B$9:$FW$108,17,0))))</f>
        <v>45</v>
      </c>
      <c r="AA95" s="197">
        <v>0</v>
      </c>
    </row>
    <row r="96" spans="1:27" s="52" customFormat="1" ht="28.5" customHeight="1">
      <c r="A96" s="2214"/>
      <c r="B96" s="904" t="s">
        <v>69</v>
      </c>
      <c r="C96" s="2164" t="str">
        <f>IF(OR(A79=0,A79=""),"",'Result Entry'!$Z$3)</f>
        <v>ENGLISH Comp.</v>
      </c>
      <c r="D96" s="2165"/>
      <c r="E96" s="921">
        <f>IF(OR(A79=0,A79=""),"",IF($L83="TC",0,IF($L83="Nso",0,VLOOKUP($A79,'Result Entry'!$B$9:$FW$108,25,0))))</f>
        <v>10</v>
      </c>
      <c r="F96" s="922">
        <f>IF(OR(A79=0,A79=""),"",IF($L83="TC",0,IF($L83="Nso",0,VLOOKUP($A79,'Result Entry'!$B$9:$FW$108,26,0))))</f>
        <v>11</v>
      </c>
      <c r="G96" s="922">
        <f>IF(OR(A79=0,A79=""),"",IF($L83="TC",0,IF($L83="Nso",0,VLOOKUP($A79,'Result Entry'!$B$9:$FW$108,27,0))))</f>
        <v>2</v>
      </c>
      <c r="H96" s="931">
        <f>IF(OR(A79=0,A79=""),"",SUM(E96:G96))</f>
        <v>23</v>
      </c>
      <c r="I96" s="932" t="str">
        <f>CONCATENATE(X96,"/",'Result Entry'!$AD$7)</f>
        <v>8/70</v>
      </c>
      <c r="J96" s="933" t="str">
        <f>IF(OR(A79=0,A79=""),"",IF(Y96=0,"--",CONCATENATE(Y96,"/")))</f>
        <v>--</v>
      </c>
      <c r="K96" s="934">
        <f t="shared" ref="K96:K101" si="8">SUM(X96:Y96)</f>
        <v>8</v>
      </c>
      <c r="L96" s="935">
        <f t="shared" ref="L96:L101" si="9">SUM(H96,K96)</f>
        <v>31</v>
      </c>
      <c r="M96" s="932" t="str">
        <f>CONCATENATE(Z96,"/",'Result Entry'!$AF$7)</f>
        <v>45/100</v>
      </c>
      <c r="N96" s="933" t="str">
        <f>IF(AA96=0,"--",CONCATENATE(AA96,"/"))</f>
        <v>--</v>
      </c>
      <c r="O96" s="928">
        <f t="shared" ref="O96:O101" si="10">SUM(Z96:AA96)</f>
        <v>45</v>
      </c>
      <c r="P96" s="929">
        <f t="shared" ref="P96:P101" si="11">SUM(L96,O96)</f>
        <v>76</v>
      </c>
      <c r="Q96" s="930" t="str">
        <f>IF(OR(A79=0,A79=""),"",IF($L83="TC",0,IF($L83="Nso",0,VLOOKUP($A79,'Result Entry'!$B$9:$FW$108,38,0))))</f>
        <v>III</v>
      </c>
      <c r="R96" s="2216"/>
      <c r="S96" s="2212"/>
      <c r="T96" s="2212"/>
      <c r="U96" s="2212"/>
      <c r="V96" s="2212"/>
      <c r="W96" s="2212"/>
      <c r="X96" s="198">
        <f>IF(OR(A79=0,A79=""),"",IF($L83="TC",0,IF($L83="Nso",0,VLOOKUP($A79,'Result Entry'!$B$9:$FW$108,29,0))))</f>
        <v>8</v>
      </c>
      <c r="Y96" s="198">
        <v>0</v>
      </c>
      <c r="Z96" s="198">
        <f>IF(OR(A79=0,A79=""),"",IF($L83="TC",0,IF($L83="Nso",0,VLOOKUP($A79,'Result Entry'!$B$9:$FW$108,31,0))))</f>
        <v>45</v>
      </c>
      <c r="AA96" s="198">
        <v>0</v>
      </c>
    </row>
    <row r="97" spans="1:28" s="52" customFormat="1" ht="28.5" customHeight="1">
      <c r="A97" s="2214"/>
      <c r="B97" s="904" t="s">
        <v>69</v>
      </c>
      <c r="C97" s="2164" t="str">
        <f>IF(OR(A79=0,A79=""),"",IF(AB97&gt;=1,'Result Entry'!$AO$3,0))</f>
        <v>PHYSICS</v>
      </c>
      <c r="D97" s="2165"/>
      <c r="E97" s="921">
        <f>IF(OR(A79=0,A79=""),"",IF($L83="TC",0,IF($L83="Nso",0,VLOOKUP($A79,'Result Entry'!$B$9:$FW$108,40,0))))</f>
        <v>10</v>
      </c>
      <c r="F97" s="922">
        <f>IF(OR(A79=0,A79=""),"",IF($L83="TC",0,IF($L83="Nso",0,VLOOKUP($A79,'Result Entry'!$B$9:$FW$108,41,0))))</f>
        <v>10</v>
      </c>
      <c r="G97" s="922">
        <f>IF(OR(A79=0,A79=""),"",IF($L83="TC",0,IF($L83="Nso",0,VLOOKUP($A79,'Result Entry'!$B$9:$FW$108,42,0))))</f>
        <v>10</v>
      </c>
      <c r="H97" s="931">
        <f>IF(OR(A79=0,A79=""),"",SUM(E97:G97))</f>
        <v>30</v>
      </c>
      <c r="I97" s="932" t="str">
        <f>CONCATENATE(X97,"/",'Result Entry'!$AS$7)</f>
        <v>20/40</v>
      </c>
      <c r="J97" s="933" t="str">
        <f>IF(OR(A79=0,A79=""),"",IF(Y97=0,"--",CONCATENATE(Y97,"/",'Result Entry'!$AT$7)))</f>
        <v>--</v>
      </c>
      <c r="K97" s="934">
        <f t="shared" si="8"/>
        <v>20</v>
      </c>
      <c r="L97" s="935">
        <f t="shared" si="9"/>
        <v>50</v>
      </c>
      <c r="M97" s="932" t="str">
        <f>CONCATENATE(Z97,"/",'Result Entry'!$AW$7)</f>
        <v>40/100</v>
      </c>
      <c r="N97" s="933" t="str">
        <f>IF(AA97=0,"--",CONCATENATE(AA97,"/",'Result Entry'!$AX$7))</f>
        <v>--</v>
      </c>
      <c r="O97" s="928">
        <f t="shared" si="10"/>
        <v>40</v>
      </c>
      <c r="P97" s="929">
        <f t="shared" si="11"/>
        <v>90</v>
      </c>
      <c r="Q97" s="930" t="str">
        <f>IF(OR(A79=0,A79=""),"",IF($L83="TC",0,IF($L83="Nso",0,VLOOKUP($A79,'Result Entry'!$B$9:$FW$108,55,0))))</f>
        <v>III</v>
      </c>
      <c r="R97" s="2216"/>
      <c r="S97" s="2212"/>
      <c r="T97" s="2212"/>
      <c r="U97" s="2212"/>
      <c r="V97" s="2212"/>
      <c r="W97" s="2212"/>
      <c r="X97" s="198">
        <f>IF(OR(A79=0,A79=""),"",IF($L83="TC",0,IF($L83="Nso",0,VLOOKUP($A79,'Result Entry'!$B$9:$FW$108,44,0))))</f>
        <v>20</v>
      </c>
      <c r="Y97" s="198">
        <f>IF(OR(A79=0,A79=""),"",IF($L83="TC",0,IF($L83="Nso",0,VLOOKUP($A79,'Result Entry'!$B$9:$FW$108,45,0))))</f>
        <v>0</v>
      </c>
      <c r="Z97" s="198">
        <f>IF(OR(A79=0,A79=""),"",IF($L83="TC",0,IF($L83="Nso",0,VLOOKUP($A79,'Result Entry'!$B$9:$FW$108,48,0))))</f>
        <v>40</v>
      </c>
      <c r="AA97" s="198">
        <f>IF(OR(A79=0,A79=""),"",IF($L83="TC",0,IF($L83="Nso",0,VLOOKUP($A79,'Result Entry'!$B$9:$FW$108,49,0))))</f>
        <v>0</v>
      </c>
      <c r="AB97" s="198">
        <f>IF(OR(A79=0,A79=""),"",VLOOKUP($A79,'Result Entry'!$B$9:$FW$108,39,0))</f>
        <v>1</v>
      </c>
    </row>
    <row r="98" spans="1:28" s="52" customFormat="1" ht="28.5" customHeight="1">
      <c r="A98" s="2214"/>
      <c r="B98" s="904" t="s">
        <v>69</v>
      </c>
      <c r="C98" s="2164" t="str">
        <f>IF(OR(A79=0,A79=""),"",IF(AB98&gt;=1,'Result Entry'!$BF$3,0))</f>
        <v>CHEMISTRY</v>
      </c>
      <c r="D98" s="2165"/>
      <c r="E98" s="921">
        <f>IF(OR(A79=0,A79=""),"",IF($L83="TC",0,IF($L83="Nso",0,VLOOKUP($A79,'Result Entry'!$B$9:$FW$108,57,0))))</f>
        <v>10</v>
      </c>
      <c r="F98" s="922">
        <f>IF(OR(A79=0,A79=""),"",IF($L83="TC",0,IF($L83="Nso",0,VLOOKUP($A79,'Result Entry'!$B$9:$FW$108,58,0))))</f>
        <v>10</v>
      </c>
      <c r="G98" s="922">
        <f>IF(OR(A79=0,A79=""),"",IF($L83="TC",0,IF($L83="Nso",0,VLOOKUP($A79,'Result Entry'!$B$9:$FW$108,59,0))))</f>
        <v>10</v>
      </c>
      <c r="H98" s="931">
        <f>IF(OR(A79=0,A79=""),"",SUM(E98:G98))</f>
        <v>30</v>
      </c>
      <c r="I98" s="932" t="str">
        <f>CONCATENATE(X98,"/",'Result Entry'!$BJ$7)</f>
        <v>70/70</v>
      </c>
      <c r="J98" s="933" t="str">
        <f>IF(OR(A79=0,A79=""),"",IF(Y98=0,"--",CONCATENATE(Y98,"/",'Result Entry'!$BK$7)))</f>
        <v>--</v>
      </c>
      <c r="K98" s="934">
        <f t="shared" si="8"/>
        <v>70</v>
      </c>
      <c r="L98" s="935">
        <f t="shared" si="9"/>
        <v>100</v>
      </c>
      <c r="M98" s="932" t="str">
        <f>CONCATENATE(Z98,"/",'Result Entry'!$BN$7)</f>
        <v>40/100</v>
      </c>
      <c r="N98" s="933" t="str">
        <f>IF(AA98=0,"--",CONCATENATE(AA98,"/",'Result Entry'!$BO$7))</f>
        <v>--</v>
      </c>
      <c r="O98" s="928">
        <f t="shared" si="10"/>
        <v>40</v>
      </c>
      <c r="P98" s="929">
        <f t="shared" si="11"/>
        <v>140</v>
      </c>
      <c r="Q98" s="930" t="str">
        <f>IF(OR(A79=0,A79=""),"",IF($L83="TC",0,IF($L83="Nso",0,VLOOKUP($A79,'Result Entry'!$B$9:$FW$108,72,0))))</f>
        <v>I</v>
      </c>
      <c r="R98" s="2216"/>
      <c r="S98" s="2212"/>
      <c r="T98" s="2212"/>
      <c r="U98" s="2212"/>
      <c r="V98" s="2212"/>
      <c r="W98" s="2212"/>
      <c r="X98" s="198">
        <f>IF(OR(A79=0,A79=""),"",IF($L83="TC",0,IF($L83="Nso",0,VLOOKUP($A79,'Result Entry'!$B$9:$FW$108,61,0))))</f>
        <v>70</v>
      </c>
      <c r="Y98" s="198">
        <f>IF(OR(A79=0,A79=""),"",IF($L83="TC",0,IF($L83="Nso",0,VLOOKUP($A79,'Result Entry'!$B$9:$FW$108,62,0))))</f>
        <v>0</v>
      </c>
      <c r="Z98" s="198">
        <f>IF(OR(A79=0,A79=""),"",IF($L83="TC",0,IF($L83="Nso",0,VLOOKUP($A79,'Result Entry'!$B$9:$FW$108,65,0))))</f>
        <v>40</v>
      </c>
      <c r="AA98" s="198">
        <f>IF(OR(A79=0,A79=""),"",IF($L83="TC",0,IF($L83="Nso",0,VLOOKUP($A79,'Result Entry'!$B$9:$FW$108,66,0))))</f>
        <v>0</v>
      </c>
      <c r="AB98" s="198">
        <f>IF(OR(A79=0,A79=""),"",VLOOKUP($A79,'Result Entry'!$B$9:$FW$108,56,0))</f>
        <v>2</v>
      </c>
    </row>
    <row r="99" spans="1:28" s="52" customFormat="1" ht="28.5" customHeight="1">
      <c r="A99" s="2214"/>
      <c r="B99" s="904" t="s">
        <v>69</v>
      </c>
      <c r="C99" s="2166" t="str">
        <f>IF(OR(A79=0,A79=""),"",IF(AB99&gt;=1,'Result Entry'!$BW$3,0))</f>
        <v>BIOLOGY</v>
      </c>
      <c r="D99" s="2167"/>
      <c r="E99" s="936">
        <f>IF(OR(A79=0,A79=""),"",IF($L83="TC",0,IF($L83="Nso",0,VLOOKUP($A79,'Result Entry'!$B$9:$FW$108,74,0))))</f>
        <v>10</v>
      </c>
      <c r="F99" s="937">
        <f>IF(OR(A79=0,A79=""),"",IF($L83="TC",0,IF($L83="Nso",0,VLOOKUP($A79,'Result Entry'!$B$9:$FW$108,75,0))))</f>
        <v>10</v>
      </c>
      <c r="G99" s="937">
        <f>IF(OR(A79=0,A79=""),"",IF($L83="TC",0,IF($L83="Nso",0,VLOOKUP($A79,'Result Entry'!$B$9:$FW$108,76,0))))</f>
        <v>10</v>
      </c>
      <c r="H99" s="938">
        <f>IF(OR(A79=0,A79=""),"",SUM(E99:G99))</f>
        <v>30</v>
      </c>
      <c r="I99" s="939" t="str">
        <f>CONCATENATE(X99,"/",'Result Entry'!$CA$7)</f>
        <v>35/70</v>
      </c>
      <c r="J99" s="940" t="str">
        <f>IF(OR(A79=0,A79=""),"",IF(Y99=0,"--",CONCATENATE(Y99,"/",'Result Entry'!$CB$7)))</f>
        <v>--</v>
      </c>
      <c r="K99" s="941">
        <f t="shared" si="8"/>
        <v>35</v>
      </c>
      <c r="L99" s="942">
        <f t="shared" si="9"/>
        <v>65</v>
      </c>
      <c r="M99" s="939" t="str">
        <f>CONCATENATE(Z99,"/",'Result Entry'!$CE$7)</f>
        <v>35/100</v>
      </c>
      <c r="N99" s="940" t="str">
        <f>IF(AA99=0,"--",CONCATENATE(AA99,"/",'Result Entry'!$CF$7))</f>
        <v>--</v>
      </c>
      <c r="O99" s="943">
        <f t="shared" si="10"/>
        <v>35</v>
      </c>
      <c r="P99" s="944">
        <f t="shared" si="11"/>
        <v>100</v>
      </c>
      <c r="Q99" s="945" t="str">
        <f>IF(OR(A79=0,A79=""),"",IF($L83="TC",0,IF($L83="Nso",0,VLOOKUP($A79,'Result Entry'!$B$9:$FW$108,89,0))))</f>
        <v>II</v>
      </c>
      <c r="R99" s="2216"/>
      <c r="S99" s="2212"/>
      <c r="T99" s="2212"/>
      <c r="U99" s="2212"/>
      <c r="V99" s="2212"/>
      <c r="W99" s="2212"/>
      <c r="X99" s="125">
        <f>IF(OR(A79=0,A79=""),"",IF($L83="TC",0,IF($L83="Nso",0,VLOOKUP($A79,'Result Entry'!$B$9:$FW$108,78,0))))</f>
        <v>35</v>
      </c>
      <c r="Y99" s="125">
        <f>IF(OR(A79=0,A79=""),"",IF($L83="TC",0,IF($L83="Nso",0,VLOOKUP($A79,'Result Entry'!$B$9:$FW$108,79,0))))</f>
        <v>0</v>
      </c>
      <c r="Z99" s="125">
        <f>IF(OR(A79=0,A79=""),"",IF($L83="TC",0,IF($L83="Nso",0,VLOOKUP($A79,'Result Entry'!$B$9:$FW$108,82,0))))</f>
        <v>35</v>
      </c>
      <c r="AA99" s="125">
        <f>IF(OR(A79=0,A79=""),"",IF($L83="TC",0,IF($L83="Nso",0,VLOOKUP($A79,'Result Entry'!$B$9:$FW$108,83,0))))</f>
        <v>0</v>
      </c>
      <c r="AB99" s="125">
        <f>IF(OR(A79=0,A79=""),"",VLOOKUP($A79,'Result Entry'!$B$9:$FW$108,73,0))</f>
        <v>3</v>
      </c>
    </row>
    <row r="100" spans="1:28" s="52" customFormat="1" ht="28.5" customHeight="1">
      <c r="A100" s="2214"/>
      <c r="B100" s="904" t="s">
        <v>69</v>
      </c>
      <c r="C100" s="2168">
        <f>IF(OR(A79=0,A79=""),"",IF(AB100&gt;=1,'Result Entry'!$CN$3,0))</f>
        <v>0</v>
      </c>
      <c r="D100" s="2167"/>
      <c r="E100" s="946">
        <f>IF(OR(A79=0,A79=""),"",IF($L83="TC",0,IF($L83="Nso",0,VLOOKUP($A79,'Result Entry'!$B$9:$FW$108,91,0))))</f>
        <v>0</v>
      </c>
      <c r="F100" s="947">
        <f>IF(OR(A79=0,A79=""),"",IF($L83="TC",0,IF($L83="Nso",0,VLOOKUP($A79,'Result Entry'!$B$9:$FW$108,92,0))))</f>
        <v>0</v>
      </c>
      <c r="G100" s="947">
        <f>IF(OR(A79=0,A79=""),"",IF($L83="TC",0,IF($L83="Nso",0,VLOOKUP($A79,'Result Entry'!$B$9:$FW$108,93,0))))</f>
        <v>0</v>
      </c>
      <c r="H100" s="948">
        <f>IF(OR(A79=0,A79=""),"",SUM(E100:G100))</f>
        <v>0</v>
      </c>
      <c r="I100" s="949" t="str">
        <f>CONCATENATE(X100,"/",'Result Entry'!$CR$7)</f>
        <v>0/70</v>
      </c>
      <c r="J100" s="950" t="str">
        <f>IF(OR(A79=0,A79=""),"",IF(Y100=0,"--",CONCATENATE(Y100,"/",'Result Entry'!$CS$7)))</f>
        <v>--</v>
      </c>
      <c r="K100" s="951">
        <f t="shared" si="8"/>
        <v>0</v>
      </c>
      <c r="L100" s="952">
        <f t="shared" si="9"/>
        <v>0</v>
      </c>
      <c r="M100" s="949" t="str">
        <f>CONCATENATE(Z100,"/",'Result Entry'!$CV$7)</f>
        <v>0/100</v>
      </c>
      <c r="N100" s="950" t="str">
        <f>IF(AA100=0,"--",CONCATENATE(AA100,"/",'Result Entry'!$CW$7))</f>
        <v>--</v>
      </c>
      <c r="O100" s="953">
        <f t="shared" si="10"/>
        <v>0</v>
      </c>
      <c r="P100" s="954">
        <f t="shared" si="11"/>
        <v>0</v>
      </c>
      <c r="Q100" s="955" t="str">
        <f>IF(OR(A79=0,A79=""),"",IF($L83="TC",0,IF($L83="Nso",0,VLOOKUP($A79,'Result Entry'!$B$9:$FW$108,106,0))))</f>
        <v/>
      </c>
      <c r="R100" s="2216"/>
      <c r="S100" s="2212"/>
      <c r="T100" s="2212"/>
      <c r="U100" s="2212"/>
      <c r="V100" s="2212"/>
      <c r="W100" s="2212"/>
      <c r="X100" s="126">
        <f>IF(OR(A79=0,A79=""),"",IF($L83="TC",0,IF($L83="Nso",0,VLOOKUP($A79,'Result Entry'!$B$9:$FW$108,95,0))))</f>
        <v>0</v>
      </c>
      <c r="Y100" s="126">
        <f>IF(OR(A79=0,A79=""),"",IF($L83="TC",0,IF($L83="Nso",0,VLOOKUP($A79,'Result Entry'!$B$9:$FW$108,96,0))))</f>
        <v>0</v>
      </c>
      <c r="Z100" s="126">
        <f>IF(OR(A79=0,A79=""),"",IF($L83="TC",0,IF($L83="Nso",0,VLOOKUP($A79,'Result Entry'!$B$9:$FW$108,99,0))))</f>
        <v>0</v>
      </c>
      <c r="AA100" s="126">
        <f>IF(OR(A79=0,A79=""),"",IF($L83="TC",0,IF($L83="Nso",0,VLOOKUP($A79,'Result Entry'!$B$9:$FW$108,100,0))))</f>
        <v>0</v>
      </c>
      <c r="AB100" s="126">
        <f>IF(OR(A79=0,A79=""),"",VLOOKUP($A79,'Result Entry'!$B$9:$FW$108,90,0))</f>
        <v>0</v>
      </c>
    </row>
    <row r="101" spans="1:28" s="52" customFormat="1" ht="28.5" customHeight="1" thickBot="1">
      <c r="A101" s="2214"/>
      <c r="B101" s="904" t="s">
        <v>69</v>
      </c>
      <c r="C101" s="2166">
        <f>IF(OR(A79=0,A79=""),"",IF(AB101&gt;=1,'Result Entry'!$DE$3,0))</f>
        <v>0</v>
      </c>
      <c r="D101" s="2167"/>
      <c r="E101" s="956">
        <f>IF(OR(A79=0,A79=""),"",IF($L83="TC",0,IF($L83="Nso",0,VLOOKUP($A79,'Result Entry'!$B$9:$FW$108,108,0))))</f>
        <v>0</v>
      </c>
      <c r="F101" s="957">
        <f>IF(OR(A79=0,A79=""),"",IF($L83="TC",0,IF($L83="Nso",0,VLOOKUP($A79,'Result Entry'!$B$9:$FW$108,109,0))))</f>
        <v>0</v>
      </c>
      <c r="G101" s="957">
        <f>IF(OR(A79=0,A79=""),"",IF($L83="TC",0,IF($L83="Nso",0,VLOOKUP($A79,'Result Entry'!$B$9:$FW$108,110,0))))</f>
        <v>0</v>
      </c>
      <c r="H101" s="958">
        <f>IF(OR(A79=0,A79=""),"",SUM(E101:G101))</f>
        <v>0</v>
      </c>
      <c r="I101" s="959" t="str">
        <f>CONCATENATE(X101,"/",'Result Entry'!$DI$7)</f>
        <v>0/70</v>
      </c>
      <c r="J101" s="960" t="str">
        <f>IF(OR(A79=0,A79=""),"",IF(Y101=0,"--",CONCATENATE(Y101,"/",'Result Entry'!$DJ$7)))</f>
        <v>--</v>
      </c>
      <c r="K101" s="961">
        <f t="shared" si="8"/>
        <v>0</v>
      </c>
      <c r="L101" s="962">
        <f t="shared" si="9"/>
        <v>0</v>
      </c>
      <c r="M101" s="959" t="str">
        <f>CONCATENATE(Z101,"/",'Result Entry'!$DM$7)</f>
        <v>0/100</v>
      </c>
      <c r="N101" s="960" t="str">
        <f>IF(AA101=0,"--",CONCATENATE(AA101,"/",'Result Entry'!$DN$7))</f>
        <v>--</v>
      </c>
      <c r="O101" s="963">
        <f t="shared" si="10"/>
        <v>0</v>
      </c>
      <c r="P101" s="964">
        <f t="shared" si="11"/>
        <v>0</v>
      </c>
      <c r="Q101" s="930" t="str">
        <f>IF(OR(A79=0,A79=""),"",IF($L83="TC",0,IF($L83="Nso",0,VLOOKUP($A79,'Result Entry'!$B$9:$FW$108,123,0))))</f>
        <v/>
      </c>
      <c r="R101" s="2216"/>
      <c r="S101" s="2212"/>
      <c r="T101" s="2212"/>
      <c r="U101" s="2212"/>
      <c r="V101" s="2212"/>
      <c r="W101" s="2212"/>
      <c r="X101" s="199">
        <f>IF(OR(A79=0,A79=""),"",IF($L83="TC",0,IF($L83="Nso",0,VLOOKUP($A79,'Result Entry'!$B$9:$FW$108,112,0))))</f>
        <v>0</v>
      </c>
      <c r="Y101" s="199">
        <f>IF(OR(A79=0,A79=""),"",IF($L83="TC",0,IF($L83="Nso",0,VLOOKUP($A79,'Result Entry'!$B$9:$FW$108,113,0))))</f>
        <v>0</v>
      </c>
      <c r="Z101" s="199">
        <f>IF(OR(A79=0,A79=""),"",IF($L83="TC",0,IF($L83="Nso",0,VLOOKUP($A79,'Result Entry'!$B$9:$FW$108,116,0))))</f>
        <v>0</v>
      </c>
      <c r="AA101" s="199">
        <f>IF(OR(A79=0,A79=""),"",IF($L83="TC",0,IF($L83="Nso",0,VLOOKUP($A79,'Result Entry'!$B$9:$FW$108,117,0))))</f>
        <v>0</v>
      </c>
      <c r="AB101" s="199">
        <f>IF(OR(A79=0,A79=""),"",VLOOKUP($A79,'Result Entry'!$B$9:$FW$108,107,0))</f>
        <v>0</v>
      </c>
    </row>
    <row r="102" spans="1:28" s="17" customFormat="1" ht="33.75" customHeight="1">
      <c r="A102" s="2214"/>
      <c r="B102" s="904" t="s">
        <v>69</v>
      </c>
      <c r="C102" s="2169" t="s">
        <v>77</v>
      </c>
      <c r="D102" s="2170"/>
      <c r="E102" s="2171"/>
      <c r="F102" s="2175" t="s">
        <v>78</v>
      </c>
      <c r="G102" s="2176"/>
      <c r="H102" s="2177"/>
      <c r="I102" s="2145" t="s">
        <v>79</v>
      </c>
      <c r="J102" s="2146"/>
      <c r="K102" s="2147" t="s">
        <v>41</v>
      </c>
      <c r="L102" s="2148"/>
      <c r="M102" s="2147" t="s">
        <v>91</v>
      </c>
      <c r="N102" s="2149"/>
      <c r="O102" s="2150" t="s">
        <v>39</v>
      </c>
      <c r="P102" s="2149"/>
      <c r="Q102" s="965" t="s">
        <v>43</v>
      </c>
      <c r="R102" s="2216"/>
      <c r="S102" s="2212"/>
      <c r="T102" s="2212"/>
      <c r="U102" s="2212"/>
      <c r="V102" s="2212"/>
      <c r="W102" s="2212"/>
    </row>
    <row r="103" spans="1:28" s="17" customFormat="1" ht="33.75" customHeight="1" thickBot="1">
      <c r="A103" s="2214"/>
      <c r="B103" s="904" t="s">
        <v>69</v>
      </c>
      <c r="C103" s="2172"/>
      <c r="D103" s="2173"/>
      <c r="E103" s="2174"/>
      <c r="F103" s="2151">
        <f>IF(OR(A79=0,A79=""),"",IF($L83="TC",0,IF($L83="Nso",0,VLOOKUP($A79,'Result Entry'!$B$9:$FW$108,171,0))))</f>
        <v>1000</v>
      </c>
      <c r="G103" s="2152"/>
      <c r="H103" s="2153"/>
      <c r="I103" s="2154">
        <f>IF(OR(A79=0,A79=""),"",IF($L83="TC",0,IF($L83="Nso",0,VLOOKUP($A79,'Result Entry'!$B$9:$FW$108,172,0))))</f>
        <v>482</v>
      </c>
      <c r="J103" s="2155"/>
      <c r="K103" s="2156">
        <f>IF(OR(A79=0,A79=""),"",IF($L83="TC",0,IF($L83="Nso",0,VLOOKUP($A79,'Result Entry'!$B$9:$FW$108,173,0))))</f>
        <v>48.199999999999996</v>
      </c>
      <c r="L103" s="2157"/>
      <c r="M103" s="2158" t="str">
        <f>IF(OR(A79=0,A79=""),"",IF($L83="TC",0,IF($L83="Nso",0,VLOOKUP($A79,'Result Entry'!$B$9:$FW$108,174,0))))</f>
        <v>Second</v>
      </c>
      <c r="N103" s="2159"/>
      <c r="O103" s="2160" t="str">
        <f>IF(OR(A79=0,A79=""),"",VLOOKUP($A79,'Result Entry'!$B$9:$FW$108,175,0))</f>
        <v>Passed</v>
      </c>
      <c r="P103" s="2161"/>
      <c r="Q103" s="966">
        <f>IF(OR(A79=0,A79=""),"",IF($L83="TC",0,IF($L83="Nso",0,VLOOKUP($A79,'Result Entry'!$B$9:$FW$108,177,0))))</f>
        <v>2.9999999999999964</v>
      </c>
      <c r="R103" s="2216"/>
      <c r="S103" s="2212"/>
      <c r="T103" s="2212"/>
      <c r="U103" s="2212"/>
      <c r="V103" s="2212"/>
      <c r="W103" s="2212"/>
    </row>
    <row r="104" spans="1:28" s="17" customFormat="1" ht="33.75" customHeight="1">
      <c r="A104" s="2214"/>
      <c r="B104" s="904" t="s">
        <v>69</v>
      </c>
      <c r="C104" s="2118" t="s">
        <v>58</v>
      </c>
      <c r="D104" s="2119"/>
      <c r="E104" s="2119"/>
      <c r="F104" s="2119"/>
      <c r="G104" s="2119"/>
      <c r="H104" s="2119"/>
      <c r="I104" s="2120"/>
      <c r="J104" s="2121" t="s">
        <v>59</v>
      </c>
      <c r="K104" s="2121"/>
      <c r="L104" s="2121"/>
      <c r="M104" s="2122"/>
      <c r="N104" s="2123">
        <f>IF(OR(A79=0,A79=""),"",VLOOKUP($A79,'Result Entry'!$B$9:$FW$108,168,0))</f>
        <v>0</v>
      </c>
      <c r="O104" s="2124"/>
      <c r="P104" s="2125" t="s">
        <v>37</v>
      </c>
      <c r="Q104" s="2126"/>
      <c r="R104" s="2216"/>
      <c r="S104" s="2212"/>
      <c r="T104" s="2212"/>
      <c r="U104" s="2212"/>
      <c r="V104" s="2212"/>
      <c r="W104" s="2212"/>
    </row>
    <row r="105" spans="1:28" s="17" customFormat="1" ht="33.75" customHeight="1" thickBot="1">
      <c r="A105" s="2214"/>
      <c r="B105" s="904" t="s">
        <v>69</v>
      </c>
      <c r="C105" s="2127" t="s">
        <v>242</v>
      </c>
      <c r="D105" s="2128"/>
      <c r="E105" s="2128"/>
      <c r="F105" s="2129" t="s">
        <v>157</v>
      </c>
      <c r="G105" s="2130"/>
      <c r="H105" s="2131"/>
      <c r="I105" s="967" t="s">
        <v>240</v>
      </c>
      <c r="J105" s="2135" t="s">
        <v>60</v>
      </c>
      <c r="K105" s="2135"/>
      <c r="L105" s="2135"/>
      <c r="M105" s="2136"/>
      <c r="N105" s="2137">
        <f>IF(OR(A79=0,A79=""),"",VLOOKUP($A79,'Result Entry'!$B$9:$FW$108,169,0))</f>
        <v>0</v>
      </c>
      <c r="O105" s="2138"/>
      <c r="P105" s="2139" t="str">
        <f>IF(OR(A79=0,A79=""),"",VLOOKUP($A79,'Result Entry'!$B$9:$FW$108,170,0))</f>
        <v/>
      </c>
      <c r="Q105" s="2140"/>
      <c r="R105" s="2216"/>
      <c r="S105" s="2212"/>
      <c r="T105" s="2212"/>
      <c r="U105" s="2212"/>
      <c r="V105" s="2212"/>
      <c r="W105" s="2212"/>
    </row>
    <row r="106" spans="1:28" s="17" customFormat="1" ht="33.75" customHeight="1">
      <c r="A106" s="2214"/>
      <c r="B106" s="904" t="s">
        <v>69</v>
      </c>
      <c r="C106" s="2127"/>
      <c r="D106" s="2128"/>
      <c r="E106" s="2128"/>
      <c r="F106" s="2132"/>
      <c r="G106" s="2133"/>
      <c r="H106" s="2134"/>
      <c r="I106" s="968" t="s">
        <v>99</v>
      </c>
      <c r="J106" s="2141" t="s">
        <v>61</v>
      </c>
      <c r="K106" s="2141"/>
      <c r="L106" s="2141"/>
      <c r="M106" s="2142"/>
      <c r="N106" s="2143" t="str">
        <f>IF(OR(A79=0,A79=""),"",IF($L83="TC","Transferred",IF($L83="Nso","NameSeparated",VLOOKUP($A79,'Result Entry'!$B$9:$FW$108,178,0))))</f>
        <v>Good</v>
      </c>
      <c r="O106" s="2143"/>
      <c r="P106" s="2143"/>
      <c r="Q106" s="2144"/>
      <c r="R106" s="2216"/>
      <c r="S106" s="2212"/>
      <c r="T106" s="2212"/>
      <c r="U106" s="2212"/>
      <c r="V106" s="2212"/>
      <c r="W106" s="2212"/>
    </row>
    <row r="107" spans="1:28" s="17" customFormat="1" ht="33.75" customHeight="1">
      <c r="A107" s="2214"/>
      <c r="B107" s="904" t="s">
        <v>69</v>
      </c>
      <c r="C107" s="2104" t="str">
        <f>'Result Entry'!$DU$3</f>
        <v>Foundation Of Information Tech.</v>
      </c>
      <c r="D107" s="2105"/>
      <c r="E107" s="2106"/>
      <c r="F107" s="2069" t="str">
        <f>IF(OR(A79=0,A79=""),"",IF(OR($L83="TC",$L83="Nso"),"",VLOOKUP($A79,'Result Entry'!$B$9:$GS$108,196,0)))</f>
        <v>200/200</v>
      </c>
      <c r="G107" s="2069"/>
      <c r="H107" s="2069"/>
      <c r="I107" s="969" t="str">
        <f>IF(OR(A79=0,A79=""),"",IF(F107="","",VLOOKUP($A79,'Result Entry'!$B$9:$GS$108,137,0)))</f>
        <v>A</v>
      </c>
      <c r="J107" s="2107" t="s">
        <v>71</v>
      </c>
      <c r="K107" s="2107"/>
      <c r="L107" s="2107"/>
      <c r="M107" s="2108"/>
      <c r="N107" s="2109">
        <f>IF(OR(A79=0,A79=""),"",'Result Entry'!$T$2)</f>
        <v>45419</v>
      </c>
      <c r="O107" s="2110"/>
      <c r="P107" s="2110"/>
      <c r="Q107" s="2111"/>
      <c r="R107" s="2216"/>
      <c r="S107" s="2212"/>
      <c r="T107" s="2212"/>
      <c r="U107" s="2212"/>
      <c r="V107" s="2212"/>
      <c r="W107" s="2212"/>
    </row>
    <row r="108" spans="1:28" s="17" customFormat="1" ht="33.75" customHeight="1">
      <c r="A108" s="2214"/>
      <c r="B108" s="904" t="s">
        <v>69</v>
      </c>
      <c r="C108" s="2066" t="str">
        <f>'Result Entry'!$EI$3</f>
        <v>G.I.A.I.-II</v>
      </c>
      <c r="D108" s="2067"/>
      <c r="E108" s="2068"/>
      <c r="F108" s="2069" t="str">
        <f>IF(OR(A79=0,A79=""),"",IF(OR($L83="TC",$L83="Nso"),"",VLOOKUP($A79,'Result Entry'!$B$9:$GS$108,200,0)))</f>
        <v>78/200</v>
      </c>
      <c r="G108" s="2069"/>
      <c r="H108" s="2069"/>
      <c r="I108" s="969" t="str">
        <f>IF(OR(A79=0,A79=""),"",IF(F108="","",VLOOKUP($A79,'Result Entry'!$B$9:$GS$108,149,0)))</f>
        <v>D</v>
      </c>
      <c r="J108" s="2112"/>
      <c r="K108" s="2113"/>
      <c r="L108" s="2113"/>
      <c r="M108" s="2113"/>
      <c r="N108" s="2113"/>
      <c r="O108" s="2113"/>
      <c r="P108" s="2113"/>
      <c r="Q108" s="2114"/>
      <c r="R108" s="2216"/>
      <c r="S108" s="2212"/>
      <c r="T108" s="2212"/>
      <c r="U108" s="2212"/>
      <c r="V108" s="2212"/>
      <c r="W108" s="2212"/>
    </row>
    <row r="109" spans="1:28" s="17" customFormat="1" ht="33.75" customHeight="1">
      <c r="A109" s="2214"/>
      <c r="B109" s="904" t="s">
        <v>69</v>
      </c>
      <c r="C109" s="2066" t="str">
        <f>'Result Entry'!$EU$3</f>
        <v>SOC.SER.PLAN</v>
      </c>
      <c r="D109" s="2067"/>
      <c r="E109" s="2068"/>
      <c r="F109" s="2069" t="str">
        <f>IF(OR(A79=0,A79=""),"",IF(OR($L83="TC",$L83="Nso"),"",VLOOKUP($A79,'Result Entry'!$B$9:$HS$108,204,0)))</f>
        <v>95/200</v>
      </c>
      <c r="G109" s="2069"/>
      <c r="H109" s="2069"/>
      <c r="I109" s="969" t="str">
        <f>IF(OR(A79=0,A79=""),"",IF(F109="","",VLOOKUP($A79,'Result Entry'!$B$9:$GS$108,161,0)))</f>
        <v>C</v>
      </c>
      <c r="J109" s="2070" t="s">
        <v>174</v>
      </c>
      <c r="K109" s="2071"/>
      <c r="L109" s="2071"/>
      <c r="M109" s="2072"/>
      <c r="N109" s="2115"/>
      <c r="O109" s="2116"/>
      <c r="P109" s="2116"/>
      <c r="Q109" s="2117"/>
      <c r="R109" s="2216"/>
      <c r="S109" s="2212"/>
      <c r="T109" s="2212"/>
      <c r="U109" s="2212"/>
      <c r="V109" s="2212"/>
      <c r="W109" s="2212"/>
    </row>
    <row r="110" spans="1:28" s="17" customFormat="1" ht="33.75" customHeight="1" thickBot="1">
      <c r="A110" s="2214"/>
      <c r="B110" s="904" t="s">
        <v>69</v>
      </c>
      <c r="C110" s="2066" t="str">
        <f>'Result Entry'!$FG$3</f>
        <v>Jeewan Kaushal</v>
      </c>
      <c r="D110" s="2067"/>
      <c r="E110" s="2068"/>
      <c r="F110" s="2069" t="str">
        <f>IF(OR(A79=0,A79=""),"",IF(OR($L83="TC",$L83="Nso"),"",VLOOKUP($A79,'Result Entry'!$B$9:$HS$108,208,0)))</f>
        <v>0/100</v>
      </c>
      <c r="G110" s="2069"/>
      <c r="H110" s="2069"/>
      <c r="I110" s="969">
        <f>IF(OR(A79=0,A79=""),"",IF(F110="","",VLOOKUP($A79,'Result Entry'!$B$9:$HS$108,167,0)))</f>
        <v>0</v>
      </c>
      <c r="J110" s="2070" t="s">
        <v>148</v>
      </c>
      <c r="K110" s="2071"/>
      <c r="L110" s="2071"/>
      <c r="M110" s="2072"/>
      <c r="N110" s="2072"/>
      <c r="O110" s="2072"/>
      <c r="P110" s="2072"/>
      <c r="Q110" s="2073"/>
      <c r="R110" s="2216"/>
      <c r="S110" s="2212"/>
      <c r="T110" s="2212"/>
      <c r="U110" s="2212"/>
      <c r="V110" s="2212"/>
      <c r="W110" s="2212"/>
    </row>
    <row r="111" spans="1:28" s="17" customFormat="1" ht="33.75" customHeight="1">
      <c r="A111" s="2214"/>
      <c r="B111" s="904" t="s">
        <v>69</v>
      </c>
      <c r="C111" s="2074" t="s">
        <v>180</v>
      </c>
      <c r="D111" s="2075"/>
      <c r="E111" s="2076"/>
      <c r="F111" s="2083" t="s">
        <v>181</v>
      </c>
      <c r="G111" s="2084"/>
      <c r="H111" s="2085"/>
      <c r="I111" s="970" t="s">
        <v>30</v>
      </c>
      <c r="J111" s="2070" t="s">
        <v>175</v>
      </c>
      <c r="K111" s="2071"/>
      <c r="L111" s="2071"/>
      <c r="M111" s="2072"/>
      <c r="N111" s="2072"/>
      <c r="O111" s="2072"/>
      <c r="P111" s="2072"/>
      <c r="Q111" s="2073"/>
      <c r="R111" s="2216"/>
      <c r="S111" s="2212"/>
      <c r="T111" s="2212"/>
      <c r="U111" s="2212"/>
      <c r="V111" s="2212"/>
      <c r="W111" s="2212"/>
    </row>
    <row r="112" spans="1:28" s="17" customFormat="1" ht="33.75" customHeight="1">
      <c r="A112" s="2214"/>
      <c r="B112" s="904" t="s">
        <v>69</v>
      </c>
      <c r="C112" s="2077"/>
      <c r="D112" s="2078"/>
      <c r="E112" s="2079"/>
      <c r="F112" s="2086" t="s">
        <v>243</v>
      </c>
      <c r="G112" s="2087"/>
      <c r="H112" s="2088"/>
      <c r="I112" s="971" t="s">
        <v>62</v>
      </c>
      <c r="J112" s="2089" t="s">
        <v>67</v>
      </c>
      <c r="K112" s="2090"/>
      <c r="L112" s="2090"/>
      <c r="M112" s="2090"/>
      <c r="N112" s="2090"/>
      <c r="O112" s="2090"/>
      <c r="P112" s="2090"/>
      <c r="Q112" s="2091"/>
      <c r="R112" s="2216"/>
      <c r="S112" s="2212"/>
      <c r="T112" s="2212"/>
      <c r="U112" s="2212"/>
      <c r="V112" s="2212"/>
      <c r="W112" s="2212"/>
    </row>
    <row r="113" spans="1:23" s="17" customFormat="1" ht="33.75" customHeight="1">
      <c r="A113" s="2214"/>
      <c r="B113" s="904" t="s">
        <v>69</v>
      </c>
      <c r="C113" s="2077"/>
      <c r="D113" s="2078"/>
      <c r="E113" s="2079"/>
      <c r="F113" s="2086" t="s">
        <v>244</v>
      </c>
      <c r="G113" s="2087"/>
      <c r="H113" s="2088"/>
      <c r="I113" s="971" t="s">
        <v>63</v>
      </c>
      <c r="J113" s="2092"/>
      <c r="K113" s="2093"/>
      <c r="L113" s="2093"/>
      <c r="M113" s="2093"/>
      <c r="N113" s="2093"/>
      <c r="O113" s="2093"/>
      <c r="P113" s="2093"/>
      <c r="Q113" s="2094"/>
      <c r="R113" s="2216"/>
      <c r="S113" s="2212"/>
      <c r="T113" s="2212"/>
      <c r="U113" s="2212"/>
      <c r="V113" s="2212"/>
      <c r="W113" s="2212"/>
    </row>
    <row r="114" spans="1:23" s="17" customFormat="1" ht="33.75" customHeight="1">
      <c r="A114" s="2214"/>
      <c r="B114" s="904" t="s">
        <v>69</v>
      </c>
      <c r="C114" s="2077"/>
      <c r="D114" s="2078"/>
      <c r="E114" s="2079"/>
      <c r="F114" s="2086" t="s">
        <v>245</v>
      </c>
      <c r="G114" s="2087"/>
      <c r="H114" s="2088"/>
      <c r="I114" s="971" t="s">
        <v>65</v>
      </c>
      <c r="J114" s="2092"/>
      <c r="K114" s="2093"/>
      <c r="L114" s="2093"/>
      <c r="M114" s="2093"/>
      <c r="N114" s="2093"/>
      <c r="O114" s="2093"/>
      <c r="P114" s="2093"/>
      <c r="Q114" s="2094"/>
      <c r="R114" s="2216"/>
      <c r="S114" s="2212"/>
      <c r="T114" s="2212"/>
      <c r="U114" s="2212"/>
      <c r="V114" s="2212"/>
      <c r="W114" s="2212"/>
    </row>
    <row r="115" spans="1:23" s="17" customFormat="1" ht="33.75" customHeight="1">
      <c r="A115" s="2214"/>
      <c r="B115" s="904" t="s">
        <v>69</v>
      </c>
      <c r="C115" s="2077"/>
      <c r="D115" s="2078"/>
      <c r="E115" s="2079"/>
      <c r="F115" s="2086" t="s">
        <v>246</v>
      </c>
      <c r="G115" s="2087"/>
      <c r="H115" s="2088"/>
      <c r="I115" s="971" t="s">
        <v>64</v>
      </c>
      <c r="J115" s="2095" t="s">
        <v>80</v>
      </c>
      <c r="K115" s="2096"/>
      <c r="L115" s="2096"/>
      <c r="M115" s="2096"/>
      <c r="N115" s="2096"/>
      <c r="O115" s="2096"/>
      <c r="P115" s="2096"/>
      <c r="Q115" s="2097"/>
      <c r="R115" s="2216"/>
      <c r="S115" s="2212"/>
      <c r="T115" s="2212"/>
      <c r="U115" s="2212"/>
      <c r="V115" s="2212"/>
      <c r="W115" s="2212"/>
    </row>
    <row r="116" spans="1:23" s="17" customFormat="1" ht="33.75" customHeight="1" thickBot="1">
      <c r="A116" s="2214"/>
      <c r="B116" s="972" t="s">
        <v>69</v>
      </c>
      <c r="C116" s="2080"/>
      <c r="D116" s="2081"/>
      <c r="E116" s="2082"/>
      <c r="F116" s="2101"/>
      <c r="G116" s="2102"/>
      <c r="H116" s="2102"/>
      <c r="I116" s="2103"/>
      <c r="J116" s="2098"/>
      <c r="K116" s="2099"/>
      <c r="L116" s="2099"/>
      <c r="M116" s="2099"/>
      <c r="N116" s="2099"/>
      <c r="O116" s="2099"/>
      <c r="P116" s="2099"/>
      <c r="Q116" s="2100"/>
      <c r="R116" s="2216"/>
      <c r="S116" s="2212"/>
      <c r="T116" s="2212"/>
      <c r="U116" s="2212"/>
      <c r="V116" s="2212"/>
      <c r="W116" s="2212"/>
    </row>
    <row r="117" spans="1:23" s="43" customFormat="1" ht="48.75" customHeight="1">
      <c r="A117" s="973"/>
      <c r="B117" s="2065"/>
      <c r="C117" s="2065"/>
      <c r="D117" s="2065"/>
      <c r="E117" s="2065"/>
      <c r="F117" s="2065"/>
      <c r="G117" s="2065"/>
      <c r="H117" s="2065"/>
      <c r="I117" s="2065"/>
      <c r="J117" s="2065"/>
      <c r="K117" s="2065"/>
      <c r="L117" s="2065"/>
      <c r="M117" s="2065"/>
      <c r="N117" s="2065"/>
      <c r="O117" s="2065"/>
      <c r="P117" s="2065"/>
      <c r="Q117" s="2065"/>
      <c r="R117" s="2216"/>
      <c r="S117" s="2212"/>
      <c r="T117" s="2212"/>
      <c r="U117" s="2212"/>
      <c r="V117" s="2212"/>
      <c r="W117" s="2212"/>
    </row>
    <row r="118" spans="1:23" s="17" customFormat="1" ht="12" customHeight="1">
      <c r="A118" s="2211">
        <f>IF(OR(A79=0,A79=""),"",A79+1)</f>
        <v>4</v>
      </c>
      <c r="B118" s="2211"/>
      <c r="C118" s="2211"/>
      <c r="D118" s="2211"/>
      <c r="E118" s="2211"/>
      <c r="F118" s="2211"/>
      <c r="G118" s="2211"/>
      <c r="H118" s="2211"/>
      <c r="I118" s="2211"/>
      <c r="J118" s="2211"/>
      <c r="K118" s="2211"/>
      <c r="L118" s="2211"/>
      <c r="M118" s="2211"/>
      <c r="N118" s="2211"/>
      <c r="O118" s="2211"/>
      <c r="P118" s="2211"/>
      <c r="Q118" s="2211"/>
      <c r="R118" s="2211"/>
      <c r="S118" s="2212"/>
      <c r="T118" s="2212"/>
      <c r="U118" s="2212"/>
      <c r="V118" s="2212"/>
      <c r="W118" s="2212"/>
    </row>
    <row r="119" spans="1:23" s="17" customFormat="1" ht="16.5" customHeight="1" thickBot="1">
      <c r="A119" s="2213"/>
      <c r="B119" s="2215" t="s">
        <v>50</v>
      </c>
      <c r="C119" s="2215"/>
      <c r="D119" s="2215"/>
      <c r="E119" s="2215"/>
      <c r="F119" s="2215"/>
      <c r="G119" s="2215"/>
      <c r="H119" s="2215"/>
      <c r="I119" s="2215"/>
      <c r="J119" s="2215"/>
      <c r="K119" s="2215"/>
      <c r="L119" s="2215"/>
      <c r="M119" s="2215"/>
      <c r="N119" s="2215"/>
      <c r="O119" s="2215"/>
      <c r="P119" s="2215"/>
      <c r="Q119" s="2215"/>
      <c r="R119" s="2216"/>
      <c r="S119" s="2212"/>
      <c r="T119" s="2212"/>
      <c r="U119" s="2212"/>
      <c r="V119" s="2212"/>
      <c r="W119" s="2212"/>
    </row>
    <row r="120" spans="1:23" s="17" customFormat="1" ht="62.25" customHeight="1">
      <c r="A120" s="2214"/>
      <c r="B120" s="2217">
        <v>108</v>
      </c>
      <c r="C120" s="902">
        <f>logo</f>
        <v>0</v>
      </c>
      <c r="D120" s="2219" t="str">
        <f>Master!$E$8</f>
        <v xml:space="preserve">Govt. Sr. Secondary School </v>
      </c>
      <c r="E120" s="2220"/>
      <c r="F120" s="2220"/>
      <c r="G120" s="2220"/>
      <c r="H120" s="2220"/>
      <c r="I120" s="2220"/>
      <c r="J120" s="2220"/>
      <c r="K120" s="2220"/>
      <c r="L120" s="2220"/>
      <c r="M120" s="2220"/>
      <c r="N120" s="2220"/>
      <c r="O120" s="2220"/>
      <c r="P120" s="2220"/>
      <c r="Q120" s="2221"/>
      <c r="R120" s="2216"/>
      <c r="S120" s="2212"/>
      <c r="T120" s="2212"/>
      <c r="U120" s="2212"/>
      <c r="V120" s="2212"/>
      <c r="W120" s="2212"/>
    </row>
    <row r="121" spans="1:23" s="17" customFormat="1" ht="33" customHeight="1" thickBot="1">
      <c r="A121" s="2214"/>
      <c r="B121" s="2218"/>
      <c r="C121" s="903"/>
      <c r="D121" s="2222" t="str">
        <f>Master!$E$11</f>
        <v>P.S.-Bapini (Jodhpur)</v>
      </c>
      <c r="E121" s="2222"/>
      <c r="F121" s="2222"/>
      <c r="G121" s="2222"/>
      <c r="H121" s="2222"/>
      <c r="I121" s="2222"/>
      <c r="J121" s="2222"/>
      <c r="K121" s="2222"/>
      <c r="L121" s="2222"/>
      <c r="M121" s="2222"/>
      <c r="N121" s="2222"/>
      <c r="O121" s="2222"/>
      <c r="P121" s="2222"/>
      <c r="Q121" s="2223"/>
      <c r="R121" s="2216"/>
      <c r="S121" s="2212"/>
      <c r="T121" s="2212"/>
      <c r="U121" s="2212"/>
      <c r="V121" s="2212"/>
      <c r="W121" s="2212"/>
    </row>
    <row r="122" spans="1:23" s="17" customFormat="1" ht="21.75" customHeight="1">
      <c r="A122" s="2214"/>
      <c r="B122" s="2224"/>
      <c r="C122" s="2226" t="s">
        <v>150</v>
      </c>
      <c r="D122" s="2227"/>
      <c r="E122" s="2227"/>
      <c r="F122" s="2227"/>
      <c r="G122" s="2227"/>
      <c r="H122" s="2228"/>
      <c r="I122" s="2232" t="s">
        <v>127</v>
      </c>
      <c r="J122" s="2233"/>
      <c r="K122" s="2233"/>
      <c r="L122" s="2236" t="str">
        <f>IF(OR(A118=0,A118=""),"",VLOOKUP(A118,'Result Entry'!$B$6:$K$108,6,0))</f>
        <v>NSO</v>
      </c>
      <c r="M122" s="2237"/>
      <c r="N122" s="2240" t="s">
        <v>68</v>
      </c>
      <c r="O122" s="2241"/>
      <c r="P122" s="2242">
        <f>Master!$E$14</f>
        <v>8151106901</v>
      </c>
      <c r="Q122" s="2243"/>
      <c r="R122" s="2216"/>
      <c r="S122" s="2212"/>
      <c r="T122" s="2212"/>
      <c r="U122" s="2212"/>
      <c r="V122" s="2212"/>
      <c r="W122" s="2212"/>
    </row>
    <row r="123" spans="1:23" s="17" customFormat="1" ht="21.75" customHeight="1">
      <c r="A123" s="2214"/>
      <c r="B123" s="2225"/>
      <c r="C123" s="2226"/>
      <c r="D123" s="2227"/>
      <c r="E123" s="2227"/>
      <c r="F123" s="2227"/>
      <c r="G123" s="2227"/>
      <c r="H123" s="2228"/>
      <c r="I123" s="2232"/>
      <c r="J123" s="2233"/>
      <c r="K123" s="2233"/>
      <c r="L123" s="2236"/>
      <c r="M123" s="2237"/>
      <c r="N123" s="2244" t="s">
        <v>66</v>
      </c>
      <c r="O123" s="2245"/>
      <c r="P123" s="2246"/>
      <c r="Q123" s="2247"/>
      <c r="R123" s="2216"/>
      <c r="S123" s="2212"/>
      <c r="T123" s="2212"/>
      <c r="U123" s="2212"/>
      <c r="V123" s="2212"/>
      <c r="W123" s="2212"/>
    </row>
    <row r="124" spans="1:23" s="17" customFormat="1" ht="21.75" customHeight="1" thickBot="1">
      <c r="A124" s="2214"/>
      <c r="B124" s="2225"/>
      <c r="C124" s="2229"/>
      <c r="D124" s="2230"/>
      <c r="E124" s="2230"/>
      <c r="F124" s="2230"/>
      <c r="G124" s="2230"/>
      <c r="H124" s="2231"/>
      <c r="I124" s="2234"/>
      <c r="J124" s="2235"/>
      <c r="K124" s="2235"/>
      <c r="L124" s="2238"/>
      <c r="M124" s="2239"/>
      <c r="N124" s="2248" t="s">
        <v>51</v>
      </c>
      <c r="O124" s="2249"/>
      <c r="P124" s="2250" t="str">
        <f>Master!$E$6</f>
        <v>2023-24</v>
      </c>
      <c r="Q124" s="2251"/>
      <c r="R124" s="2216"/>
      <c r="S124" s="2212"/>
      <c r="T124" s="2212"/>
      <c r="U124" s="2212"/>
      <c r="V124" s="2212"/>
      <c r="W124" s="2212"/>
    </row>
    <row r="125" spans="1:23" s="17" customFormat="1" ht="32.25" customHeight="1">
      <c r="A125" s="2214"/>
      <c r="B125" s="904" t="s">
        <v>69</v>
      </c>
      <c r="C125" s="2252" t="s">
        <v>20</v>
      </c>
      <c r="D125" s="2253"/>
      <c r="E125" s="2253"/>
      <c r="F125" s="2253"/>
      <c r="G125" s="2254"/>
      <c r="H125" s="905" t="s">
        <v>149</v>
      </c>
      <c r="I125" s="2255">
        <f>IF(OR(A118=0,A118=""),"",VLOOKUP($A118,'Result Entry'!$B$9:$FW$108,4,0))</f>
        <v>51</v>
      </c>
      <c r="J125" s="2255"/>
      <c r="K125" s="2255"/>
      <c r="L125" s="2255"/>
      <c r="M125" s="2255"/>
      <c r="N125" s="2255"/>
      <c r="O125" s="2255"/>
      <c r="P125" s="2255"/>
      <c r="Q125" s="2256"/>
      <c r="R125" s="2216"/>
      <c r="S125" s="2212"/>
      <c r="T125" s="2212"/>
      <c r="U125" s="2212"/>
      <c r="V125" s="2212"/>
      <c r="W125" s="2212"/>
    </row>
    <row r="126" spans="1:23" s="17" customFormat="1" ht="32.25" customHeight="1">
      <c r="A126" s="2214"/>
      <c r="B126" s="904" t="s">
        <v>69</v>
      </c>
      <c r="C126" s="2178" t="s">
        <v>22</v>
      </c>
      <c r="D126" s="2179"/>
      <c r="E126" s="2179"/>
      <c r="F126" s="2179"/>
      <c r="G126" s="2180"/>
      <c r="H126" s="906" t="s">
        <v>149</v>
      </c>
      <c r="I126" s="2181" t="str">
        <f>IF(OR(A118=0,A118=""),"",VLOOKUP($A118,'Result Entry'!$B$9:$FW$108,7,0))</f>
        <v>HGJG</v>
      </c>
      <c r="J126" s="2181"/>
      <c r="K126" s="2181"/>
      <c r="L126" s="2181"/>
      <c r="M126" s="2181"/>
      <c r="N126" s="2181"/>
      <c r="O126" s="2181"/>
      <c r="P126" s="2181"/>
      <c r="Q126" s="2182"/>
      <c r="R126" s="2216"/>
      <c r="S126" s="2212"/>
      <c r="T126" s="2212"/>
      <c r="U126" s="2212"/>
      <c r="V126" s="2212"/>
      <c r="W126" s="2212"/>
    </row>
    <row r="127" spans="1:23" s="17" customFormat="1" ht="32.25" customHeight="1">
      <c r="A127" s="2214"/>
      <c r="B127" s="904" t="s">
        <v>69</v>
      </c>
      <c r="C127" s="2178" t="s">
        <v>23</v>
      </c>
      <c r="D127" s="2179"/>
      <c r="E127" s="2179"/>
      <c r="F127" s="2179"/>
      <c r="G127" s="2180"/>
      <c r="H127" s="906" t="s">
        <v>149</v>
      </c>
      <c r="I127" s="2181" t="str">
        <f>IF(OR(A118=0,A118=""),"",VLOOKUP($A118,'Result Entry'!$B$9:$FW$108,8,0))</f>
        <v>HJGG</v>
      </c>
      <c r="J127" s="2181"/>
      <c r="K127" s="2181"/>
      <c r="L127" s="2181"/>
      <c r="M127" s="2181"/>
      <c r="N127" s="2181"/>
      <c r="O127" s="2181"/>
      <c r="P127" s="2181"/>
      <c r="Q127" s="2182"/>
      <c r="R127" s="2216"/>
      <c r="S127" s="2212"/>
      <c r="T127" s="2212"/>
      <c r="U127" s="2212"/>
      <c r="V127" s="2212"/>
      <c r="W127" s="2212"/>
    </row>
    <row r="128" spans="1:23" s="17" customFormat="1" ht="32.25" customHeight="1">
      <c r="A128" s="2214"/>
      <c r="B128" s="904" t="s">
        <v>69</v>
      </c>
      <c r="C128" s="2178" t="s">
        <v>52</v>
      </c>
      <c r="D128" s="2179"/>
      <c r="E128" s="2179"/>
      <c r="F128" s="2179"/>
      <c r="G128" s="2180"/>
      <c r="H128" s="906" t="s">
        <v>149</v>
      </c>
      <c r="I128" s="2181" t="str">
        <f>IF(OR(A118=0,A118=""),"",VLOOKUP($A118,'Result Entry'!$B$9:$FW$108,9,0))</f>
        <v>BGJHGJ</v>
      </c>
      <c r="J128" s="2181"/>
      <c r="K128" s="2181"/>
      <c r="L128" s="2181"/>
      <c r="M128" s="2181"/>
      <c r="N128" s="2181"/>
      <c r="O128" s="2181"/>
      <c r="P128" s="2181"/>
      <c r="Q128" s="2182"/>
      <c r="R128" s="2216"/>
      <c r="S128" s="2212"/>
      <c r="T128" s="2212"/>
      <c r="U128" s="2212"/>
      <c r="V128" s="2212"/>
      <c r="W128" s="2212"/>
    </row>
    <row r="129" spans="1:28" s="17" customFormat="1" ht="32.25" customHeight="1">
      <c r="A129" s="2214"/>
      <c r="B129" s="904" t="s">
        <v>69</v>
      </c>
      <c r="C129" s="2178" t="s">
        <v>53</v>
      </c>
      <c r="D129" s="2179"/>
      <c r="E129" s="2179"/>
      <c r="F129" s="2179"/>
      <c r="G129" s="2180"/>
      <c r="H129" s="906" t="s">
        <v>149</v>
      </c>
      <c r="I129" s="2183" t="str">
        <f>IF(OR(A118=0,A118=""),"",CONCATENATE('Result Entry'!$G$4,'Result Entry'!$J$4))</f>
        <v>11(A)</v>
      </c>
      <c r="J129" s="2181"/>
      <c r="K129" s="2181"/>
      <c r="L129" s="2181"/>
      <c r="M129" s="2181"/>
      <c r="N129" s="2181"/>
      <c r="O129" s="2181"/>
      <c r="P129" s="2181"/>
      <c r="Q129" s="2182"/>
      <c r="R129" s="2216"/>
      <c r="S129" s="2212"/>
      <c r="T129" s="2212"/>
      <c r="U129" s="2212"/>
      <c r="V129" s="2212"/>
      <c r="W129" s="2212"/>
    </row>
    <row r="130" spans="1:28" s="17" customFormat="1" ht="32.25" customHeight="1" thickBot="1">
      <c r="A130" s="2214"/>
      <c r="B130" s="904" t="s">
        <v>69</v>
      </c>
      <c r="C130" s="2184" t="s">
        <v>25</v>
      </c>
      <c r="D130" s="2138"/>
      <c r="E130" s="2138"/>
      <c r="F130" s="2138"/>
      <c r="G130" s="2185"/>
      <c r="H130" s="907" t="s">
        <v>149</v>
      </c>
      <c r="I130" s="2186">
        <f>IF(OR(A118=0,A118=""),"",VLOOKUP($A118,'Result Entry'!$B$9:$FW$108,10,0))</f>
        <v>0</v>
      </c>
      <c r="J130" s="2186"/>
      <c r="K130" s="2186"/>
      <c r="L130" s="2186"/>
      <c r="M130" s="2186"/>
      <c r="N130" s="2186"/>
      <c r="O130" s="2186"/>
      <c r="P130" s="2186"/>
      <c r="Q130" s="2187"/>
      <c r="R130" s="2216"/>
      <c r="S130" s="2212"/>
      <c r="T130" s="2212"/>
      <c r="U130" s="2212"/>
      <c r="V130" s="2212"/>
      <c r="W130" s="2212"/>
    </row>
    <row r="131" spans="1:28" s="17" customFormat="1" ht="33.75" customHeight="1">
      <c r="A131" s="2214"/>
      <c r="B131" s="904" t="s">
        <v>69</v>
      </c>
      <c r="C131" s="2188" t="s">
        <v>242</v>
      </c>
      <c r="D131" s="2189"/>
      <c r="E131" s="2192" t="s">
        <v>72</v>
      </c>
      <c r="F131" s="2194" t="s">
        <v>73</v>
      </c>
      <c r="G131" s="2194" t="s">
        <v>229</v>
      </c>
      <c r="H131" s="2196" t="s">
        <v>168</v>
      </c>
      <c r="I131" s="2198" t="s">
        <v>55</v>
      </c>
      <c r="J131" s="2199"/>
      <c r="K131" s="2199"/>
      <c r="L131" s="2200" t="s">
        <v>230</v>
      </c>
      <c r="M131" s="2202" t="s">
        <v>84</v>
      </c>
      <c r="N131" s="2202"/>
      <c r="O131" s="2203"/>
      <c r="P131" s="2204" t="s">
        <v>76</v>
      </c>
      <c r="Q131" s="2206" t="s">
        <v>98</v>
      </c>
      <c r="R131" s="2216"/>
      <c r="S131" s="2212"/>
      <c r="T131" s="2212"/>
      <c r="U131" s="2212"/>
      <c r="V131" s="2212"/>
      <c r="W131" s="2212"/>
    </row>
    <row r="132" spans="1:28" s="17" customFormat="1" ht="33.75" customHeight="1">
      <c r="A132" s="2214"/>
      <c r="B132" s="904" t="s">
        <v>69</v>
      </c>
      <c r="C132" s="2190"/>
      <c r="D132" s="2191"/>
      <c r="E132" s="2193"/>
      <c r="F132" s="2195"/>
      <c r="G132" s="2195"/>
      <c r="H132" s="2197"/>
      <c r="I132" s="908" t="s">
        <v>232</v>
      </c>
      <c r="J132" s="909" t="s">
        <v>86</v>
      </c>
      <c r="K132" s="910" t="s">
        <v>108</v>
      </c>
      <c r="L132" s="2201"/>
      <c r="M132" s="908" t="s">
        <v>232</v>
      </c>
      <c r="N132" s="909" t="s">
        <v>86</v>
      </c>
      <c r="O132" s="911" t="s">
        <v>109</v>
      </c>
      <c r="P132" s="2205"/>
      <c r="Q132" s="2207"/>
      <c r="R132" s="2216"/>
      <c r="S132" s="2212"/>
      <c r="T132" s="2212"/>
      <c r="U132" s="2212"/>
      <c r="V132" s="2212"/>
      <c r="W132" s="2212"/>
    </row>
    <row r="133" spans="1:28" s="194" customFormat="1" ht="20.25" customHeight="1" thickBot="1">
      <c r="A133" s="2214"/>
      <c r="B133" s="904" t="s">
        <v>69</v>
      </c>
      <c r="C133" s="2209" t="s">
        <v>56</v>
      </c>
      <c r="D133" s="2210"/>
      <c r="E133" s="912">
        <f>'Result Entry'!$L$7</f>
        <v>10</v>
      </c>
      <c r="F133" s="913">
        <f>'Result Entry'!$M$7</f>
        <v>10</v>
      </c>
      <c r="G133" s="913">
        <f>'Result Entry'!$N$7</f>
        <v>10</v>
      </c>
      <c r="H133" s="914">
        <f>SUM(E133:G133)</f>
        <v>30</v>
      </c>
      <c r="I133" s="915" t="s">
        <v>241</v>
      </c>
      <c r="J133" s="916" t="s">
        <v>241</v>
      </c>
      <c r="K133" s="917">
        <f>'Result Entry'!$P$7</f>
        <v>70</v>
      </c>
      <c r="L133" s="918">
        <f>SUM(H133,K133)</f>
        <v>100</v>
      </c>
      <c r="M133" s="915" t="s">
        <v>241</v>
      </c>
      <c r="N133" s="916" t="s">
        <v>241</v>
      </c>
      <c r="O133" s="919">
        <f>'Result Entry'!$R$7</f>
        <v>100</v>
      </c>
      <c r="P133" s="920">
        <f>SUM(L133,O133)</f>
        <v>200</v>
      </c>
      <c r="Q133" s="2208"/>
      <c r="R133" s="2216"/>
      <c r="S133" s="2212"/>
      <c r="T133" s="2212"/>
      <c r="U133" s="2212"/>
      <c r="V133" s="2212"/>
      <c r="W133" s="2212"/>
    </row>
    <row r="134" spans="1:28" s="52" customFormat="1" ht="28.5" customHeight="1">
      <c r="A134" s="2214"/>
      <c r="B134" s="904" t="s">
        <v>69</v>
      </c>
      <c r="C134" s="2162" t="str">
        <f>IF(OR(A118=0,A118=""),"",'Result Entry'!$L$3)</f>
        <v>HINDI Comp.</v>
      </c>
      <c r="D134" s="2163"/>
      <c r="E134" s="921">
        <f>IF(OR(A118=0,A118=""),"",IF($L122="TC",0,IF($L122="Nso",0,VLOOKUP($A118,'Result Entry'!$B$9:$FW$108,11,0))))</f>
        <v>0</v>
      </c>
      <c r="F134" s="922">
        <f>IF(OR(A118=0,A118=""),"",IF($L122="TC",0,IF($L122="Nso",0,VLOOKUP($A118,'Result Entry'!$B$9:$FW$108,12,0))))</f>
        <v>0</v>
      </c>
      <c r="G134" s="922">
        <f>IF(OR(A118=0,A118=""),"",IF($L122="TC",0,IF($L122="Nso",0,VLOOKUP($A118,'Result Entry'!$B$9:$FW$108,13,0))))</f>
        <v>0</v>
      </c>
      <c r="H134" s="923">
        <f>IF(OR(A118=0,A118=""),"",SUM(E134:G134))</f>
        <v>0</v>
      </c>
      <c r="I134" s="924" t="str">
        <f>CONCATENATE(X134,"/",'Result Entry'!$P$7)</f>
        <v>0/70</v>
      </c>
      <c r="J134" s="925" t="str">
        <f>IF(OR(A118=0,A118=""),"",IF(Y134=0,"--",CONCATENATE(Y134,"/")))</f>
        <v>--</v>
      </c>
      <c r="K134" s="926">
        <f>SUM(X134:Y134)</f>
        <v>0</v>
      </c>
      <c r="L134" s="927">
        <f>SUM(H134,K134)</f>
        <v>0</v>
      </c>
      <c r="M134" s="924" t="str">
        <f>CONCATENATE(Z134,"/",'Result Entry'!$R$7)</f>
        <v>0/100</v>
      </c>
      <c r="N134" s="925" t="str">
        <f>IF(AA134=0,"--",CONCATENATE(AA134,"/"))</f>
        <v>--</v>
      </c>
      <c r="O134" s="928">
        <f>SUM(Z134:AA134)</f>
        <v>0</v>
      </c>
      <c r="P134" s="929">
        <f>SUM(L134,O134)</f>
        <v>0</v>
      </c>
      <c r="Q134" s="930">
        <f>IF(OR(A118=0,A118=""),"",IF($L122="TC",0,IF($L122="Nso",0,VLOOKUP($A118,'Result Entry'!$B$9:$FW$108,24,0))))</f>
        <v>0</v>
      </c>
      <c r="R134" s="2216"/>
      <c r="S134" s="2212"/>
      <c r="T134" s="2212"/>
      <c r="U134" s="2212"/>
      <c r="V134" s="2212"/>
      <c r="W134" s="2212"/>
      <c r="X134" s="197">
        <f>IF(OR(A118=0,A118=""),"",IF($L122="TC",0,IF($L122="Nso",0,VLOOKUP($A118,'Result Entry'!$B$9:$FW$108,15,0))))</f>
        <v>0</v>
      </c>
      <c r="Y134" s="197">
        <v>0</v>
      </c>
      <c r="Z134" s="197">
        <f>IF(OR(A118=0,A118=""),"",IF($L122="TC",0,IF($L122="Nso",0,VLOOKUP($A118,'Result Entry'!$B$9:$FW$108,17,0))))</f>
        <v>0</v>
      </c>
      <c r="AA134" s="197">
        <v>0</v>
      </c>
    </row>
    <row r="135" spans="1:28" s="52" customFormat="1" ht="28.5" customHeight="1">
      <c r="A135" s="2214"/>
      <c r="B135" s="904" t="s">
        <v>69</v>
      </c>
      <c r="C135" s="2164" t="str">
        <f>IF(OR(A118=0,A118=""),"",'Result Entry'!$Z$3)</f>
        <v>ENGLISH Comp.</v>
      </c>
      <c r="D135" s="2165"/>
      <c r="E135" s="921">
        <f>IF(OR(A118=0,A118=""),"",IF($L122="TC",0,IF($L122="Nso",0,VLOOKUP($A118,'Result Entry'!$B$9:$FW$108,25,0))))</f>
        <v>0</v>
      </c>
      <c r="F135" s="922">
        <f>IF(OR(A118=0,A118=""),"",IF($L122="TC",0,IF($L122="Nso",0,VLOOKUP($A118,'Result Entry'!$B$9:$FW$108,26,0))))</f>
        <v>0</v>
      </c>
      <c r="G135" s="922">
        <f>IF(OR(A118=0,A118=""),"",IF($L122="TC",0,IF($L122="Nso",0,VLOOKUP($A118,'Result Entry'!$B$9:$FW$108,27,0))))</f>
        <v>0</v>
      </c>
      <c r="H135" s="931">
        <f>IF(OR(A118=0,A118=""),"",SUM(E135:G135))</f>
        <v>0</v>
      </c>
      <c r="I135" s="932" t="str">
        <f>CONCATENATE(X135,"/",'Result Entry'!$AD$7)</f>
        <v>0/70</v>
      </c>
      <c r="J135" s="933" t="str">
        <f>IF(OR(A118=0,A118=""),"",IF(Y135=0,"--",CONCATENATE(Y135,"/")))</f>
        <v>--</v>
      </c>
      <c r="K135" s="934">
        <f t="shared" ref="K135:K140" si="12">SUM(X135:Y135)</f>
        <v>0</v>
      </c>
      <c r="L135" s="935">
        <f t="shared" ref="L135:L140" si="13">SUM(H135,K135)</f>
        <v>0</v>
      </c>
      <c r="M135" s="932" t="str">
        <f>CONCATENATE(Z135,"/",'Result Entry'!$AF$7)</f>
        <v>0/100</v>
      </c>
      <c r="N135" s="933" t="str">
        <f>IF(AA135=0,"--",CONCATENATE(AA135,"/"))</f>
        <v>--</v>
      </c>
      <c r="O135" s="928">
        <f t="shared" ref="O135:O140" si="14">SUM(Z135:AA135)</f>
        <v>0</v>
      </c>
      <c r="P135" s="929">
        <f t="shared" ref="P135:P140" si="15">SUM(L135,O135)</f>
        <v>0</v>
      </c>
      <c r="Q135" s="930">
        <f>IF(OR(A118=0,A118=""),"",IF($L122="TC",0,IF($L122="Nso",0,VLOOKUP($A118,'Result Entry'!$B$9:$FW$108,38,0))))</f>
        <v>0</v>
      </c>
      <c r="R135" s="2216"/>
      <c r="S135" s="2212"/>
      <c r="T135" s="2212"/>
      <c r="U135" s="2212"/>
      <c r="V135" s="2212"/>
      <c r="W135" s="2212"/>
      <c r="X135" s="198">
        <f>IF(OR(A118=0,A118=""),"",IF($L122="TC",0,IF($L122="Nso",0,VLOOKUP($A118,'Result Entry'!$B$9:$FW$108,29,0))))</f>
        <v>0</v>
      </c>
      <c r="Y135" s="198">
        <v>0</v>
      </c>
      <c r="Z135" s="198">
        <f>IF(OR(A118=0,A118=""),"",IF($L122="TC",0,IF($L122="Nso",0,VLOOKUP($A118,'Result Entry'!$B$9:$FW$108,31,0))))</f>
        <v>0</v>
      </c>
      <c r="AA135" s="198">
        <v>0</v>
      </c>
    </row>
    <row r="136" spans="1:28" s="52" customFormat="1" ht="28.5" customHeight="1">
      <c r="A136" s="2214"/>
      <c r="B136" s="904" t="s">
        <v>69</v>
      </c>
      <c r="C136" s="2164" t="str">
        <f>IF(OR(A118=0,A118=""),"",IF(AB136&gt;=1,'Result Entry'!$AO$3,0))</f>
        <v>PHYSICS</v>
      </c>
      <c r="D136" s="2165"/>
      <c r="E136" s="921">
        <f>IF(OR(A118=0,A118=""),"",IF($L122="TC",0,IF($L122="Nso",0,VLOOKUP($A118,'Result Entry'!$B$9:$FW$108,40,0))))</f>
        <v>0</v>
      </c>
      <c r="F136" s="922">
        <f>IF(OR(A118=0,A118=""),"",IF($L122="TC",0,IF($L122="Nso",0,VLOOKUP($A118,'Result Entry'!$B$9:$FW$108,41,0))))</f>
        <v>0</v>
      </c>
      <c r="G136" s="922">
        <f>IF(OR(A118=0,A118=""),"",IF($L122="TC",0,IF($L122="Nso",0,VLOOKUP($A118,'Result Entry'!$B$9:$FW$108,42,0))))</f>
        <v>0</v>
      </c>
      <c r="H136" s="931">
        <f>IF(OR(A118=0,A118=""),"",SUM(E136:G136))</f>
        <v>0</v>
      </c>
      <c r="I136" s="932" t="str">
        <f>CONCATENATE(X136,"/",'Result Entry'!$AS$7)</f>
        <v>0/40</v>
      </c>
      <c r="J136" s="933" t="str">
        <f>IF(OR(A118=0,A118=""),"",IF(Y136=0,"--",CONCATENATE(Y136,"/",'Result Entry'!$AT$7)))</f>
        <v>--</v>
      </c>
      <c r="K136" s="934">
        <f t="shared" si="12"/>
        <v>0</v>
      </c>
      <c r="L136" s="935">
        <f t="shared" si="13"/>
        <v>0</v>
      </c>
      <c r="M136" s="932" t="str">
        <f>CONCATENATE(Z136,"/",'Result Entry'!$AW$7)</f>
        <v>0/100</v>
      </c>
      <c r="N136" s="933" t="str">
        <f>IF(AA136=0,"--",CONCATENATE(AA136,"/",'Result Entry'!$AX$7))</f>
        <v>--</v>
      </c>
      <c r="O136" s="928">
        <f t="shared" si="14"/>
        <v>0</v>
      </c>
      <c r="P136" s="929">
        <f t="shared" si="15"/>
        <v>0</v>
      </c>
      <c r="Q136" s="930">
        <f>IF(OR(A118=0,A118=""),"",IF($L122="TC",0,IF($L122="Nso",0,VLOOKUP($A118,'Result Entry'!$B$9:$FW$108,55,0))))</f>
        <v>0</v>
      </c>
      <c r="R136" s="2216"/>
      <c r="S136" s="2212"/>
      <c r="T136" s="2212"/>
      <c r="U136" s="2212"/>
      <c r="V136" s="2212"/>
      <c r="W136" s="2212"/>
      <c r="X136" s="198">
        <f>IF(OR(A118=0,A118=""),"",IF($L122="TC",0,IF($L122="Nso",0,VLOOKUP($A118,'Result Entry'!$B$9:$FW$108,44,0))))</f>
        <v>0</v>
      </c>
      <c r="Y136" s="198">
        <f>IF(OR(A118=0,A118=""),"",IF($L122="TC",0,IF($L122="Nso",0,VLOOKUP($A118,'Result Entry'!$B$9:$FW$108,45,0))))</f>
        <v>0</v>
      </c>
      <c r="Z136" s="198">
        <f>IF(OR(A118=0,A118=""),"",IF($L122="TC",0,IF($L122="Nso",0,VLOOKUP($A118,'Result Entry'!$B$9:$FW$108,48,0))))</f>
        <v>0</v>
      </c>
      <c r="AA136" s="198">
        <f>IF(OR(A118=0,A118=""),"",IF($L122="TC",0,IF($L122="Nso",0,VLOOKUP($A118,'Result Entry'!$B$9:$FW$108,49,0))))</f>
        <v>0</v>
      </c>
      <c r="AB136" s="198">
        <f>IF(OR(A118=0,A118=""),"",VLOOKUP($A118,'Result Entry'!$B$9:$FW$108,39,0))</f>
        <v>1</v>
      </c>
    </row>
    <row r="137" spans="1:28" s="52" customFormat="1" ht="28.5" customHeight="1">
      <c r="A137" s="2214"/>
      <c r="B137" s="904" t="s">
        <v>69</v>
      </c>
      <c r="C137" s="2164" t="str">
        <f>IF(OR(A118=0,A118=""),"",IF(AB137&gt;=1,'Result Entry'!$BF$3,0))</f>
        <v>CHEMISTRY</v>
      </c>
      <c r="D137" s="2165"/>
      <c r="E137" s="921">
        <f>IF(OR(A118=0,A118=""),"",IF($L122="TC",0,IF($L122="Nso",0,VLOOKUP($A118,'Result Entry'!$B$9:$FW$108,57,0))))</f>
        <v>0</v>
      </c>
      <c r="F137" s="922">
        <f>IF(OR(A118=0,A118=""),"",IF($L122="TC",0,IF($L122="Nso",0,VLOOKUP($A118,'Result Entry'!$B$9:$FW$108,58,0))))</f>
        <v>0</v>
      </c>
      <c r="G137" s="922">
        <f>IF(OR(A118=0,A118=""),"",IF($L122="TC",0,IF($L122="Nso",0,VLOOKUP($A118,'Result Entry'!$B$9:$FW$108,59,0))))</f>
        <v>0</v>
      </c>
      <c r="H137" s="931">
        <f>IF(OR(A118=0,A118=""),"",SUM(E137:G137))</f>
        <v>0</v>
      </c>
      <c r="I137" s="932" t="str">
        <f>CONCATENATE(X137,"/",'Result Entry'!$BJ$7)</f>
        <v>0/70</v>
      </c>
      <c r="J137" s="933" t="str">
        <f>IF(OR(A118=0,A118=""),"",IF(Y137=0,"--",CONCATENATE(Y137,"/",'Result Entry'!$BK$7)))</f>
        <v>--</v>
      </c>
      <c r="K137" s="934">
        <f t="shared" si="12"/>
        <v>0</v>
      </c>
      <c r="L137" s="935">
        <f t="shared" si="13"/>
        <v>0</v>
      </c>
      <c r="M137" s="932" t="str">
        <f>CONCATENATE(Z137,"/",'Result Entry'!$BN$7)</f>
        <v>0/100</v>
      </c>
      <c r="N137" s="933" t="str">
        <f>IF(AA137=0,"--",CONCATENATE(AA137,"/",'Result Entry'!$BO$7))</f>
        <v>--</v>
      </c>
      <c r="O137" s="928">
        <f t="shared" si="14"/>
        <v>0</v>
      </c>
      <c r="P137" s="929">
        <f t="shared" si="15"/>
        <v>0</v>
      </c>
      <c r="Q137" s="930">
        <f>IF(OR(A118=0,A118=""),"",IF($L122="TC",0,IF($L122="Nso",0,VLOOKUP($A118,'Result Entry'!$B$9:$FW$108,72,0))))</f>
        <v>0</v>
      </c>
      <c r="R137" s="2216"/>
      <c r="S137" s="2212"/>
      <c r="T137" s="2212"/>
      <c r="U137" s="2212"/>
      <c r="V137" s="2212"/>
      <c r="W137" s="2212"/>
      <c r="X137" s="198">
        <f>IF(OR(A118=0,A118=""),"",IF($L122="TC",0,IF($L122="Nso",0,VLOOKUP($A118,'Result Entry'!$B$9:$FW$108,61,0))))</f>
        <v>0</v>
      </c>
      <c r="Y137" s="198">
        <f>IF(OR(A118=0,A118=""),"",IF($L122="TC",0,IF($L122="Nso",0,VLOOKUP($A118,'Result Entry'!$B$9:$FW$108,62,0))))</f>
        <v>0</v>
      </c>
      <c r="Z137" s="198">
        <f>IF(OR(A118=0,A118=""),"",IF($L122="TC",0,IF($L122="Nso",0,VLOOKUP($A118,'Result Entry'!$B$9:$FW$108,65,0))))</f>
        <v>0</v>
      </c>
      <c r="AA137" s="198">
        <f>IF(OR(A118=0,A118=""),"",IF($L122="TC",0,IF($L122="Nso",0,VLOOKUP($A118,'Result Entry'!$B$9:$FW$108,66,0))))</f>
        <v>0</v>
      </c>
      <c r="AB137" s="198">
        <f>IF(OR(A118=0,A118=""),"",VLOOKUP($A118,'Result Entry'!$B$9:$FW$108,56,0))</f>
        <v>2</v>
      </c>
    </row>
    <row r="138" spans="1:28" s="52" customFormat="1" ht="28.5" customHeight="1">
      <c r="A138" s="2214"/>
      <c r="B138" s="904" t="s">
        <v>69</v>
      </c>
      <c r="C138" s="2166" t="str">
        <f>IF(OR(A118=0,A118=""),"",IF(AB138&gt;=1,'Result Entry'!$BW$3,0))</f>
        <v>BIOLOGY</v>
      </c>
      <c r="D138" s="2167"/>
      <c r="E138" s="936">
        <f>IF(OR(A118=0,A118=""),"",IF($L122="TC",0,IF($L122="Nso",0,VLOOKUP($A118,'Result Entry'!$B$9:$FW$108,74,0))))</f>
        <v>0</v>
      </c>
      <c r="F138" s="937">
        <f>IF(OR(A118=0,A118=""),"",IF($L122="TC",0,IF($L122="Nso",0,VLOOKUP($A118,'Result Entry'!$B$9:$FW$108,75,0))))</f>
        <v>0</v>
      </c>
      <c r="G138" s="937">
        <f>IF(OR(A118=0,A118=""),"",IF($L122="TC",0,IF($L122="Nso",0,VLOOKUP($A118,'Result Entry'!$B$9:$FW$108,76,0))))</f>
        <v>0</v>
      </c>
      <c r="H138" s="938">
        <f>IF(OR(A118=0,A118=""),"",SUM(E138:G138))</f>
        <v>0</v>
      </c>
      <c r="I138" s="939" t="str">
        <f>CONCATENATE(X138,"/",'Result Entry'!$CA$7)</f>
        <v>0/70</v>
      </c>
      <c r="J138" s="940" t="str">
        <f>IF(OR(A118=0,A118=""),"",IF(Y138=0,"--",CONCATENATE(Y138,"/",'Result Entry'!$CB$7)))</f>
        <v>--</v>
      </c>
      <c r="K138" s="941">
        <f t="shared" si="12"/>
        <v>0</v>
      </c>
      <c r="L138" s="942">
        <f t="shared" si="13"/>
        <v>0</v>
      </c>
      <c r="M138" s="939" t="str">
        <f>CONCATENATE(Z138,"/",'Result Entry'!$CE$7)</f>
        <v>0/100</v>
      </c>
      <c r="N138" s="940" t="str">
        <f>IF(AA138=0,"--",CONCATENATE(AA138,"/",'Result Entry'!$CF$7))</f>
        <v>--</v>
      </c>
      <c r="O138" s="943">
        <f t="shared" si="14"/>
        <v>0</v>
      </c>
      <c r="P138" s="944">
        <f t="shared" si="15"/>
        <v>0</v>
      </c>
      <c r="Q138" s="945">
        <f>IF(OR(A118=0,A118=""),"",IF($L122="TC",0,IF($L122="Nso",0,VLOOKUP($A118,'Result Entry'!$B$9:$FW$108,89,0))))</f>
        <v>0</v>
      </c>
      <c r="R138" s="2216"/>
      <c r="S138" s="2212"/>
      <c r="T138" s="2212"/>
      <c r="U138" s="2212"/>
      <c r="V138" s="2212"/>
      <c r="W138" s="2212"/>
      <c r="X138" s="125">
        <f>IF(OR(A118=0,A118=""),"",IF($L122="TC",0,IF($L122="Nso",0,VLOOKUP($A118,'Result Entry'!$B$9:$FW$108,78,0))))</f>
        <v>0</v>
      </c>
      <c r="Y138" s="125">
        <f>IF(OR(A118=0,A118=""),"",IF($L122="TC",0,IF($L122="Nso",0,VLOOKUP($A118,'Result Entry'!$B$9:$FW$108,79,0))))</f>
        <v>0</v>
      </c>
      <c r="Z138" s="125">
        <f>IF(OR(A118=0,A118=""),"",IF($L122="TC",0,IF($L122="Nso",0,VLOOKUP($A118,'Result Entry'!$B$9:$FW$108,82,0))))</f>
        <v>0</v>
      </c>
      <c r="AA138" s="125">
        <f>IF(OR(A118=0,A118=""),"",IF($L122="TC",0,IF($L122="Nso",0,VLOOKUP($A118,'Result Entry'!$B$9:$FW$108,83,0))))</f>
        <v>0</v>
      </c>
      <c r="AB138" s="125">
        <f>IF(OR(A118=0,A118=""),"",VLOOKUP($A118,'Result Entry'!$B$9:$FW$108,73,0))</f>
        <v>3</v>
      </c>
    </row>
    <row r="139" spans="1:28" s="52" customFormat="1" ht="28.5" customHeight="1">
      <c r="A139" s="2214"/>
      <c r="B139" s="904" t="s">
        <v>69</v>
      </c>
      <c r="C139" s="2168">
        <f>IF(OR(A118=0,A118=""),"",IF(AB139&gt;=1,'Result Entry'!$CN$3,0))</f>
        <v>0</v>
      </c>
      <c r="D139" s="2167"/>
      <c r="E139" s="946">
        <f>IF(OR(A118=0,A118=""),"",IF($L122="TC",0,IF($L122="Nso",0,VLOOKUP($A118,'Result Entry'!$B$9:$FW$108,91,0))))</f>
        <v>0</v>
      </c>
      <c r="F139" s="947">
        <f>IF(OR(A118=0,A118=""),"",IF($L122="TC",0,IF($L122="Nso",0,VLOOKUP($A118,'Result Entry'!$B$9:$FW$108,92,0))))</f>
        <v>0</v>
      </c>
      <c r="G139" s="947">
        <f>IF(OR(A118=0,A118=""),"",IF($L122="TC",0,IF($L122="Nso",0,VLOOKUP($A118,'Result Entry'!$B$9:$FW$108,93,0))))</f>
        <v>0</v>
      </c>
      <c r="H139" s="948">
        <f>IF(OR(A118=0,A118=""),"",SUM(E139:G139))</f>
        <v>0</v>
      </c>
      <c r="I139" s="949" t="str">
        <f>CONCATENATE(X139,"/",'Result Entry'!$CR$7)</f>
        <v>0/70</v>
      </c>
      <c r="J139" s="950" t="str">
        <f>IF(OR(A118=0,A118=""),"",IF(Y139=0,"--",CONCATENATE(Y139,"/",'Result Entry'!$CS$7)))</f>
        <v>--</v>
      </c>
      <c r="K139" s="951">
        <f t="shared" si="12"/>
        <v>0</v>
      </c>
      <c r="L139" s="952">
        <f t="shared" si="13"/>
        <v>0</v>
      </c>
      <c r="M139" s="949" t="str">
        <f>CONCATENATE(Z139,"/",'Result Entry'!$CV$7)</f>
        <v>0/100</v>
      </c>
      <c r="N139" s="950" t="str">
        <f>IF(AA139=0,"--",CONCATENATE(AA139,"/",'Result Entry'!$CW$7))</f>
        <v>--</v>
      </c>
      <c r="O139" s="953">
        <f t="shared" si="14"/>
        <v>0</v>
      </c>
      <c r="P139" s="954">
        <f t="shared" si="15"/>
        <v>0</v>
      </c>
      <c r="Q139" s="955">
        <f>IF(OR(A118=0,A118=""),"",IF($L122="TC",0,IF($L122="Nso",0,VLOOKUP($A118,'Result Entry'!$B$9:$FW$108,106,0))))</f>
        <v>0</v>
      </c>
      <c r="R139" s="2216"/>
      <c r="S139" s="2212"/>
      <c r="T139" s="2212"/>
      <c r="U139" s="2212"/>
      <c r="V139" s="2212"/>
      <c r="W139" s="2212"/>
      <c r="X139" s="126">
        <f>IF(OR(A118=0,A118=""),"",IF($L122="TC",0,IF($L122="Nso",0,VLOOKUP($A118,'Result Entry'!$B$9:$FW$108,95,0))))</f>
        <v>0</v>
      </c>
      <c r="Y139" s="126">
        <f>IF(OR(A118=0,A118=""),"",IF($L122="TC",0,IF($L122="Nso",0,VLOOKUP($A118,'Result Entry'!$B$9:$FW$108,96,0))))</f>
        <v>0</v>
      </c>
      <c r="Z139" s="126">
        <f>IF(OR(A118=0,A118=""),"",IF($L122="TC",0,IF($L122="Nso",0,VLOOKUP($A118,'Result Entry'!$B$9:$FW$108,99,0))))</f>
        <v>0</v>
      </c>
      <c r="AA139" s="126">
        <f>IF(OR(A118=0,A118=""),"",IF($L122="TC",0,IF($L122="Nso",0,VLOOKUP($A118,'Result Entry'!$B$9:$FW$108,100,0))))</f>
        <v>0</v>
      </c>
      <c r="AB139" s="126">
        <f>IF(OR(A118=0,A118=""),"",VLOOKUP($A118,'Result Entry'!$B$9:$FW$108,90,0))</f>
        <v>0</v>
      </c>
    </row>
    <row r="140" spans="1:28" s="52" customFormat="1" ht="28.5" customHeight="1" thickBot="1">
      <c r="A140" s="2214"/>
      <c r="B140" s="904" t="s">
        <v>69</v>
      </c>
      <c r="C140" s="2166">
        <f>IF(OR(A118=0,A118=""),"",IF(AB140&gt;=1,'Result Entry'!$DE$3,0))</f>
        <v>0</v>
      </c>
      <c r="D140" s="2167"/>
      <c r="E140" s="956">
        <f>IF(OR(A118=0,A118=""),"",IF($L122="TC",0,IF($L122="Nso",0,VLOOKUP($A118,'Result Entry'!$B$9:$FW$108,108,0))))</f>
        <v>0</v>
      </c>
      <c r="F140" s="957">
        <f>IF(OR(A118=0,A118=""),"",IF($L122="TC",0,IF($L122="Nso",0,VLOOKUP($A118,'Result Entry'!$B$9:$FW$108,109,0))))</f>
        <v>0</v>
      </c>
      <c r="G140" s="957">
        <f>IF(OR(A118=0,A118=""),"",IF($L122="TC",0,IF($L122="Nso",0,VLOOKUP($A118,'Result Entry'!$B$9:$FW$108,110,0))))</f>
        <v>0</v>
      </c>
      <c r="H140" s="958">
        <f>IF(OR(A118=0,A118=""),"",SUM(E140:G140))</f>
        <v>0</v>
      </c>
      <c r="I140" s="959" t="str">
        <f>CONCATENATE(X140,"/",'Result Entry'!$DI$7)</f>
        <v>0/70</v>
      </c>
      <c r="J140" s="960" t="str">
        <f>IF(OR(A118=0,A118=""),"",IF(Y140=0,"--",CONCATENATE(Y140,"/",'Result Entry'!$DJ$7)))</f>
        <v>--</v>
      </c>
      <c r="K140" s="961">
        <f t="shared" si="12"/>
        <v>0</v>
      </c>
      <c r="L140" s="962">
        <f t="shared" si="13"/>
        <v>0</v>
      </c>
      <c r="M140" s="959" t="str">
        <f>CONCATENATE(Z140,"/",'Result Entry'!$DM$7)</f>
        <v>0/100</v>
      </c>
      <c r="N140" s="960" t="str">
        <f>IF(AA140=0,"--",CONCATENATE(AA140,"/",'Result Entry'!$DN$7))</f>
        <v>--</v>
      </c>
      <c r="O140" s="963">
        <f t="shared" si="14"/>
        <v>0</v>
      </c>
      <c r="P140" s="964">
        <f t="shared" si="15"/>
        <v>0</v>
      </c>
      <c r="Q140" s="930">
        <f>IF(OR(A118=0,A118=""),"",IF($L122="TC",0,IF($L122="Nso",0,VLOOKUP($A118,'Result Entry'!$B$9:$FW$108,123,0))))</f>
        <v>0</v>
      </c>
      <c r="R140" s="2216"/>
      <c r="S140" s="2212"/>
      <c r="T140" s="2212"/>
      <c r="U140" s="2212"/>
      <c r="V140" s="2212"/>
      <c r="W140" s="2212"/>
      <c r="X140" s="199">
        <f>IF(OR(A118=0,A118=""),"",IF($L122="TC",0,IF($L122="Nso",0,VLOOKUP($A118,'Result Entry'!$B$9:$FW$108,112,0))))</f>
        <v>0</v>
      </c>
      <c r="Y140" s="199">
        <f>IF(OR(A118=0,A118=""),"",IF($L122="TC",0,IF($L122="Nso",0,VLOOKUP($A118,'Result Entry'!$B$9:$FW$108,113,0))))</f>
        <v>0</v>
      </c>
      <c r="Z140" s="199">
        <f>IF(OR(A118=0,A118=""),"",IF($L122="TC",0,IF($L122="Nso",0,VLOOKUP($A118,'Result Entry'!$B$9:$FW$108,116,0))))</f>
        <v>0</v>
      </c>
      <c r="AA140" s="199">
        <f>IF(OR(A118=0,A118=""),"",IF($L122="TC",0,IF($L122="Nso",0,VLOOKUP($A118,'Result Entry'!$B$9:$FW$108,117,0))))</f>
        <v>0</v>
      </c>
      <c r="AB140" s="199">
        <f>IF(OR(A118=0,A118=""),"",VLOOKUP($A118,'Result Entry'!$B$9:$FW$108,107,0))</f>
        <v>0</v>
      </c>
    </row>
    <row r="141" spans="1:28" s="17" customFormat="1" ht="33.75" customHeight="1">
      <c r="A141" s="2214"/>
      <c r="B141" s="904" t="s">
        <v>69</v>
      </c>
      <c r="C141" s="2169" t="s">
        <v>77</v>
      </c>
      <c r="D141" s="2170"/>
      <c r="E141" s="2171"/>
      <c r="F141" s="2175" t="s">
        <v>78</v>
      </c>
      <c r="G141" s="2176"/>
      <c r="H141" s="2177"/>
      <c r="I141" s="2145" t="s">
        <v>79</v>
      </c>
      <c r="J141" s="2146"/>
      <c r="K141" s="2147" t="s">
        <v>41</v>
      </c>
      <c r="L141" s="2148"/>
      <c r="M141" s="2147" t="s">
        <v>91</v>
      </c>
      <c r="N141" s="2149"/>
      <c r="O141" s="2150" t="s">
        <v>39</v>
      </c>
      <c r="P141" s="2149"/>
      <c r="Q141" s="965" t="s">
        <v>43</v>
      </c>
      <c r="R141" s="2216"/>
      <c r="S141" s="2212"/>
      <c r="T141" s="2212"/>
      <c r="U141" s="2212"/>
      <c r="V141" s="2212"/>
      <c r="W141" s="2212"/>
    </row>
    <row r="142" spans="1:28" s="17" customFormat="1" ht="33.75" customHeight="1" thickBot="1">
      <c r="A142" s="2214"/>
      <c r="B142" s="904" t="s">
        <v>69</v>
      </c>
      <c r="C142" s="2172"/>
      <c r="D142" s="2173"/>
      <c r="E142" s="2174"/>
      <c r="F142" s="2151">
        <f>IF(OR(A118=0,A118=""),"",IF($L122="TC",0,IF($L122="Nso",0,VLOOKUP($A118,'Result Entry'!$B$9:$FW$108,171,0))))</f>
        <v>0</v>
      </c>
      <c r="G142" s="2152"/>
      <c r="H142" s="2153"/>
      <c r="I142" s="2154">
        <f>IF(OR(A118=0,A118=""),"",IF($L122="TC",0,IF($L122="Nso",0,VLOOKUP($A118,'Result Entry'!$B$9:$FW$108,172,0))))</f>
        <v>0</v>
      </c>
      <c r="J142" s="2155"/>
      <c r="K142" s="2156">
        <f>IF(OR(A118=0,A118=""),"",IF($L122="TC",0,IF($L122="Nso",0,VLOOKUP($A118,'Result Entry'!$B$9:$FW$108,173,0))))</f>
        <v>0</v>
      </c>
      <c r="L142" s="2157"/>
      <c r="M142" s="2158">
        <f>IF(OR(A118=0,A118=""),"",IF($L122="TC",0,IF($L122="Nso",0,VLOOKUP($A118,'Result Entry'!$B$9:$FW$108,174,0))))</f>
        <v>0</v>
      </c>
      <c r="N142" s="2159"/>
      <c r="O142" s="2160" t="str">
        <f>IF(OR(A118=0,A118=""),"",VLOOKUP($A118,'Result Entry'!$B$9:$FW$108,175,0))</f>
        <v>NSO</v>
      </c>
      <c r="P142" s="2161"/>
      <c r="Q142" s="966">
        <f>IF(OR(A118=0,A118=""),"",IF($L122="TC",0,IF($L122="Nso",0,VLOOKUP($A118,'Result Entry'!$B$9:$FW$108,177,0))))</f>
        <v>0</v>
      </c>
      <c r="R142" s="2216"/>
      <c r="S142" s="2212"/>
      <c r="T142" s="2212"/>
      <c r="U142" s="2212"/>
      <c r="V142" s="2212"/>
      <c r="W142" s="2212"/>
    </row>
    <row r="143" spans="1:28" s="17" customFormat="1" ht="33.75" customHeight="1">
      <c r="A143" s="2214"/>
      <c r="B143" s="904" t="s">
        <v>69</v>
      </c>
      <c r="C143" s="2118" t="s">
        <v>58</v>
      </c>
      <c r="D143" s="2119"/>
      <c r="E143" s="2119"/>
      <c r="F143" s="2119"/>
      <c r="G143" s="2119"/>
      <c r="H143" s="2119"/>
      <c r="I143" s="2120"/>
      <c r="J143" s="2121" t="s">
        <v>59</v>
      </c>
      <c r="K143" s="2121"/>
      <c r="L143" s="2121"/>
      <c r="M143" s="2122"/>
      <c r="N143" s="2123">
        <f>IF(OR(A118=0,A118=""),"",VLOOKUP($A118,'Result Entry'!$B$9:$FW$108,168,0))</f>
        <v>0</v>
      </c>
      <c r="O143" s="2124"/>
      <c r="P143" s="2125" t="s">
        <v>37</v>
      </c>
      <c r="Q143" s="2126"/>
      <c r="R143" s="2216"/>
      <c r="S143" s="2212"/>
      <c r="T143" s="2212"/>
      <c r="U143" s="2212"/>
      <c r="V143" s="2212"/>
      <c r="W143" s="2212"/>
    </row>
    <row r="144" spans="1:28" s="17" customFormat="1" ht="33.75" customHeight="1" thickBot="1">
      <c r="A144" s="2214"/>
      <c r="B144" s="904" t="s">
        <v>69</v>
      </c>
      <c r="C144" s="2127" t="s">
        <v>242</v>
      </c>
      <c r="D144" s="2128"/>
      <c r="E144" s="2128"/>
      <c r="F144" s="2129" t="s">
        <v>157</v>
      </c>
      <c r="G144" s="2130"/>
      <c r="H144" s="2131"/>
      <c r="I144" s="967" t="s">
        <v>240</v>
      </c>
      <c r="J144" s="2135" t="s">
        <v>60</v>
      </c>
      <c r="K144" s="2135"/>
      <c r="L144" s="2135"/>
      <c r="M144" s="2136"/>
      <c r="N144" s="2137">
        <f>IF(OR(A118=0,A118=""),"",VLOOKUP($A118,'Result Entry'!$B$9:$FW$108,169,0))</f>
        <v>0</v>
      </c>
      <c r="O144" s="2138"/>
      <c r="P144" s="2139" t="str">
        <f>IF(OR(A118=0,A118=""),"",VLOOKUP($A118,'Result Entry'!$B$9:$FW$108,170,0))</f>
        <v/>
      </c>
      <c r="Q144" s="2140"/>
      <c r="R144" s="2216"/>
      <c r="S144" s="2212"/>
      <c r="T144" s="2212"/>
      <c r="U144" s="2212"/>
      <c r="V144" s="2212"/>
      <c r="W144" s="2212"/>
    </row>
    <row r="145" spans="1:23" s="17" customFormat="1" ht="33.75" customHeight="1">
      <c r="A145" s="2214"/>
      <c r="B145" s="904" t="s">
        <v>69</v>
      </c>
      <c r="C145" s="2127"/>
      <c r="D145" s="2128"/>
      <c r="E145" s="2128"/>
      <c r="F145" s="2132"/>
      <c r="G145" s="2133"/>
      <c r="H145" s="2134"/>
      <c r="I145" s="968" t="s">
        <v>99</v>
      </c>
      <c r="J145" s="2141" t="s">
        <v>61</v>
      </c>
      <c r="K145" s="2141"/>
      <c r="L145" s="2141"/>
      <c r="M145" s="2142"/>
      <c r="N145" s="2143" t="str">
        <f>IF(OR(A118=0,A118=""),"",IF($L122="TC","Transferred",IF($L122="Nso","NameSeparated",VLOOKUP($A118,'Result Entry'!$B$9:$FW$108,178,0))))</f>
        <v>NameSeparated</v>
      </c>
      <c r="O145" s="2143"/>
      <c r="P145" s="2143"/>
      <c r="Q145" s="2144"/>
      <c r="R145" s="2216"/>
      <c r="S145" s="2212"/>
      <c r="T145" s="2212"/>
      <c r="U145" s="2212"/>
      <c r="V145" s="2212"/>
      <c r="W145" s="2212"/>
    </row>
    <row r="146" spans="1:23" s="17" customFormat="1" ht="33.75" customHeight="1">
      <c r="A146" s="2214"/>
      <c r="B146" s="904" t="s">
        <v>69</v>
      </c>
      <c r="C146" s="2104" t="str">
        <f>'Result Entry'!$DU$3</f>
        <v>Foundation Of Information Tech.</v>
      </c>
      <c r="D146" s="2105"/>
      <c r="E146" s="2106"/>
      <c r="F146" s="2069" t="str">
        <f>IF(OR(A118=0,A118=""),"",IF(OR($L122="TC",$L122="Nso"),"",VLOOKUP($A118,'Result Entry'!$B$9:$GS$108,196,0)))</f>
        <v/>
      </c>
      <c r="G146" s="2069"/>
      <c r="H146" s="2069"/>
      <c r="I146" s="969" t="str">
        <f>IF(OR(A118=0,A118=""),"",IF(F146="","",VLOOKUP($A118,'Result Entry'!$B$9:$GS$108,137,0)))</f>
        <v/>
      </c>
      <c r="J146" s="2107" t="s">
        <v>71</v>
      </c>
      <c r="K146" s="2107"/>
      <c r="L146" s="2107"/>
      <c r="M146" s="2108"/>
      <c r="N146" s="2109">
        <f>IF(OR(A118=0,A118=""),"",'Result Entry'!$T$2)</f>
        <v>45419</v>
      </c>
      <c r="O146" s="2110"/>
      <c r="P146" s="2110"/>
      <c r="Q146" s="2111"/>
      <c r="R146" s="2216"/>
      <c r="S146" s="2212"/>
      <c r="T146" s="2212"/>
      <c r="U146" s="2212"/>
      <c r="V146" s="2212"/>
      <c r="W146" s="2212"/>
    </row>
    <row r="147" spans="1:23" s="17" customFormat="1" ht="33.75" customHeight="1">
      <c r="A147" s="2214"/>
      <c r="B147" s="904" t="s">
        <v>69</v>
      </c>
      <c r="C147" s="2066" t="str">
        <f>'Result Entry'!$EI$3</f>
        <v>G.I.A.I.-II</v>
      </c>
      <c r="D147" s="2067"/>
      <c r="E147" s="2068"/>
      <c r="F147" s="2069" t="str">
        <f>IF(OR(A118=0,A118=""),"",IF(OR($L122="TC",$L122="Nso"),"",VLOOKUP($A118,'Result Entry'!$B$9:$GS$108,200,0)))</f>
        <v/>
      </c>
      <c r="G147" s="2069"/>
      <c r="H147" s="2069"/>
      <c r="I147" s="969" t="str">
        <f>IF(OR(A118=0,A118=""),"",IF(F147="","",VLOOKUP($A118,'Result Entry'!$B$9:$GS$108,149,0)))</f>
        <v/>
      </c>
      <c r="J147" s="2112"/>
      <c r="K147" s="2113"/>
      <c r="L147" s="2113"/>
      <c r="M147" s="2113"/>
      <c r="N147" s="2113"/>
      <c r="O147" s="2113"/>
      <c r="P147" s="2113"/>
      <c r="Q147" s="2114"/>
      <c r="R147" s="2216"/>
      <c r="S147" s="2212"/>
      <c r="T147" s="2212"/>
      <c r="U147" s="2212"/>
      <c r="V147" s="2212"/>
      <c r="W147" s="2212"/>
    </row>
    <row r="148" spans="1:23" s="17" customFormat="1" ht="33.75" customHeight="1">
      <c r="A148" s="2214"/>
      <c r="B148" s="904" t="s">
        <v>69</v>
      </c>
      <c r="C148" s="2066" t="str">
        <f>'Result Entry'!$EU$3</f>
        <v>SOC.SER.PLAN</v>
      </c>
      <c r="D148" s="2067"/>
      <c r="E148" s="2068"/>
      <c r="F148" s="2069" t="str">
        <f>IF(OR(A118=0,A118=""),"",IF(OR($L122="TC",$L122="Nso"),"",VLOOKUP($A118,'Result Entry'!$B$9:$HS$108,204,0)))</f>
        <v/>
      </c>
      <c r="G148" s="2069"/>
      <c r="H148" s="2069"/>
      <c r="I148" s="969" t="str">
        <f>IF(OR(A118=0,A118=""),"",IF(F148="","",VLOOKUP($A118,'Result Entry'!$B$9:$GS$108,161,0)))</f>
        <v/>
      </c>
      <c r="J148" s="2070" t="s">
        <v>174</v>
      </c>
      <c r="K148" s="2071"/>
      <c r="L148" s="2071"/>
      <c r="M148" s="2072"/>
      <c r="N148" s="2115"/>
      <c r="O148" s="2116"/>
      <c r="P148" s="2116"/>
      <c r="Q148" s="2117"/>
      <c r="R148" s="2216"/>
      <c r="S148" s="2212"/>
      <c r="T148" s="2212"/>
      <c r="U148" s="2212"/>
      <c r="V148" s="2212"/>
      <c r="W148" s="2212"/>
    </row>
    <row r="149" spans="1:23" s="17" customFormat="1" ht="33.75" customHeight="1" thickBot="1">
      <c r="A149" s="2214"/>
      <c r="B149" s="904" t="s">
        <v>69</v>
      </c>
      <c r="C149" s="2066" t="str">
        <f>'Result Entry'!$FG$3</f>
        <v>Jeewan Kaushal</v>
      </c>
      <c r="D149" s="2067"/>
      <c r="E149" s="2068"/>
      <c r="F149" s="2069" t="str">
        <f>IF(OR(A118=0,A118=""),"",IF(OR($L122="TC",$L122="Nso"),"",VLOOKUP($A118,'Result Entry'!$B$9:$HS$108,208,0)))</f>
        <v/>
      </c>
      <c r="G149" s="2069"/>
      <c r="H149" s="2069"/>
      <c r="I149" s="969" t="str">
        <f>IF(OR(A118=0,A118=""),"",IF(F149="","",VLOOKUP($A118,'Result Entry'!$B$9:$HS$108,167,0)))</f>
        <v/>
      </c>
      <c r="J149" s="2070" t="s">
        <v>148</v>
      </c>
      <c r="K149" s="2071"/>
      <c r="L149" s="2071"/>
      <c r="M149" s="2072"/>
      <c r="N149" s="2072"/>
      <c r="O149" s="2072"/>
      <c r="P149" s="2072"/>
      <c r="Q149" s="2073"/>
      <c r="R149" s="2216"/>
      <c r="S149" s="2212"/>
      <c r="T149" s="2212"/>
      <c r="U149" s="2212"/>
      <c r="V149" s="2212"/>
      <c r="W149" s="2212"/>
    </row>
    <row r="150" spans="1:23" s="17" customFormat="1" ht="33.75" customHeight="1">
      <c r="A150" s="2214"/>
      <c r="B150" s="904" t="s">
        <v>69</v>
      </c>
      <c r="C150" s="2074" t="s">
        <v>180</v>
      </c>
      <c r="D150" s="2075"/>
      <c r="E150" s="2076"/>
      <c r="F150" s="2083" t="s">
        <v>181</v>
      </c>
      <c r="G150" s="2084"/>
      <c r="H150" s="2085"/>
      <c r="I150" s="970" t="s">
        <v>30</v>
      </c>
      <c r="J150" s="2070" t="s">
        <v>175</v>
      </c>
      <c r="K150" s="2071"/>
      <c r="L150" s="2071"/>
      <c r="M150" s="2072"/>
      <c r="N150" s="2072"/>
      <c r="O150" s="2072"/>
      <c r="P150" s="2072"/>
      <c r="Q150" s="2073"/>
      <c r="R150" s="2216"/>
      <c r="S150" s="2212"/>
      <c r="T150" s="2212"/>
      <c r="U150" s="2212"/>
      <c r="V150" s="2212"/>
      <c r="W150" s="2212"/>
    </row>
    <row r="151" spans="1:23" s="17" customFormat="1" ht="33.75" customHeight="1">
      <c r="A151" s="2214"/>
      <c r="B151" s="904" t="s">
        <v>69</v>
      </c>
      <c r="C151" s="2077"/>
      <c r="D151" s="2078"/>
      <c r="E151" s="2079"/>
      <c r="F151" s="2086" t="s">
        <v>243</v>
      </c>
      <c r="G151" s="2087"/>
      <c r="H151" s="2088"/>
      <c r="I151" s="971" t="s">
        <v>62</v>
      </c>
      <c r="J151" s="2089" t="s">
        <v>67</v>
      </c>
      <c r="K151" s="2090"/>
      <c r="L151" s="2090"/>
      <c r="M151" s="2090"/>
      <c r="N151" s="2090"/>
      <c r="O151" s="2090"/>
      <c r="P151" s="2090"/>
      <c r="Q151" s="2091"/>
      <c r="R151" s="2216"/>
      <c r="S151" s="2212"/>
      <c r="T151" s="2212"/>
      <c r="U151" s="2212"/>
      <c r="V151" s="2212"/>
      <c r="W151" s="2212"/>
    </row>
    <row r="152" spans="1:23" s="17" customFormat="1" ht="33.75" customHeight="1">
      <c r="A152" s="2214"/>
      <c r="B152" s="904" t="s">
        <v>69</v>
      </c>
      <c r="C152" s="2077"/>
      <c r="D152" s="2078"/>
      <c r="E152" s="2079"/>
      <c r="F152" s="2086" t="s">
        <v>244</v>
      </c>
      <c r="G152" s="2087"/>
      <c r="H152" s="2088"/>
      <c r="I152" s="971" t="s">
        <v>63</v>
      </c>
      <c r="J152" s="2092"/>
      <c r="K152" s="2093"/>
      <c r="L152" s="2093"/>
      <c r="M152" s="2093"/>
      <c r="N152" s="2093"/>
      <c r="O152" s="2093"/>
      <c r="P152" s="2093"/>
      <c r="Q152" s="2094"/>
      <c r="R152" s="2216"/>
      <c r="S152" s="2212"/>
      <c r="T152" s="2212"/>
      <c r="U152" s="2212"/>
      <c r="V152" s="2212"/>
      <c r="W152" s="2212"/>
    </row>
    <row r="153" spans="1:23" s="17" customFormat="1" ht="33.75" customHeight="1">
      <c r="A153" s="2214"/>
      <c r="B153" s="904" t="s">
        <v>69</v>
      </c>
      <c r="C153" s="2077"/>
      <c r="D153" s="2078"/>
      <c r="E153" s="2079"/>
      <c r="F153" s="2086" t="s">
        <v>245</v>
      </c>
      <c r="G153" s="2087"/>
      <c r="H153" s="2088"/>
      <c r="I153" s="971" t="s">
        <v>65</v>
      </c>
      <c r="J153" s="2092"/>
      <c r="K153" s="2093"/>
      <c r="L153" s="2093"/>
      <c r="M153" s="2093"/>
      <c r="N153" s="2093"/>
      <c r="O153" s="2093"/>
      <c r="P153" s="2093"/>
      <c r="Q153" s="2094"/>
      <c r="R153" s="2216"/>
      <c r="S153" s="2212"/>
      <c r="T153" s="2212"/>
      <c r="U153" s="2212"/>
      <c r="V153" s="2212"/>
      <c r="W153" s="2212"/>
    </row>
    <row r="154" spans="1:23" s="17" customFormat="1" ht="33.75" customHeight="1">
      <c r="A154" s="2214"/>
      <c r="B154" s="904" t="s">
        <v>69</v>
      </c>
      <c r="C154" s="2077"/>
      <c r="D154" s="2078"/>
      <c r="E154" s="2079"/>
      <c r="F154" s="2086" t="s">
        <v>246</v>
      </c>
      <c r="G154" s="2087"/>
      <c r="H154" s="2088"/>
      <c r="I154" s="971" t="s">
        <v>64</v>
      </c>
      <c r="J154" s="2095" t="s">
        <v>80</v>
      </c>
      <c r="K154" s="2096"/>
      <c r="L154" s="2096"/>
      <c r="M154" s="2096"/>
      <c r="N154" s="2096"/>
      <c r="O154" s="2096"/>
      <c r="P154" s="2096"/>
      <c r="Q154" s="2097"/>
      <c r="R154" s="2216"/>
      <c r="S154" s="2212"/>
      <c r="T154" s="2212"/>
      <c r="U154" s="2212"/>
      <c r="V154" s="2212"/>
      <c r="W154" s="2212"/>
    </row>
    <row r="155" spans="1:23" s="17" customFormat="1" ht="33.75" customHeight="1" thickBot="1">
      <c r="A155" s="2214"/>
      <c r="B155" s="972" t="s">
        <v>69</v>
      </c>
      <c r="C155" s="2080"/>
      <c r="D155" s="2081"/>
      <c r="E155" s="2082"/>
      <c r="F155" s="2101"/>
      <c r="G155" s="2102"/>
      <c r="H155" s="2102"/>
      <c r="I155" s="2103"/>
      <c r="J155" s="2098"/>
      <c r="K155" s="2099"/>
      <c r="L155" s="2099"/>
      <c r="M155" s="2099"/>
      <c r="N155" s="2099"/>
      <c r="O155" s="2099"/>
      <c r="P155" s="2099"/>
      <c r="Q155" s="2100"/>
      <c r="R155" s="2216"/>
      <c r="S155" s="2212"/>
      <c r="T155" s="2212"/>
      <c r="U155" s="2212"/>
      <c r="V155" s="2212"/>
      <c r="W155" s="2212"/>
    </row>
    <row r="156" spans="1:23" s="43" customFormat="1" ht="48.75" customHeight="1">
      <c r="A156" s="973"/>
      <c r="B156" s="2065"/>
      <c r="C156" s="2065"/>
      <c r="D156" s="2065"/>
      <c r="E156" s="2065"/>
      <c r="F156" s="2065"/>
      <c r="G156" s="2065"/>
      <c r="H156" s="2065"/>
      <c r="I156" s="2065"/>
      <c r="J156" s="2065"/>
      <c r="K156" s="2065"/>
      <c r="L156" s="2065"/>
      <c r="M156" s="2065"/>
      <c r="N156" s="2065"/>
      <c r="O156" s="2065"/>
      <c r="P156" s="2065"/>
      <c r="Q156" s="2065"/>
      <c r="R156" s="2216"/>
      <c r="S156" s="2212"/>
      <c r="T156" s="2212"/>
      <c r="U156" s="2212"/>
      <c r="V156" s="2212"/>
      <c r="W156" s="2212"/>
    </row>
    <row r="157" spans="1:23" s="17" customFormat="1" ht="12" customHeight="1">
      <c r="A157" s="2211">
        <f>IF(OR(A118=0,A118=""),"",A118+1)</f>
        <v>5</v>
      </c>
      <c r="B157" s="2211"/>
      <c r="C157" s="2211"/>
      <c r="D157" s="2211"/>
      <c r="E157" s="2211"/>
      <c r="F157" s="2211"/>
      <c r="G157" s="2211"/>
      <c r="H157" s="2211"/>
      <c r="I157" s="2211"/>
      <c r="J157" s="2211"/>
      <c r="K157" s="2211"/>
      <c r="L157" s="2211"/>
      <c r="M157" s="2211"/>
      <c r="N157" s="2211"/>
      <c r="O157" s="2211"/>
      <c r="P157" s="2211"/>
      <c r="Q157" s="2211"/>
      <c r="R157" s="2211"/>
      <c r="S157" s="2212"/>
      <c r="T157" s="2212"/>
      <c r="U157" s="2212"/>
      <c r="V157" s="2212"/>
      <c r="W157" s="2212"/>
    </row>
    <row r="158" spans="1:23" s="17" customFormat="1" ht="16.5" customHeight="1" thickBot="1">
      <c r="A158" s="2213"/>
      <c r="B158" s="2215" t="s">
        <v>50</v>
      </c>
      <c r="C158" s="2215"/>
      <c r="D158" s="2215"/>
      <c r="E158" s="2215"/>
      <c r="F158" s="2215"/>
      <c r="G158" s="2215"/>
      <c r="H158" s="2215"/>
      <c r="I158" s="2215"/>
      <c r="J158" s="2215"/>
      <c r="K158" s="2215"/>
      <c r="L158" s="2215"/>
      <c r="M158" s="2215"/>
      <c r="N158" s="2215"/>
      <c r="O158" s="2215"/>
      <c r="P158" s="2215"/>
      <c r="Q158" s="2215"/>
      <c r="R158" s="2216"/>
      <c r="S158" s="2212"/>
      <c r="T158" s="2212"/>
      <c r="U158" s="2212"/>
      <c r="V158" s="2212"/>
      <c r="W158" s="2212"/>
    </row>
    <row r="159" spans="1:23" s="17" customFormat="1" ht="62.25" customHeight="1">
      <c r="A159" s="2214"/>
      <c r="B159" s="2217">
        <v>108</v>
      </c>
      <c r="C159" s="902">
        <f>logo</f>
        <v>0</v>
      </c>
      <c r="D159" s="2219" t="str">
        <f>Master!$E$8</f>
        <v xml:space="preserve">Govt. Sr. Secondary School </v>
      </c>
      <c r="E159" s="2220"/>
      <c r="F159" s="2220"/>
      <c r="G159" s="2220"/>
      <c r="H159" s="2220"/>
      <c r="I159" s="2220"/>
      <c r="J159" s="2220"/>
      <c r="K159" s="2220"/>
      <c r="L159" s="2220"/>
      <c r="M159" s="2220"/>
      <c r="N159" s="2220"/>
      <c r="O159" s="2220"/>
      <c r="P159" s="2220"/>
      <c r="Q159" s="2221"/>
      <c r="R159" s="2216"/>
      <c r="S159" s="2212"/>
      <c r="T159" s="2212"/>
      <c r="U159" s="2212"/>
      <c r="V159" s="2212"/>
      <c r="W159" s="2212"/>
    </row>
    <row r="160" spans="1:23" s="17" customFormat="1" ht="33" customHeight="1" thickBot="1">
      <c r="A160" s="2214"/>
      <c r="B160" s="2218"/>
      <c r="C160" s="903"/>
      <c r="D160" s="2222" t="str">
        <f>Master!$E$11</f>
        <v>P.S.-Bapini (Jodhpur)</v>
      </c>
      <c r="E160" s="2222"/>
      <c r="F160" s="2222"/>
      <c r="G160" s="2222"/>
      <c r="H160" s="2222"/>
      <c r="I160" s="2222"/>
      <c r="J160" s="2222"/>
      <c r="K160" s="2222"/>
      <c r="L160" s="2222"/>
      <c r="M160" s="2222"/>
      <c r="N160" s="2222"/>
      <c r="O160" s="2222"/>
      <c r="P160" s="2222"/>
      <c r="Q160" s="2223"/>
      <c r="R160" s="2216"/>
      <c r="S160" s="2212"/>
      <c r="T160" s="2212"/>
      <c r="U160" s="2212"/>
      <c r="V160" s="2212"/>
      <c r="W160" s="2212"/>
    </row>
    <row r="161" spans="1:28" s="17" customFormat="1" ht="21.75" customHeight="1">
      <c r="A161" s="2214"/>
      <c r="B161" s="2224"/>
      <c r="C161" s="2226" t="s">
        <v>150</v>
      </c>
      <c r="D161" s="2227"/>
      <c r="E161" s="2227"/>
      <c r="F161" s="2227"/>
      <c r="G161" s="2227"/>
      <c r="H161" s="2228"/>
      <c r="I161" s="2232" t="s">
        <v>127</v>
      </c>
      <c r="J161" s="2233"/>
      <c r="K161" s="2233"/>
      <c r="L161" s="2236">
        <f>IF(OR(A157=0,A157=""),"",VLOOKUP(A157,'Result Entry'!$B$6:$K$108,6,0))</f>
        <v>1105</v>
      </c>
      <c r="M161" s="2237"/>
      <c r="N161" s="2240" t="s">
        <v>68</v>
      </c>
      <c r="O161" s="2241"/>
      <c r="P161" s="2242">
        <f>Master!$E$14</f>
        <v>8151106901</v>
      </c>
      <c r="Q161" s="2243"/>
      <c r="R161" s="2216"/>
      <c r="S161" s="2212"/>
      <c r="T161" s="2212"/>
      <c r="U161" s="2212"/>
      <c r="V161" s="2212"/>
      <c r="W161" s="2212"/>
    </row>
    <row r="162" spans="1:28" s="17" customFormat="1" ht="21.75" customHeight="1">
      <c r="A162" s="2214"/>
      <c r="B162" s="2225"/>
      <c r="C162" s="2226"/>
      <c r="D162" s="2227"/>
      <c r="E162" s="2227"/>
      <c r="F162" s="2227"/>
      <c r="G162" s="2227"/>
      <c r="H162" s="2228"/>
      <c r="I162" s="2232"/>
      <c r="J162" s="2233"/>
      <c r="K162" s="2233"/>
      <c r="L162" s="2236"/>
      <c r="M162" s="2237"/>
      <c r="N162" s="2244" t="s">
        <v>66</v>
      </c>
      <c r="O162" s="2245"/>
      <c r="P162" s="2246"/>
      <c r="Q162" s="2247"/>
      <c r="R162" s="2216"/>
      <c r="S162" s="2212"/>
      <c r="T162" s="2212"/>
      <c r="U162" s="2212"/>
      <c r="V162" s="2212"/>
      <c r="W162" s="2212"/>
    </row>
    <row r="163" spans="1:28" s="17" customFormat="1" ht="21.75" customHeight="1" thickBot="1">
      <c r="A163" s="2214"/>
      <c r="B163" s="2225"/>
      <c r="C163" s="2229"/>
      <c r="D163" s="2230"/>
      <c r="E163" s="2230"/>
      <c r="F163" s="2230"/>
      <c r="G163" s="2230"/>
      <c r="H163" s="2231"/>
      <c r="I163" s="2234"/>
      <c r="J163" s="2235"/>
      <c r="K163" s="2235"/>
      <c r="L163" s="2238"/>
      <c r="M163" s="2239"/>
      <c r="N163" s="2248" t="s">
        <v>51</v>
      </c>
      <c r="O163" s="2249"/>
      <c r="P163" s="2250" t="str">
        <f>Master!$E$6</f>
        <v>2023-24</v>
      </c>
      <c r="Q163" s="2251"/>
      <c r="R163" s="2216"/>
      <c r="S163" s="2212"/>
      <c r="T163" s="2212"/>
      <c r="U163" s="2212"/>
      <c r="V163" s="2212"/>
      <c r="W163" s="2212"/>
    </row>
    <row r="164" spans="1:28" s="17" customFormat="1" ht="32.25" customHeight="1">
      <c r="A164" s="2214"/>
      <c r="B164" s="904" t="s">
        <v>69</v>
      </c>
      <c r="C164" s="2252" t="s">
        <v>20</v>
      </c>
      <c r="D164" s="2253"/>
      <c r="E164" s="2253"/>
      <c r="F164" s="2253"/>
      <c r="G164" s="2254"/>
      <c r="H164" s="905" t="s">
        <v>149</v>
      </c>
      <c r="I164" s="2255">
        <f>IF(OR(A157=0,A157=""),"",VLOOKUP($A157,'Result Entry'!$B$9:$FW$108,4,0))</f>
        <v>745</v>
      </c>
      <c r="J164" s="2255"/>
      <c r="K164" s="2255"/>
      <c r="L164" s="2255"/>
      <c r="M164" s="2255"/>
      <c r="N164" s="2255"/>
      <c r="O164" s="2255"/>
      <c r="P164" s="2255"/>
      <c r="Q164" s="2256"/>
      <c r="R164" s="2216"/>
      <c r="S164" s="2212"/>
      <c r="T164" s="2212"/>
      <c r="U164" s="2212"/>
      <c r="V164" s="2212"/>
      <c r="W164" s="2212"/>
    </row>
    <row r="165" spans="1:28" s="17" customFormat="1" ht="32.25" customHeight="1">
      <c r="A165" s="2214"/>
      <c r="B165" s="904" t="s">
        <v>69</v>
      </c>
      <c r="C165" s="2178" t="s">
        <v>22</v>
      </c>
      <c r="D165" s="2179"/>
      <c r="E165" s="2179"/>
      <c r="F165" s="2179"/>
      <c r="G165" s="2180"/>
      <c r="H165" s="906" t="s">
        <v>149</v>
      </c>
      <c r="I165" s="2181" t="str">
        <f>IF(OR(A157=0,A157=""),"",VLOOKUP($A157,'Result Entry'!$B$9:$FW$108,7,0))</f>
        <v>BHKBK</v>
      </c>
      <c r="J165" s="2181"/>
      <c r="K165" s="2181"/>
      <c r="L165" s="2181"/>
      <c r="M165" s="2181"/>
      <c r="N165" s="2181"/>
      <c r="O165" s="2181"/>
      <c r="P165" s="2181"/>
      <c r="Q165" s="2182"/>
      <c r="R165" s="2216"/>
      <c r="S165" s="2212"/>
      <c r="T165" s="2212"/>
      <c r="U165" s="2212"/>
      <c r="V165" s="2212"/>
      <c r="W165" s="2212"/>
    </row>
    <row r="166" spans="1:28" s="17" customFormat="1" ht="32.25" customHeight="1">
      <c r="A166" s="2214"/>
      <c r="B166" s="904" t="s">
        <v>69</v>
      </c>
      <c r="C166" s="2178" t="s">
        <v>23</v>
      </c>
      <c r="D166" s="2179"/>
      <c r="E166" s="2179"/>
      <c r="F166" s="2179"/>
      <c r="G166" s="2180"/>
      <c r="H166" s="906" t="s">
        <v>149</v>
      </c>
      <c r="I166" s="2181" t="str">
        <f>IF(OR(A157=0,A157=""),"",VLOOKUP($A157,'Result Entry'!$B$9:$FW$108,8,0))</f>
        <v>KJKHK</v>
      </c>
      <c r="J166" s="2181"/>
      <c r="K166" s="2181"/>
      <c r="L166" s="2181"/>
      <c r="M166" s="2181"/>
      <c r="N166" s="2181"/>
      <c r="O166" s="2181"/>
      <c r="P166" s="2181"/>
      <c r="Q166" s="2182"/>
      <c r="R166" s="2216"/>
      <c r="S166" s="2212"/>
      <c r="T166" s="2212"/>
      <c r="U166" s="2212"/>
      <c r="V166" s="2212"/>
      <c r="W166" s="2212"/>
    </row>
    <row r="167" spans="1:28" s="17" customFormat="1" ht="32.25" customHeight="1">
      <c r="A167" s="2214"/>
      <c r="B167" s="904" t="s">
        <v>69</v>
      </c>
      <c r="C167" s="2178" t="s">
        <v>52</v>
      </c>
      <c r="D167" s="2179"/>
      <c r="E167" s="2179"/>
      <c r="F167" s="2179"/>
      <c r="G167" s="2180"/>
      <c r="H167" s="906" t="s">
        <v>149</v>
      </c>
      <c r="I167" s="2181" t="str">
        <f>IF(OR(A157=0,A157=""),"",VLOOKUP($A157,'Result Entry'!$B$9:$FW$108,9,0))</f>
        <v>HKHK</v>
      </c>
      <c r="J167" s="2181"/>
      <c r="K167" s="2181"/>
      <c r="L167" s="2181"/>
      <c r="M167" s="2181"/>
      <c r="N167" s="2181"/>
      <c r="O167" s="2181"/>
      <c r="P167" s="2181"/>
      <c r="Q167" s="2182"/>
      <c r="R167" s="2216"/>
      <c r="S167" s="2212"/>
      <c r="T167" s="2212"/>
      <c r="U167" s="2212"/>
      <c r="V167" s="2212"/>
      <c r="W167" s="2212"/>
    </row>
    <row r="168" spans="1:28" s="17" customFormat="1" ht="32.25" customHeight="1">
      <c r="A168" s="2214"/>
      <c r="B168" s="904" t="s">
        <v>69</v>
      </c>
      <c r="C168" s="2178" t="s">
        <v>53</v>
      </c>
      <c r="D168" s="2179"/>
      <c r="E168" s="2179"/>
      <c r="F168" s="2179"/>
      <c r="G168" s="2180"/>
      <c r="H168" s="906" t="s">
        <v>149</v>
      </c>
      <c r="I168" s="2183" t="str">
        <f>IF(OR(A157=0,A157=""),"",CONCATENATE('Result Entry'!$G$4,'Result Entry'!$J$4))</f>
        <v>11(A)</v>
      </c>
      <c r="J168" s="2181"/>
      <c r="K168" s="2181"/>
      <c r="L168" s="2181"/>
      <c r="M168" s="2181"/>
      <c r="N168" s="2181"/>
      <c r="O168" s="2181"/>
      <c r="P168" s="2181"/>
      <c r="Q168" s="2182"/>
      <c r="R168" s="2216"/>
      <c r="S168" s="2212"/>
      <c r="T168" s="2212"/>
      <c r="U168" s="2212"/>
      <c r="V168" s="2212"/>
      <c r="W168" s="2212"/>
    </row>
    <row r="169" spans="1:28" s="17" customFormat="1" ht="32.25" customHeight="1" thickBot="1">
      <c r="A169" s="2214"/>
      <c r="B169" s="904" t="s">
        <v>69</v>
      </c>
      <c r="C169" s="2184" t="s">
        <v>25</v>
      </c>
      <c r="D169" s="2138"/>
      <c r="E169" s="2138"/>
      <c r="F169" s="2138"/>
      <c r="G169" s="2185"/>
      <c r="H169" s="907" t="s">
        <v>149</v>
      </c>
      <c r="I169" s="2186">
        <f>IF(OR(A157=0,A157=""),"",VLOOKUP($A157,'Result Entry'!$B$9:$FW$108,10,0))</f>
        <v>0</v>
      </c>
      <c r="J169" s="2186"/>
      <c r="K169" s="2186"/>
      <c r="L169" s="2186"/>
      <c r="M169" s="2186"/>
      <c r="N169" s="2186"/>
      <c r="O169" s="2186"/>
      <c r="P169" s="2186"/>
      <c r="Q169" s="2187"/>
      <c r="R169" s="2216"/>
      <c r="S169" s="2212"/>
      <c r="T169" s="2212"/>
      <c r="U169" s="2212"/>
      <c r="V169" s="2212"/>
      <c r="W169" s="2212"/>
    </row>
    <row r="170" spans="1:28" s="17" customFormat="1" ht="33.75" customHeight="1">
      <c r="A170" s="2214"/>
      <c r="B170" s="904" t="s">
        <v>69</v>
      </c>
      <c r="C170" s="2188" t="s">
        <v>242</v>
      </c>
      <c r="D170" s="2189"/>
      <c r="E170" s="2192" t="s">
        <v>72</v>
      </c>
      <c r="F170" s="2194" t="s">
        <v>73</v>
      </c>
      <c r="G170" s="2194" t="s">
        <v>229</v>
      </c>
      <c r="H170" s="2196" t="s">
        <v>168</v>
      </c>
      <c r="I170" s="2198" t="s">
        <v>55</v>
      </c>
      <c r="J170" s="2199"/>
      <c r="K170" s="2199"/>
      <c r="L170" s="2200" t="s">
        <v>230</v>
      </c>
      <c r="M170" s="2202" t="s">
        <v>84</v>
      </c>
      <c r="N170" s="2202"/>
      <c r="O170" s="2203"/>
      <c r="P170" s="2204" t="s">
        <v>76</v>
      </c>
      <c r="Q170" s="2206" t="s">
        <v>98</v>
      </c>
      <c r="R170" s="2216"/>
      <c r="S170" s="2212"/>
      <c r="T170" s="2212"/>
      <c r="U170" s="2212"/>
      <c r="V170" s="2212"/>
      <c r="W170" s="2212"/>
    </row>
    <row r="171" spans="1:28" s="17" customFormat="1" ht="33.75" customHeight="1">
      <c r="A171" s="2214"/>
      <c r="B171" s="904" t="s">
        <v>69</v>
      </c>
      <c r="C171" s="2190"/>
      <c r="D171" s="2191"/>
      <c r="E171" s="2193"/>
      <c r="F171" s="2195"/>
      <c r="G171" s="2195"/>
      <c r="H171" s="2197"/>
      <c r="I171" s="908" t="s">
        <v>232</v>
      </c>
      <c r="J171" s="909" t="s">
        <v>86</v>
      </c>
      <c r="K171" s="910" t="s">
        <v>108</v>
      </c>
      <c r="L171" s="2201"/>
      <c r="M171" s="908" t="s">
        <v>232</v>
      </c>
      <c r="N171" s="909" t="s">
        <v>86</v>
      </c>
      <c r="O171" s="911" t="s">
        <v>109</v>
      </c>
      <c r="P171" s="2205"/>
      <c r="Q171" s="2207"/>
      <c r="R171" s="2216"/>
      <c r="S171" s="2212"/>
      <c r="T171" s="2212"/>
      <c r="U171" s="2212"/>
      <c r="V171" s="2212"/>
      <c r="W171" s="2212"/>
    </row>
    <row r="172" spans="1:28" s="194" customFormat="1" ht="20.25" customHeight="1" thickBot="1">
      <c r="A172" s="2214"/>
      <c r="B172" s="904" t="s">
        <v>69</v>
      </c>
      <c r="C172" s="2209" t="s">
        <v>56</v>
      </c>
      <c r="D172" s="2210"/>
      <c r="E172" s="912">
        <f>'Result Entry'!$L$7</f>
        <v>10</v>
      </c>
      <c r="F172" s="913">
        <f>'Result Entry'!$M$7</f>
        <v>10</v>
      </c>
      <c r="G172" s="913">
        <f>'Result Entry'!$N$7</f>
        <v>10</v>
      </c>
      <c r="H172" s="914">
        <f>SUM(E172:G172)</f>
        <v>30</v>
      </c>
      <c r="I172" s="915" t="s">
        <v>241</v>
      </c>
      <c r="J172" s="916" t="s">
        <v>241</v>
      </c>
      <c r="K172" s="917">
        <f>'Result Entry'!$P$7</f>
        <v>70</v>
      </c>
      <c r="L172" s="918">
        <f>SUM(H172,K172)</f>
        <v>100</v>
      </c>
      <c r="M172" s="915" t="s">
        <v>241</v>
      </c>
      <c r="N172" s="916" t="s">
        <v>241</v>
      </c>
      <c r="O172" s="919">
        <f>'Result Entry'!$R$7</f>
        <v>100</v>
      </c>
      <c r="P172" s="920">
        <f>SUM(L172,O172)</f>
        <v>200</v>
      </c>
      <c r="Q172" s="2208"/>
      <c r="R172" s="2216"/>
      <c r="S172" s="2212"/>
      <c r="T172" s="2212"/>
      <c r="U172" s="2212"/>
      <c r="V172" s="2212"/>
      <c r="W172" s="2212"/>
    </row>
    <row r="173" spans="1:28" s="52" customFormat="1" ht="28.5" customHeight="1">
      <c r="A173" s="2214"/>
      <c r="B173" s="904" t="s">
        <v>69</v>
      </c>
      <c r="C173" s="2162" t="str">
        <f>IF(OR(A157=0,A157=""),"",'Result Entry'!$L$3)</f>
        <v>HINDI Comp.</v>
      </c>
      <c r="D173" s="2163"/>
      <c r="E173" s="921">
        <f>IF(OR(A157=0,A157=""),"",IF($L161="TC",0,IF($L161="Nso",0,VLOOKUP($A157,'Result Entry'!$B$9:$FW$108,11,0))))</f>
        <v>8</v>
      </c>
      <c r="F173" s="922">
        <f>IF(OR(A157=0,A157=""),"",IF($L161="TC",0,IF($L161="Nso",0,VLOOKUP($A157,'Result Entry'!$B$9:$FW$108,12,0))))</f>
        <v>11</v>
      </c>
      <c r="G173" s="922">
        <f>IF(OR(A157=0,A157=""),"",IF($L161="TC",0,IF($L161="Nso",0,VLOOKUP($A157,'Result Entry'!$B$9:$FW$108,13,0))))</f>
        <v>2</v>
      </c>
      <c r="H173" s="923">
        <f>IF(OR(A157=0,A157=""),"",SUM(E173:G173))</f>
        <v>21</v>
      </c>
      <c r="I173" s="924" t="str">
        <f>CONCATENATE(X173,"/",'Result Entry'!$P$7)</f>
        <v>10/70</v>
      </c>
      <c r="J173" s="925" t="str">
        <f>IF(OR(A157=0,A157=""),"",IF(Y173=0,"--",CONCATENATE(Y173,"/")))</f>
        <v>--</v>
      </c>
      <c r="K173" s="926">
        <f>SUM(X173:Y173)</f>
        <v>10</v>
      </c>
      <c r="L173" s="927">
        <f>SUM(H173,K173)</f>
        <v>31</v>
      </c>
      <c r="M173" s="924" t="str">
        <f>CONCATENATE(Z173,"/",'Result Entry'!$R$7)</f>
        <v>55/100</v>
      </c>
      <c r="N173" s="925" t="str">
        <f>IF(AA173=0,"--",CONCATENATE(AA173,"/"))</f>
        <v>--</v>
      </c>
      <c r="O173" s="928">
        <f>SUM(Z173:AA173)</f>
        <v>55</v>
      </c>
      <c r="P173" s="929">
        <f>SUM(L173,O173)</f>
        <v>86</v>
      </c>
      <c r="Q173" s="930" t="str">
        <f>IF(OR(A157=0,A157=""),"",IF($L161="TC",0,IF($L161="Nso",0,VLOOKUP($A157,'Result Entry'!$B$9:$FW$108,24,0))))</f>
        <v>III</v>
      </c>
      <c r="R173" s="2216"/>
      <c r="S173" s="2212"/>
      <c r="T173" s="2212"/>
      <c r="U173" s="2212"/>
      <c r="V173" s="2212"/>
      <c r="W173" s="2212"/>
      <c r="X173" s="197">
        <f>IF(OR(A157=0,A157=""),"",IF($L161="TC",0,IF($L161="Nso",0,VLOOKUP($A157,'Result Entry'!$B$9:$FW$108,15,0))))</f>
        <v>10</v>
      </c>
      <c r="Y173" s="197">
        <v>0</v>
      </c>
      <c r="Z173" s="197">
        <f>IF(OR(A157=0,A157=""),"",IF($L161="TC",0,IF($L161="Nso",0,VLOOKUP($A157,'Result Entry'!$B$9:$FW$108,17,0))))</f>
        <v>55</v>
      </c>
      <c r="AA173" s="197">
        <v>0</v>
      </c>
    </row>
    <row r="174" spans="1:28" s="52" customFormat="1" ht="28.5" customHeight="1">
      <c r="A174" s="2214"/>
      <c r="B174" s="904" t="s">
        <v>69</v>
      </c>
      <c r="C174" s="2164" t="str">
        <f>IF(OR(A157=0,A157=""),"",'Result Entry'!$Z$3)</f>
        <v>ENGLISH Comp.</v>
      </c>
      <c r="D174" s="2165"/>
      <c r="E174" s="921">
        <f>IF(OR(A157=0,A157=""),"",IF($L161="TC",0,IF($L161="Nso",0,VLOOKUP($A157,'Result Entry'!$B$9:$FW$108,25,0))))</f>
        <v>8</v>
      </c>
      <c r="F174" s="922">
        <f>IF(OR(A157=0,A157=""),"",IF($L161="TC",0,IF($L161="Nso",0,VLOOKUP($A157,'Result Entry'!$B$9:$FW$108,26,0))))</f>
        <v>11</v>
      </c>
      <c r="G174" s="922">
        <f>IF(OR(A157=0,A157=""),"",IF($L161="TC",0,IF($L161="Nso",0,VLOOKUP($A157,'Result Entry'!$B$9:$FW$108,27,0))))</f>
        <v>2</v>
      </c>
      <c r="H174" s="931">
        <f>IF(OR(A157=0,A157=""),"",SUM(E174:G174))</f>
        <v>21</v>
      </c>
      <c r="I174" s="932" t="str">
        <f>CONCATENATE(X174,"/",'Result Entry'!$AD$7)</f>
        <v>10/70</v>
      </c>
      <c r="J174" s="933" t="str">
        <f>IF(OR(A157=0,A157=""),"",IF(Y174=0,"--",CONCATENATE(Y174,"/")))</f>
        <v>--</v>
      </c>
      <c r="K174" s="934">
        <f t="shared" ref="K174:K179" si="16">SUM(X174:Y174)</f>
        <v>10</v>
      </c>
      <c r="L174" s="935">
        <f t="shared" ref="L174:L179" si="17">SUM(H174,K174)</f>
        <v>31</v>
      </c>
      <c r="M174" s="932" t="str">
        <f>CONCATENATE(Z174,"/",'Result Entry'!$AF$7)</f>
        <v>55/100</v>
      </c>
      <c r="N174" s="933" t="str">
        <f>IF(AA174=0,"--",CONCATENATE(AA174,"/"))</f>
        <v>--</v>
      </c>
      <c r="O174" s="928">
        <f t="shared" ref="O174:O179" si="18">SUM(Z174:AA174)</f>
        <v>55</v>
      </c>
      <c r="P174" s="929">
        <f t="shared" ref="P174:P179" si="19">SUM(L174,O174)</f>
        <v>86</v>
      </c>
      <c r="Q174" s="930" t="str">
        <f>IF(OR(A157=0,A157=""),"",IF($L161="TC",0,IF($L161="Nso",0,VLOOKUP($A157,'Result Entry'!$B$9:$FW$108,38,0))))</f>
        <v>III</v>
      </c>
      <c r="R174" s="2216"/>
      <c r="S174" s="2212"/>
      <c r="T174" s="2212"/>
      <c r="U174" s="2212"/>
      <c r="V174" s="2212"/>
      <c r="W174" s="2212"/>
      <c r="X174" s="198">
        <f>IF(OR(A157=0,A157=""),"",IF($L161="TC",0,IF($L161="Nso",0,VLOOKUP($A157,'Result Entry'!$B$9:$FW$108,29,0))))</f>
        <v>10</v>
      </c>
      <c r="Y174" s="198">
        <v>0</v>
      </c>
      <c r="Z174" s="198">
        <f>IF(OR(A157=0,A157=""),"",IF($L161="TC",0,IF($L161="Nso",0,VLOOKUP($A157,'Result Entry'!$B$9:$FW$108,31,0))))</f>
        <v>55</v>
      </c>
      <c r="AA174" s="198">
        <v>0</v>
      </c>
    </row>
    <row r="175" spans="1:28" s="52" customFormat="1" ht="28.5" customHeight="1">
      <c r="A175" s="2214"/>
      <c r="B175" s="904" t="s">
        <v>69</v>
      </c>
      <c r="C175" s="2164" t="str">
        <f>IF(OR(A157=0,A157=""),"",IF(AB175&gt;=1,'Result Entry'!$AO$3,0))</f>
        <v>PHYSICS</v>
      </c>
      <c r="D175" s="2165"/>
      <c r="E175" s="921">
        <f>IF(OR(A157=0,A157=""),"",IF($L161="TC",0,IF($L161="Nso",0,VLOOKUP($A157,'Result Entry'!$B$9:$FW$108,40,0))))</f>
        <v>10</v>
      </c>
      <c r="F175" s="922">
        <f>IF(OR(A157=0,A157=""),"",IF($L161="TC",0,IF($L161="Nso",0,VLOOKUP($A157,'Result Entry'!$B$9:$FW$108,41,0))))</f>
        <v>10</v>
      </c>
      <c r="G175" s="922">
        <f>IF(OR(A157=0,A157=""),"",IF($L161="TC",0,IF($L161="Nso",0,VLOOKUP($A157,'Result Entry'!$B$9:$FW$108,42,0))))</f>
        <v>10</v>
      </c>
      <c r="H175" s="931">
        <f>IF(OR(A157=0,A157=""),"",SUM(E175:G175))</f>
        <v>30</v>
      </c>
      <c r="I175" s="932" t="str">
        <f>CONCATENATE(X175,"/",'Result Entry'!$AS$7)</f>
        <v>70/40</v>
      </c>
      <c r="J175" s="933" t="str">
        <f>IF(OR(A157=0,A157=""),"",IF(Y175=0,"--",CONCATENATE(Y175,"/",'Result Entry'!$AT$7)))</f>
        <v>20/30</v>
      </c>
      <c r="K175" s="934">
        <f t="shared" si="16"/>
        <v>90</v>
      </c>
      <c r="L175" s="935">
        <f t="shared" si="17"/>
        <v>120</v>
      </c>
      <c r="M175" s="932" t="str">
        <f>CONCATENATE(Z175,"/",'Result Entry'!$AW$7)</f>
        <v>10/100</v>
      </c>
      <c r="N175" s="933" t="str">
        <f>IF(AA175=0,"--",CONCATENATE(AA175,"/",'Result Entry'!$AX$7))</f>
        <v>--</v>
      </c>
      <c r="O175" s="928">
        <f t="shared" si="18"/>
        <v>10</v>
      </c>
      <c r="P175" s="929">
        <f t="shared" si="19"/>
        <v>130</v>
      </c>
      <c r="Q175" s="930" t="str">
        <f>IF(OR(A157=0,A157=""),"",IF($L161="TC",0,IF($L161="Nso",0,VLOOKUP($A157,'Result Entry'!$B$9:$FW$108,55,0))))</f>
        <v>I</v>
      </c>
      <c r="R175" s="2216"/>
      <c r="S175" s="2212"/>
      <c r="T175" s="2212"/>
      <c r="U175" s="2212"/>
      <c r="V175" s="2212"/>
      <c r="W175" s="2212"/>
      <c r="X175" s="198">
        <f>IF(OR(A157=0,A157=""),"",IF($L161="TC",0,IF($L161="Nso",0,VLOOKUP($A157,'Result Entry'!$B$9:$FW$108,44,0))))</f>
        <v>70</v>
      </c>
      <c r="Y175" s="198">
        <f>IF(OR(A157=0,A157=""),"",IF($L161="TC",0,IF($L161="Nso",0,VLOOKUP($A157,'Result Entry'!$B$9:$FW$108,45,0))))</f>
        <v>20</v>
      </c>
      <c r="Z175" s="198">
        <f>IF(OR(A157=0,A157=""),"",IF($L161="TC",0,IF($L161="Nso",0,VLOOKUP($A157,'Result Entry'!$B$9:$FW$108,48,0))))</f>
        <v>10</v>
      </c>
      <c r="AA175" s="198">
        <f>IF(OR(A157=0,A157=""),"",IF($L161="TC",0,IF($L161="Nso",0,VLOOKUP($A157,'Result Entry'!$B$9:$FW$108,49,0))))</f>
        <v>0</v>
      </c>
      <c r="AB175" s="198">
        <f>IF(OR(A157=0,A157=""),"",VLOOKUP($A157,'Result Entry'!$B$9:$FW$108,39,0))</f>
        <v>1</v>
      </c>
    </row>
    <row r="176" spans="1:28" s="52" customFormat="1" ht="28.5" customHeight="1">
      <c r="A176" s="2214"/>
      <c r="B176" s="904" t="s">
        <v>69</v>
      </c>
      <c r="C176" s="2164" t="str">
        <f>IF(OR(A157=0,A157=""),"",IF(AB176&gt;=1,'Result Entry'!$BF$3,0))</f>
        <v>CHEMISTRY</v>
      </c>
      <c r="D176" s="2165"/>
      <c r="E176" s="921">
        <f>IF(OR(A157=0,A157=""),"",IF($L161="TC",0,IF($L161="Nso",0,VLOOKUP($A157,'Result Entry'!$B$9:$FW$108,57,0))))</f>
        <v>10</v>
      </c>
      <c r="F176" s="922">
        <f>IF(OR(A157=0,A157=""),"",IF($L161="TC",0,IF($L161="Nso",0,VLOOKUP($A157,'Result Entry'!$B$9:$FW$108,58,0))))</f>
        <v>10</v>
      </c>
      <c r="G176" s="922">
        <f>IF(OR(A157=0,A157=""),"",IF($L161="TC",0,IF($L161="Nso",0,VLOOKUP($A157,'Result Entry'!$B$9:$FW$108,59,0))))</f>
        <v>10</v>
      </c>
      <c r="H176" s="931">
        <f>IF(OR(A157=0,A157=""),"",SUM(E176:G176))</f>
        <v>30</v>
      </c>
      <c r="I176" s="932" t="str">
        <f>CONCATENATE(X176,"/",'Result Entry'!$BJ$7)</f>
        <v>70/70</v>
      </c>
      <c r="J176" s="933" t="str">
        <f>IF(OR(A157=0,A157=""),"",IF(Y176=0,"--",CONCATENATE(Y176,"/",'Result Entry'!$BK$7)))</f>
        <v>--</v>
      </c>
      <c r="K176" s="934">
        <f t="shared" si="16"/>
        <v>70</v>
      </c>
      <c r="L176" s="935">
        <f t="shared" si="17"/>
        <v>100</v>
      </c>
      <c r="M176" s="932" t="str">
        <f>CONCATENATE(Z176,"/",'Result Entry'!$BN$7)</f>
        <v>100/100</v>
      </c>
      <c r="N176" s="933" t="str">
        <f>IF(AA176=0,"--",CONCATENATE(AA176,"/",'Result Entry'!$BO$7))</f>
        <v>--</v>
      </c>
      <c r="O176" s="928">
        <f t="shared" si="18"/>
        <v>100</v>
      </c>
      <c r="P176" s="929">
        <f t="shared" si="19"/>
        <v>200</v>
      </c>
      <c r="Q176" s="930" t="str">
        <f>IF(OR(A157=0,A157=""),"",IF($L161="TC",0,IF($L161="Nso",0,VLOOKUP($A157,'Result Entry'!$B$9:$FW$108,72,0))))</f>
        <v>D</v>
      </c>
      <c r="R176" s="2216"/>
      <c r="S176" s="2212"/>
      <c r="T176" s="2212"/>
      <c r="U176" s="2212"/>
      <c r="V176" s="2212"/>
      <c r="W176" s="2212"/>
      <c r="X176" s="198">
        <f>IF(OR(A157=0,A157=""),"",IF($L161="TC",0,IF($L161="Nso",0,VLOOKUP($A157,'Result Entry'!$B$9:$FW$108,61,0))))</f>
        <v>70</v>
      </c>
      <c r="Y176" s="198">
        <f>IF(OR(A157=0,A157=""),"",IF($L161="TC",0,IF($L161="Nso",0,VLOOKUP($A157,'Result Entry'!$B$9:$FW$108,62,0))))</f>
        <v>0</v>
      </c>
      <c r="Z176" s="198">
        <f>IF(OR(A157=0,A157=""),"",IF($L161="TC",0,IF($L161="Nso",0,VLOOKUP($A157,'Result Entry'!$B$9:$FW$108,65,0))))</f>
        <v>100</v>
      </c>
      <c r="AA176" s="198">
        <f>IF(OR(A157=0,A157=""),"",IF($L161="TC",0,IF($L161="Nso",0,VLOOKUP($A157,'Result Entry'!$B$9:$FW$108,66,0))))</f>
        <v>0</v>
      </c>
      <c r="AB176" s="198">
        <f>IF(OR(A157=0,A157=""),"",VLOOKUP($A157,'Result Entry'!$B$9:$FW$108,56,0))</f>
        <v>2</v>
      </c>
    </row>
    <row r="177" spans="1:28" s="52" customFormat="1" ht="28.5" customHeight="1">
      <c r="A177" s="2214"/>
      <c r="B177" s="904" t="s">
        <v>69</v>
      </c>
      <c r="C177" s="2166">
        <f>IF(OR(A157=0,A157=""),"",IF(AB177&gt;=1,'Result Entry'!$BW$3,0))</f>
        <v>0</v>
      </c>
      <c r="D177" s="2167"/>
      <c r="E177" s="936">
        <f>IF(OR(A157=0,A157=""),"",IF($L161="TC",0,IF($L161="Nso",0,VLOOKUP($A157,'Result Entry'!$B$9:$FW$108,74,0))))</f>
        <v>0</v>
      </c>
      <c r="F177" s="937">
        <f>IF(OR(A157=0,A157=""),"",IF($L161="TC",0,IF($L161="Nso",0,VLOOKUP($A157,'Result Entry'!$B$9:$FW$108,75,0))))</f>
        <v>0</v>
      </c>
      <c r="G177" s="937">
        <f>IF(OR(A157=0,A157=""),"",IF($L161="TC",0,IF($L161="Nso",0,VLOOKUP($A157,'Result Entry'!$B$9:$FW$108,76,0))))</f>
        <v>0</v>
      </c>
      <c r="H177" s="938">
        <f>IF(OR(A157=0,A157=""),"",SUM(E177:G177))</f>
        <v>0</v>
      </c>
      <c r="I177" s="939" t="str">
        <f>CONCATENATE(X177,"/",'Result Entry'!$CA$7)</f>
        <v>0/70</v>
      </c>
      <c r="J177" s="940" t="str">
        <f>IF(OR(A157=0,A157=""),"",IF(Y177=0,"--",CONCATENATE(Y177,"/",'Result Entry'!$CB$7)))</f>
        <v>--</v>
      </c>
      <c r="K177" s="941">
        <f t="shared" si="16"/>
        <v>0</v>
      </c>
      <c r="L177" s="942">
        <f t="shared" si="17"/>
        <v>0</v>
      </c>
      <c r="M177" s="939" t="str">
        <f>CONCATENATE(Z177,"/",'Result Entry'!$CE$7)</f>
        <v>0/100</v>
      </c>
      <c r="N177" s="940" t="str">
        <f>IF(AA177=0,"--",CONCATENATE(AA177,"/",'Result Entry'!$CF$7))</f>
        <v>--</v>
      </c>
      <c r="O177" s="943">
        <f t="shared" si="18"/>
        <v>0</v>
      </c>
      <c r="P177" s="944">
        <f t="shared" si="19"/>
        <v>0</v>
      </c>
      <c r="Q177" s="945" t="str">
        <f>IF(OR(A157=0,A157=""),"",IF($L161="TC",0,IF($L161="Nso",0,VLOOKUP($A157,'Result Entry'!$B$9:$FW$108,89,0))))</f>
        <v/>
      </c>
      <c r="R177" s="2216"/>
      <c r="S177" s="2212"/>
      <c r="T177" s="2212"/>
      <c r="U177" s="2212"/>
      <c r="V177" s="2212"/>
      <c r="W177" s="2212"/>
      <c r="X177" s="125">
        <f>IF(OR(A157=0,A157=""),"",IF($L161="TC",0,IF($L161="Nso",0,VLOOKUP($A157,'Result Entry'!$B$9:$FW$108,78,0))))</f>
        <v>0</v>
      </c>
      <c r="Y177" s="125">
        <f>IF(OR(A157=0,A157=""),"",IF($L161="TC",0,IF($L161="Nso",0,VLOOKUP($A157,'Result Entry'!$B$9:$FW$108,79,0))))</f>
        <v>0</v>
      </c>
      <c r="Z177" s="125">
        <f>IF(OR(A157=0,A157=""),"",IF($L161="TC",0,IF($L161="Nso",0,VLOOKUP($A157,'Result Entry'!$B$9:$FW$108,82,0))))</f>
        <v>0</v>
      </c>
      <c r="AA177" s="125">
        <f>IF(OR(A157=0,A157=""),"",IF($L161="TC",0,IF($L161="Nso",0,VLOOKUP($A157,'Result Entry'!$B$9:$FW$108,83,0))))</f>
        <v>0</v>
      </c>
      <c r="AB177" s="125">
        <f>IF(OR(A157=0,A157=""),"",VLOOKUP($A157,'Result Entry'!$B$9:$FW$108,73,0))</f>
        <v>0</v>
      </c>
    </row>
    <row r="178" spans="1:28" s="52" customFormat="1" ht="28.5" customHeight="1">
      <c r="A178" s="2214"/>
      <c r="B178" s="904" t="s">
        <v>69</v>
      </c>
      <c r="C178" s="2168" t="str">
        <f>IF(OR(A157=0,A157=""),"",IF(AB178&gt;=1,'Result Entry'!$CN$3,0))</f>
        <v>History</v>
      </c>
      <c r="D178" s="2167"/>
      <c r="E178" s="946">
        <f>IF(OR(A157=0,A157=""),"",IF($L161="TC",0,IF($L161="Nso",0,VLOOKUP($A157,'Result Entry'!$B$9:$FW$108,91,0))))</f>
        <v>10</v>
      </c>
      <c r="F178" s="947">
        <f>IF(OR(A157=0,A157=""),"",IF($L161="TC",0,IF($L161="Nso",0,VLOOKUP($A157,'Result Entry'!$B$9:$FW$108,92,0))))</f>
        <v>5</v>
      </c>
      <c r="G178" s="947">
        <f>IF(OR(A157=0,A157=""),"",IF($L161="TC",0,IF($L161="Nso",0,VLOOKUP($A157,'Result Entry'!$B$9:$FW$108,93,0))))</f>
        <v>6</v>
      </c>
      <c r="H178" s="948">
        <f>IF(OR(A157=0,A157=""),"",SUM(E178:G178))</f>
        <v>21</v>
      </c>
      <c r="I178" s="949" t="str">
        <f>CONCATENATE(X178,"/",'Result Entry'!$CR$7)</f>
        <v>50/70</v>
      </c>
      <c r="J178" s="950" t="str">
        <f>IF(OR(A157=0,A157=""),"",IF(Y178=0,"--",CONCATENATE(Y178,"/",'Result Entry'!$CS$7)))</f>
        <v>--</v>
      </c>
      <c r="K178" s="951">
        <f t="shared" si="16"/>
        <v>50</v>
      </c>
      <c r="L178" s="952">
        <f t="shared" si="17"/>
        <v>71</v>
      </c>
      <c r="M178" s="949" t="str">
        <f>CONCATENATE(Z178,"/",'Result Entry'!$CV$7)</f>
        <v>60/100</v>
      </c>
      <c r="N178" s="950" t="str">
        <f>IF(AA178=0,"--",CONCATENATE(AA178,"/",'Result Entry'!$CW$7))</f>
        <v>--</v>
      </c>
      <c r="O178" s="953">
        <f t="shared" si="18"/>
        <v>60</v>
      </c>
      <c r="P178" s="954">
        <f t="shared" si="19"/>
        <v>131</v>
      </c>
      <c r="Q178" s="955" t="str">
        <f>IF(OR(A157=0,A157=""),"",IF($L161="TC",0,IF($L161="Nso",0,VLOOKUP($A157,'Result Entry'!$B$9:$FW$108,106,0))))</f>
        <v>I</v>
      </c>
      <c r="R178" s="2216"/>
      <c r="S178" s="2212"/>
      <c r="T178" s="2212"/>
      <c r="U178" s="2212"/>
      <c r="V178" s="2212"/>
      <c r="W178" s="2212"/>
      <c r="X178" s="126">
        <f>IF(OR(A157=0,A157=""),"",IF($L161="TC",0,IF($L161="Nso",0,VLOOKUP($A157,'Result Entry'!$B$9:$FW$108,95,0))))</f>
        <v>50</v>
      </c>
      <c r="Y178" s="126">
        <f>IF(OR(A157=0,A157=""),"",IF($L161="TC",0,IF($L161="Nso",0,VLOOKUP($A157,'Result Entry'!$B$9:$FW$108,96,0))))</f>
        <v>0</v>
      </c>
      <c r="Z178" s="126">
        <f>IF(OR(A157=0,A157=""),"",IF($L161="TC",0,IF($L161="Nso",0,VLOOKUP($A157,'Result Entry'!$B$9:$FW$108,99,0))))</f>
        <v>60</v>
      </c>
      <c r="AA178" s="126">
        <f>IF(OR(A157=0,A157=""),"",IF($L161="TC",0,IF($L161="Nso",0,VLOOKUP($A157,'Result Entry'!$B$9:$FW$108,100,0))))</f>
        <v>0</v>
      </c>
      <c r="AB178" s="126">
        <f>IF(OR(A157=0,A157=""),"",VLOOKUP($A157,'Result Entry'!$B$9:$FW$108,90,0))</f>
        <v>3</v>
      </c>
    </row>
    <row r="179" spans="1:28" s="52" customFormat="1" ht="28.5" customHeight="1" thickBot="1">
      <c r="A179" s="2214"/>
      <c r="B179" s="904" t="s">
        <v>69</v>
      </c>
      <c r="C179" s="2166">
        <f>IF(OR(A157=0,A157=""),"",IF(AB179&gt;=1,'Result Entry'!$DE$3,0))</f>
        <v>0</v>
      </c>
      <c r="D179" s="2167"/>
      <c r="E179" s="956">
        <f>IF(OR(A157=0,A157=""),"",IF($L161="TC",0,IF($L161="Nso",0,VLOOKUP($A157,'Result Entry'!$B$9:$FW$108,108,0))))</f>
        <v>0</v>
      </c>
      <c r="F179" s="957">
        <f>IF(OR(A157=0,A157=""),"",IF($L161="TC",0,IF($L161="Nso",0,VLOOKUP($A157,'Result Entry'!$B$9:$FW$108,109,0))))</f>
        <v>0</v>
      </c>
      <c r="G179" s="957">
        <f>IF(OR(A157=0,A157=""),"",IF($L161="TC",0,IF($L161="Nso",0,VLOOKUP($A157,'Result Entry'!$B$9:$FW$108,110,0))))</f>
        <v>0</v>
      </c>
      <c r="H179" s="958">
        <f>IF(OR(A157=0,A157=""),"",SUM(E179:G179))</f>
        <v>0</v>
      </c>
      <c r="I179" s="959" t="str">
        <f>CONCATENATE(X179,"/",'Result Entry'!$DI$7)</f>
        <v>0/70</v>
      </c>
      <c r="J179" s="960" t="str">
        <f>IF(OR(A157=0,A157=""),"",IF(Y179=0,"--",CONCATENATE(Y179,"/",'Result Entry'!$DJ$7)))</f>
        <v>--</v>
      </c>
      <c r="K179" s="961">
        <f t="shared" si="16"/>
        <v>0</v>
      </c>
      <c r="L179" s="962">
        <f t="shared" si="17"/>
        <v>0</v>
      </c>
      <c r="M179" s="959" t="str">
        <f>CONCATENATE(Z179,"/",'Result Entry'!$DM$7)</f>
        <v>0/100</v>
      </c>
      <c r="N179" s="960" t="str">
        <f>IF(AA179=0,"--",CONCATENATE(AA179,"/",'Result Entry'!$DN$7))</f>
        <v>--</v>
      </c>
      <c r="O179" s="963">
        <f t="shared" si="18"/>
        <v>0</v>
      </c>
      <c r="P179" s="964">
        <f t="shared" si="19"/>
        <v>0</v>
      </c>
      <c r="Q179" s="930" t="str">
        <f>IF(OR(A157=0,A157=""),"",IF($L161="TC",0,IF($L161="Nso",0,VLOOKUP($A157,'Result Entry'!$B$9:$FW$108,123,0))))</f>
        <v/>
      </c>
      <c r="R179" s="2216"/>
      <c r="S179" s="2212"/>
      <c r="T179" s="2212"/>
      <c r="U179" s="2212"/>
      <c r="V179" s="2212"/>
      <c r="W179" s="2212"/>
      <c r="X179" s="199">
        <f>IF(OR(A157=0,A157=""),"",IF($L161="TC",0,IF($L161="Nso",0,VLOOKUP($A157,'Result Entry'!$B$9:$FW$108,112,0))))</f>
        <v>0</v>
      </c>
      <c r="Y179" s="199">
        <f>IF(OR(A157=0,A157=""),"",IF($L161="TC",0,IF($L161="Nso",0,VLOOKUP($A157,'Result Entry'!$B$9:$FW$108,113,0))))</f>
        <v>0</v>
      </c>
      <c r="Z179" s="199">
        <f>IF(OR(A157=0,A157=""),"",IF($L161="TC",0,IF($L161="Nso",0,VLOOKUP($A157,'Result Entry'!$B$9:$FW$108,116,0))))</f>
        <v>0</v>
      </c>
      <c r="AA179" s="199">
        <f>IF(OR(A157=0,A157=""),"",IF($L161="TC",0,IF($L161="Nso",0,VLOOKUP($A157,'Result Entry'!$B$9:$FW$108,117,0))))</f>
        <v>0</v>
      </c>
      <c r="AB179" s="199">
        <f>IF(OR(A157=0,A157=""),"",VLOOKUP($A157,'Result Entry'!$B$9:$FW$108,107,0))</f>
        <v>0</v>
      </c>
    </row>
    <row r="180" spans="1:28" s="17" customFormat="1" ht="33.75" customHeight="1">
      <c r="A180" s="2214"/>
      <c r="B180" s="904" t="s">
        <v>69</v>
      </c>
      <c r="C180" s="2169" t="s">
        <v>77</v>
      </c>
      <c r="D180" s="2170"/>
      <c r="E180" s="2171"/>
      <c r="F180" s="2175" t="s">
        <v>78</v>
      </c>
      <c r="G180" s="2176"/>
      <c r="H180" s="2177"/>
      <c r="I180" s="2145" t="s">
        <v>79</v>
      </c>
      <c r="J180" s="2146"/>
      <c r="K180" s="2147" t="s">
        <v>41</v>
      </c>
      <c r="L180" s="2148"/>
      <c r="M180" s="2147" t="s">
        <v>91</v>
      </c>
      <c r="N180" s="2149"/>
      <c r="O180" s="2150" t="s">
        <v>39</v>
      </c>
      <c r="P180" s="2149"/>
      <c r="Q180" s="965" t="s">
        <v>43</v>
      </c>
      <c r="R180" s="2216"/>
      <c r="S180" s="2212"/>
      <c r="T180" s="2212"/>
      <c r="U180" s="2212"/>
      <c r="V180" s="2212"/>
      <c r="W180" s="2212"/>
    </row>
    <row r="181" spans="1:28" s="17" customFormat="1" ht="33.75" customHeight="1" thickBot="1">
      <c r="A181" s="2214"/>
      <c r="B181" s="904" t="s">
        <v>69</v>
      </c>
      <c r="C181" s="2172"/>
      <c r="D181" s="2173"/>
      <c r="E181" s="2174"/>
      <c r="F181" s="2151">
        <f>IF(OR(A157=0,A157=""),"",IF($L161="TC",0,IF($L161="Nso",0,VLOOKUP($A157,'Result Entry'!$B$9:$FW$108,171,0))))</f>
        <v>1000</v>
      </c>
      <c r="G181" s="2152"/>
      <c r="H181" s="2153"/>
      <c r="I181" s="2154">
        <f>IF(OR(A157=0,A157=""),"",IF($L161="TC",0,IF($L161="Nso",0,VLOOKUP($A157,'Result Entry'!$B$9:$FW$108,172,0))))</f>
        <v>633</v>
      </c>
      <c r="J181" s="2155"/>
      <c r="K181" s="2156">
        <f>IF(OR(A157=0,A157=""),"",IF($L161="TC",0,IF($L161="Nso",0,VLOOKUP($A157,'Result Entry'!$B$9:$FW$108,173,0))))</f>
        <v>63.3</v>
      </c>
      <c r="L181" s="2157"/>
      <c r="M181" s="2158" t="str">
        <f>IF(OR(A157=0,A157=""),"",IF($L161="TC",0,IF($L161="Nso",0,VLOOKUP($A157,'Result Entry'!$B$9:$FW$108,174,0))))</f>
        <v>First</v>
      </c>
      <c r="N181" s="2159"/>
      <c r="O181" s="2160" t="str">
        <f>IF(OR(A157=0,A157=""),"",VLOOKUP($A157,'Result Entry'!$B$9:$FW$108,175,0))</f>
        <v>Passed</v>
      </c>
      <c r="P181" s="2161"/>
      <c r="Q181" s="966">
        <f>IF(OR(A157=0,A157=""),"",IF($L161="TC",0,IF($L161="Nso",0,VLOOKUP($A157,'Result Entry'!$B$9:$FW$108,177,0))))</f>
        <v>1.9999999999999964</v>
      </c>
      <c r="R181" s="2216"/>
      <c r="S181" s="2212"/>
      <c r="T181" s="2212"/>
      <c r="U181" s="2212"/>
      <c r="V181" s="2212"/>
      <c r="W181" s="2212"/>
    </row>
    <row r="182" spans="1:28" s="17" customFormat="1" ht="33.75" customHeight="1">
      <c r="A182" s="2214"/>
      <c r="B182" s="904" t="s">
        <v>69</v>
      </c>
      <c r="C182" s="2118" t="s">
        <v>58</v>
      </c>
      <c r="D182" s="2119"/>
      <c r="E182" s="2119"/>
      <c r="F182" s="2119"/>
      <c r="G182" s="2119"/>
      <c r="H182" s="2119"/>
      <c r="I182" s="2120"/>
      <c r="J182" s="2121" t="s">
        <v>59</v>
      </c>
      <c r="K182" s="2121"/>
      <c r="L182" s="2121"/>
      <c r="M182" s="2122"/>
      <c r="N182" s="2123">
        <f>IF(OR(A157=0,A157=""),"",VLOOKUP($A157,'Result Entry'!$B$9:$FW$108,168,0))</f>
        <v>0</v>
      </c>
      <c r="O182" s="2124"/>
      <c r="P182" s="2125" t="s">
        <v>37</v>
      </c>
      <c r="Q182" s="2126"/>
      <c r="R182" s="2216"/>
      <c r="S182" s="2212"/>
      <c r="T182" s="2212"/>
      <c r="U182" s="2212"/>
      <c r="V182" s="2212"/>
      <c r="W182" s="2212"/>
    </row>
    <row r="183" spans="1:28" s="17" customFormat="1" ht="33.75" customHeight="1" thickBot="1">
      <c r="A183" s="2214"/>
      <c r="B183" s="904" t="s">
        <v>69</v>
      </c>
      <c r="C183" s="2127" t="s">
        <v>242</v>
      </c>
      <c r="D183" s="2128"/>
      <c r="E183" s="2128"/>
      <c r="F183" s="2129" t="s">
        <v>157</v>
      </c>
      <c r="G183" s="2130"/>
      <c r="H183" s="2131"/>
      <c r="I183" s="967" t="s">
        <v>240</v>
      </c>
      <c r="J183" s="2135" t="s">
        <v>60</v>
      </c>
      <c r="K183" s="2135"/>
      <c r="L183" s="2135"/>
      <c r="M183" s="2136"/>
      <c r="N183" s="2137">
        <f>IF(OR(A157=0,A157=""),"",VLOOKUP($A157,'Result Entry'!$B$9:$FW$108,169,0))</f>
        <v>0</v>
      </c>
      <c r="O183" s="2138"/>
      <c r="P183" s="2139" t="str">
        <f>IF(OR(A157=0,A157=""),"",VLOOKUP($A157,'Result Entry'!$B$9:$FW$108,170,0))</f>
        <v/>
      </c>
      <c r="Q183" s="2140"/>
      <c r="R183" s="2216"/>
      <c r="S183" s="2212"/>
      <c r="T183" s="2212"/>
      <c r="U183" s="2212"/>
      <c r="V183" s="2212"/>
      <c r="W183" s="2212"/>
    </row>
    <row r="184" spans="1:28" s="17" customFormat="1" ht="33.75" customHeight="1">
      <c r="A184" s="2214"/>
      <c r="B184" s="904" t="s">
        <v>69</v>
      </c>
      <c r="C184" s="2127"/>
      <c r="D184" s="2128"/>
      <c r="E184" s="2128"/>
      <c r="F184" s="2132"/>
      <c r="G184" s="2133"/>
      <c r="H184" s="2134"/>
      <c r="I184" s="968" t="s">
        <v>99</v>
      </c>
      <c r="J184" s="2141" t="s">
        <v>61</v>
      </c>
      <c r="K184" s="2141"/>
      <c r="L184" s="2141"/>
      <c r="M184" s="2142"/>
      <c r="N184" s="2143" t="str">
        <f>IF(OR(A157=0,A157=""),"",IF($L161="TC","Transferred",IF($L161="Nso","NameSeparated",VLOOKUP($A157,'Result Entry'!$B$9:$FW$108,178,0))))</f>
        <v>Very Good</v>
      </c>
      <c r="O184" s="2143"/>
      <c r="P184" s="2143"/>
      <c r="Q184" s="2144"/>
      <c r="R184" s="2216"/>
      <c r="S184" s="2212"/>
      <c r="T184" s="2212"/>
      <c r="U184" s="2212"/>
      <c r="V184" s="2212"/>
      <c r="W184" s="2212"/>
    </row>
    <row r="185" spans="1:28" s="17" customFormat="1" ht="33.75" customHeight="1">
      <c r="A185" s="2214"/>
      <c r="B185" s="904" t="s">
        <v>69</v>
      </c>
      <c r="C185" s="2104" t="str">
        <f>'Result Entry'!$DU$3</f>
        <v>Foundation Of Information Tech.</v>
      </c>
      <c r="D185" s="2105"/>
      <c r="E185" s="2106"/>
      <c r="F185" s="2069" t="str">
        <f>IF(OR(A157=0,A157=""),"",IF(OR($L161="TC",$L161="Nso"),"",VLOOKUP($A157,'Result Entry'!$B$9:$GS$108,196,0)))</f>
        <v>200/200</v>
      </c>
      <c r="G185" s="2069"/>
      <c r="H185" s="2069"/>
      <c r="I185" s="969" t="str">
        <f>IF(OR(A157=0,A157=""),"",IF(F185="","",VLOOKUP($A157,'Result Entry'!$B$9:$GS$108,137,0)))</f>
        <v>A</v>
      </c>
      <c r="J185" s="2107" t="s">
        <v>71</v>
      </c>
      <c r="K185" s="2107"/>
      <c r="L185" s="2107"/>
      <c r="M185" s="2108"/>
      <c r="N185" s="2109">
        <f>IF(OR(A157=0,A157=""),"",'Result Entry'!$T$2)</f>
        <v>45419</v>
      </c>
      <c r="O185" s="2110"/>
      <c r="P185" s="2110"/>
      <c r="Q185" s="2111"/>
      <c r="R185" s="2216"/>
      <c r="S185" s="2212"/>
      <c r="T185" s="2212"/>
      <c r="U185" s="2212"/>
      <c r="V185" s="2212"/>
      <c r="W185" s="2212"/>
    </row>
    <row r="186" spans="1:28" s="17" customFormat="1" ht="33.75" customHeight="1">
      <c r="A186" s="2214"/>
      <c r="B186" s="904" t="s">
        <v>69</v>
      </c>
      <c r="C186" s="2066" t="str">
        <f>'Result Entry'!$EI$3</f>
        <v>G.I.A.I.-II</v>
      </c>
      <c r="D186" s="2067"/>
      <c r="E186" s="2068"/>
      <c r="F186" s="2069" t="str">
        <f>IF(OR(A157=0,A157=""),"",IF(OR($L161="TC",$L161="Nso"),"",VLOOKUP($A157,'Result Entry'!$B$9:$GS$108,200,0)))</f>
        <v>0/200</v>
      </c>
      <c r="G186" s="2069"/>
      <c r="H186" s="2069"/>
      <c r="I186" s="969">
        <f>IF(OR(A157=0,A157=""),"",IF(F186="","",VLOOKUP($A157,'Result Entry'!$B$9:$GS$108,149,0)))</f>
        <v>0</v>
      </c>
      <c r="J186" s="2112"/>
      <c r="K186" s="2113"/>
      <c r="L186" s="2113"/>
      <c r="M186" s="2113"/>
      <c r="N186" s="2113"/>
      <c r="O186" s="2113"/>
      <c r="P186" s="2113"/>
      <c r="Q186" s="2114"/>
      <c r="R186" s="2216"/>
      <c r="S186" s="2212"/>
      <c r="T186" s="2212"/>
      <c r="U186" s="2212"/>
      <c r="V186" s="2212"/>
      <c r="W186" s="2212"/>
    </row>
    <row r="187" spans="1:28" s="17" customFormat="1" ht="33.75" customHeight="1">
      <c r="A187" s="2214"/>
      <c r="B187" s="904" t="s">
        <v>69</v>
      </c>
      <c r="C187" s="2066" t="str">
        <f>'Result Entry'!$EU$3</f>
        <v>SOC.SER.PLAN</v>
      </c>
      <c r="D187" s="2067"/>
      <c r="E187" s="2068"/>
      <c r="F187" s="2069" t="str">
        <f>IF(OR(A157=0,A157=""),"",IF(OR($L161="TC",$L161="Nso"),"",VLOOKUP($A157,'Result Entry'!$B$9:$HS$108,204,0)))</f>
        <v>103/200</v>
      </c>
      <c r="G187" s="2069"/>
      <c r="H187" s="2069"/>
      <c r="I187" s="969" t="str">
        <f>IF(OR(A157=0,A157=""),"",IF(F187="","",VLOOKUP($A157,'Result Entry'!$B$9:$GS$108,161,0)))</f>
        <v>C</v>
      </c>
      <c r="J187" s="2070" t="s">
        <v>174</v>
      </c>
      <c r="K187" s="2071"/>
      <c r="L187" s="2071"/>
      <c r="M187" s="2072"/>
      <c r="N187" s="2115"/>
      <c r="O187" s="2116"/>
      <c r="P187" s="2116"/>
      <c r="Q187" s="2117"/>
      <c r="R187" s="2216"/>
      <c r="S187" s="2212"/>
      <c r="T187" s="2212"/>
      <c r="U187" s="2212"/>
      <c r="V187" s="2212"/>
      <c r="W187" s="2212"/>
    </row>
    <row r="188" spans="1:28" s="17" customFormat="1" ht="33.75" customHeight="1" thickBot="1">
      <c r="A188" s="2214"/>
      <c r="B188" s="904" t="s">
        <v>69</v>
      </c>
      <c r="C188" s="2066" t="str">
        <f>'Result Entry'!$FG$3</f>
        <v>Jeewan Kaushal</v>
      </c>
      <c r="D188" s="2067"/>
      <c r="E188" s="2068"/>
      <c r="F188" s="2069" t="str">
        <f>IF(OR(A157=0,A157=""),"",IF(OR($L161="TC",$L161="Nso"),"",VLOOKUP($A157,'Result Entry'!$B$9:$HS$108,208,0)))</f>
        <v>0/100</v>
      </c>
      <c r="G188" s="2069"/>
      <c r="H188" s="2069"/>
      <c r="I188" s="969">
        <f>IF(OR(A157=0,A157=""),"",IF(F188="","",VLOOKUP($A157,'Result Entry'!$B$9:$HS$108,167,0)))</f>
        <v>0</v>
      </c>
      <c r="J188" s="2070" t="s">
        <v>148</v>
      </c>
      <c r="K188" s="2071"/>
      <c r="L188" s="2071"/>
      <c r="M188" s="2072"/>
      <c r="N188" s="2072"/>
      <c r="O188" s="2072"/>
      <c r="P188" s="2072"/>
      <c r="Q188" s="2073"/>
      <c r="R188" s="2216"/>
      <c r="S188" s="2212"/>
      <c r="T188" s="2212"/>
      <c r="U188" s="2212"/>
      <c r="V188" s="2212"/>
      <c r="W188" s="2212"/>
    </row>
    <row r="189" spans="1:28" s="17" customFormat="1" ht="33.75" customHeight="1">
      <c r="A189" s="2214"/>
      <c r="B189" s="904" t="s">
        <v>69</v>
      </c>
      <c r="C189" s="2074" t="s">
        <v>180</v>
      </c>
      <c r="D189" s="2075"/>
      <c r="E189" s="2076"/>
      <c r="F189" s="2083" t="s">
        <v>181</v>
      </c>
      <c r="G189" s="2084"/>
      <c r="H189" s="2085"/>
      <c r="I189" s="970" t="s">
        <v>30</v>
      </c>
      <c r="J189" s="2070" t="s">
        <v>175</v>
      </c>
      <c r="K189" s="2071"/>
      <c r="L189" s="2071"/>
      <c r="M189" s="2072"/>
      <c r="N189" s="2072"/>
      <c r="O189" s="2072"/>
      <c r="P189" s="2072"/>
      <c r="Q189" s="2073"/>
      <c r="R189" s="2216"/>
      <c r="S189" s="2212"/>
      <c r="T189" s="2212"/>
      <c r="U189" s="2212"/>
      <c r="V189" s="2212"/>
      <c r="W189" s="2212"/>
    </row>
    <row r="190" spans="1:28" s="17" customFormat="1" ht="33.75" customHeight="1">
      <c r="A190" s="2214"/>
      <c r="B190" s="904" t="s">
        <v>69</v>
      </c>
      <c r="C190" s="2077"/>
      <c r="D190" s="2078"/>
      <c r="E190" s="2079"/>
      <c r="F190" s="2086" t="s">
        <v>243</v>
      </c>
      <c r="G190" s="2087"/>
      <c r="H190" s="2088"/>
      <c r="I190" s="971" t="s">
        <v>62</v>
      </c>
      <c r="J190" s="2089" t="s">
        <v>67</v>
      </c>
      <c r="K190" s="2090"/>
      <c r="L190" s="2090"/>
      <c r="M190" s="2090"/>
      <c r="N190" s="2090"/>
      <c r="O190" s="2090"/>
      <c r="P190" s="2090"/>
      <c r="Q190" s="2091"/>
      <c r="R190" s="2216"/>
      <c r="S190" s="2212"/>
      <c r="T190" s="2212"/>
      <c r="U190" s="2212"/>
      <c r="V190" s="2212"/>
      <c r="W190" s="2212"/>
    </row>
    <row r="191" spans="1:28" s="17" customFormat="1" ht="33.75" customHeight="1">
      <c r="A191" s="2214"/>
      <c r="B191" s="904" t="s">
        <v>69</v>
      </c>
      <c r="C191" s="2077"/>
      <c r="D191" s="2078"/>
      <c r="E191" s="2079"/>
      <c r="F191" s="2086" t="s">
        <v>244</v>
      </c>
      <c r="G191" s="2087"/>
      <c r="H191" s="2088"/>
      <c r="I191" s="971" t="s">
        <v>63</v>
      </c>
      <c r="J191" s="2092"/>
      <c r="K191" s="2093"/>
      <c r="L191" s="2093"/>
      <c r="M191" s="2093"/>
      <c r="N191" s="2093"/>
      <c r="O191" s="2093"/>
      <c r="P191" s="2093"/>
      <c r="Q191" s="2094"/>
      <c r="R191" s="2216"/>
      <c r="S191" s="2212"/>
      <c r="T191" s="2212"/>
      <c r="U191" s="2212"/>
      <c r="V191" s="2212"/>
      <c r="W191" s="2212"/>
    </row>
    <row r="192" spans="1:28" s="17" customFormat="1" ht="33.75" customHeight="1">
      <c r="A192" s="2214"/>
      <c r="B192" s="904" t="s">
        <v>69</v>
      </c>
      <c r="C192" s="2077"/>
      <c r="D192" s="2078"/>
      <c r="E192" s="2079"/>
      <c r="F192" s="2086" t="s">
        <v>245</v>
      </c>
      <c r="G192" s="2087"/>
      <c r="H192" s="2088"/>
      <c r="I192" s="971" t="s">
        <v>65</v>
      </c>
      <c r="J192" s="2092"/>
      <c r="K192" s="2093"/>
      <c r="L192" s="2093"/>
      <c r="M192" s="2093"/>
      <c r="N192" s="2093"/>
      <c r="O192" s="2093"/>
      <c r="P192" s="2093"/>
      <c r="Q192" s="2094"/>
      <c r="R192" s="2216"/>
      <c r="S192" s="2212"/>
      <c r="T192" s="2212"/>
      <c r="U192" s="2212"/>
      <c r="V192" s="2212"/>
      <c r="W192" s="2212"/>
    </row>
    <row r="193" spans="1:23" s="17" customFormat="1" ht="33.75" customHeight="1">
      <c r="A193" s="2214"/>
      <c r="B193" s="904" t="s">
        <v>69</v>
      </c>
      <c r="C193" s="2077"/>
      <c r="D193" s="2078"/>
      <c r="E193" s="2079"/>
      <c r="F193" s="2086" t="s">
        <v>246</v>
      </c>
      <c r="G193" s="2087"/>
      <c r="H193" s="2088"/>
      <c r="I193" s="971" t="s">
        <v>64</v>
      </c>
      <c r="J193" s="2095" t="s">
        <v>80</v>
      </c>
      <c r="K193" s="2096"/>
      <c r="L193" s="2096"/>
      <c r="M193" s="2096"/>
      <c r="N193" s="2096"/>
      <c r="O193" s="2096"/>
      <c r="P193" s="2096"/>
      <c r="Q193" s="2097"/>
      <c r="R193" s="2216"/>
      <c r="S193" s="2212"/>
      <c r="T193" s="2212"/>
      <c r="U193" s="2212"/>
      <c r="V193" s="2212"/>
      <c r="W193" s="2212"/>
    </row>
    <row r="194" spans="1:23" s="17" customFormat="1" ht="33.75" customHeight="1" thickBot="1">
      <c r="A194" s="2214"/>
      <c r="B194" s="972" t="s">
        <v>69</v>
      </c>
      <c r="C194" s="2080"/>
      <c r="D194" s="2081"/>
      <c r="E194" s="2082"/>
      <c r="F194" s="2101"/>
      <c r="G194" s="2102"/>
      <c r="H194" s="2102"/>
      <c r="I194" s="2103"/>
      <c r="J194" s="2098"/>
      <c r="K194" s="2099"/>
      <c r="L194" s="2099"/>
      <c r="M194" s="2099"/>
      <c r="N194" s="2099"/>
      <c r="O194" s="2099"/>
      <c r="P194" s="2099"/>
      <c r="Q194" s="2100"/>
      <c r="R194" s="2216"/>
      <c r="S194" s="2212"/>
      <c r="T194" s="2212"/>
      <c r="U194" s="2212"/>
      <c r="V194" s="2212"/>
      <c r="W194" s="2212"/>
    </row>
    <row r="195" spans="1:23" s="43" customFormat="1" ht="48.75" customHeight="1">
      <c r="A195" s="973"/>
      <c r="B195" s="2065"/>
      <c r="C195" s="2065"/>
      <c r="D195" s="2065"/>
      <c r="E195" s="2065"/>
      <c r="F195" s="2065"/>
      <c r="G195" s="2065"/>
      <c r="H195" s="2065"/>
      <c r="I195" s="2065"/>
      <c r="J195" s="2065"/>
      <c r="K195" s="2065"/>
      <c r="L195" s="2065"/>
      <c r="M195" s="2065"/>
      <c r="N195" s="2065"/>
      <c r="O195" s="2065"/>
      <c r="P195" s="2065"/>
      <c r="Q195" s="2065"/>
      <c r="R195" s="2216"/>
      <c r="S195" s="2212"/>
      <c r="T195" s="2212"/>
      <c r="U195" s="2212"/>
      <c r="V195" s="2212"/>
      <c r="W195" s="2212"/>
    </row>
    <row r="196" spans="1:23" s="17" customFormat="1" ht="12" customHeight="1">
      <c r="A196" s="2211">
        <f>IF(OR(A157=0,A157=""),"",A157+1)</f>
        <v>6</v>
      </c>
      <c r="B196" s="2211"/>
      <c r="C196" s="2211"/>
      <c r="D196" s="2211"/>
      <c r="E196" s="2211"/>
      <c r="F196" s="2211"/>
      <c r="G196" s="2211"/>
      <c r="H196" s="2211"/>
      <c r="I196" s="2211"/>
      <c r="J196" s="2211"/>
      <c r="K196" s="2211"/>
      <c r="L196" s="2211"/>
      <c r="M196" s="2211"/>
      <c r="N196" s="2211"/>
      <c r="O196" s="2211"/>
      <c r="P196" s="2211"/>
      <c r="Q196" s="2211"/>
      <c r="R196" s="2211"/>
      <c r="S196" s="2212"/>
      <c r="T196" s="2212"/>
      <c r="U196" s="2212"/>
      <c r="V196" s="2212"/>
      <c r="W196" s="2212"/>
    </row>
    <row r="197" spans="1:23" s="17" customFormat="1" ht="16.5" customHeight="1" thickBot="1">
      <c r="A197" s="2213"/>
      <c r="B197" s="2215" t="s">
        <v>50</v>
      </c>
      <c r="C197" s="2215"/>
      <c r="D197" s="2215"/>
      <c r="E197" s="2215"/>
      <c r="F197" s="2215"/>
      <c r="G197" s="2215"/>
      <c r="H197" s="2215"/>
      <c r="I197" s="2215"/>
      <c r="J197" s="2215"/>
      <c r="K197" s="2215"/>
      <c r="L197" s="2215"/>
      <c r="M197" s="2215"/>
      <c r="N197" s="2215"/>
      <c r="O197" s="2215"/>
      <c r="P197" s="2215"/>
      <c r="Q197" s="2215"/>
      <c r="R197" s="2216"/>
      <c r="S197" s="2212"/>
      <c r="T197" s="2212"/>
      <c r="U197" s="2212"/>
      <c r="V197" s="2212"/>
      <c r="W197" s="2212"/>
    </row>
    <row r="198" spans="1:23" s="17" customFormat="1" ht="62.25" customHeight="1">
      <c r="A198" s="2214"/>
      <c r="B198" s="2217">
        <v>108</v>
      </c>
      <c r="C198" s="902">
        <f>logo</f>
        <v>0</v>
      </c>
      <c r="D198" s="2219" t="str">
        <f>Master!$E$8</f>
        <v xml:space="preserve">Govt. Sr. Secondary School </v>
      </c>
      <c r="E198" s="2220"/>
      <c r="F198" s="2220"/>
      <c r="G198" s="2220"/>
      <c r="H198" s="2220"/>
      <c r="I198" s="2220"/>
      <c r="J198" s="2220"/>
      <c r="K198" s="2220"/>
      <c r="L198" s="2220"/>
      <c r="M198" s="2220"/>
      <c r="N198" s="2220"/>
      <c r="O198" s="2220"/>
      <c r="P198" s="2220"/>
      <c r="Q198" s="2221"/>
      <c r="R198" s="2216"/>
      <c r="S198" s="2212"/>
      <c r="T198" s="2212"/>
      <c r="U198" s="2212"/>
      <c r="V198" s="2212"/>
      <c r="W198" s="2212"/>
    </row>
    <row r="199" spans="1:23" s="17" customFormat="1" ht="33" customHeight="1" thickBot="1">
      <c r="A199" s="2214"/>
      <c r="B199" s="2218"/>
      <c r="C199" s="903"/>
      <c r="D199" s="2222" t="str">
        <f>Master!$E$11</f>
        <v>P.S.-Bapini (Jodhpur)</v>
      </c>
      <c r="E199" s="2222"/>
      <c r="F199" s="2222"/>
      <c r="G199" s="2222"/>
      <c r="H199" s="2222"/>
      <c r="I199" s="2222"/>
      <c r="J199" s="2222"/>
      <c r="K199" s="2222"/>
      <c r="L199" s="2222"/>
      <c r="M199" s="2222"/>
      <c r="N199" s="2222"/>
      <c r="O199" s="2222"/>
      <c r="P199" s="2222"/>
      <c r="Q199" s="2223"/>
      <c r="R199" s="2216"/>
      <c r="S199" s="2212"/>
      <c r="T199" s="2212"/>
      <c r="U199" s="2212"/>
      <c r="V199" s="2212"/>
      <c r="W199" s="2212"/>
    </row>
    <row r="200" spans="1:23" s="17" customFormat="1" ht="21.75" customHeight="1">
      <c r="A200" s="2214"/>
      <c r="B200" s="2224"/>
      <c r="C200" s="2226" t="s">
        <v>150</v>
      </c>
      <c r="D200" s="2227"/>
      <c r="E200" s="2227"/>
      <c r="F200" s="2227"/>
      <c r="G200" s="2227"/>
      <c r="H200" s="2228"/>
      <c r="I200" s="2232" t="s">
        <v>127</v>
      </c>
      <c r="J200" s="2233"/>
      <c r="K200" s="2233"/>
      <c r="L200" s="2236">
        <f>IF(OR(A196=0,A196=""),"",VLOOKUP(A196,'Result Entry'!$B$6:$K$108,6,0))</f>
        <v>0</v>
      </c>
      <c r="M200" s="2237"/>
      <c r="N200" s="2240" t="s">
        <v>68</v>
      </c>
      <c r="O200" s="2241"/>
      <c r="P200" s="2242">
        <f>Master!$E$14</f>
        <v>8151106901</v>
      </c>
      <c r="Q200" s="2243"/>
      <c r="R200" s="2216"/>
      <c r="S200" s="2212"/>
      <c r="T200" s="2212"/>
      <c r="U200" s="2212"/>
      <c r="V200" s="2212"/>
      <c r="W200" s="2212"/>
    </row>
    <row r="201" spans="1:23" s="17" customFormat="1" ht="21.75" customHeight="1">
      <c r="A201" s="2214"/>
      <c r="B201" s="2225"/>
      <c r="C201" s="2226"/>
      <c r="D201" s="2227"/>
      <c r="E201" s="2227"/>
      <c r="F201" s="2227"/>
      <c r="G201" s="2227"/>
      <c r="H201" s="2228"/>
      <c r="I201" s="2232"/>
      <c r="J201" s="2233"/>
      <c r="K201" s="2233"/>
      <c r="L201" s="2236"/>
      <c r="M201" s="2237"/>
      <c r="N201" s="2244" t="s">
        <v>66</v>
      </c>
      <c r="O201" s="2245"/>
      <c r="P201" s="2246"/>
      <c r="Q201" s="2247"/>
      <c r="R201" s="2216"/>
      <c r="S201" s="2212"/>
      <c r="T201" s="2212"/>
      <c r="U201" s="2212"/>
      <c r="V201" s="2212"/>
      <c r="W201" s="2212"/>
    </row>
    <row r="202" spans="1:23" s="17" customFormat="1" ht="21.75" customHeight="1" thickBot="1">
      <c r="A202" s="2214"/>
      <c r="B202" s="2225"/>
      <c r="C202" s="2229"/>
      <c r="D202" s="2230"/>
      <c r="E202" s="2230"/>
      <c r="F202" s="2230"/>
      <c r="G202" s="2230"/>
      <c r="H202" s="2231"/>
      <c r="I202" s="2234"/>
      <c r="J202" s="2235"/>
      <c r="K202" s="2235"/>
      <c r="L202" s="2238"/>
      <c r="M202" s="2239"/>
      <c r="N202" s="2248" t="s">
        <v>51</v>
      </c>
      <c r="O202" s="2249"/>
      <c r="P202" s="2250" t="str">
        <f>Master!$E$6</f>
        <v>2023-24</v>
      </c>
      <c r="Q202" s="2251"/>
      <c r="R202" s="2216"/>
      <c r="S202" s="2212"/>
      <c r="T202" s="2212"/>
      <c r="U202" s="2212"/>
      <c r="V202" s="2212"/>
      <c r="W202" s="2212"/>
    </row>
    <row r="203" spans="1:23" s="17" customFormat="1" ht="32.25" customHeight="1">
      <c r="A203" s="2214"/>
      <c r="B203" s="904" t="s">
        <v>69</v>
      </c>
      <c r="C203" s="2252" t="s">
        <v>20</v>
      </c>
      <c r="D203" s="2253"/>
      <c r="E203" s="2253"/>
      <c r="F203" s="2253"/>
      <c r="G203" s="2254"/>
      <c r="H203" s="905" t="s">
        <v>149</v>
      </c>
      <c r="I203" s="2255">
        <f>IF(OR(A196=0,A196=""),"",VLOOKUP($A196,'Result Entry'!$B$9:$FW$108,4,0))</f>
        <v>0</v>
      </c>
      <c r="J203" s="2255"/>
      <c r="K203" s="2255"/>
      <c r="L203" s="2255"/>
      <c r="M203" s="2255"/>
      <c r="N203" s="2255"/>
      <c r="O203" s="2255"/>
      <c r="P203" s="2255"/>
      <c r="Q203" s="2256"/>
      <c r="R203" s="2216"/>
      <c r="S203" s="2212"/>
      <c r="T203" s="2212"/>
      <c r="U203" s="2212"/>
      <c r="V203" s="2212"/>
      <c r="W203" s="2212"/>
    </row>
    <row r="204" spans="1:23" s="17" customFormat="1" ht="32.25" customHeight="1">
      <c r="A204" s="2214"/>
      <c r="B204" s="904" t="s">
        <v>69</v>
      </c>
      <c r="C204" s="2178" t="s">
        <v>22</v>
      </c>
      <c r="D204" s="2179"/>
      <c r="E204" s="2179"/>
      <c r="F204" s="2179"/>
      <c r="G204" s="2180"/>
      <c r="H204" s="906" t="s">
        <v>149</v>
      </c>
      <c r="I204" s="2181">
        <f>IF(OR(A196=0,A196=""),"",VLOOKUP($A196,'Result Entry'!$B$9:$FW$108,7,0))</f>
        <v>0</v>
      </c>
      <c r="J204" s="2181"/>
      <c r="K204" s="2181"/>
      <c r="L204" s="2181"/>
      <c r="M204" s="2181"/>
      <c r="N204" s="2181"/>
      <c r="O204" s="2181"/>
      <c r="P204" s="2181"/>
      <c r="Q204" s="2182"/>
      <c r="R204" s="2216"/>
      <c r="S204" s="2212"/>
      <c r="T204" s="2212"/>
      <c r="U204" s="2212"/>
      <c r="V204" s="2212"/>
      <c r="W204" s="2212"/>
    </row>
    <row r="205" spans="1:23" s="17" customFormat="1" ht="32.25" customHeight="1">
      <c r="A205" s="2214"/>
      <c r="B205" s="904" t="s">
        <v>69</v>
      </c>
      <c r="C205" s="2178" t="s">
        <v>23</v>
      </c>
      <c r="D205" s="2179"/>
      <c r="E205" s="2179"/>
      <c r="F205" s="2179"/>
      <c r="G205" s="2180"/>
      <c r="H205" s="906" t="s">
        <v>149</v>
      </c>
      <c r="I205" s="2181">
        <f>IF(OR(A196=0,A196=""),"",VLOOKUP($A196,'Result Entry'!$B$9:$FW$108,8,0))</f>
        <v>0</v>
      </c>
      <c r="J205" s="2181"/>
      <c r="K205" s="2181"/>
      <c r="L205" s="2181"/>
      <c r="M205" s="2181"/>
      <c r="N205" s="2181"/>
      <c r="O205" s="2181"/>
      <c r="P205" s="2181"/>
      <c r="Q205" s="2182"/>
      <c r="R205" s="2216"/>
      <c r="S205" s="2212"/>
      <c r="T205" s="2212"/>
      <c r="U205" s="2212"/>
      <c r="V205" s="2212"/>
      <c r="W205" s="2212"/>
    </row>
    <row r="206" spans="1:23" s="17" customFormat="1" ht="32.25" customHeight="1">
      <c r="A206" s="2214"/>
      <c r="B206" s="904" t="s">
        <v>69</v>
      </c>
      <c r="C206" s="2178" t="s">
        <v>52</v>
      </c>
      <c r="D206" s="2179"/>
      <c r="E206" s="2179"/>
      <c r="F206" s="2179"/>
      <c r="G206" s="2180"/>
      <c r="H206" s="906" t="s">
        <v>149</v>
      </c>
      <c r="I206" s="2181">
        <f>IF(OR(A196=0,A196=""),"",VLOOKUP($A196,'Result Entry'!$B$9:$FW$108,9,0))</f>
        <v>0</v>
      </c>
      <c r="J206" s="2181"/>
      <c r="K206" s="2181"/>
      <c r="L206" s="2181"/>
      <c r="M206" s="2181"/>
      <c r="N206" s="2181"/>
      <c r="O206" s="2181"/>
      <c r="P206" s="2181"/>
      <c r="Q206" s="2182"/>
      <c r="R206" s="2216"/>
      <c r="S206" s="2212"/>
      <c r="T206" s="2212"/>
      <c r="U206" s="2212"/>
      <c r="V206" s="2212"/>
      <c r="W206" s="2212"/>
    </row>
    <row r="207" spans="1:23" s="17" customFormat="1" ht="32.25" customHeight="1">
      <c r="A207" s="2214"/>
      <c r="B207" s="904" t="s">
        <v>69</v>
      </c>
      <c r="C207" s="2178" t="s">
        <v>53</v>
      </c>
      <c r="D207" s="2179"/>
      <c r="E207" s="2179"/>
      <c r="F207" s="2179"/>
      <c r="G207" s="2180"/>
      <c r="H207" s="906" t="s">
        <v>149</v>
      </c>
      <c r="I207" s="2183" t="str">
        <f>IF(OR(A196=0,A196=""),"",CONCATENATE('Result Entry'!$G$4,'Result Entry'!$J$4))</f>
        <v>11(A)</v>
      </c>
      <c r="J207" s="2181"/>
      <c r="K207" s="2181"/>
      <c r="L207" s="2181"/>
      <c r="M207" s="2181"/>
      <c r="N207" s="2181"/>
      <c r="O207" s="2181"/>
      <c r="P207" s="2181"/>
      <c r="Q207" s="2182"/>
      <c r="R207" s="2216"/>
      <c r="S207" s="2212"/>
      <c r="T207" s="2212"/>
      <c r="U207" s="2212"/>
      <c r="V207" s="2212"/>
      <c r="W207" s="2212"/>
    </row>
    <row r="208" spans="1:23" s="17" customFormat="1" ht="32.25" customHeight="1" thickBot="1">
      <c r="A208" s="2214"/>
      <c r="B208" s="904" t="s">
        <v>69</v>
      </c>
      <c r="C208" s="2184" t="s">
        <v>25</v>
      </c>
      <c r="D208" s="2138"/>
      <c r="E208" s="2138"/>
      <c r="F208" s="2138"/>
      <c r="G208" s="2185"/>
      <c r="H208" s="907" t="s">
        <v>149</v>
      </c>
      <c r="I208" s="2186">
        <f>IF(OR(A196=0,A196=""),"",VLOOKUP($A196,'Result Entry'!$B$9:$FW$108,10,0))</f>
        <v>0</v>
      </c>
      <c r="J208" s="2186"/>
      <c r="K208" s="2186"/>
      <c r="L208" s="2186"/>
      <c r="M208" s="2186"/>
      <c r="N208" s="2186"/>
      <c r="O208" s="2186"/>
      <c r="P208" s="2186"/>
      <c r="Q208" s="2187"/>
      <c r="R208" s="2216"/>
      <c r="S208" s="2212"/>
      <c r="T208" s="2212"/>
      <c r="U208" s="2212"/>
      <c r="V208" s="2212"/>
      <c r="W208" s="2212"/>
    </row>
    <row r="209" spans="1:28" s="17" customFormat="1" ht="33.75" customHeight="1">
      <c r="A209" s="2214"/>
      <c r="B209" s="904" t="s">
        <v>69</v>
      </c>
      <c r="C209" s="2188" t="s">
        <v>242</v>
      </c>
      <c r="D209" s="2189"/>
      <c r="E209" s="2192" t="s">
        <v>72</v>
      </c>
      <c r="F209" s="2194" t="s">
        <v>73</v>
      </c>
      <c r="G209" s="2194" t="s">
        <v>229</v>
      </c>
      <c r="H209" s="2196" t="s">
        <v>168</v>
      </c>
      <c r="I209" s="2198" t="s">
        <v>55</v>
      </c>
      <c r="J209" s="2199"/>
      <c r="K209" s="2199"/>
      <c r="L209" s="2200" t="s">
        <v>230</v>
      </c>
      <c r="M209" s="2202" t="s">
        <v>84</v>
      </c>
      <c r="N209" s="2202"/>
      <c r="O209" s="2203"/>
      <c r="P209" s="2204" t="s">
        <v>76</v>
      </c>
      <c r="Q209" s="2206" t="s">
        <v>98</v>
      </c>
      <c r="R209" s="2216"/>
      <c r="S209" s="2212"/>
      <c r="T209" s="2212"/>
      <c r="U209" s="2212"/>
      <c r="V209" s="2212"/>
      <c r="W209" s="2212"/>
    </row>
    <row r="210" spans="1:28" s="17" customFormat="1" ht="33.75" customHeight="1">
      <c r="A210" s="2214"/>
      <c r="B210" s="904" t="s">
        <v>69</v>
      </c>
      <c r="C210" s="2190"/>
      <c r="D210" s="2191"/>
      <c r="E210" s="2193"/>
      <c r="F210" s="2195"/>
      <c r="G210" s="2195"/>
      <c r="H210" s="2197"/>
      <c r="I210" s="908" t="s">
        <v>232</v>
      </c>
      <c r="J210" s="909" t="s">
        <v>86</v>
      </c>
      <c r="K210" s="910" t="s">
        <v>108</v>
      </c>
      <c r="L210" s="2201"/>
      <c r="M210" s="908" t="s">
        <v>232</v>
      </c>
      <c r="N210" s="909" t="s">
        <v>86</v>
      </c>
      <c r="O210" s="911" t="s">
        <v>109</v>
      </c>
      <c r="P210" s="2205"/>
      <c r="Q210" s="2207"/>
      <c r="R210" s="2216"/>
      <c r="S210" s="2212"/>
      <c r="T210" s="2212"/>
      <c r="U210" s="2212"/>
      <c r="V210" s="2212"/>
      <c r="W210" s="2212"/>
    </row>
    <row r="211" spans="1:28" s="194" customFormat="1" ht="20.25" customHeight="1" thickBot="1">
      <c r="A211" s="2214"/>
      <c r="B211" s="904" t="s">
        <v>69</v>
      </c>
      <c r="C211" s="2209" t="s">
        <v>56</v>
      </c>
      <c r="D211" s="2210"/>
      <c r="E211" s="912">
        <f>'Result Entry'!$L$7</f>
        <v>10</v>
      </c>
      <c r="F211" s="913">
        <f>'Result Entry'!$M$7</f>
        <v>10</v>
      </c>
      <c r="G211" s="913">
        <f>'Result Entry'!$N$7</f>
        <v>10</v>
      </c>
      <c r="H211" s="914">
        <f>SUM(E211:G211)</f>
        <v>30</v>
      </c>
      <c r="I211" s="915" t="s">
        <v>241</v>
      </c>
      <c r="J211" s="916" t="s">
        <v>241</v>
      </c>
      <c r="K211" s="917">
        <f>'Result Entry'!$P$7</f>
        <v>70</v>
      </c>
      <c r="L211" s="918">
        <f>SUM(H211,K211)</f>
        <v>100</v>
      </c>
      <c r="M211" s="915" t="s">
        <v>241</v>
      </c>
      <c r="N211" s="916" t="s">
        <v>241</v>
      </c>
      <c r="O211" s="919">
        <f>'Result Entry'!$R$7</f>
        <v>100</v>
      </c>
      <c r="P211" s="920">
        <f>SUM(L211,O211)</f>
        <v>200</v>
      </c>
      <c r="Q211" s="2208"/>
      <c r="R211" s="2216"/>
      <c r="S211" s="2212"/>
      <c r="T211" s="2212"/>
      <c r="U211" s="2212"/>
      <c r="V211" s="2212"/>
      <c r="W211" s="2212"/>
    </row>
    <row r="212" spans="1:28" s="52" customFormat="1" ht="28.5" customHeight="1">
      <c r="A212" s="2214"/>
      <c r="B212" s="904" t="s">
        <v>69</v>
      </c>
      <c r="C212" s="2162" t="str">
        <f>IF(OR(A196=0,A196=""),"",'Result Entry'!$L$3)</f>
        <v>HINDI Comp.</v>
      </c>
      <c r="D212" s="2163"/>
      <c r="E212" s="921">
        <f>IF(OR(A196=0,A196=""),"",IF($L200="TC",0,IF($L200="Nso",0,VLOOKUP($A196,'Result Entry'!$B$9:$FW$108,11,0))))</f>
        <v>0</v>
      </c>
      <c r="F212" s="922">
        <f>IF(OR(A196=0,A196=""),"",IF($L200="TC",0,IF($L200="Nso",0,VLOOKUP($A196,'Result Entry'!$B$9:$FW$108,12,0))))</f>
        <v>0</v>
      </c>
      <c r="G212" s="922">
        <f>IF(OR(A196=0,A196=""),"",IF($L200="TC",0,IF($L200="Nso",0,VLOOKUP($A196,'Result Entry'!$B$9:$FW$108,13,0))))</f>
        <v>0</v>
      </c>
      <c r="H212" s="923">
        <f>IF(OR(A196=0,A196=""),"",SUM(E212:G212))</f>
        <v>0</v>
      </c>
      <c r="I212" s="924" t="str">
        <f>CONCATENATE(X212,"/",'Result Entry'!$P$7)</f>
        <v>0/70</v>
      </c>
      <c r="J212" s="925" t="str">
        <f>IF(OR(A196=0,A196=""),"",IF(Y212=0,"--",CONCATENATE(Y212,"/")))</f>
        <v>--</v>
      </c>
      <c r="K212" s="926">
        <f>SUM(X212:Y212)</f>
        <v>0</v>
      </c>
      <c r="L212" s="927">
        <f>SUM(H212,K212)</f>
        <v>0</v>
      </c>
      <c r="M212" s="924" t="str">
        <f>CONCATENATE(Z212,"/",'Result Entry'!$R$7)</f>
        <v>0/100</v>
      </c>
      <c r="N212" s="925" t="str">
        <f>IF(AA212=0,"--",CONCATENATE(AA212,"/"))</f>
        <v>--</v>
      </c>
      <c r="O212" s="928">
        <f>SUM(Z212:AA212)</f>
        <v>0</v>
      </c>
      <c r="P212" s="929">
        <f>SUM(L212,O212)</f>
        <v>0</v>
      </c>
      <c r="Q212" s="930" t="str">
        <f>IF(OR(A196=0,A196=""),"",IF($L200="TC",0,IF($L200="Nso",0,VLOOKUP($A196,'Result Entry'!$B$9:$FW$108,24,0))))</f>
        <v/>
      </c>
      <c r="R212" s="2216"/>
      <c r="S212" s="2212"/>
      <c r="T212" s="2212"/>
      <c r="U212" s="2212"/>
      <c r="V212" s="2212"/>
      <c r="W212" s="2212"/>
      <c r="X212" s="197">
        <f>IF(OR(A196=0,A196=""),"",IF($L200="TC",0,IF($L200="Nso",0,VLOOKUP($A196,'Result Entry'!$B$9:$FW$108,15,0))))</f>
        <v>0</v>
      </c>
      <c r="Y212" s="197">
        <v>0</v>
      </c>
      <c r="Z212" s="197">
        <f>IF(OR(A196=0,A196=""),"",IF($L200="TC",0,IF($L200="Nso",0,VLOOKUP($A196,'Result Entry'!$B$9:$FW$108,17,0))))</f>
        <v>0</v>
      </c>
      <c r="AA212" s="197">
        <v>0</v>
      </c>
    </row>
    <row r="213" spans="1:28" s="52" customFormat="1" ht="28.5" customHeight="1">
      <c r="A213" s="2214"/>
      <c r="B213" s="904" t="s">
        <v>69</v>
      </c>
      <c r="C213" s="2164" t="str">
        <f>IF(OR(A196=0,A196=""),"",'Result Entry'!$Z$3)</f>
        <v>ENGLISH Comp.</v>
      </c>
      <c r="D213" s="2165"/>
      <c r="E213" s="921">
        <f>IF(OR(A196=0,A196=""),"",IF($L200="TC",0,IF($L200="Nso",0,VLOOKUP($A196,'Result Entry'!$B$9:$FW$108,25,0))))</f>
        <v>0</v>
      </c>
      <c r="F213" s="922">
        <f>IF(OR(A196=0,A196=""),"",IF($L200="TC",0,IF($L200="Nso",0,VLOOKUP($A196,'Result Entry'!$B$9:$FW$108,26,0))))</f>
        <v>0</v>
      </c>
      <c r="G213" s="922">
        <f>IF(OR(A196=0,A196=""),"",IF($L200="TC",0,IF($L200="Nso",0,VLOOKUP($A196,'Result Entry'!$B$9:$FW$108,27,0))))</f>
        <v>0</v>
      </c>
      <c r="H213" s="931">
        <f>IF(OR(A196=0,A196=""),"",SUM(E213:G213))</f>
        <v>0</v>
      </c>
      <c r="I213" s="932" t="str">
        <f>CONCATENATE(X213,"/",'Result Entry'!$AD$7)</f>
        <v>0/70</v>
      </c>
      <c r="J213" s="933" t="str">
        <f>IF(OR(A196=0,A196=""),"",IF(Y213=0,"--",CONCATENATE(Y213,"/")))</f>
        <v>--</v>
      </c>
      <c r="K213" s="934">
        <f t="shared" ref="K213:K218" si="20">SUM(X213:Y213)</f>
        <v>0</v>
      </c>
      <c r="L213" s="935">
        <f t="shared" ref="L213:L218" si="21">SUM(H213,K213)</f>
        <v>0</v>
      </c>
      <c r="M213" s="932" t="str">
        <f>CONCATENATE(Z213,"/",'Result Entry'!$AF$7)</f>
        <v>0/100</v>
      </c>
      <c r="N213" s="933" t="str">
        <f>IF(AA213=0,"--",CONCATENATE(AA213,"/"))</f>
        <v>--</v>
      </c>
      <c r="O213" s="928">
        <f t="shared" ref="O213:O218" si="22">SUM(Z213:AA213)</f>
        <v>0</v>
      </c>
      <c r="P213" s="929">
        <f t="shared" ref="P213:P218" si="23">SUM(L213,O213)</f>
        <v>0</v>
      </c>
      <c r="Q213" s="930" t="str">
        <f>IF(OR(A196=0,A196=""),"",IF($L200="TC",0,IF($L200="Nso",0,VLOOKUP($A196,'Result Entry'!$B$9:$FW$108,38,0))))</f>
        <v/>
      </c>
      <c r="R213" s="2216"/>
      <c r="S213" s="2212"/>
      <c r="T213" s="2212"/>
      <c r="U213" s="2212"/>
      <c r="V213" s="2212"/>
      <c r="W213" s="2212"/>
      <c r="X213" s="198">
        <f>IF(OR(A196=0,A196=""),"",IF($L200="TC",0,IF($L200="Nso",0,VLOOKUP($A196,'Result Entry'!$B$9:$FW$108,29,0))))</f>
        <v>0</v>
      </c>
      <c r="Y213" s="198">
        <v>0</v>
      </c>
      <c r="Z213" s="198">
        <f>IF(OR(A196=0,A196=""),"",IF($L200="TC",0,IF($L200="Nso",0,VLOOKUP($A196,'Result Entry'!$B$9:$FW$108,31,0))))</f>
        <v>0</v>
      </c>
      <c r="AA213" s="198">
        <v>0</v>
      </c>
    </row>
    <row r="214" spans="1:28" s="52" customFormat="1" ht="28.5" customHeight="1">
      <c r="A214" s="2214"/>
      <c r="B214" s="904" t="s">
        <v>69</v>
      </c>
      <c r="C214" s="2164">
        <f>IF(OR(A196=0,A196=""),"",IF(AB214&gt;=1,'Result Entry'!$AO$3,0))</f>
        <v>0</v>
      </c>
      <c r="D214" s="2165"/>
      <c r="E214" s="921">
        <f>IF(OR(A196=0,A196=""),"",IF($L200="TC",0,IF($L200="Nso",0,VLOOKUP($A196,'Result Entry'!$B$9:$FW$108,40,0))))</f>
        <v>0</v>
      </c>
      <c r="F214" s="922">
        <f>IF(OR(A196=0,A196=""),"",IF($L200="TC",0,IF($L200="Nso",0,VLOOKUP($A196,'Result Entry'!$B$9:$FW$108,41,0))))</f>
        <v>0</v>
      </c>
      <c r="G214" s="922">
        <f>IF(OR(A196=0,A196=""),"",IF($L200="TC",0,IF($L200="Nso",0,VLOOKUP($A196,'Result Entry'!$B$9:$FW$108,42,0))))</f>
        <v>0</v>
      </c>
      <c r="H214" s="931">
        <f>IF(OR(A196=0,A196=""),"",SUM(E214:G214))</f>
        <v>0</v>
      </c>
      <c r="I214" s="932" t="str">
        <f>CONCATENATE(X214,"/",'Result Entry'!$AS$7)</f>
        <v>0/40</v>
      </c>
      <c r="J214" s="933" t="str">
        <f>IF(OR(A196=0,A196=""),"",IF(Y214=0,"--",CONCATENATE(Y214,"/",'Result Entry'!$AT$7)))</f>
        <v>--</v>
      </c>
      <c r="K214" s="934">
        <f t="shared" si="20"/>
        <v>0</v>
      </c>
      <c r="L214" s="935">
        <f t="shared" si="21"/>
        <v>0</v>
      </c>
      <c r="M214" s="932" t="str">
        <f>CONCATENATE(Z214,"/",'Result Entry'!$AW$7)</f>
        <v>0/100</v>
      </c>
      <c r="N214" s="933" t="str">
        <f>IF(AA214=0,"--",CONCATENATE(AA214,"/",'Result Entry'!$AX$7))</f>
        <v>--</v>
      </c>
      <c r="O214" s="928">
        <f t="shared" si="22"/>
        <v>0</v>
      </c>
      <c r="P214" s="929">
        <f t="shared" si="23"/>
        <v>0</v>
      </c>
      <c r="Q214" s="930" t="str">
        <f>IF(OR(A196=0,A196=""),"",IF($L200="TC",0,IF($L200="Nso",0,VLOOKUP($A196,'Result Entry'!$B$9:$FW$108,55,0))))</f>
        <v/>
      </c>
      <c r="R214" s="2216"/>
      <c r="S214" s="2212"/>
      <c r="T214" s="2212"/>
      <c r="U214" s="2212"/>
      <c r="V214" s="2212"/>
      <c r="W214" s="2212"/>
      <c r="X214" s="198">
        <f>IF(OR(A196=0,A196=""),"",IF($L200="TC",0,IF($L200="Nso",0,VLOOKUP($A196,'Result Entry'!$B$9:$FW$108,44,0))))</f>
        <v>0</v>
      </c>
      <c r="Y214" s="198">
        <f>IF(OR(A196=0,A196=""),"",IF($L200="TC",0,IF($L200="Nso",0,VLOOKUP($A196,'Result Entry'!$B$9:$FW$108,45,0))))</f>
        <v>0</v>
      </c>
      <c r="Z214" s="198">
        <f>IF(OR(A196=0,A196=""),"",IF($L200="TC",0,IF($L200="Nso",0,VLOOKUP($A196,'Result Entry'!$B$9:$FW$108,48,0))))</f>
        <v>0</v>
      </c>
      <c r="AA214" s="198">
        <f>IF(OR(A196=0,A196=""),"",IF($L200="TC",0,IF($L200="Nso",0,VLOOKUP($A196,'Result Entry'!$B$9:$FW$108,49,0))))</f>
        <v>0</v>
      </c>
      <c r="AB214" s="198">
        <f>IF(OR(A196=0,A196=""),"",VLOOKUP($A196,'Result Entry'!$B$9:$FW$108,39,0))</f>
        <v>0</v>
      </c>
    </row>
    <row r="215" spans="1:28" s="52" customFormat="1" ht="28.5" customHeight="1">
      <c r="A215" s="2214"/>
      <c r="B215" s="904" t="s">
        <v>69</v>
      </c>
      <c r="C215" s="2164">
        <f>IF(OR(A196=0,A196=""),"",IF(AB215&gt;=1,'Result Entry'!$BF$3,0))</f>
        <v>0</v>
      </c>
      <c r="D215" s="2165"/>
      <c r="E215" s="921">
        <f>IF(OR(A196=0,A196=""),"",IF($L200="TC",0,IF($L200="Nso",0,VLOOKUP($A196,'Result Entry'!$B$9:$FW$108,57,0))))</f>
        <v>0</v>
      </c>
      <c r="F215" s="922">
        <f>IF(OR(A196=0,A196=""),"",IF($L200="TC",0,IF($L200="Nso",0,VLOOKUP($A196,'Result Entry'!$B$9:$FW$108,58,0))))</f>
        <v>0</v>
      </c>
      <c r="G215" s="922">
        <f>IF(OR(A196=0,A196=""),"",IF($L200="TC",0,IF($L200="Nso",0,VLOOKUP($A196,'Result Entry'!$B$9:$FW$108,59,0))))</f>
        <v>0</v>
      </c>
      <c r="H215" s="931">
        <f>IF(OR(A196=0,A196=""),"",SUM(E215:G215))</f>
        <v>0</v>
      </c>
      <c r="I215" s="932" t="str">
        <f>CONCATENATE(X215,"/",'Result Entry'!$BJ$7)</f>
        <v>0/70</v>
      </c>
      <c r="J215" s="933" t="str">
        <f>IF(OR(A196=0,A196=""),"",IF(Y215=0,"--",CONCATENATE(Y215,"/",'Result Entry'!$BK$7)))</f>
        <v>--</v>
      </c>
      <c r="K215" s="934">
        <f t="shared" si="20"/>
        <v>0</v>
      </c>
      <c r="L215" s="935">
        <f t="shared" si="21"/>
        <v>0</v>
      </c>
      <c r="M215" s="932" t="str">
        <f>CONCATENATE(Z215,"/",'Result Entry'!$BN$7)</f>
        <v>0/100</v>
      </c>
      <c r="N215" s="933" t="str">
        <f>IF(AA215=0,"--",CONCATENATE(AA215,"/",'Result Entry'!$BO$7))</f>
        <v>--</v>
      </c>
      <c r="O215" s="928">
        <f t="shared" si="22"/>
        <v>0</v>
      </c>
      <c r="P215" s="929">
        <f t="shared" si="23"/>
        <v>0</v>
      </c>
      <c r="Q215" s="930" t="str">
        <f>IF(OR(A196=0,A196=""),"",IF($L200="TC",0,IF($L200="Nso",0,VLOOKUP($A196,'Result Entry'!$B$9:$FW$108,72,0))))</f>
        <v/>
      </c>
      <c r="R215" s="2216"/>
      <c r="S215" s="2212"/>
      <c r="T215" s="2212"/>
      <c r="U215" s="2212"/>
      <c r="V215" s="2212"/>
      <c r="W215" s="2212"/>
      <c r="X215" s="198">
        <f>IF(OR(A196=0,A196=""),"",IF($L200="TC",0,IF($L200="Nso",0,VLOOKUP($A196,'Result Entry'!$B$9:$FW$108,61,0))))</f>
        <v>0</v>
      </c>
      <c r="Y215" s="198">
        <f>IF(OR(A196=0,A196=""),"",IF($L200="TC",0,IF($L200="Nso",0,VLOOKUP($A196,'Result Entry'!$B$9:$FW$108,62,0))))</f>
        <v>0</v>
      </c>
      <c r="Z215" s="198">
        <f>IF(OR(A196=0,A196=""),"",IF($L200="TC",0,IF($L200="Nso",0,VLOOKUP($A196,'Result Entry'!$B$9:$FW$108,65,0))))</f>
        <v>0</v>
      </c>
      <c r="AA215" s="198">
        <f>IF(OR(A196=0,A196=""),"",IF($L200="TC",0,IF($L200="Nso",0,VLOOKUP($A196,'Result Entry'!$B$9:$FW$108,66,0))))</f>
        <v>0</v>
      </c>
      <c r="AB215" s="198">
        <f>IF(OR(A196=0,A196=""),"",VLOOKUP($A196,'Result Entry'!$B$9:$FW$108,56,0))</f>
        <v>0</v>
      </c>
    </row>
    <row r="216" spans="1:28" s="52" customFormat="1" ht="28.5" customHeight="1">
      <c r="A216" s="2214"/>
      <c r="B216" s="904" t="s">
        <v>69</v>
      </c>
      <c r="C216" s="2166">
        <f>IF(OR(A196=0,A196=""),"",IF(AB216&gt;=1,'Result Entry'!$BW$3,0))</f>
        <v>0</v>
      </c>
      <c r="D216" s="2167"/>
      <c r="E216" s="936">
        <f>IF(OR(A196=0,A196=""),"",IF($L200="TC",0,IF($L200="Nso",0,VLOOKUP($A196,'Result Entry'!$B$9:$FW$108,74,0))))</f>
        <v>0</v>
      </c>
      <c r="F216" s="937">
        <f>IF(OR(A196=0,A196=""),"",IF($L200="TC",0,IF($L200="Nso",0,VLOOKUP($A196,'Result Entry'!$B$9:$FW$108,75,0))))</f>
        <v>0</v>
      </c>
      <c r="G216" s="937">
        <f>IF(OR(A196=0,A196=""),"",IF($L200="TC",0,IF($L200="Nso",0,VLOOKUP($A196,'Result Entry'!$B$9:$FW$108,76,0))))</f>
        <v>0</v>
      </c>
      <c r="H216" s="938">
        <f>IF(OR(A196=0,A196=""),"",SUM(E216:G216))</f>
        <v>0</v>
      </c>
      <c r="I216" s="939" t="str">
        <f>CONCATENATE(X216,"/",'Result Entry'!$CA$7)</f>
        <v>0/70</v>
      </c>
      <c r="J216" s="940" t="str">
        <f>IF(OR(A196=0,A196=""),"",IF(Y216=0,"--",CONCATENATE(Y216,"/",'Result Entry'!$CB$7)))</f>
        <v>--</v>
      </c>
      <c r="K216" s="941">
        <f t="shared" si="20"/>
        <v>0</v>
      </c>
      <c r="L216" s="942">
        <f t="shared" si="21"/>
        <v>0</v>
      </c>
      <c r="M216" s="939" t="str">
        <f>CONCATENATE(Z216,"/",'Result Entry'!$CE$7)</f>
        <v>0/100</v>
      </c>
      <c r="N216" s="940" t="str">
        <f>IF(AA216=0,"--",CONCATENATE(AA216,"/",'Result Entry'!$CF$7))</f>
        <v>--</v>
      </c>
      <c r="O216" s="943">
        <f t="shared" si="22"/>
        <v>0</v>
      </c>
      <c r="P216" s="944">
        <f t="shared" si="23"/>
        <v>0</v>
      </c>
      <c r="Q216" s="945" t="str">
        <f>IF(OR(A196=0,A196=""),"",IF($L200="TC",0,IF($L200="Nso",0,VLOOKUP($A196,'Result Entry'!$B$9:$FW$108,89,0))))</f>
        <v/>
      </c>
      <c r="R216" s="2216"/>
      <c r="S216" s="2212"/>
      <c r="T216" s="2212"/>
      <c r="U216" s="2212"/>
      <c r="V216" s="2212"/>
      <c r="W216" s="2212"/>
      <c r="X216" s="125">
        <f>IF(OR(A196=0,A196=""),"",IF($L200="TC",0,IF($L200="Nso",0,VLOOKUP($A196,'Result Entry'!$B$9:$FW$108,78,0))))</f>
        <v>0</v>
      </c>
      <c r="Y216" s="125">
        <f>IF(OR(A196=0,A196=""),"",IF($L200="TC",0,IF($L200="Nso",0,VLOOKUP($A196,'Result Entry'!$B$9:$FW$108,79,0))))</f>
        <v>0</v>
      </c>
      <c r="Z216" s="125">
        <f>IF(OR(A196=0,A196=""),"",IF($L200="TC",0,IF($L200="Nso",0,VLOOKUP($A196,'Result Entry'!$B$9:$FW$108,82,0))))</f>
        <v>0</v>
      </c>
      <c r="AA216" s="125">
        <f>IF(OR(A196=0,A196=""),"",IF($L200="TC",0,IF($L200="Nso",0,VLOOKUP($A196,'Result Entry'!$B$9:$FW$108,83,0))))</f>
        <v>0</v>
      </c>
      <c r="AB216" s="125">
        <f>IF(OR(A196=0,A196=""),"",VLOOKUP($A196,'Result Entry'!$B$9:$FW$108,73,0))</f>
        <v>0</v>
      </c>
    </row>
    <row r="217" spans="1:28" s="52" customFormat="1" ht="28.5" customHeight="1">
      <c r="A217" s="2214"/>
      <c r="B217" s="904" t="s">
        <v>69</v>
      </c>
      <c r="C217" s="2168">
        <f>IF(OR(A196=0,A196=""),"",IF(AB217&gt;=1,'Result Entry'!$CN$3,0))</f>
        <v>0</v>
      </c>
      <c r="D217" s="2167"/>
      <c r="E217" s="946">
        <f>IF(OR(A196=0,A196=""),"",IF($L200="TC",0,IF($L200="Nso",0,VLOOKUP($A196,'Result Entry'!$B$9:$FW$108,91,0))))</f>
        <v>0</v>
      </c>
      <c r="F217" s="947">
        <f>IF(OR(A196=0,A196=""),"",IF($L200="TC",0,IF($L200="Nso",0,VLOOKUP($A196,'Result Entry'!$B$9:$FW$108,92,0))))</f>
        <v>0</v>
      </c>
      <c r="G217" s="947">
        <f>IF(OR(A196=0,A196=""),"",IF($L200="TC",0,IF($L200="Nso",0,VLOOKUP($A196,'Result Entry'!$B$9:$FW$108,93,0))))</f>
        <v>0</v>
      </c>
      <c r="H217" s="948">
        <f>IF(OR(A196=0,A196=""),"",SUM(E217:G217))</f>
        <v>0</v>
      </c>
      <c r="I217" s="949" t="str">
        <f>CONCATENATE(X217,"/",'Result Entry'!$CR$7)</f>
        <v>0/70</v>
      </c>
      <c r="J217" s="950" t="str">
        <f>IF(OR(A196=0,A196=""),"",IF(Y217=0,"--",CONCATENATE(Y217,"/",'Result Entry'!$CS$7)))</f>
        <v>--</v>
      </c>
      <c r="K217" s="951">
        <f t="shared" si="20"/>
        <v>0</v>
      </c>
      <c r="L217" s="952">
        <f t="shared" si="21"/>
        <v>0</v>
      </c>
      <c r="M217" s="949" t="str">
        <f>CONCATENATE(Z217,"/",'Result Entry'!$CV$7)</f>
        <v>0/100</v>
      </c>
      <c r="N217" s="950" t="str">
        <f>IF(AA217=0,"--",CONCATENATE(AA217,"/",'Result Entry'!$CW$7))</f>
        <v>--</v>
      </c>
      <c r="O217" s="953">
        <f t="shared" si="22"/>
        <v>0</v>
      </c>
      <c r="P217" s="954">
        <f t="shared" si="23"/>
        <v>0</v>
      </c>
      <c r="Q217" s="955" t="str">
        <f>IF(OR(A196=0,A196=""),"",IF($L200="TC",0,IF($L200="Nso",0,VLOOKUP($A196,'Result Entry'!$B$9:$FW$108,106,0))))</f>
        <v/>
      </c>
      <c r="R217" s="2216"/>
      <c r="S217" s="2212"/>
      <c r="T217" s="2212"/>
      <c r="U217" s="2212"/>
      <c r="V217" s="2212"/>
      <c r="W217" s="2212"/>
      <c r="X217" s="126">
        <f>IF(OR(A196=0,A196=""),"",IF($L200="TC",0,IF($L200="Nso",0,VLOOKUP($A196,'Result Entry'!$B$9:$FW$108,95,0))))</f>
        <v>0</v>
      </c>
      <c r="Y217" s="126">
        <f>IF(OR(A196=0,A196=""),"",IF($L200="TC",0,IF($L200="Nso",0,VLOOKUP($A196,'Result Entry'!$B$9:$FW$108,96,0))))</f>
        <v>0</v>
      </c>
      <c r="Z217" s="126">
        <f>IF(OR(A196=0,A196=""),"",IF($L200="TC",0,IF($L200="Nso",0,VLOOKUP($A196,'Result Entry'!$B$9:$FW$108,99,0))))</f>
        <v>0</v>
      </c>
      <c r="AA217" s="126">
        <f>IF(OR(A196=0,A196=""),"",IF($L200="TC",0,IF($L200="Nso",0,VLOOKUP($A196,'Result Entry'!$B$9:$FW$108,100,0))))</f>
        <v>0</v>
      </c>
      <c r="AB217" s="126">
        <f>IF(OR(A196=0,A196=""),"",VLOOKUP($A196,'Result Entry'!$B$9:$FW$108,90,0))</f>
        <v>0</v>
      </c>
    </row>
    <row r="218" spans="1:28" s="52" customFormat="1" ht="28.5" customHeight="1" thickBot="1">
      <c r="A218" s="2214"/>
      <c r="B218" s="904" t="s">
        <v>69</v>
      </c>
      <c r="C218" s="2166">
        <f>IF(OR(A196=0,A196=""),"",IF(AB218&gt;=1,'Result Entry'!$DE$3,0))</f>
        <v>0</v>
      </c>
      <c r="D218" s="2167"/>
      <c r="E218" s="956">
        <f>IF(OR(A196=0,A196=""),"",IF($L200="TC",0,IF($L200="Nso",0,VLOOKUP($A196,'Result Entry'!$B$9:$FW$108,108,0))))</f>
        <v>0</v>
      </c>
      <c r="F218" s="957">
        <f>IF(OR(A196=0,A196=""),"",IF($L200="TC",0,IF($L200="Nso",0,VLOOKUP($A196,'Result Entry'!$B$9:$FW$108,109,0))))</f>
        <v>0</v>
      </c>
      <c r="G218" s="957">
        <f>IF(OR(A196=0,A196=""),"",IF($L200="TC",0,IF($L200="Nso",0,VLOOKUP($A196,'Result Entry'!$B$9:$FW$108,110,0))))</f>
        <v>0</v>
      </c>
      <c r="H218" s="958">
        <f>IF(OR(A196=0,A196=""),"",SUM(E218:G218))</f>
        <v>0</v>
      </c>
      <c r="I218" s="959" t="str">
        <f>CONCATENATE(X218,"/",'Result Entry'!$DI$7)</f>
        <v>0/70</v>
      </c>
      <c r="J218" s="960" t="str">
        <f>IF(OR(A196=0,A196=""),"",IF(Y218=0,"--",CONCATENATE(Y218,"/",'Result Entry'!$DJ$7)))</f>
        <v>--</v>
      </c>
      <c r="K218" s="961">
        <f t="shared" si="20"/>
        <v>0</v>
      </c>
      <c r="L218" s="962">
        <f t="shared" si="21"/>
        <v>0</v>
      </c>
      <c r="M218" s="959" t="str">
        <f>CONCATENATE(Z218,"/",'Result Entry'!$DM$7)</f>
        <v>0/100</v>
      </c>
      <c r="N218" s="960" t="str">
        <f>IF(AA218=0,"--",CONCATENATE(AA218,"/",'Result Entry'!$DN$7))</f>
        <v>--</v>
      </c>
      <c r="O218" s="963">
        <f t="shared" si="22"/>
        <v>0</v>
      </c>
      <c r="P218" s="964">
        <f t="shared" si="23"/>
        <v>0</v>
      </c>
      <c r="Q218" s="930" t="str">
        <f>IF(OR(A196=0,A196=""),"",IF($L200="TC",0,IF($L200="Nso",0,VLOOKUP($A196,'Result Entry'!$B$9:$FW$108,123,0))))</f>
        <v/>
      </c>
      <c r="R218" s="2216"/>
      <c r="S218" s="2212"/>
      <c r="T218" s="2212"/>
      <c r="U218" s="2212"/>
      <c r="V218" s="2212"/>
      <c r="W218" s="2212"/>
      <c r="X218" s="199">
        <f>IF(OR(A196=0,A196=""),"",IF($L200="TC",0,IF($L200="Nso",0,VLOOKUP($A196,'Result Entry'!$B$9:$FW$108,112,0))))</f>
        <v>0</v>
      </c>
      <c r="Y218" s="199">
        <f>IF(OR(A196=0,A196=""),"",IF($L200="TC",0,IF($L200="Nso",0,VLOOKUP($A196,'Result Entry'!$B$9:$FW$108,113,0))))</f>
        <v>0</v>
      </c>
      <c r="Z218" s="199">
        <f>IF(OR(A196=0,A196=""),"",IF($L200="TC",0,IF($L200="Nso",0,VLOOKUP($A196,'Result Entry'!$B$9:$FW$108,116,0))))</f>
        <v>0</v>
      </c>
      <c r="AA218" s="199">
        <f>IF(OR(A196=0,A196=""),"",IF($L200="TC",0,IF($L200="Nso",0,VLOOKUP($A196,'Result Entry'!$B$9:$FW$108,117,0))))</f>
        <v>0</v>
      </c>
      <c r="AB218" s="199">
        <f>IF(OR(A196=0,A196=""),"",VLOOKUP($A196,'Result Entry'!$B$9:$FW$108,107,0))</f>
        <v>0</v>
      </c>
    </row>
    <row r="219" spans="1:28" s="17" customFormat="1" ht="33.75" customHeight="1">
      <c r="A219" s="2214"/>
      <c r="B219" s="904" t="s">
        <v>69</v>
      </c>
      <c r="C219" s="2169" t="s">
        <v>77</v>
      </c>
      <c r="D219" s="2170"/>
      <c r="E219" s="2171"/>
      <c r="F219" s="2175" t="s">
        <v>78</v>
      </c>
      <c r="G219" s="2176"/>
      <c r="H219" s="2177"/>
      <c r="I219" s="2145" t="s">
        <v>79</v>
      </c>
      <c r="J219" s="2146"/>
      <c r="K219" s="2147" t="s">
        <v>41</v>
      </c>
      <c r="L219" s="2148"/>
      <c r="M219" s="2147" t="s">
        <v>91</v>
      </c>
      <c r="N219" s="2149"/>
      <c r="O219" s="2150" t="s">
        <v>39</v>
      </c>
      <c r="P219" s="2149"/>
      <c r="Q219" s="965" t="s">
        <v>43</v>
      </c>
      <c r="R219" s="2216"/>
      <c r="S219" s="2212"/>
      <c r="T219" s="2212"/>
      <c r="U219" s="2212"/>
      <c r="V219" s="2212"/>
      <c r="W219" s="2212"/>
    </row>
    <row r="220" spans="1:28" s="17" customFormat="1" ht="33.75" customHeight="1" thickBot="1">
      <c r="A220" s="2214"/>
      <c r="B220" s="904" t="s">
        <v>69</v>
      </c>
      <c r="C220" s="2172"/>
      <c r="D220" s="2173"/>
      <c r="E220" s="2174"/>
      <c r="F220" s="2151">
        <f>IF(OR(A196=0,A196=""),"",IF($L200="TC",0,IF($L200="Nso",0,VLOOKUP($A196,'Result Entry'!$B$9:$FW$108,171,0))))</f>
        <v>0</v>
      </c>
      <c r="G220" s="2152"/>
      <c r="H220" s="2153"/>
      <c r="I220" s="2154">
        <f>IF(OR(A196=0,A196=""),"",IF($L200="TC",0,IF($L200="Nso",0,VLOOKUP($A196,'Result Entry'!$B$9:$FW$108,172,0))))</f>
        <v>0</v>
      </c>
      <c r="J220" s="2155"/>
      <c r="K220" s="2156">
        <f>IF(OR(A196=0,A196=""),"",IF($L200="TC",0,IF($L200="Nso",0,VLOOKUP($A196,'Result Entry'!$B$9:$FW$108,173,0))))</f>
        <v>0</v>
      </c>
      <c r="L220" s="2157"/>
      <c r="M220" s="2158" t="str">
        <f>IF(OR(A196=0,A196=""),"",IF($L200="TC",0,IF($L200="Nso",0,VLOOKUP($A196,'Result Entry'!$B$9:$FW$108,174,0))))</f>
        <v/>
      </c>
      <c r="N220" s="2159"/>
      <c r="O220" s="2160" t="str">
        <f>IF(OR(A196=0,A196=""),"",VLOOKUP($A196,'Result Entry'!$B$9:$FW$108,175,0))</f>
        <v/>
      </c>
      <c r="P220" s="2161"/>
      <c r="Q220" s="966" t="str">
        <f>IF(OR(A196=0,A196=""),"",IF($L200="TC",0,IF($L200="Nso",0,VLOOKUP($A196,'Result Entry'!$B$9:$FW$108,177,0))))</f>
        <v/>
      </c>
      <c r="R220" s="2216"/>
      <c r="S220" s="2212"/>
      <c r="T220" s="2212"/>
      <c r="U220" s="2212"/>
      <c r="V220" s="2212"/>
      <c r="W220" s="2212"/>
    </row>
    <row r="221" spans="1:28" s="17" customFormat="1" ht="33.75" customHeight="1">
      <c r="A221" s="2214"/>
      <c r="B221" s="904" t="s">
        <v>69</v>
      </c>
      <c r="C221" s="2118" t="s">
        <v>58</v>
      </c>
      <c r="D221" s="2119"/>
      <c r="E221" s="2119"/>
      <c r="F221" s="2119"/>
      <c r="G221" s="2119"/>
      <c r="H221" s="2119"/>
      <c r="I221" s="2120"/>
      <c r="J221" s="2121" t="s">
        <v>59</v>
      </c>
      <c r="K221" s="2121"/>
      <c r="L221" s="2121"/>
      <c r="M221" s="2122"/>
      <c r="N221" s="2123">
        <f>IF(OR(A196=0,A196=""),"",VLOOKUP($A196,'Result Entry'!$B$9:$FW$108,168,0))</f>
        <v>0</v>
      </c>
      <c r="O221" s="2124"/>
      <c r="P221" s="2125" t="s">
        <v>37</v>
      </c>
      <c r="Q221" s="2126"/>
      <c r="R221" s="2216"/>
      <c r="S221" s="2212"/>
      <c r="T221" s="2212"/>
      <c r="U221" s="2212"/>
      <c r="V221" s="2212"/>
      <c r="W221" s="2212"/>
    </row>
    <row r="222" spans="1:28" s="17" customFormat="1" ht="33.75" customHeight="1" thickBot="1">
      <c r="A222" s="2214"/>
      <c r="B222" s="904" t="s">
        <v>69</v>
      </c>
      <c r="C222" s="2127" t="s">
        <v>242</v>
      </c>
      <c r="D222" s="2128"/>
      <c r="E222" s="2128"/>
      <c r="F222" s="2129" t="s">
        <v>157</v>
      </c>
      <c r="G222" s="2130"/>
      <c r="H222" s="2131"/>
      <c r="I222" s="967" t="s">
        <v>240</v>
      </c>
      <c r="J222" s="2135" t="s">
        <v>60</v>
      </c>
      <c r="K222" s="2135"/>
      <c r="L222" s="2135"/>
      <c r="M222" s="2136"/>
      <c r="N222" s="2137">
        <f>IF(OR(A196=0,A196=""),"",VLOOKUP($A196,'Result Entry'!$B$9:$FW$108,169,0))</f>
        <v>0</v>
      </c>
      <c r="O222" s="2138"/>
      <c r="P222" s="2139" t="str">
        <f>IF(OR(A196=0,A196=""),"",VLOOKUP($A196,'Result Entry'!$B$9:$FW$108,170,0))</f>
        <v/>
      </c>
      <c r="Q222" s="2140"/>
      <c r="R222" s="2216"/>
      <c r="S222" s="2212"/>
      <c r="T222" s="2212"/>
      <c r="U222" s="2212"/>
      <c r="V222" s="2212"/>
      <c r="W222" s="2212"/>
    </row>
    <row r="223" spans="1:28" s="17" customFormat="1" ht="33.75" customHeight="1">
      <c r="A223" s="2214"/>
      <c r="B223" s="904" t="s">
        <v>69</v>
      </c>
      <c r="C223" s="2127"/>
      <c r="D223" s="2128"/>
      <c r="E223" s="2128"/>
      <c r="F223" s="2132"/>
      <c r="G223" s="2133"/>
      <c r="H223" s="2134"/>
      <c r="I223" s="968" t="s">
        <v>99</v>
      </c>
      <c r="J223" s="2141" t="s">
        <v>61</v>
      </c>
      <c r="K223" s="2141"/>
      <c r="L223" s="2141"/>
      <c r="M223" s="2142"/>
      <c r="N223" s="2143">
        <f>IF(OR(A196=0,A196=""),"",IF($L200="TC","Transferred",IF($L200="Nso","NameSeparated",VLOOKUP($A196,'Result Entry'!$B$9:$FW$108,178,0))))</f>
        <v>0</v>
      </c>
      <c r="O223" s="2143"/>
      <c r="P223" s="2143"/>
      <c r="Q223" s="2144"/>
      <c r="R223" s="2216"/>
      <c r="S223" s="2212"/>
      <c r="T223" s="2212"/>
      <c r="U223" s="2212"/>
      <c r="V223" s="2212"/>
      <c r="W223" s="2212"/>
    </row>
    <row r="224" spans="1:28" s="17" customFormat="1" ht="33.75" customHeight="1">
      <c r="A224" s="2214"/>
      <c r="B224" s="904" t="s">
        <v>69</v>
      </c>
      <c r="C224" s="2104" t="str">
        <f>'Result Entry'!$DU$3</f>
        <v>Foundation Of Information Tech.</v>
      </c>
      <c r="D224" s="2105"/>
      <c r="E224" s="2106"/>
      <c r="F224" s="2069" t="str">
        <f>IF(OR(A196=0,A196=""),"",IF(OR($L200="TC",$L200="Nso"),"",VLOOKUP($A196,'Result Entry'!$B$9:$GS$108,196,0)))</f>
        <v>0/200</v>
      </c>
      <c r="G224" s="2069"/>
      <c r="H224" s="2069"/>
      <c r="I224" s="969" t="str">
        <f>IF(OR(A196=0,A196=""),"",IF(F224="","",VLOOKUP($A196,'Result Entry'!$B$9:$GS$108,137,0)))</f>
        <v/>
      </c>
      <c r="J224" s="2107" t="s">
        <v>71</v>
      </c>
      <c r="K224" s="2107"/>
      <c r="L224" s="2107"/>
      <c r="M224" s="2108"/>
      <c r="N224" s="2109">
        <f>IF(OR(A196=0,A196=""),"",'Result Entry'!$T$2)</f>
        <v>45419</v>
      </c>
      <c r="O224" s="2110"/>
      <c r="P224" s="2110"/>
      <c r="Q224" s="2111"/>
      <c r="R224" s="2216"/>
      <c r="S224" s="2212"/>
      <c r="T224" s="2212"/>
      <c r="U224" s="2212"/>
      <c r="V224" s="2212"/>
      <c r="W224" s="2212"/>
    </row>
    <row r="225" spans="1:23" s="17" customFormat="1" ht="33.75" customHeight="1">
      <c r="A225" s="2214"/>
      <c r="B225" s="904" t="s">
        <v>69</v>
      </c>
      <c r="C225" s="2066" t="str">
        <f>'Result Entry'!$EI$3</f>
        <v>G.I.A.I.-II</v>
      </c>
      <c r="D225" s="2067"/>
      <c r="E225" s="2068"/>
      <c r="F225" s="2069" t="str">
        <f>IF(OR(A196=0,A196=""),"",IF(OR($L200="TC",$L200="Nso"),"",VLOOKUP($A196,'Result Entry'!$B$9:$GS$108,200,0)))</f>
        <v>0/200</v>
      </c>
      <c r="G225" s="2069"/>
      <c r="H225" s="2069"/>
      <c r="I225" s="969" t="str">
        <f>IF(OR(A196=0,A196=""),"",IF(F225="","",VLOOKUP($A196,'Result Entry'!$B$9:$GS$108,149,0)))</f>
        <v/>
      </c>
      <c r="J225" s="2112"/>
      <c r="K225" s="2113"/>
      <c r="L225" s="2113"/>
      <c r="M225" s="2113"/>
      <c r="N225" s="2113"/>
      <c r="O225" s="2113"/>
      <c r="P225" s="2113"/>
      <c r="Q225" s="2114"/>
      <c r="R225" s="2216"/>
      <c r="S225" s="2212"/>
      <c r="T225" s="2212"/>
      <c r="U225" s="2212"/>
      <c r="V225" s="2212"/>
      <c r="W225" s="2212"/>
    </row>
    <row r="226" spans="1:23" s="17" customFormat="1" ht="33.75" customHeight="1">
      <c r="A226" s="2214"/>
      <c r="B226" s="904" t="s">
        <v>69</v>
      </c>
      <c r="C226" s="2066" t="str">
        <f>'Result Entry'!$EU$3</f>
        <v>SOC.SER.PLAN</v>
      </c>
      <c r="D226" s="2067"/>
      <c r="E226" s="2068"/>
      <c r="F226" s="2069" t="str">
        <f>IF(OR(A196=0,A196=""),"",IF(OR($L200="TC",$L200="Nso"),"",VLOOKUP($A196,'Result Entry'!$B$9:$HS$108,204,0)))</f>
        <v>0/200</v>
      </c>
      <c r="G226" s="2069"/>
      <c r="H226" s="2069"/>
      <c r="I226" s="969" t="str">
        <f>IF(OR(A196=0,A196=""),"",IF(F226="","",VLOOKUP($A196,'Result Entry'!$B$9:$GS$108,161,0)))</f>
        <v/>
      </c>
      <c r="J226" s="2070" t="s">
        <v>174</v>
      </c>
      <c r="K226" s="2071"/>
      <c r="L226" s="2071"/>
      <c r="M226" s="2072"/>
      <c r="N226" s="2115"/>
      <c r="O226" s="2116"/>
      <c r="P226" s="2116"/>
      <c r="Q226" s="2117"/>
      <c r="R226" s="2216"/>
      <c r="S226" s="2212"/>
      <c r="T226" s="2212"/>
      <c r="U226" s="2212"/>
      <c r="V226" s="2212"/>
      <c r="W226" s="2212"/>
    </row>
    <row r="227" spans="1:23" s="17" customFormat="1" ht="33.75" customHeight="1" thickBot="1">
      <c r="A227" s="2214"/>
      <c r="B227" s="904" t="s">
        <v>69</v>
      </c>
      <c r="C227" s="2066" t="str">
        <f>'Result Entry'!$FG$3</f>
        <v>Jeewan Kaushal</v>
      </c>
      <c r="D227" s="2067"/>
      <c r="E227" s="2068"/>
      <c r="F227" s="2069" t="str">
        <f>IF(OR(A196=0,A196=""),"",IF(OR($L200="TC",$L200="Nso"),"",VLOOKUP($A196,'Result Entry'!$B$9:$HS$108,208,0)))</f>
        <v>0/100</v>
      </c>
      <c r="G227" s="2069"/>
      <c r="H227" s="2069"/>
      <c r="I227" s="969" t="str">
        <f>IF(OR(A196=0,A196=""),"",IF(F227="","",VLOOKUP($A196,'Result Entry'!$B$9:$HS$108,167,0)))</f>
        <v/>
      </c>
      <c r="J227" s="2070" t="s">
        <v>148</v>
      </c>
      <c r="K227" s="2071"/>
      <c r="L227" s="2071"/>
      <c r="M227" s="2072"/>
      <c r="N227" s="2072"/>
      <c r="O227" s="2072"/>
      <c r="P227" s="2072"/>
      <c r="Q227" s="2073"/>
      <c r="R227" s="2216"/>
      <c r="S227" s="2212"/>
      <c r="T227" s="2212"/>
      <c r="U227" s="2212"/>
      <c r="V227" s="2212"/>
      <c r="W227" s="2212"/>
    </row>
    <row r="228" spans="1:23" s="17" customFormat="1" ht="33.75" customHeight="1">
      <c r="A228" s="2214"/>
      <c r="B228" s="904" t="s">
        <v>69</v>
      </c>
      <c r="C228" s="2074" t="s">
        <v>180</v>
      </c>
      <c r="D228" s="2075"/>
      <c r="E228" s="2076"/>
      <c r="F228" s="2083" t="s">
        <v>181</v>
      </c>
      <c r="G228" s="2084"/>
      <c r="H228" s="2085"/>
      <c r="I228" s="970" t="s">
        <v>30</v>
      </c>
      <c r="J228" s="2070" t="s">
        <v>175</v>
      </c>
      <c r="K228" s="2071"/>
      <c r="L228" s="2071"/>
      <c r="M228" s="2072"/>
      <c r="N228" s="2072"/>
      <c r="O228" s="2072"/>
      <c r="P228" s="2072"/>
      <c r="Q228" s="2073"/>
      <c r="R228" s="2216"/>
      <c r="S228" s="2212"/>
      <c r="T228" s="2212"/>
      <c r="U228" s="2212"/>
      <c r="V228" s="2212"/>
      <c r="W228" s="2212"/>
    </row>
    <row r="229" spans="1:23" s="17" customFormat="1" ht="33.75" customHeight="1">
      <c r="A229" s="2214"/>
      <c r="B229" s="904" t="s">
        <v>69</v>
      </c>
      <c r="C229" s="2077"/>
      <c r="D229" s="2078"/>
      <c r="E229" s="2079"/>
      <c r="F229" s="2086" t="s">
        <v>243</v>
      </c>
      <c r="G229" s="2087"/>
      <c r="H229" s="2088"/>
      <c r="I229" s="971" t="s">
        <v>62</v>
      </c>
      <c r="J229" s="2089" t="s">
        <v>67</v>
      </c>
      <c r="K229" s="2090"/>
      <c r="L229" s="2090"/>
      <c r="M229" s="2090"/>
      <c r="N229" s="2090"/>
      <c r="O229" s="2090"/>
      <c r="P229" s="2090"/>
      <c r="Q229" s="2091"/>
      <c r="R229" s="2216"/>
      <c r="S229" s="2212"/>
      <c r="T229" s="2212"/>
      <c r="U229" s="2212"/>
      <c r="V229" s="2212"/>
      <c r="W229" s="2212"/>
    </row>
    <row r="230" spans="1:23" s="17" customFormat="1" ht="33.75" customHeight="1">
      <c r="A230" s="2214"/>
      <c r="B230" s="904" t="s">
        <v>69</v>
      </c>
      <c r="C230" s="2077"/>
      <c r="D230" s="2078"/>
      <c r="E230" s="2079"/>
      <c r="F230" s="2086" t="s">
        <v>244</v>
      </c>
      <c r="G230" s="2087"/>
      <c r="H230" s="2088"/>
      <c r="I230" s="971" t="s">
        <v>63</v>
      </c>
      <c r="J230" s="2092"/>
      <c r="K230" s="2093"/>
      <c r="L230" s="2093"/>
      <c r="M230" s="2093"/>
      <c r="N230" s="2093"/>
      <c r="O230" s="2093"/>
      <c r="P230" s="2093"/>
      <c r="Q230" s="2094"/>
      <c r="R230" s="2216"/>
      <c r="S230" s="2212"/>
      <c r="T230" s="2212"/>
      <c r="U230" s="2212"/>
      <c r="V230" s="2212"/>
      <c r="W230" s="2212"/>
    </row>
    <row r="231" spans="1:23" s="17" customFormat="1" ht="33.75" customHeight="1">
      <c r="A231" s="2214"/>
      <c r="B231" s="904" t="s">
        <v>69</v>
      </c>
      <c r="C231" s="2077"/>
      <c r="D231" s="2078"/>
      <c r="E231" s="2079"/>
      <c r="F231" s="2086" t="s">
        <v>245</v>
      </c>
      <c r="G231" s="2087"/>
      <c r="H231" s="2088"/>
      <c r="I231" s="971" t="s">
        <v>65</v>
      </c>
      <c r="J231" s="2092"/>
      <c r="K231" s="2093"/>
      <c r="L231" s="2093"/>
      <c r="M231" s="2093"/>
      <c r="N231" s="2093"/>
      <c r="O231" s="2093"/>
      <c r="P231" s="2093"/>
      <c r="Q231" s="2094"/>
      <c r="R231" s="2216"/>
      <c r="S231" s="2212"/>
      <c r="T231" s="2212"/>
      <c r="U231" s="2212"/>
      <c r="V231" s="2212"/>
      <c r="W231" s="2212"/>
    </row>
    <row r="232" spans="1:23" s="17" customFormat="1" ht="33.75" customHeight="1">
      <c r="A232" s="2214"/>
      <c r="B232" s="904" t="s">
        <v>69</v>
      </c>
      <c r="C232" s="2077"/>
      <c r="D232" s="2078"/>
      <c r="E232" s="2079"/>
      <c r="F232" s="2086" t="s">
        <v>246</v>
      </c>
      <c r="G232" s="2087"/>
      <c r="H232" s="2088"/>
      <c r="I232" s="971" t="s">
        <v>64</v>
      </c>
      <c r="J232" s="2095" t="s">
        <v>80</v>
      </c>
      <c r="K232" s="2096"/>
      <c r="L232" s="2096"/>
      <c r="M232" s="2096"/>
      <c r="N232" s="2096"/>
      <c r="O232" s="2096"/>
      <c r="P232" s="2096"/>
      <c r="Q232" s="2097"/>
      <c r="R232" s="2216"/>
      <c r="S232" s="2212"/>
      <c r="T232" s="2212"/>
      <c r="U232" s="2212"/>
      <c r="V232" s="2212"/>
      <c r="W232" s="2212"/>
    </row>
    <row r="233" spans="1:23" s="17" customFormat="1" ht="33.75" customHeight="1" thickBot="1">
      <c r="A233" s="2214"/>
      <c r="B233" s="972" t="s">
        <v>69</v>
      </c>
      <c r="C233" s="2080"/>
      <c r="D233" s="2081"/>
      <c r="E233" s="2082"/>
      <c r="F233" s="2101"/>
      <c r="G233" s="2102"/>
      <c r="H233" s="2102"/>
      <c r="I233" s="2103"/>
      <c r="J233" s="2098"/>
      <c r="K233" s="2099"/>
      <c r="L233" s="2099"/>
      <c r="M233" s="2099"/>
      <c r="N233" s="2099"/>
      <c r="O233" s="2099"/>
      <c r="P233" s="2099"/>
      <c r="Q233" s="2100"/>
      <c r="R233" s="2216"/>
      <c r="S233" s="2212"/>
      <c r="T233" s="2212"/>
      <c r="U233" s="2212"/>
      <c r="V233" s="2212"/>
      <c r="W233" s="2212"/>
    </row>
    <row r="234" spans="1:23" s="43" customFormat="1" ht="48.75" customHeight="1">
      <c r="A234" s="973"/>
      <c r="B234" s="2065"/>
      <c r="C234" s="2065"/>
      <c r="D234" s="2065"/>
      <c r="E234" s="2065"/>
      <c r="F234" s="2065"/>
      <c r="G234" s="2065"/>
      <c r="H234" s="2065"/>
      <c r="I234" s="2065"/>
      <c r="J234" s="2065"/>
      <c r="K234" s="2065"/>
      <c r="L234" s="2065"/>
      <c r="M234" s="2065"/>
      <c r="N234" s="2065"/>
      <c r="O234" s="2065"/>
      <c r="P234" s="2065"/>
      <c r="Q234" s="2065"/>
      <c r="R234" s="2216"/>
      <c r="S234" s="2212"/>
      <c r="T234" s="2212"/>
      <c r="U234" s="2212"/>
      <c r="V234" s="2212"/>
      <c r="W234" s="2212"/>
    </row>
    <row r="235" spans="1:23" s="17" customFormat="1" ht="12" customHeight="1">
      <c r="A235" s="2211">
        <f>IF(OR(A196=0,A196=""),"",A196+1)</f>
        <v>7</v>
      </c>
      <c r="B235" s="2211"/>
      <c r="C235" s="2211"/>
      <c r="D235" s="2211"/>
      <c r="E235" s="2211"/>
      <c r="F235" s="2211"/>
      <c r="G235" s="2211"/>
      <c r="H235" s="2211"/>
      <c r="I235" s="2211"/>
      <c r="J235" s="2211"/>
      <c r="K235" s="2211"/>
      <c r="L235" s="2211"/>
      <c r="M235" s="2211"/>
      <c r="N235" s="2211"/>
      <c r="O235" s="2211"/>
      <c r="P235" s="2211"/>
      <c r="Q235" s="2211"/>
      <c r="R235" s="2211"/>
      <c r="S235" s="2212"/>
      <c r="T235" s="2212"/>
      <c r="U235" s="2212"/>
      <c r="V235" s="2212"/>
      <c r="W235" s="2212"/>
    </row>
    <row r="236" spans="1:23" s="17" customFormat="1" ht="16.5" customHeight="1" thickBot="1">
      <c r="A236" s="2213"/>
      <c r="B236" s="2215" t="s">
        <v>50</v>
      </c>
      <c r="C236" s="2215"/>
      <c r="D236" s="2215"/>
      <c r="E236" s="2215"/>
      <c r="F236" s="2215"/>
      <c r="G236" s="2215"/>
      <c r="H236" s="2215"/>
      <c r="I236" s="2215"/>
      <c r="J236" s="2215"/>
      <c r="K236" s="2215"/>
      <c r="L236" s="2215"/>
      <c r="M236" s="2215"/>
      <c r="N236" s="2215"/>
      <c r="O236" s="2215"/>
      <c r="P236" s="2215"/>
      <c r="Q236" s="2215"/>
      <c r="R236" s="2216"/>
      <c r="S236" s="2212"/>
      <c r="T236" s="2212"/>
      <c r="U236" s="2212"/>
      <c r="V236" s="2212"/>
      <c r="W236" s="2212"/>
    </row>
    <row r="237" spans="1:23" s="17" customFormat="1" ht="62.25" customHeight="1">
      <c r="A237" s="2214"/>
      <c r="B237" s="2217">
        <v>108</v>
      </c>
      <c r="C237" s="902">
        <f>logo</f>
        <v>0</v>
      </c>
      <c r="D237" s="2219" t="str">
        <f>Master!$E$8</f>
        <v xml:space="preserve">Govt. Sr. Secondary School </v>
      </c>
      <c r="E237" s="2220"/>
      <c r="F237" s="2220"/>
      <c r="G237" s="2220"/>
      <c r="H237" s="2220"/>
      <c r="I237" s="2220"/>
      <c r="J237" s="2220"/>
      <c r="K237" s="2220"/>
      <c r="L237" s="2220"/>
      <c r="M237" s="2220"/>
      <c r="N237" s="2220"/>
      <c r="O237" s="2220"/>
      <c r="P237" s="2220"/>
      <c r="Q237" s="2221"/>
      <c r="R237" s="2216"/>
      <c r="S237" s="2212"/>
      <c r="T237" s="2212"/>
      <c r="U237" s="2212"/>
      <c r="V237" s="2212"/>
      <c r="W237" s="2212"/>
    </row>
    <row r="238" spans="1:23" s="17" customFormat="1" ht="33" customHeight="1" thickBot="1">
      <c r="A238" s="2214"/>
      <c r="B238" s="2218"/>
      <c r="C238" s="903"/>
      <c r="D238" s="2222" t="str">
        <f>Master!$E$11</f>
        <v>P.S.-Bapini (Jodhpur)</v>
      </c>
      <c r="E238" s="2222"/>
      <c r="F238" s="2222"/>
      <c r="G238" s="2222"/>
      <c r="H238" s="2222"/>
      <c r="I238" s="2222"/>
      <c r="J238" s="2222"/>
      <c r="K238" s="2222"/>
      <c r="L238" s="2222"/>
      <c r="M238" s="2222"/>
      <c r="N238" s="2222"/>
      <c r="O238" s="2222"/>
      <c r="P238" s="2222"/>
      <c r="Q238" s="2223"/>
      <c r="R238" s="2216"/>
      <c r="S238" s="2212"/>
      <c r="T238" s="2212"/>
      <c r="U238" s="2212"/>
      <c r="V238" s="2212"/>
      <c r="W238" s="2212"/>
    </row>
    <row r="239" spans="1:23" s="17" customFormat="1" ht="21.75" customHeight="1">
      <c r="A239" s="2214"/>
      <c r="B239" s="2224"/>
      <c r="C239" s="2226" t="s">
        <v>150</v>
      </c>
      <c r="D239" s="2227"/>
      <c r="E239" s="2227"/>
      <c r="F239" s="2227"/>
      <c r="G239" s="2227"/>
      <c r="H239" s="2228"/>
      <c r="I239" s="2232" t="s">
        <v>127</v>
      </c>
      <c r="J239" s="2233"/>
      <c r="K239" s="2233"/>
      <c r="L239" s="2236">
        <f>IF(OR(A235=0,A235=""),"",VLOOKUP(A235,'Result Entry'!$B$6:$K$108,6,0))</f>
        <v>0</v>
      </c>
      <c r="M239" s="2237"/>
      <c r="N239" s="2240" t="s">
        <v>68</v>
      </c>
      <c r="O239" s="2241"/>
      <c r="P239" s="2242">
        <f>Master!$E$14</f>
        <v>8151106901</v>
      </c>
      <c r="Q239" s="2243"/>
      <c r="R239" s="2216"/>
      <c r="S239" s="2212"/>
      <c r="T239" s="2212"/>
      <c r="U239" s="2212"/>
      <c r="V239" s="2212"/>
      <c r="W239" s="2212"/>
    </row>
    <row r="240" spans="1:23" s="17" customFormat="1" ht="21.75" customHeight="1">
      <c r="A240" s="2214"/>
      <c r="B240" s="2225"/>
      <c r="C240" s="2226"/>
      <c r="D240" s="2227"/>
      <c r="E240" s="2227"/>
      <c r="F240" s="2227"/>
      <c r="G240" s="2227"/>
      <c r="H240" s="2228"/>
      <c r="I240" s="2232"/>
      <c r="J240" s="2233"/>
      <c r="K240" s="2233"/>
      <c r="L240" s="2236"/>
      <c r="M240" s="2237"/>
      <c r="N240" s="2244" t="s">
        <v>66</v>
      </c>
      <c r="O240" s="2245"/>
      <c r="P240" s="2246"/>
      <c r="Q240" s="2247"/>
      <c r="R240" s="2216"/>
      <c r="S240" s="2212"/>
      <c r="T240" s="2212"/>
      <c r="U240" s="2212"/>
      <c r="V240" s="2212"/>
      <c r="W240" s="2212"/>
    </row>
    <row r="241" spans="1:28" s="17" customFormat="1" ht="21.75" customHeight="1" thickBot="1">
      <c r="A241" s="2214"/>
      <c r="B241" s="2225"/>
      <c r="C241" s="2229"/>
      <c r="D241" s="2230"/>
      <c r="E241" s="2230"/>
      <c r="F241" s="2230"/>
      <c r="G241" s="2230"/>
      <c r="H241" s="2231"/>
      <c r="I241" s="2234"/>
      <c r="J241" s="2235"/>
      <c r="K241" s="2235"/>
      <c r="L241" s="2238"/>
      <c r="M241" s="2239"/>
      <c r="N241" s="2248" t="s">
        <v>51</v>
      </c>
      <c r="O241" s="2249"/>
      <c r="P241" s="2250" t="str">
        <f>Master!$E$6</f>
        <v>2023-24</v>
      </c>
      <c r="Q241" s="2251"/>
      <c r="R241" s="2216"/>
      <c r="S241" s="2212"/>
      <c r="T241" s="2212"/>
      <c r="U241" s="2212"/>
      <c r="V241" s="2212"/>
      <c r="W241" s="2212"/>
    </row>
    <row r="242" spans="1:28" s="17" customFormat="1" ht="32.25" customHeight="1">
      <c r="A242" s="2214"/>
      <c r="B242" s="904" t="s">
        <v>69</v>
      </c>
      <c r="C242" s="2252" t="s">
        <v>20</v>
      </c>
      <c r="D242" s="2253"/>
      <c r="E242" s="2253"/>
      <c r="F242" s="2253"/>
      <c r="G242" s="2254"/>
      <c r="H242" s="905" t="s">
        <v>149</v>
      </c>
      <c r="I242" s="2255">
        <f>IF(OR(A235=0,A235=""),"",VLOOKUP($A235,'Result Entry'!$B$9:$FW$108,4,0))</f>
        <v>0</v>
      </c>
      <c r="J242" s="2255"/>
      <c r="K242" s="2255"/>
      <c r="L242" s="2255"/>
      <c r="M242" s="2255"/>
      <c r="N242" s="2255"/>
      <c r="O242" s="2255"/>
      <c r="P242" s="2255"/>
      <c r="Q242" s="2256"/>
      <c r="R242" s="2216"/>
      <c r="S242" s="2212"/>
      <c r="T242" s="2212"/>
      <c r="U242" s="2212"/>
      <c r="V242" s="2212"/>
      <c r="W242" s="2212"/>
    </row>
    <row r="243" spans="1:28" s="17" customFormat="1" ht="32.25" customHeight="1">
      <c r="A243" s="2214"/>
      <c r="B243" s="904" t="s">
        <v>69</v>
      </c>
      <c r="C243" s="2178" t="s">
        <v>22</v>
      </c>
      <c r="D243" s="2179"/>
      <c r="E243" s="2179"/>
      <c r="F243" s="2179"/>
      <c r="G243" s="2180"/>
      <c r="H243" s="906" t="s">
        <v>149</v>
      </c>
      <c r="I243" s="2181">
        <f>IF(OR(A235=0,A235=""),"",VLOOKUP($A235,'Result Entry'!$B$9:$FW$108,7,0))</f>
        <v>0</v>
      </c>
      <c r="J243" s="2181"/>
      <c r="K243" s="2181"/>
      <c r="L243" s="2181"/>
      <c r="M243" s="2181"/>
      <c r="N243" s="2181"/>
      <c r="O243" s="2181"/>
      <c r="P243" s="2181"/>
      <c r="Q243" s="2182"/>
      <c r="R243" s="2216"/>
      <c r="S243" s="2212"/>
      <c r="T243" s="2212"/>
      <c r="U243" s="2212"/>
      <c r="V243" s="2212"/>
      <c r="W243" s="2212"/>
    </row>
    <row r="244" spans="1:28" s="17" customFormat="1" ht="32.25" customHeight="1">
      <c r="A244" s="2214"/>
      <c r="B244" s="904" t="s">
        <v>69</v>
      </c>
      <c r="C244" s="2178" t="s">
        <v>23</v>
      </c>
      <c r="D244" s="2179"/>
      <c r="E244" s="2179"/>
      <c r="F244" s="2179"/>
      <c r="G244" s="2180"/>
      <c r="H244" s="906" t="s">
        <v>149</v>
      </c>
      <c r="I244" s="2181">
        <f>IF(OR(A235=0,A235=""),"",VLOOKUP($A235,'Result Entry'!$B$9:$FW$108,8,0))</f>
        <v>0</v>
      </c>
      <c r="J244" s="2181"/>
      <c r="K244" s="2181"/>
      <c r="L244" s="2181"/>
      <c r="M244" s="2181"/>
      <c r="N244" s="2181"/>
      <c r="O244" s="2181"/>
      <c r="P244" s="2181"/>
      <c r="Q244" s="2182"/>
      <c r="R244" s="2216"/>
      <c r="S244" s="2212"/>
      <c r="T244" s="2212"/>
      <c r="U244" s="2212"/>
      <c r="V244" s="2212"/>
      <c r="W244" s="2212"/>
    </row>
    <row r="245" spans="1:28" s="17" customFormat="1" ht="32.25" customHeight="1">
      <c r="A245" s="2214"/>
      <c r="B245" s="904" t="s">
        <v>69</v>
      </c>
      <c r="C245" s="2178" t="s">
        <v>52</v>
      </c>
      <c r="D245" s="2179"/>
      <c r="E245" s="2179"/>
      <c r="F245" s="2179"/>
      <c r="G245" s="2180"/>
      <c r="H245" s="906" t="s">
        <v>149</v>
      </c>
      <c r="I245" s="2181">
        <f>IF(OR(A235=0,A235=""),"",VLOOKUP($A235,'Result Entry'!$B$9:$FW$108,9,0))</f>
        <v>0</v>
      </c>
      <c r="J245" s="2181"/>
      <c r="K245" s="2181"/>
      <c r="L245" s="2181"/>
      <c r="M245" s="2181"/>
      <c r="N245" s="2181"/>
      <c r="O245" s="2181"/>
      <c r="P245" s="2181"/>
      <c r="Q245" s="2182"/>
      <c r="R245" s="2216"/>
      <c r="S245" s="2212"/>
      <c r="T245" s="2212"/>
      <c r="U245" s="2212"/>
      <c r="V245" s="2212"/>
      <c r="W245" s="2212"/>
    </row>
    <row r="246" spans="1:28" s="17" customFormat="1" ht="32.25" customHeight="1">
      <c r="A246" s="2214"/>
      <c r="B246" s="904" t="s">
        <v>69</v>
      </c>
      <c r="C246" s="2178" t="s">
        <v>53</v>
      </c>
      <c r="D246" s="2179"/>
      <c r="E246" s="2179"/>
      <c r="F246" s="2179"/>
      <c r="G246" s="2180"/>
      <c r="H246" s="906" t="s">
        <v>149</v>
      </c>
      <c r="I246" s="2183" t="str">
        <f>IF(OR(A235=0,A235=""),"",CONCATENATE('Result Entry'!$G$4,'Result Entry'!$J$4))</f>
        <v>11(A)</v>
      </c>
      <c r="J246" s="2181"/>
      <c r="K246" s="2181"/>
      <c r="L246" s="2181"/>
      <c r="M246" s="2181"/>
      <c r="N246" s="2181"/>
      <c r="O246" s="2181"/>
      <c r="P246" s="2181"/>
      <c r="Q246" s="2182"/>
      <c r="R246" s="2216"/>
      <c r="S246" s="2212"/>
      <c r="T246" s="2212"/>
      <c r="U246" s="2212"/>
      <c r="V246" s="2212"/>
      <c r="W246" s="2212"/>
    </row>
    <row r="247" spans="1:28" s="17" customFormat="1" ht="32.25" customHeight="1" thickBot="1">
      <c r="A247" s="2214"/>
      <c r="B247" s="904" t="s">
        <v>69</v>
      </c>
      <c r="C247" s="2184" t="s">
        <v>25</v>
      </c>
      <c r="D247" s="2138"/>
      <c r="E247" s="2138"/>
      <c r="F247" s="2138"/>
      <c r="G247" s="2185"/>
      <c r="H247" s="907" t="s">
        <v>149</v>
      </c>
      <c r="I247" s="2186">
        <f>IF(OR(A235=0,A235=""),"",VLOOKUP($A235,'Result Entry'!$B$9:$FW$108,10,0))</f>
        <v>0</v>
      </c>
      <c r="J247" s="2186"/>
      <c r="K247" s="2186"/>
      <c r="L247" s="2186"/>
      <c r="M247" s="2186"/>
      <c r="N247" s="2186"/>
      <c r="O247" s="2186"/>
      <c r="P247" s="2186"/>
      <c r="Q247" s="2187"/>
      <c r="R247" s="2216"/>
      <c r="S247" s="2212"/>
      <c r="T247" s="2212"/>
      <c r="U247" s="2212"/>
      <c r="V247" s="2212"/>
      <c r="W247" s="2212"/>
    </row>
    <row r="248" spans="1:28" s="17" customFormat="1" ht="33.75" customHeight="1">
      <c r="A248" s="2214"/>
      <c r="B248" s="904" t="s">
        <v>69</v>
      </c>
      <c r="C248" s="2188" t="s">
        <v>242</v>
      </c>
      <c r="D248" s="2189"/>
      <c r="E248" s="2192" t="s">
        <v>72</v>
      </c>
      <c r="F248" s="2194" t="s">
        <v>73</v>
      </c>
      <c r="G248" s="2194" t="s">
        <v>229</v>
      </c>
      <c r="H248" s="2196" t="s">
        <v>168</v>
      </c>
      <c r="I248" s="2198" t="s">
        <v>55</v>
      </c>
      <c r="J248" s="2199"/>
      <c r="K248" s="2199"/>
      <c r="L248" s="2200" t="s">
        <v>230</v>
      </c>
      <c r="M248" s="2202" t="s">
        <v>84</v>
      </c>
      <c r="N248" s="2202"/>
      <c r="O248" s="2203"/>
      <c r="P248" s="2204" t="s">
        <v>76</v>
      </c>
      <c r="Q248" s="2206" t="s">
        <v>98</v>
      </c>
      <c r="R248" s="2216"/>
      <c r="S248" s="2212"/>
      <c r="T248" s="2212"/>
      <c r="U248" s="2212"/>
      <c r="V248" s="2212"/>
      <c r="W248" s="2212"/>
    </row>
    <row r="249" spans="1:28" s="17" customFormat="1" ht="33.75" customHeight="1">
      <c r="A249" s="2214"/>
      <c r="B249" s="904" t="s">
        <v>69</v>
      </c>
      <c r="C249" s="2190"/>
      <c r="D249" s="2191"/>
      <c r="E249" s="2193"/>
      <c r="F249" s="2195"/>
      <c r="G249" s="2195"/>
      <c r="H249" s="2197"/>
      <c r="I249" s="908" t="s">
        <v>232</v>
      </c>
      <c r="J249" s="909" t="s">
        <v>86</v>
      </c>
      <c r="K249" s="910" t="s">
        <v>108</v>
      </c>
      <c r="L249" s="2201"/>
      <c r="M249" s="908" t="s">
        <v>232</v>
      </c>
      <c r="N249" s="909" t="s">
        <v>86</v>
      </c>
      <c r="O249" s="911" t="s">
        <v>109</v>
      </c>
      <c r="P249" s="2205"/>
      <c r="Q249" s="2207"/>
      <c r="R249" s="2216"/>
      <c r="S249" s="2212"/>
      <c r="T249" s="2212"/>
      <c r="U249" s="2212"/>
      <c r="V249" s="2212"/>
      <c r="W249" s="2212"/>
    </row>
    <row r="250" spans="1:28" s="194" customFormat="1" ht="20.25" customHeight="1" thickBot="1">
      <c r="A250" s="2214"/>
      <c r="B250" s="904" t="s">
        <v>69</v>
      </c>
      <c r="C250" s="2209" t="s">
        <v>56</v>
      </c>
      <c r="D250" s="2210"/>
      <c r="E250" s="912">
        <f>'Result Entry'!$L$7</f>
        <v>10</v>
      </c>
      <c r="F250" s="913">
        <f>'Result Entry'!$M$7</f>
        <v>10</v>
      </c>
      <c r="G250" s="913">
        <f>'Result Entry'!$N$7</f>
        <v>10</v>
      </c>
      <c r="H250" s="914">
        <f>SUM(E250:G250)</f>
        <v>30</v>
      </c>
      <c r="I250" s="915" t="s">
        <v>241</v>
      </c>
      <c r="J250" s="916" t="s">
        <v>241</v>
      </c>
      <c r="K250" s="917">
        <f>'Result Entry'!$P$7</f>
        <v>70</v>
      </c>
      <c r="L250" s="918">
        <f>SUM(H250,K250)</f>
        <v>100</v>
      </c>
      <c r="M250" s="915" t="s">
        <v>241</v>
      </c>
      <c r="N250" s="916" t="s">
        <v>241</v>
      </c>
      <c r="O250" s="919">
        <f>'Result Entry'!$R$7</f>
        <v>100</v>
      </c>
      <c r="P250" s="920">
        <f>SUM(L250,O250)</f>
        <v>200</v>
      </c>
      <c r="Q250" s="2208"/>
      <c r="R250" s="2216"/>
      <c r="S250" s="2212"/>
      <c r="T250" s="2212"/>
      <c r="U250" s="2212"/>
      <c r="V250" s="2212"/>
      <c r="W250" s="2212"/>
    </row>
    <row r="251" spans="1:28" s="52" customFormat="1" ht="28.5" customHeight="1">
      <c r="A251" s="2214"/>
      <c r="B251" s="904" t="s">
        <v>69</v>
      </c>
      <c r="C251" s="2162" t="str">
        <f>IF(OR(A235=0,A235=""),"",'Result Entry'!$L$3)</f>
        <v>HINDI Comp.</v>
      </c>
      <c r="D251" s="2163"/>
      <c r="E251" s="921">
        <f>IF(OR(A235=0,A235=""),"",IF($L239="TC",0,IF($L239="Nso",0,VLOOKUP($A235,'Result Entry'!$B$9:$FW$108,11,0))))</f>
        <v>0</v>
      </c>
      <c r="F251" s="922">
        <f>IF(OR(A235=0,A235=""),"",IF($L239="TC",0,IF($L239="Nso",0,VLOOKUP($A235,'Result Entry'!$B$9:$FW$108,12,0))))</f>
        <v>0</v>
      </c>
      <c r="G251" s="922">
        <f>IF(OR(A235=0,A235=""),"",IF($L239="TC",0,IF($L239="Nso",0,VLOOKUP($A235,'Result Entry'!$B$9:$FW$108,13,0))))</f>
        <v>0</v>
      </c>
      <c r="H251" s="923">
        <f>IF(OR(A235=0,A235=""),"",SUM(E251:G251))</f>
        <v>0</v>
      </c>
      <c r="I251" s="924" t="str">
        <f>CONCATENATE(X251,"/",'Result Entry'!$P$7)</f>
        <v>0/70</v>
      </c>
      <c r="J251" s="925" t="str">
        <f>IF(OR(A235=0,A235=""),"",IF(Y251=0,"--",CONCATENATE(Y251,"/")))</f>
        <v>--</v>
      </c>
      <c r="K251" s="926">
        <f>SUM(X251:Y251)</f>
        <v>0</v>
      </c>
      <c r="L251" s="927">
        <f>SUM(H251,K251)</f>
        <v>0</v>
      </c>
      <c r="M251" s="924" t="str">
        <f>CONCATENATE(Z251,"/",'Result Entry'!$R$7)</f>
        <v>0/100</v>
      </c>
      <c r="N251" s="925" t="str">
        <f>IF(AA251=0,"--",CONCATENATE(AA251,"/"))</f>
        <v>--</v>
      </c>
      <c r="O251" s="928">
        <f>SUM(Z251:AA251)</f>
        <v>0</v>
      </c>
      <c r="P251" s="929">
        <f>SUM(L251,O251)</f>
        <v>0</v>
      </c>
      <c r="Q251" s="930" t="str">
        <f>IF(OR(A235=0,A235=""),"",IF($L239="TC",0,IF($L239="Nso",0,VLOOKUP($A235,'Result Entry'!$B$9:$FW$108,24,0))))</f>
        <v/>
      </c>
      <c r="R251" s="2216"/>
      <c r="S251" s="2212"/>
      <c r="T251" s="2212"/>
      <c r="U251" s="2212"/>
      <c r="V251" s="2212"/>
      <c r="W251" s="2212"/>
      <c r="X251" s="197">
        <f>IF(OR(A235=0,A235=""),"",IF($L239="TC",0,IF($L239="Nso",0,VLOOKUP($A235,'Result Entry'!$B$9:$FW$108,15,0))))</f>
        <v>0</v>
      </c>
      <c r="Y251" s="197">
        <v>0</v>
      </c>
      <c r="Z251" s="197">
        <f>IF(OR(A235=0,A235=""),"",IF($L239="TC",0,IF($L239="Nso",0,VLOOKUP($A235,'Result Entry'!$B$9:$FW$108,17,0))))</f>
        <v>0</v>
      </c>
      <c r="AA251" s="197">
        <v>0</v>
      </c>
    </row>
    <row r="252" spans="1:28" s="52" customFormat="1" ht="28.5" customHeight="1">
      <c r="A252" s="2214"/>
      <c r="B252" s="904" t="s">
        <v>69</v>
      </c>
      <c r="C252" s="2164" t="str">
        <f>IF(OR(A235=0,A235=""),"",'Result Entry'!$Z$3)</f>
        <v>ENGLISH Comp.</v>
      </c>
      <c r="D252" s="2165"/>
      <c r="E252" s="921">
        <f>IF(OR(A235=0,A235=""),"",IF($L239="TC",0,IF($L239="Nso",0,VLOOKUP($A235,'Result Entry'!$B$9:$FW$108,25,0))))</f>
        <v>0</v>
      </c>
      <c r="F252" s="922">
        <f>IF(OR(A235=0,A235=""),"",IF($L239="TC",0,IF($L239="Nso",0,VLOOKUP($A235,'Result Entry'!$B$9:$FW$108,26,0))))</f>
        <v>0</v>
      </c>
      <c r="G252" s="922">
        <f>IF(OR(A235=0,A235=""),"",IF($L239="TC",0,IF($L239="Nso",0,VLOOKUP($A235,'Result Entry'!$B$9:$FW$108,27,0))))</f>
        <v>0</v>
      </c>
      <c r="H252" s="931">
        <f>IF(OR(A235=0,A235=""),"",SUM(E252:G252))</f>
        <v>0</v>
      </c>
      <c r="I252" s="932" t="str">
        <f>CONCATENATE(X252,"/",'Result Entry'!$AD$7)</f>
        <v>0/70</v>
      </c>
      <c r="J252" s="933" t="str">
        <f>IF(OR(A235=0,A235=""),"",IF(Y252=0,"--",CONCATENATE(Y252,"/")))</f>
        <v>--</v>
      </c>
      <c r="K252" s="934">
        <f t="shared" ref="K252:K257" si="24">SUM(X252:Y252)</f>
        <v>0</v>
      </c>
      <c r="L252" s="935">
        <f t="shared" ref="L252:L257" si="25">SUM(H252,K252)</f>
        <v>0</v>
      </c>
      <c r="M252" s="932" t="str">
        <f>CONCATENATE(Z252,"/",'Result Entry'!$AF$7)</f>
        <v>0/100</v>
      </c>
      <c r="N252" s="933" t="str">
        <f>IF(AA252=0,"--",CONCATENATE(AA252,"/"))</f>
        <v>--</v>
      </c>
      <c r="O252" s="928">
        <f t="shared" ref="O252:O257" si="26">SUM(Z252:AA252)</f>
        <v>0</v>
      </c>
      <c r="P252" s="929">
        <f t="shared" ref="P252:P257" si="27">SUM(L252,O252)</f>
        <v>0</v>
      </c>
      <c r="Q252" s="930" t="str">
        <f>IF(OR(A235=0,A235=""),"",IF($L239="TC",0,IF($L239="Nso",0,VLOOKUP($A235,'Result Entry'!$B$9:$FW$108,38,0))))</f>
        <v/>
      </c>
      <c r="R252" s="2216"/>
      <c r="S252" s="2212"/>
      <c r="T252" s="2212"/>
      <c r="U252" s="2212"/>
      <c r="V252" s="2212"/>
      <c r="W252" s="2212"/>
      <c r="X252" s="198">
        <f>IF(OR(A235=0,A235=""),"",IF($L239="TC",0,IF($L239="Nso",0,VLOOKUP($A235,'Result Entry'!$B$9:$FW$108,29,0))))</f>
        <v>0</v>
      </c>
      <c r="Y252" s="198">
        <v>0</v>
      </c>
      <c r="Z252" s="198">
        <f>IF(OR(A235=0,A235=""),"",IF($L239="TC",0,IF($L239="Nso",0,VLOOKUP($A235,'Result Entry'!$B$9:$FW$108,31,0))))</f>
        <v>0</v>
      </c>
      <c r="AA252" s="198">
        <v>0</v>
      </c>
    </row>
    <row r="253" spans="1:28" s="52" customFormat="1" ht="28.5" customHeight="1">
      <c r="A253" s="2214"/>
      <c r="B253" s="904" t="s">
        <v>69</v>
      </c>
      <c r="C253" s="2164">
        <f>IF(OR(A235=0,A235=""),"",IF(AB253&gt;=1,'Result Entry'!$AO$3,0))</f>
        <v>0</v>
      </c>
      <c r="D253" s="2165"/>
      <c r="E253" s="921">
        <f>IF(OR(A235=0,A235=""),"",IF($L239="TC",0,IF($L239="Nso",0,VLOOKUP($A235,'Result Entry'!$B$9:$FW$108,40,0))))</f>
        <v>0</v>
      </c>
      <c r="F253" s="922">
        <f>IF(OR(A235=0,A235=""),"",IF($L239="TC",0,IF($L239="Nso",0,VLOOKUP($A235,'Result Entry'!$B$9:$FW$108,41,0))))</f>
        <v>0</v>
      </c>
      <c r="G253" s="922">
        <f>IF(OR(A235=0,A235=""),"",IF($L239="TC",0,IF($L239="Nso",0,VLOOKUP($A235,'Result Entry'!$B$9:$FW$108,42,0))))</f>
        <v>0</v>
      </c>
      <c r="H253" s="931">
        <f>IF(OR(A235=0,A235=""),"",SUM(E253:G253))</f>
        <v>0</v>
      </c>
      <c r="I253" s="932" t="str">
        <f>CONCATENATE(X253,"/",'Result Entry'!$AS$7)</f>
        <v>0/40</v>
      </c>
      <c r="J253" s="933" t="str">
        <f>IF(OR(A235=0,A235=""),"",IF(Y253=0,"--",CONCATENATE(Y253,"/",'Result Entry'!$AT$7)))</f>
        <v>--</v>
      </c>
      <c r="K253" s="934">
        <f t="shared" si="24"/>
        <v>0</v>
      </c>
      <c r="L253" s="935">
        <f t="shared" si="25"/>
        <v>0</v>
      </c>
      <c r="M253" s="932" t="str">
        <f>CONCATENATE(Z253,"/",'Result Entry'!$AW$7)</f>
        <v>0/100</v>
      </c>
      <c r="N253" s="933" t="str">
        <f>IF(AA253=0,"--",CONCATENATE(AA253,"/",'Result Entry'!$AX$7))</f>
        <v>--</v>
      </c>
      <c r="O253" s="928">
        <f t="shared" si="26"/>
        <v>0</v>
      </c>
      <c r="P253" s="929">
        <f t="shared" si="27"/>
        <v>0</v>
      </c>
      <c r="Q253" s="930" t="str">
        <f>IF(OR(A235=0,A235=""),"",IF($L239="TC",0,IF($L239="Nso",0,VLOOKUP($A235,'Result Entry'!$B$9:$FW$108,55,0))))</f>
        <v/>
      </c>
      <c r="R253" s="2216"/>
      <c r="S253" s="2212"/>
      <c r="T253" s="2212"/>
      <c r="U253" s="2212"/>
      <c r="V253" s="2212"/>
      <c r="W253" s="2212"/>
      <c r="X253" s="198">
        <f>IF(OR(A235=0,A235=""),"",IF($L239="TC",0,IF($L239="Nso",0,VLOOKUP($A235,'Result Entry'!$B$9:$FW$108,44,0))))</f>
        <v>0</v>
      </c>
      <c r="Y253" s="198">
        <f>IF(OR(A235=0,A235=""),"",IF($L239="TC",0,IF($L239="Nso",0,VLOOKUP($A235,'Result Entry'!$B$9:$FW$108,45,0))))</f>
        <v>0</v>
      </c>
      <c r="Z253" s="198">
        <f>IF(OR(A235=0,A235=""),"",IF($L239="TC",0,IF($L239="Nso",0,VLOOKUP($A235,'Result Entry'!$B$9:$FW$108,48,0))))</f>
        <v>0</v>
      </c>
      <c r="AA253" s="198">
        <f>IF(OR(A235=0,A235=""),"",IF($L239="TC",0,IF($L239="Nso",0,VLOOKUP($A235,'Result Entry'!$B$9:$FW$108,49,0))))</f>
        <v>0</v>
      </c>
      <c r="AB253" s="198">
        <f>IF(OR(A235=0,A235=""),"",VLOOKUP($A235,'Result Entry'!$B$9:$FW$108,39,0))</f>
        <v>0</v>
      </c>
    </row>
    <row r="254" spans="1:28" s="52" customFormat="1" ht="28.5" customHeight="1">
      <c r="A254" s="2214"/>
      <c r="B254" s="904" t="s">
        <v>69</v>
      </c>
      <c r="C254" s="2164">
        <f>IF(OR(A235=0,A235=""),"",IF(AB254&gt;=1,'Result Entry'!$BF$3,0))</f>
        <v>0</v>
      </c>
      <c r="D254" s="2165"/>
      <c r="E254" s="921">
        <f>IF(OR(A235=0,A235=""),"",IF($L239="TC",0,IF($L239="Nso",0,VLOOKUP($A235,'Result Entry'!$B$9:$FW$108,57,0))))</f>
        <v>0</v>
      </c>
      <c r="F254" s="922">
        <f>IF(OR(A235=0,A235=""),"",IF($L239="TC",0,IF($L239="Nso",0,VLOOKUP($A235,'Result Entry'!$B$9:$FW$108,58,0))))</f>
        <v>0</v>
      </c>
      <c r="G254" s="922">
        <f>IF(OR(A235=0,A235=""),"",IF($L239="TC",0,IF($L239="Nso",0,VLOOKUP($A235,'Result Entry'!$B$9:$FW$108,59,0))))</f>
        <v>0</v>
      </c>
      <c r="H254" s="931">
        <f>IF(OR(A235=0,A235=""),"",SUM(E254:G254))</f>
        <v>0</v>
      </c>
      <c r="I254" s="932" t="str">
        <f>CONCATENATE(X254,"/",'Result Entry'!$BJ$7)</f>
        <v>0/70</v>
      </c>
      <c r="J254" s="933" t="str">
        <f>IF(OR(A235=0,A235=""),"",IF(Y254=0,"--",CONCATENATE(Y254,"/",'Result Entry'!$BK$7)))</f>
        <v>--</v>
      </c>
      <c r="K254" s="934">
        <f t="shared" si="24"/>
        <v>0</v>
      </c>
      <c r="L254" s="935">
        <f t="shared" si="25"/>
        <v>0</v>
      </c>
      <c r="M254" s="932" t="str">
        <f>CONCATENATE(Z254,"/",'Result Entry'!$BN$7)</f>
        <v>0/100</v>
      </c>
      <c r="N254" s="933" t="str">
        <f>IF(AA254=0,"--",CONCATENATE(AA254,"/",'Result Entry'!$BO$7))</f>
        <v>--</v>
      </c>
      <c r="O254" s="928">
        <f t="shared" si="26"/>
        <v>0</v>
      </c>
      <c r="P254" s="929">
        <f t="shared" si="27"/>
        <v>0</v>
      </c>
      <c r="Q254" s="930" t="str">
        <f>IF(OR(A235=0,A235=""),"",IF($L239="TC",0,IF($L239="Nso",0,VLOOKUP($A235,'Result Entry'!$B$9:$FW$108,72,0))))</f>
        <v/>
      </c>
      <c r="R254" s="2216"/>
      <c r="S254" s="2212"/>
      <c r="T254" s="2212"/>
      <c r="U254" s="2212"/>
      <c r="V254" s="2212"/>
      <c r="W254" s="2212"/>
      <c r="X254" s="198">
        <f>IF(OR(A235=0,A235=""),"",IF($L239="TC",0,IF($L239="Nso",0,VLOOKUP($A235,'Result Entry'!$B$9:$FW$108,61,0))))</f>
        <v>0</v>
      </c>
      <c r="Y254" s="198">
        <f>IF(OR(A235=0,A235=""),"",IF($L239="TC",0,IF($L239="Nso",0,VLOOKUP($A235,'Result Entry'!$B$9:$FW$108,62,0))))</f>
        <v>0</v>
      </c>
      <c r="Z254" s="198">
        <f>IF(OR(A235=0,A235=""),"",IF($L239="TC",0,IF($L239="Nso",0,VLOOKUP($A235,'Result Entry'!$B$9:$FW$108,65,0))))</f>
        <v>0</v>
      </c>
      <c r="AA254" s="198">
        <f>IF(OR(A235=0,A235=""),"",IF($L239="TC",0,IF($L239="Nso",0,VLOOKUP($A235,'Result Entry'!$B$9:$FW$108,66,0))))</f>
        <v>0</v>
      </c>
      <c r="AB254" s="198">
        <f>IF(OR(A235=0,A235=""),"",VLOOKUP($A235,'Result Entry'!$B$9:$FW$108,56,0))</f>
        <v>0</v>
      </c>
    </row>
    <row r="255" spans="1:28" s="52" customFormat="1" ht="28.5" customHeight="1">
      <c r="A255" s="2214"/>
      <c r="B255" s="904" t="s">
        <v>69</v>
      </c>
      <c r="C255" s="2166">
        <f>IF(OR(A235=0,A235=""),"",IF(AB255&gt;=1,'Result Entry'!$BW$3,0))</f>
        <v>0</v>
      </c>
      <c r="D255" s="2167"/>
      <c r="E255" s="936">
        <f>IF(OR(A235=0,A235=""),"",IF($L239="TC",0,IF($L239="Nso",0,VLOOKUP($A235,'Result Entry'!$B$9:$FW$108,74,0))))</f>
        <v>0</v>
      </c>
      <c r="F255" s="937">
        <f>IF(OR(A235=0,A235=""),"",IF($L239="TC",0,IF($L239="Nso",0,VLOOKUP($A235,'Result Entry'!$B$9:$FW$108,75,0))))</f>
        <v>0</v>
      </c>
      <c r="G255" s="937">
        <f>IF(OR(A235=0,A235=""),"",IF($L239="TC",0,IF($L239="Nso",0,VLOOKUP($A235,'Result Entry'!$B$9:$FW$108,76,0))))</f>
        <v>0</v>
      </c>
      <c r="H255" s="938">
        <f>IF(OR(A235=0,A235=""),"",SUM(E255:G255))</f>
        <v>0</v>
      </c>
      <c r="I255" s="939" t="str">
        <f>CONCATENATE(X255,"/",'Result Entry'!$CA$7)</f>
        <v>0/70</v>
      </c>
      <c r="J255" s="940" t="str">
        <f>IF(OR(A235=0,A235=""),"",IF(Y255=0,"--",CONCATENATE(Y255,"/",'Result Entry'!$CB$7)))</f>
        <v>--</v>
      </c>
      <c r="K255" s="941">
        <f t="shared" si="24"/>
        <v>0</v>
      </c>
      <c r="L255" s="942">
        <f t="shared" si="25"/>
        <v>0</v>
      </c>
      <c r="M255" s="939" t="str">
        <f>CONCATENATE(Z255,"/",'Result Entry'!$CE$7)</f>
        <v>0/100</v>
      </c>
      <c r="N255" s="940" t="str">
        <f>IF(AA255=0,"--",CONCATENATE(AA255,"/",'Result Entry'!$CF$7))</f>
        <v>--</v>
      </c>
      <c r="O255" s="943">
        <f t="shared" si="26"/>
        <v>0</v>
      </c>
      <c r="P255" s="944">
        <f t="shared" si="27"/>
        <v>0</v>
      </c>
      <c r="Q255" s="945" t="str">
        <f>IF(OR(A235=0,A235=""),"",IF($L239="TC",0,IF($L239="Nso",0,VLOOKUP($A235,'Result Entry'!$B$9:$FW$108,89,0))))</f>
        <v/>
      </c>
      <c r="R255" s="2216"/>
      <c r="S255" s="2212"/>
      <c r="T255" s="2212"/>
      <c r="U255" s="2212"/>
      <c r="V255" s="2212"/>
      <c r="W255" s="2212"/>
      <c r="X255" s="125">
        <f>IF(OR(A235=0,A235=""),"",IF($L239="TC",0,IF($L239="Nso",0,VLOOKUP($A235,'Result Entry'!$B$9:$FW$108,78,0))))</f>
        <v>0</v>
      </c>
      <c r="Y255" s="125">
        <f>IF(OR(A235=0,A235=""),"",IF($L239="TC",0,IF($L239="Nso",0,VLOOKUP($A235,'Result Entry'!$B$9:$FW$108,79,0))))</f>
        <v>0</v>
      </c>
      <c r="Z255" s="125">
        <f>IF(OR(A235=0,A235=""),"",IF($L239="TC",0,IF($L239="Nso",0,VLOOKUP($A235,'Result Entry'!$B$9:$FW$108,82,0))))</f>
        <v>0</v>
      </c>
      <c r="AA255" s="125">
        <f>IF(OR(A235=0,A235=""),"",IF($L239="TC",0,IF($L239="Nso",0,VLOOKUP($A235,'Result Entry'!$B$9:$FW$108,83,0))))</f>
        <v>0</v>
      </c>
      <c r="AB255" s="125">
        <f>IF(OR(A235=0,A235=""),"",VLOOKUP($A235,'Result Entry'!$B$9:$FW$108,73,0))</f>
        <v>0</v>
      </c>
    </row>
    <row r="256" spans="1:28" s="52" customFormat="1" ht="28.5" customHeight="1">
      <c r="A256" s="2214"/>
      <c r="B256" s="904" t="s">
        <v>69</v>
      </c>
      <c r="C256" s="2168">
        <f>IF(OR(A235=0,A235=""),"",IF(AB256&gt;=1,'Result Entry'!$CN$3,0))</f>
        <v>0</v>
      </c>
      <c r="D256" s="2167"/>
      <c r="E256" s="946">
        <f>IF(OR(A235=0,A235=""),"",IF($L239="TC",0,IF($L239="Nso",0,VLOOKUP($A235,'Result Entry'!$B$9:$FW$108,91,0))))</f>
        <v>0</v>
      </c>
      <c r="F256" s="947">
        <f>IF(OR(A235=0,A235=""),"",IF($L239="TC",0,IF($L239="Nso",0,VLOOKUP($A235,'Result Entry'!$B$9:$FW$108,92,0))))</f>
        <v>0</v>
      </c>
      <c r="G256" s="947">
        <f>IF(OR(A235=0,A235=""),"",IF($L239="TC",0,IF($L239="Nso",0,VLOOKUP($A235,'Result Entry'!$B$9:$FW$108,93,0))))</f>
        <v>0</v>
      </c>
      <c r="H256" s="948">
        <f>IF(OR(A235=0,A235=""),"",SUM(E256:G256))</f>
        <v>0</v>
      </c>
      <c r="I256" s="949" t="str">
        <f>CONCATENATE(X256,"/",'Result Entry'!$CR$7)</f>
        <v>0/70</v>
      </c>
      <c r="J256" s="950" t="str">
        <f>IF(OR(A235=0,A235=""),"",IF(Y256=0,"--",CONCATENATE(Y256,"/",'Result Entry'!$CS$7)))</f>
        <v>--</v>
      </c>
      <c r="K256" s="951">
        <f t="shared" si="24"/>
        <v>0</v>
      </c>
      <c r="L256" s="952">
        <f t="shared" si="25"/>
        <v>0</v>
      </c>
      <c r="M256" s="949" t="str">
        <f>CONCATENATE(Z256,"/",'Result Entry'!$CV$7)</f>
        <v>0/100</v>
      </c>
      <c r="N256" s="950" t="str">
        <f>IF(AA256=0,"--",CONCATENATE(AA256,"/",'Result Entry'!$CW$7))</f>
        <v>--</v>
      </c>
      <c r="O256" s="953">
        <f t="shared" si="26"/>
        <v>0</v>
      </c>
      <c r="P256" s="954">
        <f t="shared" si="27"/>
        <v>0</v>
      </c>
      <c r="Q256" s="955" t="str">
        <f>IF(OR(A235=0,A235=""),"",IF($L239="TC",0,IF($L239="Nso",0,VLOOKUP($A235,'Result Entry'!$B$9:$FW$108,106,0))))</f>
        <v/>
      </c>
      <c r="R256" s="2216"/>
      <c r="S256" s="2212"/>
      <c r="T256" s="2212"/>
      <c r="U256" s="2212"/>
      <c r="V256" s="2212"/>
      <c r="W256" s="2212"/>
      <c r="X256" s="126">
        <f>IF(OR(A235=0,A235=""),"",IF($L239="TC",0,IF($L239="Nso",0,VLOOKUP($A235,'Result Entry'!$B$9:$FW$108,95,0))))</f>
        <v>0</v>
      </c>
      <c r="Y256" s="126">
        <f>IF(OR(A235=0,A235=""),"",IF($L239="TC",0,IF($L239="Nso",0,VLOOKUP($A235,'Result Entry'!$B$9:$FW$108,96,0))))</f>
        <v>0</v>
      </c>
      <c r="Z256" s="126">
        <f>IF(OR(A235=0,A235=""),"",IF($L239="TC",0,IF($L239="Nso",0,VLOOKUP($A235,'Result Entry'!$B$9:$FW$108,99,0))))</f>
        <v>0</v>
      </c>
      <c r="AA256" s="126">
        <f>IF(OR(A235=0,A235=""),"",IF($L239="TC",0,IF($L239="Nso",0,VLOOKUP($A235,'Result Entry'!$B$9:$FW$108,100,0))))</f>
        <v>0</v>
      </c>
      <c r="AB256" s="126">
        <f>IF(OR(A235=0,A235=""),"",VLOOKUP($A235,'Result Entry'!$B$9:$FW$108,90,0))</f>
        <v>0</v>
      </c>
    </row>
    <row r="257" spans="1:28" s="52" customFormat="1" ht="28.5" customHeight="1" thickBot="1">
      <c r="A257" s="2214"/>
      <c r="B257" s="904" t="s">
        <v>69</v>
      </c>
      <c r="C257" s="2166">
        <f>IF(OR(A235=0,A235=""),"",IF(AB257&gt;=1,'Result Entry'!$DE$3,0))</f>
        <v>0</v>
      </c>
      <c r="D257" s="2167"/>
      <c r="E257" s="956">
        <f>IF(OR(A235=0,A235=""),"",IF($L239="TC",0,IF($L239="Nso",0,VLOOKUP($A235,'Result Entry'!$B$9:$FW$108,108,0))))</f>
        <v>0</v>
      </c>
      <c r="F257" s="957">
        <f>IF(OR(A235=0,A235=""),"",IF($L239="TC",0,IF($L239="Nso",0,VLOOKUP($A235,'Result Entry'!$B$9:$FW$108,109,0))))</f>
        <v>0</v>
      </c>
      <c r="G257" s="957">
        <f>IF(OR(A235=0,A235=""),"",IF($L239="TC",0,IF($L239="Nso",0,VLOOKUP($A235,'Result Entry'!$B$9:$FW$108,110,0))))</f>
        <v>0</v>
      </c>
      <c r="H257" s="958">
        <f>IF(OR(A235=0,A235=""),"",SUM(E257:G257))</f>
        <v>0</v>
      </c>
      <c r="I257" s="959" t="str">
        <f>CONCATENATE(X257,"/",'Result Entry'!$DI$7)</f>
        <v>0/70</v>
      </c>
      <c r="J257" s="960" t="str">
        <f>IF(OR(A235=0,A235=""),"",IF(Y257=0,"--",CONCATENATE(Y257,"/",'Result Entry'!$DJ$7)))</f>
        <v>--</v>
      </c>
      <c r="K257" s="961">
        <f t="shared" si="24"/>
        <v>0</v>
      </c>
      <c r="L257" s="962">
        <f t="shared" si="25"/>
        <v>0</v>
      </c>
      <c r="M257" s="959" t="str">
        <f>CONCATENATE(Z257,"/",'Result Entry'!$DM$7)</f>
        <v>0/100</v>
      </c>
      <c r="N257" s="960" t="str">
        <f>IF(AA257=0,"--",CONCATENATE(AA257,"/",'Result Entry'!$DN$7))</f>
        <v>--</v>
      </c>
      <c r="O257" s="963">
        <f t="shared" si="26"/>
        <v>0</v>
      </c>
      <c r="P257" s="964">
        <f t="shared" si="27"/>
        <v>0</v>
      </c>
      <c r="Q257" s="930" t="str">
        <f>IF(OR(A235=0,A235=""),"",IF($L239="TC",0,IF($L239="Nso",0,VLOOKUP($A235,'Result Entry'!$B$9:$FW$108,123,0))))</f>
        <v/>
      </c>
      <c r="R257" s="2216"/>
      <c r="S257" s="2212"/>
      <c r="T257" s="2212"/>
      <c r="U257" s="2212"/>
      <c r="V257" s="2212"/>
      <c r="W257" s="2212"/>
      <c r="X257" s="199">
        <f>IF(OR(A235=0,A235=""),"",IF($L239="TC",0,IF($L239="Nso",0,VLOOKUP($A235,'Result Entry'!$B$9:$FW$108,112,0))))</f>
        <v>0</v>
      </c>
      <c r="Y257" s="199">
        <f>IF(OR(A235=0,A235=""),"",IF($L239="TC",0,IF($L239="Nso",0,VLOOKUP($A235,'Result Entry'!$B$9:$FW$108,113,0))))</f>
        <v>0</v>
      </c>
      <c r="Z257" s="199">
        <f>IF(OR(A235=0,A235=""),"",IF($L239="TC",0,IF($L239="Nso",0,VLOOKUP($A235,'Result Entry'!$B$9:$FW$108,116,0))))</f>
        <v>0</v>
      </c>
      <c r="AA257" s="199">
        <f>IF(OR(A235=0,A235=""),"",IF($L239="TC",0,IF($L239="Nso",0,VLOOKUP($A235,'Result Entry'!$B$9:$FW$108,117,0))))</f>
        <v>0</v>
      </c>
      <c r="AB257" s="199">
        <f>IF(OR(A235=0,A235=""),"",VLOOKUP($A235,'Result Entry'!$B$9:$FW$108,107,0))</f>
        <v>0</v>
      </c>
    </row>
    <row r="258" spans="1:28" s="17" customFormat="1" ht="33.75" customHeight="1">
      <c r="A258" s="2214"/>
      <c r="B258" s="904" t="s">
        <v>69</v>
      </c>
      <c r="C258" s="2169" t="s">
        <v>77</v>
      </c>
      <c r="D258" s="2170"/>
      <c r="E258" s="2171"/>
      <c r="F258" s="2175" t="s">
        <v>78</v>
      </c>
      <c r="G258" s="2176"/>
      <c r="H258" s="2177"/>
      <c r="I258" s="2145" t="s">
        <v>79</v>
      </c>
      <c r="J258" s="2146"/>
      <c r="K258" s="2147" t="s">
        <v>41</v>
      </c>
      <c r="L258" s="2148"/>
      <c r="M258" s="2147" t="s">
        <v>91</v>
      </c>
      <c r="N258" s="2149"/>
      <c r="O258" s="2150" t="s">
        <v>39</v>
      </c>
      <c r="P258" s="2149"/>
      <c r="Q258" s="965" t="s">
        <v>43</v>
      </c>
      <c r="R258" s="2216"/>
      <c r="S258" s="2212"/>
      <c r="T258" s="2212"/>
      <c r="U258" s="2212"/>
      <c r="V258" s="2212"/>
      <c r="W258" s="2212"/>
    </row>
    <row r="259" spans="1:28" s="17" customFormat="1" ht="33.75" customHeight="1" thickBot="1">
      <c r="A259" s="2214"/>
      <c r="B259" s="904" t="s">
        <v>69</v>
      </c>
      <c r="C259" s="2172"/>
      <c r="D259" s="2173"/>
      <c r="E259" s="2174"/>
      <c r="F259" s="2151">
        <f>IF(OR(A235=0,A235=""),"",IF($L239="TC",0,IF($L239="Nso",0,VLOOKUP($A235,'Result Entry'!$B$9:$FW$108,171,0))))</f>
        <v>0</v>
      </c>
      <c r="G259" s="2152"/>
      <c r="H259" s="2153"/>
      <c r="I259" s="2154">
        <f>IF(OR(A235=0,A235=""),"",IF($L239="TC",0,IF($L239="Nso",0,VLOOKUP($A235,'Result Entry'!$B$9:$FW$108,172,0))))</f>
        <v>0</v>
      </c>
      <c r="J259" s="2155"/>
      <c r="K259" s="2156">
        <f>IF(OR(A235=0,A235=""),"",IF($L239="TC",0,IF($L239="Nso",0,VLOOKUP($A235,'Result Entry'!$B$9:$FW$108,173,0))))</f>
        <v>0</v>
      </c>
      <c r="L259" s="2157"/>
      <c r="M259" s="2158" t="str">
        <f>IF(OR(A235=0,A235=""),"",IF($L239="TC",0,IF($L239="Nso",0,VLOOKUP($A235,'Result Entry'!$B$9:$FW$108,174,0))))</f>
        <v/>
      </c>
      <c r="N259" s="2159"/>
      <c r="O259" s="2160" t="str">
        <f>IF(OR(A235=0,A235=""),"",VLOOKUP($A235,'Result Entry'!$B$9:$FW$108,175,0))</f>
        <v/>
      </c>
      <c r="P259" s="2161"/>
      <c r="Q259" s="966" t="str">
        <f>IF(OR(A235=0,A235=""),"",IF($L239="TC",0,IF($L239="Nso",0,VLOOKUP($A235,'Result Entry'!$B$9:$FW$108,177,0))))</f>
        <v/>
      </c>
      <c r="R259" s="2216"/>
      <c r="S259" s="2212"/>
      <c r="T259" s="2212"/>
      <c r="U259" s="2212"/>
      <c r="V259" s="2212"/>
      <c r="W259" s="2212"/>
    </row>
    <row r="260" spans="1:28" s="17" customFormat="1" ht="33.75" customHeight="1">
      <c r="A260" s="2214"/>
      <c r="B260" s="904" t="s">
        <v>69</v>
      </c>
      <c r="C260" s="2118" t="s">
        <v>58</v>
      </c>
      <c r="D260" s="2119"/>
      <c r="E260" s="2119"/>
      <c r="F260" s="2119"/>
      <c r="G260" s="2119"/>
      <c r="H260" s="2119"/>
      <c r="I260" s="2120"/>
      <c r="J260" s="2121" t="s">
        <v>59</v>
      </c>
      <c r="K260" s="2121"/>
      <c r="L260" s="2121"/>
      <c r="M260" s="2122"/>
      <c r="N260" s="2123">
        <f>IF(OR(A235=0,A235=""),"",VLOOKUP($A235,'Result Entry'!$B$9:$FW$108,168,0))</f>
        <v>0</v>
      </c>
      <c r="O260" s="2124"/>
      <c r="P260" s="2125" t="s">
        <v>37</v>
      </c>
      <c r="Q260" s="2126"/>
      <c r="R260" s="2216"/>
      <c r="S260" s="2212"/>
      <c r="T260" s="2212"/>
      <c r="U260" s="2212"/>
      <c r="V260" s="2212"/>
      <c r="W260" s="2212"/>
    </row>
    <row r="261" spans="1:28" s="17" customFormat="1" ht="33.75" customHeight="1" thickBot="1">
      <c r="A261" s="2214"/>
      <c r="B261" s="904" t="s">
        <v>69</v>
      </c>
      <c r="C261" s="2127" t="s">
        <v>242</v>
      </c>
      <c r="D261" s="2128"/>
      <c r="E261" s="2128"/>
      <c r="F261" s="2129" t="s">
        <v>157</v>
      </c>
      <c r="G261" s="2130"/>
      <c r="H261" s="2131"/>
      <c r="I261" s="967" t="s">
        <v>240</v>
      </c>
      <c r="J261" s="2135" t="s">
        <v>60</v>
      </c>
      <c r="K261" s="2135"/>
      <c r="L261" s="2135"/>
      <c r="M261" s="2136"/>
      <c r="N261" s="2137">
        <f>IF(OR(A235=0,A235=""),"",VLOOKUP($A235,'Result Entry'!$B$9:$FW$108,169,0))</f>
        <v>0</v>
      </c>
      <c r="O261" s="2138"/>
      <c r="P261" s="2139" t="str">
        <f>IF(OR(A235=0,A235=""),"",VLOOKUP($A235,'Result Entry'!$B$9:$FW$108,170,0))</f>
        <v/>
      </c>
      <c r="Q261" s="2140"/>
      <c r="R261" s="2216"/>
      <c r="S261" s="2212"/>
      <c r="T261" s="2212"/>
      <c r="U261" s="2212"/>
      <c r="V261" s="2212"/>
      <c r="W261" s="2212"/>
    </row>
    <row r="262" spans="1:28" s="17" customFormat="1" ht="33.75" customHeight="1">
      <c r="A262" s="2214"/>
      <c r="B262" s="904" t="s">
        <v>69</v>
      </c>
      <c r="C262" s="2127"/>
      <c r="D262" s="2128"/>
      <c r="E262" s="2128"/>
      <c r="F262" s="2132"/>
      <c r="G262" s="2133"/>
      <c r="H262" s="2134"/>
      <c r="I262" s="968" t="s">
        <v>99</v>
      </c>
      <c r="J262" s="2141" t="s">
        <v>61</v>
      </c>
      <c r="K262" s="2141"/>
      <c r="L262" s="2141"/>
      <c r="M262" s="2142"/>
      <c r="N262" s="2143">
        <f>IF(OR(A235=0,A235=""),"",IF($L239="TC","Transferred",IF($L239="Nso","NameSeparated",VLOOKUP($A235,'Result Entry'!$B$9:$FW$108,178,0))))</f>
        <v>0</v>
      </c>
      <c r="O262" s="2143"/>
      <c r="P262" s="2143"/>
      <c r="Q262" s="2144"/>
      <c r="R262" s="2216"/>
      <c r="S262" s="2212"/>
      <c r="T262" s="2212"/>
      <c r="U262" s="2212"/>
      <c r="V262" s="2212"/>
      <c r="W262" s="2212"/>
    </row>
    <row r="263" spans="1:28" s="17" customFormat="1" ht="33.75" customHeight="1">
      <c r="A263" s="2214"/>
      <c r="B263" s="904" t="s">
        <v>69</v>
      </c>
      <c r="C263" s="2104" t="str">
        <f>'Result Entry'!$DU$3</f>
        <v>Foundation Of Information Tech.</v>
      </c>
      <c r="D263" s="2105"/>
      <c r="E263" s="2106"/>
      <c r="F263" s="2069" t="str">
        <f>IF(OR(A235=0,A235=""),"",IF(OR($L239="TC",$L239="Nso"),"",VLOOKUP($A235,'Result Entry'!$B$9:$GS$108,196,0)))</f>
        <v>0/200</v>
      </c>
      <c r="G263" s="2069"/>
      <c r="H263" s="2069"/>
      <c r="I263" s="969" t="str">
        <f>IF(OR(A235=0,A235=""),"",IF(F263="","",VLOOKUP($A235,'Result Entry'!$B$9:$GS$108,137,0)))</f>
        <v/>
      </c>
      <c r="J263" s="2107" t="s">
        <v>71</v>
      </c>
      <c r="K263" s="2107"/>
      <c r="L263" s="2107"/>
      <c r="M263" s="2108"/>
      <c r="N263" s="2109">
        <f>IF(OR(A235=0,A235=""),"",'Result Entry'!$T$2)</f>
        <v>45419</v>
      </c>
      <c r="O263" s="2110"/>
      <c r="P263" s="2110"/>
      <c r="Q263" s="2111"/>
      <c r="R263" s="2216"/>
      <c r="S263" s="2212"/>
      <c r="T263" s="2212"/>
      <c r="U263" s="2212"/>
      <c r="V263" s="2212"/>
      <c r="W263" s="2212"/>
    </row>
    <row r="264" spans="1:28" s="17" customFormat="1" ht="33.75" customHeight="1">
      <c r="A264" s="2214"/>
      <c r="B264" s="904" t="s">
        <v>69</v>
      </c>
      <c r="C264" s="2066" t="str">
        <f>'Result Entry'!$EI$3</f>
        <v>G.I.A.I.-II</v>
      </c>
      <c r="D264" s="2067"/>
      <c r="E264" s="2068"/>
      <c r="F264" s="2069" t="str">
        <f>IF(OR(A235=0,A235=""),"",IF(OR($L239="TC",$L239="Nso"),"",VLOOKUP($A235,'Result Entry'!$B$9:$GS$108,200,0)))</f>
        <v>0/200</v>
      </c>
      <c r="G264" s="2069"/>
      <c r="H264" s="2069"/>
      <c r="I264" s="969" t="str">
        <f>IF(OR(A235=0,A235=""),"",IF(F264="","",VLOOKUP($A235,'Result Entry'!$B$9:$GS$108,149,0)))</f>
        <v/>
      </c>
      <c r="J264" s="2112"/>
      <c r="K264" s="2113"/>
      <c r="L264" s="2113"/>
      <c r="M264" s="2113"/>
      <c r="N264" s="2113"/>
      <c r="O264" s="2113"/>
      <c r="P264" s="2113"/>
      <c r="Q264" s="2114"/>
      <c r="R264" s="2216"/>
      <c r="S264" s="2212"/>
      <c r="T264" s="2212"/>
      <c r="U264" s="2212"/>
      <c r="V264" s="2212"/>
      <c r="W264" s="2212"/>
    </row>
    <row r="265" spans="1:28" s="17" customFormat="1" ht="33.75" customHeight="1">
      <c r="A265" s="2214"/>
      <c r="B265" s="904" t="s">
        <v>69</v>
      </c>
      <c r="C265" s="2066" t="str">
        <f>'Result Entry'!$EU$3</f>
        <v>SOC.SER.PLAN</v>
      </c>
      <c r="D265" s="2067"/>
      <c r="E265" s="2068"/>
      <c r="F265" s="2069" t="str">
        <f>IF(OR(A235=0,A235=""),"",IF(OR($L239="TC",$L239="Nso"),"",VLOOKUP($A235,'Result Entry'!$B$9:$HS$108,204,0)))</f>
        <v>0/200</v>
      </c>
      <c r="G265" s="2069"/>
      <c r="H265" s="2069"/>
      <c r="I265" s="969" t="str">
        <f>IF(OR(A235=0,A235=""),"",IF(F265="","",VLOOKUP($A235,'Result Entry'!$B$9:$GS$108,161,0)))</f>
        <v/>
      </c>
      <c r="J265" s="2070" t="s">
        <v>174</v>
      </c>
      <c r="K265" s="2071"/>
      <c r="L265" s="2071"/>
      <c r="M265" s="2072"/>
      <c r="N265" s="2115"/>
      <c r="O265" s="2116"/>
      <c r="P265" s="2116"/>
      <c r="Q265" s="2117"/>
      <c r="R265" s="2216"/>
      <c r="S265" s="2212"/>
      <c r="T265" s="2212"/>
      <c r="U265" s="2212"/>
      <c r="V265" s="2212"/>
      <c r="W265" s="2212"/>
    </row>
    <row r="266" spans="1:28" s="17" customFormat="1" ht="33.75" customHeight="1" thickBot="1">
      <c r="A266" s="2214"/>
      <c r="B266" s="904" t="s">
        <v>69</v>
      </c>
      <c r="C266" s="2066" t="str">
        <f>'Result Entry'!$FG$3</f>
        <v>Jeewan Kaushal</v>
      </c>
      <c r="D266" s="2067"/>
      <c r="E266" s="2068"/>
      <c r="F266" s="2069" t="str">
        <f>IF(OR(A235=0,A235=""),"",IF(OR($L239="TC",$L239="Nso"),"",VLOOKUP($A235,'Result Entry'!$B$9:$HS$108,208,0)))</f>
        <v>0/100</v>
      </c>
      <c r="G266" s="2069"/>
      <c r="H266" s="2069"/>
      <c r="I266" s="969" t="str">
        <f>IF(OR(A235=0,A235=""),"",IF(F266="","",VLOOKUP($A235,'Result Entry'!$B$9:$HS$108,167,0)))</f>
        <v/>
      </c>
      <c r="J266" s="2070" t="s">
        <v>148</v>
      </c>
      <c r="K266" s="2071"/>
      <c r="L266" s="2071"/>
      <c r="M266" s="2072"/>
      <c r="N266" s="2072"/>
      <c r="O266" s="2072"/>
      <c r="P266" s="2072"/>
      <c r="Q266" s="2073"/>
      <c r="R266" s="2216"/>
      <c r="S266" s="2212"/>
      <c r="T266" s="2212"/>
      <c r="U266" s="2212"/>
      <c r="V266" s="2212"/>
      <c r="W266" s="2212"/>
    </row>
    <row r="267" spans="1:28" s="17" customFormat="1" ht="33.75" customHeight="1">
      <c r="A267" s="2214"/>
      <c r="B267" s="904" t="s">
        <v>69</v>
      </c>
      <c r="C267" s="2074" t="s">
        <v>180</v>
      </c>
      <c r="D267" s="2075"/>
      <c r="E267" s="2076"/>
      <c r="F267" s="2083" t="s">
        <v>181</v>
      </c>
      <c r="G267" s="2084"/>
      <c r="H267" s="2085"/>
      <c r="I267" s="970" t="s">
        <v>30</v>
      </c>
      <c r="J267" s="2070" t="s">
        <v>175</v>
      </c>
      <c r="K267" s="2071"/>
      <c r="L267" s="2071"/>
      <c r="M267" s="2072"/>
      <c r="N267" s="2072"/>
      <c r="O267" s="2072"/>
      <c r="P267" s="2072"/>
      <c r="Q267" s="2073"/>
      <c r="R267" s="2216"/>
      <c r="S267" s="2212"/>
      <c r="T267" s="2212"/>
      <c r="U267" s="2212"/>
      <c r="V267" s="2212"/>
      <c r="W267" s="2212"/>
    </row>
    <row r="268" spans="1:28" s="17" customFormat="1" ht="33.75" customHeight="1">
      <c r="A268" s="2214"/>
      <c r="B268" s="904" t="s">
        <v>69</v>
      </c>
      <c r="C268" s="2077"/>
      <c r="D268" s="2078"/>
      <c r="E268" s="2079"/>
      <c r="F268" s="2086" t="s">
        <v>243</v>
      </c>
      <c r="G268" s="2087"/>
      <c r="H268" s="2088"/>
      <c r="I268" s="971" t="s">
        <v>62</v>
      </c>
      <c r="J268" s="2089" t="s">
        <v>67</v>
      </c>
      <c r="K268" s="2090"/>
      <c r="L268" s="2090"/>
      <c r="M268" s="2090"/>
      <c r="N268" s="2090"/>
      <c r="O268" s="2090"/>
      <c r="P268" s="2090"/>
      <c r="Q268" s="2091"/>
      <c r="R268" s="2216"/>
      <c r="S268" s="2212"/>
      <c r="T268" s="2212"/>
      <c r="U268" s="2212"/>
      <c r="V268" s="2212"/>
      <c r="W268" s="2212"/>
    </row>
    <row r="269" spans="1:28" s="17" customFormat="1" ht="33.75" customHeight="1">
      <c r="A269" s="2214"/>
      <c r="B269" s="904" t="s">
        <v>69</v>
      </c>
      <c r="C269" s="2077"/>
      <c r="D269" s="2078"/>
      <c r="E269" s="2079"/>
      <c r="F269" s="2086" t="s">
        <v>244</v>
      </c>
      <c r="G269" s="2087"/>
      <c r="H269" s="2088"/>
      <c r="I269" s="971" t="s">
        <v>63</v>
      </c>
      <c r="J269" s="2092"/>
      <c r="K269" s="2093"/>
      <c r="L269" s="2093"/>
      <c r="M269" s="2093"/>
      <c r="N269" s="2093"/>
      <c r="O269" s="2093"/>
      <c r="P269" s="2093"/>
      <c r="Q269" s="2094"/>
      <c r="R269" s="2216"/>
      <c r="S269" s="2212"/>
      <c r="T269" s="2212"/>
      <c r="U269" s="2212"/>
      <c r="V269" s="2212"/>
      <c r="W269" s="2212"/>
    </row>
    <row r="270" spans="1:28" s="17" customFormat="1" ht="33.75" customHeight="1">
      <c r="A270" s="2214"/>
      <c r="B270" s="904" t="s">
        <v>69</v>
      </c>
      <c r="C270" s="2077"/>
      <c r="D270" s="2078"/>
      <c r="E270" s="2079"/>
      <c r="F270" s="2086" t="s">
        <v>245</v>
      </c>
      <c r="G270" s="2087"/>
      <c r="H270" s="2088"/>
      <c r="I270" s="971" t="s">
        <v>65</v>
      </c>
      <c r="J270" s="2092"/>
      <c r="K270" s="2093"/>
      <c r="L270" s="2093"/>
      <c r="M270" s="2093"/>
      <c r="N270" s="2093"/>
      <c r="O270" s="2093"/>
      <c r="P270" s="2093"/>
      <c r="Q270" s="2094"/>
      <c r="R270" s="2216"/>
      <c r="S270" s="2212"/>
      <c r="T270" s="2212"/>
      <c r="U270" s="2212"/>
      <c r="V270" s="2212"/>
      <c r="W270" s="2212"/>
    </row>
    <row r="271" spans="1:28" s="17" customFormat="1" ht="33.75" customHeight="1">
      <c r="A271" s="2214"/>
      <c r="B271" s="904" t="s">
        <v>69</v>
      </c>
      <c r="C271" s="2077"/>
      <c r="D271" s="2078"/>
      <c r="E271" s="2079"/>
      <c r="F271" s="2086" t="s">
        <v>246</v>
      </c>
      <c r="G271" s="2087"/>
      <c r="H271" s="2088"/>
      <c r="I271" s="971" t="s">
        <v>64</v>
      </c>
      <c r="J271" s="2095" t="s">
        <v>80</v>
      </c>
      <c r="K271" s="2096"/>
      <c r="L271" s="2096"/>
      <c r="M271" s="2096"/>
      <c r="N271" s="2096"/>
      <c r="O271" s="2096"/>
      <c r="P271" s="2096"/>
      <c r="Q271" s="2097"/>
      <c r="R271" s="2216"/>
      <c r="S271" s="2212"/>
      <c r="T271" s="2212"/>
      <c r="U271" s="2212"/>
      <c r="V271" s="2212"/>
      <c r="W271" s="2212"/>
    </row>
    <row r="272" spans="1:28" s="17" customFormat="1" ht="33.75" customHeight="1" thickBot="1">
      <c r="A272" s="2214"/>
      <c r="B272" s="972" t="s">
        <v>69</v>
      </c>
      <c r="C272" s="2080"/>
      <c r="D272" s="2081"/>
      <c r="E272" s="2082"/>
      <c r="F272" s="2101"/>
      <c r="G272" s="2102"/>
      <c r="H272" s="2102"/>
      <c r="I272" s="2103"/>
      <c r="J272" s="2098"/>
      <c r="K272" s="2099"/>
      <c r="L272" s="2099"/>
      <c r="M272" s="2099"/>
      <c r="N272" s="2099"/>
      <c r="O272" s="2099"/>
      <c r="P272" s="2099"/>
      <c r="Q272" s="2100"/>
      <c r="R272" s="2216"/>
      <c r="S272" s="2212"/>
      <c r="T272" s="2212"/>
      <c r="U272" s="2212"/>
      <c r="V272" s="2212"/>
      <c r="W272" s="2212"/>
    </row>
    <row r="273" spans="1:23" s="43" customFormat="1" ht="48.75" customHeight="1">
      <c r="A273" s="973"/>
      <c r="B273" s="2065"/>
      <c r="C273" s="2065"/>
      <c r="D273" s="2065"/>
      <c r="E273" s="2065"/>
      <c r="F273" s="2065"/>
      <c r="G273" s="2065"/>
      <c r="H273" s="2065"/>
      <c r="I273" s="2065"/>
      <c r="J273" s="2065"/>
      <c r="K273" s="2065"/>
      <c r="L273" s="2065"/>
      <c r="M273" s="2065"/>
      <c r="N273" s="2065"/>
      <c r="O273" s="2065"/>
      <c r="P273" s="2065"/>
      <c r="Q273" s="2065"/>
      <c r="R273" s="2216"/>
      <c r="S273" s="2212"/>
      <c r="T273" s="2212"/>
      <c r="U273" s="2212"/>
      <c r="V273" s="2212"/>
      <c r="W273" s="2212"/>
    </row>
    <row r="274" spans="1:23" s="17" customFormat="1" ht="12" customHeight="1">
      <c r="A274" s="2211">
        <f>IF(OR(A235=0,A235=""),"",A235+1)</f>
        <v>8</v>
      </c>
      <c r="B274" s="2211"/>
      <c r="C274" s="2211"/>
      <c r="D274" s="2211"/>
      <c r="E274" s="2211"/>
      <c r="F274" s="2211"/>
      <c r="G274" s="2211"/>
      <c r="H274" s="2211"/>
      <c r="I274" s="2211"/>
      <c r="J274" s="2211"/>
      <c r="K274" s="2211"/>
      <c r="L274" s="2211"/>
      <c r="M274" s="2211"/>
      <c r="N274" s="2211"/>
      <c r="O274" s="2211"/>
      <c r="P274" s="2211"/>
      <c r="Q274" s="2211"/>
      <c r="R274" s="2211"/>
      <c r="S274" s="2212"/>
      <c r="T274" s="2212"/>
      <c r="U274" s="2212"/>
      <c r="V274" s="2212"/>
      <c r="W274" s="2212"/>
    </row>
    <row r="275" spans="1:23" s="17" customFormat="1" ht="16.5" customHeight="1" thickBot="1">
      <c r="A275" s="2213"/>
      <c r="B275" s="2215" t="s">
        <v>50</v>
      </c>
      <c r="C275" s="2215"/>
      <c r="D275" s="2215"/>
      <c r="E275" s="2215"/>
      <c r="F275" s="2215"/>
      <c r="G275" s="2215"/>
      <c r="H275" s="2215"/>
      <c r="I275" s="2215"/>
      <c r="J275" s="2215"/>
      <c r="K275" s="2215"/>
      <c r="L275" s="2215"/>
      <c r="M275" s="2215"/>
      <c r="N275" s="2215"/>
      <c r="O275" s="2215"/>
      <c r="P275" s="2215"/>
      <c r="Q275" s="2215"/>
      <c r="R275" s="2216"/>
      <c r="S275" s="2212"/>
      <c r="T275" s="2212"/>
      <c r="U275" s="2212"/>
      <c r="V275" s="2212"/>
      <c r="W275" s="2212"/>
    </row>
    <row r="276" spans="1:23" s="17" customFormat="1" ht="62.25" customHeight="1">
      <c r="A276" s="2214"/>
      <c r="B276" s="2217">
        <v>108</v>
      </c>
      <c r="C276" s="902">
        <f>logo</f>
        <v>0</v>
      </c>
      <c r="D276" s="2219" t="str">
        <f>Master!$E$8</f>
        <v xml:space="preserve">Govt. Sr. Secondary School </v>
      </c>
      <c r="E276" s="2220"/>
      <c r="F276" s="2220"/>
      <c r="G276" s="2220"/>
      <c r="H276" s="2220"/>
      <c r="I276" s="2220"/>
      <c r="J276" s="2220"/>
      <c r="K276" s="2220"/>
      <c r="L276" s="2220"/>
      <c r="M276" s="2220"/>
      <c r="N276" s="2220"/>
      <c r="O276" s="2220"/>
      <c r="P276" s="2220"/>
      <c r="Q276" s="2221"/>
      <c r="R276" s="2216"/>
      <c r="S276" s="2212"/>
      <c r="T276" s="2212"/>
      <c r="U276" s="2212"/>
      <c r="V276" s="2212"/>
      <c r="W276" s="2212"/>
    </row>
    <row r="277" spans="1:23" s="17" customFormat="1" ht="33" customHeight="1" thickBot="1">
      <c r="A277" s="2214"/>
      <c r="B277" s="2218"/>
      <c r="C277" s="903"/>
      <c r="D277" s="2222" t="str">
        <f>Master!$E$11</f>
        <v>P.S.-Bapini (Jodhpur)</v>
      </c>
      <c r="E277" s="2222"/>
      <c r="F277" s="2222"/>
      <c r="G277" s="2222"/>
      <c r="H277" s="2222"/>
      <c r="I277" s="2222"/>
      <c r="J277" s="2222"/>
      <c r="K277" s="2222"/>
      <c r="L277" s="2222"/>
      <c r="M277" s="2222"/>
      <c r="N277" s="2222"/>
      <c r="O277" s="2222"/>
      <c r="P277" s="2222"/>
      <c r="Q277" s="2223"/>
      <c r="R277" s="2216"/>
      <c r="S277" s="2212"/>
      <c r="T277" s="2212"/>
      <c r="U277" s="2212"/>
      <c r="V277" s="2212"/>
      <c r="W277" s="2212"/>
    </row>
    <row r="278" spans="1:23" s="17" customFormat="1" ht="21.75" customHeight="1">
      <c r="A278" s="2214"/>
      <c r="B278" s="2224"/>
      <c r="C278" s="2226" t="s">
        <v>150</v>
      </c>
      <c r="D278" s="2227"/>
      <c r="E278" s="2227"/>
      <c r="F278" s="2227"/>
      <c r="G278" s="2227"/>
      <c r="H278" s="2228"/>
      <c r="I278" s="2232" t="s">
        <v>127</v>
      </c>
      <c r="J278" s="2233"/>
      <c r="K278" s="2233"/>
      <c r="L278" s="2236">
        <f>IF(OR(A274=0,A274=""),"",VLOOKUP(A274,'Result Entry'!$B$6:$K$108,6,0))</f>
        <v>0</v>
      </c>
      <c r="M278" s="2237"/>
      <c r="N278" s="2240" t="s">
        <v>68</v>
      </c>
      <c r="O278" s="2241"/>
      <c r="P278" s="2242">
        <f>Master!$E$14</f>
        <v>8151106901</v>
      </c>
      <c r="Q278" s="2243"/>
      <c r="R278" s="2216"/>
      <c r="S278" s="2212"/>
      <c r="T278" s="2212"/>
      <c r="U278" s="2212"/>
      <c r="V278" s="2212"/>
      <c r="W278" s="2212"/>
    </row>
    <row r="279" spans="1:23" s="17" customFormat="1" ht="21.75" customHeight="1">
      <c r="A279" s="2214"/>
      <c r="B279" s="2225"/>
      <c r="C279" s="2226"/>
      <c r="D279" s="2227"/>
      <c r="E279" s="2227"/>
      <c r="F279" s="2227"/>
      <c r="G279" s="2227"/>
      <c r="H279" s="2228"/>
      <c r="I279" s="2232"/>
      <c r="J279" s="2233"/>
      <c r="K279" s="2233"/>
      <c r="L279" s="2236"/>
      <c r="M279" s="2237"/>
      <c r="N279" s="2244" t="s">
        <v>66</v>
      </c>
      <c r="O279" s="2245"/>
      <c r="P279" s="2246"/>
      <c r="Q279" s="2247"/>
      <c r="R279" s="2216"/>
      <c r="S279" s="2212"/>
      <c r="T279" s="2212"/>
      <c r="U279" s="2212"/>
      <c r="V279" s="2212"/>
      <c r="W279" s="2212"/>
    </row>
    <row r="280" spans="1:23" s="17" customFormat="1" ht="21.75" customHeight="1" thickBot="1">
      <c r="A280" s="2214"/>
      <c r="B280" s="2225"/>
      <c r="C280" s="2229"/>
      <c r="D280" s="2230"/>
      <c r="E280" s="2230"/>
      <c r="F280" s="2230"/>
      <c r="G280" s="2230"/>
      <c r="H280" s="2231"/>
      <c r="I280" s="2234"/>
      <c r="J280" s="2235"/>
      <c r="K280" s="2235"/>
      <c r="L280" s="2238"/>
      <c r="M280" s="2239"/>
      <c r="N280" s="2248" t="s">
        <v>51</v>
      </c>
      <c r="O280" s="2249"/>
      <c r="P280" s="2250" t="str">
        <f>Master!$E$6</f>
        <v>2023-24</v>
      </c>
      <c r="Q280" s="2251"/>
      <c r="R280" s="2216"/>
      <c r="S280" s="2212"/>
      <c r="T280" s="2212"/>
      <c r="U280" s="2212"/>
      <c r="V280" s="2212"/>
      <c r="W280" s="2212"/>
    </row>
    <row r="281" spans="1:23" s="17" customFormat="1" ht="32.25" customHeight="1">
      <c r="A281" s="2214"/>
      <c r="B281" s="904" t="s">
        <v>69</v>
      </c>
      <c r="C281" s="2252" t="s">
        <v>20</v>
      </c>
      <c r="D281" s="2253"/>
      <c r="E281" s="2253"/>
      <c r="F281" s="2253"/>
      <c r="G281" s="2254"/>
      <c r="H281" s="905" t="s">
        <v>149</v>
      </c>
      <c r="I281" s="2255">
        <f>IF(OR(A274=0,A274=""),"",VLOOKUP($A274,'Result Entry'!$B$9:$FW$108,4,0))</f>
        <v>0</v>
      </c>
      <c r="J281" s="2255"/>
      <c r="K281" s="2255"/>
      <c r="L281" s="2255"/>
      <c r="M281" s="2255"/>
      <c r="N281" s="2255"/>
      <c r="O281" s="2255"/>
      <c r="P281" s="2255"/>
      <c r="Q281" s="2256"/>
      <c r="R281" s="2216"/>
      <c r="S281" s="2212"/>
      <c r="T281" s="2212"/>
      <c r="U281" s="2212"/>
      <c r="V281" s="2212"/>
      <c r="W281" s="2212"/>
    </row>
    <row r="282" spans="1:23" s="17" customFormat="1" ht="32.25" customHeight="1">
      <c r="A282" s="2214"/>
      <c r="B282" s="904" t="s">
        <v>69</v>
      </c>
      <c r="C282" s="2178" t="s">
        <v>22</v>
      </c>
      <c r="D282" s="2179"/>
      <c r="E282" s="2179"/>
      <c r="F282" s="2179"/>
      <c r="G282" s="2180"/>
      <c r="H282" s="906" t="s">
        <v>149</v>
      </c>
      <c r="I282" s="2181">
        <f>IF(OR(A274=0,A274=""),"",VLOOKUP($A274,'Result Entry'!$B$9:$FW$108,7,0))</f>
        <v>0</v>
      </c>
      <c r="J282" s="2181"/>
      <c r="K282" s="2181"/>
      <c r="L282" s="2181"/>
      <c r="M282" s="2181"/>
      <c r="N282" s="2181"/>
      <c r="O282" s="2181"/>
      <c r="P282" s="2181"/>
      <c r="Q282" s="2182"/>
      <c r="R282" s="2216"/>
      <c r="S282" s="2212"/>
      <c r="T282" s="2212"/>
      <c r="U282" s="2212"/>
      <c r="V282" s="2212"/>
      <c r="W282" s="2212"/>
    </row>
    <row r="283" spans="1:23" s="17" customFormat="1" ht="32.25" customHeight="1">
      <c r="A283" s="2214"/>
      <c r="B283" s="904" t="s">
        <v>69</v>
      </c>
      <c r="C283" s="2178" t="s">
        <v>23</v>
      </c>
      <c r="D283" s="2179"/>
      <c r="E283" s="2179"/>
      <c r="F283" s="2179"/>
      <c r="G283" s="2180"/>
      <c r="H283" s="906" t="s">
        <v>149</v>
      </c>
      <c r="I283" s="2181">
        <f>IF(OR(A274=0,A274=""),"",VLOOKUP($A274,'Result Entry'!$B$9:$FW$108,8,0))</f>
        <v>0</v>
      </c>
      <c r="J283" s="2181"/>
      <c r="K283" s="2181"/>
      <c r="L283" s="2181"/>
      <c r="M283" s="2181"/>
      <c r="N283" s="2181"/>
      <c r="O283" s="2181"/>
      <c r="P283" s="2181"/>
      <c r="Q283" s="2182"/>
      <c r="R283" s="2216"/>
      <c r="S283" s="2212"/>
      <c r="T283" s="2212"/>
      <c r="U283" s="2212"/>
      <c r="V283" s="2212"/>
      <c r="W283" s="2212"/>
    </row>
    <row r="284" spans="1:23" s="17" customFormat="1" ht="32.25" customHeight="1">
      <c r="A284" s="2214"/>
      <c r="B284" s="904" t="s">
        <v>69</v>
      </c>
      <c r="C284" s="2178" t="s">
        <v>52</v>
      </c>
      <c r="D284" s="2179"/>
      <c r="E284" s="2179"/>
      <c r="F284" s="2179"/>
      <c r="G284" s="2180"/>
      <c r="H284" s="906" t="s">
        <v>149</v>
      </c>
      <c r="I284" s="2181">
        <f>IF(OR(A274=0,A274=""),"",VLOOKUP($A274,'Result Entry'!$B$9:$FW$108,9,0))</f>
        <v>0</v>
      </c>
      <c r="J284" s="2181"/>
      <c r="K284" s="2181"/>
      <c r="L284" s="2181"/>
      <c r="M284" s="2181"/>
      <c r="N284" s="2181"/>
      <c r="O284" s="2181"/>
      <c r="P284" s="2181"/>
      <c r="Q284" s="2182"/>
      <c r="R284" s="2216"/>
      <c r="S284" s="2212"/>
      <c r="T284" s="2212"/>
      <c r="U284" s="2212"/>
      <c r="V284" s="2212"/>
      <c r="W284" s="2212"/>
    </row>
    <row r="285" spans="1:23" s="17" customFormat="1" ht="32.25" customHeight="1">
      <c r="A285" s="2214"/>
      <c r="B285" s="904" t="s">
        <v>69</v>
      </c>
      <c r="C285" s="2178" t="s">
        <v>53</v>
      </c>
      <c r="D285" s="2179"/>
      <c r="E285" s="2179"/>
      <c r="F285" s="2179"/>
      <c r="G285" s="2180"/>
      <c r="H285" s="906" t="s">
        <v>149</v>
      </c>
      <c r="I285" s="2183" t="str">
        <f>IF(OR(A274=0,A274=""),"",CONCATENATE('Result Entry'!$G$4,'Result Entry'!$J$4))</f>
        <v>11(A)</v>
      </c>
      <c r="J285" s="2181"/>
      <c r="K285" s="2181"/>
      <c r="L285" s="2181"/>
      <c r="M285" s="2181"/>
      <c r="N285" s="2181"/>
      <c r="O285" s="2181"/>
      <c r="P285" s="2181"/>
      <c r="Q285" s="2182"/>
      <c r="R285" s="2216"/>
      <c r="S285" s="2212"/>
      <c r="T285" s="2212"/>
      <c r="U285" s="2212"/>
      <c r="V285" s="2212"/>
      <c r="W285" s="2212"/>
    </row>
    <row r="286" spans="1:23" s="17" customFormat="1" ht="32.25" customHeight="1" thickBot="1">
      <c r="A286" s="2214"/>
      <c r="B286" s="904" t="s">
        <v>69</v>
      </c>
      <c r="C286" s="2184" t="s">
        <v>25</v>
      </c>
      <c r="D286" s="2138"/>
      <c r="E286" s="2138"/>
      <c r="F286" s="2138"/>
      <c r="G286" s="2185"/>
      <c r="H286" s="907" t="s">
        <v>149</v>
      </c>
      <c r="I286" s="2186">
        <f>IF(OR(A274=0,A274=""),"",VLOOKUP($A274,'Result Entry'!$B$9:$FW$108,10,0))</f>
        <v>0</v>
      </c>
      <c r="J286" s="2186"/>
      <c r="K286" s="2186"/>
      <c r="L286" s="2186"/>
      <c r="M286" s="2186"/>
      <c r="N286" s="2186"/>
      <c r="O286" s="2186"/>
      <c r="P286" s="2186"/>
      <c r="Q286" s="2187"/>
      <c r="R286" s="2216"/>
      <c r="S286" s="2212"/>
      <c r="T286" s="2212"/>
      <c r="U286" s="2212"/>
      <c r="V286" s="2212"/>
      <c r="W286" s="2212"/>
    </row>
    <row r="287" spans="1:23" s="17" customFormat="1" ht="33.75" customHeight="1">
      <c r="A287" s="2214"/>
      <c r="B287" s="904" t="s">
        <v>69</v>
      </c>
      <c r="C287" s="2188" t="s">
        <v>242</v>
      </c>
      <c r="D287" s="2189"/>
      <c r="E287" s="2192" t="s">
        <v>72</v>
      </c>
      <c r="F287" s="2194" t="s">
        <v>73</v>
      </c>
      <c r="G287" s="2194" t="s">
        <v>229</v>
      </c>
      <c r="H287" s="2196" t="s">
        <v>168</v>
      </c>
      <c r="I287" s="2198" t="s">
        <v>55</v>
      </c>
      <c r="J287" s="2199"/>
      <c r="K287" s="2199"/>
      <c r="L287" s="2200" t="s">
        <v>230</v>
      </c>
      <c r="M287" s="2202" t="s">
        <v>84</v>
      </c>
      <c r="N287" s="2202"/>
      <c r="O287" s="2203"/>
      <c r="P287" s="2204" t="s">
        <v>76</v>
      </c>
      <c r="Q287" s="2206" t="s">
        <v>98</v>
      </c>
      <c r="R287" s="2216"/>
      <c r="S287" s="2212"/>
      <c r="T287" s="2212"/>
      <c r="U287" s="2212"/>
      <c r="V287" s="2212"/>
      <c r="W287" s="2212"/>
    </row>
    <row r="288" spans="1:23" s="17" customFormat="1" ht="33.75" customHeight="1">
      <c r="A288" s="2214"/>
      <c r="B288" s="904" t="s">
        <v>69</v>
      </c>
      <c r="C288" s="2190"/>
      <c r="D288" s="2191"/>
      <c r="E288" s="2193"/>
      <c r="F288" s="2195"/>
      <c r="G288" s="2195"/>
      <c r="H288" s="2197"/>
      <c r="I288" s="908" t="s">
        <v>232</v>
      </c>
      <c r="J288" s="909" t="s">
        <v>86</v>
      </c>
      <c r="K288" s="910" t="s">
        <v>108</v>
      </c>
      <c r="L288" s="2201"/>
      <c r="M288" s="908" t="s">
        <v>232</v>
      </c>
      <c r="N288" s="909" t="s">
        <v>86</v>
      </c>
      <c r="O288" s="911" t="s">
        <v>109</v>
      </c>
      <c r="P288" s="2205"/>
      <c r="Q288" s="2207"/>
      <c r="R288" s="2216"/>
      <c r="S288" s="2212"/>
      <c r="T288" s="2212"/>
      <c r="U288" s="2212"/>
      <c r="V288" s="2212"/>
      <c r="W288" s="2212"/>
    </row>
    <row r="289" spans="1:28" s="194" customFormat="1" ht="20.25" customHeight="1" thickBot="1">
      <c r="A289" s="2214"/>
      <c r="B289" s="904" t="s">
        <v>69</v>
      </c>
      <c r="C289" s="2209" t="s">
        <v>56</v>
      </c>
      <c r="D289" s="2210"/>
      <c r="E289" s="912">
        <f>'Result Entry'!$L$7</f>
        <v>10</v>
      </c>
      <c r="F289" s="913">
        <f>'Result Entry'!$M$7</f>
        <v>10</v>
      </c>
      <c r="G289" s="913">
        <f>'Result Entry'!$N$7</f>
        <v>10</v>
      </c>
      <c r="H289" s="914">
        <f>SUM(E289:G289)</f>
        <v>30</v>
      </c>
      <c r="I289" s="915" t="s">
        <v>241</v>
      </c>
      <c r="J289" s="916" t="s">
        <v>241</v>
      </c>
      <c r="K289" s="917">
        <f>'Result Entry'!$P$7</f>
        <v>70</v>
      </c>
      <c r="L289" s="918">
        <f>SUM(H289,K289)</f>
        <v>100</v>
      </c>
      <c r="M289" s="915" t="s">
        <v>241</v>
      </c>
      <c r="N289" s="916" t="s">
        <v>241</v>
      </c>
      <c r="O289" s="919">
        <f>'Result Entry'!$R$7</f>
        <v>100</v>
      </c>
      <c r="P289" s="920">
        <f>SUM(L289,O289)</f>
        <v>200</v>
      </c>
      <c r="Q289" s="2208"/>
      <c r="R289" s="2216"/>
      <c r="S289" s="2212"/>
      <c r="T289" s="2212"/>
      <c r="U289" s="2212"/>
      <c r="V289" s="2212"/>
      <c r="W289" s="2212"/>
    </row>
    <row r="290" spans="1:28" s="52" customFormat="1" ht="28.5" customHeight="1">
      <c r="A290" s="2214"/>
      <c r="B290" s="904" t="s">
        <v>69</v>
      </c>
      <c r="C290" s="2162" t="str">
        <f>IF(OR(A274=0,A274=""),"",'Result Entry'!$L$3)</f>
        <v>HINDI Comp.</v>
      </c>
      <c r="D290" s="2163"/>
      <c r="E290" s="921">
        <f>IF(OR(A274=0,A274=""),"",IF($L278="TC",0,IF($L278="Nso",0,VLOOKUP($A274,'Result Entry'!$B$9:$FW$108,11,0))))</f>
        <v>0</v>
      </c>
      <c r="F290" s="922">
        <f>IF(OR(A274=0,A274=""),"",IF($L278="TC",0,IF($L278="Nso",0,VLOOKUP($A274,'Result Entry'!$B$9:$FW$108,12,0))))</f>
        <v>0</v>
      </c>
      <c r="G290" s="922">
        <f>IF(OR(A274=0,A274=""),"",IF($L278="TC",0,IF($L278="Nso",0,VLOOKUP($A274,'Result Entry'!$B$9:$FW$108,13,0))))</f>
        <v>0</v>
      </c>
      <c r="H290" s="923">
        <f>IF(OR(A274=0,A274=""),"",SUM(E290:G290))</f>
        <v>0</v>
      </c>
      <c r="I290" s="924" t="str">
        <f>CONCATENATE(X290,"/",'Result Entry'!$P$7)</f>
        <v>0/70</v>
      </c>
      <c r="J290" s="925" t="str">
        <f>IF(OR(A274=0,A274=""),"",IF(Y290=0,"--",CONCATENATE(Y290,"/")))</f>
        <v>--</v>
      </c>
      <c r="K290" s="926">
        <f>SUM(X290:Y290)</f>
        <v>0</v>
      </c>
      <c r="L290" s="927">
        <f>SUM(H290,K290)</f>
        <v>0</v>
      </c>
      <c r="M290" s="924" t="str">
        <f>CONCATENATE(Z290,"/",'Result Entry'!$R$7)</f>
        <v>0/100</v>
      </c>
      <c r="N290" s="925" t="str">
        <f>IF(AA290=0,"--",CONCATENATE(AA290,"/"))</f>
        <v>--</v>
      </c>
      <c r="O290" s="928">
        <f>SUM(Z290:AA290)</f>
        <v>0</v>
      </c>
      <c r="P290" s="929">
        <f>SUM(L290,O290)</f>
        <v>0</v>
      </c>
      <c r="Q290" s="930" t="str">
        <f>IF(OR(A274=0,A274=""),"",IF($L278="TC",0,IF($L278="Nso",0,VLOOKUP($A274,'Result Entry'!$B$9:$FW$108,24,0))))</f>
        <v/>
      </c>
      <c r="R290" s="2216"/>
      <c r="S290" s="2212"/>
      <c r="T290" s="2212"/>
      <c r="U290" s="2212"/>
      <c r="V290" s="2212"/>
      <c r="W290" s="2212"/>
      <c r="X290" s="197">
        <f>IF(OR(A274=0,A274=""),"",IF($L278="TC",0,IF($L278="Nso",0,VLOOKUP($A274,'Result Entry'!$B$9:$FW$108,15,0))))</f>
        <v>0</v>
      </c>
      <c r="Y290" s="197">
        <v>0</v>
      </c>
      <c r="Z290" s="197">
        <f>IF(OR(A274=0,A274=""),"",IF($L278="TC",0,IF($L278="Nso",0,VLOOKUP($A274,'Result Entry'!$B$9:$FW$108,17,0))))</f>
        <v>0</v>
      </c>
      <c r="AA290" s="197">
        <v>0</v>
      </c>
    </row>
    <row r="291" spans="1:28" s="52" customFormat="1" ht="28.5" customHeight="1">
      <c r="A291" s="2214"/>
      <c r="B291" s="904" t="s">
        <v>69</v>
      </c>
      <c r="C291" s="2164" t="str">
        <f>IF(OR(A274=0,A274=""),"",'Result Entry'!$Z$3)</f>
        <v>ENGLISH Comp.</v>
      </c>
      <c r="D291" s="2165"/>
      <c r="E291" s="921">
        <f>IF(OR(A274=0,A274=""),"",IF($L278="TC",0,IF($L278="Nso",0,VLOOKUP($A274,'Result Entry'!$B$9:$FW$108,25,0))))</f>
        <v>0</v>
      </c>
      <c r="F291" s="922">
        <f>IF(OR(A274=0,A274=""),"",IF($L278="TC",0,IF($L278="Nso",0,VLOOKUP($A274,'Result Entry'!$B$9:$FW$108,26,0))))</f>
        <v>0</v>
      </c>
      <c r="G291" s="922">
        <f>IF(OR(A274=0,A274=""),"",IF($L278="TC",0,IF($L278="Nso",0,VLOOKUP($A274,'Result Entry'!$B$9:$FW$108,27,0))))</f>
        <v>0</v>
      </c>
      <c r="H291" s="931">
        <f>IF(OR(A274=0,A274=""),"",SUM(E291:G291))</f>
        <v>0</v>
      </c>
      <c r="I291" s="932" t="str">
        <f>CONCATENATE(X291,"/",'Result Entry'!$AD$7)</f>
        <v>0/70</v>
      </c>
      <c r="J291" s="933" t="str">
        <f>IF(OR(A274=0,A274=""),"",IF(Y291=0,"--",CONCATENATE(Y291,"/")))</f>
        <v>--</v>
      </c>
      <c r="K291" s="934">
        <f t="shared" ref="K291:K296" si="28">SUM(X291:Y291)</f>
        <v>0</v>
      </c>
      <c r="L291" s="935">
        <f t="shared" ref="L291:L296" si="29">SUM(H291,K291)</f>
        <v>0</v>
      </c>
      <c r="M291" s="932" t="str">
        <f>CONCATENATE(Z291,"/",'Result Entry'!$AF$7)</f>
        <v>0/100</v>
      </c>
      <c r="N291" s="933" t="str">
        <f>IF(AA291=0,"--",CONCATENATE(AA291,"/"))</f>
        <v>--</v>
      </c>
      <c r="O291" s="928">
        <f t="shared" ref="O291:O296" si="30">SUM(Z291:AA291)</f>
        <v>0</v>
      </c>
      <c r="P291" s="929">
        <f t="shared" ref="P291:P296" si="31">SUM(L291,O291)</f>
        <v>0</v>
      </c>
      <c r="Q291" s="930" t="str">
        <f>IF(OR(A274=0,A274=""),"",IF($L278="TC",0,IF($L278="Nso",0,VLOOKUP($A274,'Result Entry'!$B$9:$FW$108,38,0))))</f>
        <v/>
      </c>
      <c r="R291" s="2216"/>
      <c r="S291" s="2212"/>
      <c r="T291" s="2212"/>
      <c r="U291" s="2212"/>
      <c r="V291" s="2212"/>
      <c r="W291" s="2212"/>
      <c r="X291" s="198">
        <f>IF(OR(A274=0,A274=""),"",IF($L278="TC",0,IF($L278="Nso",0,VLOOKUP($A274,'Result Entry'!$B$9:$FW$108,29,0))))</f>
        <v>0</v>
      </c>
      <c r="Y291" s="198">
        <v>0</v>
      </c>
      <c r="Z291" s="198">
        <f>IF(OR(A274=0,A274=""),"",IF($L278="TC",0,IF($L278="Nso",0,VLOOKUP($A274,'Result Entry'!$B$9:$FW$108,31,0))))</f>
        <v>0</v>
      </c>
      <c r="AA291" s="198">
        <v>0</v>
      </c>
    </row>
    <row r="292" spans="1:28" s="52" customFormat="1" ht="28.5" customHeight="1">
      <c r="A292" s="2214"/>
      <c r="B292" s="904" t="s">
        <v>69</v>
      </c>
      <c r="C292" s="2164">
        <f>IF(OR(A274=0,A274=""),"",IF(AB292&gt;=1,'Result Entry'!$AO$3,0))</f>
        <v>0</v>
      </c>
      <c r="D292" s="2165"/>
      <c r="E292" s="921">
        <f>IF(OR(A274=0,A274=""),"",IF($L278="TC",0,IF($L278="Nso",0,VLOOKUP($A274,'Result Entry'!$B$9:$FW$108,40,0))))</f>
        <v>0</v>
      </c>
      <c r="F292" s="922">
        <f>IF(OR(A274=0,A274=""),"",IF($L278="TC",0,IF($L278="Nso",0,VLOOKUP($A274,'Result Entry'!$B$9:$FW$108,41,0))))</f>
        <v>0</v>
      </c>
      <c r="G292" s="922">
        <f>IF(OR(A274=0,A274=""),"",IF($L278="TC",0,IF($L278="Nso",0,VLOOKUP($A274,'Result Entry'!$B$9:$FW$108,42,0))))</f>
        <v>0</v>
      </c>
      <c r="H292" s="931">
        <f>IF(OR(A274=0,A274=""),"",SUM(E292:G292))</f>
        <v>0</v>
      </c>
      <c r="I292" s="932" t="str">
        <f>CONCATENATE(X292,"/",'Result Entry'!$AS$7)</f>
        <v>0/40</v>
      </c>
      <c r="J292" s="933" t="str">
        <f>IF(OR(A274=0,A274=""),"",IF(Y292=0,"--",CONCATENATE(Y292,"/",'Result Entry'!$AT$7)))</f>
        <v>--</v>
      </c>
      <c r="K292" s="934">
        <f t="shared" si="28"/>
        <v>0</v>
      </c>
      <c r="L292" s="935">
        <f t="shared" si="29"/>
        <v>0</v>
      </c>
      <c r="M292" s="932" t="str">
        <f>CONCATENATE(Z292,"/",'Result Entry'!$AW$7)</f>
        <v>0/100</v>
      </c>
      <c r="N292" s="933" t="str">
        <f>IF(AA292=0,"--",CONCATENATE(AA292,"/",'Result Entry'!$AX$7))</f>
        <v>--</v>
      </c>
      <c r="O292" s="928">
        <f t="shared" si="30"/>
        <v>0</v>
      </c>
      <c r="P292" s="929">
        <f t="shared" si="31"/>
        <v>0</v>
      </c>
      <c r="Q292" s="930" t="str">
        <f>IF(OR(A274=0,A274=""),"",IF($L278="TC",0,IF($L278="Nso",0,VLOOKUP($A274,'Result Entry'!$B$9:$FW$108,55,0))))</f>
        <v/>
      </c>
      <c r="R292" s="2216"/>
      <c r="S292" s="2212"/>
      <c r="T292" s="2212"/>
      <c r="U292" s="2212"/>
      <c r="V292" s="2212"/>
      <c r="W292" s="2212"/>
      <c r="X292" s="198">
        <f>IF(OR(A274=0,A274=""),"",IF($L278="TC",0,IF($L278="Nso",0,VLOOKUP($A274,'Result Entry'!$B$9:$FW$108,44,0))))</f>
        <v>0</v>
      </c>
      <c r="Y292" s="198">
        <f>IF(OR(A274=0,A274=""),"",IF($L278="TC",0,IF($L278="Nso",0,VLOOKUP($A274,'Result Entry'!$B$9:$FW$108,45,0))))</f>
        <v>0</v>
      </c>
      <c r="Z292" s="198">
        <f>IF(OR(A274=0,A274=""),"",IF($L278="TC",0,IF($L278="Nso",0,VLOOKUP($A274,'Result Entry'!$B$9:$FW$108,48,0))))</f>
        <v>0</v>
      </c>
      <c r="AA292" s="198">
        <f>IF(OR(A274=0,A274=""),"",IF($L278="TC",0,IF($L278="Nso",0,VLOOKUP($A274,'Result Entry'!$B$9:$FW$108,49,0))))</f>
        <v>0</v>
      </c>
      <c r="AB292" s="198">
        <f>IF(OR(A274=0,A274=""),"",VLOOKUP($A274,'Result Entry'!$B$9:$FW$108,39,0))</f>
        <v>0</v>
      </c>
    </row>
    <row r="293" spans="1:28" s="52" customFormat="1" ht="28.5" customHeight="1">
      <c r="A293" s="2214"/>
      <c r="B293" s="904" t="s">
        <v>69</v>
      </c>
      <c r="C293" s="2164">
        <f>IF(OR(A274=0,A274=""),"",IF(AB293&gt;=1,'Result Entry'!$BF$3,0))</f>
        <v>0</v>
      </c>
      <c r="D293" s="2165"/>
      <c r="E293" s="921">
        <f>IF(OR(A274=0,A274=""),"",IF($L278="TC",0,IF($L278="Nso",0,VLOOKUP($A274,'Result Entry'!$B$9:$FW$108,57,0))))</f>
        <v>0</v>
      </c>
      <c r="F293" s="922">
        <f>IF(OR(A274=0,A274=""),"",IF($L278="TC",0,IF($L278="Nso",0,VLOOKUP($A274,'Result Entry'!$B$9:$FW$108,58,0))))</f>
        <v>0</v>
      </c>
      <c r="G293" s="922">
        <f>IF(OR(A274=0,A274=""),"",IF($L278="TC",0,IF($L278="Nso",0,VLOOKUP($A274,'Result Entry'!$B$9:$FW$108,59,0))))</f>
        <v>0</v>
      </c>
      <c r="H293" s="931">
        <f>IF(OR(A274=0,A274=""),"",SUM(E293:G293))</f>
        <v>0</v>
      </c>
      <c r="I293" s="932" t="str">
        <f>CONCATENATE(X293,"/",'Result Entry'!$BJ$7)</f>
        <v>0/70</v>
      </c>
      <c r="J293" s="933" t="str">
        <f>IF(OR(A274=0,A274=""),"",IF(Y293=0,"--",CONCATENATE(Y293,"/",'Result Entry'!$BK$7)))</f>
        <v>--</v>
      </c>
      <c r="K293" s="934">
        <f t="shared" si="28"/>
        <v>0</v>
      </c>
      <c r="L293" s="935">
        <f t="shared" si="29"/>
        <v>0</v>
      </c>
      <c r="M293" s="932" t="str">
        <f>CONCATENATE(Z293,"/",'Result Entry'!$BN$7)</f>
        <v>0/100</v>
      </c>
      <c r="N293" s="933" t="str">
        <f>IF(AA293=0,"--",CONCATENATE(AA293,"/",'Result Entry'!$BO$7))</f>
        <v>--</v>
      </c>
      <c r="O293" s="928">
        <f t="shared" si="30"/>
        <v>0</v>
      </c>
      <c r="P293" s="929">
        <f t="shared" si="31"/>
        <v>0</v>
      </c>
      <c r="Q293" s="930" t="str">
        <f>IF(OR(A274=0,A274=""),"",IF($L278="TC",0,IF($L278="Nso",0,VLOOKUP($A274,'Result Entry'!$B$9:$FW$108,72,0))))</f>
        <v/>
      </c>
      <c r="R293" s="2216"/>
      <c r="S293" s="2212"/>
      <c r="T293" s="2212"/>
      <c r="U293" s="2212"/>
      <c r="V293" s="2212"/>
      <c r="W293" s="2212"/>
      <c r="X293" s="198">
        <f>IF(OR(A274=0,A274=""),"",IF($L278="TC",0,IF($L278="Nso",0,VLOOKUP($A274,'Result Entry'!$B$9:$FW$108,61,0))))</f>
        <v>0</v>
      </c>
      <c r="Y293" s="198">
        <f>IF(OR(A274=0,A274=""),"",IF($L278="TC",0,IF($L278="Nso",0,VLOOKUP($A274,'Result Entry'!$B$9:$FW$108,62,0))))</f>
        <v>0</v>
      </c>
      <c r="Z293" s="198">
        <f>IF(OR(A274=0,A274=""),"",IF($L278="TC",0,IF($L278="Nso",0,VLOOKUP($A274,'Result Entry'!$B$9:$FW$108,65,0))))</f>
        <v>0</v>
      </c>
      <c r="AA293" s="198">
        <f>IF(OR(A274=0,A274=""),"",IF($L278="TC",0,IF($L278="Nso",0,VLOOKUP($A274,'Result Entry'!$B$9:$FW$108,66,0))))</f>
        <v>0</v>
      </c>
      <c r="AB293" s="198">
        <f>IF(OR(A274=0,A274=""),"",VLOOKUP($A274,'Result Entry'!$B$9:$FW$108,56,0))</f>
        <v>0</v>
      </c>
    </row>
    <row r="294" spans="1:28" s="52" customFormat="1" ht="28.5" customHeight="1">
      <c r="A294" s="2214"/>
      <c r="B294" s="904" t="s">
        <v>69</v>
      </c>
      <c r="C294" s="2166">
        <f>IF(OR(A274=0,A274=""),"",IF(AB294&gt;=1,'Result Entry'!$BW$3,0))</f>
        <v>0</v>
      </c>
      <c r="D294" s="2167"/>
      <c r="E294" s="936">
        <f>IF(OR(A274=0,A274=""),"",IF($L278="TC",0,IF($L278="Nso",0,VLOOKUP($A274,'Result Entry'!$B$9:$FW$108,74,0))))</f>
        <v>0</v>
      </c>
      <c r="F294" s="937">
        <f>IF(OR(A274=0,A274=""),"",IF($L278="TC",0,IF($L278="Nso",0,VLOOKUP($A274,'Result Entry'!$B$9:$FW$108,75,0))))</f>
        <v>0</v>
      </c>
      <c r="G294" s="937">
        <f>IF(OR(A274=0,A274=""),"",IF($L278="TC",0,IF($L278="Nso",0,VLOOKUP($A274,'Result Entry'!$B$9:$FW$108,76,0))))</f>
        <v>0</v>
      </c>
      <c r="H294" s="938">
        <f>IF(OR(A274=0,A274=""),"",SUM(E294:G294))</f>
        <v>0</v>
      </c>
      <c r="I294" s="939" t="str">
        <f>CONCATENATE(X294,"/",'Result Entry'!$CA$7)</f>
        <v>0/70</v>
      </c>
      <c r="J294" s="940" t="str">
        <f>IF(OR(A274=0,A274=""),"",IF(Y294=0,"--",CONCATENATE(Y294,"/",'Result Entry'!$CB$7)))</f>
        <v>--</v>
      </c>
      <c r="K294" s="941">
        <f t="shared" si="28"/>
        <v>0</v>
      </c>
      <c r="L294" s="942">
        <f t="shared" si="29"/>
        <v>0</v>
      </c>
      <c r="M294" s="939" t="str">
        <f>CONCATENATE(Z294,"/",'Result Entry'!$CE$7)</f>
        <v>0/100</v>
      </c>
      <c r="N294" s="940" t="str">
        <f>IF(AA294=0,"--",CONCATENATE(AA294,"/",'Result Entry'!$CF$7))</f>
        <v>--</v>
      </c>
      <c r="O294" s="943">
        <f t="shared" si="30"/>
        <v>0</v>
      </c>
      <c r="P294" s="944">
        <f t="shared" si="31"/>
        <v>0</v>
      </c>
      <c r="Q294" s="945" t="str">
        <f>IF(OR(A274=0,A274=""),"",IF($L278="TC",0,IF($L278="Nso",0,VLOOKUP($A274,'Result Entry'!$B$9:$FW$108,89,0))))</f>
        <v/>
      </c>
      <c r="R294" s="2216"/>
      <c r="S294" s="2212"/>
      <c r="T294" s="2212"/>
      <c r="U294" s="2212"/>
      <c r="V294" s="2212"/>
      <c r="W294" s="2212"/>
      <c r="X294" s="125">
        <f>IF(OR(A274=0,A274=""),"",IF($L278="TC",0,IF($L278="Nso",0,VLOOKUP($A274,'Result Entry'!$B$9:$FW$108,78,0))))</f>
        <v>0</v>
      </c>
      <c r="Y294" s="125">
        <f>IF(OR(A274=0,A274=""),"",IF($L278="TC",0,IF($L278="Nso",0,VLOOKUP($A274,'Result Entry'!$B$9:$FW$108,79,0))))</f>
        <v>0</v>
      </c>
      <c r="Z294" s="125">
        <f>IF(OR(A274=0,A274=""),"",IF($L278="TC",0,IF($L278="Nso",0,VLOOKUP($A274,'Result Entry'!$B$9:$FW$108,82,0))))</f>
        <v>0</v>
      </c>
      <c r="AA294" s="125">
        <f>IF(OR(A274=0,A274=""),"",IF($L278="TC",0,IF($L278="Nso",0,VLOOKUP($A274,'Result Entry'!$B$9:$FW$108,83,0))))</f>
        <v>0</v>
      </c>
      <c r="AB294" s="125">
        <f>IF(OR(A274=0,A274=""),"",VLOOKUP($A274,'Result Entry'!$B$9:$FW$108,73,0))</f>
        <v>0</v>
      </c>
    </row>
    <row r="295" spans="1:28" s="52" customFormat="1" ht="28.5" customHeight="1">
      <c r="A295" s="2214"/>
      <c r="B295" s="904" t="s">
        <v>69</v>
      </c>
      <c r="C295" s="2168">
        <f>IF(OR(A274=0,A274=""),"",IF(AB295&gt;=1,'Result Entry'!$CN$3,0))</f>
        <v>0</v>
      </c>
      <c r="D295" s="2167"/>
      <c r="E295" s="946">
        <f>IF(OR(A274=0,A274=""),"",IF($L278="TC",0,IF($L278="Nso",0,VLOOKUP($A274,'Result Entry'!$B$9:$FW$108,91,0))))</f>
        <v>0</v>
      </c>
      <c r="F295" s="947">
        <f>IF(OR(A274=0,A274=""),"",IF($L278="TC",0,IF($L278="Nso",0,VLOOKUP($A274,'Result Entry'!$B$9:$FW$108,92,0))))</f>
        <v>0</v>
      </c>
      <c r="G295" s="947">
        <f>IF(OR(A274=0,A274=""),"",IF($L278="TC",0,IF($L278="Nso",0,VLOOKUP($A274,'Result Entry'!$B$9:$FW$108,93,0))))</f>
        <v>0</v>
      </c>
      <c r="H295" s="948">
        <f>IF(OR(A274=0,A274=""),"",SUM(E295:G295))</f>
        <v>0</v>
      </c>
      <c r="I295" s="949" t="str">
        <f>CONCATENATE(X295,"/",'Result Entry'!$CR$7)</f>
        <v>0/70</v>
      </c>
      <c r="J295" s="950" t="str">
        <f>IF(OR(A274=0,A274=""),"",IF(Y295=0,"--",CONCATENATE(Y295,"/",'Result Entry'!$CS$7)))</f>
        <v>--</v>
      </c>
      <c r="K295" s="951">
        <f t="shared" si="28"/>
        <v>0</v>
      </c>
      <c r="L295" s="952">
        <f t="shared" si="29"/>
        <v>0</v>
      </c>
      <c r="M295" s="949" t="str">
        <f>CONCATENATE(Z295,"/",'Result Entry'!$CV$7)</f>
        <v>0/100</v>
      </c>
      <c r="N295" s="950" t="str">
        <f>IF(AA295=0,"--",CONCATENATE(AA295,"/",'Result Entry'!$CW$7))</f>
        <v>--</v>
      </c>
      <c r="O295" s="953">
        <f t="shared" si="30"/>
        <v>0</v>
      </c>
      <c r="P295" s="954">
        <f t="shared" si="31"/>
        <v>0</v>
      </c>
      <c r="Q295" s="955" t="str">
        <f>IF(OR(A274=0,A274=""),"",IF($L278="TC",0,IF($L278="Nso",0,VLOOKUP($A274,'Result Entry'!$B$9:$FW$108,106,0))))</f>
        <v/>
      </c>
      <c r="R295" s="2216"/>
      <c r="S295" s="2212"/>
      <c r="T295" s="2212"/>
      <c r="U295" s="2212"/>
      <c r="V295" s="2212"/>
      <c r="W295" s="2212"/>
      <c r="X295" s="126">
        <f>IF(OR(A274=0,A274=""),"",IF($L278="TC",0,IF($L278="Nso",0,VLOOKUP($A274,'Result Entry'!$B$9:$FW$108,95,0))))</f>
        <v>0</v>
      </c>
      <c r="Y295" s="126">
        <f>IF(OR(A274=0,A274=""),"",IF($L278="TC",0,IF($L278="Nso",0,VLOOKUP($A274,'Result Entry'!$B$9:$FW$108,96,0))))</f>
        <v>0</v>
      </c>
      <c r="Z295" s="126">
        <f>IF(OR(A274=0,A274=""),"",IF($L278="TC",0,IF($L278="Nso",0,VLOOKUP($A274,'Result Entry'!$B$9:$FW$108,99,0))))</f>
        <v>0</v>
      </c>
      <c r="AA295" s="126">
        <f>IF(OR(A274=0,A274=""),"",IF($L278="TC",0,IF($L278="Nso",0,VLOOKUP($A274,'Result Entry'!$B$9:$FW$108,100,0))))</f>
        <v>0</v>
      </c>
      <c r="AB295" s="126">
        <f>IF(OR(A274=0,A274=""),"",VLOOKUP($A274,'Result Entry'!$B$9:$FW$108,90,0))</f>
        <v>0</v>
      </c>
    </row>
    <row r="296" spans="1:28" s="52" customFormat="1" ht="28.5" customHeight="1" thickBot="1">
      <c r="A296" s="2214"/>
      <c r="B296" s="904" t="s">
        <v>69</v>
      </c>
      <c r="C296" s="2166">
        <f>IF(OR(A274=0,A274=""),"",IF(AB296&gt;=1,'Result Entry'!$DE$3,0))</f>
        <v>0</v>
      </c>
      <c r="D296" s="2167"/>
      <c r="E296" s="956">
        <f>IF(OR(A274=0,A274=""),"",IF($L278="TC",0,IF($L278="Nso",0,VLOOKUP($A274,'Result Entry'!$B$9:$FW$108,108,0))))</f>
        <v>0</v>
      </c>
      <c r="F296" s="957">
        <f>IF(OR(A274=0,A274=""),"",IF($L278="TC",0,IF($L278="Nso",0,VLOOKUP($A274,'Result Entry'!$B$9:$FW$108,109,0))))</f>
        <v>0</v>
      </c>
      <c r="G296" s="957">
        <f>IF(OR(A274=0,A274=""),"",IF($L278="TC",0,IF($L278="Nso",0,VLOOKUP($A274,'Result Entry'!$B$9:$FW$108,110,0))))</f>
        <v>0</v>
      </c>
      <c r="H296" s="958">
        <f>IF(OR(A274=0,A274=""),"",SUM(E296:G296))</f>
        <v>0</v>
      </c>
      <c r="I296" s="959" t="str">
        <f>CONCATENATE(X296,"/",'Result Entry'!$DI$7)</f>
        <v>0/70</v>
      </c>
      <c r="J296" s="960" t="str">
        <f>IF(OR(A274=0,A274=""),"",IF(Y296=0,"--",CONCATENATE(Y296,"/",'Result Entry'!$DJ$7)))</f>
        <v>--</v>
      </c>
      <c r="K296" s="961">
        <f t="shared" si="28"/>
        <v>0</v>
      </c>
      <c r="L296" s="962">
        <f t="shared" si="29"/>
        <v>0</v>
      </c>
      <c r="M296" s="959" t="str">
        <f>CONCATENATE(Z296,"/",'Result Entry'!$DM$7)</f>
        <v>0/100</v>
      </c>
      <c r="N296" s="960" t="str">
        <f>IF(AA296=0,"--",CONCATENATE(AA296,"/",'Result Entry'!$DN$7))</f>
        <v>--</v>
      </c>
      <c r="O296" s="963">
        <f t="shared" si="30"/>
        <v>0</v>
      </c>
      <c r="P296" s="964">
        <f t="shared" si="31"/>
        <v>0</v>
      </c>
      <c r="Q296" s="930" t="str">
        <f>IF(OR(A274=0,A274=""),"",IF($L278="TC",0,IF($L278="Nso",0,VLOOKUP($A274,'Result Entry'!$B$9:$FW$108,123,0))))</f>
        <v/>
      </c>
      <c r="R296" s="2216"/>
      <c r="S296" s="2212"/>
      <c r="T296" s="2212"/>
      <c r="U296" s="2212"/>
      <c r="V296" s="2212"/>
      <c r="W296" s="2212"/>
      <c r="X296" s="199">
        <f>IF(OR(A274=0,A274=""),"",IF($L278="TC",0,IF($L278="Nso",0,VLOOKUP($A274,'Result Entry'!$B$9:$FW$108,112,0))))</f>
        <v>0</v>
      </c>
      <c r="Y296" s="199">
        <f>IF(OR(A274=0,A274=""),"",IF($L278="TC",0,IF($L278="Nso",0,VLOOKUP($A274,'Result Entry'!$B$9:$FW$108,113,0))))</f>
        <v>0</v>
      </c>
      <c r="Z296" s="199">
        <f>IF(OR(A274=0,A274=""),"",IF($L278="TC",0,IF($L278="Nso",0,VLOOKUP($A274,'Result Entry'!$B$9:$FW$108,116,0))))</f>
        <v>0</v>
      </c>
      <c r="AA296" s="199">
        <f>IF(OR(A274=0,A274=""),"",IF($L278="TC",0,IF($L278="Nso",0,VLOOKUP($A274,'Result Entry'!$B$9:$FW$108,117,0))))</f>
        <v>0</v>
      </c>
      <c r="AB296" s="199">
        <f>IF(OR(A274=0,A274=""),"",VLOOKUP($A274,'Result Entry'!$B$9:$FW$108,107,0))</f>
        <v>0</v>
      </c>
    </row>
    <row r="297" spans="1:28" s="17" customFormat="1" ht="33.75" customHeight="1">
      <c r="A297" s="2214"/>
      <c r="B297" s="904" t="s">
        <v>69</v>
      </c>
      <c r="C297" s="2169" t="s">
        <v>77</v>
      </c>
      <c r="D297" s="2170"/>
      <c r="E297" s="2171"/>
      <c r="F297" s="2175" t="s">
        <v>78</v>
      </c>
      <c r="G297" s="2176"/>
      <c r="H297" s="2177"/>
      <c r="I297" s="2145" t="s">
        <v>79</v>
      </c>
      <c r="J297" s="2146"/>
      <c r="K297" s="2147" t="s">
        <v>41</v>
      </c>
      <c r="L297" s="2148"/>
      <c r="M297" s="2147" t="s">
        <v>91</v>
      </c>
      <c r="N297" s="2149"/>
      <c r="O297" s="2150" t="s">
        <v>39</v>
      </c>
      <c r="P297" s="2149"/>
      <c r="Q297" s="965" t="s">
        <v>43</v>
      </c>
      <c r="R297" s="2216"/>
      <c r="S297" s="2212"/>
      <c r="T297" s="2212"/>
      <c r="U297" s="2212"/>
      <c r="V297" s="2212"/>
      <c r="W297" s="2212"/>
    </row>
    <row r="298" spans="1:28" s="17" customFormat="1" ht="33.75" customHeight="1" thickBot="1">
      <c r="A298" s="2214"/>
      <c r="B298" s="904" t="s">
        <v>69</v>
      </c>
      <c r="C298" s="2172"/>
      <c r="D298" s="2173"/>
      <c r="E298" s="2174"/>
      <c r="F298" s="2151">
        <f>IF(OR(A274=0,A274=""),"",IF($L278="TC",0,IF($L278="Nso",0,VLOOKUP($A274,'Result Entry'!$B$9:$FW$108,171,0))))</f>
        <v>0</v>
      </c>
      <c r="G298" s="2152"/>
      <c r="H298" s="2153"/>
      <c r="I298" s="2154">
        <f>IF(OR(A274=0,A274=""),"",IF($L278="TC",0,IF($L278="Nso",0,VLOOKUP($A274,'Result Entry'!$B$9:$FW$108,172,0))))</f>
        <v>0</v>
      </c>
      <c r="J298" s="2155"/>
      <c r="K298" s="2156">
        <f>IF(OR(A274=0,A274=""),"",IF($L278="TC",0,IF($L278="Nso",0,VLOOKUP($A274,'Result Entry'!$B$9:$FW$108,173,0))))</f>
        <v>0</v>
      </c>
      <c r="L298" s="2157"/>
      <c r="M298" s="2158" t="str">
        <f>IF(OR(A274=0,A274=""),"",IF($L278="TC",0,IF($L278="Nso",0,VLOOKUP($A274,'Result Entry'!$B$9:$FW$108,174,0))))</f>
        <v/>
      </c>
      <c r="N298" s="2159"/>
      <c r="O298" s="2160" t="str">
        <f>IF(OR(A274=0,A274=""),"",VLOOKUP($A274,'Result Entry'!$B$9:$FW$108,175,0))</f>
        <v/>
      </c>
      <c r="P298" s="2161"/>
      <c r="Q298" s="966" t="str">
        <f>IF(OR(A274=0,A274=""),"",IF($L278="TC",0,IF($L278="Nso",0,VLOOKUP($A274,'Result Entry'!$B$9:$FW$108,177,0))))</f>
        <v/>
      </c>
      <c r="R298" s="2216"/>
      <c r="S298" s="2212"/>
      <c r="T298" s="2212"/>
      <c r="U298" s="2212"/>
      <c r="V298" s="2212"/>
      <c r="W298" s="2212"/>
    </row>
    <row r="299" spans="1:28" s="17" customFormat="1" ht="33.75" customHeight="1">
      <c r="A299" s="2214"/>
      <c r="B299" s="904" t="s">
        <v>69</v>
      </c>
      <c r="C299" s="2118" t="s">
        <v>58</v>
      </c>
      <c r="D299" s="2119"/>
      <c r="E299" s="2119"/>
      <c r="F299" s="2119"/>
      <c r="G299" s="2119"/>
      <c r="H299" s="2119"/>
      <c r="I299" s="2120"/>
      <c r="J299" s="2121" t="s">
        <v>59</v>
      </c>
      <c r="K299" s="2121"/>
      <c r="L299" s="2121"/>
      <c r="M299" s="2122"/>
      <c r="N299" s="2123">
        <f>IF(OR(A274=0,A274=""),"",VLOOKUP($A274,'Result Entry'!$B$9:$FW$108,168,0))</f>
        <v>0</v>
      </c>
      <c r="O299" s="2124"/>
      <c r="P299" s="2125" t="s">
        <v>37</v>
      </c>
      <c r="Q299" s="2126"/>
      <c r="R299" s="2216"/>
      <c r="S299" s="2212"/>
      <c r="T299" s="2212"/>
      <c r="U299" s="2212"/>
      <c r="V299" s="2212"/>
      <c r="W299" s="2212"/>
    </row>
    <row r="300" spans="1:28" s="17" customFormat="1" ht="33.75" customHeight="1" thickBot="1">
      <c r="A300" s="2214"/>
      <c r="B300" s="904" t="s">
        <v>69</v>
      </c>
      <c r="C300" s="2127" t="s">
        <v>242</v>
      </c>
      <c r="D300" s="2128"/>
      <c r="E300" s="2128"/>
      <c r="F300" s="2129" t="s">
        <v>157</v>
      </c>
      <c r="G300" s="2130"/>
      <c r="H300" s="2131"/>
      <c r="I300" s="967" t="s">
        <v>240</v>
      </c>
      <c r="J300" s="2135" t="s">
        <v>60</v>
      </c>
      <c r="K300" s="2135"/>
      <c r="L300" s="2135"/>
      <c r="M300" s="2136"/>
      <c r="N300" s="2137">
        <f>IF(OR(A274=0,A274=""),"",VLOOKUP($A274,'Result Entry'!$B$9:$FW$108,169,0))</f>
        <v>0</v>
      </c>
      <c r="O300" s="2138"/>
      <c r="P300" s="2139" t="str">
        <f>IF(OR(A274=0,A274=""),"",VLOOKUP($A274,'Result Entry'!$B$9:$FW$108,170,0))</f>
        <v/>
      </c>
      <c r="Q300" s="2140"/>
      <c r="R300" s="2216"/>
      <c r="S300" s="2212"/>
      <c r="T300" s="2212"/>
      <c r="U300" s="2212"/>
      <c r="V300" s="2212"/>
      <c r="W300" s="2212"/>
    </row>
    <row r="301" spans="1:28" s="17" customFormat="1" ht="33.75" customHeight="1">
      <c r="A301" s="2214"/>
      <c r="B301" s="904" t="s">
        <v>69</v>
      </c>
      <c r="C301" s="2127"/>
      <c r="D301" s="2128"/>
      <c r="E301" s="2128"/>
      <c r="F301" s="2132"/>
      <c r="G301" s="2133"/>
      <c r="H301" s="2134"/>
      <c r="I301" s="968" t="s">
        <v>99</v>
      </c>
      <c r="J301" s="2141" t="s">
        <v>61</v>
      </c>
      <c r="K301" s="2141"/>
      <c r="L301" s="2141"/>
      <c r="M301" s="2142"/>
      <c r="N301" s="2143">
        <f>IF(OR(A274=0,A274=""),"",IF($L278="TC","Transferred",IF($L278="Nso","NameSeparated",VLOOKUP($A274,'Result Entry'!$B$9:$FW$108,178,0))))</f>
        <v>0</v>
      </c>
      <c r="O301" s="2143"/>
      <c r="P301" s="2143"/>
      <c r="Q301" s="2144"/>
      <c r="R301" s="2216"/>
      <c r="S301" s="2212"/>
      <c r="T301" s="2212"/>
      <c r="U301" s="2212"/>
      <c r="V301" s="2212"/>
      <c r="W301" s="2212"/>
    </row>
    <row r="302" spans="1:28" s="17" customFormat="1" ht="33.75" customHeight="1">
      <c r="A302" s="2214"/>
      <c r="B302" s="904" t="s">
        <v>69</v>
      </c>
      <c r="C302" s="2104" t="str">
        <f>'Result Entry'!$DU$3</f>
        <v>Foundation Of Information Tech.</v>
      </c>
      <c r="D302" s="2105"/>
      <c r="E302" s="2106"/>
      <c r="F302" s="2069" t="str">
        <f>IF(OR(A274=0,A274=""),"",IF(OR($L278="TC",$L278="Nso"),"",VLOOKUP($A274,'Result Entry'!$B$9:$GS$108,196,0)))</f>
        <v>0/200</v>
      </c>
      <c r="G302" s="2069"/>
      <c r="H302" s="2069"/>
      <c r="I302" s="969" t="str">
        <f>IF(OR(A274=0,A274=""),"",IF(F302="","",VLOOKUP($A274,'Result Entry'!$B$9:$GS$108,137,0)))</f>
        <v/>
      </c>
      <c r="J302" s="2107" t="s">
        <v>71</v>
      </c>
      <c r="K302" s="2107"/>
      <c r="L302" s="2107"/>
      <c r="M302" s="2108"/>
      <c r="N302" s="2109">
        <f>IF(OR(A274=0,A274=""),"",'Result Entry'!$T$2)</f>
        <v>45419</v>
      </c>
      <c r="O302" s="2110"/>
      <c r="P302" s="2110"/>
      <c r="Q302" s="2111"/>
      <c r="R302" s="2216"/>
      <c r="S302" s="2212"/>
      <c r="T302" s="2212"/>
      <c r="U302" s="2212"/>
      <c r="V302" s="2212"/>
      <c r="W302" s="2212"/>
    </row>
    <row r="303" spans="1:28" s="17" customFormat="1" ht="33.75" customHeight="1">
      <c r="A303" s="2214"/>
      <c r="B303" s="904" t="s">
        <v>69</v>
      </c>
      <c r="C303" s="2066" t="str">
        <f>'Result Entry'!$EI$3</f>
        <v>G.I.A.I.-II</v>
      </c>
      <c r="D303" s="2067"/>
      <c r="E303" s="2068"/>
      <c r="F303" s="2069" t="str">
        <f>IF(OR(A274=0,A274=""),"",IF(OR($L278="TC",$L278="Nso"),"",VLOOKUP($A274,'Result Entry'!$B$9:$GS$108,200,0)))</f>
        <v>0/200</v>
      </c>
      <c r="G303" s="2069"/>
      <c r="H303" s="2069"/>
      <c r="I303" s="969" t="str">
        <f>IF(OR(A274=0,A274=""),"",IF(F303="","",VLOOKUP($A274,'Result Entry'!$B$9:$GS$108,149,0)))</f>
        <v/>
      </c>
      <c r="J303" s="2112"/>
      <c r="K303" s="2113"/>
      <c r="L303" s="2113"/>
      <c r="M303" s="2113"/>
      <c r="N303" s="2113"/>
      <c r="O303" s="2113"/>
      <c r="P303" s="2113"/>
      <c r="Q303" s="2114"/>
      <c r="R303" s="2216"/>
      <c r="S303" s="2212"/>
      <c r="T303" s="2212"/>
      <c r="U303" s="2212"/>
      <c r="V303" s="2212"/>
      <c r="W303" s="2212"/>
    </row>
    <row r="304" spans="1:28" s="17" customFormat="1" ht="33.75" customHeight="1">
      <c r="A304" s="2214"/>
      <c r="B304" s="904" t="s">
        <v>69</v>
      </c>
      <c r="C304" s="2066" t="str">
        <f>'Result Entry'!$EU$3</f>
        <v>SOC.SER.PLAN</v>
      </c>
      <c r="D304" s="2067"/>
      <c r="E304" s="2068"/>
      <c r="F304" s="2069" t="str">
        <f>IF(OR(A274=0,A274=""),"",IF(OR($L278="TC",$L278="Nso"),"",VLOOKUP($A274,'Result Entry'!$B$9:$HS$108,204,0)))</f>
        <v>0/200</v>
      </c>
      <c r="G304" s="2069"/>
      <c r="H304" s="2069"/>
      <c r="I304" s="969" t="str">
        <f>IF(OR(A274=0,A274=""),"",IF(F304="","",VLOOKUP($A274,'Result Entry'!$B$9:$GS$108,161,0)))</f>
        <v/>
      </c>
      <c r="J304" s="2070" t="s">
        <v>174</v>
      </c>
      <c r="K304" s="2071"/>
      <c r="L304" s="2071"/>
      <c r="M304" s="2072"/>
      <c r="N304" s="2115"/>
      <c r="O304" s="2116"/>
      <c r="P304" s="2116"/>
      <c r="Q304" s="2117"/>
      <c r="R304" s="2216"/>
      <c r="S304" s="2212"/>
      <c r="T304" s="2212"/>
      <c r="U304" s="2212"/>
      <c r="V304" s="2212"/>
      <c r="W304" s="2212"/>
    </row>
    <row r="305" spans="1:23" s="17" customFormat="1" ht="33.75" customHeight="1" thickBot="1">
      <c r="A305" s="2214"/>
      <c r="B305" s="904" t="s">
        <v>69</v>
      </c>
      <c r="C305" s="2066" t="str">
        <f>'Result Entry'!$FG$3</f>
        <v>Jeewan Kaushal</v>
      </c>
      <c r="D305" s="2067"/>
      <c r="E305" s="2068"/>
      <c r="F305" s="2069" t="str">
        <f>IF(OR(A274=0,A274=""),"",IF(OR($L278="TC",$L278="Nso"),"",VLOOKUP($A274,'Result Entry'!$B$9:$HS$108,208,0)))</f>
        <v>0/100</v>
      </c>
      <c r="G305" s="2069"/>
      <c r="H305" s="2069"/>
      <c r="I305" s="969" t="str">
        <f>IF(OR(A274=0,A274=""),"",IF(F305="","",VLOOKUP($A274,'Result Entry'!$B$9:$HS$108,167,0)))</f>
        <v/>
      </c>
      <c r="J305" s="2070" t="s">
        <v>148</v>
      </c>
      <c r="K305" s="2071"/>
      <c r="L305" s="2071"/>
      <c r="M305" s="2072"/>
      <c r="N305" s="2072"/>
      <c r="O305" s="2072"/>
      <c r="P305" s="2072"/>
      <c r="Q305" s="2073"/>
      <c r="R305" s="2216"/>
      <c r="S305" s="2212"/>
      <c r="T305" s="2212"/>
      <c r="U305" s="2212"/>
      <c r="V305" s="2212"/>
      <c r="W305" s="2212"/>
    </row>
    <row r="306" spans="1:23" s="17" customFormat="1" ht="33.75" customHeight="1">
      <c r="A306" s="2214"/>
      <c r="B306" s="904" t="s">
        <v>69</v>
      </c>
      <c r="C306" s="2074" t="s">
        <v>180</v>
      </c>
      <c r="D306" s="2075"/>
      <c r="E306" s="2076"/>
      <c r="F306" s="2083" t="s">
        <v>181</v>
      </c>
      <c r="G306" s="2084"/>
      <c r="H306" s="2085"/>
      <c r="I306" s="970" t="s">
        <v>30</v>
      </c>
      <c r="J306" s="2070" t="s">
        <v>175</v>
      </c>
      <c r="K306" s="2071"/>
      <c r="L306" s="2071"/>
      <c r="M306" s="2072"/>
      <c r="N306" s="2072"/>
      <c r="O306" s="2072"/>
      <c r="P306" s="2072"/>
      <c r="Q306" s="2073"/>
      <c r="R306" s="2216"/>
      <c r="S306" s="2212"/>
      <c r="T306" s="2212"/>
      <c r="U306" s="2212"/>
      <c r="V306" s="2212"/>
      <c r="W306" s="2212"/>
    </row>
    <row r="307" spans="1:23" s="17" customFormat="1" ht="33.75" customHeight="1">
      <c r="A307" s="2214"/>
      <c r="B307" s="904" t="s">
        <v>69</v>
      </c>
      <c r="C307" s="2077"/>
      <c r="D307" s="2078"/>
      <c r="E307" s="2079"/>
      <c r="F307" s="2086" t="s">
        <v>243</v>
      </c>
      <c r="G307" s="2087"/>
      <c r="H307" s="2088"/>
      <c r="I307" s="971" t="s">
        <v>62</v>
      </c>
      <c r="J307" s="2089" t="s">
        <v>67</v>
      </c>
      <c r="K307" s="2090"/>
      <c r="L307" s="2090"/>
      <c r="M307" s="2090"/>
      <c r="N307" s="2090"/>
      <c r="O307" s="2090"/>
      <c r="P307" s="2090"/>
      <c r="Q307" s="2091"/>
      <c r="R307" s="2216"/>
      <c r="S307" s="2212"/>
      <c r="T307" s="2212"/>
      <c r="U307" s="2212"/>
      <c r="V307" s="2212"/>
      <c r="W307" s="2212"/>
    </row>
    <row r="308" spans="1:23" s="17" customFormat="1" ht="33.75" customHeight="1">
      <c r="A308" s="2214"/>
      <c r="B308" s="904" t="s">
        <v>69</v>
      </c>
      <c r="C308" s="2077"/>
      <c r="D308" s="2078"/>
      <c r="E308" s="2079"/>
      <c r="F308" s="2086" t="s">
        <v>244</v>
      </c>
      <c r="G308" s="2087"/>
      <c r="H308" s="2088"/>
      <c r="I308" s="971" t="s">
        <v>63</v>
      </c>
      <c r="J308" s="2092"/>
      <c r="K308" s="2093"/>
      <c r="L308" s="2093"/>
      <c r="M308" s="2093"/>
      <c r="N308" s="2093"/>
      <c r="O308" s="2093"/>
      <c r="P308" s="2093"/>
      <c r="Q308" s="2094"/>
      <c r="R308" s="2216"/>
      <c r="S308" s="2212"/>
      <c r="T308" s="2212"/>
      <c r="U308" s="2212"/>
      <c r="V308" s="2212"/>
      <c r="W308" s="2212"/>
    </row>
    <row r="309" spans="1:23" s="17" customFormat="1" ht="33.75" customHeight="1">
      <c r="A309" s="2214"/>
      <c r="B309" s="904" t="s">
        <v>69</v>
      </c>
      <c r="C309" s="2077"/>
      <c r="D309" s="2078"/>
      <c r="E309" s="2079"/>
      <c r="F309" s="2086" t="s">
        <v>245</v>
      </c>
      <c r="G309" s="2087"/>
      <c r="H309" s="2088"/>
      <c r="I309" s="971" t="s">
        <v>65</v>
      </c>
      <c r="J309" s="2092"/>
      <c r="K309" s="2093"/>
      <c r="L309" s="2093"/>
      <c r="M309" s="2093"/>
      <c r="N309" s="2093"/>
      <c r="O309" s="2093"/>
      <c r="P309" s="2093"/>
      <c r="Q309" s="2094"/>
      <c r="R309" s="2216"/>
      <c r="S309" s="2212"/>
      <c r="T309" s="2212"/>
      <c r="U309" s="2212"/>
      <c r="V309" s="2212"/>
      <c r="W309" s="2212"/>
    </row>
    <row r="310" spans="1:23" s="17" customFormat="1" ht="33.75" customHeight="1">
      <c r="A310" s="2214"/>
      <c r="B310" s="904" t="s">
        <v>69</v>
      </c>
      <c r="C310" s="2077"/>
      <c r="D310" s="2078"/>
      <c r="E310" s="2079"/>
      <c r="F310" s="2086" t="s">
        <v>246</v>
      </c>
      <c r="G310" s="2087"/>
      <c r="H310" s="2088"/>
      <c r="I310" s="971" t="s">
        <v>64</v>
      </c>
      <c r="J310" s="2095" t="s">
        <v>80</v>
      </c>
      <c r="K310" s="2096"/>
      <c r="L310" s="2096"/>
      <c r="M310" s="2096"/>
      <c r="N310" s="2096"/>
      <c r="O310" s="2096"/>
      <c r="P310" s="2096"/>
      <c r="Q310" s="2097"/>
      <c r="R310" s="2216"/>
      <c r="S310" s="2212"/>
      <c r="T310" s="2212"/>
      <c r="U310" s="2212"/>
      <c r="V310" s="2212"/>
      <c r="W310" s="2212"/>
    </row>
    <row r="311" spans="1:23" s="17" customFormat="1" ht="33.75" customHeight="1" thickBot="1">
      <c r="A311" s="2214"/>
      <c r="B311" s="972" t="s">
        <v>69</v>
      </c>
      <c r="C311" s="2080"/>
      <c r="D311" s="2081"/>
      <c r="E311" s="2082"/>
      <c r="F311" s="2101"/>
      <c r="G311" s="2102"/>
      <c r="H311" s="2102"/>
      <c r="I311" s="2103"/>
      <c r="J311" s="2098"/>
      <c r="K311" s="2099"/>
      <c r="L311" s="2099"/>
      <c r="M311" s="2099"/>
      <c r="N311" s="2099"/>
      <c r="O311" s="2099"/>
      <c r="P311" s="2099"/>
      <c r="Q311" s="2100"/>
      <c r="R311" s="2216"/>
      <c r="S311" s="2212"/>
      <c r="T311" s="2212"/>
      <c r="U311" s="2212"/>
      <c r="V311" s="2212"/>
      <c r="W311" s="2212"/>
    </row>
    <row r="312" spans="1:23" s="43" customFormat="1" ht="48.75" customHeight="1">
      <c r="A312" s="973"/>
      <c r="B312" s="2065"/>
      <c r="C312" s="2065"/>
      <c r="D312" s="2065"/>
      <c r="E312" s="2065"/>
      <c r="F312" s="2065"/>
      <c r="G312" s="2065"/>
      <c r="H312" s="2065"/>
      <c r="I312" s="2065"/>
      <c r="J312" s="2065"/>
      <c r="K312" s="2065"/>
      <c r="L312" s="2065"/>
      <c r="M312" s="2065"/>
      <c r="N312" s="2065"/>
      <c r="O312" s="2065"/>
      <c r="P312" s="2065"/>
      <c r="Q312" s="2065"/>
      <c r="R312" s="2216"/>
      <c r="S312" s="2212"/>
      <c r="T312" s="2212"/>
      <c r="U312" s="2212"/>
      <c r="V312" s="2212"/>
      <c r="W312" s="2212"/>
    </row>
    <row r="313" spans="1:23" s="17" customFormat="1" ht="12" customHeight="1">
      <c r="A313" s="2211">
        <f>IF(OR(A274=0,A274=""),"",A274+1)</f>
        <v>9</v>
      </c>
      <c r="B313" s="2211"/>
      <c r="C313" s="2211"/>
      <c r="D313" s="2211"/>
      <c r="E313" s="2211"/>
      <c r="F313" s="2211"/>
      <c r="G313" s="2211"/>
      <c r="H313" s="2211"/>
      <c r="I313" s="2211"/>
      <c r="J313" s="2211"/>
      <c r="K313" s="2211"/>
      <c r="L313" s="2211"/>
      <c r="M313" s="2211"/>
      <c r="N313" s="2211"/>
      <c r="O313" s="2211"/>
      <c r="P313" s="2211"/>
      <c r="Q313" s="2211"/>
      <c r="R313" s="2211"/>
      <c r="S313" s="2212"/>
      <c r="T313" s="2212"/>
      <c r="U313" s="2212"/>
      <c r="V313" s="2212"/>
      <c r="W313" s="2212"/>
    </row>
    <row r="314" spans="1:23" s="17" customFormat="1" ht="16.5" customHeight="1" thickBot="1">
      <c r="A314" s="2213"/>
      <c r="B314" s="2215" t="s">
        <v>50</v>
      </c>
      <c r="C314" s="2215"/>
      <c r="D314" s="2215"/>
      <c r="E314" s="2215"/>
      <c r="F314" s="2215"/>
      <c r="G314" s="2215"/>
      <c r="H314" s="2215"/>
      <c r="I314" s="2215"/>
      <c r="J314" s="2215"/>
      <c r="K314" s="2215"/>
      <c r="L314" s="2215"/>
      <c r="M314" s="2215"/>
      <c r="N314" s="2215"/>
      <c r="O314" s="2215"/>
      <c r="P314" s="2215"/>
      <c r="Q314" s="2215"/>
      <c r="R314" s="2216"/>
      <c r="S314" s="2212"/>
      <c r="T314" s="2212"/>
      <c r="U314" s="2212"/>
      <c r="V314" s="2212"/>
      <c r="W314" s="2212"/>
    </row>
    <row r="315" spans="1:23" s="17" customFormat="1" ht="62.25" customHeight="1">
      <c r="A315" s="2214"/>
      <c r="B315" s="2217">
        <v>108</v>
      </c>
      <c r="C315" s="902">
        <f>logo</f>
        <v>0</v>
      </c>
      <c r="D315" s="2219" t="str">
        <f>Master!$E$8</f>
        <v xml:space="preserve">Govt. Sr. Secondary School </v>
      </c>
      <c r="E315" s="2220"/>
      <c r="F315" s="2220"/>
      <c r="G315" s="2220"/>
      <c r="H315" s="2220"/>
      <c r="I315" s="2220"/>
      <c r="J315" s="2220"/>
      <c r="K315" s="2220"/>
      <c r="L315" s="2220"/>
      <c r="M315" s="2220"/>
      <c r="N315" s="2220"/>
      <c r="O315" s="2220"/>
      <c r="P315" s="2220"/>
      <c r="Q315" s="2221"/>
      <c r="R315" s="2216"/>
      <c r="S315" s="2212"/>
      <c r="T315" s="2212"/>
      <c r="U315" s="2212"/>
      <c r="V315" s="2212"/>
      <c r="W315" s="2212"/>
    </row>
    <row r="316" spans="1:23" s="17" customFormat="1" ht="33" customHeight="1" thickBot="1">
      <c r="A316" s="2214"/>
      <c r="B316" s="2218"/>
      <c r="C316" s="903"/>
      <c r="D316" s="2222" t="str">
        <f>Master!$E$11</f>
        <v>P.S.-Bapini (Jodhpur)</v>
      </c>
      <c r="E316" s="2222"/>
      <c r="F316" s="2222"/>
      <c r="G316" s="2222"/>
      <c r="H316" s="2222"/>
      <c r="I316" s="2222"/>
      <c r="J316" s="2222"/>
      <c r="K316" s="2222"/>
      <c r="L316" s="2222"/>
      <c r="M316" s="2222"/>
      <c r="N316" s="2222"/>
      <c r="O316" s="2222"/>
      <c r="P316" s="2222"/>
      <c r="Q316" s="2223"/>
      <c r="R316" s="2216"/>
      <c r="S316" s="2212"/>
      <c r="T316" s="2212"/>
      <c r="U316" s="2212"/>
      <c r="V316" s="2212"/>
      <c r="W316" s="2212"/>
    </row>
    <row r="317" spans="1:23" s="17" customFormat="1" ht="21.75" customHeight="1">
      <c r="A317" s="2214"/>
      <c r="B317" s="2224"/>
      <c r="C317" s="2226" t="s">
        <v>150</v>
      </c>
      <c r="D317" s="2227"/>
      <c r="E317" s="2227"/>
      <c r="F317" s="2227"/>
      <c r="G317" s="2227"/>
      <c r="H317" s="2228"/>
      <c r="I317" s="2232" t="s">
        <v>127</v>
      </c>
      <c r="J317" s="2233"/>
      <c r="K317" s="2233"/>
      <c r="L317" s="2236">
        <f>IF(OR(A313=0,A313=""),"",VLOOKUP(A313,'Result Entry'!$B$6:$K$108,6,0))</f>
        <v>0</v>
      </c>
      <c r="M317" s="2237"/>
      <c r="N317" s="2240" t="s">
        <v>68</v>
      </c>
      <c r="O317" s="2241"/>
      <c r="P317" s="2242">
        <f>Master!$E$14</f>
        <v>8151106901</v>
      </c>
      <c r="Q317" s="2243"/>
      <c r="R317" s="2216"/>
      <c r="S317" s="2212"/>
      <c r="T317" s="2212"/>
      <c r="U317" s="2212"/>
      <c r="V317" s="2212"/>
      <c r="W317" s="2212"/>
    </row>
    <row r="318" spans="1:23" s="17" customFormat="1" ht="21.75" customHeight="1">
      <c r="A318" s="2214"/>
      <c r="B318" s="2225"/>
      <c r="C318" s="2226"/>
      <c r="D318" s="2227"/>
      <c r="E318" s="2227"/>
      <c r="F318" s="2227"/>
      <c r="G318" s="2227"/>
      <c r="H318" s="2228"/>
      <c r="I318" s="2232"/>
      <c r="J318" s="2233"/>
      <c r="K318" s="2233"/>
      <c r="L318" s="2236"/>
      <c r="M318" s="2237"/>
      <c r="N318" s="2244" t="s">
        <v>66</v>
      </c>
      <c r="O318" s="2245"/>
      <c r="P318" s="2246"/>
      <c r="Q318" s="2247"/>
      <c r="R318" s="2216"/>
      <c r="S318" s="2212"/>
      <c r="T318" s="2212"/>
      <c r="U318" s="2212"/>
      <c r="V318" s="2212"/>
      <c r="W318" s="2212"/>
    </row>
    <row r="319" spans="1:23" s="17" customFormat="1" ht="21.75" customHeight="1" thickBot="1">
      <c r="A319" s="2214"/>
      <c r="B319" s="2225"/>
      <c r="C319" s="2229"/>
      <c r="D319" s="2230"/>
      <c r="E319" s="2230"/>
      <c r="F319" s="2230"/>
      <c r="G319" s="2230"/>
      <c r="H319" s="2231"/>
      <c r="I319" s="2234"/>
      <c r="J319" s="2235"/>
      <c r="K319" s="2235"/>
      <c r="L319" s="2238"/>
      <c r="M319" s="2239"/>
      <c r="N319" s="2248" t="s">
        <v>51</v>
      </c>
      <c r="O319" s="2249"/>
      <c r="P319" s="2250" t="str">
        <f>Master!$E$6</f>
        <v>2023-24</v>
      </c>
      <c r="Q319" s="2251"/>
      <c r="R319" s="2216"/>
      <c r="S319" s="2212"/>
      <c r="T319" s="2212"/>
      <c r="U319" s="2212"/>
      <c r="V319" s="2212"/>
      <c r="W319" s="2212"/>
    </row>
    <row r="320" spans="1:23" s="17" customFormat="1" ht="32.25" customHeight="1">
      <c r="A320" s="2214"/>
      <c r="B320" s="904" t="s">
        <v>69</v>
      </c>
      <c r="C320" s="2252" t="s">
        <v>20</v>
      </c>
      <c r="D320" s="2253"/>
      <c r="E320" s="2253"/>
      <c r="F320" s="2253"/>
      <c r="G320" s="2254"/>
      <c r="H320" s="905" t="s">
        <v>149</v>
      </c>
      <c r="I320" s="2255">
        <f>IF(OR(A313=0,A313=""),"",VLOOKUP($A313,'Result Entry'!$B$9:$FW$108,4,0))</f>
        <v>0</v>
      </c>
      <c r="J320" s="2255"/>
      <c r="K320" s="2255"/>
      <c r="L320" s="2255"/>
      <c r="M320" s="2255"/>
      <c r="N320" s="2255"/>
      <c r="O320" s="2255"/>
      <c r="P320" s="2255"/>
      <c r="Q320" s="2256"/>
      <c r="R320" s="2216"/>
      <c r="S320" s="2212"/>
      <c r="T320" s="2212"/>
      <c r="U320" s="2212"/>
      <c r="V320" s="2212"/>
      <c r="W320" s="2212"/>
    </row>
    <row r="321" spans="1:28" s="17" customFormat="1" ht="32.25" customHeight="1">
      <c r="A321" s="2214"/>
      <c r="B321" s="904" t="s">
        <v>69</v>
      </c>
      <c r="C321" s="2178" t="s">
        <v>22</v>
      </c>
      <c r="D321" s="2179"/>
      <c r="E321" s="2179"/>
      <c r="F321" s="2179"/>
      <c r="G321" s="2180"/>
      <c r="H321" s="906" t="s">
        <v>149</v>
      </c>
      <c r="I321" s="2181">
        <f>IF(OR(A313=0,A313=""),"",VLOOKUP($A313,'Result Entry'!$B$9:$FW$108,7,0))</f>
        <v>0</v>
      </c>
      <c r="J321" s="2181"/>
      <c r="K321" s="2181"/>
      <c r="L321" s="2181"/>
      <c r="M321" s="2181"/>
      <c r="N321" s="2181"/>
      <c r="O321" s="2181"/>
      <c r="P321" s="2181"/>
      <c r="Q321" s="2182"/>
      <c r="R321" s="2216"/>
      <c r="S321" s="2212"/>
      <c r="T321" s="2212"/>
      <c r="U321" s="2212"/>
      <c r="V321" s="2212"/>
      <c r="W321" s="2212"/>
    </row>
    <row r="322" spans="1:28" s="17" customFormat="1" ht="32.25" customHeight="1">
      <c r="A322" s="2214"/>
      <c r="B322" s="904" t="s">
        <v>69</v>
      </c>
      <c r="C322" s="2178" t="s">
        <v>23</v>
      </c>
      <c r="D322" s="2179"/>
      <c r="E322" s="2179"/>
      <c r="F322" s="2179"/>
      <c r="G322" s="2180"/>
      <c r="H322" s="906" t="s">
        <v>149</v>
      </c>
      <c r="I322" s="2181">
        <f>IF(OR(A313=0,A313=""),"",VLOOKUP($A313,'Result Entry'!$B$9:$FW$108,8,0))</f>
        <v>0</v>
      </c>
      <c r="J322" s="2181"/>
      <c r="K322" s="2181"/>
      <c r="L322" s="2181"/>
      <c r="M322" s="2181"/>
      <c r="N322" s="2181"/>
      <c r="O322" s="2181"/>
      <c r="P322" s="2181"/>
      <c r="Q322" s="2182"/>
      <c r="R322" s="2216"/>
      <c r="S322" s="2212"/>
      <c r="T322" s="2212"/>
      <c r="U322" s="2212"/>
      <c r="V322" s="2212"/>
      <c r="W322" s="2212"/>
    </row>
    <row r="323" spans="1:28" s="17" customFormat="1" ht="32.25" customHeight="1">
      <c r="A323" s="2214"/>
      <c r="B323" s="904" t="s">
        <v>69</v>
      </c>
      <c r="C323" s="2178" t="s">
        <v>52</v>
      </c>
      <c r="D323" s="2179"/>
      <c r="E323" s="2179"/>
      <c r="F323" s="2179"/>
      <c r="G323" s="2180"/>
      <c r="H323" s="906" t="s">
        <v>149</v>
      </c>
      <c r="I323" s="2181">
        <f>IF(OR(A313=0,A313=""),"",VLOOKUP($A313,'Result Entry'!$B$9:$FW$108,9,0))</f>
        <v>0</v>
      </c>
      <c r="J323" s="2181"/>
      <c r="K323" s="2181"/>
      <c r="L323" s="2181"/>
      <c r="M323" s="2181"/>
      <c r="N323" s="2181"/>
      <c r="O323" s="2181"/>
      <c r="P323" s="2181"/>
      <c r="Q323" s="2182"/>
      <c r="R323" s="2216"/>
      <c r="S323" s="2212"/>
      <c r="T323" s="2212"/>
      <c r="U323" s="2212"/>
      <c r="V323" s="2212"/>
      <c r="W323" s="2212"/>
    </row>
    <row r="324" spans="1:28" s="17" customFormat="1" ht="32.25" customHeight="1">
      <c r="A324" s="2214"/>
      <c r="B324" s="904" t="s">
        <v>69</v>
      </c>
      <c r="C324" s="2178" t="s">
        <v>53</v>
      </c>
      <c r="D324" s="2179"/>
      <c r="E324" s="2179"/>
      <c r="F324" s="2179"/>
      <c r="G324" s="2180"/>
      <c r="H324" s="906" t="s">
        <v>149</v>
      </c>
      <c r="I324" s="2183" t="str">
        <f>IF(OR(A313=0,A313=""),"",CONCATENATE('Result Entry'!$G$4,'Result Entry'!$J$4))</f>
        <v>11(A)</v>
      </c>
      <c r="J324" s="2181"/>
      <c r="K324" s="2181"/>
      <c r="L324" s="2181"/>
      <c r="M324" s="2181"/>
      <c r="N324" s="2181"/>
      <c r="O324" s="2181"/>
      <c r="P324" s="2181"/>
      <c r="Q324" s="2182"/>
      <c r="R324" s="2216"/>
      <c r="S324" s="2212"/>
      <c r="T324" s="2212"/>
      <c r="U324" s="2212"/>
      <c r="V324" s="2212"/>
      <c r="W324" s="2212"/>
    </row>
    <row r="325" spans="1:28" s="17" customFormat="1" ht="32.25" customHeight="1" thickBot="1">
      <c r="A325" s="2214"/>
      <c r="B325" s="904" t="s">
        <v>69</v>
      </c>
      <c r="C325" s="2184" t="s">
        <v>25</v>
      </c>
      <c r="D325" s="2138"/>
      <c r="E325" s="2138"/>
      <c r="F325" s="2138"/>
      <c r="G325" s="2185"/>
      <c r="H325" s="907" t="s">
        <v>149</v>
      </c>
      <c r="I325" s="2186">
        <f>IF(OR(A313=0,A313=""),"",VLOOKUP($A313,'Result Entry'!$B$9:$FW$108,10,0))</f>
        <v>0</v>
      </c>
      <c r="J325" s="2186"/>
      <c r="K325" s="2186"/>
      <c r="L325" s="2186"/>
      <c r="M325" s="2186"/>
      <c r="N325" s="2186"/>
      <c r="O325" s="2186"/>
      <c r="P325" s="2186"/>
      <c r="Q325" s="2187"/>
      <c r="R325" s="2216"/>
      <c r="S325" s="2212"/>
      <c r="T325" s="2212"/>
      <c r="U325" s="2212"/>
      <c r="V325" s="2212"/>
      <c r="W325" s="2212"/>
    </row>
    <row r="326" spans="1:28" s="17" customFormat="1" ht="33.75" customHeight="1">
      <c r="A326" s="2214"/>
      <c r="B326" s="904" t="s">
        <v>69</v>
      </c>
      <c r="C326" s="2188" t="s">
        <v>242</v>
      </c>
      <c r="D326" s="2189"/>
      <c r="E326" s="2192" t="s">
        <v>72</v>
      </c>
      <c r="F326" s="2194" t="s">
        <v>73</v>
      </c>
      <c r="G326" s="2194" t="s">
        <v>229</v>
      </c>
      <c r="H326" s="2196" t="s">
        <v>168</v>
      </c>
      <c r="I326" s="2198" t="s">
        <v>55</v>
      </c>
      <c r="J326" s="2199"/>
      <c r="K326" s="2199"/>
      <c r="L326" s="2200" t="s">
        <v>230</v>
      </c>
      <c r="M326" s="2202" t="s">
        <v>84</v>
      </c>
      <c r="N326" s="2202"/>
      <c r="O326" s="2203"/>
      <c r="P326" s="2204" t="s">
        <v>76</v>
      </c>
      <c r="Q326" s="2206" t="s">
        <v>98</v>
      </c>
      <c r="R326" s="2216"/>
      <c r="S326" s="2212"/>
      <c r="T326" s="2212"/>
      <c r="U326" s="2212"/>
      <c r="V326" s="2212"/>
      <c r="W326" s="2212"/>
    </row>
    <row r="327" spans="1:28" s="17" customFormat="1" ht="33.75" customHeight="1">
      <c r="A327" s="2214"/>
      <c r="B327" s="904" t="s">
        <v>69</v>
      </c>
      <c r="C327" s="2190"/>
      <c r="D327" s="2191"/>
      <c r="E327" s="2193"/>
      <c r="F327" s="2195"/>
      <c r="G327" s="2195"/>
      <c r="H327" s="2197"/>
      <c r="I327" s="908" t="s">
        <v>232</v>
      </c>
      <c r="J327" s="909" t="s">
        <v>86</v>
      </c>
      <c r="K327" s="910" t="s">
        <v>108</v>
      </c>
      <c r="L327" s="2201"/>
      <c r="M327" s="908" t="s">
        <v>232</v>
      </c>
      <c r="N327" s="909" t="s">
        <v>86</v>
      </c>
      <c r="O327" s="911" t="s">
        <v>109</v>
      </c>
      <c r="P327" s="2205"/>
      <c r="Q327" s="2207"/>
      <c r="R327" s="2216"/>
      <c r="S327" s="2212"/>
      <c r="T327" s="2212"/>
      <c r="U327" s="2212"/>
      <c r="V327" s="2212"/>
      <c r="W327" s="2212"/>
    </row>
    <row r="328" spans="1:28" s="194" customFormat="1" ht="20.25" customHeight="1" thickBot="1">
      <c r="A328" s="2214"/>
      <c r="B328" s="904" t="s">
        <v>69</v>
      </c>
      <c r="C328" s="2209" t="s">
        <v>56</v>
      </c>
      <c r="D328" s="2210"/>
      <c r="E328" s="912">
        <f>'Result Entry'!$L$7</f>
        <v>10</v>
      </c>
      <c r="F328" s="913">
        <f>'Result Entry'!$M$7</f>
        <v>10</v>
      </c>
      <c r="G328" s="913">
        <f>'Result Entry'!$N$7</f>
        <v>10</v>
      </c>
      <c r="H328" s="914">
        <f>SUM(E328:G328)</f>
        <v>30</v>
      </c>
      <c r="I328" s="915" t="s">
        <v>241</v>
      </c>
      <c r="J328" s="916" t="s">
        <v>241</v>
      </c>
      <c r="K328" s="917">
        <f>'Result Entry'!$P$7</f>
        <v>70</v>
      </c>
      <c r="L328" s="918">
        <f>SUM(H328,K328)</f>
        <v>100</v>
      </c>
      <c r="M328" s="915" t="s">
        <v>241</v>
      </c>
      <c r="N328" s="916" t="s">
        <v>241</v>
      </c>
      <c r="O328" s="919">
        <f>'Result Entry'!$R$7</f>
        <v>100</v>
      </c>
      <c r="P328" s="920">
        <f>SUM(L328,O328)</f>
        <v>200</v>
      </c>
      <c r="Q328" s="2208"/>
      <c r="R328" s="2216"/>
      <c r="S328" s="2212"/>
      <c r="T328" s="2212"/>
      <c r="U328" s="2212"/>
      <c r="V328" s="2212"/>
      <c r="W328" s="2212"/>
    </row>
    <row r="329" spans="1:28" s="52" customFormat="1" ht="28.5" customHeight="1">
      <c r="A329" s="2214"/>
      <c r="B329" s="904" t="s">
        <v>69</v>
      </c>
      <c r="C329" s="2162" t="str">
        <f>IF(OR(A313=0,A313=""),"",'Result Entry'!$L$3)</f>
        <v>HINDI Comp.</v>
      </c>
      <c r="D329" s="2163"/>
      <c r="E329" s="921">
        <f>IF(OR(A313=0,A313=""),"",IF($L317="TC",0,IF($L317="Nso",0,VLOOKUP($A313,'Result Entry'!$B$9:$FW$108,11,0))))</f>
        <v>0</v>
      </c>
      <c r="F329" s="922">
        <f>IF(OR(A313=0,A313=""),"",IF($L317="TC",0,IF($L317="Nso",0,VLOOKUP($A313,'Result Entry'!$B$9:$FW$108,12,0))))</f>
        <v>0</v>
      </c>
      <c r="G329" s="922">
        <f>IF(OR(A313=0,A313=""),"",IF($L317="TC",0,IF($L317="Nso",0,VLOOKUP($A313,'Result Entry'!$B$9:$FW$108,13,0))))</f>
        <v>0</v>
      </c>
      <c r="H329" s="923">
        <f>IF(OR(A313=0,A313=""),"",SUM(E329:G329))</f>
        <v>0</v>
      </c>
      <c r="I329" s="924" t="str">
        <f>CONCATENATE(X329,"/",'Result Entry'!$P$7)</f>
        <v>0/70</v>
      </c>
      <c r="J329" s="925" t="str">
        <f>IF(OR(A313=0,A313=""),"",IF(Y329=0,"--",CONCATENATE(Y329,"/")))</f>
        <v>--</v>
      </c>
      <c r="K329" s="926">
        <f>SUM(X329:Y329)</f>
        <v>0</v>
      </c>
      <c r="L329" s="927">
        <f>SUM(H329,K329)</f>
        <v>0</v>
      </c>
      <c r="M329" s="924" t="str">
        <f>CONCATENATE(Z329,"/",'Result Entry'!$R$7)</f>
        <v>0/100</v>
      </c>
      <c r="N329" s="925" t="str">
        <f>IF(AA329=0,"--",CONCATENATE(AA329,"/"))</f>
        <v>--</v>
      </c>
      <c r="O329" s="928">
        <f>SUM(Z329:AA329)</f>
        <v>0</v>
      </c>
      <c r="P329" s="929">
        <f>SUM(L329,O329)</f>
        <v>0</v>
      </c>
      <c r="Q329" s="930" t="str">
        <f>IF(OR(A313=0,A313=""),"",IF($L317="TC",0,IF($L317="Nso",0,VLOOKUP($A313,'Result Entry'!$B$9:$FW$108,24,0))))</f>
        <v/>
      </c>
      <c r="R329" s="2216"/>
      <c r="S329" s="2212"/>
      <c r="T329" s="2212"/>
      <c r="U329" s="2212"/>
      <c r="V329" s="2212"/>
      <c r="W329" s="2212"/>
      <c r="X329" s="197">
        <f>IF(OR(A313=0,A313=""),"",IF($L317="TC",0,IF($L317="Nso",0,VLOOKUP($A313,'Result Entry'!$B$9:$FW$108,15,0))))</f>
        <v>0</v>
      </c>
      <c r="Y329" s="197">
        <v>0</v>
      </c>
      <c r="Z329" s="197">
        <f>IF(OR(A313=0,A313=""),"",IF($L317="TC",0,IF($L317="Nso",0,VLOOKUP($A313,'Result Entry'!$B$9:$FW$108,17,0))))</f>
        <v>0</v>
      </c>
      <c r="AA329" s="197">
        <v>0</v>
      </c>
    </row>
    <row r="330" spans="1:28" s="52" customFormat="1" ht="28.5" customHeight="1">
      <c r="A330" s="2214"/>
      <c r="B330" s="904" t="s">
        <v>69</v>
      </c>
      <c r="C330" s="2164" t="str">
        <f>IF(OR(A313=0,A313=""),"",'Result Entry'!$Z$3)</f>
        <v>ENGLISH Comp.</v>
      </c>
      <c r="D330" s="2165"/>
      <c r="E330" s="921">
        <f>IF(OR(A313=0,A313=""),"",IF($L317="TC",0,IF($L317="Nso",0,VLOOKUP($A313,'Result Entry'!$B$9:$FW$108,25,0))))</f>
        <v>0</v>
      </c>
      <c r="F330" s="922">
        <f>IF(OR(A313=0,A313=""),"",IF($L317="TC",0,IF($L317="Nso",0,VLOOKUP($A313,'Result Entry'!$B$9:$FW$108,26,0))))</f>
        <v>0</v>
      </c>
      <c r="G330" s="922">
        <f>IF(OR(A313=0,A313=""),"",IF($L317="TC",0,IF($L317="Nso",0,VLOOKUP($A313,'Result Entry'!$B$9:$FW$108,27,0))))</f>
        <v>0</v>
      </c>
      <c r="H330" s="931">
        <f>IF(OR(A313=0,A313=""),"",SUM(E330:G330))</f>
        <v>0</v>
      </c>
      <c r="I330" s="932" t="str">
        <f>CONCATENATE(X330,"/",'Result Entry'!$AD$7)</f>
        <v>0/70</v>
      </c>
      <c r="J330" s="933" t="str">
        <f>IF(OR(A313=0,A313=""),"",IF(Y330=0,"--",CONCATENATE(Y330,"/")))</f>
        <v>--</v>
      </c>
      <c r="K330" s="934">
        <f t="shared" ref="K330:K335" si="32">SUM(X330:Y330)</f>
        <v>0</v>
      </c>
      <c r="L330" s="935">
        <f t="shared" ref="L330:L335" si="33">SUM(H330,K330)</f>
        <v>0</v>
      </c>
      <c r="M330" s="932" t="str">
        <f>CONCATENATE(Z330,"/",'Result Entry'!$AF$7)</f>
        <v>0/100</v>
      </c>
      <c r="N330" s="933" t="str">
        <f>IF(AA330=0,"--",CONCATENATE(AA330,"/"))</f>
        <v>--</v>
      </c>
      <c r="O330" s="928">
        <f t="shared" ref="O330:O335" si="34">SUM(Z330:AA330)</f>
        <v>0</v>
      </c>
      <c r="P330" s="929">
        <f t="shared" ref="P330:P335" si="35">SUM(L330,O330)</f>
        <v>0</v>
      </c>
      <c r="Q330" s="930" t="str">
        <f>IF(OR(A313=0,A313=""),"",IF($L317="TC",0,IF($L317="Nso",0,VLOOKUP($A313,'Result Entry'!$B$9:$FW$108,38,0))))</f>
        <v/>
      </c>
      <c r="R330" s="2216"/>
      <c r="S330" s="2212"/>
      <c r="T330" s="2212"/>
      <c r="U330" s="2212"/>
      <c r="V330" s="2212"/>
      <c r="W330" s="2212"/>
      <c r="X330" s="198">
        <f>IF(OR(A313=0,A313=""),"",IF($L317="TC",0,IF($L317="Nso",0,VLOOKUP($A313,'Result Entry'!$B$9:$FW$108,29,0))))</f>
        <v>0</v>
      </c>
      <c r="Y330" s="198">
        <v>0</v>
      </c>
      <c r="Z330" s="198">
        <f>IF(OR(A313=0,A313=""),"",IF($L317="TC",0,IF($L317="Nso",0,VLOOKUP($A313,'Result Entry'!$B$9:$FW$108,31,0))))</f>
        <v>0</v>
      </c>
      <c r="AA330" s="198">
        <v>0</v>
      </c>
    </row>
    <row r="331" spans="1:28" s="52" customFormat="1" ht="28.5" customHeight="1">
      <c r="A331" s="2214"/>
      <c r="B331" s="904" t="s">
        <v>69</v>
      </c>
      <c r="C331" s="2164">
        <f>IF(OR(A313=0,A313=""),"",IF(AB331&gt;=1,'Result Entry'!$AO$3,0))</f>
        <v>0</v>
      </c>
      <c r="D331" s="2165"/>
      <c r="E331" s="921">
        <f>IF(OR(A313=0,A313=""),"",IF($L317="TC",0,IF($L317="Nso",0,VLOOKUP($A313,'Result Entry'!$B$9:$FW$108,40,0))))</f>
        <v>0</v>
      </c>
      <c r="F331" s="922">
        <f>IF(OR(A313=0,A313=""),"",IF($L317="TC",0,IF($L317="Nso",0,VLOOKUP($A313,'Result Entry'!$B$9:$FW$108,41,0))))</f>
        <v>0</v>
      </c>
      <c r="G331" s="922">
        <f>IF(OR(A313=0,A313=""),"",IF($L317="TC",0,IF($L317="Nso",0,VLOOKUP($A313,'Result Entry'!$B$9:$FW$108,42,0))))</f>
        <v>0</v>
      </c>
      <c r="H331" s="931">
        <f>IF(OR(A313=0,A313=""),"",SUM(E331:G331))</f>
        <v>0</v>
      </c>
      <c r="I331" s="932" t="str">
        <f>CONCATENATE(X331,"/",'Result Entry'!$AS$7)</f>
        <v>0/40</v>
      </c>
      <c r="J331" s="933" t="str">
        <f>IF(OR(A313=0,A313=""),"",IF(Y331=0,"--",CONCATENATE(Y331,"/",'Result Entry'!$AT$7)))</f>
        <v>--</v>
      </c>
      <c r="K331" s="934">
        <f t="shared" si="32"/>
        <v>0</v>
      </c>
      <c r="L331" s="935">
        <f t="shared" si="33"/>
        <v>0</v>
      </c>
      <c r="M331" s="932" t="str">
        <f>CONCATENATE(Z331,"/",'Result Entry'!$AW$7)</f>
        <v>0/100</v>
      </c>
      <c r="N331" s="933" t="str">
        <f>IF(AA331=0,"--",CONCATENATE(AA331,"/",'Result Entry'!$AX$7))</f>
        <v>--</v>
      </c>
      <c r="O331" s="928">
        <f t="shared" si="34"/>
        <v>0</v>
      </c>
      <c r="P331" s="929">
        <f t="shared" si="35"/>
        <v>0</v>
      </c>
      <c r="Q331" s="930" t="str">
        <f>IF(OR(A313=0,A313=""),"",IF($L317="TC",0,IF($L317="Nso",0,VLOOKUP($A313,'Result Entry'!$B$9:$FW$108,55,0))))</f>
        <v/>
      </c>
      <c r="R331" s="2216"/>
      <c r="S331" s="2212"/>
      <c r="T331" s="2212"/>
      <c r="U331" s="2212"/>
      <c r="V331" s="2212"/>
      <c r="W331" s="2212"/>
      <c r="X331" s="198">
        <f>IF(OR(A313=0,A313=""),"",IF($L317="TC",0,IF($L317="Nso",0,VLOOKUP($A313,'Result Entry'!$B$9:$FW$108,44,0))))</f>
        <v>0</v>
      </c>
      <c r="Y331" s="198">
        <f>IF(OR(A313=0,A313=""),"",IF($L317="TC",0,IF($L317="Nso",0,VLOOKUP($A313,'Result Entry'!$B$9:$FW$108,45,0))))</f>
        <v>0</v>
      </c>
      <c r="Z331" s="198">
        <f>IF(OR(A313=0,A313=""),"",IF($L317="TC",0,IF($L317="Nso",0,VLOOKUP($A313,'Result Entry'!$B$9:$FW$108,48,0))))</f>
        <v>0</v>
      </c>
      <c r="AA331" s="198">
        <f>IF(OR(A313=0,A313=""),"",IF($L317="TC",0,IF($L317="Nso",0,VLOOKUP($A313,'Result Entry'!$B$9:$FW$108,49,0))))</f>
        <v>0</v>
      </c>
      <c r="AB331" s="198">
        <f>IF(OR(A313=0,A313=""),"",VLOOKUP($A313,'Result Entry'!$B$9:$FW$108,39,0))</f>
        <v>0</v>
      </c>
    </row>
    <row r="332" spans="1:28" s="52" customFormat="1" ht="28.5" customHeight="1">
      <c r="A332" s="2214"/>
      <c r="B332" s="904" t="s">
        <v>69</v>
      </c>
      <c r="C332" s="2164">
        <f>IF(OR(A313=0,A313=""),"",IF(AB332&gt;=1,'Result Entry'!$BF$3,0))</f>
        <v>0</v>
      </c>
      <c r="D332" s="2165"/>
      <c r="E332" s="921">
        <f>IF(OR(A313=0,A313=""),"",IF($L317="TC",0,IF($L317="Nso",0,VLOOKUP($A313,'Result Entry'!$B$9:$FW$108,57,0))))</f>
        <v>0</v>
      </c>
      <c r="F332" s="922">
        <f>IF(OR(A313=0,A313=""),"",IF($L317="TC",0,IF($L317="Nso",0,VLOOKUP($A313,'Result Entry'!$B$9:$FW$108,58,0))))</f>
        <v>0</v>
      </c>
      <c r="G332" s="922">
        <f>IF(OR(A313=0,A313=""),"",IF($L317="TC",0,IF($L317="Nso",0,VLOOKUP($A313,'Result Entry'!$B$9:$FW$108,59,0))))</f>
        <v>0</v>
      </c>
      <c r="H332" s="931">
        <f>IF(OR(A313=0,A313=""),"",SUM(E332:G332))</f>
        <v>0</v>
      </c>
      <c r="I332" s="932" t="str">
        <f>CONCATENATE(X332,"/",'Result Entry'!$BJ$7)</f>
        <v>0/70</v>
      </c>
      <c r="J332" s="933" t="str">
        <f>IF(OR(A313=0,A313=""),"",IF(Y332=0,"--",CONCATENATE(Y332,"/",'Result Entry'!$BK$7)))</f>
        <v>--</v>
      </c>
      <c r="K332" s="934">
        <f t="shared" si="32"/>
        <v>0</v>
      </c>
      <c r="L332" s="935">
        <f t="shared" si="33"/>
        <v>0</v>
      </c>
      <c r="M332" s="932" t="str">
        <f>CONCATENATE(Z332,"/",'Result Entry'!$BN$7)</f>
        <v>0/100</v>
      </c>
      <c r="N332" s="933" t="str">
        <f>IF(AA332=0,"--",CONCATENATE(AA332,"/",'Result Entry'!$BO$7))</f>
        <v>--</v>
      </c>
      <c r="O332" s="928">
        <f t="shared" si="34"/>
        <v>0</v>
      </c>
      <c r="P332" s="929">
        <f t="shared" si="35"/>
        <v>0</v>
      </c>
      <c r="Q332" s="930" t="str">
        <f>IF(OR(A313=0,A313=""),"",IF($L317="TC",0,IF($L317="Nso",0,VLOOKUP($A313,'Result Entry'!$B$9:$FW$108,72,0))))</f>
        <v/>
      </c>
      <c r="R332" s="2216"/>
      <c r="S332" s="2212"/>
      <c r="T332" s="2212"/>
      <c r="U332" s="2212"/>
      <c r="V332" s="2212"/>
      <c r="W332" s="2212"/>
      <c r="X332" s="198">
        <f>IF(OR(A313=0,A313=""),"",IF($L317="TC",0,IF($L317="Nso",0,VLOOKUP($A313,'Result Entry'!$B$9:$FW$108,61,0))))</f>
        <v>0</v>
      </c>
      <c r="Y332" s="198">
        <f>IF(OR(A313=0,A313=""),"",IF($L317="TC",0,IF($L317="Nso",0,VLOOKUP($A313,'Result Entry'!$B$9:$FW$108,62,0))))</f>
        <v>0</v>
      </c>
      <c r="Z332" s="198">
        <f>IF(OR(A313=0,A313=""),"",IF($L317="TC",0,IF($L317="Nso",0,VLOOKUP($A313,'Result Entry'!$B$9:$FW$108,65,0))))</f>
        <v>0</v>
      </c>
      <c r="AA332" s="198">
        <f>IF(OR(A313=0,A313=""),"",IF($L317="TC",0,IF($L317="Nso",0,VLOOKUP($A313,'Result Entry'!$B$9:$FW$108,66,0))))</f>
        <v>0</v>
      </c>
      <c r="AB332" s="198">
        <f>IF(OR(A313=0,A313=""),"",VLOOKUP($A313,'Result Entry'!$B$9:$FW$108,56,0))</f>
        <v>0</v>
      </c>
    </row>
    <row r="333" spans="1:28" s="52" customFormat="1" ht="28.5" customHeight="1">
      <c r="A333" s="2214"/>
      <c r="B333" s="904" t="s">
        <v>69</v>
      </c>
      <c r="C333" s="2166">
        <f>IF(OR(A313=0,A313=""),"",IF(AB333&gt;=1,'Result Entry'!$BW$3,0))</f>
        <v>0</v>
      </c>
      <c r="D333" s="2167"/>
      <c r="E333" s="936">
        <f>IF(OR(A313=0,A313=""),"",IF($L317="TC",0,IF($L317="Nso",0,VLOOKUP($A313,'Result Entry'!$B$9:$FW$108,74,0))))</f>
        <v>0</v>
      </c>
      <c r="F333" s="937">
        <f>IF(OR(A313=0,A313=""),"",IF($L317="TC",0,IF($L317="Nso",0,VLOOKUP($A313,'Result Entry'!$B$9:$FW$108,75,0))))</f>
        <v>0</v>
      </c>
      <c r="G333" s="937">
        <f>IF(OR(A313=0,A313=""),"",IF($L317="TC",0,IF($L317="Nso",0,VLOOKUP($A313,'Result Entry'!$B$9:$FW$108,76,0))))</f>
        <v>0</v>
      </c>
      <c r="H333" s="938">
        <f>IF(OR(A313=0,A313=""),"",SUM(E333:G333))</f>
        <v>0</v>
      </c>
      <c r="I333" s="939" t="str">
        <f>CONCATENATE(X333,"/",'Result Entry'!$CA$7)</f>
        <v>0/70</v>
      </c>
      <c r="J333" s="940" t="str">
        <f>IF(OR(A313=0,A313=""),"",IF(Y333=0,"--",CONCATENATE(Y333,"/",'Result Entry'!$CB$7)))</f>
        <v>--</v>
      </c>
      <c r="K333" s="941">
        <f t="shared" si="32"/>
        <v>0</v>
      </c>
      <c r="L333" s="942">
        <f t="shared" si="33"/>
        <v>0</v>
      </c>
      <c r="M333" s="939" t="str">
        <f>CONCATENATE(Z333,"/",'Result Entry'!$CE$7)</f>
        <v>0/100</v>
      </c>
      <c r="N333" s="940" t="str">
        <f>IF(AA333=0,"--",CONCATENATE(AA333,"/",'Result Entry'!$CF$7))</f>
        <v>--</v>
      </c>
      <c r="O333" s="943">
        <f t="shared" si="34"/>
        <v>0</v>
      </c>
      <c r="P333" s="944">
        <f t="shared" si="35"/>
        <v>0</v>
      </c>
      <c r="Q333" s="945" t="str">
        <f>IF(OR(A313=0,A313=""),"",IF($L317="TC",0,IF($L317="Nso",0,VLOOKUP($A313,'Result Entry'!$B$9:$FW$108,89,0))))</f>
        <v/>
      </c>
      <c r="R333" s="2216"/>
      <c r="S333" s="2212"/>
      <c r="T333" s="2212"/>
      <c r="U333" s="2212"/>
      <c r="V333" s="2212"/>
      <c r="W333" s="2212"/>
      <c r="X333" s="125">
        <f>IF(OR(A313=0,A313=""),"",IF($L317="TC",0,IF($L317="Nso",0,VLOOKUP($A313,'Result Entry'!$B$9:$FW$108,78,0))))</f>
        <v>0</v>
      </c>
      <c r="Y333" s="125">
        <f>IF(OR(A313=0,A313=""),"",IF($L317="TC",0,IF($L317="Nso",0,VLOOKUP($A313,'Result Entry'!$B$9:$FW$108,79,0))))</f>
        <v>0</v>
      </c>
      <c r="Z333" s="125">
        <f>IF(OR(A313=0,A313=""),"",IF($L317="TC",0,IF($L317="Nso",0,VLOOKUP($A313,'Result Entry'!$B$9:$FW$108,82,0))))</f>
        <v>0</v>
      </c>
      <c r="AA333" s="125">
        <f>IF(OR(A313=0,A313=""),"",IF($L317="TC",0,IF($L317="Nso",0,VLOOKUP($A313,'Result Entry'!$B$9:$FW$108,83,0))))</f>
        <v>0</v>
      </c>
      <c r="AB333" s="125">
        <f>IF(OR(A313=0,A313=""),"",VLOOKUP($A313,'Result Entry'!$B$9:$FW$108,73,0))</f>
        <v>0</v>
      </c>
    </row>
    <row r="334" spans="1:28" s="52" customFormat="1" ht="28.5" customHeight="1">
      <c r="A334" s="2214"/>
      <c r="B334" s="904" t="s">
        <v>69</v>
      </c>
      <c r="C334" s="2168">
        <f>IF(OR(A313=0,A313=""),"",IF(AB334&gt;=1,'Result Entry'!$CN$3,0))</f>
        <v>0</v>
      </c>
      <c r="D334" s="2167"/>
      <c r="E334" s="946">
        <f>IF(OR(A313=0,A313=""),"",IF($L317="TC",0,IF($L317="Nso",0,VLOOKUP($A313,'Result Entry'!$B$9:$FW$108,91,0))))</f>
        <v>0</v>
      </c>
      <c r="F334" s="947">
        <f>IF(OR(A313=0,A313=""),"",IF($L317="TC",0,IF($L317="Nso",0,VLOOKUP($A313,'Result Entry'!$B$9:$FW$108,92,0))))</f>
        <v>0</v>
      </c>
      <c r="G334" s="947">
        <f>IF(OR(A313=0,A313=""),"",IF($L317="TC",0,IF($L317="Nso",0,VLOOKUP($A313,'Result Entry'!$B$9:$FW$108,93,0))))</f>
        <v>0</v>
      </c>
      <c r="H334" s="948">
        <f>IF(OR(A313=0,A313=""),"",SUM(E334:G334))</f>
        <v>0</v>
      </c>
      <c r="I334" s="949" t="str">
        <f>CONCATENATE(X334,"/",'Result Entry'!$CR$7)</f>
        <v>0/70</v>
      </c>
      <c r="J334" s="950" t="str">
        <f>IF(OR(A313=0,A313=""),"",IF(Y334=0,"--",CONCATENATE(Y334,"/",'Result Entry'!$CS$7)))</f>
        <v>--</v>
      </c>
      <c r="K334" s="951">
        <f t="shared" si="32"/>
        <v>0</v>
      </c>
      <c r="L334" s="952">
        <f t="shared" si="33"/>
        <v>0</v>
      </c>
      <c r="M334" s="949" t="str">
        <f>CONCATENATE(Z334,"/",'Result Entry'!$CV$7)</f>
        <v>0/100</v>
      </c>
      <c r="N334" s="950" t="str">
        <f>IF(AA334=0,"--",CONCATENATE(AA334,"/",'Result Entry'!$CW$7))</f>
        <v>--</v>
      </c>
      <c r="O334" s="953">
        <f t="shared" si="34"/>
        <v>0</v>
      </c>
      <c r="P334" s="954">
        <f t="shared" si="35"/>
        <v>0</v>
      </c>
      <c r="Q334" s="955" t="str">
        <f>IF(OR(A313=0,A313=""),"",IF($L317="TC",0,IF($L317="Nso",0,VLOOKUP($A313,'Result Entry'!$B$9:$FW$108,106,0))))</f>
        <v/>
      </c>
      <c r="R334" s="2216"/>
      <c r="S334" s="2212"/>
      <c r="T334" s="2212"/>
      <c r="U334" s="2212"/>
      <c r="V334" s="2212"/>
      <c r="W334" s="2212"/>
      <c r="X334" s="126">
        <f>IF(OR(A313=0,A313=""),"",IF($L317="TC",0,IF($L317="Nso",0,VLOOKUP($A313,'Result Entry'!$B$9:$FW$108,95,0))))</f>
        <v>0</v>
      </c>
      <c r="Y334" s="126">
        <f>IF(OR(A313=0,A313=""),"",IF($L317="TC",0,IF($L317="Nso",0,VLOOKUP($A313,'Result Entry'!$B$9:$FW$108,96,0))))</f>
        <v>0</v>
      </c>
      <c r="Z334" s="126">
        <f>IF(OR(A313=0,A313=""),"",IF($L317="TC",0,IF($L317="Nso",0,VLOOKUP($A313,'Result Entry'!$B$9:$FW$108,99,0))))</f>
        <v>0</v>
      </c>
      <c r="AA334" s="126">
        <f>IF(OR(A313=0,A313=""),"",IF($L317="TC",0,IF($L317="Nso",0,VLOOKUP($A313,'Result Entry'!$B$9:$FW$108,100,0))))</f>
        <v>0</v>
      </c>
      <c r="AB334" s="126">
        <f>IF(OR(A313=0,A313=""),"",VLOOKUP($A313,'Result Entry'!$B$9:$FW$108,90,0))</f>
        <v>0</v>
      </c>
    </row>
    <row r="335" spans="1:28" s="52" customFormat="1" ht="28.5" customHeight="1" thickBot="1">
      <c r="A335" s="2214"/>
      <c r="B335" s="904" t="s">
        <v>69</v>
      </c>
      <c r="C335" s="2166">
        <f>IF(OR(A313=0,A313=""),"",IF(AB335&gt;=1,'Result Entry'!$DE$3,0))</f>
        <v>0</v>
      </c>
      <c r="D335" s="2167"/>
      <c r="E335" s="956">
        <f>IF(OR(A313=0,A313=""),"",IF($L317="TC",0,IF($L317="Nso",0,VLOOKUP($A313,'Result Entry'!$B$9:$FW$108,108,0))))</f>
        <v>0</v>
      </c>
      <c r="F335" s="957">
        <f>IF(OR(A313=0,A313=""),"",IF($L317="TC",0,IF($L317="Nso",0,VLOOKUP($A313,'Result Entry'!$B$9:$FW$108,109,0))))</f>
        <v>0</v>
      </c>
      <c r="G335" s="957">
        <f>IF(OR(A313=0,A313=""),"",IF($L317="TC",0,IF($L317="Nso",0,VLOOKUP($A313,'Result Entry'!$B$9:$FW$108,110,0))))</f>
        <v>0</v>
      </c>
      <c r="H335" s="958">
        <f>IF(OR(A313=0,A313=""),"",SUM(E335:G335))</f>
        <v>0</v>
      </c>
      <c r="I335" s="959" t="str">
        <f>CONCATENATE(X335,"/",'Result Entry'!$DI$7)</f>
        <v>0/70</v>
      </c>
      <c r="J335" s="960" t="str">
        <f>IF(OR(A313=0,A313=""),"",IF(Y335=0,"--",CONCATENATE(Y335,"/",'Result Entry'!$DJ$7)))</f>
        <v>--</v>
      </c>
      <c r="K335" s="961">
        <f t="shared" si="32"/>
        <v>0</v>
      </c>
      <c r="L335" s="962">
        <f t="shared" si="33"/>
        <v>0</v>
      </c>
      <c r="M335" s="959" t="str">
        <f>CONCATENATE(Z335,"/",'Result Entry'!$DM$7)</f>
        <v>0/100</v>
      </c>
      <c r="N335" s="960" t="str">
        <f>IF(AA335=0,"--",CONCATENATE(AA335,"/",'Result Entry'!$DN$7))</f>
        <v>--</v>
      </c>
      <c r="O335" s="963">
        <f t="shared" si="34"/>
        <v>0</v>
      </c>
      <c r="P335" s="964">
        <f t="shared" si="35"/>
        <v>0</v>
      </c>
      <c r="Q335" s="930" t="str">
        <f>IF(OR(A313=0,A313=""),"",IF($L317="TC",0,IF($L317="Nso",0,VLOOKUP($A313,'Result Entry'!$B$9:$FW$108,123,0))))</f>
        <v/>
      </c>
      <c r="R335" s="2216"/>
      <c r="S335" s="2212"/>
      <c r="T335" s="2212"/>
      <c r="U335" s="2212"/>
      <c r="V335" s="2212"/>
      <c r="W335" s="2212"/>
      <c r="X335" s="199">
        <f>IF(OR(A313=0,A313=""),"",IF($L317="TC",0,IF($L317="Nso",0,VLOOKUP($A313,'Result Entry'!$B$9:$FW$108,112,0))))</f>
        <v>0</v>
      </c>
      <c r="Y335" s="199">
        <f>IF(OR(A313=0,A313=""),"",IF($L317="TC",0,IF($L317="Nso",0,VLOOKUP($A313,'Result Entry'!$B$9:$FW$108,113,0))))</f>
        <v>0</v>
      </c>
      <c r="Z335" s="199">
        <f>IF(OR(A313=0,A313=""),"",IF($L317="TC",0,IF($L317="Nso",0,VLOOKUP($A313,'Result Entry'!$B$9:$FW$108,116,0))))</f>
        <v>0</v>
      </c>
      <c r="AA335" s="199">
        <f>IF(OR(A313=0,A313=""),"",IF($L317="TC",0,IF($L317="Nso",0,VLOOKUP($A313,'Result Entry'!$B$9:$FW$108,117,0))))</f>
        <v>0</v>
      </c>
      <c r="AB335" s="199">
        <f>IF(OR(A313=0,A313=""),"",VLOOKUP($A313,'Result Entry'!$B$9:$FW$108,107,0))</f>
        <v>0</v>
      </c>
    </row>
    <row r="336" spans="1:28" s="17" customFormat="1" ht="33.75" customHeight="1">
      <c r="A336" s="2214"/>
      <c r="B336" s="904" t="s">
        <v>69</v>
      </c>
      <c r="C336" s="2169" t="s">
        <v>77</v>
      </c>
      <c r="D336" s="2170"/>
      <c r="E336" s="2171"/>
      <c r="F336" s="2175" t="s">
        <v>78</v>
      </c>
      <c r="G336" s="2176"/>
      <c r="H336" s="2177"/>
      <c r="I336" s="2145" t="s">
        <v>79</v>
      </c>
      <c r="J336" s="2146"/>
      <c r="K336" s="2147" t="s">
        <v>41</v>
      </c>
      <c r="L336" s="2148"/>
      <c r="M336" s="2147" t="s">
        <v>91</v>
      </c>
      <c r="N336" s="2149"/>
      <c r="O336" s="2150" t="s">
        <v>39</v>
      </c>
      <c r="P336" s="2149"/>
      <c r="Q336" s="965" t="s">
        <v>43</v>
      </c>
      <c r="R336" s="2216"/>
      <c r="S336" s="2212"/>
      <c r="T336" s="2212"/>
      <c r="U336" s="2212"/>
      <c r="V336" s="2212"/>
      <c r="W336" s="2212"/>
    </row>
    <row r="337" spans="1:23" s="17" customFormat="1" ht="33.75" customHeight="1" thickBot="1">
      <c r="A337" s="2214"/>
      <c r="B337" s="904" t="s">
        <v>69</v>
      </c>
      <c r="C337" s="2172"/>
      <c r="D337" s="2173"/>
      <c r="E337" s="2174"/>
      <c r="F337" s="2151">
        <f>IF(OR(A313=0,A313=""),"",IF($L317="TC",0,IF($L317="Nso",0,VLOOKUP($A313,'Result Entry'!$B$9:$FW$108,171,0))))</f>
        <v>0</v>
      </c>
      <c r="G337" s="2152"/>
      <c r="H337" s="2153"/>
      <c r="I337" s="2154">
        <f>IF(OR(A313=0,A313=""),"",IF($L317="TC",0,IF($L317="Nso",0,VLOOKUP($A313,'Result Entry'!$B$9:$FW$108,172,0))))</f>
        <v>0</v>
      </c>
      <c r="J337" s="2155"/>
      <c r="K337" s="2156">
        <f>IF(OR(A313=0,A313=""),"",IF($L317="TC",0,IF($L317="Nso",0,VLOOKUP($A313,'Result Entry'!$B$9:$FW$108,173,0))))</f>
        <v>0</v>
      </c>
      <c r="L337" s="2157"/>
      <c r="M337" s="2158" t="str">
        <f>IF(OR(A313=0,A313=""),"",IF($L317="TC",0,IF($L317="Nso",0,VLOOKUP($A313,'Result Entry'!$B$9:$FW$108,174,0))))</f>
        <v/>
      </c>
      <c r="N337" s="2159"/>
      <c r="O337" s="2160" t="str">
        <f>IF(OR(A313=0,A313=""),"",VLOOKUP($A313,'Result Entry'!$B$9:$FW$108,175,0))</f>
        <v/>
      </c>
      <c r="P337" s="2161"/>
      <c r="Q337" s="966" t="str">
        <f>IF(OR(A313=0,A313=""),"",IF($L317="TC",0,IF($L317="Nso",0,VLOOKUP($A313,'Result Entry'!$B$9:$FW$108,177,0))))</f>
        <v/>
      </c>
      <c r="R337" s="2216"/>
      <c r="S337" s="2212"/>
      <c r="T337" s="2212"/>
      <c r="U337" s="2212"/>
      <c r="V337" s="2212"/>
      <c r="W337" s="2212"/>
    </row>
    <row r="338" spans="1:23" s="17" customFormat="1" ht="33.75" customHeight="1">
      <c r="A338" s="2214"/>
      <c r="B338" s="904" t="s">
        <v>69</v>
      </c>
      <c r="C338" s="2118" t="s">
        <v>58</v>
      </c>
      <c r="D338" s="2119"/>
      <c r="E338" s="2119"/>
      <c r="F338" s="2119"/>
      <c r="G338" s="2119"/>
      <c r="H338" s="2119"/>
      <c r="I338" s="2120"/>
      <c r="J338" s="2121" t="s">
        <v>59</v>
      </c>
      <c r="K338" s="2121"/>
      <c r="L338" s="2121"/>
      <c r="M338" s="2122"/>
      <c r="N338" s="2123">
        <f>IF(OR(A313=0,A313=""),"",VLOOKUP($A313,'Result Entry'!$B$9:$FW$108,168,0))</f>
        <v>0</v>
      </c>
      <c r="O338" s="2124"/>
      <c r="P338" s="2125" t="s">
        <v>37</v>
      </c>
      <c r="Q338" s="2126"/>
      <c r="R338" s="2216"/>
      <c r="S338" s="2212"/>
      <c r="T338" s="2212"/>
      <c r="U338" s="2212"/>
      <c r="V338" s="2212"/>
      <c r="W338" s="2212"/>
    </row>
    <row r="339" spans="1:23" s="17" customFormat="1" ht="33.75" customHeight="1" thickBot="1">
      <c r="A339" s="2214"/>
      <c r="B339" s="904" t="s">
        <v>69</v>
      </c>
      <c r="C339" s="2127" t="s">
        <v>242</v>
      </c>
      <c r="D339" s="2128"/>
      <c r="E339" s="2128"/>
      <c r="F339" s="2129" t="s">
        <v>157</v>
      </c>
      <c r="G339" s="2130"/>
      <c r="H339" s="2131"/>
      <c r="I339" s="967" t="s">
        <v>240</v>
      </c>
      <c r="J339" s="2135" t="s">
        <v>60</v>
      </c>
      <c r="K339" s="2135"/>
      <c r="L339" s="2135"/>
      <c r="M339" s="2136"/>
      <c r="N339" s="2137">
        <f>IF(OR(A313=0,A313=""),"",VLOOKUP($A313,'Result Entry'!$B$9:$FW$108,169,0))</f>
        <v>0</v>
      </c>
      <c r="O339" s="2138"/>
      <c r="P339" s="2139" t="str">
        <f>IF(OR(A313=0,A313=""),"",VLOOKUP($A313,'Result Entry'!$B$9:$FW$108,170,0))</f>
        <v/>
      </c>
      <c r="Q339" s="2140"/>
      <c r="R339" s="2216"/>
      <c r="S339" s="2212"/>
      <c r="T339" s="2212"/>
      <c r="U339" s="2212"/>
      <c r="V339" s="2212"/>
      <c r="W339" s="2212"/>
    </row>
    <row r="340" spans="1:23" s="17" customFormat="1" ht="33.75" customHeight="1">
      <c r="A340" s="2214"/>
      <c r="B340" s="904" t="s">
        <v>69</v>
      </c>
      <c r="C340" s="2127"/>
      <c r="D340" s="2128"/>
      <c r="E340" s="2128"/>
      <c r="F340" s="2132"/>
      <c r="G340" s="2133"/>
      <c r="H340" s="2134"/>
      <c r="I340" s="968" t="s">
        <v>99</v>
      </c>
      <c r="J340" s="2141" t="s">
        <v>61</v>
      </c>
      <c r="K340" s="2141"/>
      <c r="L340" s="2141"/>
      <c r="M340" s="2142"/>
      <c r="N340" s="2143">
        <f>IF(OR(A313=0,A313=""),"",IF($L317="TC","Transferred",IF($L317="Nso","NameSeparated",VLOOKUP($A313,'Result Entry'!$B$9:$FW$108,178,0))))</f>
        <v>0</v>
      </c>
      <c r="O340" s="2143"/>
      <c r="P340" s="2143"/>
      <c r="Q340" s="2144"/>
      <c r="R340" s="2216"/>
      <c r="S340" s="2212"/>
      <c r="T340" s="2212"/>
      <c r="U340" s="2212"/>
      <c r="V340" s="2212"/>
      <c r="W340" s="2212"/>
    </row>
    <row r="341" spans="1:23" s="17" customFormat="1" ht="33.75" customHeight="1">
      <c r="A341" s="2214"/>
      <c r="B341" s="904" t="s">
        <v>69</v>
      </c>
      <c r="C341" s="2104" t="str">
        <f>'Result Entry'!$DU$3</f>
        <v>Foundation Of Information Tech.</v>
      </c>
      <c r="D341" s="2105"/>
      <c r="E341" s="2106"/>
      <c r="F341" s="2069" t="str">
        <f>IF(OR(A313=0,A313=""),"",IF(OR($L317="TC",$L317="Nso"),"",VLOOKUP($A313,'Result Entry'!$B$9:$GS$108,196,0)))</f>
        <v>0/200</v>
      </c>
      <c r="G341" s="2069"/>
      <c r="H341" s="2069"/>
      <c r="I341" s="969" t="str">
        <f>IF(OR(A313=0,A313=""),"",IF(F341="","",VLOOKUP($A313,'Result Entry'!$B$9:$GS$108,137,0)))</f>
        <v/>
      </c>
      <c r="J341" s="2107" t="s">
        <v>71</v>
      </c>
      <c r="K341" s="2107"/>
      <c r="L341" s="2107"/>
      <c r="M341" s="2108"/>
      <c r="N341" s="2109">
        <f>IF(OR(A313=0,A313=""),"",'Result Entry'!$T$2)</f>
        <v>45419</v>
      </c>
      <c r="O341" s="2110"/>
      <c r="P341" s="2110"/>
      <c r="Q341" s="2111"/>
      <c r="R341" s="2216"/>
      <c r="S341" s="2212"/>
      <c r="T341" s="2212"/>
      <c r="U341" s="2212"/>
      <c r="V341" s="2212"/>
      <c r="W341" s="2212"/>
    </row>
    <row r="342" spans="1:23" s="17" customFormat="1" ht="33.75" customHeight="1">
      <c r="A342" s="2214"/>
      <c r="B342" s="904" t="s">
        <v>69</v>
      </c>
      <c r="C342" s="2066" t="str">
        <f>'Result Entry'!$EI$3</f>
        <v>G.I.A.I.-II</v>
      </c>
      <c r="D342" s="2067"/>
      <c r="E342" s="2068"/>
      <c r="F342" s="2069" t="str">
        <f>IF(OR(A313=0,A313=""),"",IF(OR($L317="TC",$L317="Nso"),"",VLOOKUP($A313,'Result Entry'!$B$9:$GS$108,200,0)))</f>
        <v>0/200</v>
      </c>
      <c r="G342" s="2069"/>
      <c r="H342" s="2069"/>
      <c r="I342" s="969" t="str">
        <f>IF(OR(A313=0,A313=""),"",IF(F342="","",VLOOKUP($A313,'Result Entry'!$B$9:$GS$108,149,0)))</f>
        <v/>
      </c>
      <c r="J342" s="2112"/>
      <c r="K342" s="2113"/>
      <c r="L342" s="2113"/>
      <c r="M342" s="2113"/>
      <c r="N342" s="2113"/>
      <c r="O342" s="2113"/>
      <c r="P342" s="2113"/>
      <c r="Q342" s="2114"/>
      <c r="R342" s="2216"/>
      <c r="S342" s="2212"/>
      <c r="T342" s="2212"/>
      <c r="U342" s="2212"/>
      <c r="V342" s="2212"/>
      <c r="W342" s="2212"/>
    </row>
    <row r="343" spans="1:23" s="17" customFormat="1" ht="33.75" customHeight="1">
      <c r="A343" s="2214"/>
      <c r="B343" s="904" t="s">
        <v>69</v>
      </c>
      <c r="C343" s="2066" t="str">
        <f>'Result Entry'!$EU$3</f>
        <v>SOC.SER.PLAN</v>
      </c>
      <c r="D343" s="2067"/>
      <c r="E343" s="2068"/>
      <c r="F343" s="2069" t="str">
        <f>IF(OR(A313=0,A313=""),"",IF(OR($L317="TC",$L317="Nso"),"",VLOOKUP($A313,'Result Entry'!$B$9:$HS$108,204,0)))</f>
        <v>0/200</v>
      </c>
      <c r="G343" s="2069"/>
      <c r="H343" s="2069"/>
      <c r="I343" s="969" t="str">
        <f>IF(OR(A313=0,A313=""),"",IF(F343="","",VLOOKUP($A313,'Result Entry'!$B$9:$GS$108,161,0)))</f>
        <v/>
      </c>
      <c r="J343" s="2070" t="s">
        <v>174</v>
      </c>
      <c r="K343" s="2071"/>
      <c r="L343" s="2071"/>
      <c r="M343" s="2072"/>
      <c r="N343" s="2115"/>
      <c r="O343" s="2116"/>
      <c r="P343" s="2116"/>
      <c r="Q343" s="2117"/>
      <c r="R343" s="2216"/>
      <c r="S343" s="2212"/>
      <c r="T343" s="2212"/>
      <c r="U343" s="2212"/>
      <c r="V343" s="2212"/>
      <c r="W343" s="2212"/>
    </row>
    <row r="344" spans="1:23" s="17" customFormat="1" ht="33.75" customHeight="1" thickBot="1">
      <c r="A344" s="2214"/>
      <c r="B344" s="904" t="s">
        <v>69</v>
      </c>
      <c r="C344" s="2066" t="str">
        <f>'Result Entry'!$FG$3</f>
        <v>Jeewan Kaushal</v>
      </c>
      <c r="D344" s="2067"/>
      <c r="E344" s="2068"/>
      <c r="F344" s="2069" t="str">
        <f>IF(OR(A313=0,A313=""),"",IF(OR($L317="TC",$L317="Nso"),"",VLOOKUP($A313,'Result Entry'!$B$9:$HS$108,208,0)))</f>
        <v>0/100</v>
      </c>
      <c r="G344" s="2069"/>
      <c r="H344" s="2069"/>
      <c r="I344" s="969" t="str">
        <f>IF(OR(A313=0,A313=""),"",IF(F344="","",VLOOKUP($A313,'Result Entry'!$B$9:$HS$108,167,0)))</f>
        <v/>
      </c>
      <c r="J344" s="2070" t="s">
        <v>148</v>
      </c>
      <c r="K344" s="2071"/>
      <c r="L344" s="2071"/>
      <c r="M344" s="2072"/>
      <c r="N344" s="2072"/>
      <c r="O344" s="2072"/>
      <c r="P344" s="2072"/>
      <c r="Q344" s="2073"/>
      <c r="R344" s="2216"/>
      <c r="S344" s="2212"/>
      <c r="T344" s="2212"/>
      <c r="U344" s="2212"/>
      <c r="V344" s="2212"/>
      <c r="W344" s="2212"/>
    </row>
    <row r="345" spans="1:23" s="17" customFormat="1" ht="33.75" customHeight="1">
      <c r="A345" s="2214"/>
      <c r="B345" s="904" t="s">
        <v>69</v>
      </c>
      <c r="C345" s="2074" t="s">
        <v>180</v>
      </c>
      <c r="D345" s="2075"/>
      <c r="E345" s="2076"/>
      <c r="F345" s="2083" t="s">
        <v>181</v>
      </c>
      <c r="G345" s="2084"/>
      <c r="H345" s="2085"/>
      <c r="I345" s="970" t="s">
        <v>30</v>
      </c>
      <c r="J345" s="2070" t="s">
        <v>175</v>
      </c>
      <c r="K345" s="2071"/>
      <c r="L345" s="2071"/>
      <c r="M345" s="2072"/>
      <c r="N345" s="2072"/>
      <c r="O345" s="2072"/>
      <c r="P345" s="2072"/>
      <c r="Q345" s="2073"/>
      <c r="R345" s="2216"/>
      <c r="S345" s="2212"/>
      <c r="T345" s="2212"/>
      <c r="U345" s="2212"/>
      <c r="V345" s="2212"/>
      <c r="W345" s="2212"/>
    </row>
    <row r="346" spans="1:23" s="17" customFormat="1" ht="33.75" customHeight="1">
      <c r="A346" s="2214"/>
      <c r="B346" s="904" t="s">
        <v>69</v>
      </c>
      <c r="C346" s="2077"/>
      <c r="D346" s="2078"/>
      <c r="E346" s="2079"/>
      <c r="F346" s="2086" t="s">
        <v>243</v>
      </c>
      <c r="G346" s="2087"/>
      <c r="H346" s="2088"/>
      <c r="I346" s="971" t="s">
        <v>62</v>
      </c>
      <c r="J346" s="2089" t="s">
        <v>67</v>
      </c>
      <c r="K346" s="2090"/>
      <c r="L346" s="2090"/>
      <c r="M346" s="2090"/>
      <c r="N346" s="2090"/>
      <c r="O346" s="2090"/>
      <c r="P346" s="2090"/>
      <c r="Q346" s="2091"/>
      <c r="R346" s="2216"/>
      <c r="S346" s="2212"/>
      <c r="T346" s="2212"/>
      <c r="U346" s="2212"/>
      <c r="V346" s="2212"/>
      <c r="W346" s="2212"/>
    </row>
    <row r="347" spans="1:23" s="17" customFormat="1" ht="33.75" customHeight="1">
      <c r="A347" s="2214"/>
      <c r="B347" s="904" t="s">
        <v>69</v>
      </c>
      <c r="C347" s="2077"/>
      <c r="D347" s="2078"/>
      <c r="E347" s="2079"/>
      <c r="F347" s="2086" t="s">
        <v>244</v>
      </c>
      <c r="G347" s="2087"/>
      <c r="H347" s="2088"/>
      <c r="I347" s="971" t="s">
        <v>63</v>
      </c>
      <c r="J347" s="2092"/>
      <c r="K347" s="2093"/>
      <c r="L347" s="2093"/>
      <c r="M347" s="2093"/>
      <c r="N347" s="2093"/>
      <c r="O347" s="2093"/>
      <c r="P347" s="2093"/>
      <c r="Q347" s="2094"/>
      <c r="R347" s="2216"/>
      <c r="S347" s="2212"/>
      <c r="T347" s="2212"/>
      <c r="U347" s="2212"/>
      <c r="V347" s="2212"/>
      <c r="W347" s="2212"/>
    </row>
    <row r="348" spans="1:23" s="17" customFormat="1" ht="33.75" customHeight="1">
      <c r="A348" s="2214"/>
      <c r="B348" s="904" t="s">
        <v>69</v>
      </c>
      <c r="C348" s="2077"/>
      <c r="D348" s="2078"/>
      <c r="E348" s="2079"/>
      <c r="F348" s="2086" t="s">
        <v>245</v>
      </c>
      <c r="G348" s="2087"/>
      <c r="H348" s="2088"/>
      <c r="I348" s="971" t="s">
        <v>65</v>
      </c>
      <c r="J348" s="2092"/>
      <c r="K348" s="2093"/>
      <c r="L348" s="2093"/>
      <c r="M348" s="2093"/>
      <c r="N348" s="2093"/>
      <c r="O348" s="2093"/>
      <c r="P348" s="2093"/>
      <c r="Q348" s="2094"/>
      <c r="R348" s="2216"/>
      <c r="S348" s="2212"/>
      <c r="T348" s="2212"/>
      <c r="U348" s="2212"/>
      <c r="V348" s="2212"/>
      <c r="W348" s="2212"/>
    </row>
    <row r="349" spans="1:23" s="17" customFormat="1" ht="33.75" customHeight="1">
      <c r="A349" s="2214"/>
      <c r="B349" s="904" t="s">
        <v>69</v>
      </c>
      <c r="C349" s="2077"/>
      <c r="D349" s="2078"/>
      <c r="E349" s="2079"/>
      <c r="F349" s="2086" t="s">
        <v>246</v>
      </c>
      <c r="G349" s="2087"/>
      <c r="H349" s="2088"/>
      <c r="I349" s="971" t="s">
        <v>64</v>
      </c>
      <c r="J349" s="2095" t="s">
        <v>80</v>
      </c>
      <c r="K349" s="2096"/>
      <c r="L349" s="2096"/>
      <c r="M349" s="2096"/>
      <c r="N349" s="2096"/>
      <c r="O349" s="2096"/>
      <c r="P349" s="2096"/>
      <c r="Q349" s="2097"/>
      <c r="R349" s="2216"/>
      <c r="S349" s="2212"/>
      <c r="T349" s="2212"/>
      <c r="U349" s="2212"/>
      <c r="V349" s="2212"/>
      <c r="W349" s="2212"/>
    </row>
    <row r="350" spans="1:23" s="17" customFormat="1" ht="33.75" customHeight="1" thickBot="1">
      <c r="A350" s="2214"/>
      <c r="B350" s="972" t="s">
        <v>69</v>
      </c>
      <c r="C350" s="2080"/>
      <c r="D350" s="2081"/>
      <c r="E350" s="2082"/>
      <c r="F350" s="2101"/>
      <c r="G350" s="2102"/>
      <c r="H350" s="2102"/>
      <c r="I350" s="2103"/>
      <c r="J350" s="2098"/>
      <c r="K350" s="2099"/>
      <c r="L350" s="2099"/>
      <c r="M350" s="2099"/>
      <c r="N350" s="2099"/>
      <c r="O350" s="2099"/>
      <c r="P350" s="2099"/>
      <c r="Q350" s="2100"/>
      <c r="R350" s="2216"/>
      <c r="S350" s="2212"/>
      <c r="T350" s="2212"/>
      <c r="U350" s="2212"/>
      <c r="V350" s="2212"/>
      <c r="W350" s="2212"/>
    </row>
    <row r="351" spans="1:23" s="43" customFormat="1" ht="48.75" customHeight="1">
      <c r="A351" s="973"/>
      <c r="B351" s="2065"/>
      <c r="C351" s="2065"/>
      <c r="D351" s="2065"/>
      <c r="E351" s="2065"/>
      <c r="F351" s="2065"/>
      <c r="G351" s="2065"/>
      <c r="H351" s="2065"/>
      <c r="I351" s="2065"/>
      <c r="J351" s="2065"/>
      <c r="K351" s="2065"/>
      <c r="L351" s="2065"/>
      <c r="M351" s="2065"/>
      <c r="N351" s="2065"/>
      <c r="O351" s="2065"/>
      <c r="P351" s="2065"/>
      <c r="Q351" s="2065"/>
      <c r="R351" s="2216"/>
      <c r="S351" s="2212"/>
      <c r="T351" s="2212"/>
      <c r="U351" s="2212"/>
      <c r="V351" s="2212"/>
      <c r="W351" s="2212"/>
    </row>
    <row r="352" spans="1:23" s="17" customFormat="1" ht="12" customHeight="1">
      <c r="A352" s="2211">
        <f>IF(OR(A313=0,A313=""),"",A313+1)</f>
        <v>10</v>
      </c>
      <c r="B352" s="2211"/>
      <c r="C352" s="2211"/>
      <c r="D352" s="2211"/>
      <c r="E352" s="2211"/>
      <c r="F352" s="2211"/>
      <c r="G352" s="2211"/>
      <c r="H352" s="2211"/>
      <c r="I352" s="2211"/>
      <c r="J352" s="2211"/>
      <c r="K352" s="2211"/>
      <c r="L352" s="2211"/>
      <c r="M352" s="2211"/>
      <c r="N352" s="2211"/>
      <c r="O352" s="2211"/>
      <c r="P352" s="2211"/>
      <c r="Q352" s="2211"/>
      <c r="R352" s="2211"/>
      <c r="S352" s="2212"/>
      <c r="T352" s="2212"/>
      <c r="U352" s="2212"/>
      <c r="V352" s="2212"/>
      <c r="W352" s="2212"/>
    </row>
    <row r="353" spans="1:27" s="17" customFormat="1" ht="16.5" customHeight="1" thickBot="1">
      <c r="A353" s="2213"/>
      <c r="B353" s="2215" t="s">
        <v>50</v>
      </c>
      <c r="C353" s="2215"/>
      <c r="D353" s="2215"/>
      <c r="E353" s="2215"/>
      <c r="F353" s="2215"/>
      <c r="G353" s="2215"/>
      <c r="H353" s="2215"/>
      <c r="I353" s="2215"/>
      <c r="J353" s="2215"/>
      <c r="K353" s="2215"/>
      <c r="L353" s="2215"/>
      <c r="M353" s="2215"/>
      <c r="N353" s="2215"/>
      <c r="O353" s="2215"/>
      <c r="P353" s="2215"/>
      <c r="Q353" s="2215"/>
      <c r="R353" s="2216"/>
      <c r="S353" s="2212"/>
      <c r="T353" s="2212"/>
      <c r="U353" s="2212"/>
      <c r="V353" s="2212"/>
      <c r="W353" s="2212"/>
    </row>
    <row r="354" spans="1:27" s="17" customFormat="1" ht="62.25" customHeight="1">
      <c r="A354" s="2214"/>
      <c r="B354" s="2217">
        <v>108</v>
      </c>
      <c r="C354" s="902">
        <f>logo</f>
        <v>0</v>
      </c>
      <c r="D354" s="2219" t="str">
        <f>Master!$E$8</f>
        <v xml:space="preserve">Govt. Sr. Secondary School </v>
      </c>
      <c r="E354" s="2220"/>
      <c r="F354" s="2220"/>
      <c r="G354" s="2220"/>
      <c r="H354" s="2220"/>
      <c r="I354" s="2220"/>
      <c r="J354" s="2220"/>
      <c r="K354" s="2220"/>
      <c r="L354" s="2220"/>
      <c r="M354" s="2220"/>
      <c r="N354" s="2220"/>
      <c r="O354" s="2220"/>
      <c r="P354" s="2220"/>
      <c r="Q354" s="2221"/>
      <c r="R354" s="2216"/>
      <c r="S354" s="2212"/>
      <c r="T354" s="2212"/>
      <c r="U354" s="2212"/>
      <c r="V354" s="2212"/>
      <c r="W354" s="2212"/>
    </row>
    <row r="355" spans="1:27" s="17" customFormat="1" ht="33" customHeight="1" thickBot="1">
      <c r="A355" s="2214"/>
      <c r="B355" s="2218"/>
      <c r="C355" s="903"/>
      <c r="D355" s="2222" t="str">
        <f>Master!$E$11</f>
        <v>P.S.-Bapini (Jodhpur)</v>
      </c>
      <c r="E355" s="2222"/>
      <c r="F355" s="2222"/>
      <c r="G355" s="2222"/>
      <c r="H355" s="2222"/>
      <c r="I355" s="2222"/>
      <c r="J355" s="2222"/>
      <c r="K355" s="2222"/>
      <c r="L355" s="2222"/>
      <c r="M355" s="2222"/>
      <c r="N355" s="2222"/>
      <c r="O355" s="2222"/>
      <c r="P355" s="2222"/>
      <c r="Q355" s="2223"/>
      <c r="R355" s="2216"/>
      <c r="S355" s="2212"/>
      <c r="T355" s="2212"/>
      <c r="U355" s="2212"/>
      <c r="V355" s="2212"/>
      <c r="W355" s="2212"/>
    </row>
    <row r="356" spans="1:27" s="17" customFormat="1" ht="21.75" customHeight="1">
      <c r="A356" s="2214"/>
      <c r="B356" s="2224"/>
      <c r="C356" s="2226" t="s">
        <v>150</v>
      </c>
      <c r="D356" s="2227"/>
      <c r="E356" s="2227"/>
      <c r="F356" s="2227"/>
      <c r="G356" s="2227"/>
      <c r="H356" s="2228"/>
      <c r="I356" s="2232" t="s">
        <v>127</v>
      </c>
      <c r="J356" s="2233"/>
      <c r="K356" s="2233"/>
      <c r="L356" s="2236">
        <f>IF(OR(A352=0,A352=""),"",VLOOKUP(A352,'Result Entry'!$B$6:$K$108,6,0))</f>
        <v>0</v>
      </c>
      <c r="M356" s="2237"/>
      <c r="N356" s="2240" t="s">
        <v>68</v>
      </c>
      <c r="O356" s="2241"/>
      <c r="P356" s="2242">
        <f>Master!$E$14</f>
        <v>8151106901</v>
      </c>
      <c r="Q356" s="2243"/>
      <c r="R356" s="2216"/>
      <c r="S356" s="2212"/>
      <c r="T356" s="2212"/>
      <c r="U356" s="2212"/>
      <c r="V356" s="2212"/>
      <c r="W356" s="2212"/>
    </row>
    <row r="357" spans="1:27" s="17" customFormat="1" ht="21.75" customHeight="1">
      <c r="A357" s="2214"/>
      <c r="B357" s="2225"/>
      <c r="C357" s="2226"/>
      <c r="D357" s="2227"/>
      <c r="E357" s="2227"/>
      <c r="F357" s="2227"/>
      <c r="G357" s="2227"/>
      <c r="H357" s="2228"/>
      <c r="I357" s="2232"/>
      <c r="J357" s="2233"/>
      <c r="K357" s="2233"/>
      <c r="L357" s="2236"/>
      <c r="M357" s="2237"/>
      <c r="N357" s="2244" t="s">
        <v>66</v>
      </c>
      <c r="O357" s="2245"/>
      <c r="P357" s="2246"/>
      <c r="Q357" s="2247"/>
      <c r="R357" s="2216"/>
      <c r="S357" s="2212"/>
      <c r="T357" s="2212"/>
      <c r="U357" s="2212"/>
      <c r="V357" s="2212"/>
      <c r="W357" s="2212"/>
    </row>
    <row r="358" spans="1:27" s="17" customFormat="1" ht="21.75" customHeight="1" thickBot="1">
      <c r="A358" s="2214"/>
      <c r="B358" s="2225"/>
      <c r="C358" s="2229"/>
      <c r="D358" s="2230"/>
      <c r="E358" s="2230"/>
      <c r="F358" s="2230"/>
      <c r="G358" s="2230"/>
      <c r="H358" s="2231"/>
      <c r="I358" s="2234"/>
      <c r="J358" s="2235"/>
      <c r="K358" s="2235"/>
      <c r="L358" s="2238"/>
      <c r="M358" s="2239"/>
      <c r="N358" s="2248" t="s">
        <v>51</v>
      </c>
      <c r="O358" s="2249"/>
      <c r="P358" s="2250" t="str">
        <f>Master!$E$6</f>
        <v>2023-24</v>
      </c>
      <c r="Q358" s="2251"/>
      <c r="R358" s="2216"/>
      <c r="S358" s="2212"/>
      <c r="T358" s="2212"/>
      <c r="U358" s="2212"/>
      <c r="V358" s="2212"/>
      <c r="W358" s="2212"/>
    </row>
    <row r="359" spans="1:27" s="17" customFormat="1" ht="32.25" customHeight="1">
      <c r="A359" s="2214"/>
      <c r="B359" s="904" t="s">
        <v>69</v>
      </c>
      <c r="C359" s="2252" t="s">
        <v>20</v>
      </c>
      <c r="D359" s="2253"/>
      <c r="E359" s="2253"/>
      <c r="F359" s="2253"/>
      <c r="G359" s="2254"/>
      <c r="H359" s="905" t="s">
        <v>149</v>
      </c>
      <c r="I359" s="2255">
        <f>IF(OR(A352=0,A352=""),"",VLOOKUP($A352,'Result Entry'!$B$9:$FW$108,4,0))</f>
        <v>0</v>
      </c>
      <c r="J359" s="2255"/>
      <c r="K359" s="2255"/>
      <c r="L359" s="2255"/>
      <c r="M359" s="2255"/>
      <c r="N359" s="2255"/>
      <c r="O359" s="2255"/>
      <c r="P359" s="2255"/>
      <c r="Q359" s="2256"/>
      <c r="R359" s="2216"/>
      <c r="S359" s="2212"/>
      <c r="T359" s="2212"/>
      <c r="U359" s="2212"/>
      <c r="V359" s="2212"/>
      <c r="W359" s="2212"/>
    </row>
    <row r="360" spans="1:27" s="17" customFormat="1" ht="32.25" customHeight="1">
      <c r="A360" s="2214"/>
      <c r="B360" s="904" t="s">
        <v>69</v>
      </c>
      <c r="C360" s="2178" t="s">
        <v>22</v>
      </c>
      <c r="D360" s="2179"/>
      <c r="E360" s="2179"/>
      <c r="F360" s="2179"/>
      <c r="G360" s="2180"/>
      <c r="H360" s="906" t="s">
        <v>149</v>
      </c>
      <c r="I360" s="2181">
        <f>IF(OR(A352=0,A352=""),"",VLOOKUP($A352,'Result Entry'!$B$9:$FW$108,7,0))</f>
        <v>0</v>
      </c>
      <c r="J360" s="2181"/>
      <c r="K360" s="2181"/>
      <c r="L360" s="2181"/>
      <c r="M360" s="2181"/>
      <c r="N360" s="2181"/>
      <c r="O360" s="2181"/>
      <c r="P360" s="2181"/>
      <c r="Q360" s="2182"/>
      <c r="R360" s="2216"/>
      <c r="S360" s="2212"/>
      <c r="T360" s="2212"/>
      <c r="U360" s="2212"/>
      <c r="V360" s="2212"/>
      <c r="W360" s="2212"/>
    </row>
    <row r="361" spans="1:27" s="17" customFormat="1" ht="32.25" customHeight="1">
      <c r="A361" s="2214"/>
      <c r="B361" s="904" t="s">
        <v>69</v>
      </c>
      <c r="C361" s="2178" t="s">
        <v>23</v>
      </c>
      <c r="D361" s="2179"/>
      <c r="E361" s="2179"/>
      <c r="F361" s="2179"/>
      <c r="G361" s="2180"/>
      <c r="H361" s="906" t="s">
        <v>149</v>
      </c>
      <c r="I361" s="2181">
        <f>IF(OR(A352=0,A352=""),"",VLOOKUP($A352,'Result Entry'!$B$9:$FW$108,8,0))</f>
        <v>0</v>
      </c>
      <c r="J361" s="2181"/>
      <c r="K361" s="2181"/>
      <c r="L361" s="2181"/>
      <c r="M361" s="2181"/>
      <c r="N361" s="2181"/>
      <c r="O361" s="2181"/>
      <c r="P361" s="2181"/>
      <c r="Q361" s="2182"/>
      <c r="R361" s="2216"/>
      <c r="S361" s="2212"/>
      <c r="T361" s="2212"/>
      <c r="U361" s="2212"/>
      <c r="V361" s="2212"/>
      <c r="W361" s="2212"/>
    </row>
    <row r="362" spans="1:27" s="17" customFormat="1" ht="32.25" customHeight="1">
      <c r="A362" s="2214"/>
      <c r="B362" s="904" t="s">
        <v>69</v>
      </c>
      <c r="C362" s="2178" t="s">
        <v>52</v>
      </c>
      <c r="D362" s="2179"/>
      <c r="E362" s="2179"/>
      <c r="F362" s="2179"/>
      <c r="G362" s="2180"/>
      <c r="H362" s="906" t="s">
        <v>149</v>
      </c>
      <c r="I362" s="2181">
        <f>IF(OR(A352=0,A352=""),"",VLOOKUP($A352,'Result Entry'!$B$9:$FW$108,9,0))</f>
        <v>0</v>
      </c>
      <c r="J362" s="2181"/>
      <c r="K362" s="2181"/>
      <c r="L362" s="2181"/>
      <c r="M362" s="2181"/>
      <c r="N362" s="2181"/>
      <c r="O362" s="2181"/>
      <c r="P362" s="2181"/>
      <c r="Q362" s="2182"/>
      <c r="R362" s="2216"/>
      <c r="S362" s="2212"/>
      <c r="T362" s="2212"/>
      <c r="U362" s="2212"/>
      <c r="V362" s="2212"/>
      <c r="W362" s="2212"/>
    </row>
    <row r="363" spans="1:27" s="17" customFormat="1" ht="32.25" customHeight="1">
      <c r="A363" s="2214"/>
      <c r="B363" s="904" t="s">
        <v>69</v>
      </c>
      <c r="C363" s="2178" t="s">
        <v>53</v>
      </c>
      <c r="D363" s="2179"/>
      <c r="E363" s="2179"/>
      <c r="F363" s="2179"/>
      <c r="G363" s="2180"/>
      <c r="H363" s="906" t="s">
        <v>149</v>
      </c>
      <c r="I363" s="2183" t="str">
        <f>IF(OR(A352=0,A352=""),"",CONCATENATE('Result Entry'!$G$4,'Result Entry'!$J$4))</f>
        <v>11(A)</v>
      </c>
      <c r="J363" s="2181"/>
      <c r="K363" s="2181"/>
      <c r="L363" s="2181"/>
      <c r="M363" s="2181"/>
      <c r="N363" s="2181"/>
      <c r="O363" s="2181"/>
      <c r="P363" s="2181"/>
      <c r="Q363" s="2182"/>
      <c r="R363" s="2216"/>
      <c r="S363" s="2212"/>
      <c r="T363" s="2212"/>
      <c r="U363" s="2212"/>
      <c r="V363" s="2212"/>
      <c r="W363" s="2212"/>
    </row>
    <row r="364" spans="1:27" s="17" customFormat="1" ht="32.25" customHeight="1" thickBot="1">
      <c r="A364" s="2214"/>
      <c r="B364" s="904" t="s">
        <v>69</v>
      </c>
      <c r="C364" s="2184" t="s">
        <v>25</v>
      </c>
      <c r="D364" s="2138"/>
      <c r="E364" s="2138"/>
      <c r="F364" s="2138"/>
      <c r="G364" s="2185"/>
      <c r="H364" s="907" t="s">
        <v>149</v>
      </c>
      <c r="I364" s="2186">
        <f>IF(OR(A352=0,A352=""),"",VLOOKUP($A352,'Result Entry'!$B$9:$FW$108,10,0))</f>
        <v>0</v>
      </c>
      <c r="J364" s="2186"/>
      <c r="K364" s="2186"/>
      <c r="L364" s="2186"/>
      <c r="M364" s="2186"/>
      <c r="N364" s="2186"/>
      <c r="O364" s="2186"/>
      <c r="P364" s="2186"/>
      <c r="Q364" s="2187"/>
      <c r="R364" s="2216"/>
      <c r="S364" s="2212"/>
      <c r="T364" s="2212"/>
      <c r="U364" s="2212"/>
      <c r="V364" s="2212"/>
      <c r="W364" s="2212"/>
    </row>
    <row r="365" spans="1:27" s="17" customFormat="1" ht="33.75" customHeight="1">
      <c r="A365" s="2214"/>
      <c r="B365" s="904" t="s">
        <v>69</v>
      </c>
      <c r="C365" s="2188" t="s">
        <v>242</v>
      </c>
      <c r="D365" s="2189"/>
      <c r="E365" s="2192" t="s">
        <v>72</v>
      </c>
      <c r="F365" s="2194" t="s">
        <v>73</v>
      </c>
      <c r="G365" s="2194" t="s">
        <v>229</v>
      </c>
      <c r="H365" s="2196" t="s">
        <v>168</v>
      </c>
      <c r="I365" s="2198" t="s">
        <v>55</v>
      </c>
      <c r="J365" s="2199"/>
      <c r="K365" s="2199"/>
      <c r="L365" s="2200" t="s">
        <v>230</v>
      </c>
      <c r="M365" s="2202" t="s">
        <v>84</v>
      </c>
      <c r="N365" s="2202"/>
      <c r="O365" s="2203"/>
      <c r="P365" s="2204" t="s">
        <v>76</v>
      </c>
      <c r="Q365" s="2206" t="s">
        <v>98</v>
      </c>
      <c r="R365" s="2216"/>
      <c r="S365" s="2212"/>
      <c r="T365" s="2212"/>
      <c r="U365" s="2212"/>
      <c r="V365" s="2212"/>
      <c r="W365" s="2212"/>
    </row>
    <row r="366" spans="1:27" s="17" customFormat="1" ht="33.75" customHeight="1">
      <c r="A366" s="2214"/>
      <c r="B366" s="904" t="s">
        <v>69</v>
      </c>
      <c r="C366" s="2190"/>
      <c r="D366" s="2191"/>
      <c r="E366" s="2193"/>
      <c r="F366" s="2195"/>
      <c r="G366" s="2195"/>
      <c r="H366" s="2197"/>
      <c r="I366" s="908" t="s">
        <v>232</v>
      </c>
      <c r="J366" s="909" t="s">
        <v>86</v>
      </c>
      <c r="K366" s="910" t="s">
        <v>108</v>
      </c>
      <c r="L366" s="2201"/>
      <c r="M366" s="908" t="s">
        <v>232</v>
      </c>
      <c r="N366" s="909" t="s">
        <v>86</v>
      </c>
      <c r="O366" s="911" t="s">
        <v>109</v>
      </c>
      <c r="P366" s="2205"/>
      <c r="Q366" s="2207"/>
      <c r="R366" s="2216"/>
      <c r="S366" s="2212"/>
      <c r="T366" s="2212"/>
      <c r="U366" s="2212"/>
      <c r="V366" s="2212"/>
      <c r="W366" s="2212"/>
    </row>
    <row r="367" spans="1:27" s="194" customFormat="1" ht="20.25" customHeight="1" thickBot="1">
      <c r="A367" s="2214"/>
      <c r="B367" s="904" t="s">
        <v>69</v>
      </c>
      <c r="C367" s="2209" t="s">
        <v>56</v>
      </c>
      <c r="D367" s="2210"/>
      <c r="E367" s="912">
        <f>'Result Entry'!$L$7</f>
        <v>10</v>
      </c>
      <c r="F367" s="913">
        <f>'Result Entry'!$M$7</f>
        <v>10</v>
      </c>
      <c r="G367" s="913">
        <f>'Result Entry'!$N$7</f>
        <v>10</v>
      </c>
      <c r="H367" s="914">
        <f>SUM(E367:G367)</f>
        <v>30</v>
      </c>
      <c r="I367" s="915" t="s">
        <v>241</v>
      </c>
      <c r="J367" s="916" t="s">
        <v>241</v>
      </c>
      <c r="K367" s="917">
        <f>'Result Entry'!$P$7</f>
        <v>70</v>
      </c>
      <c r="L367" s="918">
        <f>SUM(H367,K367)</f>
        <v>100</v>
      </c>
      <c r="M367" s="915" t="s">
        <v>241</v>
      </c>
      <c r="N367" s="916" t="s">
        <v>241</v>
      </c>
      <c r="O367" s="919">
        <f>'Result Entry'!$R$7</f>
        <v>100</v>
      </c>
      <c r="P367" s="920">
        <f>SUM(L367,O367)</f>
        <v>200</v>
      </c>
      <c r="Q367" s="2208"/>
      <c r="R367" s="2216"/>
      <c r="S367" s="2212"/>
      <c r="T367" s="2212"/>
      <c r="U367" s="2212"/>
      <c r="V367" s="2212"/>
      <c r="W367" s="2212"/>
    </row>
    <row r="368" spans="1:27" s="52" customFormat="1" ht="28.5" customHeight="1">
      <c r="A368" s="2214"/>
      <c r="B368" s="904" t="s">
        <v>69</v>
      </c>
      <c r="C368" s="2162" t="str">
        <f>IF(OR(A352=0,A352=""),"",'Result Entry'!$L$3)</f>
        <v>HINDI Comp.</v>
      </c>
      <c r="D368" s="2163"/>
      <c r="E368" s="921">
        <f>IF(OR(A352=0,A352=""),"",IF($L356="TC",0,IF($L356="Nso",0,VLOOKUP($A352,'Result Entry'!$B$9:$FW$108,11,0))))</f>
        <v>0</v>
      </c>
      <c r="F368" s="922">
        <f>IF(OR(A352=0,A352=""),"",IF($L356="TC",0,IF($L356="Nso",0,VLOOKUP($A352,'Result Entry'!$B$9:$FW$108,12,0))))</f>
        <v>0</v>
      </c>
      <c r="G368" s="922">
        <f>IF(OR(A352=0,A352=""),"",IF($L356="TC",0,IF($L356="Nso",0,VLOOKUP($A352,'Result Entry'!$B$9:$FW$108,13,0))))</f>
        <v>0</v>
      </c>
      <c r="H368" s="923">
        <f>IF(OR(A352=0,A352=""),"",SUM(E368:G368))</f>
        <v>0</v>
      </c>
      <c r="I368" s="924" t="str">
        <f>CONCATENATE(X368,"/",'Result Entry'!$P$7)</f>
        <v>0/70</v>
      </c>
      <c r="J368" s="925" t="str">
        <f>IF(OR(A352=0,A352=""),"",IF(Y368=0,"--",CONCATENATE(Y368,"/")))</f>
        <v>--</v>
      </c>
      <c r="K368" s="926">
        <f>SUM(X368:Y368)</f>
        <v>0</v>
      </c>
      <c r="L368" s="927">
        <f>SUM(H368,K368)</f>
        <v>0</v>
      </c>
      <c r="M368" s="924" t="str">
        <f>CONCATENATE(Z368,"/",'Result Entry'!$R$7)</f>
        <v>0/100</v>
      </c>
      <c r="N368" s="925" t="str">
        <f>IF(AA368=0,"--",CONCATENATE(AA368,"/"))</f>
        <v>--</v>
      </c>
      <c r="O368" s="928">
        <f>SUM(Z368:AA368)</f>
        <v>0</v>
      </c>
      <c r="P368" s="929">
        <f>SUM(L368,O368)</f>
        <v>0</v>
      </c>
      <c r="Q368" s="930" t="str">
        <f>IF(OR(A352=0,A352=""),"",IF($L356="TC",0,IF($L356="Nso",0,VLOOKUP($A352,'Result Entry'!$B$9:$FW$108,24,0))))</f>
        <v/>
      </c>
      <c r="R368" s="2216"/>
      <c r="S368" s="2212"/>
      <c r="T368" s="2212"/>
      <c r="U368" s="2212"/>
      <c r="V368" s="2212"/>
      <c r="W368" s="2212"/>
      <c r="X368" s="197">
        <f>IF(OR(A352=0,A352=""),"",IF($L356="TC",0,IF($L356="Nso",0,VLOOKUP($A352,'Result Entry'!$B$9:$FW$108,15,0))))</f>
        <v>0</v>
      </c>
      <c r="Y368" s="197">
        <v>0</v>
      </c>
      <c r="Z368" s="197">
        <f>IF(OR(A352=0,A352=""),"",IF($L356="TC",0,IF($L356="Nso",0,VLOOKUP($A352,'Result Entry'!$B$9:$FW$108,17,0))))</f>
        <v>0</v>
      </c>
      <c r="AA368" s="197">
        <v>0</v>
      </c>
    </row>
    <row r="369" spans="1:28" s="52" customFormat="1" ht="28.5" customHeight="1">
      <c r="A369" s="2214"/>
      <c r="B369" s="904" t="s">
        <v>69</v>
      </c>
      <c r="C369" s="2164" t="str">
        <f>IF(OR(A352=0,A352=""),"",'Result Entry'!$Z$3)</f>
        <v>ENGLISH Comp.</v>
      </c>
      <c r="D369" s="2165"/>
      <c r="E369" s="921">
        <f>IF(OR(A352=0,A352=""),"",IF($L356="TC",0,IF($L356="Nso",0,VLOOKUP($A352,'Result Entry'!$B$9:$FW$108,25,0))))</f>
        <v>0</v>
      </c>
      <c r="F369" s="922">
        <f>IF(OR(A352=0,A352=""),"",IF($L356="TC",0,IF($L356="Nso",0,VLOOKUP($A352,'Result Entry'!$B$9:$FW$108,26,0))))</f>
        <v>0</v>
      </c>
      <c r="G369" s="922">
        <f>IF(OR(A352=0,A352=""),"",IF($L356="TC",0,IF($L356="Nso",0,VLOOKUP($A352,'Result Entry'!$B$9:$FW$108,27,0))))</f>
        <v>0</v>
      </c>
      <c r="H369" s="931">
        <f>IF(OR(A352=0,A352=""),"",SUM(E369:G369))</f>
        <v>0</v>
      </c>
      <c r="I369" s="932" t="str">
        <f>CONCATENATE(X369,"/",'Result Entry'!$AD$7)</f>
        <v>0/70</v>
      </c>
      <c r="J369" s="933" t="str">
        <f>IF(OR(A352=0,A352=""),"",IF(Y369=0,"--",CONCATENATE(Y369,"/")))</f>
        <v>--</v>
      </c>
      <c r="K369" s="934">
        <f t="shared" ref="K369:K374" si="36">SUM(X369:Y369)</f>
        <v>0</v>
      </c>
      <c r="L369" s="935">
        <f t="shared" ref="L369:L374" si="37">SUM(H369,K369)</f>
        <v>0</v>
      </c>
      <c r="M369" s="932" t="str">
        <f>CONCATENATE(Z369,"/",'Result Entry'!$AF$7)</f>
        <v>0/100</v>
      </c>
      <c r="N369" s="933" t="str">
        <f>IF(AA369=0,"--",CONCATENATE(AA369,"/"))</f>
        <v>--</v>
      </c>
      <c r="O369" s="928">
        <f t="shared" ref="O369:O374" si="38">SUM(Z369:AA369)</f>
        <v>0</v>
      </c>
      <c r="P369" s="929">
        <f t="shared" ref="P369:P374" si="39">SUM(L369,O369)</f>
        <v>0</v>
      </c>
      <c r="Q369" s="930" t="str">
        <f>IF(OR(A352=0,A352=""),"",IF($L356="TC",0,IF($L356="Nso",0,VLOOKUP($A352,'Result Entry'!$B$9:$FW$108,38,0))))</f>
        <v/>
      </c>
      <c r="R369" s="2216"/>
      <c r="S369" s="2212"/>
      <c r="T369" s="2212"/>
      <c r="U369" s="2212"/>
      <c r="V369" s="2212"/>
      <c r="W369" s="2212"/>
      <c r="X369" s="198">
        <f>IF(OR(A352=0,A352=""),"",IF($L356="TC",0,IF($L356="Nso",0,VLOOKUP($A352,'Result Entry'!$B$9:$FW$108,29,0))))</f>
        <v>0</v>
      </c>
      <c r="Y369" s="198">
        <v>0</v>
      </c>
      <c r="Z369" s="198">
        <f>IF(OR(A352=0,A352=""),"",IF($L356="TC",0,IF($L356="Nso",0,VLOOKUP($A352,'Result Entry'!$B$9:$FW$108,31,0))))</f>
        <v>0</v>
      </c>
      <c r="AA369" s="198">
        <v>0</v>
      </c>
    </row>
    <row r="370" spans="1:28" s="52" customFormat="1" ht="28.5" customHeight="1">
      <c r="A370" s="2214"/>
      <c r="B370" s="904" t="s">
        <v>69</v>
      </c>
      <c r="C370" s="2164">
        <f>IF(OR(A352=0,A352=""),"",IF(AB370&gt;=1,'Result Entry'!$AO$3,0))</f>
        <v>0</v>
      </c>
      <c r="D370" s="2165"/>
      <c r="E370" s="921">
        <f>IF(OR(A352=0,A352=""),"",IF($L356="TC",0,IF($L356="Nso",0,VLOOKUP($A352,'Result Entry'!$B$9:$FW$108,40,0))))</f>
        <v>0</v>
      </c>
      <c r="F370" s="922">
        <f>IF(OR(A352=0,A352=""),"",IF($L356="TC",0,IF($L356="Nso",0,VLOOKUP($A352,'Result Entry'!$B$9:$FW$108,41,0))))</f>
        <v>0</v>
      </c>
      <c r="G370" s="922">
        <f>IF(OR(A352=0,A352=""),"",IF($L356="TC",0,IF($L356="Nso",0,VLOOKUP($A352,'Result Entry'!$B$9:$FW$108,42,0))))</f>
        <v>0</v>
      </c>
      <c r="H370" s="931">
        <f>IF(OR(A352=0,A352=""),"",SUM(E370:G370))</f>
        <v>0</v>
      </c>
      <c r="I370" s="932" t="str">
        <f>CONCATENATE(X370,"/",'Result Entry'!$AS$7)</f>
        <v>0/40</v>
      </c>
      <c r="J370" s="933" t="str">
        <f>IF(OR(A352=0,A352=""),"",IF(Y370=0,"--",CONCATENATE(Y370,"/",'Result Entry'!$AT$7)))</f>
        <v>--</v>
      </c>
      <c r="K370" s="934">
        <f t="shared" si="36"/>
        <v>0</v>
      </c>
      <c r="L370" s="935">
        <f t="shared" si="37"/>
        <v>0</v>
      </c>
      <c r="M370" s="932" t="str">
        <f>CONCATENATE(Z370,"/",'Result Entry'!$AW$7)</f>
        <v>0/100</v>
      </c>
      <c r="N370" s="933" t="str">
        <f>IF(AA370=0,"--",CONCATENATE(AA370,"/",'Result Entry'!$AX$7))</f>
        <v>--</v>
      </c>
      <c r="O370" s="928">
        <f t="shared" si="38"/>
        <v>0</v>
      </c>
      <c r="P370" s="929">
        <f t="shared" si="39"/>
        <v>0</v>
      </c>
      <c r="Q370" s="930" t="str">
        <f>IF(OR(A352=0,A352=""),"",IF($L356="TC",0,IF($L356="Nso",0,VLOOKUP($A352,'Result Entry'!$B$9:$FW$108,55,0))))</f>
        <v/>
      </c>
      <c r="R370" s="2216"/>
      <c r="S370" s="2212"/>
      <c r="T370" s="2212"/>
      <c r="U370" s="2212"/>
      <c r="V370" s="2212"/>
      <c r="W370" s="2212"/>
      <c r="X370" s="198">
        <f>IF(OR(A352=0,A352=""),"",IF($L356="TC",0,IF($L356="Nso",0,VLOOKUP($A352,'Result Entry'!$B$9:$FW$108,44,0))))</f>
        <v>0</v>
      </c>
      <c r="Y370" s="198">
        <f>IF(OR(A352=0,A352=""),"",IF($L356="TC",0,IF($L356="Nso",0,VLOOKUP($A352,'Result Entry'!$B$9:$FW$108,45,0))))</f>
        <v>0</v>
      </c>
      <c r="Z370" s="198">
        <f>IF(OR(A352=0,A352=""),"",IF($L356="TC",0,IF($L356="Nso",0,VLOOKUP($A352,'Result Entry'!$B$9:$FW$108,48,0))))</f>
        <v>0</v>
      </c>
      <c r="AA370" s="198">
        <f>IF(OR(A352=0,A352=""),"",IF($L356="TC",0,IF($L356="Nso",0,VLOOKUP($A352,'Result Entry'!$B$9:$FW$108,49,0))))</f>
        <v>0</v>
      </c>
      <c r="AB370" s="198">
        <f>IF(OR(A352=0,A352=""),"",VLOOKUP($A352,'Result Entry'!$B$9:$FW$108,39,0))</f>
        <v>0</v>
      </c>
    </row>
    <row r="371" spans="1:28" s="52" customFormat="1" ht="28.5" customHeight="1">
      <c r="A371" s="2214"/>
      <c r="B371" s="904" t="s">
        <v>69</v>
      </c>
      <c r="C371" s="2164">
        <f>IF(OR(A352=0,A352=""),"",IF(AB371&gt;=1,'Result Entry'!$BF$3,0))</f>
        <v>0</v>
      </c>
      <c r="D371" s="2165"/>
      <c r="E371" s="921">
        <f>IF(OR(A352=0,A352=""),"",IF($L356="TC",0,IF($L356="Nso",0,VLOOKUP($A352,'Result Entry'!$B$9:$FW$108,57,0))))</f>
        <v>0</v>
      </c>
      <c r="F371" s="922">
        <f>IF(OR(A352=0,A352=""),"",IF($L356="TC",0,IF($L356="Nso",0,VLOOKUP($A352,'Result Entry'!$B$9:$FW$108,58,0))))</f>
        <v>0</v>
      </c>
      <c r="G371" s="922">
        <f>IF(OR(A352=0,A352=""),"",IF($L356="TC",0,IF($L356="Nso",0,VLOOKUP($A352,'Result Entry'!$B$9:$FW$108,59,0))))</f>
        <v>0</v>
      </c>
      <c r="H371" s="931">
        <f>IF(OR(A352=0,A352=""),"",SUM(E371:G371))</f>
        <v>0</v>
      </c>
      <c r="I371" s="932" t="str">
        <f>CONCATENATE(X371,"/",'Result Entry'!$BJ$7)</f>
        <v>0/70</v>
      </c>
      <c r="J371" s="933" t="str">
        <f>IF(OR(A352=0,A352=""),"",IF(Y371=0,"--",CONCATENATE(Y371,"/",'Result Entry'!$BK$7)))</f>
        <v>--</v>
      </c>
      <c r="K371" s="934">
        <f t="shared" si="36"/>
        <v>0</v>
      </c>
      <c r="L371" s="935">
        <f t="shared" si="37"/>
        <v>0</v>
      </c>
      <c r="M371" s="932" t="str">
        <f>CONCATENATE(Z371,"/",'Result Entry'!$BN$7)</f>
        <v>0/100</v>
      </c>
      <c r="N371" s="933" t="str">
        <f>IF(AA371=0,"--",CONCATENATE(AA371,"/",'Result Entry'!$BO$7))</f>
        <v>--</v>
      </c>
      <c r="O371" s="928">
        <f t="shared" si="38"/>
        <v>0</v>
      </c>
      <c r="P371" s="929">
        <f t="shared" si="39"/>
        <v>0</v>
      </c>
      <c r="Q371" s="930" t="str">
        <f>IF(OR(A352=0,A352=""),"",IF($L356="TC",0,IF($L356="Nso",0,VLOOKUP($A352,'Result Entry'!$B$9:$FW$108,72,0))))</f>
        <v/>
      </c>
      <c r="R371" s="2216"/>
      <c r="S371" s="2212"/>
      <c r="T371" s="2212"/>
      <c r="U371" s="2212"/>
      <c r="V371" s="2212"/>
      <c r="W371" s="2212"/>
      <c r="X371" s="198">
        <f>IF(OR(A352=0,A352=""),"",IF($L356="TC",0,IF($L356="Nso",0,VLOOKUP($A352,'Result Entry'!$B$9:$FW$108,61,0))))</f>
        <v>0</v>
      </c>
      <c r="Y371" s="198">
        <f>IF(OR(A352=0,A352=""),"",IF($L356="TC",0,IF($L356="Nso",0,VLOOKUP($A352,'Result Entry'!$B$9:$FW$108,62,0))))</f>
        <v>0</v>
      </c>
      <c r="Z371" s="198">
        <f>IF(OR(A352=0,A352=""),"",IF($L356="TC",0,IF($L356="Nso",0,VLOOKUP($A352,'Result Entry'!$B$9:$FW$108,65,0))))</f>
        <v>0</v>
      </c>
      <c r="AA371" s="198">
        <f>IF(OR(A352=0,A352=""),"",IF($L356="TC",0,IF($L356="Nso",0,VLOOKUP($A352,'Result Entry'!$B$9:$FW$108,66,0))))</f>
        <v>0</v>
      </c>
      <c r="AB371" s="198">
        <f>IF(OR(A352=0,A352=""),"",VLOOKUP($A352,'Result Entry'!$B$9:$FW$108,56,0))</f>
        <v>0</v>
      </c>
    </row>
    <row r="372" spans="1:28" s="52" customFormat="1" ht="28.5" customHeight="1">
      <c r="A372" s="2214"/>
      <c r="B372" s="904" t="s">
        <v>69</v>
      </c>
      <c r="C372" s="2166">
        <f>IF(OR(A352=0,A352=""),"",IF(AB372&gt;=1,'Result Entry'!$BW$3,0))</f>
        <v>0</v>
      </c>
      <c r="D372" s="2167"/>
      <c r="E372" s="936">
        <f>IF(OR(A352=0,A352=""),"",IF($L356="TC",0,IF($L356="Nso",0,VLOOKUP($A352,'Result Entry'!$B$9:$FW$108,74,0))))</f>
        <v>0</v>
      </c>
      <c r="F372" s="937">
        <f>IF(OR(A352=0,A352=""),"",IF($L356="TC",0,IF($L356="Nso",0,VLOOKUP($A352,'Result Entry'!$B$9:$FW$108,75,0))))</f>
        <v>0</v>
      </c>
      <c r="G372" s="937">
        <f>IF(OR(A352=0,A352=""),"",IF($L356="TC",0,IF($L356="Nso",0,VLOOKUP($A352,'Result Entry'!$B$9:$FW$108,76,0))))</f>
        <v>0</v>
      </c>
      <c r="H372" s="938">
        <f>IF(OR(A352=0,A352=""),"",SUM(E372:G372))</f>
        <v>0</v>
      </c>
      <c r="I372" s="939" t="str">
        <f>CONCATENATE(X372,"/",'Result Entry'!$CA$7)</f>
        <v>0/70</v>
      </c>
      <c r="J372" s="940" t="str">
        <f>IF(OR(A352=0,A352=""),"",IF(Y372=0,"--",CONCATENATE(Y372,"/",'Result Entry'!$CB$7)))</f>
        <v>--</v>
      </c>
      <c r="K372" s="941">
        <f t="shared" si="36"/>
        <v>0</v>
      </c>
      <c r="L372" s="942">
        <f t="shared" si="37"/>
        <v>0</v>
      </c>
      <c r="M372" s="939" t="str">
        <f>CONCATENATE(Z372,"/",'Result Entry'!$CE$7)</f>
        <v>0/100</v>
      </c>
      <c r="N372" s="940" t="str">
        <f>IF(AA372=0,"--",CONCATENATE(AA372,"/",'Result Entry'!$CF$7))</f>
        <v>--</v>
      </c>
      <c r="O372" s="943">
        <f t="shared" si="38"/>
        <v>0</v>
      </c>
      <c r="P372" s="944">
        <f t="shared" si="39"/>
        <v>0</v>
      </c>
      <c r="Q372" s="945" t="str">
        <f>IF(OR(A352=0,A352=""),"",IF($L356="TC",0,IF($L356="Nso",0,VLOOKUP($A352,'Result Entry'!$B$9:$FW$108,89,0))))</f>
        <v/>
      </c>
      <c r="R372" s="2216"/>
      <c r="S372" s="2212"/>
      <c r="T372" s="2212"/>
      <c r="U372" s="2212"/>
      <c r="V372" s="2212"/>
      <c r="W372" s="2212"/>
      <c r="X372" s="125">
        <f>IF(OR(A352=0,A352=""),"",IF($L356="TC",0,IF($L356="Nso",0,VLOOKUP($A352,'Result Entry'!$B$9:$FW$108,78,0))))</f>
        <v>0</v>
      </c>
      <c r="Y372" s="125">
        <f>IF(OR(A352=0,A352=""),"",IF($L356="TC",0,IF($L356="Nso",0,VLOOKUP($A352,'Result Entry'!$B$9:$FW$108,79,0))))</f>
        <v>0</v>
      </c>
      <c r="Z372" s="125">
        <f>IF(OR(A352=0,A352=""),"",IF($L356="TC",0,IF($L356="Nso",0,VLOOKUP($A352,'Result Entry'!$B$9:$FW$108,82,0))))</f>
        <v>0</v>
      </c>
      <c r="AA372" s="125">
        <f>IF(OR(A352=0,A352=""),"",IF($L356="TC",0,IF($L356="Nso",0,VLOOKUP($A352,'Result Entry'!$B$9:$FW$108,83,0))))</f>
        <v>0</v>
      </c>
      <c r="AB372" s="125">
        <f>IF(OR(A352=0,A352=""),"",VLOOKUP($A352,'Result Entry'!$B$9:$FW$108,73,0))</f>
        <v>0</v>
      </c>
    </row>
    <row r="373" spans="1:28" s="52" customFormat="1" ht="28.5" customHeight="1">
      <c r="A373" s="2214"/>
      <c r="B373" s="904" t="s">
        <v>69</v>
      </c>
      <c r="C373" s="2168">
        <f>IF(OR(A352=0,A352=""),"",IF(AB373&gt;=1,'Result Entry'!$CN$3,0))</f>
        <v>0</v>
      </c>
      <c r="D373" s="2167"/>
      <c r="E373" s="946">
        <f>IF(OR(A352=0,A352=""),"",IF($L356="TC",0,IF($L356="Nso",0,VLOOKUP($A352,'Result Entry'!$B$9:$FW$108,91,0))))</f>
        <v>0</v>
      </c>
      <c r="F373" s="947">
        <f>IF(OR(A352=0,A352=""),"",IF($L356="TC",0,IF($L356="Nso",0,VLOOKUP($A352,'Result Entry'!$B$9:$FW$108,92,0))))</f>
        <v>0</v>
      </c>
      <c r="G373" s="947">
        <f>IF(OR(A352=0,A352=""),"",IF($L356="TC",0,IF($L356="Nso",0,VLOOKUP($A352,'Result Entry'!$B$9:$FW$108,93,0))))</f>
        <v>0</v>
      </c>
      <c r="H373" s="948">
        <f>IF(OR(A352=0,A352=""),"",SUM(E373:G373))</f>
        <v>0</v>
      </c>
      <c r="I373" s="949" t="str">
        <f>CONCATENATE(X373,"/",'Result Entry'!$CR$7)</f>
        <v>0/70</v>
      </c>
      <c r="J373" s="950" t="str">
        <f>IF(OR(A352=0,A352=""),"",IF(Y373=0,"--",CONCATENATE(Y373,"/",'Result Entry'!$CS$7)))</f>
        <v>--</v>
      </c>
      <c r="K373" s="951">
        <f t="shared" si="36"/>
        <v>0</v>
      </c>
      <c r="L373" s="952">
        <f t="shared" si="37"/>
        <v>0</v>
      </c>
      <c r="M373" s="949" t="str">
        <f>CONCATENATE(Z373,"/",'Result Entry'!$CV$7)</f>
        <v>0/100</v>
      </c>
      <c r="N373" s="950" t="str">
        <f>IF(AA373=0,"--",CONCATENATE(AA373,"/",'Result Entry'!$CW$7))</f>
        <v>--</v>
      </c>
      <c r="O373" s="953">
        <f t="shared" si="38"/>
        <v>0</v>
      </c>
      <c r="P373" s="954">
        <f t="shared" si="39"/>
        <v>0</v>
      </c>
      <c r="Q373" s="955" t="str">
        <f>IF(OR(A352=0,A352=""),"",IF($L356="TC",0,IF($L356="Nso",0,VLOOKUP($A352,'Result Entry'!$B$9:$FW$108,106,0))))</f>
        <v/>
      </c>
      <c r="R373" s="2216"/>
      <c r="S373" s="2212"/>
      <c r="T373" s="2212"/>
      <c r="U373" s="2212"/>
      <c r="V373" s="2212"/>
      <c r="W373" s="2212"/>
      <c r="X373" s="126">
        <f>IF(OR(A352=0,A352=""),"",IF($L356="TC",0,IF($L356="Nso",0,VLOOKUP($A352,'Result Entry'!$B$9:$FW$108,95,0))))</f>
        <v>0</v>
      </c>
      <c r="Y373" s="126">
        <f>IF(OR(A352=0,A352=""),"",IF($L356="TC",0,IF($L356="Nso",0,VLOOKUP($A352,'Result Entry'!$B$9:$FW$108,96,0))))</f>
        <v>0</v>
      </c>
      <c r="Z373" s="126">
        <f>IF(OR(A352=0,A352=""),"",IF($L356="TC",0,IF($L356="Nso",0,VLOOKUP($A352,'Result Entry'!$B$9:$FW$108,99,0))))</f>
        <v>0</v>
      </c>
      <c r="AA373" s="126">
        <f>IF(OR(A352=0,A352=""),"",IF($L356="TC",0,IF($L356="Nso",0,VLOOKUP($A352,'Result Entry'!$B$9:$FW$108,100,0))))</f>
        <v>0</v>
      </c>
      <c r="AB373" s="126">
        <f>IF(OR(A352=0,A352=""),"",VLOOKUP($A352,'Result Entry'!$B$9:$FW$108,90,0))</f>
        <v>0</v>
      </c>
    </row>
    <row r="374" spans="1:28" s="52" customFormat="1" ht="28.5" customHeight="1" thickBot="1">
      <c r="A374" s="2214"/>
      <c r="B374" s="904" t="s">
        <v>69</v>
      </c>
      <c r="C374" s="2166">
        <f>IF(OR(A352=0,A352=""),"",IF(AB374&gt;=1,'Result Entry'!$DE$3,0))</f>
        <v>0</v>
      </c>
      <c r="D374" s="2167"/>
      <c r="E374" s="956">
        <f>IF(OR(A352=0,A352=""),"",IF($L356="TC",0,IF($L356="Nso",0,VLOOKUP($A352,'Result Entry'!$B$9:$FW$108,108,0))))</f>
        <v>0</v>
      </c>
      <c r="F374" s="957">
        <f>IF(OR(A352=0,A352=""),"",IF($L356="TC",0,IF($L356="Nso",0,VLOOKUP($A352,'Result Entry'!$B$9:$FW$108,109,0))))</f>
        <v>0</v>
      </c>
      <c r="G374" s="957">
        <f>IF(OR(A352=0,A352=""),"",IF($L356="TC",0,IF($L356="Nso",0,VLOOKUP($A352,'Result Entry'!$B$9:$FW$108,110,0))))</f>
        <v>0</v>
      </c>
      <c r="H374" s="958">
        <f>IF(OR(A352=0,A352=""),"",SUM(E374:G374))</f>
        <v>0</v>
      </c>
      <c r="I374" s="959" t="str">
        <f>CONCATENATE(X374,"/",'Result Entry'!$DI$7)</f>
        <v>0/70</v>
      </c>
      <c r="J374" s="960" t="str">
        <f>IF(OR(A352=0,A352=""),"",IF(Y374=0,"--",CONCATENATE(Y374,"/",'Result Entry'!$DJ$7)))</f>
        <v>--</v>
      </c>
      <c r="K374" s="961">
        <f t="shared" si="36"/>
        <v>0</v>
      </c>
      <c r="L374" s="962">
        <f t="shared" si="37"/>
        <v>0</v>
      </c>
      <c r="M374" s="959" t="str">
        <f>CONCATENATE(Z374,"/",'Result Entry'!$DM$7)</f>
        <v>0/100</v>
      </c>
      <c r="N374" s="960" t="str">
        <f>IF(AA374=0,"--",CONCATENATE(AA374,"/",'Result Entry'!$DN$7))</f>
        <v>--</v>
      </c>
      <c r="O374" s="963">
        <f t="shared" si="38"/>
        <v>0</v>
      </c>
      <c r="P374" s="964">
        <f t="shared" si="39"/>
        <v>0</v>
      </c>
      <c r="Q374" s="930" t="str">
        <f>IF(OR(A352=0,A352=""),"",IF($L356="TC",0,IF($L356="Nso",0,VLOOKUP($A352,'Result Entry'!$B$9:$FW$108,123,0))))</f>
        <v/>
      </c>
      <c r="R374" s="2216"/>
      <c r="S374" s="2212"/>
      <c r="T374" s="2212"/>
      <c r="U374" s="2212"/>
      <c r="V374" s="2212"/>
      <c r="W374" s="2212"/>
      <c r="X374" s="199">
        <f>IF(OR(A352=0,A352=""),"",IF($L356="TC",0,IF($L356="Nso",0,VLOOKUP($A352,'Result Entry'!$B$9:$FW$108,112,0))))</f>
        <v>0</v>
      </c>
      <c r="Y374" s="199">
        <f>IF(OR(A352=0,A352=""),"",IF($L356="TC",0,IF($L356="Nso",0,VLOOKUP($A352,'Result Entry'!$B$9:$FW$108,113,0))))</f>
        <v>0</v>
      </c>
      <c r="Z374" s="199">
        <f>IF(OR(A352=0,A352=""),"",IF($L356="TC",0,IF($L356="Nso",0,VLOOKUP($A352,'Result Entry'!$B$9:$FW$108,116,0))))</f>
        <v>0</v>
      </c>
      <c r="AA374" s="199">
        <f>IF(OR(A352=0,A352=""),"",IF($L356="TC",0,IF($L356="Nso",0,VLOOKUP($A352,'Result Entry'!$B$9:$FW$108,117,0))))</f>
        <v>0</v>
      </c>
      <c r="AB374" s="199">
        <f>IF(OR(A352=0,A352=""),"",VLOOKUP($A352,'Result Entry'!$B$9:$FW$108,107,0))</f>
        <v>0</v>
      </c>
    </row>
    <row r="375" spans="1:28" s="17" customFormat="1" ht="33.75" customHeight="1">
      <c r="A375" s="2214"/>
      <c r="B375" s="904" t="s">
        <v>69</v>
      </c>
      <c r="C375" s="2169" t="s">
        <v>77</v>
      </c>
      <c r="D375" s="2170"/>
      <c r="E375" s="2171"/>
      <c r="F375" s="2175" t="s">
        <v>78</v>
      </c>
      <c r="G375" s="2176"/>
      <c r="H375" s="2177"/>
      <c r="I375" s="2145" t="s">
        <v>79</v>
      </c>
      <c r="J375" s="2146"/>
      <c r="K375" s="2147" t="s">
        <v>41</v>
      </c>
      <c r="L375" s="2148"/>
      <c r="M375" s="2147" t="s">
        <v>91</v>
      </c>
      <c r="N375" s="2149"/>
      <c r="O375" s="2150" t="s">
        <v>39</v>
      </c>
      <c r="P375" s="2149"/>
      <c r="Q375" s="965" t="s">
        <v>43</v>
      </c>
      <c r="R375" s="2216"/>
      <c r="S375" s="2212"/>
      <c r="T375" s="2212"/>
      <c r="U375" s="2212"/>
      <c r="V375" s="2212"/>
      <c r="W375" s="2212"/>
    </row>
    <row r="376" spans="1:28" s="17" customFormat="1" ht="33.75" customHeight="1" thickBot="1">
      <c r="A376" s="2214"/>
      <c r="B376" s="904" t="s">
        <v>69</v>
      </c>
      <c r="C376" s="2172"/>
      <c r="D376" s="2173"/>
      <c r="E376" s="2174"/>
      <c r="F376" s="2151">
        <f>IF(OR(A352=0,A352=""),"",IF($L356="TC",0,IF($L356="Nso",0,VLOOKUP($A352,'Result Entry'!$B$9:$FW$108,171,0))))</f>
        <v>0</v>
      </c>
      <c r="G376" s="2152"/>
      <c r="H376" s="2153"/>
      <c r="I376" s="2154">
        <f>IF(OR(A352=0,A352=""),"",IF($L356="TC",0,IF($L356="Nso",0,VLOOKUP($A352,'Result Entry'!$B$9:$FW$108,172,0))))</f>
        <v>0</v>
      </c>
      <c r="J376" s="2155"/>
      <c r="K376" s="2156">
        <f>IF(OR(A352=0,A352=""),"",IF($L356="TC",0,IF($L356="Nso",0,VLOOKUP($A352,'Result Entry'!$B$9:$FW$108,173,0))))</f>
        <v>0</v>
      </c>
      <c r="L376" s="2157"/>
      <c r="M376" s="2158" t="str">
        <f>IF(OR(A352=0,A352=""),"",IF($L356="TC",0,IF($L356="Nso",0,VLOOKUP($A352,'Result Entry'!$B$9:$FW$108,174,0))))</f>
        <v/>
      </c>
      <c r="N376" s="2159"/>
      <c r="O376" s="2160" t="str">
        <f>IF(OR(A352=0,A352=""),"",VLOOKUP($A352,'Result Entry'!$B$9:$FW$108,175,0))</f>
        <v/>
      </c>
      <c r="P376" s="2161"/>
      <c r="Q376" s="966" t="str">
        <f>IF(OR(A352=0,A352=""),"",IF($L356="TC",0,IF($L356="Nso",0,VLOOKUP($A352,'Result Entry'!$B$9:$FW$108,177,0))))</f>
        <v/>
      </c>
      <c r="R376" s="2216"/>
      <c r="S376" s="2212"/>
      <c r="T376" s="2212"/>
      <c r="U376" s="2212"/>
      <c r="V376" s="2212"/>
      <c r="W376" s="2212"/>
    </row>
    <row r="377" spans="1:28" s="17" customFormat="1" ht="33.75" customHeight="1">
      <c r="A377" s="2214"/>
      <c r="B377" s="904" t="s">
        <v>69</v>
      </c>
      <c r="C377" s="2118" t="s">
        <v>58</v>
      </c>
      <c r="D377" s="2119"/>
      <c r="E377" s="2119"/>
      <c r="F377" s="2119"/>
      <c r="G377" s="2119"/>
      <c r="H377" s="2119"/>
      <c r="I377" s="2120"/>
      <c r="J377" s="2121" t="s">
        <v>59</v>
      </c>
      <c r="K377" s="2121"/>
      <c r="L377" s="2121"/>
      <c r="M377" s="2122"/>
      <c r="N377" s="2123">
        <f>IF(OR(A352=0,A352=""),"",VLOOKUP($A352,'Result Entry'!$B$9:$FW$108,168,0))</f>
        <v>0</v>
      </c>
      <c r="O377" s="2124"/>
      <c r="P377" s="2125" t="s">
        <v>37</v>
      </c>
      <c r="Q377" s="2126"/>
      <c r="R377" s="2216"/>
      <c r="S377" s="2212"/>
      <c r="T377" s="2212"/>
      <c r="U377" s="2212"/>
      <c r="V377" s="2212"/>
      <c r="W377" s="2212"/>
    </row>
    <row r="378" spans="1:28" s="17" customFormat="1" ht="33.75" customHeight="1" thickBot="1">
      <c r="A378" s="2214"/>
      <c r="B378" s="904" t="s">
        <v>69</v>
      </c>
      <c r="C378" s="2127" t="s">
        <v>242</v>
      </c>
      <c r="D378" s="2128"/>
      <c r="E378" s="2128"/>
      <c r="F378" s="2129" t="s">
        <v>157</v>
      </c>
      <c r="G378" s="2130"/>
      <c r="H378" s="2131"/>
      <c r="I378" s="967" t="s">
        <v>240</v>
      </c>
      <c r="J378" s="2135" t="s">
        <v>60</v>
      </c>
      <c r="K378" s="2135"/>
      <c r="L378" s="2135"/>
      <c r="M378" s="2136"/>
      <c r="N378" s="2137">
        <f>IF(OR(A352=0,A352=""),"",VLOOKUP($A352,'Result Entry'!$B$9:$FW$108,169,0))</f>
        <v>0</v>
      </c>
      <c r="O378" s="2138"/>
      <c r="P378" s="2139" t="str">
        <f>IF(OR(A352=0,A352=""),"",VLOOKUP($A352,'Result Entry'!$B$9:$FW$108,170,0))</f>
        <v/>
      </c>
      <c r="Q378" s="2140"/>
      <c r="R378" s="2216"/>
      <c r="S378" s="2212"/>
      <c r="T378" s="2212"/>
      <c r="U378" s="2212"/>
      <c r="V378" s="2212"/>
      <c r="W378" s="2212"/>
    </row>
    <row r="379" spans="1:28" s="17" customFormat="1" ht="33.75" customHeight="1">
      <c r="A379" s="2214"/>
      <c r="B379" s="904" t="s">
        <v>69</v>
      </c>
      <c r="C379" s="2127"/>
      <c r="D379" s="2128"/>
      <c r="E379" s="2128"/>
      <c r="F379" s="2132"/>
      <c r="G379" s="2133"/>
      <c r="H379" s="2134"/>
      <c r="I379" s="968" t="s">
        <v>99</v>
      </c>
      <c r="J379" s="2141" t="s">
        <v>61</v>
      </c>
      <c r="K379" s="2141"/>
      <c r="L379" s="2141"/>
      <c r="M379" s="2142"/>
      <c r="N379" s="2143">
        <f>IF(OR(A352=0,A352=""),"",IF($L356="TC","Transferred",IF($L356="Nso","NameSeparated",VLOOKUP($A352,'Result Entry'!$B$9:$FW$108,178,0))))</f>
        <v>0</v>
      </c>
      <c r="O379" s="2143"/>
      <c r="P379" s="2143"/>
      <c r="Q379" s="2144"/>
      <c r="R379" s="2216"/>
      <c r="S379" s="2212"/>
      <c r="T379" s="2212"/>
      <c r="U379" s="2212"/>
      <c r="V379" s="2212"/>
      <c r="W379" s="2212"/>
    </row>
    <row r="380" spans="1:28" s="17" customFormat="1" ht="33.75" customHeight="1">
      <c r="A380" s="2214"/>
      <c r="B380" s="904" t="s">
        <v>69</v>
      </c>
      <c r="C380" s="2104" t="str">
        <f>'Result Entry'!$DU$3</f>
        <v>Foundation Of Information Tech.</v>
      </c>
      <c r="D380" s="2105"/>
      <c r="E380" s="2106"/>
      <c r="F380" s="2069" t="str">
        <f>IF(OR(A352=0,A352=""),"",IF(OR($L356="TC",$L356="Nso"),"",VLOOKUP($A352,'Result Entry'!$B$9:$GS$108,196,0)))</f>
        <v>0/200</v>
      </c>
      <c r="G380" s="2069"/>
      <c r="H380" s="2069"/>
      <c r="I380" s="969" t="str">
        <f>IF(OR(A352=0,A352=""),"",IF(F380="","",VLOOKUP($A352,'Result Entry'!$B$9:$GS$108,137,0)))</f>
        <v/>
      </c>
      <c r="J380" s="2107" t="s">
        <v>71</v>
      </c>
      <c r="K380" s="2107"/>
      <c r="L380" s="2107"/>
      <c r="M380" s="2108"/>
      <c r="N380" s="2109">
        <f>IF(OR(A352=0,A352=""),"",'Result Entry'!$T$2)</f>
        <v>45419</v>
      </c>
      <c r="O380" s="2110"/>
      <c r="P380" s="2110"/>
      <c r="Q380" s="2111"/>
      <c r="R380" s="2216"/>
      <c r="S380" s="2212"/>
      <c r="T380" s="2212"/>
      <c r="U380" s="2212"/>
      <c r="V380" s="2212"/>
      <c r="W380" s="2212"/>
    </row>
    <row r="381" spans="1:28" s="17" customFormat="1" ht="33.75" customHeight="1">
      <c r="A381" s="2214"/>
      <c r="B381" s="904" t="s">
        <v>69</v>
      </c>
      <c r="C381" s="2066" t="str">
        <f>'Result Entry'!$EI$3</f>
        <v>G.I.A.I.-II</v>
      </c>
      <c r="D381" s="2067"/>
      <c r="E381" s="2068"/>
      <c r="F381" s="2069" t="str">
        <f>IF(OR(A352=0,A352=""),"",IF(OR($L356="TC",$L356="Nso"),"",VLOOKUP($A352,'Result Entry'!$B$9:$GS$108,200,0)))</f>
        <v>0/200</v>
      </c>
      <c r="G381" s="2069"/>
      <c r="H381" s="2069"/>
      <c r="I381" s="969" t="str">
        <f>IF(OR(A352=0,A352=""),"",IF(F381="","",VLOOKUP($A352,'Result Entry'!$B$9:$GS$108,149,0)))</f>
        <v/>
      </c>
      <c r="J381" s="2112"/>
      <c r="K381" s="2113"/>
      <c r="L381" s="2113"/>
      <c r="M381" s="2113"/>
      <c r="N381" s="2113"/>
      <c r="O381" s="2113"/>
      <c r="P381" s="2113"/>
      <c r="Q381" s="2114"/>
      <c r="R381" s="2216"/>
      <c r="S381" s="2212"/>
      <c r="T381" s="2212"/>
      <c r="U381" s="2212"/>
      <c r="V381" s="2212"/>
      <c r="W381" s="2212"/>
    </row>
    <row r="382" spans="1:28" s="17" customFormat="1" ht="33.75" customHeight="1">
      <c r="A382" s="2214"/>
      <c r="B382" s="904" t="s">
        <v>69</v>
      </c>
      <c r="C382" s="2066" t="str">
        <f>'Result Entry'!$EU$3</f>
        <v>SOC.SER.PLAN</v>
      </c>
      <c r="D382" s="2067"/>
      <c r="E382" s="2068"/>
      <c r="F382" s="2069" t="str">
        <f>IF(OR(A352=0,A352=""),"",IF(OR($L356="TC",$L356="Nso"),"",VLOOKUP($A352,'Result Entry'!$B$9:$HS$108,204,0)))</f>
        <v>0/200</v>
      </c>
      <c r="G382" s="2069"/>
      <c r="H382" s="2069"/>
      <c r="I382" s="969" t="str">
        <f>IF(OR(A352=0,A352=""),"",IF(F382="","",VLOOKUP($A352,'Result Entry'!$B$9:$GS$108,161,0)))</f>
        <v/>
      </c>
      <c r="J382" s="2070" t="s">
        <v>174</v>
      </c>
      <c r="K382" s="2071"/>
      <c r="L382" s="2071"/>
      <c r="M382" s="2072"/>
      <c r="N382" s="2115"/>
      <c r="O382" s="2116"/>
      <c r="P382" s="2116"/>
      <c r="Q382" s="2117"/>
      <c r="R382" s="2216"/>
      <c r="S382" s="2212"/>
      <c r="T382" s="2212"/>
      <c r="U382" s="2212"/>
      <c r="V382" s="2212"/>
      <c r="W382" s="2212"/>
    </row>
    <row r="383" spans="1:28" s="17" customFormat="1" ht="33.75" customHeight="1" thickBot="1">
      <c r="A383" s="2214"/>
      <c r="B383" s="904" t="s">
        <v>69</v>
      </c>
      <c r="C383" s="2066" t="str">
        <f>'Result Entry'!$FG$3</f>
        <v>Jeewan Kaushal</v>
      </c>
      <c r="D383" s="2067"/>
      <c r="E383" s="2068"/>
      <c r="F383" s="2069" t="str">
        <f>IF(OR(A352=0,A352=""),"",IF(OR($L356="TC",$L356="Nso"),"",VLOOKUP($A352,'Result Entry'!$B$9:$HS$108,208,0)))</f>
        <v>0/100</v>
      </c>
      <c r="G383" s="2069"/>
      <c r="H383" s="2069"/>
      <c r="I383" s="969" t="str">
        <f>IF(OR(A352=0,A352=""),"",IF(F383="","",VLOOKUP($A352,'Result Entry'!$B$9:$HS$108,167,0)))</f>
        <v/>
      </c>
      <c r="J383" s="2070" t="s">
        <v>148</v>
      </c>
      <c r="K383" s="2071"/>
      <c r="L383" s="2071"/>
      <c r="M383" s="2072"/>
      <c r="N383" s="2072"/>
      <c r="O383" s="2072"/>
      <c r="P383" s="2072"/>
      <c r="Q383" s="2073"/>
      <c r="R383" s="2216"/>
      <c r="S383" s="2212"/>
      <c r="T383" s="2212"/>
      <c r="U383" s="2212"/>
      <c r="V383" s="2212"/>
      <c r="W383" s="2212"/>
    </row>
    <row r="384" spans="1:28" s="17" customFormat="1" ht="33.75" customHeight="1">
      <c r="A384" s="2214"/>
      <c r="B384" s="904" t="s">
        <v>69</v>
      </c>
      <c r="C384" s="2074" t="s">
        <v>180</v>
      </c>
      <c r="D384" s="2075"/>
      <c r="E384" s="2076"/>
      <c r="F384" s="2083" t="s">
        <v>181</v>
      </c>
      <c r="G384" s="2084"/>
      <c r="H384" s="2085"/>
      <c r="I384" s="970" t="s">
        <v>30</v>
      </c>
      <c r="J384" s="2070" t="s">
        <v>175</v>
      </c>
      <c r="K384" s="2071"/>
      <c r="L384" s="2071"/>
      <c r="M384" s="2072"/>
      <c r="N384" s="2072"/>
      <c r="O384" s="2072"/>
      <c r="P384" s="2072"/>
      <c r="Q384" s="2073"/>
      <c r="R384" s="2216"/>
      <c r="S384" s="2212"/>
      <c r="T384" s="2212"/>
      <c r="U384" s="2212"/>
      <c r="V384" s="2212"/>
      <c r="W384" s="2212"/>
    </row>
    <row r="385" spans="1:23" s="17" customFormat="1" ht="33.75" customHeight="1">
      <c r="A385" s="2214"/>
      <c r="B385" s="904" t="s">
        <v>69</v>
      </c>
      <c r="C385" s="2077"/>
      <c r="D385" s="2078"/>
      <c r="E385" s="2079"/>
      <c r="F385" s="2086" t="s">
        <v>243</v>
      </c>
      <c r="G385" s="2087"/>
      <c r="H385" s="2088"/>
      <c r="I385" s="971" t="s">
        <v>62</v>
      </c>
      <c r="J385" s="2089" t="s">
        <v>67</v>
      </c>
      <c r="K385" s="2090"/>
      <c r="L385" s="2090"/>
      <c r="M385" s="2090"/>
      <c r="N385" s="2090"/>
      <c r="O385" s="2090"/>
      <c r="P385" s="2090"/>
      <c r="Q385" s="2091"/>
      <c r="R385" s="2216"/>
      <c r="S385" s="2212"/>
      <c r="T385" s="2212"/>
      <c r="U385" s="2212"/>
      <c r="V385" s="2212"/>
      <c r="W385" s="2212"/>
    </row>
    <row r="386" spans="1:23" s="17" customFormat="1" ht="33.75" customHeight="1">
      <c r="A386" s="2214"/>
      <c r="B386" s="904" t="s">
        <v>69</v>
      </c>
      <c r="C386" s="2077"/>
      <c r="D386" s="2078"/>
      <c r="E386" s="2079"/>
      <c r="F386" s="2086" t="s">
        <v>244</v>
      </c>
      <c r="G386" s="2087"/>
      <c r="H386" s="2088"/>
      <c r="I386" s="971" t="s">
        <v>63</v>
      </c>
      <c r="J386" s="2092"/>
      <c r="K386" s="2093"/>
      <c r="L386" s="2093"/>
      <c r="M386" s="2093"/>
      <c r="N386" s="2093"/>
      <c r="O386" s="2093"/>
      <c r="P386" s="2093"/>
      <c r="Q386" s="2094"/>
      <c r="R386" s="2216"/>
      <c r="S386" s="2212"/>
      <c r="T386" s="2212"/>
      <c r="U386" s="2212"/>
      <c r="V386" s="2212"/>
      <c r="W386" s="2212"/>
    </row>
    <row r="387" spans="1:23" s="17" customFormat="1" ht="33.75" customHeight="1">
      <c r="A387" s="2214"/>
      <c r="B387" s="904" t="s">
        <v>69</v>
      </c>
      <c r="C387" s="2077"/>
      <c r="D387" s="2078"/>
      <c r="E387" s="2079"/>
      <c r="F387" s="2086" t="s">
        <v>245</v>
      </c>
      <c r="G387" s="2087"/>
      <c r="H387" s="2088"/>
      <c r="I387" s="971" t="s">
        <v>65</v>
      </c>
      <c r="J387" s="2092"/>
      <c r="K387" s="2093"/>
      <c r="L387" s="2093"/>
      <c r="M387" s="2093"/>
      <c r="N387" s="2093"/>
      <c r="O387" s="2093"/>
      <c r="P387" s="2093"/>
      <c r="Q387" s="2094"/>
      <c r="R387" s="2216"/>
      <c r="S387" s="2212"/>
      <c r="T387" s="2212"/>
      <c r="U387" s="2212"/>
      <c r="V387" s="2212"/>
      <c r="W387" s="2212"/>
    </row>
    <row r="388" spans="1:23" s="17" customFormat="1" ht="33.75" customHeight="1">
      <c r="A388" s="2214"/>
      <c r="B388" s="904" t="s">
        <v>69</v>
      </c>
      <c r="C388" s="2077"/>
      <c r="D388" s="2078"/>
      <c r="E388" s="2079"/>
      <c r="F388" s="2086" t="s">
        <v>246</v>
      </c>
      <c r="G388" s="2087"/>
      <c r="H388" s="2088"/>
      <c r="I388" s="971" t="s">
        <v>64</v>
      </c>
      <c r="J388" s="2095" t="s">
        <v>80</v>
      </c>
      <c r="K388" s="2096"/>
      <c r="L388" s="2096"/>
      <c r="M388" s="2096"/>
      <c r="N388" s="2096"/>
      <c r="O388" s="2096"/>
      <c r="P388" s="2096"/>
      <c r="Q388" s="2097"/>
      <c r="R388" s="2216"/>
      <c r="S388" s="2212"/>
      <c r="T388" s="2212"/>
      <c r="U388" s="2212"/>
      <c r="V388" s="2212"/>
      <c r="W388" s="2212"/>
    </row>
    <row r="389" spans="1:23" s="17" customFormat="1" ht="33.75" customHeight="1" thickBot="1">
      <c r="A389" s="2214"/>
      <c r="B389" s="972" t="s">
        <v>69</v>
      </c>
      <c r="C389" s="2080"/>
      <c r="D389" s="2081"/>
      <c r="E389" s="2082"/>
      <c r="F389" s="2101"/>
      <c r="G389" s="2102"/>
      <c r="H389" s="2102"/>
      <c r="I389" s="2103"/>
      <c r="J389" s="2098"/>
      <c r="K389" s="2099"/>
      <c r="L389" s="2099"/>
      <c r="M389" s="2099"/>
      <c r="N389" s="2099"/>
      <c r="O389" s="2099"/>
      <c r="P389" s="2099"/>
      <c r="Q389" s="2100"/>
      <c r="R389" s="2216"/>
      <c r="S389" s="2212"/>
      <c r="T389" s="2212"/>
      <c r="U389" s="2212"/>
      <c r="V389" s="2212"/>
      <c r="W389" s="2212"/>
    </row>
    <row r="390" spans="1:23" s="43" customFormat="1" ht="48.75" customHeight="1">
      <c r="A390" s="973"/>
      <c r="B390" s="2065"/>
      <c r="C390" s="2065"/>
      <c r="D390" s="2065"/>
      <c r="E390" s="2065"/>
      <c r="F390" s="2065"/>
      <c r="G390" s="2065"/>
      <c r="H390" s="2065"/>
      <c r="I390" s="2065"/>
      <c r="J390" s="2065"/>
      <c r="K390" s="2065"/>
      <c r="L390" s="2065"/>
      <c r="M390" s="2065"/>
      <c r="N390" s="2065"/>
      <c r="O390" s="2065"/>
      <c r="P390" s="2065"/>
      <c r="Q390" s="2065"/>
      <c r="R390" s="2216"/>
      <c r="S390" s="2212"/>
      <c r="T390" s="2212"/>
      <c r="U390" s="2212"/>
      <c r="V390" s="2212"/>
      <c r="W390" s="2212"/>
    </row>
  </sheetData>
  <sheetProtection formatColumns="0" formatRows="0"/>
  <mergeCells count="968">
    <mergeCell ref="T8:V8"/>
    <mergeCell ref="T9:V10"/>
    <mergeCell ref="S1:W2"/>
    <mergeCell ref="S3:S39"/>
    <mergeCell ref="W3:W39"/>
    <mergeCell ref="T39:V39"/>
    <mergeCell ref="T11:V38"/>
    <mergeCell ref="B3:B4"/>
    <mergeCell ref="T3:V4"/>
    <mergeCell ref="T5:V7"/>
    <mergeCell ref="F35:H35"/>
    <mergeCell ref="F36:H36"/>
    <mergeCell ref="F37:H37"/>
    <mergeCell ref="J37:Q38"/>
    <mergeCell ref="F38:I38"/>
    <mergeCell ref="B39:Q39"/>
    <mergeCell ref="C32:E32"/>
    <mergeCell ref="F32:H32"/>
    <mergeCell ref="J32:M32"/>
    <mergeCell ref="N32:Q32"/>
    <mergeCell ref="C33:E38"/>
    <mergeCell ref="F33:H33"/>
    <mergeCell ref="J33:M33"/>
    <mergeCell ref="N33:Q33"/>
    <mergeCell ref="F34:H34"/>
    <mergeCell ref="J34:Q36"/>
    <mergeCell ref="C30:E30"/>
    <mergeCell ref="F30:H30"/>
    <mergeCell ref="J30:Q30"/>
    <mergeCell ref="C31:E31"/>
    <mergeCell ref="F31:H31"/>
    <mergeCell ref="J31:M31"/>
    <mergeCell ref="N31:Q31"/>
    <mergeCell ref="J28:M28"/>
    <mergeCell ref="N28:Q28"/>
    <mergeCell ref="C29:E29"/>
    <mergeCell ref="F29:H29"/>
    <mergeCell ref="J29:M29"/>
    <mergeCell ref="N29:Q29"/>
    <mergeCell ref="O25:P25"/>
    <mergeCell ref="C26:I26"/>
    <mergeCell ref="J26:M26"/>
    <mergeCell ref="N26:O26"/>
    <mergeCell ref="P26:Q26"/>
    <mergeCell ref="C27:E28"/>
    <mergeCell ref="F27:H28"/>
    <mergeCell ref="J27:M27"/>
    <mergeCell ref="N27:O27"/>
    <mergeCell ref="P27:Q27"/>
    <mergeCell ref="C24:E25"/>
    <mergeCell ref="F24:H24"/>
    <mergeCell ref="I24:J24"/>
    <mergeCell ref="K24:L24"/>
    <mergeCell ref="M24:N24"/>
    <mergeCell ref="O24:P24"/>
    <mergeCell ref="F25:H25"/>
    <mergeCell ref="I25:J25"/>
    <mergeCell ref="K25:L25"/>
    <mergeCell ref="M25:N25"/>
    <mergeCell ref="C18:D18"/>
    <mergeCell ref="C19:D19"/>
    <mergeCell ref="C20:D20"/>
    <mergeCell ref="C21:D21"/>
    <mergeCell ref="C22:D22"/>
    <mergeCell ref="C23:D23"/>
    <mergeCell ref="L14:L15"/>
    <mergeCell ref="M14:O14"/>
    <mergeCell ref="I9:Q9"/>
    <mergeCell ref="C10:G10"/>
    <mergeCell ref="I10:Q10"/>
    <mergeCell ref="P14:P15"/>
    <mergeCell ref="Q14:Q16"/>
    <mergeCell ref="C16:D16"/>
    <mergeCell ref="C17:D17"/>
    <mergeCell ref="C14:D15"/>
    <mergeCell ref="E14:E15"/>
    <mergeCell ref="F14:F15"/>
    <mergeCell ref="G14:G15"/>
    <mergeCell ref="H14:H15"/>
    <mergeCell ref="I14:K14"/>
    <mergeCell ref="L5:M7"/>
    <mergeCell ref="N5:O5"/>
    <mergeCell ref="P5:Q5"/>
    <mergeCell ref="N6:Q6"/>
    <mergeCell ref="N7:O7"/>
    <mergeCell ref="P7:Q7"/>
    <mergeCell ref="A1:R1"/>
    <mergeCell ref="A2:A38"/>
    <mergeCell ref="B2:Q2"/>
    <mergeCell ref="R2:R39"/>
    <mergeCell ref="D3:Q3"/>
    <mergeCell ref="D4:Q4"/>
    <mergeCell ref="B5:B7"/>
    <mergeCell ref="C5:H7"/>
    <mergeCell ref="I5:K7"/>
    <mergeCell ref="C11:G11"/>
    <mergeCell ref="I11:Q11"/>
    <mergeCell ref="C12:G12"/>
    <mergeCell ref="I12:Q12"/>
    <mergeCell ref="C13:G13"/>
    <mergeCell ref="I13:Q13"/>
    <mergeCell ref="C8:G8"/>
    <mergeCell ref="I8:Q8"/>
    <mergeCell ref="C9:G9"/>
    <mergeCell ref="C56:D56"/>
    <mergeCell ref="A40:R40"/>
    <mergeCell ref="A41:A77"/>
    <mergeCell ref="B41:Q41"/>
    <mergeCell ref="R41:R78"/>
    <mergeCell ref="B42:B43"/>
    <mergeCell ref="D42:Q42"/>
    <mergeCell ref="D43:Q43"/>
    <mergeCell ref="B44:B46"/>
    <mergeCell ref="C44:H46"/>
    <mergeCell ref="I44:K46"/>
    <mergeCell ref="L44:M46"/>
    <mergeCell ref="N44:O44"/>
    <mergeCell ref="P44:Q44"/>
    <mergeCell ref="N45:Q45"/>
    <mergeCell ref="N46:O46"/>
    <mergeCell ref="P46:Q46"/>
    <mergeCell ref="C47:G47"/>
    <mergeCell ref="I47:Q47"/>
    <mergeCell ref="C53:D54"/>
    <mergeCell ref="E53:E54"/>
    <mergeCell ref="F53:F54"/>
    <mergeCell ref="G53:G54"/>
    <mergeCell ref="H53:H54"/>
    <mergeCell ref="I53:K53"/>
    <mergeCell ref="L53:L54"/>
    <mergeCell ref="M53:O53"/>
    <mergeCell ref="P53:P54"/>
    <mergeCell ref="C48:G48"/>
    <mergeCell ref="I48:Q48"/>
    <mergeCell ref="C49:G49"/>
    <mergeCell ref="I49:Q49"/>
    <mergeCell ref="C50:G50"/>
    <mergeCell ref="I50:Q50"/>
    <mergeCell ref="C51:G51"/>
    <mergeCell ref="I51:Q51"/>
    <mergeCell ref="C52:G52"/>
    <mergeCell ref="I52:Q52"/>
    <mergeCell ref="Q53:Q55"/>
    <mergeCell ref="C55:D55"/>
    <mergeCell ref="C57:D57"/>
    <mergeCell ref="C58:D58"/>
    <mergeCell ref="C59:D59"/>
    <mergeCell ref="C60:D60"/>
    <mergeCell ref="C61:D61"/>
    <mergeCell ref="C62:D62"/>
    <mergeCell ref="C63:E64"/>
    <mergeCell ref="F63:H63"/>
    <mergeCell ref="I63:J63"/>
    <mergeCell ref="K63:L63"/>
    <mergeCell ref="M63:N63"/>
    <mergeCell ref="O63:P63"/>
    <mergeCell ref="F64:H64"/>
    <mergeCell ref="I64:J64"/>
    <mergeCell ref="K64:L64"/>
    <mergeCell ref="M64:N64"/>
    <mergeCell ref="O64:P64"/>
    <mergeCell ref="C65:I65"/>
    <mergeCell ref="J65:M65"/>
    <mergeCell ref="N65:O65"/>
    <mergeCell ref="P65:Q65"/>
    <mergeCell ref="C66:E67"/>
    <mergeCell ref="F66:H67"/>
    <mergeCell ref="J66:M66"/>
    <mergeCell ref="N66:O66"/>
    <mergeCell ref="P66:Q66"/>
    <mergeCell ref="J67:M67"/>
    <mergeCell ref="N67:Q67"/>
    <mergeCell ref="C68:E68"/>
    <mergeCell ref="F68:H68"/>
    <mergeCell ref="J68:M68"/>
    <mergeCell ref="N68:Q68"/>
    <mergeCell ref="C69:E69"/>
    <mergeCell ref="F69:H69"/>
    <mergeCell ref="J69:Q69"/>
    <mergeCell ref="C70:E70"/>
    <mergeCell ref="F70:H70"/>
    <mergeCell ref="J70:M70"/>
    <mergeCell ref="N70:Q70"/>
    <mergeCell ref="C71:E71"/>
    <mergeCell ref="F71:H71"/>
    <mergeCell ref="J71:M71"/>
    <mergeCell ref="N71:Q71"/>
    <mergeCell ref="F72:H72"/>
    <mergeCell ref="J72:M72"/>
    <mergeCell ref="N72:Q72"/>
    <mergeCell ref="F73:H73"/>
    <mergeCell ref="J73:Q75"/>
    <mergeCell ref="F74:H74"/>
    <mergeCell ref="F75:H75"/>
    <mergeCell ref="F76:H76"/>
    <mergeCell ref="J76:Q77"/>
    <mergeCell ref="F77:I77"/>
    <mergeCell ref="B78:Q78"/>
    <mergeCell ref="S40:W78"/>
    <mergeCell ref="A79:R79"/>
    <mergeCell ref="S79:W117"/>
    <mergeCell ref="A80:A116"/>
    <mergeCell ref="B80:Q80"/>
    <mergeCell ref="R80:R117"/>
    <mergeCell ref="B81:B82"/>
    <mergeCell ref="D81:Q81"/>
    <mergeCell ref="D82:Q82"/>
    <mergeCell ref="B83:B85"/>
    <mergeCell ref="C83:H85"/>
    <mergeCell ref="I83:K85"/>
    <mergeCell ref="L83:M85"/>
    <mergeCell ref="N83:O83"/>
    <mergeCell ref="P83:Q83"/>
    <mergeCell ref="N84:Q84"/>
    <mergeCell ref="N85:O85"/>
    <mergeCell ref="P85:Q85"/>
    <mergeCell ref="C86:G86"/>
    <mergeCell ref="I86:Q86"/>
    <mergeCell ref="C87:G87"/>
    <mergeCell ref="I87:Q87"/>
    <mergeCell ref="C72:E77"/>
    <mergeCell ref="C88:G88"/>
    <mergeCell ref="I88:Q88"/>
    <mergeCell ref="C89:G89"/>
    <mergeCell ref="I89:Q89"/>
    <mergeCell ref="C90:G90"/>
    <mergeCell ref="I90:Q90"/>
    <mergeCell ref="C91:G91"/>
    <mergeCell ref="I91:Q91"/>
    <mergeCell ref="C92:D93"/>
    <mergeCell ref="E92:E93"/>
    <mergeCell ref="F92:F93"/>
    <mergeCell ref="G92:G93"/>
    <mergeCell ref="H92:H93"/>
    <mergeCell ref="I92:K92"/>
    <mergeCell ref="L92:L93"/>
    <mergeCell ref="M92:O92"/>
    <mergeCell ref="P92:P93"/>
    <mergeCell ref="Q92:Q94"/>
    <mergeCell ref="C94:D94"/>
    <mergeCell ref="C95:D95"/>
    <mergeCell ref="C96:D96"/>
    <mergeCell ref="C97:D97"/>
    <mergeCell ref="C98:D98"/>
    <mergeCell ref="C99:D99"/>
    <mergeCell ref="C100:D100"/>
    <mergeCell ref="C101:D101"/>
    <mergeCell ref="C102:E103"/>
    <mergeCell ref="F102:H102"/>
    <mergeCell ref="I102:J102"/>
    <mergeCell ref="K102:L102"/>
    <mergeCell ref="M102:N102"/>
    <mergeCell ref="O102:P102"/>
    <mergeCell ref="F103:H103"/>
    <mergeCell ref="I103:J103"/>
    <mergeCell ref="K103:L103"/>
    <mergeCell ref="M103:N103"/>
    <mergeCell ref="O103:P103"/>
    <mergeCell ref="C104:I104"/>
    <mergeCell ref="J104:M104"/>
    <mergeCell ref="N104:O104"/>
    <mergeCell ref="P104:Q104"/>
    <mergeCell ref="C105:E106"/>
    <mergeCell ref="F105:H106"/>
    <mergeCell ref="J105:M105"/>
    <mergeCell ref="N105:O105"/>
    <mergeCell ref="P105:Q105"/>
    <mergeCell ref="J106:M106"/>
    <mergeCell ref="N106:Q106"/>
    <mergeCell ref="C107:E107"/>
    <mergeCell ref="F107:H107"/>
    <mergeCell ref="J107:M107"/>
    <mergeCell ref="N107:Q107"/>
    <mergeCell ref="C108:E108"/>
    <mergeCell ref="F108:H108"/>
    <mergeCell ref="J108:Q108"/>
    <mergeCell ref="C109:E109"/>
    <mergeCell ref="F109:H109"/>
    <mergeCell ref="J109:M109"/>
    <mergeCell ref="N109:Q109"/>
    <mergeCell ref="C110:E110"/>
    <mergeCell ref="F110:H110"/>
    <mergeCell ref="J110:M110"/>
    <mergeCell ref="N110:Q110"/>
    <mergeCell ref="C111:E116"/>
    <mergeCell ref="F111:H111"/>
    <mergeCell ref="J111:M111"/>
    <mergeCell ref="N111:Q111"/>
    <mergeCell ref="F112:H112"/>
    <mergeCell ref="J112:Q114"/>
    <mergeCell ref="F113:H113"/>
    <mergeCell ref="F114:H114"/>
    <mergeCell ref="F115:H115"/>
    <mergeCell ref="J115:Q116"/>
    <mergeCell ref="F116:I116"/>
    <mergeCell ref="B117:Q117"/>
    <mergeCell ref="A118:R118"/>
    <mergeCell ref="S118:W156"/>
    <mergeCell ref="A119:A155"/>
    <mergeCell ref="B119:Q119"/>
    <mergeCell ref="R119:R156"/>
    <mergeCell ref="B120:B121"/>
    <mergeCell ref="D120:Q120"/>
    <mergeCell ref="D121:Q121"/>
    <mergeCell ref="B122:B124"/>
    <mergeCell ref="C122:H124"/>
    <mergeCell ref="I122:K124"/>
    <mergeCell ref="L122:M124"/>
    <mergeCell ref="N122:O122"/>
    <mergeCell ref="P122:Q122"/>
    <mergeCell ref="N123:Q123"/>
    <mergeCell ref="N124:O124"/>
    <mergeCell ref="P124:Q124"/>
    <mergeCell ref="C125:G125"/>
    <mergeCell ref="I125:Q125"/>
    <mergeCell ref="C126:G126"/>
    <mergeCell ref="I126:Q126"/>
    <mergeCell ref="C127:G127"/>
    <mergeCell ref="I127:Q127"/>
    <mergeCell ref="C128:G128"/>
    <mergeCell ref="I128:Q128"/>
    <mergeCell ref="C129:G129"/>
    <mergeCell ref="I129:Q129"/>
    <mergeCell ref="C130:G130"/>
    <mergeCell ref="I130:Q130"/>
    <mergeCell ref="C131:D132"/>
    <mergeCell ref="E131:E132"/>
    <mergeCell ref="F131:F132"/>
    <mergeCell ref="G131:G132"/>
    <mergeCell ref="H131:H132"/>
    <mergeCell ref="I131:K131"/>
    <mergeCell ref="L131:L132"/>
    <mergeCell ref="M131:O131"/>
    <mergeCell ref="P131:P132"/>
    <mergeCell ref="Q131:Q133"/>
    <mergeCell ref="C133:D133"/>
    <mergeCell ref="C134:D134"/>
    <mergeCell ref="C135:D135"/>
    <mergeCell ref="C136:D136"/>
    <mergeCell ref="C137:D137"/>
    <mergeCell ref="C138:D138"/>
    <mergeCell ref="C139:D139"/>
    <mergeCell ref="C140:D140"/>
    <mergeCell ref="C141:E142"/>
    <mergeCell ref="F141:H141"/>
    <mergeCell ref="I141:J141"/>
    <mergeCell ref="K141:L141"/>
    <mergeCell ref="M141:N141"/>
    <mergeCell ref="O141:P141"/>
    <mergeCell ref="F142:H142"/>
    <mergeCell ref="I142:J142"/>
    <mergeCell ref="K142:L142"/>
    <mergeCell ref="M142:N142"/>
    <mergeCell ref="O142:P142"/>
    <mergeCell ref="C143:I143"/>
    <mergeCell ref="J143:M143"/>
    <mergeCell ref="N143:O143"/>
    <mergeCell ref="P143:Q143"/>
    <mergeCell ref="C144:E145"/>
    <mergeCell ref="F144:H145"/>
    <mergeCell ref="J144:M144"/>
    <mergeCell ref="N144:O144"/>
    <mergeCell ref="P144:Q144"/>
    <mergeCell ref="J145:M145"/>
    <mergeCell ref="N145:Q145"/>
    <mergeCell ref="C146:E146"/>
    <mergeCell ref="F146:H146"/>
    <mergeCell ref="J146:M146"/>
    <mergeCell ref="N146:Q146"/>
    <mergeCell ref="C147:E147"/>
    <mergeCell ref="F147:H147"/>
    <mergeCell ref="J147:Q147"/>
    <mergeCell ref="C148:E148"/>
    <mergeCell ref="F148:H148"/>
    <mergeCell ref="J148:M148"/>
    <mergeCell ref="N148:Q148"/>
    <mergeCell ref="C149:E149"/>
    <mergeCell ref="F149:H149"/>
    <mergeCell ref="J149:M149"/>
    <mergeCell ref="N149:Q149"/>
    <mergeCell ref="C150:E155"/>
    <mergeCell ref="F150:H150"/>
    <mergeCell ref="J150:M150"/>
    <mergeCell ref="N150:Q150"/>
    <mergeCell ref="F151:H151"/>
    <mergeCell ref="J151:Q153"/>
    <mergeCell ref="F152:H152"/>
    <mergeCell ref="F153:H153"/>
    <mergeCell ref="F154:H154"/>
    <mergeCell ref="J154:Q155"/>
    <mergeCell ref="F155:I155"/>
    <mergeCell ref="B156:Q156"/>
    <mergeCell ref="A157:R157"/>
    <mergeCell ref="S157:W195"/>
    <mergeCell ref="A158:A194"/>
    <mergeCell ref="B158:Q158"/>
    <mergeCell ref="R158:R195"/>
    <mergeCell ref="B159:B160"/>
    <mergeCell ref="D159:Q159"/>
    <mergeCell ref="D160:Q160"/>
    <mergeCell ref="B161:B163"/>
    <mergeCell ref="C161:H163"/>
    <mergeCell ref="I161:K163"/>
    <mergeCell ref="L161:M163"/>
    <mergeCell ref="N161:O161"/>
    <mergeCell ref="P161:Q161"/>
    <mergeCell ref="N162:Q162"/>
    <mergeCell ref="N163:O163"/>
    <mergeCell ref="P163:Q163"/>
    <mergeCell ref="C164:G164"/>
    <mergeCell ref="I164:Q164"/>
    <mergeCell ref="C165:G165"/>
    <mergeCell ref="I165:Q165"/>
    <mergeCell ref="C166:G166"/>
    <mergeCell ref="I166:Q166"/>
    <mergeCell ref="C167:G167"/>
    <mergeCell ref="I167:Q167"/>
    <mergeCell ref="C168:G168"/>
    <mergeCell ref="I168:Q168"/>
    <mergeCell ref="C169:G169"/>
    <mergeCell ref="I169:Q169"/>
    <mergeCell ref="C170:D171"/>
    <mergeCell ref="E170:E171"/>
    <mergeCell ref="F170:F171"/>
    <mergeCell ref="G170:G171"/>
    <mergeCell ref="H170:H171"/>
    <mergeCell ref="I170:K170"/>
    <mergeCell ref="L170:L171"/>
    <mergeCell ref="M170:O170"/>
    <mergeCell ref="P170:P171"/>
    <mergeCell ref="Q170:Q172"/>
    <mergeCell ref="C172:D172"/>
    <mergeCell ref="C173:D173"/>
    <mergeCell ref="C174:D174"/>
    <mergeCell ref="C175:D175"/>
    <mergeCell ref="C176:D176"/>
    <mergeCell ref="C177:D177"/>
    <mergeCell ref="C178:D178"/>
    <mergeCell ref="C179:D179"/>
    <mergeCell ref="C180:E181"/>
    <mergeCell ref="F180:H180"/>
    <mergeCell ref="I180:J180"/>
    <mergeCell ref="K180:L180"/>
    <mergeCell ref="M180:N180"/>
    <mergeCell ref="O180:P180"/>
    <mergeCell ref="F181:H181"/>
    <mergeCell ref="I181:J181"/>
    <mergeCell ref="K181:L181"/>
    <mergeCell ref="M181:N181"/>
    <mergeCell ref="O181:P181"/>
    <mergeCell ref="C182:I182"/>
    <mergeCell ref="J182:M182"/>
    <mergeCell ref="N182:O182"/>
    <mergeCell ref="P182:Q182"/>
    <mergeCell ref="C183:E184"/>
    <mergeCell ref="F183:H184"/>
    <mergeCell ref="J183:M183"/>
    <mergeCell ref="N183:O183"/>
    <mergeCell ref="P183:Q183"/>
    <mergeCell ref="J184:M184"/>
    <mergeCell ref="N184:Q184"/>
    <mergeCell ref="C185:E185"/>
    <mergeCell ref="F185:H185"/>
    <mergeCell ref="J185:M185"/>
    <mergeCell ref="N185:Q185"/>
    <mergeCell ref="C186:E186"/>
    <mergeCell ref="F186:H186"/>
    <mergeCell ref="J186:Q186"/>
    <mergeCell ref="C187:E187"/>
    <mergeCell ref="F187:H187"/>
    <mergeCell ref="J187:M187"/>
    <mergeCell ref="N187:Q187"/>
    <mergeCell ref="C188:E188"/>
    <mergeCell ref="F188:H188"/>
    <mergeCell ref="J188:M188"/>
    <mergeCell ref="N188:Q188"/>
    <mergeCell ref="C189:E194"/>
    <mergeCell ref="F189:H189"/>
    <mergeCell ref="J189:M189"/>
    <mergeCell ref="N189:Q189"/>
    <mergeCell ref="F190:H190"/>
    <mergeCell ref="J190:Q192"/>
    <mergeCell ref="F191:H191"/>
    <mergeCell ref="F192:H192"/>
    <mergeCell ref="F193:H193"/>
    <mergeCell ref="J193:Q194"/>
    <mergeCell ref="F194:I194"/>
    <mergeCell ref="B195:Q195"/>
    <mergeCell ref="A196:R196"/>
    <mergeCell ref="S196:W234"/>
    <mergeCell ref="A197:A233"/>
    <mergeCell ref="B197:Q197"/>
    <mergeCell ref="R197:R234"/>
    <mergeCell ref="B198:B199"/>
    <mergeCell ref="D198:Q198"/>
    <mergeCell ref="D199:Q199"/>
    <mergeCell ref="B200:B202"/>
    <mergeCell ref="C200:H202"/>
    <mergeCell ref="I200:K202"/>
    <mergeCell ref="L200:M202"/>
    <mergeCell ref="N200:O200"/>
    <mergeCell ref="P200:Q200"/>
    <mergeCell ref="N201:Q201"/>
    <mergeCell ref="N202:O202"/>
    <mergeCell ref="P202:Q202"/>
    <mergeCell ref="C203:G203"/>
    <mergeCell ref="I203:Q203"/>
    <mergeCell ref="C204:G204"/>
    <mergeCell ref="I204:Q204"/>
    <mergeCell ref="C205:G205"/>
    <mergeCell ref="I205:Q205"/>
    <mergeCell ref="C206:G206"/>
    <mergeCell ref="I206:Q206"/>
    <mergeCell ref="C207:G207"/>
    <mergeCell ref="I207:Q207"/>
    <mergeCell ref="C208:G208"/>
    <mergeCell ref="I208:Q208"/>
    <mergeCell ref="C209:D210"/>
    <mergeCell ref="E209:E210"/>
    <mergeCell ref="F209:F210"/>
    <mergeCell ref="G209:G210"/>
    <mergeCell ref="H209:H210"/>
    <mergeCell ref="I209:K209"/>
    <mergeCell ref="L209:L210"/>
    <mergeCell ref="M209:O209"/>
    <mergeCell ref="P209:P210"/>
    <mergeCell ref="Q209:Q211"/>
    <mergeCell ref="C211:D211"/>
    <mergeCell ref="C212:D212"/>
    <mergeCell ref="C213:D213"/>
    <mergeCell ref="C214:D214"/>
    <mergeCell ref="C215:D215"/>
    <mergeCell ref="C216:D216"/>
    <mergeCell ref="C217:D217"/>
    <mergeCell ref="C218:D218"/>
    <mergeCell ref="C219:E220"/>
    <mergeCell ref="F219:H219"/>
    <mergeCell ref="I219:J219"/>
    <mergeCell ref="K219:L219"/>
    <mergeCell ref="M219:N219"/>
    <mergeCell ref="O219:P219"/>
    <mergeCell ref="F220:H220"/>
    <mergeCell ref="I220:J220"/>
    <mergeCell ref="K220:L220"/>
    <mergeCell ref="M220:N220"/>
    <mergeCell ref="O220:P220"/>
    <mergeCell ref="C221:I221"/>
    <mergeCell ref="J221:M221"/>
    <mergeCell ref="N221:O221"/>
    <mergeCell ref="P221:Q221"/>
    <mergeCell ref="C222:E223"/>
    <mergeCell ref="F222:H223"/>
    <mergeCell ref="J222:M222"/>
    <mergeCell ref="N222:O222"/>
    <mergeCell ref="P222:Q222"/>
    <mergeCell ref="J223:M223"/>
    <mergeCell ref="N223:Q223"/>
    <mergeCell ref="C224:E224"/>
    <mergeCell ref="F224:H224"/>
    <mergeCell ref="J224:M224"/>
    <mergeCell ref="N224:Q224"/>
    <mergeCell ref="C225:E225"/>
    <mergeCell ref="F225:H225"/>
    <mergeCell ref="J225:Q225"/>
    <mergeCell ref="C226:E226"/>
    <mergeCell ref="F226:H226"/>
    <mergeCell ref="J226:M226"/>
    <mergeCell ref="N226:Q226"/>
    <mergeCell ref="C227:E227"/>
    <mergeCell ref="F227:H227"/>
    <mergeCell ref="J227:M227"/>
    <mergeCell ref="N227:Q227"/>
    <mergeCell ref="C228:E233"/>
    <mergeCell ref="F228:H228"/>
    <mergeCell ref="J228:M228"/>
    <mergeCell ref="N228:Q228"/>
    <mergeCell ref="F229:H229"/>
    <mergeCell ref="J229:Q231"/>
    <mergeCell ref="F230:H230"/>
    <mergeCell ref="F231:H231"/>
    <mergeCell ref="F232:H232"/>
    <mergeCell ref="J232:Q233"/>
    <mergeCell ref="F233:I233"/>
    <mergeCell ref="B234:Q234"/>
    <mergeCell ref="A235:R235"/>
    <mergeCell ref="S235:W273"/>
    <mergeCell ref="A236:A272"/>
    <mergeCell ref="B236:Q236"/>
    <mergeCell ref="R236:R273"/>
    <mergeCell ref="B237:B238"/>
    <mergeCell ref="D237:Q237"/>
    <mergeCell ref="D238:Q238"/>
    <mergeCell ref="B239:B241"/>
    <mergeCell ref="C239:H241"/>
    <mergeCell ref="I239:K241"/>
    <mergeCell ref="L239:M241"/>
    <mergeCell ref="N239:O239"/>
    <mergeCell ref="P239:Q239"/>
    <mergeCell ref="N240:Q240"/>
    <mergeCell ref="N241:O241"/>
    <mergeCell ref="P241:Q241"/>
    <mergeCell ref="C242:G242"/>
    <mergeCell ref="I242:Q242"/>
    <mergeCell ref="C243:G243"/>
    <mergeCell ref="I243:Q243"/>
    <mergeCell ref="C244:G244"/>
    <mergeCell ref="I244:Q244"/>
    <mergeCell ref="C245:G245"/>
    <mergeCell ref="I245:Q245"/>
    <mergeCell ref="C246:G246"/>
    <mergeCell ref="I246:Q246"/>
    <mergeCell ref="C247:G247"/>
    <mergeCell ref="I247:Q247"/>
    <mergeCell ref="C248:D249"/>
    <mergeCell ref="E248:E249"/>
    <mergeCell ref="F248:F249"/>
    <mergeCell ref="G248:G249"/>
    <mergeCell ref="H248:H249"/>
    <mergeCell ref="I248:K248"/>
    <mergeCell ref="L248:L249"/>
    <mergeCell ref="M248:O248"/>
    <mergeCell ref="P248:P249"/>
    <mergeCell ref="Q248:Q250"/>
    <mergeCell ref="C250:D250"/>
    <mergeCell ref="C251:D251"/>
    <mergeCell ref="C252:D252"/>
    <mergeCell ref="C253:D253"/>
    <mergeCell ref="C254:D254"/>
    <mergeCell ref="C255:D255"/>
    <mergeCell ref="C256:D256"/>
    <mergeCell ref="C257:D257"/>
    <mergeCell ref="C258:E259"/>
    <mergeCell ref="F258:H258"/>
    <mergeCell ref="I258:J258"/>
    <mergeCell ref="K258:L258"/>
    <mergeCell ref="M258:N258"/>
    <mergeCell ref="O258:P258"/>
    <mergeCell ref="F259:H259"/>
    <mergeCell ref="I259:J259"/>
    <mergeCell ref="K259:L259"/>
    <mergeCell ref="M259:N259"/>
    <mergeCell ref="O259:P259"/>
    <mergeCell ref="C260:I260"/>
    <mergeCell ref="J260:M260"/>
    <mergeCell ref="N260:O260"/>
    <mergeCell ref="P260:Q260"/>
    <mergeCell ref="C261:E262"/>
    <mergeCell ref="F261:H262"/>
    <mergeCell ref="J261:M261"/>
    <mergeCell ref="N261:O261"/>
    <mergeCell ref="P261:Q261"/>
    <mergeCell ref="J262:M262"/>
    <mergeCell ref="N262:Q262"/>
    <mergeCell ref="C263:E263"/>
    <mergeCell ref="F263:H263"/>
    <mergeCell ref="J263:M263"/>
    <mergeCell ref="N263:Q263"/>
    <mergeCell ref="C264:E264"/>
    <mergeCell ref="F264:H264"/>
    <mergeCell ref="J264:Q264"/>
    <mergeCell ref="C265:E265"/>
    <mergeCell ref="F265:H265"/>
    <mergeCell ref="J265:M265"/>
    <mergeCell ref="N265:Q265"/>
    <mergeCell ref="C266:E266"/>
    <mergeCell ref="F266:H266"/>
    <mergeCell ref="J266:M266"/>
    <mergeCell ref="N266:Q266"/>
    <mergeCell ref="C267:E272"/>
    <mergeCell ref="F267:H267"/>
    <mergeCell ref="J267:M267"/>
    <mergeCell ref="N267:Q267"/>
    <mergeCell ref="F268:H268"/>
    <mergeCell ref="J268:Q270"/>
    <mergeCell ref="F269:H269"/>
    <mergeCell ref="F270:H270"/>
    <mergeCell ref="F271:H271"/>
    <mergeCell ref="J271:Q272"/>
    <mergeCell ref="F272:I272"/>
    <mergeCell ref="B273:Q273"/>
    <mergeCell ref="A274:R274"/>
    <mergeCell ref="S274:W312"/>
    <mergeCell ref="A275:A311"/>
    <mergeCell ref="B275:Q275"/>
    <mergeCell ref="R275:R312"/>
    <mergeCell ref="B276:B277"/>
    <mergeCell ref="D276:Q276"/>
    <mergeCell ref="D277:Q277"/>
    <mergeCell ref="B278:B280"/>
    <mergeCell ref="C278:H280"/>
    <mergeCell ref="I278:K280"/>
    <mergeCell ref="L278:M280"/>
    <mergeCell ref="N278:O278"/>
    <mergeCell ref="P278:Q278"/>
    <mergeCell ref="N279:Q279"/>
    <mergeCell ref="N280:O280"/>
    <mergeCell ref="P280:Q280"/>
    <mergeCell ref="C281:G281"/>
    <mergeCell ref="I281:Q281"/>
    <mergeCell ref="C282:G282"/>
    <mergeCell ref="I282:Q282"/>
    <mergeCell ref="C283:G283"/>
    <mergeCell ref="I283:Q283"/>
    <mergeCell ref="C284:G284"/>
    <mergeCell ref="I284:Q284"/>
    <mergeCell ref="C285:G285"/>
    <mergeCell ref="I285:Q285"/>
    <mergeCell ref="C286:G286"/>
    <mergeCell ref="I286:Q286"/>
    <mergeCell ref="C287:D288"/>
    <mergeCell ref="E287:E288"/>
    <mergeCell ref="F287:F288"/>
    <mergeCell ref="G287:G288"/>
    <mergeCell ref="H287:H288"/>
    <mergeCell ref="I287:K287"/>
    <mergeCell ref="L287:L288"/>
    <mergeCell ref="M287:O287"/>
    <mergeCell ref="P287:P288"/>
    <mergeCell ref="Q287:Q289"/>
    <mergeCell ref="C289:D289"/>
    <mergeCell ref="C290:D290"/>
    <mergeCell ref="C291:D291"/>
    <mergeCell ref="C292:D292"/>
    <mergeCell ref="C293:D293"/>
    <mergeCell ref="C294:D294"/>
    <mergeCell ref="C295:D295"/>
    <mergeCell ref="C296:D296"/>
    <mergeCell ref="C297:E298"/>
    <mergeCell ref="F297:H297"/>
    <mergeCell ref="I297:J297"/>
    <mergeCell ref="K297:L297"/>
    <mergeCell ref="M297:N297"/>
    <mergeCell ref="O297:P297"/>
    <mergeCell ref="F298:H298"/>
    <mergeCell ref="I298:J298"/>
    <mergeCell ref="K298:L298"/>
    <mergeCell ref="M298:N298"/>
    <mergeCell ref="O298:P298"/>
    <mergeCell ref="C299:I299"/>
    <mergeCell ref="J299:M299"/>
    <mergeCell ref="N299:O299"/>
    <mergeCell ref="P299:Q299"/>
    <mergeCell ref="C300:E301"/>
    <mergeCell ref="F300:H301"/>
    <mergeCell ref="J300:M300"/>
    <mergeCell ref="N300:O300"/>
    <mergeCell ref="P300:Q300"/>
    <mergeCell ref="J301:M301"/>
    <mergeCell ref="N301:Q301"/>
    <mergeCell ref="C302:E302"/>
    <mergeCell ref="F302:H302"/>
    <mergeCell ref="J302:M302"/>
    <mergeCell ref="N302:Q302"/>
    <mergeCell ref="C303:E303"/>
    <mergeCell ref="F303:H303"/>
    <mergeCell ref="J303:Q303"/>
    <mergeCell ref="C304:E304"/>
    <mergeCell ref="F304:H304"/>
    <mergeCell ref="J304:M304"/>
    <mergeCell ref="N304:Q304"/>
    <mergeCell ref="C305:E305"/>
    <mergeCell ref="F305:H305"/>
    <mergeCell ref="J305:M305"/>
    <mergeCell ref="N305:Q305"/>
    <mergeCell ref="C306:E311"/>
    <mergeCell ref="F306:H306"/>
    <mergeCell ref="J306:M306"/>
    <mergeCell ref="N306:Q306"/>
    <mergeCell ref="F307:H307"/>
    <mergeCell ref="J307:Q309"/>
    <mergeCell ref="F308:H308"/>
    <mergeCell ref="F309:H309"/>
    <mergeCell ref="F310:H310"/>
    <mergeCell ref="J310:Q311"/>
    <mergeCell ref="F311:I311"/>
    <mergeCell ref="B312:Q312"/>
    <mergeCell ref="A313:R313"/>
    <mergeCell ref="S313:W351"/>
    <mergeCell ref="A314:A350"/>
    <mergeCell ref="B314:Q314"/>
    <mergeCell ref="R314:R351"/>
    <mergeCell ref="B315:B316"/>
    <mergeCell ref="D315:Q315"/>
    <mergeCell ref="D316:Q316"/>
    <mergeCell ref="B317:B319"/>
    <mergeCell ref="C317:H319"/>
    <mergeCell ref="I317:K319"/>
    <mergeCell ref="L317:M319"/>
    <mergeCell ref="N317:O317"/>
    <mergeCell ref="P317:Q317"/>
    <mergeCell ref="N318:Q318"/>
    <mergeCell ref="N319:O319"/>
    <mergeCell ref="P319:Q319"/>
    <mergeCell ref="C320:G320"/>
    <mergeCell ref="I320:Q320"/>
    <mergeCell ref="C321:G321"/>
    <mergeCell ref="I321:Q321"/>
    <mergeCell ref="C322:G322"/>
    <mergeCell ref="I322:Q322"/>
    <mergeCell ref="C323:G323"/>
    <mergeCell ref="I323:Q323"/>
    <mergeCell ref="C324:G324"/>
    <mergeCell ref="I324:Q324"/>
    <mergeCell ref="C325:G325"/>
    <mergeCell ref="I325:Q325"/>
    <mergeCell ref="C326:D327"/>
    <mergeCell ref="E326:E327"/>
    <mergeCell ref="F326:F327"/>
    <mergeCell ref="G326:G327"/>
    <mergeCell ref="H326:H327"/>
    <mergeCell ref="I326:K326"/>
    <mergeCell ref="L326:L327"/>
    <mergeCell ref="M326:O326"/>
    <mergeCell ref="P326:P327"/>
    <mergeCell ref="Q326:Q328"/>
    <mergeCell ref="C328:D328"/>
    <mergeCell ref="C329:D329"/>
    <mergeCell ref="C330:D330"/>
    <mergeCell ref="C331:D331"/>
    <mergeCell ref="C332:D332"/>
    <mergeCell ref="C333:D333"/>
    <mergeCell ref="C334:D334"/>
    <mergeCell ref="C335:D335"/>
    <mergeCell ref="C336:E337"/>
    <mergeCell ref="F336:H336"/>
    <mergeCell ref="I336:J336"/>
    <mergeCell ref="K336:L336"/>
    <mergeCell ref="M336:N336"/>
    <mergeCell ref="O336:P336"/>
    <mergeCell ref="F337:H337"/>
    <mergeCell ref="I337:J337"/>
    <mergeCell ref="K337:L337"/>
    <mergeCell ref="M337:N337"/>
    <mergeCell ref="O337:P337"/>
    <mergeCell ref="C338:I338"/>
    <mergeCell ref="J338:M338"/>
    <mergeCell ref="N338:O338"/>
    <mergeCell ref="P338:Q338"/>
    <mergeCell ref="C339:E340"/>
    <mergeCell ref="F339:H340"/>
    <mergeCell ref="J339:M339"/>
    <mergeCell ref="N339:O339"/>
    <mergeCell ref="P339:Q339"/>
    <mergeCell ref="J340:M340"/>
    <mergeCell ref="N340:Q340"/>
    <mergeCell ref="C341:E341"/>
    <mergeCell ref="F341:H341"/>
    <mergeCell ref="J341:M341"/>
    <mergeCell ref="N341:Q341"/>
    <mergeCell ref="C342:E342"/>
    <mergeCell ref="F342:H342"/>
    <mergeCell ref="J342:Q342"/>
    <mergeCell ref="C343:E343"/>
    <mergeCell ref="F343:H343"/>
    <mergeCell ref="J343:M343"/>
    <mergeCell ref="N343:Q343"/>
    <mergeCell ref="C344:E344"/>
    <mergeCell ref="F344:H344"/>
    <mergeCell ref="J344:M344"/>
    <mergeCell ref="N344:Q344"/>
    <mergeCell ref="C345:E350"/>
    <mergeCell ref="F345:H345"/>
    <mergeCell ref="J345:M345"/>
    <mergeCell ref="N345:Q345"/>
    <mergeCell ref="F346:H346"/>
    <mergeCell ref="J346:Q348"/>
    <mergeCell ref="F347:H347"/>
    <mergeCell ref="F348:H348"/>
    <mergeCell ref="F349:H349"/>
    <mergeCell ref="J349:Q350"/>
    <mergeCell ref="F350:I350"/>
    <mergeCell ref="B351:Q351"/>
    <mergeCell ref="A352:R352"/>
    <mergeCell ref="S352:W390"/>
    <mergeCell ref="A353:A389"/>
    <mergeCell ref="B353:Q353"/>
    <mergeCell ref="R353:R390"/>
    <mergeCell ref="B354:B355"/>
    <mergeCell ref="D354:Q354"/>
    <mergeCell ref="D355:Q355"/>
    <mergeCell ref="B356:B358"/>
    <mergeCell ref="C356:H358"/>
    <mergeCell ref="I356:K358"/>
    <mergeCell ref="L356:M358"/>
    <mergeCell ref="N356:O356"/>
    <mergeCell ref="P356:Q356"/>
    <mergeCell ref="N357:Q357"/>
    <mergeCell ref="N358:O358"/>
    <mergeCell ref="P358:Q358"/>
    <mergeCell ref="C359:G359"/>
    <mergeCell ref="I359:Q359"/>
    <mergeCell ref="C360:G360"/>
    <mergeCell ref="I360:Q360"/>
    <mergeCell ref="C361:G361"/>
    <mergeCell ref="I361:Q361"/>
    <mergeCell ref="C362:G362"/>
    <mergeCell ref="I362:Q362"/>
    <mergeCell ref="C363:G363"/>
    <mergeCell ref="I363:Q363"/>
    <mergeCell ref="C364:G364"/>
    <mergeCell ref="I364:Q364"/>
    <mergeCell ref="C365:D366"/>
    <mergeCell ref="E365:E366"/>
    <mergeCell ref="F365:F366"/>
    <mergeCell ref="G365:G366"/>
    <mergeCell ref="H365:H366"/>
    <mergeCell ref="I365:K365"/>
    <mergeCell ref="L365:L366"/>
    <mergeCell ref="M365:O365"/>
    <mergeCell ref="P365:P366"/>
    <mergeCell ref="Q365:Q367"/>
    <mergeCell ref="C367:D367"/>
    <mergeCell ref="C368:D368"/>
    <mergeCell ref="C369:D369"/>
    <mergeCell ref="C370:D370"/>
    <mergeCell ref="C371:D371"/>
    <mergeCell ref="C372:D372"/>
    <mergeCell ref="C373:D373"/>
    <mergeCell ref="C374:D374"/>
    <mergeCell ref="C375:E376"/>
    <mergeCell ref="F375:H375"/>
    <mergeCell ref="I375:J375"/>
    <mergeCell ref="K375:L375"/>
    <mergeCell ref="M375:N375"/>
    <mergeCell ref="O375:P375"/>
    <mergeCell ref="F376:H376"/>
    <mergeCell ref="I376:J376"/>
    <mergeCell ref="K376:L376"/>
    <mergeCell ref="M376:N376"/>
    <mergeCell ref="O376:P376"/>
    <mergeCell ref="C377:I377"/>
    <mergeCell ref="J377:M377"/>
    <mergeCell ref="N377:O377"/>
    <mergeCell ref="P377:Q377"/>
    <mergeCell ref="C378:E379"/>
    <mergeCell ref="F378:H379"/>
    <mergeCell ref="J378:M378"/>
    <mergeCell ref="N378:O378"/>
    <mergeCell ref="P378:Q378"/>
    <mergeCell ref="J379:M379"/>
    <mergeCell ref="N379:Q379"/>
    <mergeCell ref="C380:E380"/>
    <mergeCell ref="F380:H380"/>
    <mergeCell ref="J380:M380"/>
    <mergeCell ref="N380:Q380"/>
    <mergeCell ref="C381:E381"/>
    <mergeCell ref="F381:H381"/>
    <mergeCell ref="J381:Q381"/>
    <mergeCell ref="C382:E382"/>
    <mergeCell ref="F382:H382"/>
    <mergeCell ref="J382:M382"/>
    <mergeCell ref="N382:Q382"/>
    <mergeCell ref="B390:Q390"/>
    <mergeCell ref="C383:E383"/>
    <mergeCell ref="F383:H383"/>
    <mergeCell ref="J383:M383"/>
    <mergeCell ref="N383:Q383"/>
    <mergeCell ref="C384:E389"/>
    <mergeCell ref="F384:H384"/>
    <mergeCell ref="J384:M384"/>
    <mergeCell ref="N384:Q384"/>
    <mergeCell ref="F385:H385"/>
    <mergeCell ref="J385:Q387"/>
    <mergeCell ref="F386:H386"/>
    <mergeCell ref="F387:H387"/>
    <mergeCell ref="F388:H388"/>
    <mergeCell ref="J388:Q389"/>
    <mergeCell ref="F389:I389"/>
  </mergeCells>
  <conditionalFormatting sqref="I25:I32 H33:I33 E29:E33 D2:M4 C29:D38 N2:N13 E14:G14 I8:M13 C8:C14 O2:O4 Q2:Q4 O6 Q6:Q15 F29:H32 C16 N27:Q29 B5:C5 D24:E26 H24:H26 C24:C27 Q24:Q25 F24:G27 A1:A2 G33:G37 O8:O13 N26 J25:K25 L14 O25:O26 H8:H14 B24:B38 P2:P14 E16:P16 F33:F38 B8:B15 B2:C3 N31 I64:I71 H72:I72 E68:E72 D41:M43 C68:D77 N41:N52 E53:G53 I47:M52 C47:C53 O41:O43 Q41:Q43 O45 Q45:Q54 F68:H71 C55 N66:Q68 B44:C44 D63:E65 H63:H65 C63:C66 Q63:Q64 F63:G66 A40:A41 G72:G76 O47:O52 N65 J64:K64 L53 O64:O65 H47:H53 B63:B77 P41:P53 E55:P55 F72:F77 B47:B54 B41:C42 N70">
    <cfRule type="cellIs" dxfId="188" priority="192" operator="equal">
      <formula>0</formula>
    </cfRule>
  </conditionalFormatting>
  <conditionalFormatting sqref="F26:H26 F14:H14 I26:I32 C26:C27 D33:D38 P6:P7 Q14:Q15 D3:D4 B3 C8:C14 L14 C29:C38 C16 C24 F16:P16 P14 F33:F38 G33:G37 F65:H65 F53:H53 I65:I71 C65:C66 D72:D77 P45:P46 Q53:Q54 D42:D43 B42 C47:C53 L53 C68:C77 C55 C63 F55:P55 P53 F72:F77 G72:G76">
    <cfRule type="containsText" dxfId="187" priority="190" stopIfTrue="1" operator="containsText" text="f'k{kk foHkkx jktLFkku">
      <formula>NOT(ISERROR(SEARCH("f'k{kk foHkkx jktLFkku",B3)))</formula>
    </cfRule>
    <cfRule type="containsText" dxfId="186" priority="191" stopIfTrue="1" operator="containsText" text="iw.kkZad">
      <formula>NOT(ISERROR(SEARCH("iw.kkZad",B3)))</formula>
    </cfRule>
  </conditionalFormatting>
  <conditionalFormatting sqref="F34:G36 D33:D38 F73:G75 D72:D77">
    <cfRule type="cellIs" dxfId="185" priority="188" stopIfTrue="1" operator="equal">
      <formula>1800</formula>
    </cfRule>
    <cfRule type="cellIs" dxfId="184" priority="189" stopIfTrue="1" operator="equal">
      <formula>200</formula>
    </cfRule>
  </conditionalFormatting>
  <conditionalFormatting sqref="F26:H26 F14:H14 I26:I32 C26:C27 D33:D38 P6:P7 Q14:Q15 D3:D4 B3 C8:C14 L14 C29:C38 C16 C24 F16:P16 P14 F33:F38 G33:G37 F65:H65 F53:H53 I65:I71 C65:C66 D72:D77 P45:P46 Q53:Q54 D42:D43 B42 C47:C53 L53 C68:C77 C55 C63 F55:P55 P53 F72:F77 G72:G76">
    <cfRule type="containsText" dxfId="183" priority="187" stopIfTrue="1" operator="containsText" text="dsoy jktdh; fo|ky;ksa esa iz;ksx gsrq fu%'kqYd">
      <formula>NOT(ISERROR(SEARCH("dsoy jktdh; fo|ky;ksa esa iz;ksx gsrq fu%'kqYd",B3)))</formula>
    </cfRule>
  </conditionalFormatting>
  <conditionalFormatting sqref="Q25 Q64">
    <cfRule type="cellIs" dxfId="182" priority="183" operator="equal">
      <formula>"FAILED"</formula>
    </cfRule>
    <cfRule type="cellIs" dxfId="181" priority="184" operator="equal">
      <formula>"Supplementary"</formula>
    </cfRule>
    <cfRule type="cellIs" dxfId="180" priority="185" operator="equal">
      <formula>"Passed With G"</formula>
    </cfRule>
    <cfRule type="cellIs" dxfId="179" priority="186" operator="equal">
      <formula>"Passed"</formula>
    </cfRule>
  </conditionalFormatting>
  <conditionalFormatting sqref="F29:H32 F68:H71">
    <cfRule type="cellIs" dxfId="178" priority="181" operator="equal">
      <formula>"0/100"</formula>
    </cfRule>
    <cfRule type="cellIs" dxfId="177" priority="182" operator="equal">
      <formula>"0/200"</formula>
    </cfRule>
  </conditionalFormatting>
  <conditionalFormatting sqref="O25:P25 O64:P64">
    <cfRule type="cellIs" dxfId="176" priority="180" operator="equal">
      <formula>"Failed"</formula>
    </cfRule>
  </conditionalFormatting>
  <conditionalFormatting sqref="C29:I32">
    <cfRule type="expression" dxfId="175" priority="179">
      <formula>$C29=0</formula>
    </cfRule>
  </conditionalFormatting>
  <conditionalFormatting sqref="M25:N25 M64:N64">
    <cfRule type="cellIs" dxfId="174" priority="175" operator="equal">
      <formula>"Third"</formula>
    </cfRule>
    <cfRule type="cellIs" dxfId="173" priority="176" operator="equal">
      <formula>"Second"</formula>
    </cfRule>
    <cfRule type="cellIs" dxfId="172" priority="177" operator="equal">
      <formula>"First"</formula>
    </cfRule>
  </conditionalFormatting>
  <conditionalFormatting sqref="C17:Q23">
    <cfRule type="expression" dxfId="171" priority="172">
      <formula>$C17=0</formula>
    </cfRule>
    <cfRule type="expression" dxfId="170" priority="173">
      <formula>$C17=""</formula>
    </cfRule>
  </conditionalFormatting>
  <conditionalFormatting sqref="C68:I71">
    <cfRule type="expression" dxfId="169" priority="158">
      <formula>$C68=0</formula>
    </cfRule>
  </conditionalFormatting>
  <conditionalFormatting sqref="C56:Q62">
    <cfRule type="expression" dxfId="168" priority="153">
      <formula>$C56=0</formula>
    </cfRule>
    <cfRule type="expression" dxfId="167" priority="154">
      <formula>$C56=""</formula>
    </cfRule>
  </conditionalFormatting>
  <conditionalFormatting sqref="I103:I110 H111:I111 E107:E111 D80:M82 C107:D116 N80:N91 E92:G92 I86:M91 C86:C92 O80:O82 Q80:Q82 O84 Q84:Q93 F107:H110 C94 N105:Q107 B83:C83 D102:E104 H102:H104 C102:C105 Q102:Q103 F102:G105 A79:A80 G111:G115 O86:O91 N104 J103:K103 L92 O103:O104 H86:H92 B102:B116 P80:P92 E94:P94 F111:F116 B86:B93 B80:C81 N109">
    <cfRule type="cellIs" dxfId="166" priority="152" operator="equal">
      <formula>0</formula>
    </cfRule>
  </conditionalFormatting>
  <conditionalFormatting sqref="F104:H104 F92:H92 I104:I110 C104:C105 D111:D116 P84:P85 Q92:Q93 D81:D82 B81 C86:C92 L92 C107:C116 C94 C102 F94:P94 P92 F111:F116 G111:G115">
    <cfRule type="containsText" dxfId="165" priority="150" stopIfTrue="1" operator="containsText" text="f'k{kk foHkkx jktLFkku">
      <formula>NOT(ISERROR(SEARCH("f'k{kk foHkkx jktLFkku",B81)))</formula>
    </cfRule>
    <cfRule type="containsText" dxfId="164" priority="151" stopIfTrue="1" operator="containsText" text="iw.kkZad">
      <formula>NOT(ISERROR(SEARCH("iw.kkZad",B81)))</formula>
    </cfRule>
  </conditionalFormatting>
  <conditionalFormatting sqref="F112:G114 D111:D116">
    <cfRule type="cellIs" dxfId="163" priority="148" stopIfTrue="1" operator="equal">
      <formula>1800</formula>
    </cfRule>
    <cfRule type="cellIs" dxfId="162" priority="149" stopIfTrue="1" operator="equal">
      <formula>200</formula>
    </cfRule>
  </conditionalFormatting>
  <conditionalFormatting sqref="F104:H104 F92:H92 I104:I110 C104:C105 D111:D116 P84:P85 Q92:Q93 D81:D82 B81 C86:C92 L92 C107:C116 C94 C102 F94:P94 P92 F111:F116 G111:G115">
    <cfRule type="containsText" dxfId="161" priority="147" stopIfTrue="1" operator="containsText" text="dsoy jktdh; fo|ky;ksa esa iz;ksx gsrq fu%'kqYd">
      <formula>NOT(ISERROR(SEARCH("dsoy jktdh; fo|ky;ksa esa iz;ksx gsrq fu%'kqYd",B81)))</formula>
    </cfRule>
  </conditionalFormatting>
  <conditionalFormatting sqref="Q103">
    <cfRule type="cellIs" dxfId="160" priority="143" operator="equal">
      <formula>"FAILED"</formula>
    </cfRule>
    <cfRule type="cellIs" dxfId="159" priority="144" operator="equal">
      <formula>"Supplementary"</formula>
    </cfRule>
    <cfRule type="cellIs" dxfId="158" priority="145" operator="equal">
      <formula>"Passed With G"</formula>
    </cfRule>
    <cfRule type="cellIs" dxfId="157" priority="146" operator="equal">
      <formula>"Passed"</formula>
    </cfRule>
  </conditionalFormatting>
  <conditionalFormatting sqref="F107:H110">
    <cfRule type="cellIs" dxfId="156" priority="141" operator="equal">
      <formula>"0/100"</formula>
    </cfRule>
    <cfRule type="cellIs" dxfId="155" priority="142" operator="equal">
      <formula>"0/200"</formula>
    </cfRule>
  </conditionalFormatting>
  <conditionalFormatting sqref="O103:P103">
    <cfRule type="cellIs" dxfId="154" priority="140" operator="equal">
      <formula>"Failed"</formula>
    </cfRule>
  </conditionalFormatting>
  <conditionalFormatting sqref="M103:N103">
    <cfRule type="cellIs" dxfId="153" priority="137" operator="equal">
      <formula>"Third"</formula>
    </cfRule>
    <cfRule type="cellIs" dxfId="152" priority="138" operator="equal">
      <formula>"Second"</formula>
    </cfRule>
    <cfRule type="cellIs" dxfId="151" priority="139" operator="equal">
      <formula>"First"</formula>
    </cfRule>
  </conditionalFormatting>
  <conditionalFormatting sqref="C107:I110">
    <cfRule type="expression" dxfId="150" priority="136">
      <formula>$C107=0</formula>
    </cfRule>
  </conditionalFormatting>
  <conditionalFormatting sqref="C95:Q101">
    <cfRule type="expression" dxfId="149" priority="134">
      <formula>$C95=0</formula>
    </cfRule>
    <cfRule type="expression" dxfId="148" priority="135">
      <formula>$C95=""</formula>
    </cfRule>
  </conditionalFormatting>
  <conditionalFormatting sqref="I142:I149 H150:I150 E146:E150 D119:M121 C146:D155 N119:N130 E131:G131 I125:M130 C125:C131 O119:O121 Q119:Q121 O123 Q123:Q132 F146:H149 C133 N144:Q146 B122:C122 D141:E143 H141:H143 C141:C144 Q141:Q142 F141:G144 A118:A119 G150:G154 O125:O130 N143 J142:K142 L131 O142:O143 H125:H131 B141:B155 P119:P131 E133:P133 F150:F155 B125:B132 B119:C120 N148">
    <cfRule type="cellIs" dxfId="147" priority="133" operator="equal">
      <formula>0</formula>
    </cfRule>
  </conditionalFormatting>
  <conditionalFormatting sqref="F143:H143 F131:H131 I143:I149 C143:C144 D150:D155 P123:P124 Q131:Q132 D120:D121 B120 C125:C131 L131 C146:C155 C133 C141 F133:P133 P131 F150:F155 G150:G154">
    <cfRule type="containsText" dxfId="146" priority="131" stopIfTrue="1" operator="containsText" text="f'k{kk foHkkx jktLFkku">
      <formula>NOT(ISERROR(SEARCH("f'k{kk foHkkx jktLFkku",B120)))</formula>
    </cfRule>
    <cfRule type="containsText" dxfId="145" priority="132" stopIfTrue="1" operator="containsText" text="iw.kkZad">
      <formula>NOT(ISERROR(SEARCH("iw.kkZad",B120)))</formula>
    </cfRule>
  </conditionalFormatting>
  <conditionalFormatting sqref="F151:G153 D150:D155">
    <cfRule type="cellIs" dxfId="144" priority="129" stopIfTrue="1" operator="equal">
      <formula>1800</formula>
    </cfRule>
    <cfRule type="cellIs" dxfId="143" priority="130" stopIfTrue="1" operator="equal">
      <formula>200</formula>
    </cfRule>
  </conditionalFormatting>
  <conditionalFormatting sqref="F143:H143 F131:H131 I143:I149 C143:C144 D150:D155 P123:P124 Q131:Q132 D120:D121 B120 C125:C131 L131 C146:C155 C133 C141 F133:P133 P131 F150:F155 G150:G154">
    <cfRule type="containsText" dxfId="142" priority="128" stopIfTrue="1" operator="containsText" text="dsoy jktdh; fo|ky;ksa esa iz;ksx gsrq fu%'kqYd">
      <formula>NOT(ISERROR(SEARCH("dsoy jktdh; fo|ky;ksa esa iz;ksx gsrq fu%'kqYd",B120)))</formula>
    </cfRule>
  </conditionalFormatting>
  <conditionalFormatting sqref="Q142">
    <cfRule type="cellIs" dxfId="141" priority="124" operator="equal">
      <formula>"FAILED"</formula>
    </cfRule>
    <cfRule type="cellIs" dxfId="140" priority="125" operator="equal">
      <formula>"Supplementary"</formula>
    </cfRule>
    <cfRule type="cellIs" dxfId="139" priority="126" operator="equal">
      <formula>"Passed With G"</formula>
    </cfRule>
    <cfRule type="cellIs" dxfId="138" priority="127" operator="equal">
      <formula>"Passed"</formula>
    </cfRule>
  </conditionalFormatting>
  <conditionalFormatting sqref="F146:H149">
    <cfRule type="cellIs" dxfId="137" priority="122" operator="equal">
      <formula>"0/100"</formula>
    </cfRule>
    <cfRule type="cellIs" dxfId="136" priority="123" operator="equal">
      <formula>"0/200"</formula>
    </cfRule>
  </conditionalFormatting>
  <conditionalFormatting sqref="O142:P142">
    <cfRule type="cellIs" dxfId="135" priority="121" operator="equal">
      <formula>"Failed"</formula>
    </cfRule>
  </conditionalFormatting>
  <conditionalFormatting sqref="M142:N142">
    <cfRule type="cellIs" dxfId="134" priority="118" operator="equal">
      <formula>"Third"</formula>
    </cfRule>
    <cfRule type="cellIs" dxfId="133" priority="119" operator="equal">
      <formula>"Second"</formula>
    </cfRule>
    <cfRule type="cellIs" dxfId="132" priority="120" operator="equal">
      <formula>"First"</formula>
    </cfRule>
  </conditionalFormatting>
  <conditionalFormatting sqref="C146:I149">
    <cfRule type="expression" dxfId="131" priority="117">
      <formula>$C146=0</formula>
    </cfRule>
  </conditionalFormatting>
  <conditionalFormatting sqref="C134:Q140">
    <cfRule type="expression" dxfId="130" priority="115">
      <formula>$C134=0</formula>
    </cfRule>
    <cfRule type="expression" dxfId="129" priority="116">
      <formula>$C134=""</formula>
    </cfRule>
  </conditionalFormatting>
  <conditionalFormatting sqref="I181:I188 H189:I189 E185:E189 D158:M160 C185:D194 N158:N169 E170:G170 I164:M169 C164:C170 O158:O160 Q158:Q160 O162 Q162:Q171 F185:H188 C172 N183:Q185 B161:C161 D180:E182 H180:H182 C180:C183 Q180:Q181 F180:G183 A157:A158 G189:G193 O164:O169 N182 J181:K181 L170 O181:O182 H164:H170 B180:B194 P158:P170 E172:P172 F189:F194 B164:B171 B158:C159 N187">
    <cfRule type="cellIs" dxfId="128" priority="114" operator="equal">
      <formula>0</formula>
    </cfRule>
  </conditionalFormatting>
  <conditionalFormatting sqref="F182:H182 F170:H170 I182:I188 C182:C183 D189:D194 P162:P163 Q170:Q171 D159:D160 B159 C164:C170 L170 C185:C194 C172 C180 F172:P172 P170 F189:F194 G189:G193">
    <cfRule type="containsText" dxfId="127" priority="112" stopIfTrue="1" operator="containsText" text="f'k{kk foHkkx jktLFkku">
      <formula>NOT(ISERROR(SEARCH("f'k{kk foHkkx jktLFkku",B159)))</formula>
    </cfRule>
    <cfRule type="containsText" dxfId="126" priority="113" stopIfTrue="1" operator="containsText" text="iw.kkZad">
      <formula>NOT(ISERROR(SEARCH("iw.kkZad",B159)))</formula>
    </cfRule>
  </conditionalFormatting>
  <conditionalFormatting sqref="F190:G192 D189:D194">
    <cfRule type="cellIs" dxfId="125" priority="110" stopIfTrue="1" operator="equal">
      <formula>1800</formula>
    </cfRule>
    <cfRule type="cellIs" dxfId="124" priority="111" stopIfTrue="1" operator="equal">
      <formula>200</formula>
    </cfRule>
  </conditionalFormatting>
  <conditionalFormatting sqref="F182:H182 F170:H170 I182:I188 C182:C183 D189:D194 P162:P163 Q170:Q171 D159:D160 B159 C164:C170 L170 C185:C194 C172 C180 F172:P172 P170 F189:F194 G189:G193">
    <cfRule type="containsText" dxfId="123" priority="109" stopIfTrue="1" operator="containsText" text="dsoy jktdh; fo|ky;ksa esa iz;ksx gsrq fu%'kqYd">
      <formula>NOT(ISERROR(SEARCH("dsoy jktdh; fo|ky;ksa esa iz;ksx gsrq fu%'kqYd",B159)))</formula>
    </cfRule>
  </conditionalFormatting>
  <conditionalFormatting sqref="Q181">
    <cfRule type="cellIs" dxfId="122" priority="105" operator="equal">
      <formula>"FAILED"</formula>
    </cfRule>
    <cfRule type="cellIs" dxfId="121" priority="106" operator="equal">
      <formula>"Supplementary"</formula>
    </cfRule>
    <cfRule type="cellIs" dxfId="120" priority="107" operator="equal">
      <formula>"Passed With G"</formula>
    </cfRule>
    <cfRule type="cellIs" dxfId="119" priority="108" operator="equal">
      <formula>"Passed"</formula>
    </cfRule>
  </conditionalFormatting>
  <conditionalFormatting sqref="F185:H188">
    <cfRule type="cellIs" dxfId="118" priority="103" operator="equal">
      <formula>"0/100"</formula>
    </cfRule>
    <cfRule type="cellIs" dxfId="117" priority="104" operator="equal">
      <formula>"0/200"</formula>
    </cfRule>
  </conditionalFormatting>
  <conditionalFormatting sqref="O181:P181">
    <cfRule type="cellIs" dxfId="116" priority="102" operator="equal">
      <formula>"Failed"</formula>
    </cfRule>
  </conditionalFormatting>
  <conditionalFormatting sqref="M181:N181">
    <cfRule type="cellIs" dxfId="115" priority="99" operator="equal">
      <formula>"Third"</formula>
    </cfRule>
    <cfRule type="cellIs" dxfId="114" priority="100" operator="equal">
      <formula>"Second"</formula>
    </cfRule>
    <cfRule type="cellIs" dxfId="113" priority="101" operator="equal">
      <formula>"First"</formula>
    </cfRule>
  </conditionalFormatting>
  <conditionalFormatting sqref="C185:I188">
    <cfRule type="expression" dxfId="112" priority="98">
      <formula>$C185=0</formula>
    </cfRule>
  </conditionalFormatting>
  <conditionalFormatting sqref="C173:Q179">
    <cfRule type="expression" dxfId="111" priority="96">
      <formula>$C173=0</formula>
    </cfRule>
    <cfRule type="expression" dxfId="110" priority="97">
      <formula>$C173=""</formula>
    </cfRule>
  </conditionalFormatting>
  <conditionalFormatting sqref="I220:I227 H228:I228 E224:E228 D197:M199 C224:D233 N197:N208 E209:G209 I203:M208 C203:C209 O197:O199 Q197:Q199 O201 Q201:Q210 F224:H227 C211 N222:Q224 B200:C200 D219:E221 H219:H221 C219:C222 Q219:Q220 F219:G222 A196:A197 G228:G232 O203:O208 N221 J220:K220 L209 O220:O221 H203:H209 B219:B233 P197:P209 E211:P211 F228:F233 B203:B210 B197:C198 N226">
    <cfRule type="cellIs" dxfId="109" priority="95" operator="equal">
      <formula>0</formula>
    </cfRule>
  </conditionalFormatting>
  <conditionalFormatting sqref="F221:H221 F209:H209 I221:I227 C221:C222 D228:D233 P201:P202 Q209:Q210 D198:D199 B198 C203:C209 L209 C224:C233 C211 C219 F211:P211 P209 F228:F233 G228:G232">
    <cfRule type="containsText" dxfId="108" priority="93" stopIfTrue="1" operator="containsText" text="f'k{kk foHkkx jktLFkku">
      <formula>NOT(ISERROR(SEARCH("f'k{kk foHkkx jktLFkku",B198)))</formula>
    </cfRule>
    <cfRule type="containsText" dxfId="107" priority="94" stopIfTrue="1" operator="containsText" text="iw.kkZad">
      <formula>NOT(ISERROR(SEARCH("iw.kkZad",B198)))</formula>
    </cfRule>
  </conditionalFormatting>
  <conditionalFormatting sqref="F229:G231 D228:D233">
    <cfRule type="cellIs" dxfId="106" priority="91" stopIfTrue="1" operator="equal">
      <formula>1800</formula>
    </cfRule>
    <cfRule type="cellIs" dxfId="105" priority="92" stopIfTrue="1" operator="equal">
      <formula>200</formula>
    </cfRule>
  </conditionalFormatting>
  <conditionalFormatting sqref="F221:H221 F209:H209 I221:I227 C221:C222 D228:D233 P201:P202 Q209:Q210 D198:D199 B198 C203:C209 L209 C224:C233 C211 C219 F211:P211 P209 F228:F233 G228:G232">
    <cfRule type="containsText" dxfId="104" priority="90" stopIfTrue="1" operator="containsText" text="dsoy jktdh; fo|ky;ksa esa iz;ksx gsrq fu%'kqYd">
      <formula>NOT(ISERROR(SEARCH("dsoy jktdh; fo|ky;ksa esa iz;ksx gsrq fu%'kqYd",B198)))</formula>
    </cfRule>
  </conditionalFormatting>
  <conditionalFormatting sqref="Q220">
    <cfRule type="cellIs" dxfId="103" priority="86" operator="equal">
      <formula>"FAILED"</formula>
    </cfRule>
    <cfRule type="cellIs" dxfId="102" priority="87" operator="equal">
      <formula>"Supplementary"</formula>
    </cfRule>
    <cfRule type="cellIs" dxfId="101" priority="88" operator="equal">
      <formula>"Passed With G"</formula>
    </cfRule>
    <cfRule type="cellIs" dxfId="100" priority="89" operator="equal">
      <formula>"Passed"</formula>
    </cfRule>
  </conditionalFormatting>
  <conditionalFormatting sqref="F224:H227">
    <cfRule type="cellIs" dxfId="99" priority="84" operator="equal">
      <formula>"0/100"</formula>
    </cfRule>
    <cfRule type="cellIs" dxfId="98" priority="85" operator="equal">
      <formula>"0/200"</formula>
    </cfRule>
  </conditionalFormatting>
  <conditionalFormatting sqref="O220:P220">
    <cfRule type="cellIs" dxfId="97" priority="83" operator="equal">
      <formula>"Failed"</formula>
    </cfRule>
  </conditionalFormatting>
  <conditionalFormatting sqref="M220:N220">
    <cfRule type="cellIs" dxfId="96" priority="80" operator="equal">
      <formula>"Third"</formula>
    </cfRule>
    <cfRule type="cellIs" dxfId="95" priority="81" operator="equal">
      <formula>"Second"</formula>
    </cfRule>
    <cfRule type="cellIs" dxfId="94" priority="82" operator="equal">
      <formula>"First"</formula>
    </cfRule>
  </conditionalFormatting>
  <conditionalFormatting sqref="C224:I227">
    <cfRule type="expression" dxfId="93" priority="79">
      <formula>$C224=0</formula>
    </cfRule>
  </conditionalFormatting>
  <conditionalFormatting sqref="C212:Q218">
    <cfRule type="expression" dxfId="92" priority="77">
      <formula>$C212=0</formula>
    </cfRule>
    <cfRule type="expression" dxfId="91" priority="78">
      <formula>$C212=""</formula>
    </cfRule>
  </conditionalFormatting>
  <conditionalFormatting sqref="I259:I266 H267:I267 E263:E267 D236:M238 C263:D272 N236:N247 E248:G248 I242:M247 C242:C248 O236:O238 Q236:Q238 O240 Q240:Q249 F263:H266 C250 N261:Q263 B239:C239 D258:E260 H258:H260 C258:C261 Q258:Q259 F258:G261 A235:A236 G267:G271 O242:O247 N260 J259:K259 L248 O259:O260 H242:H248 B258:B272 P236:P248 E250:P250 F267:F272 B242:B249 B236:C237 N265">
    <cfRule type="cellIs" dxfId="90" priority="76" operator="equal">
      <formula>0</formula>
    </cfRule>
  </conditionalFormatting>
  <conditionalFormatting sqref="F260:H260 F248:H248 I260:I266 C260:C261 D267:D272 P240:P241 Q248:Q249 D237:D238 B237 C242:C248 L248 C263:C272 C250 C258 F250:P250 P248 F267:F272 G267:G271">
    <cfRule type="containsText" dxfId="89" priority="74" stopIfTrue="1" operator="containsText" text="f'k{kk foHkkx jktLFkku">
      <formula>NOT(ISERROR(SEARCH("f'k{kk foHkkx jktLFkku",B237)))</formula>
    </cfRule>
    <cfRule type="containsText" dxfId="88" priority="75" stopIfTrue="1" operator="containsText" text="iw.kkZad">
      <formula>NOT(ISERROR(SEARCH("iw.kkZad",B237)))</formula>
    </cfRule>
  </conditionalFormatting>
  <conditionalFormatting sqref="F268:G270 D267:D272">
    <cfRule type="cellIs" dxfId="87" priority="72" stopIfTrue="1" operator="equal">
      <formula>1800</formula>
    </cfRule>
    <cfRule type="cellIs" dxfId="86" priority="73" stopIfTrue="1" operator="equal">
      <formula>200</formula>
    </cfRule>
  </conditionalFormatting>
  <conditionalFormatting sqref="F260:H260 F248:H248 I260:I266 C260:C261 D267:D272 P240:P241 Q248:Q249 D237:D238 B237 C242:C248 L248 C263:C272 C250 C258 F250:P250 P248 F267:F272 G267:G271">
    <cfRule type="containsText" dxfId="85" priority="71" stopIfTrue="1" operator="containsText" text="dsoy jktdh; fo|ky;ksa esa iz;ksx gsrq fu%'kqYd">
      <formula>NOT(ISERROR(SEARCH("dsoy jktdh; fo|ky;ksa esa iz;ksx gsrq fu%'kqYd",B237)))</formula>
    </cfRule>
  </conditionalFormatting>
  <conditionalFormatting sqref="Q259">
    <cfRule type="cellIs" dxfId="84" priority="67" operator="equal">
      <formula>"FAILED"</formula>
    </cfRule>
    <cfRule type="cellIs" dxfId="83" priority="68" operator="equal">
      <formula>"Supplementary"</formula>
    </cfRule>
    <cfRule type="cellIs" dxfId="82" priority="69" operator="equal">
      <formula>"Passed With G"</formula>
    </cfRule>
    <cfRule type="cellIs" dxfId="81" priority="70" operator="equal">
      <formula>"Passed"</formula>
    </cfRule>
  </conditionalFormatting>
  <conditionalFormatting sqref="F263:H266">
    <cfRule type="cellIs" dxfId="80" priority="65" operator="equal">
      <formula>"0/100"</formula>
    </cfRule>
    <cfRule type="cellIs" dxfId="79" priority="66" operator="equal">
      <formula>"0/200"</formula>
    </cfRule>
  </conditionalFormatting>
  <conditionalFormatting sqref="O259:P259">
    <cfRule type="cellIs" dxfId="78" priority="64" operator="equal">
      <formula>"Failed"</formula>
    </cfRule>
  </conditionalFormatting>
  <conditionalFormatting sqref="M259:N259">
    <cfRule type="cellIs" dxfId="77" priority="61" operator="equal">
      <formula>"Third"</formula>
    </cfRule>
    <cfRule type="cellIs" dxfId="76" priority="62" operator="equal">
      <formula>"Second"</formula>
    </cfRule>
    <cfRule type="cellIs" dxfId="75" priority="63" operator="equal">
      <formula>"First"</formula>
    </cfRule>
  </conditionalFormatting>
  <conditionalFormatting sqref="C263:I266">
    <cfRule type="expression" dxfId="74" priority="60">
      <formula>$C263=0</formula>
    </cfRule>
  </conditionalFormatting>
  <conditionalFormatting sqref="C251:Q257">
    <cfRule type="expression" dxfId="73" priority="58">
      <formula>$C251=0</formula>
    </cfRule>
    <cfRule type="expression" dxfId="72" priority="59">
      <formula>$C251=""</formula>
    </cfRule>
  </conditionalFormatting>
  <conditionalFormatting sqref="I298:I305 H306:I306 E302:E306 D275:M277 C302:D311 N275:N286 E287:G287 I281:M286 C281:C287 O275:O277 Q275:Q277 O279 Q279:Q288 F302:H305 C289 N300:Q302 B278:C278 D297:E299 H297:H299 C297:C300 Q297:Q298 F297:G300 A274:A275 G306:G310 O281:O286 N299 J298:K298 L287 O298:O299 H281:H287 B297:B311 P275:P287 E289:P289 F306:F311 B281:B288 B275:C276 N304">
    <cfRule type="cellIs" dxfId="71" priority="57" operator="equal">
      <formula>0</formula>
    </cfRule>
  </conditionalFormatting>
  <conditionalFormatting sqref="F299:H299 F287:H287 I299:I305 C299:C300 D306:D311 P279:P280 Q287:Q288 D276:D277 B276 C281:C287 L287 C302:C311 C289 C297 F289:P289 P287 F306:F311 G306:G310">
    <cfRule type="containsText" dxfId="70" priority="55" stopIfTrue="1" operator="containsText" text="f'k{kk foHkkx jktLFkku">
      <formula>NOT(ISERROR(SEARCH("f'k{kk foHkkx jktLFkku",B276)))</formula>
    </cfRule>
    <cfRule type="containsText" dxfId="69" priority="56" stopIfTrue="1" operator="containsText" text="iw.kkZad">
      <formula>NOT(ISERROR(SEARCH("iw.kkZad",B276)))</formula>
    </cfRule>
  </conditionalFormatting>
  <conditionalFormatting sqref="F307:G309 D306:D311">
    <cfRule type="cellIs" dxfId="68" priority="53" stopIfTrue="1" operator="equal">
      <formula>1800</formula>
    </cfRule>
    <cfRule type="cellIs" dxfId="67" priority="54" stopIfTrue="1" operator="equal">
      <formula>200</formula>
    </cfRule>
  </conditionalFormatting>
  <conditionalFormatting sqref="F299:H299 F287:H287 I299:I305 C299:C300 D306:D311 P279:P280 Q287:Q288 D276:D277 B276 C281:C287 L287 C302:C311 C289 C297 F289:P289 P287 F306:F311 G306:G310">
    <cfRule type="containsText" dxfId="66" priority="52" stopIfTrue="1" operator="containsText" text="dsoy jktdh; fo|ky;ksa esa iz;ksx gsrq fu%'kqYd">
      <formula>NOT(ISERROR(SEARCH("dsoy jktdh; fo|ky;ksa esa iz;ksx gsrq fu%'kqYd",B276)))</formula>
    </cfRule>
  </conditionalFormatting>
  <conditionalFormatting sqref="Q298">
    <cfRule type="cellIs" dxfId="65" priority="48" operator="equal">
      <formula>"FAILED"</formula>
    </cfRule>
    <cfRule type="cellIs" dxfId="64" priority="49" operator="equal">
      <formula>"Supplementary"</formula>
    </cfRule>
    <cfRule type="cellIs" dxfId="63" priority="50" operator="equal">
      <formula>"Passed With G"</formula>
    </cfRule>
    <cfRule type="cellIs" dxfId="62" priority="51" operator="equal">
      <formula>"Passed"</formula>
    </cfRule>
  </conditionalFormatting>
  <conditionalFormatting sqref="F302:H305">
    <cfRule type="cellIs" dxfId="61" priority="46" operator="equal">
      <formula>"0/100"</formula>
    </cfRule>
    <cfRule type="cellIs" dxfId="60" priority="47" operator="equal">
      <formula>"0/200"</formula>
    </cfRule>
  </conditionalFormatting>
  <conditionalFormatting sqref="O298:P298">
    <cfRule type="cellIs" dxfId="59" priority="45" operator="equal">
      <formula>"Failed"</formula>
    </cfRule>
  </conditionalFormatting>
  <conditionalFormatting sqref="M298:N298">
    <cfRule type="cellIs" dxfId="58" priority="42" operator="equal">
      <formula>"Third"</formula>
    </cfRule>
    <cfRule type="cellIs" dxfId="57" priority="43" operator="equal">
      <formula>"Second"</formula>
    </cfRule>
    <cfRule type="cellIs" dxfId="56" priority="44" operator="equal">
      <formula>"First"</formula>
    </cfRule>
  </conditionalFormatting>
  <conditionalFormatting sqref="C302:I305">
    <cfRule type="expression" dxfId="55" priority="41">
      <formula>$C302=0</formula>
    </cfRule>
  </conditionalFormatting>
  <conditionalFormatting sqref="C290:Q296">
    <cfRule type="expression" dxfId="54" priority="39">
      <formula>$C290=0</formula>
    </cfRule>
    <cfRule type="expression" dxfId="53" priority="40">
      <formula>$C290=""</formula>
    </cfRule>
  </conditionalFormatting>
  <conditionalFormatting sqref="I337:I344 H345:I345 E341:E345 D314:M316 C341:D350 N314:N325 E326:G326 I320:M325 C320:C326 O314:O316 Q314:Q316 O318 Q318:Q327 F341:H344 C328 N339:Q341 B317:C317 D336:E338 H336:H338 C336:C339 Q336:Q337 F336:G339 A313:A314 G345:G349 O320:O325 N338 J337:K337 L326 O337:O338 H320:H326 B336:B350 P314:P326 E328:P328 F345:F350 B320:B327 B314:C315 N343">
    <cfRule type="cellIs" dxfId="52" priority="38" operator="equal">
      <formula>0</formula>
    </cfRule>
  </conditionalFormatting>
  <conditionalFormatting sqref="F338:H338 F326:H326 I338:I344 C338:C339 D345:D350 P318:P319 Q326:Q327 D315:D316 B315 C320:C326 L326 C341:C350 C328 C336 F328:P328 P326 F345:F350 G345:G349">
    <cfRule type="containsText" dxfId="51" priority="36" stopIfTrue="1" operator="containsText" text="f'k{kk foHkkx jktLFkku">
      <formula>NOT(ISERROR(SEARCH("f'k{kk foHkkx jktLFkku",B315)))</formula>
    </cfRule>
    <cfRule type="containsText" dxfId="50" priority="37" stopIfTrue="1" operator="containsText" text="iw.kkZad">
      <formula>NOT(ISERROR(SEARCH("iw.kkZad",B315)))</formula>
    </cfRule>
  </conditionalFormatting>
  <conditionalFormatting sqref="F346:G348 D345:D350">
    <cfRule type="cellIs" dxfId="49" priority="34" stopIfTrue="1" operator="equal">
      <formula>1800</formula>
    </cfRule>
    <cfRule type="cellIs" dxfId="48" priority="35" stopIfTrue="1" operator="equal">
      <formula>200</formula>
    </cfRule>
  </conditionalFormatting>
  <conditionalFormatting sqref="F338:H338 F326:H326 I338:I344 C338:C339 D345:D350 P318:P319 Q326:Q327 D315:D316 B315 C320:C326 L326 C341:C350 C328 C336 F328:P328 P326 F345:F350 G345:G349">
    <cfRule type="containsText" dxfId="47" priority="33" stopIfTrue="1" operator="containsText" text="dsoy jktdh; fo|ky;ksa esa iz;ksx gsrq fu%'kqYd">
      <formula>NOT(ISERROR(SEARCH("dsoy jktdh; fo|ky;ksa esa iz;ksx gsrq fu%'kqYd",B315)))</formula>
    </cfRule>
  </conditionalFormatting>
  <conditionalFormatting sqref="Q337">
    <cfRule type="cellIs" dxfId="46" priority="29" operator="equal">
      <formula>"FAILED"</formula>
    </cfRule>
    <cfRule type="cellIs" dxfId="45" priority="30" operator="equal">
      <formula>"Supplementary"</formula>
    </cfRule>
    <cfRule type="cellIs" dxfId="44" priority="31" operator="equal">
      <formula>"Passed With G"</formula>
    </cfRule>
    <cfRule type="cellIs" dxfId="43" priority="32" operator="equal">
      <formula>"Passed"</formula>
    </cfRule>
  </conditionalFormatting>
  <conditionalFormatting sqref="F341:H344">
    <cfRule type="cellIs" dxfId="42" priority="27" operator="equal">
      <formula>"0/100"</formula>
    </cfRule>
    <cfRule type="cellIs" dxfId="41" priority="28" operator="equal">
      <formula>"0/200"</formula>
    </cfRule>
  </conditionalFormatting>
  <conditionalFormatting sqref="O337:P337">
    <cfRule type="cellIs" dxfId="40" priority="26" operator="equal">
      <formula>"Failed"</formula>
    </cfRule>
  </conditionalFormatting>
  <conditionalFormatting sqref="M337:N337">
    <cfRule type="cellIs" dxfId="39" priority="23" operator="equal">
      <formula>"Third"</formula>
    </cfRule>
    <cfRule type="cellIs" dxfId="38" priority="24" operator="equal">
      <formula>"Second"</formula>
    </cfRule>
    <cfRule type="cellIs" dxfId="37" priority="25" operator="equal">
      <formula>"First"</formula>
    </cfRule>
  </conditionalFormatting>
  <conditionalFormatting sqref="C341:I344">
    <cfRule type="expression" dxfId="36" priority="22">
      <formula>$C341=0</formula>
    </cfRule>
  </conditionalFormatting>
  <conditionalFormatting sqref="C329:Q335">
    <cfRule type="expression" dxfId="35" priority="20">
      <formula>$C329=0</formula>
    </cfRule>
    <cfRule type="expression" dxfId="34" priority="21">
      <formula>$C329=""</formula>
    </cfRule>
  </conditionalFormatting>
  <conditionalFormatting sqref="I376:I383 H384:I384 E380:E384 D353:M355 C380:D389 N353:N364 E365:G365 I359:M364 C359:C365 O353:O355 Q353:Q355 O357 Q357:Q366 F380:H383 C367 N378:Q380 B356:C356 D375:E377 H375:H377 C375:C378 Q375:Q376 F375:G378 A352:A353 G384:G388 O359:O364 N377 J376:K376 L365 O376:O377 H359:H365 B375:B389 P353:P365 E367:P367 F384:F389 B359:B366 B353:C354 N382">
    <cfRule type="cellIs" dxfId="33" priority="19" operator="equal">
      <formula>0</formula>
    </cfRule>
  </conditionalFormatting>
  <conditionalFormatting sqref="F377:H377 F365:H365 I377:I383 C377:C378 D384:D389 P357:P358 Q365:Q366 D354:D355 B354 C359:C365 L365 C380:C389 C367 C375 F367:P367 P365 F384:F389 G384:G388">
    <cfRule type="containsText" dxfId="32" priority="17" stopIfTrue="1" operator="containsText" text="f'k{kk foHkkx jktLFkku">
      <formula>NOT(ISERROR(SEARCH("f'k{kk foHkkx jktLFkku",B354)))</formula>
    </cfRule>
    <cfRule type="containsText" dxfId="31" priority="18" stopIfTrue="1" operator="containsText" text="iw.kkZad">
      <formula>NOT(ISERROR(SEARCH("iw.kkZad",B354)))</formula>
    </cfRule>
  </conditionalFormatting>
  <conditionalFormatting sqref="F385:G387 D384:D389">
    <cfRule type="cellIs" dxfId="30" priority="15" stopIfTrue="1" operator="equal">
      <formula>1800</formula>
    </cfRule>
    <cfRule type="cellIs" dxfId="29" priority="16" stopIfTrue="1" operator="equal">
      <formula>200</formula>
    </cfRule>
  </conditionalFormatting>
  <conditionalFormatting sqref="F377:H377 F365:H365 I377:I383 C377:C378 D384:D389 P357:P358 Q365:Q366 D354:D355 B354 C359:C365 L365 C380:C389 C367 C375 F367:P367 P365 F384:F389 G384:G388">
    <cfRule type="containsText" dxfId="28" priority="14" stopIfTrue="1" operator="containsText" text="dsoy jktdh; fo|ky;ksa esa iz;ksx gsrq fu%'kqYd">
      <formula>NOT(ISERROR(SEARCH("dsoy jktdh; fo|ky;ksa esa iz;ksx gsrq fu%'kqYd",B354)))</formula>
    </cfRule>
  </conditionalFormatting>
  <conditionalFormatting sqref="Q376">
    <cfRule type="cellIs" dxfId="27" priority="10" operator="equal">
      <formula>"FAILED"</formula>
    </cfRule>
    <cfRule type="cellIs" dxfId="26" priority="11" operator="equal">
      <formula>"Supplementary"</formula>
    </cfRule>
    <cfRule type="cellIs" dxfId="25" priority="12" operator="equal">
      <formula>"Passed With G"</formula>
    </cfRule>
    <cfRule type="cellIs" dxfId="24" priority="13" operator="equal">
      <formula>"Passed"</formula>
    </cfRule>
  </conditionalFormatting>
  <conditionalFormatting sqref="F380:H383">
    <cfRule type="cellIs" dxfId="23" priority="8" operator="equal">
      <formula>"0/100"</formula>
    </cfRule>
    <cfRule type="cellIs" dxfId="22" priority="9" operator="equal">
      <formula>"0/200"</formula>
    </cfRule>
  </conditionalFormatting>
  <conditionalFormatting sqref="O376:P376">
    <cfRule type="cellIs" dxfId="21" priority="7" operator="equal">
      <formula>"Failed"</formula>
    </cfRule>
  </conditionalFormatting>
  <conditionalFormatting sqref="M376:N376">
    <cfRule type="cellIs" dxfId="20" priority="4" operator="equal">
      <formula>"Third"</formula>
    </cfRule>
    <cfRule type="cellIs" dxfId="19" priority="5" operator="equal">
      <formula>"Second"</formula>
    </cfRule>
    <cfRule type="cellIs" dxfId="18" priority="6" operator="equal">
      <formula>"First"</formula>
    </cfRule>
  </conditionalFormatting>
  <conditionalFormatting sqref="C380:I383">
    <cfRule type="expression" dxfId="17" priority="3">
      <formula>$C380=0</formula>
    </cfRule>
  </conditionalFormatting>
  <conditionalFormatting sqref="C368:Q374">
    <cfRule type="expression" dxfId="16" priority="1">
      <formula>$C368=0</formula>
    </cfRule>
    <cfRule type="expression" dxfId="15" priority="2">
      <formula>$C368=""</formula>
    </cfRule>
  </conditionalFormatting>
  <dataValidations count="1">
    <dataValidation type="list" allowBlank="1" showInputMessage="1" showErrorMessage="1" sqref="N6:Q6 N45:Q45 N84:Q84 N123:Q123 N162:Q162 N201:Q201 N240:Q240 N279:Q279 N318:Q318 N357:Q357">
      <formula1>"(Half Yeary Result), (Final Result)"</formula1>
    </dataValidation>
  </dataValidations>
  <pageMargins left="0.25" right="0.27" top="0.28000000000000003" bottom="0.33" header="0.26" footer="0.3"/>
  <pageSetup paperSize="9" scale="68" orientation="portrait" r:id="rId1"/>
  <colBreaks count="1" manualBreakCount="1">
    <brk id="2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Help</vt:lpstr>
      <vt:lpstr>Master</vt:lpstr>
      <vt:lpstr>Result Entry</vt:lpstr>
      <vt:lpstr>Result Sheet 11</vt:lpstr>
      <vt:lpstr>Statics</vt:lpstr>
      <vt:lpstr>Mark Sheets 2 in 1</vt:lpstr>
      <vt:lpstr>Mark Sheets 1 in 1</vt:lpstr>
      <vt:lpstr>Cat. Wise Result</vt:lpstr>
      <vt:lpstr>Report Card With Personal Logo</vt:lpstr>
      <vt:lpstr>Blank Report Card</vt:lpstr>
      <vt:lpstr>'Cat. Wise Result'!Print_Area</vt:lpstr>
      <vt:lpstr>'Report Card With Personal Logo'!Print_Area</vt:lpstr>
      <vt:lpstr>'Result Sheet 11'!Print_Area</vt:lpstr>
      <vt:lpstr>'Result Sheet 11'!Print_Titles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2023-04-06T18:33:35Z</cp:lastPrinted>
  <dcterms:created xsi:type="dcterms:W3CDTF">2020-04-10T15:51:31Z</dcterms:created>
  <dcterms:modified xsi:type="dcterms:W3CDTF">2024-04-06T02:31:31Z</dcterms:modified>
</cp:coreProperties>
</file>